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10.xml" ContentType="application/vnd.openxmlformats-officedocument.spreadsheetml.worksheet+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filterPrivacy="1"/>
  <xr:revisionPtr revIDLastSave="1" documentId="8_{DA496DB3-8591-49F8-BAB4-10D00ED81457}" xr6:coauthVersionLast="47" xr6:coauthVersionMax="47" xr10:uidLastSave="{A84A2E7E-4812-4D71-AA5C-86C6C974F0B4}"/>
  <bookViews>
    <workbookView xWindow="33720" yWindow="-120" windowWidth="29040" windowHeight="15720" xr2:uid="{00000000-000D-0000-FFFF-FFFF00000000}"/>
  </bookViews>
  <sheets>
    <sheet name="Cover" sheetId="1" r:id="rId1"/>
    <sheet name="Map &amp; Key" sheetId="3" r:id="rId2"/>
    <sheet name="Change log" sheetId="19" r:id="rId3"/>
    <sheet name="Inputs &amp; outputs log" sheetId="22" r:id="rId4"/>
    <sheet name="FAST" sheetId="4" r:id="rId5"/>
    <sheet name="Contents" sheetId="5" r:id="rId6"/>
    <sheet name="Inputs" sheetId="6" r:id="rId7"/>
    <sheet name="Time" sheetId="7" r:id="rId8"/>
    <sheet name="Indexation" sheetId="9" r:id="rId9"/>
    <sheet name="Calc_In-periodODI" sheetId="11" r:id="rId10"/>
    <sheet name="Calc" sheetId="10" r:id="rId11"/>
    <sheet name="Profiling" sheetId="12" r:id="rId12"/>
    <sheet name="Report lookups" sheetId="13" r:id="rId13"/>
    <sheet name="Outputs" sheetId="15" r:id="rId14"/>
    <sheet name="FD Revenue by price control" sheetId="17" r:id="rId15"/>
    <sheet name="PowerBi table" sheetId="18" r:id="rId16"/>
  </sheets>
  <definedNames>
    <definedName name="____net1" hidden="1">{"NET",#N/A,FALSE,"401C11"}</definedName>
    <definedName name="__123Graph_A" hidden="1">#REF!</definedName>
    <definedName name="__123Graph_B" hidden="1">#REF!</definedName>
    <definedName name="__123Graph_C" hidden="1">#REF!</definedName>
    <definedName name="__123Graph_X" hidden="1">#REF!</definedName>
    <definedName name="__net1" hidden="1">{"NET",#N/A,FALSE,"401C11"}</definedName>
    <definedName name="_1_0__123Grap" hidden="1">#REF!</definedName>
    <definedName name="_1_123Grap" hidden="1">#REF!</definedName>
    <definedName name="_123Graph_F" hidden="1">#REF!</definedName>
    <definedName name="_2_0__123Grap" hidden="1">#REF!</definedName>
    <definedName name="_2_123Grap" hidden="1">#REF!</definedName>
    <definedName name="_2027_28_ODI_payments_deferred_until_next_reporting_year__tvm_adjusted__in_2022_23_CPIH_FYA_prices.ADDN1" xml:space="preserve"> Inputs!$F$275</definedName>
    <definedName name="_2027_28_ODI_payments_deferred_until_next_reporting_year__tvm_adjusted__in_2022_23_CPIH_FYA_prices.ADDN2" xml:space="preserve"> Inputs!$F$276</definedName>
    <definedName name="_2027_28_ODI_payments_deferred_until_next_reporting_year__tvm_adjusted__in_2022_23_CPIH_FYA_prices.BR" xml:space="preserve"> Inputs!$F$274</definedName>
    <definedName name="_2027_28_ODI_payments_deferred_until_next_reporting_year__tvm_adjusted__in_2022_23_CPIH_FYA_prices.Business.retail" xml:space="preserve"> Inputs!$F$278</definedName>
    <definedName name="_2027_28_ODI_payments_deferred_until_next_reporting_year__tvm_adjusted__in_2022_23_CPIH_FYA_prices.Residential.retail" xml:space="preserve"> Inputs!$F$277</definedName>
    <definedName name="_2027_28_ODI_payments_deferred_until_next_reporting_year__tvm_adjusted__in_2022_23_CPIH_FYA_prices.WN" xml:space="preserve"> Inputs!$F$272</definedName>
    <definedName name="_2027_28_ODI_payments_deferred_until_next_reporting_year__tvm_adjusted__in_2022_23_CPIH_FYA_prices.WR" xml:space="preserve"> Inputs!$F$271</definedName>
    <definedName name="_2027_28_ODI_payments_deferred_until_next_reporting_year__tvm_adjusted__in_2022_23_CPIH_FYA_prices.WWN" xml:space="preserve"> Inputs!$F$273</definedName>
    <definedName name="_2028_29_ODI_payments_expressed_in_2027_28_CPIH_FYA_prices__ADDN1_" xml:space="preserve"> 'Report lookups'!$F$290</definedName>
    <definedName name="_2028_29_ODI_payments_expressed_in_2027_28_CPIH_FYA_prices__ADDN2_" xml:space="preserve"> 'Report lookups'!$F$353</definedName>
    <definedName name="_2028_29_ODI_payments_expressed_in_2027_28_CPIH_FYA_prices__BR_" xml:space="preserve"> 'Report lookups'!$F$227</definedName>
    <definedName name="_2028_29_ODI_payments_expressed_in_2027_28_CPIH_FYA_prices__Business_Retail_" xml:space="preserve"> 'Report lookups'!$F$479</definedName>
    <definedName name="_2028_29_ODI_payments_expressed_in_2027_28_CPIH_FYA_prices__Residential_Retail_" xml:space="preserve"> 'Report lookups'!$F$416</definedName>
    <definedName name="_2028_29_ODI_payments_expressed_in_2027_28_CPIH_FYA_prices__WN_" xml:space="preserve"> 'Report lookups'!$F$101</definedName>
    <definedName name="_2028_29_ODI_payments_expressed_in_2027_28_CPIH_FYA_prices__WR_" xml:space="preserve"> 'Report lookups'!$F$38</definedName>
    <definedName name="_2028_29_ODI_payments_expressed_in_2027_28_CPIH_FYA_prices__WWN_" xml:space="preserve"> 'Report lookups'!$F$164</definedName>
    <definedName name="_2028_29_ODI_payments_in_2022_23_CPIH_FYA_prices.ADDN1" xml:space="preserve"> Inputs!$F$287</definedName>
    <definedName name="_2028_29_ODI_payments_in_2022_23_CPIH_FYA_prices.ADDN2" xml:space="preserve"> Inputs!$F$288</definedName>
    <definedName name="_2028_29_ODI_payments_in_2022_23_CPIH_FYA_prices.BR" xml:space="preserve"> Inputs!$F$286</definedName>
    <definedName name="_2028_29_ODI_payments_in_2022_23_CPIH_FYA_prices.Business.retail" xml:space="preserve"> Inputs!$F$290</definedName>
    <definedName name="_2028_29_ODI_payments_in_2022_23_CPIH_FYA_prices.Residential.retail" xml:space="preserve"> Inputs!$F$289</definedName>
    <definedName name="_2028_29_ODI_payments_in_2022_23_CPIH_FYA_prices.WN" xml:space="preserve"> Inputs!$F$284</definedName>
    <definedName name="_2028_29_ODI_payments_in_2022_23_CPIH_FYA_prices.WR" xml:space="preserve"> Inputs!$F$283</definedName>
    <definedName name="_2028_29_ODI_payments_in_2022_23_CPIH_FYA_prices.WWN" xml:space="preserve"> Inputs!$F$285</definedName>
    <definedName name="_2028_29_Other_bespoke_adjustments_expressed_in_2027_28_CPIH_FYA_prices__ADDN1_" xml:space="preserve"> 'Report lookups'!$F$326</definedName>
    <definedName name="_2028_29_Other_bespoke_adjustments_expressed_in_2027_28_CPIH_FYA_prices__ADDN2_" xml:space="preserve"> 'Report lookups'!$F$389</definedName>
    <definedName name="_2028_29_Other_bespoke_adjustments_expressed_in_2027_28_CPIH_FYA_prices__BR_" xml:space="preserve"> 'Report lookups'!$F$263</definedName>
    <definedName name="_2028_29_Other_bespoke_adjustments_expressed_in_2027_28_CPIH_FYA_prices__Business_Retail_" xml:space="preserve"> 'Report lookups'!$F$515</definedName>
    <definedName name="_2028_29_Other_bespoke_adjustments_expressed_in_2027_28_CPIH_FYA_prices__Residential_Retail_" xml:space="preserve"> 'Report lookups'!$F$452</definedName>
    <definedName name="_2028_29_Other_bespoke_adjustments_expressed_in_2027_28_CPIH_FYA_prices__WN_" xml:space="preserve"> 'Report lookups'!$F$137</definedName>
    <definedName name="_2028_29_Other_bespoke_adjustments_expressed_in_2027_28_CPIH_FYA_prices__WR_" xml:space="preserve"> 'Report lookups'!$F$74</definedName>
    <definedName name="_2028_29_Other_bespoke_adjustments_expressed_in_2027_28_CPIH_FYA_prices__WWN_" xml:space="preserve"> 'Report lookups'!$F$200</definedName>
    <definedName name="_2028_29_Other_bespoke_adjustments_in_2022_23_CPIH_FYA_prices.ADDN1" xml:space="preserve"> Inputs!$F$314</definedName>
    <definedName name="_2028_29_Other_bespoke_adjustments_in_2022_23_CPIH_FYA_prices.ADDN2" xml:space="preserve"> Inputs!$F$315</definedName>
    <definedName name="_2028_29_Other_bespoke_adjustments_in_2022_23_CPIH_FYA_prices.BR" xml:space="preserve"> Inputs!$F$313</definedName>
    <definedName name="_2028_29_Other_bespoke_adjustments_in_2022_23_CPIH_FYA_prices.Business.retail" xml:space="preserve"> Inputs!$F$317</definedName>
    <definedName name="_2028_29_Other_bespoke_adjustments_in_2022_23_CPIH_FYA_prices.Residential.retail" xml:space="preserve"> Inputs!$F$316</definedName>
    <definedName name="_2028_29_Other_bespoke_adjustments_in_2022_23_CPIH_FYA_prices.WN" xml:space="preserve"> Inputs!$F$311</definedName>
    <definedName name="_2028_29_Other_bespoke_adjustments_in_2022_23_CPIH_FYA_prices.WR" xml:space="preserve"> Inputs!$F$310</definedName>
    <definedName name="_2028_29_Other_bespoke_adjustments_in_2022_23_CPIH_FYA_prices.WWN" xml:space="preserve"> Inputs!$F$312</definedName>
    <definedName name="_2028_29_Voluntary_abatements_expressed_in_2027_28_CPIH_FYA_prices_sign_reversed__ADDN1_" xml:space="preserve"> 'Report lookups'!$F$302</definedName>
    <definedName name="_2028_29_Voluntary_abatements_expressed_in_2027_28_CPIH_FYA_prices_sign_reversed__ADDN2_" xml:space="preserve"> 'Report lookups'!$F$365</definedName>
    <definedName name="_2028_29_Voluntary_abatements_expressed_in_2027_28_CPIH_FYA_prices_sign_reversed__BR_" xml:space="preserve"> 'Report lookups'!$F$239</definedName>
    <definedName name="_2028_29_Voluntary_abatements_expressed_in_2027_28_CPIH_FYA_prices_sign_reversed__Business_Retail_" xml:space="preserve"> 'Report lookups'!$F$491</definedName>
    <definedName name="_2028_29_Voluntary_abatements_expressed_in_2027_28_CPIH_FYA_prices_sign_reversed__Residential_Retail_" xml:space="preserve"> 'Report lookups'!$F$428</definedName>
    <definedName name="_2028_29_Voluntary_abatements_expressed_in_2027_28_CPIH_FYA_prices_sign_reversed__WN_" xml:space="preserve"> 'Report lookups'!$F$113</definedName>
    <definedName name="_2028_29_Voluntary_abatements_expressed_in_2027_28_CPIH_FYA_prices_sign_reversed__WR_" xml:space="preserve"> 'Report lookups'!$F$50</definedName>
    <definedName name="_2028_29_Voluntary_abatements_expressed_in_2027_28_CPIH_FYA_prices_sign_reversed__WWN_" xml:space="preserve"> 'Report lookups'!$F$176</definedName>
    <definedName name="_2028_29_Voluntary_abatements_in_2022_23_CPIH_FYA_prices.ADDN1" xml:space="preserve"> Inputs!$F$296</definedName>
    <definedName name="_2028_29_Voluntary_abatements_in_2022_23_CPIH_FYA_prices.ADDN2" xml:space="preserve"> Inputs!$F$297</definedName>
    <definedName name="_2028_29_Voluntary_abatements_in_2022_23_CPIH_FYA_prices.BR" xml:space="preserve"> Inputs!$F$295</definedName>
    <definedName name="_2028_29_Voluntary_abatements_in_2022_23_CPIH_FYA_prices.Business.retail" xml:space="preserve"> Inputs!$F$299</definedName>
    <definedName name="_2028_29_Voluntary_abatements_in_2022_23_CPIH_FYA_prices.Residential.retail" xml:space="preserve"> Inputs!$F$298</definedName>
    <definedName name="_2028_29_Voluntary_abatements_in_2022_23_CPIH_FYA_prices.WN" xml:space="preserve"> Inputs!$F$293</definedName>
    <definedName name="_2028_29_Voluntary_abatements_in_2022_23_CPIH_FYA_prices.WR" xml:space="preserve"> Inputs!$F$292</definedName>
    <definedName name="_2028_29_Voluntary_abatements_in_2022_23_CPIH_FYA_prices.WWN" xml:space="preserve"> Inputs!$F$294</definedName>
    <definedName name="_2028_29_Voluntary_deferrals_expressed_in_2027_28_CPIH_FYA_prices_sign_reversed__ADDN1_" xml:space="preserve"> 'Report lookups'!$F$314</definedName>
    <definedName name="_2028_29_Voluntary_deferrals_expressed_in_2027_28_CPIH_FYA_prices_sign_reversed__ADDN2_" xml:space="preserve"> 'Report lookups'!$F$377</definedName>
    <definedName name="_2028_29_Voluntary_deferrals_expressed_in_2027_28_CPIH_FYA_prices_sign_reversed__BR_" xml:space="preserve"> 'Report lookups'!$F$251</definedName>
    <definedName name="_2028_29_Voluntary_deferrals_expressed_in_2027_28_CPIH_FYA_prices_sign_reversed__Business_Retail_" xml:space="preserve"> 'Report lookups'!$F$503</definedName>
    <definedName name="_2028_29_Voluntary_deferrals_expressed_in_2027_28_CPIH_FYA_prices_sign_reversed__Residential_Retail_" xml:space="preserve"> 'Report lookups'!$F$440</definedName>
    <definedName name="_2028_29_Voluntary_deferrals_expressed_in_2027_28_CPIH_FYA_prices_sign_reversed__WN_" xml:space="preserve"> 'Report lookups'!$F$125</definedName>
    <definedName name="_2028_29_Voluntary_deferrals_expressed_in_2027_28_CPIH_FYA_prices_sign_reversed__WR_" xml:space="preserve"> 'Report lookups'!$F$62</definedName>
    <definedName name="_2028_29_Voluntary_deferrals_expressed_in_2027_28_CPIH_FYA_prices_sign_reversed__WWN_" xml:space="preserve"> 'Report lookups'!$F$188</definedName>
    <definedName name="_2028_29_Voluntary_deferrals_in_2022_23_CPIH_FYA_prices.ADDN1" xml:space="preserve"> Inputs!$F$305</definedName>
    <definedName name="_2028_29_Voluntary_deferrals_in_2022_23_CPIH_FYA_prices.ADDN2" xml:space="preserve"> Inputs!$F$306</definedName>
    <definedName name="_2028_29_Voluntary_deferrals_in_2022_23_CPIH_FYA_prices.BR" xml:space="preserve"> Inputs!$F$304</definedName>
    <definedName name="_2028_29_Voluntary_deferrals_in_2022_23_CPIH_FYA_prices.Business.retail" xml:space="preserve"> Inputs!$F$308</definedName>
    <definedName name="_2028_29_Voluntary_deferrals_in_2022_23_CPIH_FYA_prices.Residential.retail" xml:space="preserve"> Inputs!$F$307</definedName>
    <definedName name="_2028_29_Voluntary_deferrals_in_2022_23_CPIH_FYA_prices.WN" xml:space="preserve"> Inputs!$F$302</definedName>
    <definedName name="_2028_29_Voluntary_deferrals_in_2022_23_CPIH_FYA_prices.WR" xml:space="preserve"> Inputs!$F$301</definedName>
    <definedName name="_2028_29_Voluntary_deferrals_in_2022_23_CPIH_FYA_prices.WWN" xml:space="preserve"> Inputs!$F$303</definedName>
    <definedName name="_2028_30_ODI_payments_expressed_in_2027_28_CPIH_FYA_prices__ADDN1_" xml:space="preserve"> 'Report lookups'!$F$1148</definedName>
    <definedName name="_2028_30_ODI_payments_expressed_in_2027_28_CPIH_FYA_prices__ADDN2_" xml:space="preserve"> 'Report lookups'!$F$1199</definedName>
    <definedName name="_2028_30_ODI_payments_expressed_in_2027_28_CPIH_FYA_prices__BR_" xml:space="preserve"> 'Report lookups'!$F$1097</definedName>
    <definedName name="_2028_30_ODI_payments_expressed_in_2027_28_CPIH_FYA_prices__Business_Retail_" xml:space="preserve"> 'Report lookups'!$F$1301</definedName>
    <definedName name="_2028_30_ODI_payments_expressed_in_2027_28_CPIH_FYA_prices__Residential_Retail_" xml:space="preserve"> 'Report lookups'!$F$1250</definedName>
    <definedName name="_2028_30_ODI_payments_expressed_in_2027_28_CPIH_FYA_prices__Total_" xml:space="preserve"> 'Calc_In-periodODI'!$F$320</definedName>
    <definedName name="_2028_30_ODI_payments_expressed_in_2027_28_CPIH_FYA_prices__WN_" xml:space="preserve"> 'Report lookups'!$F$995</definedName>
    <definedName name="_2028_30_ODI_payments_expressed_in_2027_28_CPIH_FYA_prices__WR_" xml:space="preserve"> 'Report lookups'!$F$944</definedName>
    <definedName name="_2028_30_ODI_payments_expressed_in_2027_28_CPIH_FYA_prices__WWN_" xml:space="preserve"> 'Report lookups'!$F$1046</definedName>
    <definedName name="_2028_30_Other_bespoke_adjustments_expressed_in_2027_28_CPIH_FYA_prices__ADDN1_" xml:space="preserve"> 'Report lookups'!$F$1184</definedName>
    <definedName name="_2028_30_Other_bespoke_adjustments_expressed_in_2027_28_CPIH_FYA_prices__ADDN2_" xml:space="preserve"> 'Report lookups'!$F$1235</definedName>
    <definedName name="_2028_30_Other_bespoke_adjustments_expressed_in_2027_28_CPIH_FYA_prices__BR_" xml:space="preserve"> 'Report lookups'!$F$1133</definedName>
    <definedName name="_2028_30_Other_bespoke_adjustments_expressed_in_2027_28_CPIH_FYA_prices__Business_Retail_" xml:space="preserve"> 'Report lookups'!$F$1337</definedName>
    <definedName name="_2028_30_Other_bespoke_adjustments_expressed_in_2027_28_CPIH_FYA_prices__Residential_Retail_" xml:space="preserve"> 'Report lookups'!$F$1286</definedName>
    <definedName name="_2028_30_Other_bespoke_adjustments_expressed_in_2027_28_CPIH_FYA_prices__Total_" xml:space="preserve"> 'Calc_In-periodODI'!$F$356</definedName>
    <definedName name="_2028_30_Other_bespoke_adjustments_expressed_in_2027_28_CPIH_FYA_prices__WN_" xml:space="preserve"> 'Report lookups'!$F$1031</definedName>
    <definedName name="_2028_30_Other_bespoke_adjustments_expressed_in_2027_28_CPIH_FYA_prices__WR_" xml:space="preserve"> 'Report lookups'!$F$980</definedName>
    <definedName name="_2028_30_Other_bespoke_adjustments_expressed_in_2027_28_CPIH_FYA_prices__WWN_" xml:space="preserve"> 'Report lookups'!$F$1082</definedName>
    <definedName name="_2028_30_Other_in_period_payments_expressed_in_2027_28_CPIH_FYA_prices___C_Mex.ADDN1" xml:space="preserve"> 'Calc_In-periodODI'!#REF!</definedName>
    <definedName name="_2028_30_Other_in_period_payments_expressed_in_2027_28_CPIH_FYA_prices___C_Mex.ADDN2" xml:space="preserve"> 'Calc_In-periodODI'!#REF!</definedName>
    <definedName name="_2028_30_Other_in_period_payments_expressed_in_2027_28_CPIH_FYA_prices___C_Mex.BR" xml:space="preserve"> 'Calc_In-periodODI'!#REF!</definedName>
    <definedName name="_2028_30_Other_in_period_payments_expressed_in_2027_28_CPIH_FYA_prices___C_Mex.Business.retail" xml:space="preserve"> 'Calc_In-periodODI'!#REF!</definedName>
    <definedName name="_2028_30_Other_in_period_payments_expressed_in_2027_28_CPIH_FYA_prices___C_Mex.Residential.retail" xml:space="preserve"> 'Calc_In-periodODI'!#REF!</definedName>
    <definedName name="_2028_30_Other_in_period_payments_expressed_in_2027_28_CPIH_FYA_prices___C_Mex.WN" xml:space="preserve"> 'Calc_In-periodODI'!#REF!</definedName>
    <definedName name="_2028_30_Other_in_period_payments_expressed_in_2027_28_CPIH_FYA_prices___C_Mex.WR" xml:space="preserve"> 'Calc_In-periodODI'!#REF!</definedName>
    <definedName name="_2028_30_Other_in_period_payments_expressed_in_2027_28_CPIH_FYA_prices___C_Mex.WWN" xml:space="preserve"> 'Calc_In-periodODI'!#REF!</definedName>
    <definedName name="_2028_30_Other_in_period_payments_expressed_in_2027_28_CPIH_FYA_prices___C_Mex__Total_" xml:space="preserve"> 'Calc_In-periodODI'!#REF!</definedName>
    <definedName name="_2028_30_Other_in_period_payments_expressed_in_2027_28_CPIH_FYA_prices___D_Mex.ADDN1" xml:space="preserve"> 'Calc_In-periodODI'!#REF!</definedName>
    <definedName name="_2028_30_Other_in_period_payments_expressed_in_2027_28_CPIH_FYA_prices___D_Mex.ADDN2" xml:space="preserve"> 'Calc_In-periodODI'!#REF!</definedName>
    <definedName name="_2028_30_Other_in_period_payments_expressed_in_2027_28_CPIH_FYA_prices___D_Mex.BR" xml:space="preserve"> 'Calc_In-periodODI'!#REF!</definedName>
    <definedName name="_2028_30_Other_in_period_payments_expressed_in_2027_28_CPIH_FYA_prices___D_Mex.Business.retail" xml:space="preserve"> 'Calc_In-periodODI'!#REF!</definedName>
    <definedName name="_2028_30_Other_in_period_payments_expressed_in_2027_28_CPIH_FYA_prices___D_Mex.Residential.retail" xml:space="preserve"> 'Calc_In-periodODI'!#REF!</definedName>
    <definedName name="_2028_30_Other_in_period_payments_expressed_in_2027_28_CPIH_FYA_prices___D_Mex.WN" xml:space="preserve"> 'Calc_In-periodODI'!#REF!</definedName>
    <definedName name="_2028_30_Other_in_period_payments_expressed_in_2027_28_CPIH_FYA_prices___D_Mex.WR" xml:space="preserve"> 'Calc_In-periodODI'!#REF!</definedName>
    <definedName name="_2028_30_Other_in_period_payments_expressed_in_2027_28_CPIH_FYA_prices___D_Mex.WWN" xml:space="preserve"> 'Calc_In-periodODI'!#REF!</definedName>
    <definedName name="_2028_30_Other_in_period_payments_expressed_in_2027_28_CPIH_FYA_prices___D_Mex__Total_" xml:space="preserve"> 'Calc_In-periodODI'!#REF!</definedName>
    <definedName name="_2028_30_Voluntary_abatements_expressed_in_2027_28_CPIH_FYA_prices_sign_reversed__ADDN1_" xml:space="preserve"> 'Report lookups'!$F$1160</definedName>
    <definedName name="_2028_30_Voluntary_abatements_expressed_in_2027_28_CPIH_FYA_prices_sign_reversed__ADDN2_" xml:space="preserve"> 'Report lookups'!$F$1211</definedName>
    <definedName name="_2028_30_Voluntary_abatements_expressed_in_2027_28_CPIH_FYA_prices_sign_reversed__BR_" xml:space="preserve"> 'Report lookups'!$F$1109</definedName>
    <definedName name="_2028_30_Voluntary_abatements_expressed_in_2027_28_CPIH_FYA_prices_sign_reversed__Business_Retail_" xml:space="preserve"> 'Report lookups'!$F$1313</definedName>
    <definedName name="_2028_30_Voluntary_abatements_expressed_in_2027_28_CPIH_FYA_prices_sign_reversed__Residential_Retail_" xml:space="preserve"> 'Report lookups'!$F$1262</definedName>
    <definedName name="_2028_30_Voluntary_abatements_expressed_in_2027_28_CPIH_FYA_prices_sign_reversed__Total_" xml:space="preserve"> 'Calc_In-periodODI'!$F$332</definedName>
    <definedName name="_2028_30_Voluntary_abatements_expressed_in_2027_28_CPIH_FYA_prices_sign_reversed__WN_" xml:space="preserve"> 'Report lookups'!$F$1007</definedName>
    <definedName name="_2028_30_Voluntary_abatements_expressed_in_2027_28_CPIH_FYA_prices_sign_reversed__WR_" xml:space="preserve"> 'Report lookups'!$F$956</definedName>
    <definedName name="_2028_30_Voluntary_abatements_expressed_in_2027_28_CPIH_FYA_prices_sign_reversed__WWN_" xml:space="preserve"> 'Report lookups'!$F$1058</definedName>
    <definedName name="_2028_30_Voluntary_deferrals_expressed_in_2027_28_CPIH_FYA_prices_sign_reversed__ADDN1_" xml:space="preserve"> 'Report lookups'!$F$1172</definedName>
    <definedName name="_2028_30_Voluntary_deferrals_expressed_in_2027_28_CPIH_FYA_prices_sign_reversed__ADDN2_" xml:space="preserve"> 'Report lookups'!$F$1223</definedName>
    <definedName name="_2028_30_Voluntary_deferrals_expressed_in_2027_28_CPIH_FYA_prices_sign_reversed__BR_" xml:space="preserve"> 'Report lookups'!$F$1121</definedName>
    <definedName name="_2028_30_Voluntary_deferrals_expressed_in_2027_28_CPIH_FYA_prices_sign_reversed__Business_Retail_" xml:space="preserve"> 'Report lookups'!$F$1325</definedName>
    <definedName name="_2028_30_Voluntary_deferrals_expressed_in_2027_28_CPIH_FYA_prices_sign_reversed__Residential_Retail_" xml:space="preserve"> 'Report lookups'!$F$1274</definedName>
    <definedName name="_2028_30_Voluntary_deferrals_expressed_in_2027_28_CPIH_FYA_prices_sign_reversed__Total_" xml:space="preserve"> 'Calc_In-periodODI'!$F$344</definedName>
    <definedName name="_2028_30_Voluntary_deferrals_expressed_in_2027_28_CPIH_FYA_prices_sign_reversed__WN_" xml:space="preserve"> 'Report lookups'!$F$1019</definedName>
    <definedName name="_2028_30_Voluntary_deferrals_expressed_in_2027_28_CPIH_FYA_prices_sign_reversed__WR_" xml:space="preserve"> 'Report lookups'!$F$968</definedName>
    <definedName name="_2028_30_Voluntary_deferrals_expressed_in_2027_28_CPIH_FYA_prices_sign_reversed__WWN_" xml:space="preserve"> 'Report lookups'!$F$1070</definedName>
    <definedName name="_2029_30_ODI_payments_expressed_in_2027_28_CPIH_FYA_prices__ADDN1_" xml:space="preserve"> 'Report lookups'!$F$737</definedName>
    <definedName name="_2029_30_ODI_payments_expressed_in_2027_28_CPIH_FYA_prices__ADDN2_" xml:space="preserve"> 'Report lookups'!$F$788</definedName>
    <definedName name="_2029_30_ODI_payments_expressed_in_2027_28_CPIH_FYA_prices__BR_" xml:space="preserve"> 'Report lookups'!$F$686</definedName>
    <definedName name="_2029_30_ODI_payments_expressed_in_2027_28_CPIH_FYA_prices__Business_Retail_" xml:space="preserve"> 'Report lookups'!$F$890</definedName>
    <definedName name="_2029_30_ODI_payments_expressed_in_2027_28_CPIH_FYA_prices__Residential_Retail_" xml:space="preserve"> 'Report lookups'!$F$839</definedName>
    <definedName name="_2029_30_ODI_payments_expressed_in_2027_28_CPIH_FYA_prices__WN_" xml:space="preserve"> 'Report lookups'!$F$584</definedName>
    <definedName name="_2029_30_ODI_payments_expressed_in_2027_28_CPIH_FYA_prices__WR_" xml:space="preserve"> 'Report lookups'!$F$533</definedName>
    <definedName name="_2029_30_ODI_payments_expressed_in_2027_28_CPIH_FYA_prices__WWN_" xml:space="preserve"> 'Report lookups'!$F$635</definedName>
    <definedName name="_2029_30_ODI_payments_in_2022_23_CPIH_FYA_prices.ADDN1" xml:space="preserve"> Inputs!$F$326</definedName>
    <definedName name="_2029_30_ODI_payments_in_2022_23_CPIH_FYA_prices.ADDN2" xml:space="preserve"> Inputs!$F$327</definedName>
    <definedName name="_2029_30_ODI_payments_in_2022_23_CPIH_FYA_prices.BR" xml:space="preserve"> Inputs!$F$325</definedName>
    <definedName name="_2029_30_ODI_payments_in_2022_23_CPIH_FYA_prices.Business.retail" xml:space="preserve"> Inputs!$F$329</definedName>
    <definedName name="_2029_30_ODI_payments_in_2022_23_CPIH_FYA_prices.Residential.retail" xml:space="preserve"> Inputs!$F$328</definedName>
    <definedName name="_2029_30_ODI_payments_in_2022_23_CPIH_FYA_prices.WN" xml:space="preserve"> Inputs!$F$323</definedName>
    <definedName name="_2029_30_ODI_payments_in_2022_23_CPIH_FYA_prices.WR" xml:space="preserve"> Inputs!$F$322</definedName>
    <definedName name="_2029_30_ODI_payments_in_2022_23_CPIH_FYA_prices.WWN" xml:space="preserve"> Inputs!$F$324</definedName>
    <definedName name="_2029_30_Other_bespoke_adjustments_expressed_in_2027_28_CPIH_FYA_prices__ADDN1_" xml:space="preserve"> 'Report lookups'!$F$773</definedName>
    <definedName name="_2029_30_Other_bespoke_adjustments_expressed_in_2027_28_CPIH_FYA_prices__ADDN2_" xml:space="preserve"> 'Report lookups'!$F$824</definedName>
    <definedName name="_2029_30_Other_bespoke_adjustments_expressed_in_2027_28_CPIH_FYA_prices__BR_" xml:space="preserve"> 'Report lookups'!$F$722</definedName>
    <definedName name="_2029_30_Other_bespoke_adjustments_expressed_in_2027_28_CPIH_FYA_prices__Business_Retail_" xml:space="preserve"> 'Report lookups'!$F$926</definedName>
    <definedName name="_2029_30_Other_bespoke_adjustments_expressed_in_2027_28_CPIH_FYA_prices__Residential_Retail_" xml:space="preserve"> 'Report lookups'!$F$875</definedName>
    <definedName name="_2029_30_Other_bespoke_adjustments_expressed_in_2027_28_CPIH_FYA_prices__WN_" xml:space="preserve"> 'Report lookups'!$F$620</definedName>
    <definedName name="_2029_30_Other_bespoke_adjustments_expressed_in_2027_28_CPIH_FYA_prices__WR_" xml:space="preserve"> 'Report lookups'!$F$569</definedName>
    <definedName name="_2029_30_Other_bespoke_adjustments_expressed_in_2027_28_CPIH_FYA_prices__WWN_" xml:space="preserve"> 'Report lookups'!$F$671</definedName>
    <definedName name="_2029_30_Other_bespoke_adjustments_in_2022_23_CPIH_FYA_prices.ADDN1" xml:space="preserve"> Inputs!$F$353</definedName>
    <definedName name="_2029_30_Other_bespoke_adjustments_in_2022_23_CPIH_FYA_prices.ADDN2" xml:space="preserve"> Inputs!$F$354</definedName>
    <definedName name="_2029_30_Other_bespoke_adjustments_in_2022_23_CPIH_FYA_prices.BR" xml:space="preserve"> Inputs!$F$352</definedName>
    <definedName name="_2029_30_Other_bespoke_adjustments_in_2022_23_CPIH_FYA_prices.Business.retail" xml:space="preserve"> Inputs!$F$356</definedName>
    <definedName name="_2029_30_Other_bespoke_adjustments_in_2022_23_CPIH_FYA_prices.Residential.retail" xml:space="preserve"> Inputs!$F$355</definedName>
    <definedName name="_2029_30_Other_bespoke_adjustments_in_2022_23_CPIH_FYA_prices.WN" xml:space="preserve"> Inputs!$F$350</definedName>
    <definedName name="_2029_30_Other_bespoke_adjustments_in_2022_23_CPIH_FYA_prices.WR" xml:space="preserve"> Inputs!$F$349</definedName>
    <definedName name="_2029_30_Other_bespoke_adjustments_in_2022_23_CPIH_FYA_prices.WWN" xml:space="preserve"> Inputs!$F$351</definedName>
    <definedName name="_2029_30_Other_in_period_payments_in_2022_23_CPIH_FYA_prices___C_MeX.ADDN1" xml:space="preserve"> Inputs!#REF!</definedName>
    <definedName name="_2029_30_Other_in_period_payments_in_2022_23_CPIH_FYA_prices___C_MeX.ADDN2" xml:space="preserve"> Inputs!#REF!</definedName>
    <definedName name="_2029_30_Other_in_period_payments_in_2022_23_CPIH_FYA_prices___C_MeX.BR" xml:space="preserve"> Inputs!#REF!</definedName>
    <definedName name="_2029_30_Other_in_period_payments_in_2022_23_CPIH_FYA_prices___C_MeX.Business.retail" xml:space="preserve"> Inputs!#REF!</definedName>
    <definedName name="_2029_30_Other_in_period_payments_in_2022_23_CPIH_FYA_prices___C_MeX.Residential.retail" xml:space="preserve"> Inputs!#REF!</definedName>
    <definedName name="_2029_30_Other_in_period_payments_in_2022_23_CPIH_FYA_prices___C_MeX.WN" xml:space="preserve"> Inputs!#REF!</definedName>
    <definedName name="_2029_30_Other_in_period_payments_in_2022_23_CPIH_FYA_prices___C_MeX.WR" xml:space="preserve"> Inputs!#REF!</definedName>
    <definedName name="_2029_30_Other_in_period_payments_in_2022_23_CPIH_FYA_prices___C_MeX.WWN" xml:space="preserve"> Inputs!#REF!</definedName>
    <definedName name="_2029_30_Other_in_period_payments_in_2022_23_CPIH_FYA_prices___D_MeX.ADDN1" xml:space="preserve"> Inputs!#REF!</definedName>
    <definedName name="_2029_30_Other_in_period_payments_in_2022_23_CPIH_FYA_prices___D_MeX.ADDN2" xml:space="preserve"> Inputs!#REF!</definedName>
    <definedName name="_2029_30_Other_in_period_payments_in_2022_23_CPIH_FYA_prices___D_MeX.BR" xml:space="preserve"> Inputs!#REF!</definedName>
    <definedName name="_2029_30_Other_in_period_payments_in_2022_23_CPIH_FYA_prices___D_MeX.Business.retail" xml:space="preserve"> Inputs!#REF!</definedName>
    <definedName name="_2029_30_Other_in_period_payments_in_2022_23_CPIH_FYA_prices___D_MeX.Residential.retail" xml:space="preserve"> Inputs!#REF!</definedName>
    <definedName name="_2029_30_Other_in_period_payments_in_2022_23_CPIH_FYA_prices___D_MeX.WN" xml:space="preserve"> Inputs!#REF!</definedName>
    <definedName name="_2029_30_Other_in_period_payments_in_2022_23_CPIH_FYA_prices___D_MeX.WR" xml:space="preserve"> Inputs!#REF!</definedName>
    <definedName name="_2029_30_Other_in_period_payments_in_2022_23_CPIH_FYA_prices___D_MeX.WWN" xml:space="preserve"> Inputs!#REF!</definedName>
    <definedName name="_2029_30_Voluntary_abatements_expressed_in_2027_28_CPIH_FYA_prices_sign_reversed__ADDN1_" xml:space="preserve"> 'Report lookups'!$F$749</definedName>
    <definedName name="_2029_30_Voluntary_abatements_expressed_in_2027_28_CPIH_FYA_prices_sign_reversed__ADDN2_" xml:space="preserve"> 'Report lookups'!$F$800</definedName>
    <definedName name="_2029_30_Voluntary_abatements_expressed_in_2027_28_CPIH_FYA_prices_sign_reversed__BR_" xml:space="preserve"> 'Report lookups'!$F$698</definedName>
    <definedName name="_2029_30_Voluntary_abatements_expressed_in_2027_28_CPIH_FYA_prices_sign_reversed__Business_Retail_" xml:space="preserve"> 'Report lookups'!$F$902</definedName>
    <definedName name="_2029_30_Voluntary_abatements_expressed_in_2027_28_CPIH_FYA_prices_sign_reversed__Residential_Retail_" xml:space="preserve"> 'Report lookups'!$F$851</definedName>
    <definedName name="_2029_30_Voluntary_abatements_expressed_in_2027_28_CPIH_FYA_prices_sign_reversed__WN_" xml:space="preserve"> 'Report lookups'!$F$596</definedName>
    <definedName name="_2029_30_Voluntary_abatements_expressed_in_2027_28_CPIH_FYA_prices_sign_reversed__WR_" xml:space="preserve"> 'Report lookups'!$F$545</definedName>
    <definedName name="_2029_30_Voluntary_abatements_expressed_in_2027_28_CPIH_FYA_prices_sign_reversed__WWN_" xml:space="preserve"> 'Report lookups'!$F$647</definedName>
    <definedName name="_2029_30_Voluntary_abatements_in_2022_23_CPIH_FYA_prices.ADDN1" xml:space="preserve"> Inputs!$F$335</definedName>
    <definedName name="_2029_30_Voluntary_abatements_in_2022_23_CPIH_FYA_prices.ADDN2" xml:space="preserve"> Inputs!$F$336</definedName>
    <definedName name="_2029_30_Voluntary_abatements_in_2022_23_CPIH_FYA_prices.BR" xml:space="preserve"> Inputs!$F$334</definedName>
    <definedName name="_2029_30_Voluntary_abatements_in_2022_23_CPIH_FYA_prices.Business.retail" xml:space="preserve"> Inputs!$F$338</definedName>
    <definedName name="_2029_30_Voluntary_abatements_in_2022_23_CPIH_FYA_prices.Residential.retail" xml:space="preserve"> Inputs!$F$337</definedName>
    <definedName name="_2029_30_Voluntary_abatements_in_2022_23_CPIH_FYA_prices.WN" xml:space="preserve"> Inputs!$F$332</definedName>
    <definedName name="_2029_30_Voluntary_abatements_in_2022_23_CPIH_FYA_prices.WR" xml:space="preserve"> Inputs!$F$331</definedName>
    <definedName name="_2029_30_Voluntary_abatements_in_2022_23_CPIH_FYA_prices.WWN" xml:space="preserve"> Inputs!$F$333</definedName>
    <definedName name="_2029_30_Voluntary_deferrals_expressed_in_2027_28_CPIH_FYA_prices_sign_reversed__ADDN1_" xml:space="preserve"> 'Report lookups'!$F$761</definedName>
    <definedName name="_2029_30_Voluntary_deferrals_expressed_in_2027_28_CPIH_FYA_prices_sign_reversed__ADDN2_" xml:space="preserve"> 'Report lookups'!$F$812</definedName>
    <definedName name="_2029_30_Voluntary_deferrals_expressed_in_2027_28_CPIH_FYA_prices_sign_reversed__BR_" xml:space="preserve"> 'Report lookups'!$F$710</definedName>
    <definedName name="_2029_30_Voluntary_deferrals_expressed_in_2027_28_CPIH_FYA_prices_sign_reversed__Business_Retail_" xml:space="preserve"> 'Report lookups'!$F$914</definedName>
    <definedName name="_2029_30_Voluntary_deferrals_expressed_in_2027_28_CPIH_FYA_prices_sign_reversed__Residential_Retail_" xml:space="preserve"> 'Report lookups'!$F$863</definedName>
    <definedName name="_2029_30_Voluntary_deferrals_expressed_in_2027_28_CPIH_FYA_prices_sign_reversed__WN_" xml:space="preserve"> 'Report lookups'!$F$608</definedName>
    <definedName name="_2029_30_Voluntary_deferrals_expressed_in_2027_28_CPIH_FYA_prices_sign_reversed__WR_" xml:space="preserve"> 'Report lookups'!$F$557</definedName>
    <definedName name="_2029_30_Voluntary_deferrals_expressed_in_2027_28_CPIH_FYA_prices_sign_reversed__WWN_" xml:space="preserve"> 'Report lookups'!$F$659</definedName>
    <definedName name="_2029_30_Voluntary_deferrals_in_2022_23_CPIH_FYA_prices.ADDN1" xml:space="preserve"> Inputs!$F$344</definedName>
    <definedName name="_2029_30_Voluntary_deferrals_in_2022_23_CPIH_FYA_prices.ADDN2" xml:space="preserve"> Inputs!$F$345</definedName>
    <definedName name="_2029_30_Voluntary_deferrals_in_2022_23_CPIH_FYA_prices.BR" xml:space="preserve"> Inputs!$F$343</definedName>
    <definedName name="_2029_30_Voluntary_deferrals_in_2022_23_CPIH_FYA_prices.Business.retail" xml:space="preserve"> Inputs!$F$347</definedName>
    <definedName name="_2029_30_Voluntary_deferrals_in_2022_23_CPIH_FYA_prices.Residential.retail" xml:space="preserve"> Inputs!$F$346</definedName>
    <definedName name="_2029_30_Voluntary_deferrals_in_2022_23_CPIH_FYA_prices.WN" xml:space="preserve"> Inputs!$F$341</definedName>
    <definedName name="_2029_30_Voluntary_deferrals_in_2022_23_CPIH_FYA_prices.WR" xml:space="preserve"> Inputs!$F$340</definedName>
    <definedName name="_2029_30_Voluntary_deferrals_in_2022_23_CPIH_FYA_prices.WWN" xml:space="preserve"> Inputs!$F$342</definedName>
    <definedName name="_2030_31_year_ending_March" xml:space="preserve"> Inputs!$F$361</definedName>
    <definedName name="_2031_32_year_ending_March" xml:space="preserve"> Inputs!$F$362</definedName>
    <definedName name="_3_0_S" hidden="1">#REF!</definedName>
    <definedName name="_3_123Grap" hidden="1">#REF!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hidden="1">#REF!</definedName>
    <definedName name="_Fill" hidden="1">#REF!</definedName>
    <definedName name="_Key1" hidden="1">#REF!</definedName>
    <definedName name="_Key2" hidden="1">#REF!</definedName>
    <definedName name="_net1" hidden="1">{"NET",#N/A,FALSE,"401C11"}</definedName>
    <definedName name="_obx00587356e0cb4d98a78b4a275e93e2ed" hidden="1">#REF!</definedName>
    <definedName name="_obx008cfcc7c3e043d6b3f8d7583728df1d" hidden="1">#REF!</definedName>
    <definedName name="_obx00ad94286aab4be9a44543c0c1b406b0" hidden="1">#REF!</definedName>
    <definedName name="_obx00d13a57fcbe4cbe9651c3bdbbc4e3cf" hidden="1">#REF!</definedName>
    <definedName name="_obx00f4b4dd62724110902438f19137d09b" hidden="1">#REF!</definedName>
    <definedName name="_obx00f9d3ab4ae14c66bd92d75e3ab613a8" hidden="1">#REF!</definedName>
    <definedName name="_obx012aa95733ed4a899bb45f8d2b5fc7ed" hidden="1">#REF!</definedName>
    <definedName name="_obx015ac3b1667f4706a1f0e9c285158cf9" hidden="1">#REF!</definedName>
    <definedName name="_obx018d4249f6974933b0c030edb93cd3ec" hidden="1">#REF!</definedName>
    <definedName name="_obx01fc2d7adfc346798dec4201d8628c75" hidden="1">#REF!</definedName>
    <definedName name="_obx0258d3c91afd444289d8584f1ddb43c7" hidden="1">#REF!</definedName>
    <definedName name="_obx02ca6f3f09b84ac0a129ef9bc54d22e7" hidden="1">#REF!</definedName>
    <definedName name="_obx02cac4e234404affa48aad7328cff6e4" hidden="1">#REF!</definedName>
    <definedName name="_obx0381b289849246acb057867ca40072c6" hidden="1">#REF!</definedName>
    <definedName name="_obx03cef28d3f704977b22f819c9ebcc00c" hidden="1">#REF!</definedName>
    <definedName name="_obx0414b8e81c2347e49baa84e495b5aa3d" hidden="1">#REF!</definedName>
    <definedName name="_obx04c31c11db1e4b54a71a4d46f90c19b9" hidden="1">#REF!</definedName>
    <definedName name="_obx05234a9c99c54a24a3162a1fe2a5f755" hidden="1">#REF!</definedName>
    <definedName name="_obx0538fb08a99b468da323d77eaca36842" hidden="1">#REF!</definedName>
    <definedName name="_obx05486c0e407f43a8949206796e12a183" hidden="1">#REF!</definedName>
    <definedName name="_obx057ea68331654e7c8743637e9806bca6" hidden="1">#REF!</definedName>
    <definedName name="_obx05d8ea1aacda4409be42051b0fd4a48e" hidden="1">#REF!</definedName>
    <definedName name="_obx068cda97ebba4d5092cdbd14bcadbfd4" hidden="1">#REF!</definedName>
    <definedName name="_obx0690ab9c7a0d466c8de47923cf448ef5" hidden="1">#REF!</definedName>
    <definedName name="_obx069e2440914a4ebe84d0131d44fda698" hidden="1">#REF!</definedName>
    <definedName name="_obx06ff73e0e77146bd85af6adc48b4ed9e" hidden="1">#REF!</definedName>
    <definedName name="_obx0706bb16517145de99e700e6312be19b" hidden="1">#REF!</definedName>
    <definedName name="_obx073d7e5e61ac43b096f2012d31661ac2" hidden="1">#REF!</definedName>
    <definedName name="_obx07451a244ea245698650f63bf4364871" hidden="1">#REF!</definedName>
    <definedName name="_obx07691a481fcb4bdfb14c4ffdc182b911" hidden="1">#REF!</definedName>
    <definedName name="_obx076b5af545ff4e35b9bd001f6fc03e84" hidden="1">#REF!</definedName>
    <definedName name="_obx07d9d78f959846f0aa6a863c91f77344" hidden="1">#REF!</definedName>
    <definedName name="_obx088bf634154c43859669431c0e05191a" hidden="1">#REF!</definedName>
    <definedName name="_obx08a0966193294f448dd1f5fe5e70abe6" hidden="1">#REF!</definedName>
    <definedName name="_obx0984c684cdc343da9c7e6ee7f89c7849" hidden="1">#REF!</definedName>
    <definedName name="_obx0999191b6086473aab8c9f90af303f79" hidden="1">#REF!</definedName>
    <definedName name="_obx09db5074b9864c958ca089499ecab5f1" hidden="1">#REF!</definedName>
    <definedName name="_obx0a4ae8caee674208bb9eff136ba4eda4" hidden="1">#REF!</definedName>
    <definedName name="_obx0a97208324ee4a51b7f06b2e983b0c7e" hidden="1">#REF!</definedName>
    <definedName name="_obx0ab2583401c042f59ad0cb1343880de6" hidden="1">#REF!</definedName>
    <definedName name="_obx0b6bee0d5cc7450aab0374f6914f6d22" hidden="1">#REF!</definedName>
    <definedName name="_obx0baec4a379164832be33e75bd73f592a" hidden="1">#REF!</definedName>
    <definedName name="_obx0c0a39d6b788488dbee1402dab1df4e3" hidden="1">#REF!</definedName>
    <definedName name="_obx0c100e8cf01e42479c94a2d8f3df07b1" hidden="1">#REF!</definedName>
    <definedName name="_obx0c316986e3d04db4bef113f532316b55" hidden="1">#REF!</definedName>
    <definedName name="_obx0c614024ab9749ac81a92a72752e32ce" hidden="1">#REF!</definedName>
    <definedName name="_obx0cbfc9af1d004fe9a42e32669382f0af" hidden="1">#REF!</definedName>
    <definedName name="_obx0d350eca204c4bd18bb2065a796d6d84" hidden="1">#REF!</definedName>
    <definedName name="_obx0d3e3c9566ca4c89ae40ecde6066805b" hidden="1">#REF!</definedName>
    <definedName name="_obx0d6002140fb74746aa33349b5b6ecc4e" hidden="1">#REF!</definedName>
    <definedName name="_obx0d7248f567a7451e888a990bbdca2da7" hidden="1">#REF!</definedName>
    <definedName name="_obx0d8a7a5eebb94b68abd0d1d43fd50cab" hidden="1">#REF!</definedName>
    <definedName name="_obx0dd528fa289341c0b3fff9f574768a2a" hidden="1">#REF!</definedName>
    <definedName name="_obx0e34fc8fbc424ea19958824566bdd795" hidden="1">#REF!</definedName>
    <definedName name="_obx0ea6a49199d049b7a8dd82c294ddd3d3" hidden="1">#REF!</definedName>
    <definedName name="_obx0eacba5ab6b044d19aa121ad85e94657" hidden="1">#REF!</definedName>
    <definedName name="_obx0ec67797eaaa4d4f8b9291ecbfda78f4" hidden="1">#REF!</definedName>
    <definedName name="_obx0f190debf3ce4080941ea61d26e58bd2" hidden="1">#REF!</definedName>
    <definedName name="_obx0f8a1c44dceb4bc99288d591735e4493" hidden="1">#REF!</definedName>
    <definedName name="_obx1013a64b48fd494c8f15a8c8c0f3bc7e" hidden="1">#REF!</definedName>
    <definedName name="_obx1051f7e5217c48ce9304903ebf00822e" hidden="1">#REF!</definedName>
    <definedName name="_obx10729cd639aa4935b0399a0418333850" hidden="1">#REF!</definedName>
    <definedName name="_obx109f922ab5b747119897d753b7e87a5c" hidden="1">#REF!</definedName>
    <definedName name="_obx10a1b90cfb6b4979a26b02e8ed128cc3" hidden="1">#REF!</definedName>
    <definedName name="_obx10d5e1ed493b4692a5c4fea4cc1f6031" hidden="1">#REF!</definedName>
    <definedName name="_obx10fc38a193f6489aa6d904208e6d91fc" hidden="1">#REF!</definedName>
    <definedName name="_obx11033420f8274dd69d774a22ca9f7f5f" hidden="1">#REF!</definedName>
    <definedName name="_obx11553806dbbc415fbf45b8ff17c3eb5b" hidden="1">#REF!</definedName>
    <definedName name="_obx1251d0e1461a4ab78edc8c6d4c2ffc2c" hidden="1">#REF!</definedName>
    <definedName name="_obx126697e63c2846bd847d7a0d34538a1e" hidden="1">#REF!</definedName>
    <definedName name="_obx12f788b725dc4438b79c635094e6ffca" hidden="1">#REF!</definedName>
    <definedName name="_obx131860938bc14f18812d267d971e3db6" hidden="1">#REF!</definedName>
    <definedName name="_obx13654586862443709a116eac41a34c02" hidden="1">#REF!</definedName>
    <definedName name="_obx14b8e019067b4e3ca19ab95c95528600" hidden="1">#REF!</definedName>
    <definedName name="_obx1507cab45fd64d6a9412cddf802880b2" hidden="1">#REF!</definedName>
    <definedName name="_obx15379e2b25234e859c3efa37bb5d3c45" hidden="1">#REF!</definedName>
    <definedName name="_obx154a48956d8a448d8ad275efffa41853" hidden="1">#REF!</definedName>
    <definedName name="_obx160e1f39240a4833b6089726376f018d" hidden="1">#REF!</definedName>
    <definedName name="_obx16344356be7c42589c0a6e2c44b760ae" hidden="1">#REF!</definedName>
    <definedName name="_obx1660ca7765f647b1aa9fcc8daa907719" hidden="1">#REF!</definedName>
    <definedName name="_obx16a77e8ebbe04379841017e49ddfc4a2" hidden="1">#REF!</definedName>
    <definedName name="_obx1713903225d345a88021ee29cbdba4c1" hidden="1">#REF!</definedName>
    <definedName name="_obx175a24d7272b41ddacd3c2d076000b6c" hidden="1">#REF!</definedName>
    <definedName name="_obx17722ca381b041969accb389527dbfba" hidden="1">#REF!</definedName>
    <definedName name="_obx177bed29ee754e5a96280d2906802ca0" hidden="1">#REF!</definedName>
    <definedName name="_obx17df008b11714f0284a78cb80aae7506" hidden="1">#REF!</definedName>
    <definedName name="_obx180dc1eb9af94835b2a0b7a146036f3c" hidden="1">#REF!</definedName>
    <definedName name="_obx1857ca85dcce423bba6942ffed0fe4b9" hidden="1">#REF!</definedName>
    <definedName name="_obx187eb0a3d8f54408b6876c499913e769" hidden="1">#REF!</definedName>
    <definedName name="_obx188eaa9c97284ce3b05e2feafa10e269" hidden="1">#REF!</definedName>
    <definedName name="_obx18c5f6bf2c434d68b581717024e0d1b3" hidden="1">#REF!</definedName>
    <definedName name="_obx19359c09fd8a4a6b965e35a3480fdf6f" hidden="1">#REF!</definedName>
    <definedName name="_obx1936692338d64f93bec39379bbce0846" hidden="1">#REF!</definedName>
    <definedName name="_obx193c433111864fdfa6e5c14b7e3905f7" hidden="1">#REF!</definedName>
    <definedName name="_obx196ae22a3cfa42cda19af97fa7849efd" hidden="1">#REF!</definedName>
    <definedName name="_obx19c0e3a151a44f18add17f1af803e3e0" hidden="1">#REF!</definedName>
    <definedName name="_obx1a409a56d0d944b4a38266bab13f0bdd" hidden="1">#REF!</definedName>
    <definedName name="_obx1aa7044b9e804dc2841117bba676d606" hidden="1">#REF!</definedName>
    <definedName name="_obx1b823c0a6b00451693be2c76ef1fba3d" hidden="1">#REF!</definedName>
    <definedName name="_obx1bb10c066d2b453fb80aec0b3e22a8f3" hidden="1">#REF!</definedName>
    <definedName name="_obx1c0fba19d2634e82bc1a05265ffced6a" hidden="1">#REF!</definedName>
    <definedName name="_obx1c4930cef7f84e1aa817998b8aeefbfe" hidden="1">#REF!</definedName>
    <definedName name="_obx1cc4e70ca65d44da9e659cd5e1beff37" hidden="1">#REF!</definedName>
    <definedName name="_obx1d26636ee43d472b8f069eb93a719352" hidden="1">#REF!</definedName>
    <definedName name="_obx1d44d558dbc1494895700bbc326d8840" hidden="1">#REF!</definedName>
    <definedName name="_obx1d69fa69d64f4eeaa8c5ae8c5d5f691f" hidden="1">#REF!</definedName>
    <definedName name="_obx1d9ad5ba7de64259871e9132d0f23783" hidden="1">#REF!</definedName>
    <definedName name="_obx1e66e6565c29439185dad7140eacb945" hidden="1">#REF!</definedName>
    <definedName name="_obx1ebbc9c42ea344e9a82b95d82a789a90" hidden="1">#REF!</definedName>
    <definedName name="_obx1eca37f9ee8c40078f7ab6db7ea58b6a" hidden="1">#REF!</definedName>
    <definedName name="_obx1f06fb23a0d940418bf8549120d5def3" hidden="1">#REF!</definedName>
    <definedName name="_obx1f189d87b92d47089936014406741761" hidden="1">#REF!</definedName>
    <definedName name="_obx1f29c4f511ce4c36b3f582517afc5527" hidden="1">#REF!</definedName>
    <definedName name="_obx1f6f7bd01be34db88fbd5b63ee616ad6" hidden="1">#REF!</definedName>
    <definedName name="_obx1f7a99851c5346f6a7adee77311c2e8e" hidden="1">#REF!</definedName>
    <definedName name="_obx1fa7874212c344baa92db6982eba5d1c" hidden="1">#REF!</definedName>
    <definedName name="_obx20076cee87db44819450a395d7764454" hidden="1">#REF!</definedName>
    <definedName name="_obx2042b220c9004c83a96512f280844635" hidden="1">#REF!</definedName>
    <definedName name="_obx20587b93d98940049bb443dda1c843e1" hidden="1">#REF!</definedName>
    <definedName name="_obx20bdc39e55ba4c40834b3adbf6c43038" hidden="1">#REF!</definedName>
    <definedName name="_obx212752fda82e4c37877b184696845281" hidden="1">#REF!</definedName>
    <definedName name="_obx22769ddea2964fffbde9b51e4b1afd46" hidden="1">#REF!</definedName>
    <definedName name="_obx22880b03a63b4c288f46cc20c55060f6" hidden="1">#REF!</definedName>
    <definedName name="_obx22c71b6c5f5b43ef84e1b3938b2294b4" hidden="1">#REF!</definedName>
    <definedName name="_obx22f63efbd0d244fcb0877001e6558103" hidden="1">#REF!</definedName>
    <definedName name="_obx232cece5fc8b4f66aaed3b86ed2f4c6f" hidden="1">#REF!</definedName>
    <definedName name="_obx234a520acfa446d2be4abbcd3da8b0dc" hidden="1">#REF!</definedName>
    <definedName name="_obx236758b20c6445109efa8e461540d62d" hidden="1">#REF!</definedName>
    <definedName name="_obx2495fd6b179446c69283deaaa9d0a431" hidden="1">#REF!</definedName>
    <definedName name="_obx24bad8c5a20949509a6447f6924e9272" hidden="1">#REF!</definedName>
    <definedName name="_obx24ed0c4b750642529301ee3d22d6d5cb" hidden="1">#REF!</definedName>
    <definedName name="_obx2560f9bb2560442cac74f9e897a3675c" hidden="1">#REF!</definedName>
    <definedName name="_obx25b932fd0ff94e9ea566c0fc4c4d3c5b" hidden="1">#REF!</definedName>
    <definedName name="_obx262d4480f2cc42d2b43be312d4863f28" hidden="1">#REF!</definedName>
    <definedName name="_obx2651e8f1b8cd4708be2b7fc38e740e43" hidden="1">#REF!</definedName>
    <definedName name="_obx265243b47d6c4b0ab8560213f1a9389b" hidden="1">#REF!</definedName>
    <definedName name="_obx265d3d5820ff4076957956e3c3e958e7" hidden="1">#REF!</definedName>
    <definedName name="_obx26631884930549109d05b1b1697e9361" hidden="1">#REF!</definedName>
    <definedName name="_obx266518d2568742fda1cfbc67f9e7212f" hidden="1">#REF!</definedName>
    <definedName name="_obx2689f28a60de43399d146a04ba85a83e" hidden="1">#REF!</definedName>
    <definedName name="_obx26bb13e744094f24b7681df4b7485e7e" hidden="1">#REF!</definedName>
    <definedName name="_obx270b5e1c38fd4c37b5483f84d310dbd5" hidden="1">#REF!</definedName>
    <definedName name="_obx27299cb3aba742f6869582a7ac6ed864" hidden="1">#REF!</definedName>
    <definedName name="_obx27490f1040564b5d9f838d167a8c0740" hidden="1">#REF!</definedName>
    <definedName name="_obx277cd52221eb4f93b18a626a6f582d66" hidden="1">#REF!</definedName>
    <definedName name="_obx2782e1fb1afb410b91b3d51290c27bcd" hidden="1">#REF!</definedName>
    <definedName name="_obx2793f60f10a54b19ada962ece1fdddd4" hidden="1">#REF!</definedName>
    <definedName name="_obx2794709f8872401e83acef54604de4bd" hidden="1">#REF!</definedName>
    <definedName name="_obx27c7d521733e4e1e878be325113618a4" hidden="1">#REF!</definedName>
    <definedName name="_obx2801c14ad53a4b759bea40e145fa5576" hidden="1">#REF!</definedName>
    <definedName name="_obx285e54ebcd554830ad43323e14135dd7" hidden="1">#REF!</definedName>
    <definedName name="_obx28831a400df5401e8eb54d663d04b2f3" hidden="1">#REF!</definedName>
    <definedName name="_obx292932bb2dbf4659b6dcafa4b0bd37b4" hidden="1">#REF!</definedName>
    <definedName name="_obx296ad306ea634a32b8453819f7202a0c" hidden="1">#REF!</definedName>
    <definedName name="_obx29ada5534dfa4b2b87b45e6076cdaeee" hidden="1">#REF!</definedName>
    <definedName name="_obx29be982d1f894e8aa775c703a66ec5cc" hidden="1">#REF!</definedName>
    <definedName name="_obx29ceb09acb7840dba43ff8714cee6f6c" hidden="1">#REF!</definedName>
    <definedName name="_obx29e3da777c454354a445d1024ccdb52b" hidden="1">#REF!</definedName>
    <definedName name="_obx2a3a238ae9c240438d7b58366059c23f" hidden="1">#REF!</definedName>
    <definedName name="_obx2aab76abe01749e4a982a1676ab1c8ca" hidden="1">#REF!</definedName>
    <definedName name="_obx2b103fd6b1e7454797e2467fc1e08036" hidden="1">#REF!</definedName>
    <definedName name="_obx2b2b0bb6091a48ba81cd4452351d2c30" hidden="1">#REF!</definedName>
    <definedName name="_obx2b3b5843cf154840a03ebd0bec1a525f" hidden="1">#REF!</definedName>
    <definedName name="_obx2b5759e01184434c8f35ef38bdb08324" hidden="1">#REF!</definedName>
    <definedName name="_obx2bae0c8fff744069965d1c78322bc872" hidden="1">#REF!</definedName>
    <definedName name="_obx2c4f2a8f4514476993744b5c707704e3" hidden="1">#REF!</definedName>
    <definedName name="_obx2c62b9b3f2064a00be85e6c8da239ef2" hidden="1">#REF!</definedName>
    <definedName name="_obx2c7f6e9dcf8141f6a174d03ba4f07ed3" hidden="1">#REF!</definedName>
    <definedName name="_obx2d07d995102641138b84bc2d86d17cd3" hidden="1">#REF!</definedName>
    <definedName name="_obx2d57bd15589149afa58f59863c4465bd" hidden="1">#REF!</definedName>
    <definedName name="_obx2dd77f1903e24bfe92608d934792c042" hidden="1">#REF!</definedName>
    <definedName name="_obx2e1b5677679b44e09b03a592d9de176d" hidden="1">#REF!</definedName>
    <definedName name="_obx2e737a9fa251430da9cd066a2639d91b" hidden="1">#REF!</definedName>
    <definedName name="_obx2e7d5faf19ce412a8dfbd7dc08359ea9" hidden="1">#REF!</definedName>
    <definedName name="_obx2f4f395c489c4a70b5665903eaf49999" hidden="1">#REF!</definedName>
    <definedName name="_obx2fb8d2094b314588af72da0d7795baa1" hidden="1">#REF!</definedName>
    <definedName name="_obx2ff07a00ba0d4500b95839588c19fba0" hidden="1">#REF!</definedName>
    <definedName name="_obx3055541ced79436cbfe50fa4659b29ad" hidden="1">#REF!</definedName>
    <definedName name="_obx30a130671e704a7b9fd39b6c5303bded" hidden="1">#REF!</definedName>
    <definedName name="_obx3159424fecbb494493c54e2e97df3a91" hidden="1">#REF!</definedName>
    <definedName name="_obx316531cd84b04dd6904ba00eb1fa7a06" hidden="1">#REF!</definedName>
    <definedName name="_obx3181924dd32d487fb8df710986a5bd25" hidden="1">#REF!</definedName>
    <definedName name="_obx31d9bc021f554bd9b971e81c1a312d07" hidden="1">#REF!</definedName>
    <definedName name="_obx31dfea58c92b4be1b221d25883c8c19a" hidden="1">#REF!</definedName>
    <definedName name="_obx320c6420acb64df88980ae216f63f52d" hidden="1">#REF!</definedName>
    <definedName name="_obx32e689924cce45adb24f1f57e9146a25" hidden="1">#REF!</definedName>
    <definedName name="_obx331cc18dee5d48a1b8c04f9e80e3de6c" hidden="1">#REF!</definedName>
    <definedName name="_obx331d25dc392648bda88333275122dca9" hidden="1">#REF!</definedName>
    <definedName name="_obx3320c30893e4480cabaef4ab7ecc56ba" hidden="1">#REF!</definedName>
    <definedName name="_obx33551b931f8947a38c434d3fb45c4bc9" hidden="1">#REF!</definedName>
    <definedName name="_obx33a016526dfc4e64b026de380e11fc87" hidden="1">#REF!</definedName>
    <definedName name="_obx33ecf7cfa3e84159a42767784c7eab97" hidden="1">#REF!</definedName>
    <definedName name="_obx344be6bf97644446a0598f13d7a03950" hidden="1">#REF!</definedName>
    <definedName name="_obx34db1f3098124a5596af9f8cd12ad8ba" hidden="1">#REF!</definedName>
    <definedName name="_obx34e09addbc4c4569b6543e4d870ba542" hidden="1">#REF!</definedName>
    <definedName name="_obx354e4649e8ab462b9f63bed4c44c86dc" hidden="1">#REF!</definedName>
    <definedName name="_obx35c227dc795b4e619971f31abb3bc8eb" hidden="1">#REF!</definedName>
    <definedName name="_obx35dbd52c2b314e729adadc46c088bfcf" hidden="1">#REF!</definedName>
    <definedName name="_obx36a3c77ad61d45508ee7611d6457a3e7" hidden="1">#REF!</definedName>
    <definedName name="_obx36c5a48768674f10a014b0e196e44fa7" hidden="1">#REF!</definedName>
    <definedName name="_obx3803ef226e98499ba1e010abd304876b" hidden="1">#REF!</definedName>
    <definedName name="_obx380992b3b905446399f354f7819a2749" hidden="1">#REF!</definedName>
    <definedName name="_obx38162010435348328570eedeb7569417" hidden="1">#REF!</definedName>
    <definedName name="_obx38a40f52d9b541a6b30fa9436e65dd13" hidden="1">#REF!</definedName>
    <definedName name="_obx38c1b1ed8f034413a657a61ace5f2f3b" hidden="1">#REF!</definedName>
    <definedName name="_obx38e637911a0b4a4187cfff4d31b60d26" hidden="1">#REF!</definedName>
    <definedName name="_obx38f9a1501395465b9a699cca65188bd3" hidden="1">#REF!</definedName>
    <definedName name="_obx39e16d963dee4eb18ad1ee2f2e93b175" hidden="1">#REF!</definedName>
    <definedName name="_obx3b131393470c49ababb8ae55d537fb7f" hidden="1">#REF!</definedName>
    <definedName name="_obx3b212e1dd06842bb8932e326164a3df4" hidden="1">#REF!</definedName>
    <definedName name="_obx3b2233a6e40d42738afa135297aa3660" hidden="1">#REF!</definedName>
    <definedName name="_obx3b634306d9a64cdebfee4f59587e801c" hidden="1">#REF!</definedName>
    <definedName name="_obx3b71f2b91e33400da26bf8da5ec57bf3" hidden="1">#REF!</definedName>
    <definedName name="_obx3b98f5a999454a989c3bb5939e77d111" hidden="1">#REF!</definedName>
    <definedName name="_obx3c6cf84c72124ed0a4cddc7a5a906a41" hidden="1">#REF!</definedName>
    <definedName name="_obx3cbf081ce5f14561a5f63493513f70d4" hidden="1">#REF!</definedName>
    <definedName name="_obx3d157dca9eca4778b3eb7e0aee09cc58" hidden="1">#REF!</definedName>
    <definedName name="_obx3d3092fe984f4068b2b7be229de588aa" hidden="1">#REF!</definedName>
    <definedName name="_obx3d5056bf04ce475da6a7264e05fabd6a" hidden="1">#REF!</definedName>
    <definedName name="_obx3dabc475ff2749abafc2ac345e86e646" hidden="1">#REF!</definedName>
    <definedName name="_obx3e421a99f9cb4769ade8a2af00abddae" hidden="1">#REF!</definedName>
    <definedName name="_obx3ee3849f006c42b19e16a63aefadda11" hidden="1">#REF!</definedName>
    <definedName name="_obx3ee4da2a4b1b42608ef1934b100b0657" hidden="1">#REF!</definedName>
    <definedName name="_obx3f3653f1e57843519108291c2c7223f2" hidden="1">#REF!</definedName>
    <definedName name="_obx3f4239490f0543ca8744cc72bdfc1e69" hidden="1">#REF!</definedName>
    <definedName name="_obx3f4db201fb2d430db61ee570531de2b3" hidden="1">#REF!</definedName>
    <definedName name="_obx3f6d8e6d9fbe4ec687350f99cf6367f0" hidden="1">#REF!</definedName>
    <definedName name="_obx3f71efe50c144fa1be5489ac04a9a8c8" hidden="1">#REF!</definedName>
    <definedName name="_obx3fcd76819f8f4cb581cb3ca775da807f" hidden="1">#REF!</definedName>
    <definedName name="_obx3fe3065be67d487db10b25080f7a1d3d" hidden="1">#REF!</definedName>
    <definedName name="_obx403f4b55d48a44be8e7fc11832288e81" hidden="1">#REF!</definedName>
    <definedName name="_obx405013bd07644a0495b56c8ad536cbd6" hidden="1">#REF!</definedName>
    <definedName name="_obx408017004ace4cfab2da5ec618fb0c52" hidden="1">#REF!</definedName>
    <definedName name="_obx4122af6ba6bb48c581757df1f156cec7" hidden="1">#REF!</definedName>
    <definedName name="_obx415c8515d094422b9818729337e2fad7" hidden="1">#REF!</definedName>
    <definedName name="_obx415d95309c0d49c0b69611b62947ffc2" hidden="1">#REF!</definedName>
    <definedName name="_obx420aad631b5c4293b04f412d782ff5f9" hidden="1">#REF!</definedName>
    <definedName name="_obx42379c14911d4f75b86d4ddd8d20c946" hidden="1">#REF!</definedName>
    <definedName name="_obx4247babbbb004dac97926dbefd8b49b4" hidden="1">#REF!</definedName>
    <definedName name="_obx42a2999bd40244b0abe61182f8c63ba6" hidden="1">#REF!</definedName>
    <definedName name="_obx42f74bef65bc4c71a6beed9b09343293" hidden="1">#REF!</definedName>
    <definedName name="_obx43a64394b9a94974aa0205d4443ef269" hidden="1">#REF!</definedName>
    <definedName name="_obx43d25f1acdf349d09519bb481cb857d9" hidden="1">#REF!</definedName>
    <definedName name="_obx441e7f9677414e91ad6759d6ec87a1fd" hidden="1">#REF!</definedName>
    <definedName name="_obx445f1f2e0f464050a51934ea59898c3b" hidden="1">#REF!</definedName>
    <definedName name="_obx44b57b54e05e44a5bcd7fbfc7b024e5f" hidden="1">#REF!</definedName>
    <definedName name="_obx44d43bcb9dbc48eba2faac2db61a1555" hidden="1">#REF!</definedName>
    <definedName name="_obx44f4e2304e5d458a8be672fe517fc3af" hidden="1">#REF!</definedName>
    <definedName name="_obx450903bcadb14b18954f7fb5240166f7" hidden="1">#REF!</definedName>
    <definedName name="_obx45598a69210c4489913d76ee129e6628" hidden="1">#REF!</definedName>
    <definedName name="_obx45ddbb7ecbd24d219bc3b4ee490367b6" hidden="1">#REF!</definedName>
    <definedName name="_obx46556235b88947aea326ae526cb87fdd" hidden="1">#REF!</definedName>
    <definedName name="_obx46597a4a35274cfc947bfc19ea0e9d8a" hidden="1">#REF!</definedName>
    <definedName name="_obx4668860a62b340c394814fd6e9cccc49" hidden="1">#REF!</definedName>
    <definedName name="_obx46c056efeeea434eb2d007aa41614861" hidden="1">#REF!</definedName>
    <definedName name="_obx46d58f6e3ae84f82ab06bd823df3aab9" hidden="1">#REF!</definedName>
    <definedName name="_obx46e0a094b48f41e494d79b2fca77c6b4" hidden="1">#REF!</definedName>
    <definedName name="_obx46e2f4e20072479c86dfb0a90cc22ab2" hidden="1">#REF!</definedName>
    <definedName name="_obx4779c1c83c2041cb8fb55855fda0967a" hidden="1">#REF!</definedName>
    <definedName name="_obx47969c6fc54a4601a7a8f9b2eaa5c37c" hidden="1">#REF!</definedName>
    <definedName name="_obx47b0c685b91a4ca785f63d24e9305389" hidden="1">#REF!</definedName>
    <definedName name="_obx47cdcdae9d96428c92bf7486baf1f98f" hidden="1">#REF!</definedName>
    <definedName name="_obx4820d7b9c82a425bbc74f48f34248478" hidden="1">#REF!</definedName>
    <definedName name="_obx4845f365ff4348a582431427baeb8909" hidden="1">#REF!</definedName>
    <definedName name="_obx485c29aaaaf0494ebed6374df8f6e317" hidden="1">#REF!</definedName>
    <definedName name="_obx4877b91b370d47549f42e1095b2e3fb3" hidden="1">#REF!</definedName>
    <definedName name="_obx49525578d23a44ebba7c893bbb6b6e16" hidden="1">#REF!</definedName>
    <definedName name="_obx49a91c541ae346c1a2ecdcc3dee85874" hidden="1">#REF!</definedName>
    <definedName name="_obx49ef0b55dfee423eaca15db6c808a8bd" hidden="1">#REF!</definedName>
    <definedName name="_obx4a2034a761a943438845dd6efbcc7b82" hidden="1">#REF!</definedName>
    <definedName name="_obx4a2ac14757334e0cb09fdeb7a555e204" hidden="1">#REF!</definedName>
    <definedName name="_obx4a4eff90b17f40a0bd7c65bea762c9d4" hidden="1">#REF!</definedName>
    <definedName name="_obx4ab1b38265ac43efaa65fb850b6d2705" hidden="1">#REF!</definedName>
    <definedName name="_obx4ae6037c93b54c28b546784f817b2d9b" hidden="1">#REF!</definedName>
    <definedName name="_obx4b00ec7203a542398c8f146c0466a7b8" hidden="1">#REF!</definedName>
    <definedName name="_obx4b02e88c35df4a04953073871028a4b9" hidden="1">#REF!</definedName>
    <definedName name="_obx4b26aee429da475f9a23c490fbafea0b" hidden="1">#REF!</definedName>
    <definedName name="_obx4bd8f9b29cc74b93bd10e6f4407c3116" hidden="1">#REF!</definedName>
    <definedName name="_obx4c54fd1bfc7644e2959f538814ba7ccc" hidden="1">#REF!</definedName>
    <definedName name="_obx4c5a658f19f94f5bbdd2ee84f28bf43b" hidden="1">#REF!</definedName>
    <definedName name="_obx4c66cdf643aa473ca57b88463de2bf58" hidden="1">#REF!</definedName>
    <definedName name="_obx4c67d0fbf80546f68eb0ac610240b497" hidden="1">#REF!</definedName>
    <definedName name="_obx4cb14a6b9583493287ac5048107818e3" hidden="1">#REF!</definedName>
    <definedName name="_obx4d0daebd55aa4259ae6caad23ce750ce" hidden="1">#REF!</definedName>
    <definedName name="_obx4d45f55662924c039f42d8c5a24c3f0d" hidden="1">#REF!</definedName>
    <definedName name="_obx4d9673f7a84d459096a309a605c4d65f" hidden="1">#REF!</definedName>
    <definedName name="_obx4dbce6c72a3946a99e1b223a79d62d24" hidden="1">#REF!</definedName>
    <definedName name="_obx4e48dc6614c245e6a1752b691ddf250b" hidden="1">#REF!</definedName>
    <definedName name="_obx4ede941d650b4e0191e8d3fe7f500187" hidden="1">#REF!</definedName>
    <definedName name="_obx4f2f2400859f45ca8028ec62fce82dcc" hidden="1">#REF!</definedName>
    <definedName name="_obx4f7392c7b17a406487d7c3f1d95b2308" hidden="1">#REF!</definedName>
    <definedName name="_obx4f7d33b287ff4ac995520f98e3d3a2dc" hidden="1">#REF!</definedName>
    <definedName name="_obx4fd262df79644ef2bd2b61af814ac944" hidden="1">#REF!</definedName>
    <definedName name="_obx4fef7d0edbfa4e96b682a6a4657e6587" hidden="1">#REF!</definedName>
    <definedName name="_obx50139513412b48f7b44e5e6428fcf451" hidden="1">#REF!</definedName>
    <definedName name="_obx5082dc0d5712497191e18adc8d4091f7" hidden="1">#REF!</definedName>
    <definedName name="_obx509c0771a0b64889b706ff4e08bf3233" hidden="1">#REF!</definedName>
    <definedName name="_obx50ac6ebba3fb41dcb2159b38a6d79e1d" hidden="1">#REF!</definedName>
    <definedName name="_obx511b4af5ea7b4b16ad2d18a5acb03ce0" hidden="1">#REF!</definedName>
    <definedName name="_obx518f7668c6ac4bfbbde2d822b6050038" hidden="1">#REF!</definedName>
    <definedName name="_obx51ce3ffb47fd44999a7b05a29f8a6229" hidden="1">#REF!</definedName>
    <definedName name="_obx523c16ddf35048ec8f672d513a0f58c0" hidden="1">#REF!</definedName>
    <definedName name="_obx53523a67c01a4f7ab077e09d5cde0dec" hidden="1">#REF!</definedName>
    <definedName name="_obx53b9224cf2264cb19c38b43a21b77b1e" hidden="1">#REF!</definedName>
    <definedName name="_obx5401d220c9d647a1a594016f3d5ccc57" hidden="1">#REF!</definedName>
    <definedName name="_obx54072975bf8d46228c724e3f86b67cd4" hidden="1">#REF!</definedName>
    <definedName name="_obx54117aede14440328deb23a10f575959" hidden="1">#REF!</definedName>
    <definedName name="_obx54842e14282442939689bff86c882c65" hidden="1">#REF!</definedName>
    <definedName name="_obx54d6c866604b46688b5b2063232d7443" hidden="1">#REF!</definedName>
    <definedName name="_obx54da14881afc46b8aaaf917a75c04cbd" hidden="1">#REF!</definedName>
    <definedName name="_obx54f36f2e5c524a028f7c006d8fb156db" hidden="1">#REF!</definedName>
    <definedName name="_obx5506d924d79a4483a7e360d150640459" hidden="1">#REF!</definedName>
    <definedName name="_obx5541e1fd31f74cd5bd09508e7398b0e9" hidden="1">#REF!</definedName>
    <definedName name="_obx55518714bcaa4fd2859acac14c51557b" hidden="1">#REF!</definedName>
    <definedName name="_obx5581c68abe964e1a9c73eaf529ed667c" hidden="1">#REF!</definedName>
    <definedName name="_obx55eec98dbbff4393a51abc6091d4c790" hidden="1">#REF!</definedName>
    <definedName name="_obx564cbc95e9204ca79748ca3e025eecd9" hidden="1">#REF!</definedName>
    <definedName name="_obx56a835db8dd84ae887e27e696d2ba918" hidden="1">#REF!</definedName>
    <definedName name="_obx570a48d8046e48fca1f77d2ae0d6593e" hidden="1">#REF!</definedName>
    <definedName name="_obx575532881bba4a66b118557fe9c072ae" hidden="1">#REF!</definedName>
    <definedName name="_obx57d73c9947f646ed9c23412c677000b2" hidden="1">#REF!</definedName>
    <definedName name="_obx57e3fd1cd1c84848a5529a523ca283eb" hidden="1">#REF!</definedName>
    <definedName name="_obx599b818d601448fdaff7fa1992e92d19" hidden="1">#REF!</definedName>
    <definedName name="_obx59a13c28407d41adacf0b39f2680249f" hidden="1">#REF!</definedName>
    <definedName name="_obx59f171b610d547bba0985212cd43861e" hidden="1">#REF!</definedName>
    <definedName name="_obx59f1874dfaf9431ab906bf74ab122b92" hidden="1">#REF!</definedName>
    <definedName name="_obx5a6e867e8ca54cae81ae1fa46a2f0867" hidden="1">#REF!</definedName>
    <definedName name="_obx5a7114f27183479f8826f84f4fef2359" hidden="1">#REF!</definedName>
    <definedName name="_obx5afb52f02469435e846a8331b651f680" hidden="1">#REF!</definedName>
    <definedName name="_obx5b011a8fdbaa43c6bf7b18ca638d879d" hidden="1">#REF!</definedName>
    <definedName name="_obx5b6f1b2c305c4369b296eb1314ca6755" hidden="1">#REF!</definedName>
    <definedName name="_obx5c1427ff6b7747f6a5bbecf5ba5e1b68" hidden="1">#REF!</definedName>
    <definedName name="_obx5c29dd091dd849bab6f2dd8082527e73" hidden="1">#REF!</definedName>
    <definedName name="_obx5c35f1ece77244d9934e4bd6935ecf69" hidden="1">#REF!</definedName>
    <definedName name="_obx5cc58af483e9463ab21c29a095017072" hidden="1">#REF!</definedName>
    <definedName name="_obx5cec57fe96ce4ec492ba43c21d9f58d5" hidden="1">#REF!</definedName>
    <definedName name="_obx5d4ce8c2fa824a97a93adbeddefb088d" hidden="1">#REF!</definedName>
    <definedName name="_obx5da41cce336548bba0a65073ae177496" hidden="1">#REF!</definedName>
    <definedName name="_obx5ea9a8889d0f45ed937682ae6c2ac5f4" hidden="1">#REF!</definedName>
    <definedName name="_obx5eadec8688144ed197b562cfcbe4d4ac" hidden="1">#REF!</definedName>
    <definedName name="_obx5eb8f8c816c74aeca6c605e82f6e5649" hidden="1">#REF!</definedName>
    <definedName name="_obx5eec40012b6f4650be17d3d34ea41631" hidden="1">#REF!</definedName>
    <definedName name="_obx5ef5cfa86afe4b26a85d4d98c441ee00" hidden="1">#REF!</definedName>
    <definedName name="_obx5f10087332754d5494efe0e3edb7ac88" hidden="1">#REF!</definedName>
    <definedName name="_obx5f2051f8110744199d6c5c953ce358a4" hidden="1">#REF!</definedName>
    <definedName name="_obx604207ee98ec421587df2daee1998d33" hidden="1">#REF!</definedName>
    <definedName name="_obx6055cec5f6144206a4fe382c63c35496" hidden="1">#REF!</definedName>
    <definedName name="_obx60998622b8934d07a87c7448ec67eb96" hidden="1">#REF!</definedName>
    <definedName name="_obx60a05ed4a925474a85c4cc23d518759c" hidden="1">#REF!</definedName>
    <definedName name="_obx60f99d9da90c4256ac21d9df053e33b0" hidden="1">#REF!</definedName>
    <definedName name="_obx61065c493a9e485bbf8624e2e9aacd08" hidden="1">#REF!</definedName>
    <definedName name="_obx6109848edc404beab13196eb5f25d0d7" hidden="1">#REF!</definedName>
    <definedName name="_obx6111476908594659a808c754e157349a" hidden="1">#REF!</definedName>
    <definedName name="_obx612ea33400a243bda67912a0d4909dc0" hidden="1">#REF!</definedName>
    <definedName name="_obx615a9afd0ae842a68ec8239c9f4e1b4c" hidden="1">#REF!</definedName>
    <definedName name="_obx618c315e1455434eb02722f6de8cbcb9" hidden="1">#REF!</definedName>
    <definedName name="_obx61950fda18144faea464c948b6316538" hidden="1">#REF!</definedName>
    <definedName name="_obx621206a9d85349a4906c4dde74ea7446" hidden="1">#REF!</definedName>
    <definedName name="_obx62308ba1c8044cd0898c8623c227ef96" hidden="1">#REF!</definedName>
    <definedName name="_obx62eec65020874593bee3ad10162a3bc3" hidden="1">#REF!</definedName>
    <definedName name="_obx63c3eabd47454331bcd17a24a7f8da28" hidden="1">#REF!</definedName>
    <definedName name="_obx6417babf85574a898bda497264d92685" hidden="1">#REF!</definedName>
    <definedName name="_obx648770602e2c47728ddd721f5771368a" hidden="1">#REF!</definedName>
    <definedName name="_obx653266228d4d4638bd6fbffd468bac5e" hidden="1">#REF!</definedName>
    <definedName name="_obx65658c845b5347189a91f7737894b461" hidden="1">#REF!</definedName>
    <definedName name="_obx656b91a6c5ed4f518348e90e2fcad5ef" hidden="1">#REF!</definedName>
    <definedName name="_obx6669f77b82664b9a8a4a0628b4738abe" hidden="1">#REF!</definedName>
    <definedName name="_obx666ee8ff8a9e4cb1b50b49d04cb8698a" hidden="1">#REF!</definedName>
    <definedName name="_obx66ce56d07218443e934a886a53d75926" hidden="1">#REF!</definedName>
    <definedName name="_obx66e7961ee0e7495d8e73ae69f746690e" hidden="1">#REF!</definedName>
    <definedName name="_obx6713db4d687a4c169b6a1a1e2f67da7b" hidden="1">#REF!</definedName>
    <definedName name="_obx673f16cf5efd49cc95c9f74d7427ca30" hidden="1">#REF!</definedName>
    <definedName name="_obx6761c317b00c4319a8d2d6ad9f66b475" hidden="1">#REF!</definedName>
    <definedName name="_obx67c2297db58345f29dc6d935602353bf" hidden="1">#REF!</definedName>
    <definedName name="_obx67d8bb90be5640f09ede532c3fff89f5" hidden="1">#REF!</definedName>
    <definedName name="_obx688d241b41634137b657ce1e35dce307" hidden="1">#REF!</definedName>
    <definedName name="_obx68a4f55ff2514da4a9999b3a2c58270f" hidden="1">#REF!</definedName>
    <definedName name="_obx694c451752ca488ea9db97eabf073586" hidden="1">#REF!</definedName>
    <definedName name="_obx6973dc94a759400c8677a20d8f3c83c7" hidden="1">#REF!</definedName>
    <definedName name="_obx69aa395013a549cfb1097ccaedc88e03" hidden="1">#REF!</definedName>
    <definedName name="_obx69f257133f4c4d7f9659ebdcfdfcd7dc" hidden="1">#REF!</definedName>
    <definedName name="_obx6aaa8fafaee5433d9e4844537126747b" hidden="1">#REF!</definedName>
    <definedName name="_obx6ab37bb3f0774357918e0b8a0739af60" hidden="1">#REF!</definedName>
    <definedName name="_obx6aea2dabc53042db96bbf7762e90a8af" hidden="1">#REF!</definedName>
    <definedName name="_obx6b26f06c2720481ea2c19a2628942307" hidden="1">#REF!</definedName>
    <definedName name="_obx6b54e545e74042c8ab27b402e000a8fa" hidden="1">#REF!</definedName>
    <definedName name="_obx6bbaf973f2764e7b9b8d38101aaa3526" hidden="1">#REF!</definedName>
    <definedName name="_obx6c36202ff26048929e24ff62e3470b35" hidden="1">#REF!</definedName>
    <definedName name="_obx6c678bec0bad47f69d37756d0abff2b9" hidden="1">#REF!</definedName>
    <definedName name="_obx6c6e31dd189d4b1fa6c65a05aacf4143" hidden="1">#REF!</definedName>
    <definedName name="_obx6ccaeea9bef849718293dd8c3e795f53" hidden="1">#REF!</definedName>
    <definedName name="_obx6d159ec439a247afbcd9cee463dc1cc3" hidden="1">#REF!</definedName>
    <definedName name="_obx6d49dd65bafc4eeeb4213aa3732b32f5" hidden="1">#REF!</definedName>
    <definedName name="_obx6d77352e017d4804a47bc05f8176af8f" hidden="1">#REF!</definedName>
    <definedName name="_obx6e5b7cc2b8a646148314fb4c21ad17a1" hidden="1">#REF!</definedName>
    <definedName name="_obx6f09e3d70d424feabe18f0388b55fcf2" hidden="1">#REF!</definedName>
    <definedName name="_obx6f22be567a08407bbc35fc7187b341e5" hidden="1">#REF!</definedName>
    <definedName name="_obx6f6df038aca4413c884536ebb9b47564" hidden="1">#REF!</definedName>
    <definedName name="_obx6fdeb44b557d477ebeb7cc41d2a66042" hidden="1">#REF!</definedName>
    <definedName name="_obx6feb8cb17cf24051b723ea2c0fd514e4" hidden="1">#REF!</definedName>
    <definedName name="_obx6fef8f240ae34f2fb1655521d06c49cd" hidden="1">#REF!</definedName>
    <definedName name="_obx7030f470eb574a74836f8c5cee4a495e" hidden="1">#REF!</definedName>
    <definedName name="_obx7058d9fd65e44172aa3bc66ff74c442e" hidden="1">#REF!</definedName>
    <definedName name="_obx7074897683ec4b53a3f09d49897e25fa" hidden="1">#REF!</definedName>
    <definedName name="_obx70d3ae17bbe442db9d59f462774d7750" hidden="1">#REF!</definedName>
    <definedName name="_obx71332d6cd9904e26bec1afd5eff4b9bc" hidden="1">#REF!</definedName>
    <definedName name="_obx71469122748a4ce38da863749c328344" hidden="1">#REF!</definedName>
    <definedName name="_obx715fee310e694071be38b62a335de88f" hidden="1">#REF!</definedName>
    <definedName name="_obx7160983135a74821ac0de5f9c79d7d1d" hidden="1">#REF!</definedName>
    <definedName name="_obx717268fd69074d2dadad9bf6d006c25c" hidden="1">#REF!</definedName>
    <definedName name="_obx7197a7396aff4b9babaa1700711fee7e" hidden="1">#REF!</definedName>
    <definedName name="_obx71f78c4eb1b048f1a85c34fef0998e5f" hidden="1">#REF!</definedName>
    <definedName name="_obx722760e92f444f62b8daac73759e8dd9" hidden="1">#REF!</definedName>
    <definedName name="_obx722c032eac654e8c9009e3b0df63ecea" hidden="1">#REF!</definedName>
    <definedName name="_obx722f6c744a34437aa045e3aaebde9d75" hidden="1">#REF!</definedName>
    <definedName name="_obx726780514af94e65b5aff3c9acd48963" hidden="1">#REF!</definedName>
    <definedName name="_obx728c2dbebb054dd38a577efe75c97ff3" hidden="1">#REF!</definedName>
    <definedName name="_obx72aabdc7a56e432fad0b88743eded402" hidden="1">#REF!</definedName>
    <definedName name="_obx72e6fb0c805c48f2b3565b838a144c5b" hidden="1">#REF!</definedName>
    <definedName name="_obx73290e00ea99493e883b407316184069" hidden="1">#REF!</definedName>
    <definedName name="_obx7349975f50c748dab61573c24d5cf699" hidden="1">#REF!</definedName>
    <definedName name="_obx73c0cc11326642109063c59a80c37a07" hidden="1">#REF!</definedName>
    <definedName name="_obx74369ef4cf234a68b19b9088978d49bc" hidden="1">#REF!</definedName>
    <definedName name="_obx74eb7069afb543718a9c044cad79bce5" hidden="1">#REF!</definedName>
    <definedName name="_obx750fe88e527c400598902647290616b7" hidden="1">#REF!</definedName>
    <definedName name="_obx751da8d65ff944a5b5f9e33d2e9f04a9" hidden="1">#REF!</definedName>
    <definedName name="_obx751eac47dea7403b89624825aae4e8c3" hidden="1">#REF!</definedName>
    <definedName name="_obx7619bbd8bd3a465680a8e78e4c2dcae2" hidden="1">#REF!</definedName>
    <definedName name="_obx766e9c25831345c9af619eee47da3c0d" hidden="1">#REF!</definedName>
    <definedName name="_obx7679744a0b734d859c1ca0a0446e1047" hidden="1">#REF!</definedName>
    <definedName name="_obx76a8de89e21a4865811da80b401bc42d" hidden="1">#REF!</definedName>
    <definedName name="_obx76f72a0873734d32a393bd23db94bb0e" hidden="1">#REF!</definedName>
    <definedName name="_obx772e9e296712439881f09ef5ce490cf6" hidden="1">#REF!</definedName>
    <definedName name="_obx77319f0ef6af494398ddd46e97ce1a3b" hidden="1">#REF!</definedName>
    <definedName name="_obx7765057f30524439adcf23eef09c5ada" hidden="1">#REF!</definedName>
    <definedName name="_obx77804ca61b9b4a9a9e4b13607783d76b" hidden="1">#REF!</definedName>
    <definedName name="_obx77cf1f79b9464cc998dc8c20dfca98af" hidden="1">#REF!</definedName>
    <definedName name="_obx782386d2e3da4593a408c3bc3efb150f" hidden="1">#REF!</definedName>
    <definedName name="_obx789308bb7c45460e8db18be3c7b4e30a" hidden="1">#REF!</definedName>
    <definedName name="_obx78b013fe6fb04dca81b0ef91bde0a82a" hidden="1">#REF!</definedName>
    <definedName name="_obx78cfab1d8a7c4d949ba49ceead93f5d5" hidden="1">#REF!</definedName>
    <definedName name="_obx790f2a5463cb43a6a2ff17a79568d096" hidden="1">#REF!</definedName>
    <definedName name="_obx792a64f7a4c84c9ab7772d0164062146" hidden="1">#REF!</definedName>
    <definedName name="_obx79b6bcf64f9a4c3f872992e35c5158a8" hidden="1">#REF!</definedName>
    <definedName name="_obx7a328b0122b14aee9b81f50c4cf770ba" hidden="1">#REF!</definedName>
    <definedName name="_obx7a63d2f986d6462d9571b965c4ba1628" hidden="1">#REF!</definedName>
    <definedName name="_obx7a8c3a4797b14e8784c011016e9a66d0" hidden="1">#REF!</definedName>
    <definedName name="_obx7aafb30ec7a6430098d944ddeb6f3ee6" hidden="1">#REF!</definedName>
    <definedName name="_obx7abd8ef3077141708599e7645fde3a8e" hidden="1">#REF!</definedName>
    <definedName name="_obx7af6cf195a62430790e971b704dcfeee" hidden="1">#REF!</definedName>
    <definedName name="_obx7c33ad9a4b0f4a089900113bba07f44b" hidden="1">#REF!</definedName>
    <definedName name="_obx7c4290f1cbd24790839d871180d7d2db" hidden="1">#REF!</definedName>
    <definedName name="_obx7d402baa269e462dbbde6b5cd37101a3" hidden="1">#REF!</definedName>
    <definedName name="_obx7d45a4db1bec4d3cabf2da119108023b" hidden="1">#REF!</definedName>
    <definedName name="_obx7d73cba7119a41968e6612350ee06905" hidden="1">#REF!</definedName>
    <definedName name="_obx7d9705324f9b48308e4dd9120a5dc441" hidden="1">#REF!</definedName>
    <definedName name="_obx7db75574a43a43ccb3955a34c75d5cd5" hidden="1">#REF!</definedName>
    <definedName name="_obx7e1dffcad2374322b5b0224de34b3c66" hidden="1">#REF!</definedName>
    <definedName name="_obx7e599e96d77b433eb4136b5c465398fd" hidden="1">#REF!</definedName>
    <definedName name="_obx7e5f3584cea249389d32c64d1bc2b5d5" hidden="1">#REF!</definedName>
    <definedName name="_obx7f12fc7f481f4c1fb47e117061b57c13" hidden="1">#REF!</definedName>
    <definedName name="_obx7f39549c4fc34ded83b9afa71e0f94ac" hidden="1">#REF!</definedName>
    <definedName name="_obx7f3bc9e462944082aa3aac80231c261d" hidden="1">#REF!</definedName>
    <definedName name="_obx7f8326ed7f5f4e49af57f49e3e6a4c21" hidden="1">#REF!</definedName>
    <definedName name="_obx8008cfec6ecc43fc8a7e50c7fc282930" hidden="1">#REF!</definedName>
    <definedName name="_obx8036365425674808a3d5b4983e8b2ef9" hidden="1">#REF!</definedName>
    <definedName name="_obx814f91be4fdc4df599f952a51d7e09b8" hidden="1">#REF!</definedName>
    <definedName name="_obx818856d61994469e85ef8a76aaa92aed" hidden="1">#REF!</definedName>
    <definedName name="_obx8195dcdab4334410943e61753b37f493" hidden="1">#REF!</definedName>
    <definedName name="_obx81a57964b1a34f0ab6f5bbdeba489a55" hidden="1">#REF!</definedName>
    <definedName name="_obx820751e602b4470ab9723a14784bf3a1" hidden="1">#REF!</definedName>
    <definedName name="_obx82234e5579f74846a1f6154c4b44f880" hidden="1">#REF!</definedName>
    <definedName name="_obx8234f0ddd4514a54b32a77ddc6ce8184" hidden="1">#REF!</definedName>
    <definedName name="_obx8252ef6d9ec2433796703f8dceb146b8" hidden="1">#REF!</definedName>
    <definedName name="_obx8276e428f467430392d8ad704d6a6622" hidden="1">#REF!</definedName>
    <definedName name="_obx82bad76c7fbe416fb5735b4320d86270" hidden="1">#REF!</definedName>
    <definedName name="_obx83070497be5d4dac941f851f19fa3d29" hidden="1">#REF!</definedName>
    <definedName name="_obx835ec52ad74944cda92966eaf41afc6e" hidden="1">#REF!</definedName>
    <definedName name="_obx83b6cacf8aa240f0b47bf72f01942738" hidden="1">#REF!</definedName>
    <definedName name="_obx83be061525654996aca5df149fedb115" hidden="1">#REF!</definedName>
    <definedName name="_obx83c0eab988f34be5851212801b6378ea" hidden="1">#REF!</definedName>
    <definedName name="_obx83cb720b03894f65852d2bdc4ebfe4cf" hidden="1">#REF!</definedName>
    <definedName name="_obx8497cee1d3124f7fa6c5f0da47410053" hidden="1">#REF!</definedName>
    <definedName name="_obx858d697161e74f6ba24d1f445d641fa4" hidden="1">#REF!</definedName>
    <definedName name="_obx86053e7be532476c829c8ce1e1664731" hidden="1">#REF!</definedName>
    <definedName name="_obx862f141f14cd4a45a90e05be26317940" hidden="1">#REF!</definedName>
    <definedName name="_obx866a950f006a4a18bc3f16b30a6e2a2f" hidden="1">#REF!</definedName>
    <definedName name="_obx866f6dd1b40a4c50899652a0d08e2104" hidden="1">#REF!</definedName>
    <definedName name="_obx86a66e3294664612b29c2fc92d473b12" hidden="1">#REF!</definedName>
    <definedName name="_obx86d25396688f43aa9ddee29e207e0c18" hidden="1">#REF!</definedName>
    <definedName name="_obx881dfab34eab4eb7badbfd393ddcdd10" hidden="1">#REF!</definedName>
    <definedName name="_obx88c13648b3114c868bca5561db6e36c3" hidden="1">#REF!</definedName>
    <definedName name="_obx8931270e9f5c46128b3dc6ca0f8567da" hidden="1">#REF!</definedName>
    <definedName name="_obx89aacd4a773c4cfea55b705d0bfad189" hidden="1">#REF!</definedName>
    <definedName name="_obx89c3848ac05d443bb417beca924a0f54" hidden="1">#REF!</definedName>
    <definedName name="_obx89cbbd52e51e4232805ba2f46f239ddb" hidden="1">#REF!</definedName>
    <definedName name="_obx8a14546621e4416b96d4a55f3f5de686" hidden="1">#REF!</definedName>
    <definedName name="_obx8a3215e83c8f481b8df96a74608d1974" hidden="1">#REF!</definedName>
    <definedName name="_obx8a7a353f6ffc459297d54965179c9e58" hidden="1">#REF!</definedName>
    <definedName name="_obx8a99a35178c04baca84f9677cd14067d" hidden="1">#REF!</definedName>
    <definedName name="_obx8ac82d00fed04a728367ed8769d5bd14" hidden="1">#REF!</definedName>
    <definedName name="_obx8aed16f369514aedb9ae5c81778491f1" hidden="1">#REF!</definedName>
    <definedName name="_obx8b06714103484a7e80ed7d9fa968ae9d" hidden="1">#REF!</definedName>
    <definedName name="_obx8b7693c9f3f24beb99a194013ef44aa3" hidden="1">#REF!</definedName>
    <definedName name="_obx8bcc6b4a33ef496c8751f41178c25681" hidden="1">#REF!</definedName>
    <definedName name="_obx8bf22feca0d7464198075e12315c22fd" hidden="1">#REF!</definedName>
    <definedName name="_obx8c04e0f2357440429296d811c0ccbcc5" hidden="1">#REF!</definedName>
    <definedName name="_obx8c0c3f29cb2f4fe0b741f9dd4302d225" hidden="1">#REF!</definedName>
    <definedName name="_obx8c87b970b5c74eff98b7c0628f8ff003" hidden="1">#REF!</definedName>
    <definedName name="_obx8c99b1d181e74bf087397cb75477493a" hidden="1">#REF!</definedName>
    <definedName name="_obx8cac0ca4f8b94499a4b1f6c42976872e" hidden="1">#REF!</definedName>
    <definedName name="_obx8d00e9b348ff4fc9aeba95bfeabe22de" hidden="1">#REF!</definedName>
    <definedName name="_obx8d10368efedf463c836a2f79eb0e7328" hidden="1">#REF!</definedName>
    <definedName name="_obx8dc7acb7b1e4439da5e3fbaf95023e37" hidden="1">#REF!</definedName>
    <definedName name="_obx8dfd28fc8b964c7abb305f185d55261a" hidden="1">#REF!</definedName>
    <definedName name="_obx8dfd4a59b7b64c83b37ea8274d5f63a8" hidden="1">#REF!</definedName>
    <definedName name="_obx8e4bc6edc954459c83e49e67c6ed4d99" hidden="1">#REF!</definedName>
    <definedName name="_obx8ea1c56bfde14d918e4df30e19056f89" hidden="1">#REF!</definedName>
    <definedName name="_obx8ea8f96972a742d7afd69398928f08d9" hidden="1">#REF!</definedName>
    <definedName name="_obx8eb2cc5b52294befa5af416641f06869" hidden="1">#REF!</definedName>
    <definedName name="_obx8ec1e7d7d3ee4f90bebc9bc3e86b6dbd" hidden="1">#REF!</definedName>
    <definedName name="_obx8f035a40553c43c3a97cdc9c6c97162d" hidden="1">#REF!</definedName>
    <definedName name="_obx8f1a92a57dc04eb497a2e18b13a495d9" hidden="1">#REF!</definedName>
    <definedName name="_obx8f432066dca74a85a1c00659467a4ca9" hidden="1">#REF!</definedName>
    <definedName name="_obx8f7661a5de954b28983457f27c60806d" hidden="1">#REF!</definedName>
    <definedName name="_obx90cd189669244828a118559194d22352" hidden="1">#REF!</definedName>
    <definedName name="_obx91004b7379d2422db527da446caff996" hidden="1">#REF!</definedName>
    <definedName name="_obx9162eb854de44484b5c3d154c36f2495" hidden="1">#REF!</definedName>
    <definedName name="_obx9175d855732446cabebde3250cd2c72b" hidden="1">#REF!</definedName>
    <definedName name="_obx9188fa22293643708c5e311f4be505f7" hidden="1">#REF!</definedName>
    <definedName name="_obx91cc84e0852c4142aa1b0248410bbf11" hidden="1">#REF!</definedName>
    <definedName name="_obx91e42661d3714c75a94fb8487bcaf064" hidden="1">#REF!</definedName>
    <definedName name="_obx9270d8cb723a486b9942d18efdcd0520" hidden="1">#REF!</definedName>
    <definedName name="_obx936d814f30ed42baae589f7933bf282d" hidden="1">#REF!</definedName>
    <definedName name="_obx93855642898744f58ab053b8fe178645" hidden="1">#REF!</definedName>
    <definedName name="_obx93ab88c6e41a44798b3cdb319334a951" hidden="1">#REF!</definedName>
    <definedName name="_obx93c7a4dbb7774ea0b59f9f8a678b14b3" hidden="1">#REF!</definedName>
    <definedName name="_obx950645e650e74ee08b472702729c428f" hidden="1">#REF!</definedName>
    <definedName name="_obx95132131b01740d19864bd2060f1dc22" hidden="1">#REF!</definedName>
    <definedName name="_obx952da61236094021be81c1d11a9ad4af" hidden="1">#REF!</definedName>
    <definedName name="_obx95587c735c3c47e5a7f85f61c66c04e0" hidden="1">#REF!</definedName>
    <definedName name="_obx964165c7400848faba9a8f296dd1650b" hidden="1">#REF!</definedName>
    <definedName name="_obx96540cfd09e94be9b0e026470467a70f" hidden="1">#REF!</definedName>
    <definedName name="_obx969487210bef41ca893c127e64715b3d" hidden="1">#REF!</definedName>
    <definedName name="_obx96a0831802c04ec08b29e79ab14b8a70" hidden="1">#REF!</definedName>
    <definedName name="_obx96a1b950f7d84f0bba38e6975182bb89" hidden="1">#REF!</definedName>
    <definedName name="_obx9707f53d99af4bbe85dc1f0eb8de2543" hidden="1">#REF!</definedName>
    <definedName name="_obx971f17d86dcc4c24a5437331aac962a5" hidden="1">#REF!</definedName>
    <definedName name="_obx976442a8a5874e75813d532774917696" hidden="1">#REF!</definedName>
    <definedName name="_obx97694c01e3a84fe0a6c5bcabfee8044d" hidden="1">#REF!</definedName>
    <definedName name="_obx977f1b682d794e279009887b89c15011" hidden="1">#REF!</definedName>
    <definedName name="_obx97ed7fe959dc4d0e8528b0a64944d067" hidden="1">#REF!</definedName>
    <definedName name="_obx99bbe43b480a44eabb7e192ea2d49b75" hidden="1">#REF!</definedName>
    <definedName name="_obx9a3ec6642dfa47968d34b050d50f45e9" hidden="1">#REF!</definedName>
    <definedName name="_obx9a40ba6afc1640da8d6e78bf422c3b51" hidden="1">#REF!</definedName>
    <definedName name="_obx9a5c8f1398824f87aad0b80f4138a3dd" hidden="1">#REF!</definedName>
    <definedName name="_obx9a864813e9504838a78c55e64dc1e14f" hidden="1">#REF!</definedName>
    <definedName name="_obx9a9bd86ce3b149e49341154f1b755177" hidden="1">#REF!</definedName>
    <definedName name="_obx9add534eeebc4ee084707c0cc264da5e" hidden="1">#REF!</definedName>
    <definedName name="_obx9aebe97d673449d38024c2b9e72a8fd9" hidden="1">#REF!</definedName>
    <definedName name="_obx9af0c2b5db6f4ea399a533f688336d6b" hidden="1">#REF!</definedName>
    <definedName name="_obx9b1dfd17493c44f593c59517b9d82bab" hidden="1">#REF!</definedName>
    <definedName name="_obx9b2a8a69e66147d9a7891ead0d8400c1" hidden="1">#REF!</definedName>
    <definedName name="_obx9c3fd8174c1f46c2807746390501a829" hidden="1">#REF!</definedName>
    <definedName name="_obx9cac976cbdad47db939afb182f9d04cb" hidden="1">#REF!</definedName>
    <definedName name="_obx9cbe5d25b37f41dda89da13fda178020" hidden="1">#REF!</definedName>
    <definedName name="_obx9d453e914a2e40368dd9ad98406cb02e" hidden="1">#REF!</definedName>
    <definedName name="_obx9d5317e0e3eb43d9a6fb2fb297177e75" hidden="1">#REF!</definedName>
    <definedName name="_obx9dc118d187c14eb094fe5b5c43005d71" hidden="1">#REF!</definedName>
    <definedName name="_obx9dd54a0536824a74a5fddf576146f8fa" hidden="1">#REF!</definedName>
    <definedName name="_obx9ea9bba1c89c45c082c8b2908a4a643e" hidden="1">#REF!</definedName>
    <definedName name="_obx9eee2e42293b46aeb24036d938f6028e" hidden="1">#REF!</definedName>
    <definedName name="_obx9ef1302bfaa34d6e88ffb97228a79ac6" hidden="1">#REF!</definedName>
    <definedName name="_obx9f4aed8bf26249d2a2720d939bed5991" hidden="1">#REF!</definedName>
    <definedName name="_obx9fbc91d652b947c48d1c2449d397795d" hidden="1">#REF!</definedName>
    <definedName name="_obx9fcb6233b05d4e83bc5e56f09b040ba3" hidden="1">#REF!</definedName>
    <definedName name="_obx9ffcb09728b243d7ae5f7c16b3cd9eee" hidden="1">#REF!</definedName>
    <definedName name="_obxa0013ad3bc2648b99ba8738d80b97d94" hidden="1">#REF!</definedName>
    <definedName name="_obxa042e946b7324ca19d0f96e457fa8e55" hidden="1">#REF!</definedName>
    <definedName name="_obxa084e58c977a45c3b284f714fbfb595e" hidden="1">#REF!</definedName>
    <definedName name="_obxa0a3d09002f347f5b8992818a79987d6" hidden="1">#REF!</definedName>
    <definedName name="_obxa0e367fc7b024eae84d1b5f9d8cd20ea" hidden="1">#REF!</definedName>
    <definedName name="_obxa0f3085e983b4b108b3d0f01b2770690" hidden="1">#REF!</definedName>
    <definedName name="_obxa109ba609c254c74b48ff2bf9c8550c6" hidden="1">#REF!</definedName>
    <definedName name="_obxa10b47a435144ff9a1394e38809c20c8" hidden="1">#REF!</definedName>
    <definedName name="_obxa121ac3caec5414e84a2a042b95de5e4" hidden="1">#REF!</definedName>
    <definedName name="_obxa1a6656135714deb9e000050ea2b073e" hidden="1">#REF!</definedName>
    <definedName name="_obxa2092aca98a6405fa986b69670734b8a" hidden="1">#REF!</definedName>
    <definedName name="_obxa257c2625bf9426d8325d23cec2e61da" hidden="1">#REF!</definedName>
    <definedName name="_obxa28b7233dfe44bf499f255a9cea5deea" hidden="1">#REF!</definedName>
    <definedName name="_obxa2fb5513d32e4e3c9c82224dad67e5d9" hidden="1">#REF!</definedName>
    <definedName name="_obxa36386373fce47a6be2d4b89692166bc" hidden="1">#REF!</definedName>
    <definedName name="_obxa369264a673f48668309caad4c4006ee" hidden="1">#REF!</definedName>
    <definedName name="_obxa3a83ec69a7c48918b48a783d7ab7105" hidden="1">#REF!</definedName>
    <definedName name="_obxa3f8c1a8c7d849d3a58523e681b654d5" hidden="1">#REF!</definedName>
    <definedName name="_obxa41f834b53e9497cbea7e013be6dfc50" hidden="1">#REF!</definedName>
    <definedName name="_obxa463730c84f04d23bde1a2b7e2f81a0c" hidden="1">#REF!</definedName>
    <definedName name="_obxa468fdb193514717b019f6d1a208cac5" hidden="1">#REF!</definedName>
    <definedName name="_obxa4ac47935d4144cb8880a560cfa32816" hidden="1">#REF!</definedName>
    <definedName name="_obxa4e2f442668a462399c49841018a04be" hidden="1">#REF!</definedName>
    <definedName name="_obxa53d7f7f83324765b40f08b89861b897" hidden="1">#REF!</definedName>
    <definedName name="_obxa540e01645a245debf3cd63ec4a0f8e4" hidden="1">#REF!</definedName>
    <definedName name="_obxa59dbe6e262e48aba1a8f3b16de28983" hidden="1">#REF!</definedName>
    <definedName name="_obxa5b231557e68421195ab133fff8b9ae9" hidden="1">#REF!</definedName>
    <definedName name="_obxa5baa855603542bf92f4a5b4e99b8e15" hidden="1">#REF!</definedName>
    <definedName name="_obxa5e17a9db8e04f0d90e72af1e42748e9" hidden="1">#REF!</definedName>
    <definedName name="_obxa5f8a62ef83b4aeaab1260b599039488" hidden="1">#REF!</definedName>
    <definedName name="_obxa6197a76324b475bb9ddf56474a4e79d" hidden="1">#REF!</definedName>
    <definedName name="_obxa636aa67d5bb4fa8a8780fed980f8a64" hidden="1">#REF!</definedName>
    <definedName name="_obxa698ff30c4104bf88bc503d535ad752f" hidden="1">#REF!</definedName>
    <definedName name="_obxa714627b03ad43668c239a5ca57425aa" hidden="1">#REF!</definedName>
    <definedName name="_obxa7282577f6ba4c80a553672dde681fc2" hidden="1">#REF!</definedName>
    <definedName name="_obxa750cc2f9a914644a74bc1c410ba85ee" hidden="1">#REF!</definedName>
    <definedName name="_obxa773218ea8ff4793b0dde4e74f5399f2" hidden="1">#REF!</definedName>
    <definedName name="_obxa8145903a83949a28568f752e089b621" hidden="1">#REF!</definedName>
    <definedName name="_obxa815c7c977014bf68dbe9f89a30dfb0e" hidden="1">#REF!</definedName>
    <definedName name="_obxa88c328cdc7e488fa4bee3cfdbb30dcd" hidden="1">#REF!</definedName>
    <definedName name="_obxa8ff1a00ebab4d81990553cf701a5ba1" hidden="1">#REF!</definedName>
    <definedName name="_obxa92a7710d9b247398fef483dbff8d0a3" hidden="1">#REF!</definedName>
    <definedName name="_obxa97aee4e0cd4421c943547670288b602" hidden="1">#REF!</definedName>
    <definedName name="_obxa9864d5af255482aab2d0bcca7cbbeff" hidden="1">#REF!</definedName>
    <definedName name="_obxa9f1ce3f327e4d978cefbbdbd8c59e0f" hidden="1">#REF!</definedName>
    <definedName name="_obxa9fdad4eb1aa4343986a1b695b33b886" hidden="1">#REF!</definedName>
    <definedName name="_obxaa2f34fef1bc4b11aaf98118435e6cd8" hidden="1">#REF!</definedName>
    <definedName name="_obxabac5b24c4ba4084ae6dfa98c2a5d22f" hidden="1">#REF!</definedName>
    <definedName name="_obxac203c4d81ed4fdd898e539052b1ea37" hidden="1">#REF!</definedName>
    <definedName name="_obxac339e7308c34b33a34024835085679a" hidden="1">#REF!</definedName>
    <definedName name="_obxac3457dad88a405eb2a26a3746d32baa" hidden="1">#REF!</definedName>
    <definedName name="_obxac8fcc4bfc7d4cf4bb23c3d13777d7d7" hidden="1">#REF!</definedName>
    <definedName name="_obxad5c058d6887471ebe4d7ec24b891d6b" hidden="1">#REF!</definedName>
    <definedName name="_obxadbc735d6f0d4faa953552d12854d204" hidden="1">#REF!</definedName>
    <definedName name="_obxadf675cc41db45eab800002a3574e59d" hidden="1">#REF!</definedName>
    <definedName name="_obxae2c784cd9cc43c9bc488639353b2be7" hidden="1">#REF!</definedName>
    <definedName name="_obxae5e99be459b4549a0231901932f9037" hidden="1">#REF!</definedName>
    <definedName name="_obxae9cec855f654078bc206f13ca8ec41c" hidden="1">#REF!</definedName>
    <definedName name="_obxaeafafacd2b941b7b4170506c368f206" hidden="1">#REF!</definedName>
    <definedName name="_obxafa2b4c2ff0148778ea4ed04fb660ddb" hidden="1">#REF!</definedName>
    <definedName name="_obxb030b766298849ccb4ae9da4a95d811d" hidden="1">#REF!</definedName>
    <definedName name="_obxb05b53d198a74bf1b621c5607d010220" hidden="1">#REF!</definedName>
    <definedName name="_obxb07ccf9d455347cfb135d2db0919bfa8" hidden="1">#REF!</definedName>
    <definedName name="_obxb08ca831947b426798dd61d2b7325d0e" hidden="1">#REF!</definedName>
    <definedName name="_obxb0ed2e2522b1488aa59b077f319b17f5" hidden="1">#REF!</definedName>
    <definedName name="_obxb16c507ff3cc4b14a8021e24c07c7259" hidden="1">#REF!</definedName>
    <definedName name="_obxb171eec7cfac4324b3d78943c7eedb64" hidden="1">#REF!</definedName>
    <definedName name="_obxb1db118d255548898289b8c7a06f7e0d" hidden="1">#REF!</definedName>
    <definedName name="_obxb1e1a189f5a14008b3bb3e6d68a13dde" hidden="1">#REF!</definedName>
    <definedName name="_obxb205e476e9fa4b2f8054a491dfafe160" hidden="1">#REF!</definedName>
    <definedName name="_obxb2ca365813874678925fc336571e79df" hidden="1">#REF!</definedName>
    <definedName name="_obxb2e1bb15dc704280ad549b8d4abdc7ac" hidden="1">#REF!</definedName>
    <definedName name="_obxb36f8e93a3ec4d8a8b332a665d5a7b9c" hidden="1">#REF!</definedName>
    <definedName name="_obxb37ba8093b514cd097ce5dbbe3d6db0b" hidden="1">#REF!</definedName>
    <definedName name="_obxb449397c29d04548aee188eef4d0fa17" hidden="1">#REF!</definedName>
    <definedName name="_obxb51c27ee62844f808d0f1ae7f507ddf1" hidden="1">#REF!</definedName>
    <definedName name="_obxb540e15439af4c4a9d911e1c73a4da37" hidden="1">#REF!</definedName>
    <definedName name="_obxb57efcb3e56b4ffb9c5962283da7f31f" hidden="1">#REF!</definedName>
    <definedName name="_obxb5de36cf84ee47e2be1c7a1972cf1e16" hidden="1">#REF!</definedName>
    <definedName name="_obxb667394fc616438ebebf0592f16a1456" hidden="1">#REF!</definedName>
    <definedName name="_obxb6a8013da0c548c9ad2ab41075e40221" hidden="1">#REF!</definedName>
    <definedName name="_obxb6be7872f391421fa43fc2957f0ae90d" hidden="1">#REF!</definedName>
    <definedName name="_obxb700cf4cb10e448a8543698e6bdc6508" hidden="1">#REF!</definedName>
    <definedName name="_obxb706f00509aa4b90b2782200cb8ec6df" hidden="1">#REF!</definedName>
    <definedName name="_obxb77200c6701548b0a2254d5b3dfdc765" hidden="1">#REF!</definedName>
    <definedName name="_obxb799034092a94879a2d69bae2645ae34" hidden="1">#REF!</definedName>
    <definedName name="_obxb7b833c4698144cd80e9dc82519c06bc" hidden="1">#REF!</definedName>
    <definedName name="_obxb813ebdbafaf4b4c91f46205d05870cf" hidden="1">#REF!</definedName>
    <definedName name="_obxb825e773ee8d4f8db18b73e25a8be6d8" hidden="1">#REF!</definedName>
    <definedName name="_obxb83739f8fede44deb762d557e85fdfc0" hidden="1">#REF!</definedName>
    <definedName name="_obxb841e63b17dd4dd793165b60b70fb442" hidden="1">#REF!</definedName>
    <definedName name="_obxb852488a6ecf403689a6198990800755" hidden="1">#REF!</definedName>
    <definedName name="_obxb85454180d3f48eb949b76e0170b3d38" hidden="1">#REF!</definedName>
    <definedName name="_obxb876f5ad41f14c668ee3b52cf9eccd68" hidden="1">#REF!</definedName>
    <definedName name="_obxb91bcf315da540f991721d86f3ac260e" hidden="1">#REF!</definedName>
    <definedName name="_obxb9597705234946e6aa01e25e1462075d" hidden="1">#REF!</definedName>
    <definedName name="_obxb9bc96cadebe411ca09c350b0a32605f" hidden="1">#REF!</definedName>
    <definedName name="_obxba3d7c4c8c3d4f028b814a423f65cc79" hidden="1">#REF!</definedName>
    <definedName name="_obxba532c5fa3a646fb93f1442053f730c5" hidden="1">#REF!</definedName>
    <definedName name="_obxba6a01e5330f4f19a3958367200c3d44" hidden="1">#REF!</definedName>
    <definedName name="_obxbac839d38b5a4de1975c5f584c35b024" hidden="1">#REF!</definedName>
    <definedName name="_obxbaf9196767334ccf8dfa919b4d2f9d87" hidden="1">#REF!</definedName>
    <definedName name="_obxbb29e4506b7d4ba6ac5aac7d51ce7364" hidden="1">#REF!</definedName>
    <definedName name="_obxbb44d7adec234b5a994f01e98ad74061" hidden="1">#REF!</definedName>
    <definedName name="_obxbb7bb9b1891441349e82539217ccf86a" hidden="1">#REF!</definedName>
    <definedName name="_obxbb9bdd1961fa4eb0976218b6754a98cb" hidden="1">#REF!</definedName>
    <definedName name="_obxbbbb96755af94fc29d887c5e6e09e9b4" hidden="1">#REF!</definedName>
    <definedName name="_obxbc0a0ce27e5c4acb8c375bbb218edda1" hidden="1">#REF!</definedName>
    <definedName name="_obxbc7a3f794e87494385e9b1c37cb208ce" hidden="1">#REF!</definedName>
    <definedName name="_obxbc7c9253e0c84f9580647af245613701" hidden="1">#REF!</definedName>
    <definedName name="_obxbce3cf612874472fbf1acdaeb9af6e67" hidden="1">#REF!</definedName>
    <definedName name="_obxbd283426332246a4b0b34b2e201568a0" hidden="1">#REF!</definedName>
    <definedName name="_obxbe155d32f56f46b9954ae66e9e1e6e23" hidden="1">#REF!</definedName>
    <definedName name="_obxbf1770e0f8524d84ab0960cef5180631" hidden="1">#REF!</definedName>
    <definedName name="_obxbf3d6e8433404a7cb2bf551fcbccbbb2" hidden="1">#REF!</definedName>
    <definedName name="_obxbf7432b83fc6433d9a9237cb9b94e7c5" hidden="1">#REF!</definedName>
    <definedName name="_obxc1068e84707e4caa9035b649967588fd" hidden="1">#REF!</definedName>
    <definedName name="_obxc1198dc6b96f49ff93eb01fccae763cf" hidden="1">#REF!</definedName>
    <definedName name="_obxc11d18ad8d614215b7bb6da227275397" hidden="1">#REF!</definedName>
    <definedName name="_obxc12871be45c94e19a096cca5e96e1e88" hidden="1">#REF!</definedName>
    <definedName name="_obxc13be65f0f1048feb24071553b820bef" hidden="1">#REF!</definedName>
    <definedName name="_obxc1603117c3c143b286fb93f347785fc8" hidden="1">#REF!</definedName>
    <definedName name="_obxc1b9803338b44af0a36d7ef5ddd12ed1" hidden="1">#REF!</definedName>
    <definedName name="_obxc1b9bcccac364108957d73a0147c67c8" hidden="1">#REF!</definedName>
    <definedName name="_obxc3213d8363f849d1a5bc59283199c4a1" hidden="1">#REF!</definedName>
    <definedName name="_obxc34a6ff70fe041718b08cb6f9d3d46ef" hidden="1">#REF!</definedName>
    <definedName name="_obxc3b6179c6d85493e983e777ef356ea78" hidden="1">#REF!</definedName>
    <definedName name="_obxc464065987a8410bada6378880448c1e" hidden="1">#REF!</definedName>
    <definedName name="_obxc4b0def92eef4ddaa25997ff4f3e5e00" hidden="1">#REF!</definedName>
    <definedName name="_obxc4b7cbafb7134a1495ee5149decd2672" hidden="1">#REF!</definedName>
    <definedName name="_obxc4de7eb1cf2848979507d24d8b8eeddc" hidden="1">#REF!</definedName>
    <definedName name="_obxc549e2d6a03947b5a225ad893c7c1eca" hidden="1">#REF!</definedName>
    <definedName name="_obxc5f3f47e9fb74e6d82575dc887723906" hidden="1">#REF!</definedName>
    <definedName name="_obxc62cfc1894e64fb58231dd78e0a50807" hidden="1">#REF!</definedName>
    <definedName name="_obxc6baeae3da9c49e2b3ac89197a792f86" hidden="1">#REF!</definedName>
    <definedName name="_obxc6f505d3f28148f189ac43daadcbca0f" hidden="1">#REF!</definedName>
    <definedName name="_obxc71b942502284f3289b9f9c5e0ce253b" hidden="1">#REF!</definedName>
    <definedName name="_obxc7eccc384c44411499ca972b3856ed72" hidden="1">#REF!</definedName>
    <definedName name="_obxc801ea66f9634b69892c598da172099f" hidden="1">#REF!</definedName>
    <definedName name="_obxc840f9e2bc4f463ea03b9352a5e38b89" hidden="1">#REF!</definedName>
    <definedName name="_obxc8d025e311ba4f9d9f333f21e8ba18ec" hidden="1">#REF!</definedName>
    <definedName name="_obxc9350710e4fa44c0bdc4420e000b05c0" hidden="1">#REF!</definedName>
    <definedName name="_obxca2840d977ff472aa08baee572533108" hidden="1">#REF!</definedName>
    <definedName name="_obxca60086bb8dd45d49429cb557a072645" hidden="1">#REF!</definedName>
    <definedName name="_obxca840e5f32964285b8567fd85a36a5b3" hidden="1">#REF!</definedName>
    <definedName name="_obxcac1d8cc95fe44fb9813f570b51bf884" hidden="1">#REF!</definedName>
    <definedName name="_obxcb1ddfd39fea4863b807813d197da12d" hidden="1">#REF!</definedName>
    <definedName name="_obxcc06272abe44484590cccb5e12d08068" hidden="1">#REF!</definedName>
    <definedName name="_obxcc096546fd714676a91180513e5b61e4" hidden="1">#REF!</definedName>
    <definedName name="_obxcc9364ab2937491aa7b0f6d20ca9edd9" hidden="1">#REF!</definedName>
    <definedName name="_obxccd5c1cb007e4bc08245736c1d274c6f" hidden="1">#REF!</definedName>
    <definedName name="_obxcce43fde16de470b9561bd7ead0f63dc" hidden="1">#REF!</definedName>
    <definedName name="_obxccfedd53cf39496baf088ca7f7b31e42" hidden="1">#REF!</definedName>
    <definedName name="_obxcd714036c204420ab9c5bcacf3ed38c0" hidden="1">#REF!</definedName>
    <definedName name="_obxcd759b747a844758b2633479c48f4a2b" hidden="1">#REF!</definedName>
    <definedName name="_obxcd892e3c6b9c49efbd241760df6a2d46" hidden="1">#REF!</definedName>
    <definedName name="_obxcddca4257d714b74bc635016fe6e4728" hidden="1">#REF!</definedName>
    <definedName name="_obxce0bedb74947488c8f90413372ebe985" hidden="1">#REF!</definedName>
    <definedName name="_obxce3b176784fe445e97e8a38d161abde1" hidden="1">#REF!</definedName>
    <definedName name="_obxce6f6d30008b42e59d6a9f3ce7f6523f" hidden="1">#REF!</definedName>
    <definedName name="_obxce8ab5f0c8d243c5a81500783712d59c" hidden="1">#REF!</definedName>
    <definedName name="_obxcfd50b8e5e284e63bd672fd903a0d17b" hidden="1">#REF!</definedName>
    <definedName name="_obxcfdbd7eeed7b4712ae6f4e809c51e96f" hidden="1">#REF!</definedName>
    <definedName name="_obxcfdcb562ea324689a98283d5ac56690d" hidden="1">#REF!</definedName>
    <definedName name="_obxcff39668bded4c5a9526e35c213ae6cc" hidden="1">#REF!</definedName>
    <definedName name="_obxd070c3358e2a4f1ba7eb808b78ff23c8" hidden="1">#REF!</definedName>
    <definedName name="_obxd07c6b3ce6ba4c5396b2bc4dc09d5e71" hidden="1">#REF!</definedName>
    <definedName name="_obxd08cbb014e654728919c5a9a1c3a1f97" hidden="1">#REF!</definedName>
    <definedName name="_obxd0c93e37793042988fa72e8c0b86bf28" hidden="1">#REF!</definedName>
    <definedName name="_obxd0cdb4241252460c822d765c7bcf3cf5" hidden="1">#REF!</definedName>
    <definedName name="_obxd126efd0377545c9a1961cc52ed83d6e" hidden="1">#REF!</definedName>
    <definedName name="_obxd137b58717f44798a68af4b33ba52352" hidden="1">#REF!</definedName>
    <definedName name="_obxd24d91488e9e484782b2f526c1e05f7f" hidden="1">#REF!</definedName>
    <definedName name="_obxd2e1dd13aeb8413f9c78846e85ba662b" hidden="1">#REF!</definedName>
    <definedName name="_obxd2f538a9e8ef481daa47c876c7e034cd" hidden="1">#REF!</definedName>
    <definedName name="_obxd342ec2d543b4b7b94f18d7e931e8c93" hidden="1">#REF!</definedName>
    <definedName name="_obxd378db9fb0f94c238255366a873c6b93" hidden="1">#REF!</definedName>
    <definedName name="_obxd39a9012e667484bb76aa4d8bc0c5771" hidden="1">#REF!</definedName>
    <definedName name="_obxd419f1ba6d3a48da8a98c6df26416e76" hidden="1">#REF!</definedName>
    <definedName name="_obxd4faec1d1b2f4e199f630c8a6edd0b7e" hidden="1">#REF!</definedName>
    <definedName name="_obxd547e63f165d46d1846be06d44117434" hidden="1">#REF!</definedName>
    <definedName name="_obxd5793e8aa56348f6ba1534409a49467f" hidden="1">#REF!</definedName>
    <definedName name="_obxd58a14b1a9d649f1ad21b1ecf95eee1f" hidden="1">#REF!</definedName>
    <definedName name="_obxd5ab20be0a604c1db2907f3aa8ba4b23" hidden="1">#REF!</definedName>
    <definedName name="_obxd5ba54fd6c41477fb5d11d91bb2ab7de" hidden="1">#REF!</definedName>
    <definedName name="_obxd6779aa6e0fe4a0db2ed9eccf6457810" hidden="1">#REF!</definedName>
    <definedName name="_obxd67934c73d3b49a29ceeee22442ff747" hidden="1">#REF!</definedName>
    <definedName name="_obxd679f0ed7dd74f24a5cfa8e7ddfd1c63" hidden="1">#REF!</definedName>
    <definedName name="_obxd67f422f0aa74337a8f91b763324936d" hidden="1">#REF!</definedName>
    <definedName name="_obxd681f5354a5445cfb3a4d022df1e9b48" hidden="1">#REF!</definedName>
    <definedName name="_obxd75070b544bd4563b4ff5a7786caf966" hidden="1">#REF!</definedName>
    <definedName name="_obxd7f7bea002f24d2a8af9439c76a2d3f4" hidden="1">#REF!</definedName>
    <definedName name="_obxd8142319927f4a3f869d6bd7c77d228c" hidden="1">#REF!</definedName>
    <definedName name="_obxd82c16fa663b4256afb087a87f52ba51" hidden="1">#REF!</definedName>
    <definedName name="_obxd83f8edb16904dc09c74bddebe63d5f2" hidden="1">#REF!</definedName>
    <definedName name="_obxd949c4417c42428cbf3a74f5d16b8500" hidden="1">#REF!</definedName>
    <definedName name="_obxd9b8401f8f66489d9a64c54f06f8d30a" hidden="1">#REF!</definedName>
    <definedName name="_obxda55868fb6c34d178782324f0c977137" hidden="1">#REF!</definedName>
    <definedName name="_obxda92e84bec6f465aa6529b4c26d3c91c" hidden="1">#REF!</definedName>
    <definedName name="_obxdb07c42bd46c4dac87939698c4c314de" hidden="1">#REF!</definedName>
    <definedName name="_obxdb135cecd9884009b576020bfe6a7bf9" hidden="1">#REF!</definedName>
    <definedName name="_obxdb179971a42341a1b7e108d217ba881d" hidden="1">#REF!</definedName>
    <definedName name="_obxdb3497e1855f4c3babdc5abf0dbbdeba" hidden="1">#REF!</definedName>
    <definedName name="_obxdb66568381664b25a30dd49ef304d7ab" hidden="1">#REF!</definedName>
    <definedName name="_obxdbc4fe72522d46dbadc942f69d76297d" hidden="1">#REF!</definedName>
    <definedName name="_obxdbc719eac6284013a6a02ffaf3698abf" hidden="1">#REF!</definedName>
    <definedName name="_obxdbca86cc704f46f39bf4104a01e9a740" hidden="1">#REF!</definedName>
    <definedName name="_obxdbd1950977294382b37328c84f1ef7bf" hidden="1">#REF!</definedName>
    <definedName name="_obxdc7db77343014a80a36702ecdefd4828" hidden="1">#REF!</definedName>
    <definedName name="_obxdcbafff921f24829a2c563ce7dd26d63" hidden="1">#REF!</definedName>
    <definedName name="_obxdce928fb1bbf4faeb427364475b018d7" hidden="1">#REF!</definedName>
    <definedName name="_obxdd0c7fc5482340e8af986a2ec6d928c1" hidden="1">#REF!</definedName>
    <definedName name="_obxdd528b16a7d2414a82be51b7e5ce714a" hidden="1">#REF!</definedName>
    <definedName name="_obxdd9d03f12be64564a9f89e8650bab3af" hidden="1">#REF!</definedName>
    <definedName name="_obxdda9e74ff7ea4e8eaa4f1a4e41ba367c" hidden="1">#REF!</definedName>
    <definedName name="_obxddea800bbbdb4d5f84debbae0ecc1d3e" hidden="1">#REF!</definedName>
    <definedName name="_obxddf976fba7064c18aa94d1de6a915c5a" hidden="1">#REF!</definedName>
    <definedName name="_obxdebf4a605194414baa98b914563da383" hidden="1">#REF!</definedName>
    <definedName name="_obxded241446b7548e7bd93414b8f5d8a2c" hidden="1">#REF!</definedName>
    <definedName name="_obxdf06881220394671aa2b3aac6dde78c7" hidden="1">#REF!</definedName>
    <definedName name="_obxdf39f8a321de4a8692dcdfcc4f4b842b" hidden="1">#REF!</definedName>
    <definedName name="_obxdf85de217e474acc9b46145c453781ad" hidden="1">#REF!</definedName>
    <definedName name="_obxdf886b4d80ea4e89a36bdb561a1a3a2c" hidden="1">#REF!</definedName>
    <definedName name="_obxdfef9ad6c8734d7fa583476d49790c8f" hidden="1">#REF!</definedName>
    <definedName name="_obxe0646c32b762497fb47e02a012ede82f" hidden="1">#REF!</definedName>
    <definedName name="_obxe07bdde99d494d94ada126969d5155d0" hidden="1">#REF!</definedName>
    <definedName name="_obxe0b9a9a2d01a4f73a7d0b53becb7daea" hidden="1">#REF!</definedName>
    <definedName name="_obxe11e0350331b42ab9d93cfcf95930b2b" hidden="1">#REF!</definedName>
    <definedName name="_obxe12d983e293d4bc5afb3450adfcc89b1" hidden="1">#REF!</definedName>
    <definedName name="_obxe19dbdf933ac4c45bfe087a63c35c76f" hidden="1">#REF!</definedName>
    <definedName name="_obxe1b09512edd644bca4319e1652b8198a" hidden="1">#REF!</definedName>
    <definedName name="_obxe1bfd196fa164c5daf0bc4520037c19d" hidden="1">#REF!</definedName>
    <definedName name="_obxe1d28a09bab54bb1a3a1d02803552afd" hidden="1">#REF!</definedName>
    <definedName name="_obxe1dcdde78c9f44d38ac027c07b89fc64" hidden="1">#REF!</definedName>
    <definedName name="_obxe1fbb3548c2f4ea0883d48da44f4a318" hidden="1">#REF!</definedName>
    <definedName name="_obxe24c5ff131e642eb8a2178ce04eff625" hidden="1">#REF!</definedName>
    <definedName name="_obxe29ca29e4ba24046b32d901320128245" hidden="1">#REF!</definedName>
    <definedName name="_obxe2e97b483b784499bd42f5209b88e90a" hidden="1">#REF!</definedName>
    <definedName name="_obxe3a729f371be4188bf5cf339013d2a2e" hidden="1">#REF!</definedName>
    <definedName name="_obxe3dd3db4e6ca4fc1823fd9fe805880e5" hidden="1">#REF!</definedName>
    <definedName name="_obxe444c9be2fc64b94b8178b611666267b" hidden="1">#REF!</definedName>
    <definedName name="_obxe4eeb9f805f2464aafc7882d1ab265a3" hidden="1">#REF!</definedName>
    <definedName name="_obxe57bcbd0df6445aeb2f9de0c6733e689" hidden="1">#REF!</definedName>
    <definedName name="_obxe604cd54810d425db133d200c42fcb19" hidden="1">#REF!</definedName>
    <definedName name="_obxe617deb12d474776af76f5933c8a6be6" hidden="1">#REF!</definedName>
    <definedName name="_obxe665a08052b24991b864810d046547dd" hidden="1">#REF!</definedName>
    <definedName name="_obxe66e9abd774544549cb293beb7178be4" hidden="1">#REF!</definedName>
    <definedName name="_obxe6839dff4253489081b74c5e1f854e7f" hidden="1">#REF!</definedName>
    <definedName name="_obxe6a9f43c0c774ad1a917ec99460e6506" hidden="1">#REF!</definedName>
    <definedName name="_obxe70a6017b94a465da8551fa74e480f15" hidden="1">#REF!</definedName>
    <definedName name="_obxe70a916aa6e44163ac557c741778aa45" hidden="1">#REF!</definedName>
    <definedName name="_obxe7e4d57adb224c39add24adf8047092a" hidden="1">#REF!</definedName>
    <definedName name="_obxe7edce64b8174ef39433122fc6ecd5b6" hidden="1">#REF!</definedName>
    <definedName name="_obxe89d7a4de2d3446e8fe44f0587411691" hidden="1">#REF!</definedName>
    <definedName name="_obxe8e32bac821c4f46a233d34f505c3851" hidden="1">#REF!</definedName>
    <definedName name="_obxe8e5a506fb2b4a9f9334589ddf109459" hidden="1">#REF!</definedName>
    <definedName name="_obxe90ef370f23448619f9420bf108c120e" hidden="1">#REF!</definedName>
    <definedName name="_obxe93ef40cfdec4c8ca078c91c08423848" hidden="1">#REF!</definedName>
    <definedName name="_obxe995d7578a414316af53abc1cdb98fac" hidden="1">#REF!</definedName>
    <definedName name="_obxe9aaf86e5d884462a672ee0d00022349" hidden="1">#REF!</definedName>
    <definedName name="_obxe9d36fee766647978a8adb5eb3197f78" hidden="1">#REF!</definedName>
    <definedName name="_obxea03c3945d234e92821b1f48983c0fb4" hidden="1">#REF!</definedName>
    <definedName name="_obxea1d544741394722bc503213c4a77d2f" hidden="1">#REF!</definedName>
    <definedName name="_obxeb14da82157f455cbcd1a7803da7ef23" hidden="1">#REF!</definedName>
    <definedName name="_obxeb81f3c841fe4930b42e98e508b2930f" hidden="1">#REF!</definedName>
    <definedName name="_obxebd87fa2f51d4831ab7c398440b24751" hidden="1">#REF!</definedName>
    <definedName name="_obxebf8c7de73e34fecb359d86155cb1f11" hidden="1">#REF!</definedName>
    <definedName name="_obxec0eb749bedc4026b4e0681df0638443" hidden="1">#REF!</definedName>
    <definedName name="_obxec1c0d730445421c8c6c746af81d037e" hidden="1">#REF!</definedName>
    <definedName name="_obxec31d2d909824a439234fbcf58343dc8" hidden="1">#REF!</definedName>
    <definedName name="_obxec5d2c94c103471f92ef623875b99a0b" hidden="1">#REF!</definedName>
    <definedName name="_obxecdd67138f1945f39dc27b68c1ea3afb" hidden="1">#REF!</definedName>
    <definedName name="_obxed433e21945c43aaa833fc06d3bc592c" hidden="1">#REF!</definedName>
    <definedName name="_obxed774d34504441d198965da857434789" hidden="1">#REF!</definedName>
    <definedName name="_obxee026c64613e4ac78fba2e4a6435da0d" hidden="1">#REF!</definedName>
    <definedName name="_obxeec03048d381435b8ba49dfdb1846560" hidden="1">#REF!</definedName>
    <definedName name="_obxef2755bf1e494656bf7d82b7657706fa" hidden="1">#REF!</definedName>
    <definedName name="_obxef332147e2fb4233afc7d7926d2767ef" hidden="1">#REF!</definedName>
    <definedName name="_obxefab2068c2664e60a0ccc715c65ccf63" hidden="1">#REF!</definedName>
    <definedName name="_obxeff4c65d686144699f0afcfe2c5d2409" hidden="1">#REF!</definedName>
    <definedName name="_obxf077bd94c5c94a82b505ad82b5be00cc" hidden="1">#REF!</definedName>
    <definedName name="_obxf0cf91d14ae643cf986cf9e09a973244" hidden="1">#REF!</definedName>
    <definedName name="_obxf0fed74ab4e04d788db1cb1bbbc3e82a" hidden="1">#REF!</definedName>
    <definedName name="_obxf1efb357d5f445acafd0b920cf5e5f33" hidden="1">#REF!</definedName>
    <definedName name="_obxf244286970764526894f560a66495b94" hidden="1">#REF!</definedName>
    <definedName name="_obxf2549337317642dbbab957996defc75b" hidden="1">#REF!</definedName>
    <definedName name="_obxf26a6100652342f0a1db45281b921632" hidden="1">#REF!</definedName>
    <definedName name="_obxf26f58b289c74ba98e55bff675cb8441" hidden="1">#REF!</definedName>
    <definedName name="_obxf29f7b152e5e481782082738ad755231" hidden="1">#REF!</definedName>
    <definedName name="_obxf34b445618cb4ce89cca6cd5ccdeadf8" hidden="1">#REF!</definedName>
    <definedName name="_obxf393d85c50fa4e3f856fef94b46e8896" hidden="1">#REF!</definedName>
    <definedName name="_obxf3da3818037144dea80ff69f48834ad2" hidden="1">#REF!</definedName>
    <definedName name="_obxf426d26f9fae4a66b2846e532f557562" hidden="1">#REF!</definedName>
    <definedName name="_obxf45da1c78fa0400ab61e10ad962c34b6" hidden="1">#REF!</definedName>
    <definedName name="_obxf467f706e54349588618b60c74de51c1" hidden="1">#REF!</definedName>
    <definedName name="_obxf48efb944703464f91fddce05a154562" hidden="1">#REF!</definedName>
    <definedName name="_obxf4c64442c8bd411f82bebcdd4620d54a" hidden="1">#REF!</definedName>
    <definedName name="_obxf4dd4e9b4cf945bc815247c28acd56b1" hidden="1">#REF!</definedName>
    <definedName name="_obxf53853bf39d240b1ad0dd9b9394925f4" hidden="1">#REF!</definedName>
    <definedName name="_obxf545b63f559f4801b5902b81c94783cb" hidden="1">#REF!</definedName>
    <definedName name="_obxf564a7af0e364c3aa2deca8fe048b685" hidden="1">#REF!</definedName>
    <definedName name="_obxf5b57e094d4146e886c92bf173a92697" hidden="1">#REF!</definedName>
    <definedName name="_obxf5b784a0144d4876bbefc0199515788c" hidden="1">#REF!</definedName>
    <definedName name="_obxf5cd5dcbbd934477811fb3b10fd3ae15" hidden="1">#REF!</definedName>
    <definedName name="_obxf6186afe5d714b6580d5514a9fe480c4" hidden="1">#REF!</definedName>
    <definedName name="_obxf627edad1eb841daa15a679d0bdf800b" hidden="1">#REF!</definedName>
    <definedName name="_obxf63ea6fe33ab42ecb6aeecf2090ff9de" hidden="1">#REF!</definedName>
    <definedName name="_obxf6b3b33ab1ee41d2ae2b0a8571b273a4" hidden="1">#REF!</definedName>
    <definedName name="_obxf6ee43ab4b6f49fe98d37f2bbbd0c4e4" hidden="1">#REF!</definedName>
    <definedName name="_obxf6eee5c865344d33bea9adb00b94dc38" hidden="1">#REF!</definedName>
    <definedName name="_obxf7148cbc6d074d168897d52fc2e5821e" hidden="1">#REF!</definedName>
    <definedName name="_obxf74ffe8ae13543bd9a1959c084d3933b" hidden="1">#REF!</definedName>
    <definedName name="_obxf7678dc27a384291bbeb01c0bab99b5c" hidden="1">#REF!</definedName>
    <definedName name="_obxf7a378aefbac433b840cce8c5f4a7793" hidden="1">#REF!</definedName>
    <definedName name="_obxf7b379e9683a400cbce56416525b52a0" hidden="1">#REF!</definedName>
    <definedName name="_obxf7c27696bf08403f92216762c735a902" hidden="1">#REF!</definedName>
    <definedName name="_obxf8b7de7b38794652a01a205b4c7f80cf" hidden="1">#REF!</definedName>
    <definedName name="_obxf8bb321bb28d47c3b415fc96bd1bc73c" hidden="1">#REF!</definedName>
    <definedName name="_obxf8f37ebb95c64762b728ecc5a5bfe26d" hidden="1">#REF!</definedName>
    <definedName name="_obxf942d72a6fc841c496ac1842b9de8a84" hidden="1">#REF!</definedName>
    <definedName name="_obxf993ace57ffa4e6f8170ddc645644cac" hidden="1">#REF!</definedName>
    <definedName name="_obxfa0b627ff54941b78bfb8a3dd74410ce" hidden="1">#REF!</definedName>
    <definedName name="_obxfa65feda65e34ad781c67f942c46c9aa" hidden="1">#REF!</definedName>
    <definedName name="_obxfa84b7ebf8804f4dacdde79bb182aaae" hidden="1">#REF!</definedName>
    <definedName name="_obxfa9425325d6b43ed8dd0f8a0a4a65c71" hidden="1">#REF!</definedName>
    <definedName name="_obxfb5d8584cca74011b4601c3ae230208b" hidden="1">#REF!</definedName>
    <definedName name="_obxfba74aa609aa4098a253dae734fe7f06" hidden="1">#REF!</definedName>
    <definedName name="_obxfbf9f1e587f14e97a850a80b2b5cd80d" hidden="1">#REF!</definedName>
    <definedName name="_obxfc11acf7dac54faf9391726e7fba24d1" hidden="1">#REF!</definedName>
    <definedName name="_obxfd24d80ecdcf48b58d697903e81986a2" hidden="1">#REF!</definedName>
    <definedName name="_obxfdf773c9dbd5456c8343db9fb71f5ef4" hidden="1">#REF!</definedName>
    <definedName name="_obxfe9f022a80684a0896da7db6862d2690" hidden="1">#REF!</definedName>
    <definedName name="_obxfeb310d9da8342fdb65daf8ce8de5b75" hidden="1">#REF!</definedName>
    <definedName name="_obxfeec4657412e49e1938cc5e0b71fab86" hidden="1">#REF!</definedName>
    <definedName name="_obxfef391ebb74d418f8b09d943d7cd7325" hidden="1">#REF!</definedName>
    <definedName name="_obxff09224ab98e444599bb4d963f2bc1b4" hidden="1">#REF!</definedName>
    <definedName name="_obxff2a095e400c440485934ea97df39614" hidden="1">#REF!</definedName>
    <definedName name="_obxff3db3d45dea4be2b20e1b5317048adb" hidden="1">#REF!</definedName>
    <definedName name="_obxff7c85c935674e8d934ef0515a09aae9" hidden="1">#REF!</definedName>
    <definedName name="_obxffbee74889ae41e3b3cffed116fff78f" hidden="1">#REF!</definedName>
    <definedName name="_Order1">255</definedName>
    <definedName name="_Order2">255</definedName>
    <definedName name="_Sort" hidden="1">#REF!</definedName>
    <definedName name="a" hidden="1">{"CHARGE",#N/A,FALSE,"401C11"}</definedName>
    <definedName name="aa" hidden="1">{"CHARGE",#N/A,FALSE,"401C11"}</definedName>
    <definedName name="aaa" hidden="1">{"CHARGE",#N/A,FALSE,"401C11"}</definedName>
    <definedName name="aaaa" hidden="1">{"CHARGE",#N/A,FALSE,"401C11"}</definedName>
    <definedName name="abc" hidden="1">{"NET",#N/A,FALSE,"401C11"}</definedName>
    <definedName name="adbr" hidden="1">{"CHARGE",#N/A,FALSE,"401C11"}</definedName>
    <definedName name="b" hidden="1">{"CHARGE",#N/A,FALSE,"401C11"}</definedName>
    <definedName name="BMGHIndex" hidden="1">"O"</definedName>
    <definedName name="CASE_ACTIVE">#REF!</definedName>
    <definedName name="CASE_COMPARISON">#REF!</definedName>
    <definedName name="change1" hidden="1">{"CHARGE",#N/A,FALSE,"401C11"}</definedName>
    <definedName name="charge" hidden="1">{"CHARGE",#N/A,FALSE,"401C11"}</definedName>
    <definedName name="Company_Acronym" xml:space="preserve"> Inputs!$F$15</definedName>
    <definedName name="Constants">Inputs!$F$1</definedName>
    <definedName name="Consumer_price_index__including_housing_costs____Consumer_Price_Index__with_housing__for_April">Inputs!$J$25:$W$25</definedName>
    <definedName name="Consumer_price_index__including_housing_costs____Consumer_Price_Index__with_housing__for_August">Inputs!$J$29:$W$29</definedName>
    <definedName name="Consumer_price_index__including_housing_costs____Consumer_Price_Index__with_housing__for_December">Inputs!$J$33:$W$33</definedName>
    <definedName name="Consumer_price_index__including_housing_costs____Consumer_Price_Index__with_housing__for_February">Inputs!$J$35:$W$35</definedName>
    <definedName name="Consumer_price_index__including_housing_costs____Consumer_Price_Index__with_housing__for_January">Inputs!$J$34:$W$34</definedName>
    <definedName name="Consumer_price_index__including_housing_costs____Consumer_Price_Index__with_housing__for_July">Inputs!$J$28:$W$28</definedName>
    <definedName name="Consumer_price_index__including_housing_costs____Consumer_Price_Index__with_housing__for_June">Inputs!$J$27:$W$27</definedName>
    <definedName name="Consumer_price_index__including_housing_costs____Consumer_Price_Index__with_housing__for_March">Inputs!$J$36:$W$36</definedName>
    <definedName name="Consumer_price_index__including_housing_costs____Consumer_Price_Index__with_housing__for_May">Inputs!$J$26:$W$26</definedName>
    <definedName name="Consumer_price_index__including_housing_costs____Consumer_Price_Index__with_housing__for_November">Inputs!$J$32:$W$32</definedName>
    <definedName name="Consumer_price_index__including_housing_costs____Consumer_Price_Index__with_housing__for_October">Inputs!$J$31:$W$31</definedName>
    <definedName name="Consumer_price_index__including_housing_costs____Consumer_Price_Index__with_housing__for_September">Inputs!$J$30:$W$30</definedName>
    <definedName name="CPI_H____2027_28___April" xml:space="preserve"> Inputs!$F$41</definedName>
    <definedName name="CPI_H____2027_28___August" xml:space="preserve"> Inputs!$F$45</definedName>
    <definedName name="CPI_H____2027_28___December" xml:space="preserve"> Inputs!$F$49</definedName>
    <definedName name="CPI_H____2027_28___February" xml:space="preserve"> Inputs!$F$51</definedName>
    <definedName name="CPI_H____2027_28___January" xml:space="preserve"> Inputs!$F$50</definedName>
    <definedName name="CPI_H____2027_28___July" xml:space="preserve"> Inputs!$F$44</definedName>
    <definedName name="CPI_H____2027_28___June" xml:space="preserve"> Inputs!$F$43</definedName>
    <definedName name="CPI_H____2027_28___March" xml:space="preserve"> Inputs!$F$52</definedName>
    <definedName name="CPI_H____2027_28___May" xml:space="preserve"> Inputs!$F$42</definedName>
    <definedName name="CPI_H____2027_28___November" xml:space="preserve"> Inputs!$F$48</definedName>
    <definedName name="CPI_H____2027_28___October" xml:space="preserve"> Inputs!$F$47</definedName>
    <definedName name="CPI_H____2027_28___September" xml:space="preserve"> Inputs!$F$46</definedName>
    <definedName name="da" hidden="1">#REF!</definedName>
    <definedName name="Days_in_a_year" xml:space="preserve"> Inputs!$F$622</definedName>
    <definedName name="Discount_rate.ADDN1" xml:space="preserve"> Inputs!$F$592</definedName>
    <definedName name="Discount_rate.ADDN2" xml:space="preserve"> Inputs!$F$593</definedName>
    <definedName name="Discount_rate.BR" xml:space="preserve"> Inputs!$F$591</definedName>
    <definedName name="Discount_rate.Business.retail" xml:space="preserve"> Inputs!$F$595</definedName>
    <definedName name="Discount_rate.Residential.retail" xml:space="preserve"> Inputs!$F$594</definedName>
    <definedName name="Discount_rate.WN" xml:space="preserve"> Inputs!$F$589</definedName>
    <definedName name="Discount_rate.WR" xml:space="preserve"> Inputs!$F$588</definedName>
    <definedName name="Discount_rate.WWN" xml:space="preserve"> Inputs!$F$590</definedName>
    <definedName name="dog" hidden="1">{"NET",#N/A,FALSE,"401C11"}</definedName>
    <definedName name="Eligible_for_post_financeability_adjustments_tax_uplift___Other_revenue_adjustments.ADDN1" xml:space="preserve"> Inputs!$F$547</definedName>
    <definedName name="Eligible_for_post_financeability_adjustments_tax_uplift___Other_revenue_adjustments.ADDN2" xml:space="preserve"> Inputs!$F$548</definedName>
    <definedName name="Eligible_for_post_financeability_adjustments_tax_uplift___Other_revenue_adjustments.BR" xml:space="preserve"> Inputs!$F$546</definedName>
    <definedName name="Eligible_for_post_financeability_adjustments_tax_uplift___Other_revenue_adjustments.Business.retail" xml:space="preserve"> Inputs!$F$550</definedName>
    <definedName name="Eligible_for_post_financeability_adjustments_tax_uplift___Other_revenue_adjustments.Residential.retail" xml:space="preserve"> Inputs!$F$549</definedName>
    <definedName name="Eligible_for_post_financeability_adjustments_tax_uplift___Other_revenue_adjustments.WN" xml:space="preserve"> Inputs!$F$544</definedName>
    <definedName name="Eligible_for_post_financeability_adjustments_tax_uplift___Other_revenue_adjustments.WR" xml:space="preserve"> Inputs!$F$543</definedName>
    <definedName name="Eligible_for_post_financeability_adjustments_tax_uplift___Other_revenue_adjustments.WWN" xml:space="preserve"> Inputs!$F$545</definedName>
    <definedName name="Eligible_for_post_financeability_adjustments_tax_uplift___PR24_Bioresources_forecasting_accuracy_incentive_penalty_adjustment.ADDN1" xml:space="preserve"> Inputs!$F$412</definedName>
    <definedName name="Eligible_for_post_financeability_adjustments_tax_uplift___PR24_Bioresources_forecasting_accuracy_incentive_penalty_adjustment.ADDN2" xml:space="preserve"> Inputs!$F$413</definedName>
    <definedName name="Eligible_for_post_financeability_adjustments_tax_uplift___PR24_Bioresources_forecasting_accuracy_incentive_penalty_adjustment.BR" xml:space="preserve"> Inputs!$F$411</definedName>
    <definedName name="Eligible_for_post_financeability_adjustments_tax_uplift___PR24_Bioresources_forecasting_accuracy_incentive_penalty_adjustment.Business.retail" xml:space="preserve"> Inputs!$F$415</definedName>
    <definedName name="Eligible_for_post_financeability_adjustments_tax_uplift___PR24_Bioresources_forecasting_accuracy_incentive_penalty_adjustment.Residential.retail" xml:space="preserve"> Inputs!$F$414</definedName>
    <definedName name="Eligible_for_post_financeability_adjustments_tax_uplift___PR24_Bioresources_forecasting_accuracy_incentive_penalty_adjustment.WN" xml:space="preserve"> Inputs!$F$409</definedName>
    <definedName name="Eligible_for_post_financeability_adjustments_tax_uplift___PR24_Bioresources_forecasting_accuracy_incentive_penalty_adjustment.WR" xml:space="preserve"> Inputs!$F$408</definedName>
    <definedName name="Eligible_for_post_financeability_adjustments_tax_uplift___PR24_Bioresources_forecasting_accuracy_incentive_penalty_adjustment.WWN" xml:space="preserve"> Inputs!$F$410</definedName>
    <definedName name="Eligible_for_post_financeability_adjustments_tax_uplift___PR24_Bioresources_revenue_adjustment.ADDN1" xml:space="preserve"> Inputs!$F$403</definedName>
    <definedName name="Eligible_for_post_financeability_adjustments_tax_uplift___PR24_Bioresources_revenue_adjustment.ADDN2" xml:space="preserve"> Inputs!$F$404</definedName>
    <definedName name="Eligible_for_post_financeability_adjustments_tax_uplift___PR24_Bioresources_revenue_adjustment.BR" xml:space="preserve"> Inputs!$F$402</definedName>
    <definedName name="Eligible_for_post_financeability_adjustments_tax_uplift___PR24_Bioresources_revenue_adjustment.Business.retail" xml:space="preserve"> Inputs!$F$406</definedName>
    <definedName name="Eligible_for_post_financeability_adjustments_tax_uplift___PR24_Bioresources_revenue_adjustment.Residential.retail" xml:space="preserve"> Inputs!$F$405</definedName>
    <definedName name="Eligible_for_post_financeability_adjustments_tax_uplift___PR24_Bioresources_revenue_adjustment.WN" xml:space="preserve"> Inputs!$F$400</definedName>
    <definedName name="Eligible_for_post_financeability_adjustments_tax_uplift___PR24_Bioresources_revenue_adjustment.WR" xml:space="preserve"> Inputs!$F$399</definedName>
    <definedName name="Eligible_for_post_financeability_adjustments_tax_uplift___PR24_Bioresources_revenue_adjustment.WWN" xml:space="preserve"> Inputs!$F$401</definedName>
    <definedName name="Eligible_for_post_financeability_adjustments_tax_uplift___PR24_Business_customer_and_retailer_measure_of_experience__BR_MeX__revenue_adjustment.ADDN1" xml:space="preserve"> Inputs!#REF!</definedName>
    <definedName name="Eligible_for_post_financeability_adjustments_tax_uplift___PR24_Business_customer_and_retailer_measure_of_experience__BR_MeX__revenue_adjustment.ADDN2" xml:space="preserve"> Inputs!#REF!</definedName>
    <definedName name="Eligible_for_post_financeability_adjustments_tax_uplift___PR24_Business_customer_and_retailer_measure_of_experience__BR_MeX__revenue_adjustment.BR" xml:space="preserve"> Inputs!#REF!</definedName>
    <definedName name="Eligible_for_post_financeability_adjustments_tax_uplift___PR24_Business_customer_and_retailer_measure_of_experience__BR_MeX__revenue_adjustment.Business.retail" xml:space="preserve"> Inputs!#REF!</definedName>
    <definedName name="Eligible_for_post_financeability_adjustments_tax_uplift___PR24_Business_customer_and_retailer_measure_of_experience__BR_MeX__revenue_adjustment.Residential.retail" xml:space="preserve"> Inputs!#REF!</definedName>
    <definedName name="Eligible_for_post_financeability_adjustments_tax_uplift___PR24_Business_customer_and_retailer_measure_of_experience__BR_MeX__revenue_adjustment.WN" xml:space="preserve"> Inputs!#REF!</definedName>
    <definedName name="Eligible_for_post_financeability_adjustments_tax_uplift___PR24_Business_customer_and_retailer_measure_of_experience__BR_MeX__revenue_adjustment.WR" xml:space="preserve"> Inputs!#REF!</definedName>
    <definedName name="Eligible_for_post_financeability_adjustments_tax_uplift___PR24_Business_customer_and_retailer_measure_of_experience__BR_MeX__revenue_adjustment.WWN" xml:space="preserve"> Inputs!#REF!</definedName>
    <definedName name="Eligible_for_post_financeability_adjustments_tax_uplift___PR24_Business_retail_revenue_adjustment.ADDN1" xml:space="preserve"> Inputs!$F$430</definedName>
    <definedName name="Eligible_for_post_financeability_adjustments_tax_uplift___PR24_Business_retail_revenue_adjustment.ADDN2" xml:space="preserve"> Inputs!$F$431</definedName>
    <definedName name="Eligible_for_post_financeability_adjustments_tax_uplift___PR24_Business_retail_revenue_adjustment.BR" xml:space="preserve"> Inputs!$F$429</definedName>
    <definedName name="Eligible_for_post_financeability_adjustments_tax_uplift___PR24_Business_retail_revenue_adjustment.Business.retail" xml:space="preserve"> Inputs!$F$433</definedName>
    <definedName name="Eligible_for_post_financeability_adjustments_tax_uplift___PR24_Business_retail_revenue_adjustment.Residential.retail" xml:space="preserve"> Inputs!$F$432</definedName>
    <definedName name="Eligible_for_post_financeability_adjustments_tax_uplift___PR24_Business_retail_revenue_adjustment.WN" xml:space="preserve"> Inputs!$F$427</definedName>
    <definedName name="Eligible_for_post_financeability_adjustments_tax_uplift___PR24_Business_retail_revenue_adjustment.WR" xml:space="preserve"> Inputs!$F$426</definedName>
    <definedName name="Eligible_for_post_financeability_adjustments_tax_uplift___PR24_Business_retail_revenue_adjustment.WWN" xml:space="preserve"> Inputs!$F$428</definedName>
    <definedName name="Eligible_for_post_financeability_adjustments_tax_uplift___PR24_C_MeX_revenue_adjustment.ADDN1" xml:space="preserve"> Inputs!#REF!</definedName>
    <definedName name="Eligible_for_post_financeability_adjustments_tax_uplift___PR24_C_MeX_revenue_adjustment.ADDN2" xml:space="preserve"> Inputs!#REF!</definedName>
    <definedName name="Eligible_for_post_financeability_adjustments_tax_uplift___PR24_C_MeX_revenue_adjustment.BR" xml:space="preserve"> Inputs!#REF!</definedName>
    <definedName name="Eligible_for_post_financeability_adjustments_tax_uplift___PR24_C_MeX_revenue_adjustment.Business.retail" xml:space="preserve"> Inputs!#REF!</definedName>
    <definedName name="Eligible_for_post_financeability_adjustments_tax_uplift___PR24_C_MeX_revenue_adjustment.Residential.retail" xml:space="preserve"> Inputs!#REF!</definedName>
    <definedName name="Eligible_for_post_financeability_adjustments_tax_uplift___PR24_C_MeX_revenue_adjustment.WN" xml:space="preserve"> Inputs!#REF!</definedName>
    <definedName name="Eligible_for_post_financeability_adjustments_tax_uplift___PR24_C_MeX_revenue_adjustment.WR" xml:space="preserve"> Inputs!#REF!</definedName>
    <definedName name="Eligible_for_post_financeability_adjustments_tax_uplift___PR24_C_MeX_revenue_adjustment.WWN" xml:space="preserve"> Inputs!#REF!</definedName>
    <definedName name="Eligible_for_post_financeability_adjustments_tax_uplift___PR24_Cost_of_new_debt_revenue_adjustment.ADDN1" xml:space="preserve"> Inputs!$F$457</definedName>
    <definedName name="Eligible_for_post_financeability_adjustments_tax_uplift___PR24_Cost_of_new_debt_revenue_adjustment.ADDN2" xml:space="preserve"> Inputs!$F$458</definedName>
    <definedName name="Eligible_for_post_financeability_adjustments_tax_uplift___PR24_Cost_of_new_debt_revenue_adjustment.BR" xml:space="preserve"> Inputs!$F$456</definedName>
    <definedName name="Eligible_for_post_financeability_adjustments_tax_uplift___PR24_Cost_of_new_debt_revenue_adjustment.Business.retail" xml:space="preserve"> Inputs!$F$460</definedName>
    <definedName name="Eligible_for_post_financeability_adjustments_tax_uplift___PR24_Cost_of_new_debt_revenue_adjustment.Residential.retail" xml:space="preserve"> Inputs!$F$459</definedName>
    <definedName name="Eligible_for_post_financeability_adjustments_tax_uplift___PR24_Cost_of_new_debt_revenue_adjustment.WN" xml:space="preserve"> Inputs!$F$454</definedName>
    <definedName name="Eligible_for_post_financeability_adjustments_tax_uplift___PR24_Cost_of_new_debt_revenue_adjustment.WR" xml:space="preserve"> Inputs!$F$453</definedName>
    <definedName name="Eligible_for_post_financeability_adjustments_tax_uplift___PR24_Cost_of_new_debt_revenue_adjustment.WWN" xml:space="preserve"> Inputs!$F$455</definedName>
    <definedName name="Eligible_for_post_financeability_adjustments_tax_uplift___PR24_D_MeX_revenue_adjustment.ADDN1" xml:space="preserve"> Inputs!#REF!</definedName>
    <definedName name="Eligible_for_post_financeability_adjustments_tax_uplift___PR24_D_MeX_revenue_adjustment.ADDN2" xml:space="preserve"> Inputs!#REF!</definedName>
    <definedName name="Eligible_for_post_financeability_adjustments_tax_uplift___PR24_D_MeX_revenue_adjustment.BR" xml:space="preserve"> Inputs!#REF!</definedName>
    <definedName name="Eligible_for_post_financeability_adjustments_tax_uplift___PR24_D_MeX_revenue_adjustment.Business.retail" xml:space="preserve"> Inputs!#REF!</definedName>
    <definedName name="Eligible_for_post_financeability_adjustments_tax_uplift___PR24_D_MeX_revenue_adjustment.Residential.retail" xml:space="preserve"> Inputs!#REF!</definedName>
    <definedName name="Eligible_for_post_financeability_adjustments_tax_uplift___PR24_D_MeX_revenue_adjustment.WN" xml:space="preserve"> Inputs!#REF!</definedName>
    <definedName name="Eligible_for_post_financeability_adjustments_tax_uplift___PR24_D_MeX_revenue_adjustment.WR" xml:space="preserve"> Inputs!#REF!</definedName>
    <definedName name="Eligible_for_post_financeability_adjustments_tax_uplift___PR24_D_MeX_revenue_adjustment.WWN" xml:space="preserve"> Inputs!#REF!</definedName>
    <definedName name="Eligible_for_post_financeability_adjustments_tax_uplift___PR24_Delayed_delivery_cashflow_mechanism__DDCM__revenue_adjustment.ADDN1" xml:space="preserve"> Inputs!$F$394</definedName>
    <definedName name="Eligible_for_post_financeability_adjustments_tax_uplift___PR24_Delayed_delivery_cashflow_mechanism__DDCM__revenue_adjustment.ADDN2" xml:space="preserve"> Inputs!$F$395</definedName>
    <definedName name="Eligible_for_post_financeability_adjustments_tax_uplift___PR24_Delayed_delivery_cashflow_mechanism__DDCM__revenue_adjustment.BR" xml:space="preserve"> Inputs!$F$393</definedName>
    <definedName name="Eligible_for_post_financeability_adjustments_tax_uplift___PR24_Delayed_delivery_cashflow_mechanism__DDCM__revenue_adjustment.Business.retail" xml:space="preserve"> Inputs!$F$397</definedName>
    <definedName name="Eligible_for_post_financeability_adjustments_tax_uplift___PR24_Delayed_delivery_cashflow_mechanism__DDCM__revenue_adjustment.Residential.retail" xml:space="preserve"> Inputs!$F$396</definedName>
    <definedName name="Eligible_for_post_financeability_adjustments_tax_uplift___PR24_Delayed_delivery_cashflow_mechanism__DDCM__revenue_adjustment.WN" xml:space="preserve"> Inputs!$F$391</definedName>
    <definedName name="Eligible_for_post_financeability_adjustments_tax_uplift___PR24_Delayed_delivery_cashflow_mechanism__DDCM__revenue_adjustment.WR" xml:space="preserve"> Inputs!$F$390</definedName>
    <definedName name="Eligible_for_post_financeability_adjustments_tax_uplift___PR24_Delayed_delivery_cashflow_mechanism__DDCM__revenue_adjustment.WWN" xml:space="preserve"> Inputs!$F$392</definedName>
    <definedName name="Eligible_for_post_financeability_adjustments_tax_uplift___PR24_Delivery_mechanism__DM__revenue_adjustment.ADDN1" xml:space="preserve"> Inputs!$F$466</definedName>
    <definedName name="Eligible_for_post_financeability_adjustments_tax_uplift___PR24_Delivery_mechanism__DM__revenue_adjustment.ADDN2" xml:space="preserve"> Inputs!$F$467</definedName>
    <definedName name="Eligible_for_post_financeability_adjustments_tax_uplift___PR24_Delivery_mechanism__DM__revenue_adjustment.BR" xml:space="preserve"> Inputs!$F$465</definedName>
    <definedName name="Eligible_for_post_financeability_adjustments_tax_uplift___PR24_Delivery_mechanism__DM__revenue_adjustment.Business.retail" xml:space="preserve"> Inputs!$F$469</definedName>
    <definedName name="Eligible_for_post_financeability_adjustments_tax_uplift___PR24_Delivery_mechanism__DM__revenue_adjustment.Residential.retail" xml:space="preserve"> Inputs!$F$468</definedName>
    <definedName name="Eligible_for_post_financeability_adjustments_tax_uplift___PR24_Delivery_mechanism__DM__revenue_adjustment.WN" xml:space="preserve"> Inputs!$F$463</definedName>
    <definedName name="Eligible_for_post_financeability_adjustments_tax_uplift___PR24_Delivery_mechanism__DM__revenue_adjustment.WR" xml:space="preserve"> Inputs!$F$462</definedName>
    <definedName name="Eligible_for_post_financeability_adjustments_tax_uplift___PR24_Delivery_mechanism__DM__revenue_adjustment.WWN" xml:space="preserve"> Inputs!$F$464</definedName>
    <definedName name="Eligible_for_post_financeability_adjustments_tax_uplift___PR24_Havant_Thicket___cost_of_debt_revenue_adjustment.ADDN1" xml:space="preserve"> Inputs!$F$520</definedName>
    <definedName name="Eligible_for_post_financeability_adjustments_tax_uplift___PR24_Havant_Thicket___cost_of_debt_revenue_adjustment.ADDN2" xml:space="preserve"> Inputs!$F$521</definedName>
    <definedName name="Eligible_for_post_financeability_adjustments_tax_uplift___PR24_Havant_Thicket___cost_of_debt_revenue_adjustment.BR" xml:space="preserve"> Inputs!$F$519</definedName>
    <definedName name="Eligible_for_post_financeability_adjustments_tax_uplift___PR24_Havant_Thicket___cost_of_debt_revenue_adjustment.Business.retail" xml:space="preserve"> Inputs!$F$523</definedName>
    <definedName name="Eligible_for_post_financeability_adjustments_tax_uplift___PR24_Havant_Thicket___cost_of_debt_revenue_adjustment.Residential.retail" xml:space="preserve"> Inputs!$F$522</definedName>
    <definedName name="Eligible_for_post_financeability_adjustments_tax_uplift___PR24_Havant_Thicket___cost_of_debt_revenue_adjustment.WN" xml:space="preserve"> Inputs!$F$517</definedName>
    <definedName name="Eligible_for_post_financeability_adjustments_tax_uplift___PR24_Havant_Thicket___cost_of_debt_revenue_adjustment.WR" xml:space="preserve"> Inputs!$F$516</definedName>
    <definedName name="Eligible_for_post_financeability_adjustments_tax_uplift___PR24_Havant_Thicket___cost_of_debt_revenue_adjustment.WWN" xml:space="preserve"> Inputs!$F$518</definedName>
    <definedName name="Eligible_for_post_financeability_adjustments_tax_uplift___PR24_Havant_Thicket_activities_revenue_adjustment.ADDN1" xml:space="preserve"> Inputs!$F$511</definedName>
    <definedName name="Eligible_for_post_financeability_adjustments_tax_uplift___PR24_Havant_Thicket_activities_revenue_adjustment.ADDN2" xml:space="preserve"> Inputs!$F$512</definedName>
    <definedName name="Eligible_for_post_financeability_adjustments_tax_uplift___PR24_Havant_Thicket_activities_revenue_adjustment.BR" xml:space="preserve"> Inputs!$F$510</definedName>
    <definedName name="Eligible_for_post_financeability_adjustments_tax_uplift___PR24_Havant_Thicket_activities_revenue_adjustment.Business.retail" xml:space="preserve"> Inputs!$F$514</definedName>
    <definedName name="Eligible_for_post_financeability_adjustments_tax_uplift___PR24_Havant_Thicket_activities_revenue_adjustment.Residential.retail" xml:space="preserve"> Inputs!$F$513</definedName>
    <definedName name="Eligible_for_post_financeability_adjustments_tax_uplift___PR24_Havant_Thicket_activities_revenue_adjustment.WN" xml:space="preserve"> Inputs!$F$508</definedName>
    <definedName name="Eligible_for_post_financeability_adjustments_tax_uplift___PR24_Havant_Thicket_activities_revenue_adjustment.WR" xml:space="preserve"> Inputs!$F$507</definedName>
    <definedName name="Eligible_for_post_financeability_adjustments_tax_uplift___PR24_Havant_Thicket_activities_revenue_adjustment.WWN" xml:space="preserve"> Inputs!$F$509</definedName>
    <definedName name="Eligible_for_post_financeability_adjustments_tax_uplift___PR24_In_period_ODI.ADDN1" xml:space="preserve"> Inputs!$F$576</definedName>
    <definedName name="Eligible_for_post_financeability_adjustments_tax_uplift___PR24_In_period_ODI.ADDN2" xml:space="preserve"> Inputs!$F$577</definedName>
    <definedName name="Eligible_for_post_financeability_adjustments_tax_uplift___PR24_In_period_ODI.BR" xml:space="preserve"> Inputs!$F$575</definedName>
    <definedName name="Eligible_for_post_financeability_adjustments_tax_uplift___PR24_In_period_ODI.Business.retail" xml:space="preserve"> Inputs!$F$579</definedName>
    <definedName name="Eligible_for_post_financeability_adjustments_tax_uplift___PR24_In_period_ODI.Residential.retail" xml:space="preserve"> Inputs!$F$578</definedName>
    <definedName name="Eligible_for_post_financeability_adjustments_tax_uplift___PR24_In_period_ODI.WN" xml:space="preserve"> Inputs!$F$573</definedName>
    <definedName name="Eligible_for_post_financeability_adjustments_tax_uplift___PR24_In_period_ODI.WR" xml:space="preserve"> Inputs!$F$572</definedName>
    <definedName name="Eligible_for_post_financeability_adjustments_tax_uplift___PR24_In_period_ODI.WWN" xml:space="preserve"> Inputs!$F$574</definedName>
    <definedName name="Eligible_for_post_financeability_adjustments_tax_uplift___PR24_Innovation_and_water_efficiency_revenue_adjustment.ADDN1" xml:space="preserve"> Inputs!$F$529</definedName>
    <definedName name="Eligible_for_post_financeability_adjustments_tax_uplift___PR24_Innovation_and_water_efficiency_revenue_adjustment.ADDN2" xml:space="preserve"> Inputs!$F$530</definedName>
    <definedName name="Eligible_for_post_financeability_adjustments_tax_uplift___PR24_Innovation_and_water_efficiency_revenue_adjustment.BR" xml:space="preserve"> Inputs!$F$528</definedName>
    <definedName name="Eligible_for_post_financeability_adjustments_tax_uplift___PR24_Innovation_and_water_efficiency_revenue_adjustment.Business.retail" xml:space="preserve"> Inputs!$F$532</definedName>
    <definedName name="Eligible_for_post_financeability_adjustments_tax_uplift___PR24_Innovation_and_water_efficiency_revenue_adjustment.Residential.retail" xml:space="preserve"> Inputs!$F$531</definedName>
    <definedName name="Eligible_for_post_financeability_adjustments_tax_uplift___PR24_Innovation_and_water_efficiency_revenue_adjustment.WN" xml:space="preserve"> Inputs!$F$526</definedName>
    <definedName name="Eligible_for_post_financeability_adjustments_tax_uplift___PR24_Innovation_and_water_efficiency_revenue_adjustment.WR" xml:space="preserve"> Inputs!$F$525</definedName>
    <definedName name="Eligible_for_post_financeability_adjustments_tax_uplift___PR24_Innovation_and_water_efficiency_revenue_adjustment.WWN" xml:space="preserve"> Inputs!$F$527</definedName>
    <definedName name="Eligible_for_post_financeability_adjustments_tax_uplift___PR24_Major_projects_revenue_adjustment.ADDN1" xml:space="preserve"> Inputs!$F$502</definedName>
    <definedName name="Eligible_for_post_financeability_adjustments_tax_uplift___PR24_Major_projects_revenue_adjustment.ADDN2" xml:space="preserve"> Inputs!$F$503</definedName>
    <definedName name="Eligible_for_post_financeability_adjustments_tax_uplift___PR24_Major_projects_revenue_adjustment.BR" xml:space="preserve"> Inputs!$F$501</definedName>
    <definedName name="Eligible_for_post_financeability_adjustments_tax_uplift___PR24_Major_projects_revenue_adjustment.Business.retail" xml:space="preserve"> Inputs!$F$505</definedName>
    <definedName name="Eligible_for_post_financeability_adjustments_tax_uplift___PR24_Major_projects_revenue_adjustment.Residential.retail" xml:space="preserve"> Inputs!$F$504</definedName>
    <definedName name="Eligible_for_post_financeability_adjustments_tax_uplift___PR24_Major_projects_revenue_adjustment.WN" xml:space="preserve"> Inputs!$F$499</definedName>
    <definedName name="Eligible_for_post_financeability_adjustments_tax_uplift___PR24_Major_projects_revenue_adjustment.WR" xml:space="preserve"> Inputs!$F$498</definedName>
    <definedName name="Eligible_for_post_financeability_adjustments_tax_uplift___PR24_Major_projects_revenue_adjustment.WWN" xml:space="preserve"> Inputs!$F$500</definedName>
    <definedName name="Eligible_for_post_financeability_adjustments_tax_uplift___PR24_ODI_revenue_adjustment.ADDN1" xml:space="preserve"> Inputs!$F$374</definedName>
    <definedName name="Eligible_for_post_financeability_adjustments_tax_uplift___PR24_ODI_revenue_adjustment.ADDN2" xml:space="preserve"> Inputs!$F$375</definedName>
    <definedName name="Eligible_for_post_financeability_adjustments_tax_uplift___PR24_ODI_revenue_adjustment.BR" xml:space="preserve"> Inputs!$F$373</definedName>
    <definedName name="Eligible_for_post_financeability_adjustments_tax_uplift___PR24_ODI_revenue_adjustment.Business.retail" xml:space="preserve"> Inputs!$F$377</definedName>
    <definedName name="Eligible_for_post_financeability_adjustments_tax_uplift___PR24_ODI_revenue_adjustment.Residential.retail" xml:space="preserve"> Inputs!$F$376</definedName>
    <definedName name="Eligible_for_post_financeability_adjustments_tax_uplift___PR24_ODI_revenue_adjustment.WN" xml:space="preserve"> Inputs!$F$371</definedName>
    <definedName name="Eligible_for_post_financeability_adjustments_tax_uplift___PR24_ODI_revenue_adjustment.WR" xml:space="preserve"> Inputs!$F$370</definedName>
    <definedName name="Eligible_for_post_financeability_adjustments_tax_uplift___PR24_ODI_revenue_adjustment.WWN" xml:space="preserve"> Inputs!$F$372</definedName>
    <definedName name="Eligible_for_post_financeability_adjustments_tax_uplift___PR24_Price_control_deliverables__PCD__revenue_adjustment.ADDN1" xml:space="preserve"> Inputs!$F$556</definedName>
    <definedName name="Eligible_for_post_financeability_adjustments_tax_uplift___PR24_Price_control_deliverables__PCD__revenue_adjustment.ADDN2" xml:space="preserve"> Inputs!$F$557</definedName>
    <definedName name="Eligible_for_post_financeability_adjustments_tax_uplift___PR24_Price_control_deliverables__PCD__revenue_adjustment.BR" xml:space="preserve"> Inputs!$F$555</definedName>
    <definedName name="Eligible_for_post_financeability_adjustments_tax_uplift___PR24_Price_control_deliverables__PCD__revenue_adjustment.Business.retail" xml:space="preserve"> Inputs!$F$559</definedName>
    <definedName name="Eligible_for_post_financeability_adjustments_tax_uplift___PR24_Price_control_deliverables__PCD__revenue_adjustment.Residential.retail" xml:space="preserve"> Inputs!$F$558</definedName>
    <definedName name="Eligible_for_post_financeability_adjustments_tax_uplift___PR24_Price_control_deliverables__PCD__revenue_adjustment.WN" xml:space="preserve"> Inputs!$F$553</definedName>
    <definedName name="Eligible_for_post_financeability_adjustments_tax_uplift___PR24_Price_control_deliverables__PCD__revenue_adjustment.WR" xml:space="preserve"> Inputs!$F$552</definedName>
    <definedName name="Eligible_for_post_financeability_adjustments_tax_uplift___PR24_Price_control_deliverables__PCD__revenue_adjustment.WWN" xml:space="preserve"> Inputs!$F$554</definedName>
    <definedName name="Eligible_for_post_financeability_adjustments_tax_uplift___PR24_QAA_revenue_adjustment.ADDN1" xml:space="preserve"> Inputs!$F$538</definedName>
    <definedName name="Eligible_for_post_financeability_adjustments_tax_uplift___PR24_QAA_revenue_adjustment.ADDN2" xml:space="preserve"> Inputs!$F$539</definedName>
    <definedName name="Eligible_for_post_financeability_adjustments_tax_uplift___PR24_QAA_revenue_adjustment.BR" xml:space="preserve"> Inputs!$F$537</definedName>
    <definedName name="Eligible_for_post_financeability_adjustments_tax_uplift___PR24_QAA_revenue_adjustment.Business.retail" xml:space="preserve"> Inputs!$F$541</definedName>
    <definedName name="Eligible_for_post_financeability_adjustments_tax_uplift___PR24_QAA_revenue_adjustment.Residential.retail" xml:space="preserve"> Inputs!$F$540</definedName>
    <definedName name="Eligible_for_post_financeability_adjustments_tax_uplift___PR24_QAA_revenue_adjustment.WN" xml:space="preserve"> Inputs!$F$535</definedName>
    <definedName name="Eligible_for_post_financeability_adjustments_tax_uplift___PR24_QAA_revenue_adjustment.WR" xml:space="preserve"> Inputs!$F$534</definedName>
    <definedName name="Eligible_for_post_financeability_adjustments_tax_uplift___PR24_QAA_revenue_adjustment.WWN" xml:space="preserve"> Inputs!$F$536</definedName>
    <definedName name="Eligible_for_post_financeability_adjustments_tax_uplift___PR24_Real_price_effects_revenue_adjustment.ADDN1" xml:space="preserve"> Inputs!$F$493</definedName>
    <definedName name="Eligible_for_post_financeability_adjustments_tax_uplift___PR24_Real_price_effects_revenue_adjustment.ADDN2" xml:space="preserve"> Inputs!$F$494</definedName>
    <definedName name="Eligible_for_post_financeability_adjustments_tax_uplift___PR24_Real_price_effects_revenue_adjustment.BR" xml:space="preserve"> Inputs!$F$492</definedName>
    <definedName name="Eligible_for_post_financeability_adjustments_tax_uplift___PR24_Real_price_effects_revenue_adjustment.Business.retail" xml:space="preserve"> Inputs!$F$496</definedName>
    <definedName name="Eligible_for_post_financeability_adjustments_tax_uplift___PR24_Real_price_effects_revenue_adjustment.Residential.retail" xml:space="preserve"> Inputs!$F$495</definedName>
    <definedName name="Eligible_for_post_financeability_adjustments_tax_uplift___PR24_Real_price_effects_revenue_adjustment.WN" xml:space="preserve"> Inputs!$F$490</definedName>
    <definedName name="Eligible_for_post_financeability_adjustments_tax_uplift___PR24_Real_price_effects_revenue_adjustment.WR" xml:space="preserve"> Inputs!$F$489</definedName>
    <definedName name="Eligible_for_post_financeability_adjustments_tax_uplift___PR24_Real_price_effects_revenue_adjustment.WWN" xml:space="preserve"> Inputs!$F$491</definedName>
    <definedName name="Eligible_for_post_financeability_adjustments_tax_uplift___PR24_Residential_retail_revenue_adjustment.ADDN1" xml:space="preserve"> Inputs!$F$421</definedName>
    <definedName name="Eligible_for_post_financeability_adjustments_tax_uplift___PR24_Residential_retail_revenue_adjustment.ADDN2" xml:space="preserve"> Inputs!$F$422</definedName>
    <definedName name="Eligible_for_post_financeability_adjustments_tax_uplift___PR24_Residential_retail_revenue_adjustment.BR" xml:space="preserve"> Inputs!$F$420</definedName>
    <definedName name="Eligible_for_post_financeability_adjustments_tax_uplift___PR24_Residential_retail_revenue_adjustment.Business.retail" xml:space="preserve"> Inputs!$F$424</definedName>
    <definedName name="Eligible_for_post_financeability_adjustments_tax_uplift___PR24_Residential_retail_revenue_adjustment.Residential.retail" xml:space="preserve"> Inputs!$F$423</definedName>
    <definedName name="Eligible_for_post_financeability_adjustments_tax_uplift___PR24_Residential_retail_revenue_adjustment.WN" xml:space="preserve"> Inputs!$F$418</definedName>
    <definedName name="Eligible_for_post_financeability_adjustments_tax_uplift___PR24_Residential_retail_revenue_adjustment.WR" xml:space="preserve"> Inputs!$F$417</definedName>
    <definedName name="Eligible_for_post_financeability_adjustments_tax_uplift___PR24_Residential_retail_revenue_adjustment.WWN" xml:space="preserve"> Inputs!$F$419</definedName>
    <definedName name="Eligible_for_post_financeability_adjustments_tax_uplift___PR24_RFI_revenue_adjustment.ADDN1" xml:space="preserve"> Inputs!$F$385</definedName>
    <definedName name="Eligible_for_post_financeability_adjustments_tax_uplift___PR24_RFI_revenue_adjustment.ADDN2" xml:space="preserve"> Inputs!$F$386</definedName>
    <definedName name="Eligible_for_post_financeability_adjustments_tax_uplift___PR24_RFI_revenue_adjustment.BR" xml:space="preserve"> Inputs!$F$384</definedName>
    <definedName name="Eligible_for_post_financeability_adjustments_tax_uplift___PR24_RFI_revenue_adjustment.Business.retail" xml:space="preserve"> Inputs!$F$388</definedName>
    <definedName name="Eligible_for_post_financeability_adjustments_tax_uplift___PR24_RFI_revenue_adjustment.Residential.retail" xml:space="preserve"> Inputs!$F$387</definedName>
    <definedName name="Eligible_for_post_financeability_adjustments_tax_uplift___PR24_RFI_revenue_adjustment.WN" xml:space="preserve"> Inputs!$F$382</definedName>
    <definedName name="Eligible_for_post_financeability_adjustments_tax_uplift___PR24_RFI_revenue_adjustment.WR" xml:space="preserve"> Inputs!$F$381</definedName>
    <definedName name="Eligible_for_post_financeability_adjustments_tax_uplift___PR24_RFI_revenue_adjustment.WWN" xml:space="preserve"> Inputs!$F$383</definedName>
    <definedName name="Eligible_for_post_financeability_adjustments_tax_uplift___PR24_Tax_revenue_adjustment.ADDN1" xml:space="preserve"> Inputs!$F$484</definedName>
    <definedName name="Eligible_for_post_financeability_adjustments_tax_uplift___PR24_Tax_revenue_adjustment.ADDN2" xml:space="preserve"> Inputs!$F$485</definedName>
    <definedName name="Eligible_for_post_financeability_adjustments_tax_uplift___PR24_Tax_revenue_adjustment.BR" xml:space="preserve"> Inputs!$F$483</definedName>
    <definedName name="Eligible_for_post_financeability_adjustments_tax_uplift___PR24_Tax_revenue_adjustment.Business.retail" xml:space="preserve"> Inputs!$F$487</definedName>
    <definedName name="Eligible_for_post_financeability_adjustments_tax_uplift___PR24_Tax_revenue_adjustment.Residential.retail" xml:space="preserve"> Inputs!$F$486</definedName>
    <definedName name="Eligible_for_post_financeability_adjustments_tax_uplift___PR24_Tax_revenue_adjustment.WN" xml:space="preserve"> Inputs!$F$481</definedName>
    <definedName name="Eligible_for_post_financeability_adjustments_tax_uplift___PR24_Tax_revenue_adjustment.WR" xml:space="preserve"> Inputs!$F$480</definedName>
    <definedName name="Eligible_for_post_financeability_adjustments_tax_uplift___PR24_Tax_revenue_adjustment.WWN" xml:space="preserve"> Inputs!$F$482</definedName>
    <definedName name="Eligible_for_post_financeability_adjustments_tax_uplift___PR24_Third_party_services_revenue_adjustment.ADDN1" xml:space="preserve"> Inputs!$F$448</definedName>
    <definedName name="Eligible_for_post_financeability_adjustments_tax_uplift___PR24_Third_party_services_revenue_adjustment.ADDN2" xml:space="preserve"> Inputs!$F$449</definedName>
    <definedName name="Eligible_for_post_financeability_adjustments_tax_uplift___PR24_Third_party_services_revenue_adjustment.BR" xml:space="preserve"> Inputs!$F$447</definedName>
    <definedName name="Eligible_for_post_financeability_adjustments_tax_uplift___PR24_Third_party_services_revenue_adjustment.Business.retail" xml:space="preserve"> Inputs!$F$451</definedName>
    <definedName name="Eligible_for_post_financeability_adjustments_tax_uplift___PR24_Third_party_services_revenue_adjustment.Residential.retail" xml:space="preserve"> Inputs!$F$450</definedName>
    <definedName name="Eligible_for_post_financeability_adjustments_tax_uplift___PR24_Third_party_services_revenue_adjustment.WN" xml:space="preserve"> Inputs!$F$445</definedName>
    <definedName name="Eligible_for_post_financeability_adjustments_tax_uplift___PR24_Third_party_services_revenue_adjustment.WR" xml:space="preserve"> Inputs!$F$444</definedName>
    <definedName name="Eligible_for_post_financeability_adjustments_tax_uplift___PR24_Third_party_services_revenue_adjustment.WWN" xml:space="preserve"> Inputs!$F$446</definedName>
    <definedName name="Eligible_for_post_financeability_adjustments_tax_uplift___PR24_Totex_costs_revenue_adjustment.ADDN1" xml:space="preserve"> Inputs!$F$475</definedName>
    <definedName name="Eligible_for_post_financeability_adjustments_tax_uplift___PR24_Totex_costs_revenue_adjustment.ADDN2" xml:space="preserve"> Inputs!$F$476</definedName>
    <definedName name="Eligible_for_post_financeability_adjustments_tax_uplift___PR24_Totex_costs_revenue_adjustment.BR" xml:space="preserve"> Inputs!$F$474</definedName>
    <definedName name="Eligible_for_post_financeability_adjustments_tax_uplift___PR24_Totex_costs_revenue_adjustment.Business.retail" xml:space="preserve"> Inputs!$F$478</definedName>
    <definedName name="Eligible_for_post_financeability_adjustments_tax_uplift___PR24_Totex_costs_revenue_adjustment.Residential.retail" xml:space="preserve"> Inputs!$F$477</definedName>
    <definedName name="Eligible_for_post_financeability_adjustments_tax_uplift___PR24_Totex_costs_revenue_adjustment.WN" xml:space="preserve"> Inputs!$F$472</definedName>
    <definedName name="Eligible_for_post_financeability_adjustments_tax_uplift___PR24_Totex_costs_revenue_adjustment.WR" xml:space="preserve"> Inputs!$F$471</definedName>
    <definedName name="Eligible_for_post_financeability_adjustments_tax_uplift___PR24_Totex_costs_revenue_adjustment.WWN" xml:space="preserve"> Inputs!$F$473</definedName>
    <definedName name="Eligible_for_post_financeability_adjustments_tax_uplift___PR24_Wastewater_enhancement_revenue_adjustment.ADDN1" xml:space="preserve"> Inputs!$F$565</definedName>
    <definedName name="Eligible_for_post_financeability_adjustments_tax_uplift___PR24_Wastewater_enhancement_revenue_adjustment.ADDN2" xml:space="preserve"> Inputs!$F$566</definedName>
    <definedName name="Eligible_for_post_financeability_adjustments_tax_uplift___PR24_Wastewater_enhancement_revenue_adjustment.BR" xml:space="preserve"> Inputs!$F$564</definedName>
    <definedName name="Eligible_for_post_financeability_adjustments_tax_uplift___PR24_Wastewater_enhancement_revenue_adjustment.Business.retail" xml:space="preserve"> Inputs!$F$568</definedName>
    <definedName name="Eligible_for_post_financeability_adjustments_tax_uplift___PR24_Wastewater_enhancement_revenue_adjustment.Residential.retail" xml:space="preserve"> Inputs!$F$567</definedName>
    <definedName name="Eligible_for_post_financeability_adjustments_tax_uplift___PR24_Wastewater_enhancement_revenue_adjustment.WN" xml:space="preserve"> Inputs!$F$562</definedName>
    <definedName name="Eligible_for_post_financeability_adjustments_tax_uplift___PR24_Wastewater_enhancement_revenue_adjustment.WR" xml:space="preserve"> Inputs!$F$561</definedName>
    <definedName name="Eligible_for_post_financeability_adjustments_tax_uplift___PR24_Wastewater_enhancement_revenue_adjustment.WWN" xml:space="preserve"> Inputs!$F$563</definedName>
    <definedName name="Eligible_for_post_financeability_adjustments_tax_uplift___PR24_Water_trading_revenue_adjustment.ADDN1" xml:space="preserve"> Inputs!$F$439</definedName>
    <definedName name="Eligible_for_post_financeability_adjustments_tax_uplift___PR24_Water_trading_revenue_adjustment.ADDN2" xml:space="preserve"> Inputs!$F$440</definedName>
    <definedName name="Eligible_for_post_financeability_adjustments_tax_uplift___PR24_Water_trading_revenue_adjustment.BR" xml:space="preserve"> Inputs!$F$438</definedName>
    <definedName name="Eligible_for_post_financeability_adjustments_tax_uplift___PR24_Water_trading_revenue_adjustment.Business.retail" xml:space="preserve"> Inputs!$F$442</definedName>
    <definedName name="Eligible_for_post_financeability_adjustments_tax_uplift___PR24_Water_trading_revenue_adjustment.Residential.retail" xml:space="preserve"> Inputs!$F$441</definedName>
    <definedName name="Eligible_for_post_financeability_adjustments_tax_uplift___PR24_Water_trading_revenue_adjustment.WN" xml:space="preserve"> Inputs!$F$436</definedName>
    <definedName name="Eligible_for_post_financeability_adjustments_tax_uplift___PR24_Water_trading_revenue_adjustment.WR" xml:space="preserve"> Inputs!$F$435</definedName>
    <definedName name="Eligible_for_post_financeability_adjustments_tax_uplift___PR24_Water_trading_revenue_adjustment.WWN" xml:space="preserve"> Inputs!$F$437</definedName>
    <definedName name="End_of_AMP_period_flag_date" xml:space="preserve"> Inputs!$F$14</definedName>
    <definedName name="EV__LASTREFTIME__" hidden="1">40339.4799074074</definedName>
    <definedName name="ExampleInputRow">#REF!</definedName>
    <definedName name="Expired" hidden="1">FALSE</definedName>
    <definedName name="F">{"bal",#N/A,FALSE,"working papers";"income",#N/A,FALSE,"working papers"}</definedName>
    <definedName name="fdraf">{"bal",#N/A,FALSE,"working papers";"income",#N/A,FALSE,"working papers"}</definedName>
    <definedName name="Fdraft">{"bal",#N/A,FALSE,"working papers";"income",#N/A,FALSE,"working papers"}</definedName>
    <definedName name="Financial_Year_End_Month_Number" xml:space="preserve"> Inputs!$F$12</definedName>
    <definedName name="FirstRow">Inputs!$A$7</definedName>
    <definedName name="FirstTime">Inputs!$J$1</definedName>
    <definedName name="Forecast_start_date" xml:space="preserve"> Inputs!$F$13</definedName>
    <definedName name="Foutput" hidden="1">#REF!</definedName>
    <definedName name="fsdfffd" hidden="1">#REF!</definedName>
    <definedName name="fsdfsd" hidden="1">#REF!</definedName>
    <definedName name="fsfds" hidden="1">#REF!</definedName>
    <definedName name="fsfsd" hidden="1">#REF!</definedName>
    <definedName name="gfff" hidden="1">{"CHARGE",#N/A,FALSE,"401C11"}</definedName>
    <definedName name="gross" hidden="1">{"GROSS",#N/A,FALSE,"401C11"}</definedName>
    <definedName name="gross1" hidden="1">{"GROSS",#N/A,FALSE,"401C11"}</definedName>
    <definedName name="hasdfjklhklj" hidden="1">{"NET",#N/A,FALSE,"401C11"}</definedName>
    <definedName name="help" hidden="1">{"CHARGE",#N/A,FALSE,"401C11"}</definedName>
    <definedName name="hghghhj" hidden="1">{"CHARGE",#N/A,FALSE,"401C11"}</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JFELL" hidden="1">#REF!</definedName>
    <definedName name="Label">Inputs!$E$1</definedName>
    <definedName name="MasterCHK" localSheetId="6">Inputs!$F$2</definedName>
    <definedName name="Model_period_end">Time!$J$14:$W$14</definedName>
    <definedName name="Model_period_start">Time!$J$39:$W$39</definedName>
    <definedName name="Model_Track_Tolerance_Level" xml:space="preserve"> Inputs!$F$619</definedName>
    <definedName name="Months_in_a_year" xml:space="preserve"> Inputs!$F$621</definedName>
    <definedName name="Months_per_model_period" xml:space="preserve"> Inputs!$F$620</definedName>
    <definedName name="Months_per_period" xml:space="preserve"> Inputs!$F$623</definedName>
    <definedName name="new" hidden="1">{"bal",#N/A,FALSE,"working papers";"income",#N/A,FALSE,"working papers"}</definedName>
    <definedName name="nodelete" hidden="1">{"bal",#N/A,FALSE,"working papers";"income",#N/A,FALSE,"working papers"}</definedName>
    <definedName name="Number_of_years_to_profile_over__used_with_profile_selector_option_2_" xml:space="preserve"> Inputs!$F$602</definedName>
    <definedName name="Ofwat___Business_retail_revenue_adjustment___real">Profiling!$J$702:$W$702</definedName>
    <definedName name="Ofwat___Net_total_PR24_ODI_revenue_adjustment__end_of_period_and_in_period__including_voluntary_abatements__deferrals_and_bespoke_adjustments_expressed_in_2027_28_CPIH_FYA_prices.ADDN1" xml:space="preserve"> 'Calc_In-periodODI'!$F$404</definedName>
    <definedName name="Ofwat___Net_total_PR24_ODI_revenue_adjustment__end_of_period_and_in_period__including_voluntary_abatements__deferrals_and_bespoke_adjustments_expressed_in_2027_28_CPIH_FYA_prices.ADDN2" xml:space="preserve"> 'Calc_In-periodODI'!$F$405</definedName>
    <definedName name="Ofwat___Net_total_PR24_ODI_revenue_adjustment__end_of_period_and_in_period__including_voluntary_abatements__deferrals_and_bespoke_adjustments_expressed_in_2027_28_CPIH_FYA_prices.BR" xml:space="preserve"> 'Calc_In-periodODI'!$F$403</definedName>
    <definedName name="Ofwat___Net_total_PR24_ODI_revenue_adjustment__end_of_period_and_in_period__including_voluntary_abatements__deferrals_and_bespoke_adjustments_expressed_in_2027_28_CPIH_FYA_prices.Business.retail" xml:space="preserve"> 'Calc_In-periodODI'!$F$407</definedName>
    <definedName name="Ofwat___Net_total_PR24_ODI_revenue_adjustment__end_of_period_and_in_period__including_voluntary_abatements__deferrals_and_bespoke_adjustments_expressed_in_2027_28_CPIH_FYA_prices.Residential.retail" xml:space="preserve"> 'Calc_In-periodODI'!$F$406</definedName>
    <definedName name="Ofwat___Net_total_PR24_ODI_revenue_adjustment__end_of_period_and_in_period__including_voluntary_abatements__deferrals_and_bespoke_adjustments_expressed_in_2027_28_CPIH_FYA_prices.WN" xml:space="preserve"> 'Calc_In-periodODI'!$F$401</definedName>
    <definedName name="Ofwat___Net_total_PR24_ODI_revenue_adjustment__end_of_period_and_in_period__including_voluntary_abatements__deferrals_and_bespoke_adjustments_expressed_in_2027_28_CPIH_FYA_prices.WR" xml:space="preserve"> 'Calc_In-periodODI'!$F$400</definedName>
    <definedName name="Ofwat___Net_total_PR24_ODI_revenue_adjustment__end_of_period_and_in_period__including_voluntary_abatements__deferrals_and_bespoke_adjustments_expressed_in_2027_28_CPIH_FYA_prices.WWN" xml:space="preserve"> 'Calc_In-periodODI'!$F$402</definedName>
    <definedName name="Ofwat___Net_total_PR24_ODI_revenue_adjustment__end_of_period_and_in_period__including_voluntary_abatements__deferrals_and_bespoke_adjustments_expressed_in_2027_28_CPIH_FYA_prices__Total_" xml:space="preserve"> 'Calc_In-periodODI'!$F$419</definedName>
    <definedName name="Ofwat___Other_revenue_adjustments_expressed_in_2027_28_CPIH_FYA_prices.ADDN1" xml:space="preserve"> Calc!$F$405</definedName>
    <definedName name="Ofwat___Other_revenue_adjustments_expressed_in_2027_28_CPIH_FYA_prices.ADDN2" xml:space="preserve"> Calc!$F$406</definedName>
    <definedName name="Ofwat___Other_revenue_adjustments_expressed_in_2027_28_CPIH_FYA_prices.BR" xml:space="preserve"> Calc!$F$404</definedName>
    <definedName name="Ofwat___Other_revenue_adjustments_expressed_in_2027_28_CPIH_FYA_prices.Business.retail" xml:space="preserve"> Calc!$F$408</definedName>
    <definedName name="Ofwat___Other_revenue_adjustments_expressed_in_2027_28_CPIH_FYA_prices.Residential.retail" xml:space="preserve"> Calc!$F$407</definedName>
    <definedName name="Ofwat___Other_revenue_adjustments_expressed_in_2027_28_CPIH_FYA_prices.WN" xml:space="preserve"> Calc!$F$402</definedName>
    <definedName name="Ofwat___Other_revenue_adjustments_expressed_in_2027_28_CPIH_FYA_prices.WR" xml:space="preserve"> Calc!$F$401</definedName>
    <definedName name="Ofwat___Other_revenue_adjustments_expressed_in_2027_28_CPIH_FYA_prices.WWN" xml:space="preserve"> Calc!$F$403</definedName>
    <definedName name="Ofwat___Other_revenue_adjustments_expressed_in_2027_28_CPIH_FYA_prices__Total_" xml:space="preserve"> Calc!$F$688</definedName>
    <definedName name="Ofwat___Post_financeability_adjustments_eligible_for_tax_uplift___real.ADDN1">Profiling!$J$646:$W$646</definedName>
    <definedName name="Ofwat___Post_financeability_adjustments_eligible_for_tax_uplift___real.ADDN2">Profiling!$J$647:$W$647</definedName>
    <definedName name="Ofwat___Post_financeability_adjustments_eligible_for_tax_uplift___real.BR">Profiling!$J$645:$W$645</definedName>
    <definedName name="Ofwat___Post_financeability_adjustments_eligible_for_tax_uplift___real.Business.retail">Profiling!$J$649:$W$649</definedName>
    <definedName name="Ofwat___Post_financeability_adjustments_eligible_for_tax_uplift___real.Residential.retail">Profiling!$J$648:$W$648</definedName>
    <definedName name="Ofwat___Post_financeability_adjustments_eligible_for_tax_uplift___real.WN">Profiling!$J$643:$W$643</definedName>
    <definedName name="Ofwat___Post_financeability_adjustments_eligible_for_tax_uplift___real.WR">Profiling!$J$642:$W$642</definedName>
    <definedName name="Ofwat___Post_financeability_adjustments_eligible_for_tax_uplift___real.WWN">Profiling!$J$644:$W$644</definedName>
    <definedName name="Ofwat___Post_financeability_adjustments_not_eligible_for_tax_uplift___real.ADDN1">Profiling!$J$681:$W$681</definedName>
    <definedName name="Ofwat___Post_financeability_adjustments_not_eligible_for_tax_uplift___real.ADDN2">Profiling!$J$682:$W$682</definedName>
    <definedName name="Ofwat___Post_financeability_adjustments_not_eligible_for_tax_uplift___real.BR">Profiling!$J$680:$W$680</definedName>
    <definedName name="Ofwat___Post_financeability_adjustments_not_eligible_for_tax_uplift___real.Business.retail">Profiling!$J$684:$W$684</definedName>
    <definedName name="Ofwat___Post_financeability_adjustments_not_eligible_for_tax_uplift___real.Residential.retail">Profiling!$J$683:$W$683</definedName>
    <definedName name="Ofwat___Post_financeability_adjustments_not_eligible_for_tax_uplift___real.WN">Profiling!$J$678:$W$678</definedName>
    <definedName name="Ofwat___Post_financeability_adjustments_not_eligible_for_tax_uplift___real.WR">Profiling!$J$677:$W$677</definedName>
    <definedName name="Ofwat___Post_financeability_adjustments_not_eligible_for_tax_uplift___real.WWN">Profiling!$J$679:$W$679</definedName>
    <definedName name="Ofwat___PR24_Bioresources_forecasting_accuracy_incentive_penalty_adjustment_in_2027_28_FYA__CPIH_deflated__prices.ADDN1" xml:space="preserve"> Calc!$F$105</definedName>
    <definedName name="Ofwat___PR24_Bioresources_forecasting_accuracy_incentive_penalty_adjustment_in_2027_28_FYA__CPIH_deflated__prices.ADDN2" xml:space="preserve"> Calc!$F$106</definedName>
    <definedName name="Ofwat___PR24_Bioresources_forecasting_accuracy_incentive_penalty_adjustment_in_2027_28_FYA__CPIH_deflated__prices.BR" xml:space="preserve"> Calc!$F$104</definedName>
    <definedName name="Ofwat___PR24_Bioresources_forecasting_accuracy_incentive_penalty_adjustment_in_2027_28_FYA__CPIH_deflated__prices.Business.retail" xml:space="preserve"> Calc!$F$108</definedName>
    <definedName name="Ofwat___PR24_Bioresources_forecasting_accuracy_incentive_penalty_adjustment_in_2027_28_FYA__CPIH_deflated__prices.Residential.retail" xml:space="preserve"> Calc!$F$107</definedName>
    <definedName name="Ofwat___PR24_Bioresources_forecasting_accuracy_incentive_penalty_adjustment_in_2027_28_FYA__CPIH_deflated__prices.WN" xml:space="preserve"> Calc!$F$102</definedName>
    <definedName name="Ofwat___PR24_Bioresources_forecasting_accuracy_incentive_penalty_adjustment_in_2027_28_FYA__CPIH_deflated__prices.WR" xml:space="preserve"> Calc!$F$101</definedName>
    <definedName name="Ofwat___PR24_Bioresources_forecasting_accuracy_incentive_penalty_adjustment_in_2027_28_FYA__CPIH_deflated__prices.WWN" xml:space="preserve"> Calc!$F$103</definedName>
    <definedName name="Ofwat___PR24_Bioresources_forecasting_accuracy_incentive_penalty_adjustment_in_2027_28_FYA__CPIH_deflated__prices__Total_" xml:space="preserve"> Calc!$F$496</definedName>
    <definedName name="Ofwat___PR24_Bioresources_revenue_adjustment_expressed_in_2027_28_CPIH_FYA_prices.ADDN1" xml:space="preserve"> Calc!$F$85</definedName>
    <definedName name="Ofwat___PR24_Bioresources_revenue_adjustment_expressed_in_2027_28_CPIH_FYA_prices.ADDN2" xml:space="preserve"> Calc!$F$86</definedName>
    <definedName name="Ofwat___PR24_Bioresources_revenue_adjustment_expressed_in_2027_28_CPIH_FYA_prices.BR" xml:space="preserve"> Calc!$F$84</definedName>
    <definedName name="Ofwat___PR24_Bioresources_revenue_adjustment_expressed_in_2027_28_CPIH_FYA_prices.Business.retail" xml:space="preserve"> Calc!$F$88</definedName>
    <definedName name="Ofwat___PR24_Bioresources_revenue_adjustment_expressed_in_2027_28_CPIH_FYA_prices.Residential.retail" xml:space="preserve"> Calc!$F$87</definedName>
    <definedName name="Ofwat___PR24_Bioresources_revenue_adjustment_expressed_in_2027_28_CPIH_FYA_prices.WN" xml:space="preserve"> Calc!$F$82</definedName>
    <definedName name="Ofwat___PR24_Bioresources_revenue_adjustment_expressed_in_2027_28_CPIH_FYA_prices.WR" xml:space="preserve"> Calc!$F$81</definedName>
    <definedName name="Ofwat___PR24_Bioresources_revenue_adjustment_expressed_in_2027_28_CPIH_FYA_prices.WWN" xml:space="preserve"> Calc!$F$83</definedName>
    <definedName name="Ofwat___PR24_Bioresources_revenue_adjustment_expressed_in_2027_28_CPIH_FYA_prices__Total_" xml:space="preserve"> Calc!$F$508</definedName>
    <definedName name="Ofwat___PR24_Business_retail_revenue_adjustment_expressed_in_2027_28_CPIH_FYA_prices.ADDN1" xml:space="preserve"> Calc!$F$145</definedName>
    <definedName name="Ofwat___PR24_Business_retail_revenue_adjustment_expressed_in_2027_28_CPIH_FYA_prices.ADDN2" xml:space="preserve"> Calc!$F$146</definedName>
    <definedName name="Ofwat___PR24_Business_retail_revenue_adjustment_expressed_in_2027_28_CPIH_FYA_prices.BR" xml:space="preserve"> Calc!$F$144</definedName>
    <definedName name="Ofwat___PR24_Business_retail_revenue_adjustment_expressed_in_2027_28_CPIH_FYA_prices.Business.retail" xml:space="preserve"> Calc!$F$148</definedName>
    <definedName name="Ofwat___PR24_Business_retail_revenue_adjustment_expressed_in_2027_28_CPIH_FYA_prices.Residential.retail" xml:space="preserve"> Calc!$F$147</definedName>
    <definedName name="Ofwat___PR24_Business_retail_revenue_adjustment_expressed_in_2027_28_CPIH_FYA_prices.WN" xml:space="preserve"> Calc!$F$142</definedName>
    <definedName name="Ofwat___PR24_Business_retail_revenue_adjustment_expressed_in_2027_28_CPIH_FYA_prices.WR" xml:space="preserve"> Calc!$F$141</definedName>
    <definedName name="Ofwat___PR24_Business_retail_revenue_adjustment_expressed_in_2027_28_CPIH_FYA_prices.WWN" xml:space="preserve"> Calc!$F$143</definedName>
    <definedName name="Ofwat___PR24_Business_retail_revenue_adjustment_expressed_in_2027_28_CPIH_FYA_prices__Total_" xml:space="preserve"> Calc!$F$532</definedName>
    <definedName name="Ofwat___PR24_Cost_of_new_debt_revenue_adjustment_expressed_in_2027_28_CPIH_FYA_prices.ADDN1" xml:space="preserve"> Calc!$F$205</definedName>
    <definedName name="Ofwat___PR24_Cost_of_new_debt_revenue_adjustment_expressed_in_2027_28_CPIH_FYA_prices.ADDN2" xml:space="preserve"> Calc!$F$206</definedName>
    <definedName name="Ofwat___PR24_Cost_of_new_debt_revenue_adjustment_expressed_in_2027_28_CPIH_FYA_prices.BR" xml:space="preserve"> Calc!$F$204</definedName>
    <definedName name="Ofwat___PR24_Cost_of_new_debt_revenue_adjustment_expressed_in_2027_28_CPIH_FYA_prices.Business.retail" xml:space="preserve"> Calc!$F$208</definedName>
    <definedName name="Ofwat___PR24_Cost_of_new_debt_revenue_adjustment_expressed_in_2027_28_CPIH_FYA_prices.Residential.retail" xml:space="preserve"> Calc!$F$207</definedName>
    <definedName name="Ofwat___PR24_Cost_of_new_debt_revenue_adjustment_expressed_in_2027_28_CPIH_FYA_prices.WN" xml:space="preserve"> Calc!$F$202</definedName>
    <definedName name="Ofwat___PR24_Cost_of_new_debt_revenue_adjustment_expressed_in_2027_28_CPIH_FYA_prices.WR" xml:space="preserve"> Calc!$F$201</definedName>
    <definedName name="Ofwat___PR24_Cost_of_new_debt_revenue_adjustment_expressed_in_2027_28_CPIH_FYA_prices.WWN" xml:space="preserve"> Calc!$F$203</definedName>
    <definedName name="Ofwat___PR24_Cost_of_new_debt_revenue_adjustment_expressed_in_2027_28_CPIH_FYA_prices__Total_" xml:space="preserve"> Calc!$F$568</definedName>
    <definedName name="Ofwat___PR24_Delayed_delivery_cashflow_mechanism__DDCM__revenue_adjustment_expressed_in_2027_28_CPIH_FYA_prices.ADDN1" xml:space="preserve"> Calc!$F$65</definedName>
    <definedName name="Ofwat___PR24_Delayed_delivery_cashflow_mechanism__DDCM__revenue_adjustment_expressed_in_2027_28_CPIH_FYA_prices.ADDN2" xml:space="preserve"> Calc!$F$66</definedName>
    <definedName name="Ofwat___PR24_Delayed_delivery_cashflow_mechanism__DDCM__revenue_adjustment_expressed_in_2027_28_CPIH_FYA_prices.BR" xml:space="preserve"> Calc!$F$64</definedName>
    <definedName name="Ofwat___PR24_Delayed_delivery_cashflow_mechanism__DDCM__revenue_adjustment_expressed_in_2027_28_CPIH_FYA_prices.Business.retail" xml:space="preserve"> Calc!$F$68</definedName>
    <definedName name="Ofwat___PR24_Delayed_delivery_cashflow_mechanism__DDCM__revenue_adjustment_expressed_in_2027_28_CPIH_FYA_prices.Residential.retail" xml:space="preserve"> Calc!$F$67</definedName>
    <definedName name="Ofwat___PR24_Delayed_delivery_cashflow_mechanism__DDCM__revenue_adjustment_expressed_in_2027_28_CPIH_FYA_prices.WN" xml:space="preserve"> Calc!$F$62</definedName>
    <definedName name="Ofwat___PR24_Delayed_delivery_cashflow_mechanism__DDCM__revenue_adjustment_expressed_in_2027_28_CPIH_FYA_prices.WR" xml:space="preserve"> Calc!$F$61</definedName>
    <definedName name="Ofwat___PR24_Delayed_delivery_cashflow_mechanism__DDCM__revenue_adjustment_expressed_in_2027_28_CPIH_FYA_prices.WWN" xml:space="preserve"> Calc!$F$63</definedName>
    <definedName name="Ofwat___PR24_Delayed_delivery_cashflow_mechanism__DDCM__revenue_adjustment_expressed_in_2027_28_CPIH_FYA_prices__Total_" xml:space="preserve"> Calc!$F$484</definedName>
    <definedName name="Ofwat___PR24_Delivery_mechanism__DM__revenue_adjustment_expressed_in_2027_28_CPIH_FYA_prices.ADDN1" xml:space="preserve"> Calc!$F$225</definedName>
    <definedName name="Ofwat___PR24_Delivery_mechanism__DM__revenue_adjustment_expressed_in_2027_28_CPIH_FYA_prices.ADDN2" xml:space="preserve"> Calc!$F$226</definedName>
    <definedName name="Ofwat___PR24_Delivery_mechanism__DM__revenue_adjustment_expressed_in_2027_28_CPIH_FYA_prices.BR" xml:space="preserve"> Calc!$F$224</definedName>
    <definedName name="Ofwat___PR24_Delivery_mechanism__DM__revenue_adjustment_expressed_in_2027_28_CPIH_FYA_prices.Business.retail" xml:space="preserve"> Calc!$F$228</definedName>
    <definedName name="Ofwat___PR24_Delivery_mechanism__DM__revenue_adjustment_expressed_in_2027_28_CPIH_FYA_prices.Residential.retail" xml:space="preserve"> Calc!$F$227</definedName>
    <definedName name="Ofwat___PR24_Delivery_mechanism__DM__revenue_adjustment_expressed_in_2027_28_CPIH_FYA_prices.WN" xml:space="preserve"> Calc!$F$222</definedName>
    <definedName name="Ofwat___PR24_Delivery_mechanism__DM__revenue_adjustment_expressed_in_2027_28_CPIH_FYA_prices.WR" xml:space="preserve"> Calc!$F$221</definedName>
    <definedName name="Ofwat___PR24_Delivery_mechanism__DM__revenue_adjustment_expressed_in_2027_28_CPIH_FYA_prices.WWN" xml:space="preserve"> Calc!$F$223</definedName>
    <definedName name="Ofwat___PR24_Delivery_mechanism__DM__revenue_adjustment_expressed_in_2027_28_CPIH_FYA_prices__Total_" xml:space="preserve"> Calc!$F$580</definedName>
    <definedName name="Ofwat___PR24_Havant_Thicket___cost_of_debt_revenue_adjustment_expressed_in_2027_28_CPIH_FYA_prices.ADDN1" xml:space="preserve"> Calc!$F$345</definedName>
    <definedName name="Ofwat___PR24_Havant_Thicket___cost_of_debt_revenue_adjustment_expressed_in_2027_28_CPIH_FYA_prices.ADDN2" xml:space="preserve"> Calc!$F$346</definedName>
    <definedName name="Ofwat___PR24_Havant_Thicket___cost_of_debt_revenue_adjustment_expressed_in_2027_28_CPIH_FYA_prices.BR" xml:space="preserve"> Calc!$F$344</definedName>
    <definedName name="Ofwat___PR24_Havant_Thicket___cost_of_debt_revenue_adjustment_expressed_in_2027_28_CPIH_FYA_prices.Business.retail" xml:space="preserve"> Calc!$F$348</definedName>
    <definedName name="Ofwat___PR24_Havant_Thicket___cost_of_debt_revenue_adjustment_expressed_in_2027_28_CPIH_FYA_prices.Residential.retail" xml:space="preserve"> Calc!$F$347</definedName>
    <definedName name="Ofwat___PR24_Havant_Thicket___cost_of_debt_revenue_adjustment_expressed_in_2027_28_CPIH_FYA_prices.WN" xml:space="preserve"> Calc!$F$342</definedName>
    <definedName name="Ofwat___PR24_Havant_Thicket___cost_of_debt_revenue_adjustment_expressed_in_2027_28_CPIH_FYA_prices.WR" xml:space="preserve"> Calc!$F$341</definedName>
    <definedName name="Ofwat___PR24_Havant_Thicket___cost_of_debt_revenue_adjustment_expressed_in_2027_28_CPIH_FYA_prices.WWN" xml:space="preserve"> Calc!$F$343</definedName>
    <definedName name="Ofwat___PR24_Havant_Thicket___cost_of_debt_revenue_adjustment_expressed_in_2027_28_CPIH_FYA_prices__Total_" xml:space="preserve"> Calc!$F$652</definedName>
    <definedName name="Ofwat___PR24_Havant_Thicket_activities_revenue_adjustment_expressed_in_2027_28_CPIH_FYA_prices.ADDN1" xml:space="preserve"> Calc!$F$325</definedName>
    <definedName name="Ofwat___PR24_Havant_Thicket_activities_revenue_adjustment_expressed_in_2027_28_CPIH_FYA_prices.ADDN2" xml:space="preserve"> Calc!$F$326</definedName>
    <definedName name="Ofwat___PR24_Havant_Thicket_activities_revenue_adjustment_expressed_in_2027_28_CPIH_FYA_prices.BR" xml:space="preserve"> Calc!$F$324</definedName>
    <definedName name="Ofwat___PR24_Havant_Thicket_activities_revenue_adjustment_expressed_in_2027_28_CPIH_FYA_prices.Business.retail" xml:space="preserve"> Calc!$F$328</definedName>
    <definedName name="Ofwat___PR24_Havant_Thicket_activities_revenue_adjustment_expressed_in_2027_28_CPIH_FYA_prices.Residential.retail" xml:space="preserve"> Calc!$F$327</definedName>
    <definedName name="Ofwat___PR24_Havant_Thicket_activities_revenue_adjustment_expressed_in_2027_28_CPIH_FYA_prices.WN" xml:space="preserve"> Calc!$F$322</definedName>
    <definedName name="Ofwat___PR24_Havant_Thicket_activities_revenue_adjustment_expressed_in_2027_28_CPIH_FYA_prices.WR" xml:space="preserve"> Calc!$F$321</definedName>
    <definedName name="Ofwat___PR24_Havant_Thicket_activities_revenue_adjustment_expressed_in_2027_28_CPIH_FYA_prices.WWN" xml:space="preserve"> Calc!$F$323</definedName>
    <definedName name="Ofwat___PR24_Havant_Thicket_activities_revenue_adjustment_expressed_in_2027_28_CPIH_FYA_prices__Total_" xml:space="preserve"> Calc!$F$640</definedName>
    <definedName name="Ofwat___PR24_Innovation_and_water_efficiency_revenue_adjustment_expressed_in_2027_28_CPIH_FYA_prices.ADDN1" xml:space="preserve"> Calc!$F$365</definedName>
    <definedName name="Ofwat___PR24_Innovation_and_water_efficiency_revenue_adjustment_expressed_in_2027_28_CPIH_FYA_prices.ADDN2" xml:space="preserve"> Calc!$F$366</definedName>
    <definedName name="Ofwat___PR24_Innovation_and_water_efficiency_revenue_adjustment_expressed_in_2027_28_CPIH_FYA_prices.BR" xml:space="preserve"> Calc!$F$364</definedName>
    <definedName name="Ofwat___PR24_Innovation_and_water_efficiency_revenue_adjustment_expressed_in_2027_28_CPIH_FYA_prices.Business.retail" xml:space="preserve"> Calc!$F$368</definedName>
    <definedName name="Ofwat___PR24_Innovation_and_water_efficiency_revenue_adjustment_expressed_in_2027_28_CPIH_FYA_prices.Residential.retail" xml:space="preserve"> Calc!$F$367</definedName>
    <definedName name="Ofwat___PR24_Innovation_and_water_efficiency_revenue_adjustment_expressed_in_2027_28_CPIH_FYA_prices.WN" xml:space="preserve"> Calc!$F$362</definedName>
    <definedName name="Ofwat___PR24_Innovation_and_water_efficiency_revenue_adjustment_expressed_in_2027_28_CPIH_FYA_prices.WR" xml:space="preserve"> Calc!$F$361</definedName>
    <definedName name="Ofwat___PR24_Innovation_and_water_efficiency_revenue_adjustment_expressed_in_2027_28_CPIH_FYA_prices.WWN" xml:space="preserve"> Calc!$F$363</definedName>
    <definedName name="Ofwat___PR24_Innovation_and_water_efficiency_revenue_adjustment_expressed_in_2027_28_CPIH_FYA_prices__Total_" xml:space="preserve"> Calc!$F$664</definedName>
    <definedName name="Ofwat___PR24_Major_projects_revenue_adjustment_expressed_in_2027_28_CPIH_FYA_prices.ADDN1" xml:space="preserve"> Calc!$F$305</definedName>
    <definedName name="Ofwat___PR24_Major_projects_revenue_adjustment_expressed_in_2027_28_CPIH_FYA_prices.ADDN2" xml:space="preserve"> Calc!$F$306</definedName>
    <definedName name="Ofwat___PR24_Major_projects_revenue_adjustment_expressed_in_2027_28_CPIH_FYA_prices.BR" xml:space="preserve"> Calc!$F$304</definedName>
    <definedName name="Ofwat___PR24_Major_projects_revenue_adjustment_expressed_in_2027_28_CPIH_FYA_prices.Business.retail" xml:space="preserve"> Calc!$F$308</definedName>
    <definedName name="Ofwat___PR24_Major_projects_revenue_adjustment_expressed_in_2027_28_CPIH_FYA_prices.Residential.retail" xml:space="preserve"> Calc!$F$307</definedName>
    <definedName name="Ofwat___PR24_Major_projects_revenue_adjustment_expressed_in_2027_28_CPIH_FYA_prices.WN" xml:space="preserve"> Calc!$F$302</definedName>
    <definedName name="Ofwat___PR24_Major_projects_revenue_adjustment_expressed_in_2027_28_CPIH_FYA_prices.WR" xml:space="preserve"> Calc!$F$301</definedName>
    <definedName name="Ofwat___PR24_Major_projects_revenue_adjustment_expressed_in_2027_28_CPIH_FYA_prices.WWN" xml:space="preserve"> Calc!$F$303</definedName>
    <definedName name="Ofwat___PR24_Major_projects_revenue_adjustment_expressed_in_2027_28_CPIH_FYA_prices__Total_" xml:space="preserve"> Calc!$F$628</definedName>
    <definedName name="Ofwat___PR24_ODI_revenue_adjustment_expressed_in_2027_28_CPIH_FYA_prices.ADDN1" xml:space="preserve"> Calc!$F$25</definedName>
    <definedName name="Ofwat___PR24_ODI_revenue_adjustment_expressed_in_2027_28_CPIH_FYA_prices.ADDN2" xml:space="preserve"> Calc!$F$26</definedName>
    <definedName name="Ofwat___PR24_ODI_revenue_adjustment_expressed_in_2027_28_CPIH_FYA_prices.BR" xml:space="preserve"> Calc!$F$24</definedName>
    <definedName name="Ofwat___PR24_ODI_revenue_adjustment_expressed_in_2027_28_CPIH_FYA_prices.Business.retail" xml:space="preserve"> Calc!$F$28</definedName>
    <definedName name="Ofwat___PR24_ODI_revenue_adjustment_expressed_in_2027_28_CPIH_FYA_prices.Residential.retail" xml:space="preserve"> Calc!$F$27</definedName>
    <definedName name="Ofwat___PR24_ODI_revenue_adjustment_expressed_in_2027_28_CPIH_FYA_prices.WN" xml:space="preserve"> Calc!$F$22</definedName>
    <definedName name="Ofwat___PR24_ODI_revenue_adjustment_expressed_in_2027_28_CPIH_FYA_prices.WR" xml:space="preserve"> Calc!$F$21</definedName>
    <definedName name="Ofwat___PR24_ODI_revenue_adjustment_expressed_in_2027_28_CPIH_FYA_prices.WWN" xml:space="preserve"> Calc!$F$23</definedName>
    <definedName name="Ofwat___PR24_ODI_revenue_adjustment_expressed_in_2027_28_CPIH_FYA_prices__Total_" xml:space="preserve"> Calc!$F$460</definedName>
    <definedName name="Ofwat___PR24_Price_control_deliverables__PCD__revenue_adjustment_expressed_in_2027_28_CPIH_FYA_prices.ADDN1" xml:space="preserve"> Calc!$F$425</definedName>
    <definedName name="Ofwat___PR24_Price_control_deliverables__PCD__revenue_adjustment_expressed_in_2027_28_CPIH_FYA_prices.ADDN2" xml:space="preserve"> Calc!$F$426</definedName>
    <definedName name="Ofwat___PR24_Price_control_deliverables__PCD__revenue_adjustment_expressed_in_2027_28_CPIH_FYA_prices.BR" xml:space="preserve"> Calc!$F$424</definedName>
    <definedName name="Ofwat___PR24_Price_control_deliverables__PCD__revenue_adjustment_expressed_in_2027_28_CPIH_FYA_prices.Business.retail" xml:space="preserve"> Calc!$F$428</definedName>
    <definedName name="Ofwat___PR24_Price_control_deliverables__PCD__revenue_adjustment_expressed_in_2027_28_CPIH_FYA_prices.Residential.retail" xml:space="preserve"> Calc!$F$427</definedName>
    <definedName name="Ofwat___PR24_Price_control_deliverables__PCD__revenue_adjustment_expressed_in_2027_28_CPIH_FYA_prices.WN" xml:space="preserve"> Calc!$F$422</definedName>
    <definedName name="Ofwat___PR24_Price_control_deliverables__PCD__revenue_adjustment_expressed_in_2027_28_CPIH_FYA_prices.WR" xml:space="preserve"> Calc!$F$421</definedName>
    <definedName name="Ofwat___PR24_Price_control_deliverables__PCD__revenue_adjustment_expressed_in_2027_28_CPIH_FYA_prices.WWN" xml:space="preserve"> Calc!$F$423</definedName>
    <definedName name="Ofwat___PR24_Price_control_deliverables__PCD__revenue_adjustment_expressed_in_2027_28_CPIH_FYA_prices__Total_" xml:space="preserve"> Calc!$F$700</definedName>
    <definedName name="Ofwat___PR24_QAA_revenue_adjustment_expressed_in_2027_28_CPIH_FYA_prices.ADDN1" xml:space="preserve"> Calc!$F$385</definedName>
    <definedName name="Ofwat___PR24_QAA_revenue_adjustment_expressed_in_2027_28_CPIH_FYA_prices.ADDN2" xml:space="preserve"> Calc!$F$386</definedName>
    <definedName name="Ofwat___PR24_QAA_revenue_adjustment_expressed_in_2027_28_CPIH_FYA_prices.BR" xml:space="preserve"> Calc!$F$384</definedName>
    <definedName name="Ofwat___PR24_QAA_revenue_adjustment_expressed_in_2027_28_CPIH_FYA_prices.Business.retail" xml:space="preserve"> Calc!$F$388</definedName>
    <definedName name="Ofwat___PR24_QAA_revenue_adjustment_expressed_in_2027_28_CPIH_FYA_prices.Residential.retail" xml:space="preserve"> Calc!$F$387</definedName>
    <definedName name="Ofwat___PR24_QAA_revenue_adjustment_expressed_in_2027_28_CPIH_FYA_prices.WN" xml:space="preserve"> Calc!$F$382</definedName>
    <definedName name="Ofwat___PR24_QAA_revenue_adjustment_expressed_in_2027_28_CPIH_FYA_prices.WR" xml:space="preserve"> Calc!$F$381</definedName>
    <definedName name="Ofwat___PR24_QAA_revenue_adjustment_expressed_in_2027_28_CPIH_FYA_prices.WWN" xml:space="preserve"> Calc!$F$383</definedName>
    <definedName name="Ofwat___PR24_QAA_revenue_adjustment_expressed_in_2027_28_CPIH_FYA_prices__Total_" xml:space="preserve"> Calc!$F$676</definedName>
    <definedName name="Ofwat___PR24_Real_price_effects_revenue_adjustment_expressed_in_2027_28_CPIH_FYA_prices.ADDN1" xml:space="preserve"> Calc!$F$285</definedName>
    <definedName name="Ofwat___PR24_Real_price_effects_revenue_adjustment_expressed_in_2027_28_CPIH_FYA_prices.ADDN2" xml:space="preserve"> Calc!$F$286</definedName>
    <definedName name="Ofwat___PR24_Real_price_effects_revenue_adjustment_expressed_in_2027_28_CPIH_FYA_prices.BR" xml:space="preserve"> Calc!$F$284</definedName>
    <definedName name="Ofwat___PR24_Real_price_effects_revenue_adjustment_expressed_in_2027_28_CPIH_FYA_prices.Business.retail" xml:space="preserve"> Calc!$F$288</definedName>
    <definedName name="Ofwat___PR24_Real_price_effects_revenue_adjustment_expressed_in_2027_28_CPIH_FYA_prices.Residential.retail" xml:space="preserve"> Calc!$F$287</definedName>
    <definedName name="Ofwat___PR24_Real_price_effects_revenue_adjustment_expressed_in_2027_28_CPIH_FYA_prices.WN" xml:space="preserve"> Calc!$F$282</definedName>
    <definedName name="Ofwat___PR24_Real_price_effects_revenue_adjustment_expressed_in_2027_28_CPIH_FYA_prices.WR" xml:space="preserve"> Calc!$F$281</definedName>
    <definedName name="Ofwat___PR24_Real_price_effects_revenue_adjustment_expressed_in_2027_28_CPIH_FYA_prices.WWN" xml:space="preserve"> Calc!$F$283</definedName>
    <definedName name="Ofwat___PR24_Real_price_effects_revenue_adjustment_expressed_in_2027_28_CPIH_FYA_prices__Total_" xml:space="preserve"> Calc!$F$616</definedName>
    <definedName name="Ofwat___PR24_Residential_retail_revenue_adjustment_expressed_in_2027_28_CPIH_FYA_prices.ADDN1" xml:space="preserve"> Calc!$F$125</definedName>
    <definedName name="Ofwat___PR24_Residential_retail_revenue_adjustment_expressed_in_2027_28_CPIH_FYA_prices.ADDN2" xml:space="preserve"> Calc!$F$126</definedName>
    <definedName name="Ofwat___PR24_Residential_retail_revenue_adjustment_expressed_in_2027_28_CPIH_FYA_prices.BR" xml:space="preserve"> Calc!$F$124</definedName>
    <definedName name="Ofwat___PR24_Residential_retail_revenue_adjustment_expressed_in_2027_28_CPIH_FYA_prices.Business.retail" xml:space="preserve"> Calc!$F$128</definedName>
    <definedName name="Ofwat___PR24_Residential_retail_revenue_adjustment_expressed_in_2027_28_CPIH_FYA_prices.Residential.retail" xml:space="preserve"> Calc!$F$127</definedName>
    <definedName name="Ofwat___PR24_Residential_retail_revenue_adjustment_expressed_in_2027_28_CPIH_FYA_prices.WN" xml:space="preserve"> Calc!$F$122</definedName>
    <definedName name="Ofwat___PR24_Residential_retail_revenue_adjustment_expressed_in_2027_28_CPIH_FYA_prices.WR" xml:space="preserve"> Calc!$F$121</definedName>
    <definedName name="Ofwat___PR24_Residential_retail_revenue_adjustment_expressed_in_2027_28_CPIH_FYA_prices.WWN" xml:space="preserve"> Calc!$F$123</definedName>
    <definedName name="Ofwat___PR24_Residential_retail_revenue_adjustment_expressed_in_2027_28_CPIH_FYA_prices__Total_" xml:space="preserve"> Calc!$F$520</definedName>
    <definedName name="Ofwat___PR24_RFI_revenue_adjustment_expressed_in_2027_28_CPIH_FYA_prices.ADDN1" xml:space="preserve"> Calc!$F$45</definedName>
    <definedName name="Ofwat___PR24_RFI_revenue_adjustment_expressed_in_2027_28_CPIH_FYA_prices.ADDN2" xml:space="preserve"> Calc!$F$46</definedName>
    <definedName name="Ofwat___PR24_RFI_revenue_adjustment_expressed_in_2027_28_CPIH_FYA_prices.BR" xml:space="preserve"> Calc!$F$44</definedName>
    <definedName name="Ofwat___PR24_RFI_revenue_adjustment_expressed_in_2027_28_CPIH_FYA_prices.Business.retail" xml:space="preserve"> Calc!$F$48</definedName>
    <definedName name="Ofwat___PR24_RFI_revenue_adjustment_expressed_in_2027_28_CPIH_FYA_prices.Residential.retail" xml:space="preserve"> Calc!$F$47</definedName>
    <definedName name="Ofwat___PR24_RFI_revenue_adjustment_expressed_in_2027_28_CPIH_FYA_prices.WN" xml:space="preserve"> Calc!$F$42</definedName>
    <definedName name="Ofwat___PR24_RFI_revenue_adjustment_expressed_in_2027_28_CPIH_FYA_prices.WR" xml:space="preserve"> Calc!$F$41</definedName>
    <definedName name="Ofwat___PR24_RFI_revenue_adjustment_expressed_in_2027_28_CPIH_FYA_prices.WWN" xml:space="preserve"> Calc!$F$43</definedName>
    <definedName name="Ofwat___PR24_RFI_revenue_adjustment_expressed_in_2027_28_CPIH_FYA_prices__Total_" xml:space="preserve"> Calc!$F$472</definedName>
    <definedName name="Ofwat___PR24_Tax_revenue_adjustment_expressed_in_2027_28_CPIH_FYA_prices.ADDN1" xml:space="preserve"> Calc!$F$265</definedName>
    <definedName name="Ofwat___PR24_Tax_revenue_adjustment_expressed_in_2027_28_CPIH_FYA_prices.ADDN2" xml:space="preserve"> Calc!$F$266</definedName>
    <definedName name="Ofwat___PR24_Tax_revenue_adjustment_expressed_in_2027_28_CPIH_FYA_prices.BR" xml:space="preserve"> Calc!$F$264</definedName>
    <definedName name="Ofwat___PR24_Tax_revenue_adjustment_expressed_in_2027_28_CPIH_FYA_prices.Business.retail" xml:space="preserve"> Calc!$F$268</definedName>
    <definedName name="Ofwat___PR24_Tax_revenue_adjustment_expressed_in_2027_28_CPIH_FYA_prices.Residential.retail" xml:space="preserve"> Calc!$F$267</definedName>
    <definedName name="Ofwat___PR24_Tax_revenue_adjustment_expressed_in_2027_28_CPIH_FYA_prices.WN" xml:space="preserve"> Calc!$F$262</definedName>
    <definedName name="Ofwat___PR24_Tax_revenue_adjustment_expressed_in_2027_28_CPIH_FYA_prices.WR" xml:space="preserve"> Calc!$F$261</definedName>
    <definedName name="Ofwat___PR24_Tax_revenue_adjustment_expressed_in_2027_28_CPIH_FYA_prices.WWN" xml:space="preserve"> Calc!$F$263</definedName>
    <definedName name="Ofwat___PR24_Tax_revenue_adjustment_expressed_in_2027_28_CPIH_FYA_prices__Total_" xml:space="preserve"> Calc!$F$604</definedName>
    <definedName name="Ofwat___PR24_Third_party_services_revenue_adjustment_expressed_in_2027_28_CPIH_FYA_prices.ADDN1" xml:space="preserve"> Calc!$F$185</definedName>
    <definedName name="Ofwat___PR24_Third_party_services_revenue_adjustment_expressed_in_2027_28_CPIH_FYA_prices.ADDN2" xml:space="preserve"> Calc!$F$186</definedName>
    <definedName name="Ofwat___PR24_Third_party_services_revenue_adjustment_expressed_in_2027_28_CPIH_FYA_prices.BR" xml:space="preserve"> Calc!$F$184</definedName>
    <definedName name="Ofwat___PR24_Third_party_services_revenue_adjustment_expressed_in_2027_28_CPIH_FYA_prices.Business.retail" xml:space="preserve"> Calc!$F$188</definedName>
    <definedName name="Ofwat___PR24_Third_party_services_revenue_adjustment_expressed_in_2027_28_CPIH_FYA_prices.Residential.retail" xml:space="preserve"> Calc!$F$187</definedName>
    <definedName name="Ofwat___PR24_Third_party_services_revenue_adjustment_expressed_in_2027_28_CPIH_FYA_prices.WN" xml:space="preserve"> Calc!$F$182</definedName>
    <definedName name="Ofwat___PR24_Third_party_services_revenue_adjustment_expressed_in_2027_28_CPIH_FYA_prices.WR" xml:space="preserve"> Calc!$F$181</definedName>
    <definedName name="Ofwat___PR24_Third_party_services_revenue_adjustment_expressed_in_2027_28_CPIH_FYA_prices.WWN" xml:space="preserve"> Calc!$F$183</definedName>
    <definedName name="Ofwat___PR24_Third_party_services_revenue_adjustment_expressed_in_2027_28_CPIH_FYA_prices__Total_" xml:space="preserve"> Calc!$F$556</definedName>
    <definedName name="Ofwat___PR24_Totex_costs_revenue_adjustment_expressed_in_2027_28_CPIH_FYA_prices.ADDN1" xml:space="preserve"> Calc!$F$245</definedName>
    <definedName name="Ofwat___PR24_Totex_costs_revenue_adjustment_expressed_in_2027_28_CPIH_FYA_prices.ADDN2" xml:space="preserve"> Calc!$F$246</definedName>
    <definedName name="Ofwat___PR24_Totex_costs_revenue_adjustment_expressed_in_2027_28_CPIH_FYA_prices.BR" xml:space="preserve"> Calc!$F$244</definedName>
    <definedName name="Ofwat___PR24_Totex_costs_revenue_adjustment_expressed_in_2027_28_CPIH_FYA_prices.Business.retail" xml:space="preserve"> Calc!$F$248</definedName>
    <definedName name="Ofwat___PR24_Totex_costs_revenue_adjustment_expressed_in_2027_28_CPIH_FYA_prices.Residential.retail" xml:space="preserve"> Calc!$F$247</definedName>
    <definedName name="Ofwat___PR24_Totex_costs_revenue_adjustment_expressed_in_2027_28_CPIH_FYA_prices.WN" xml:space="preserve"> Calc!$F$242</definedName>
    <definedName name="Ofwat___PR24_Totex_costs_revenue_adjustment_expressed_in_2027_28_CPIH_FYA_prices.WR" xml:space="preserve"> Calc!$F$241</definedName>
    <definedName name="Ofwat___PR24_Totex_costs_revenue_adjustment_expressed_in_2027_28_CPIH_FYA_prices.WWN" xml:space="preserve"> Calc!$F$243</definedName>
    <definedName name="Ofwat___PR24_Totex_costs_revenue_adjustment_expressed_in_2027_28_CPIH_FYA_prices__Total_" xml:space="preserve"> Calc!$F$592</definedName>
    <definedName name="Ofwat___PR24_Wastewater_enhancement_revenue_adjustment_expressed_in_2027_28_CPIH_FYA_prices.ADDN1" xml:space="preserve"> Calc!$F$445</definedName>
    <definedName name="Ofwat___PR24_Wastewater_enhancement_revenue_adjustment_expressed_in_2027_28_CPIH_FYA_prices.ADDN2" xml:space="preserve"> Calc!$F$446</definedName>
    <definedName name="Ofwat___PR24_Wastewater_enhancement_revenue_adjustment_expressed_in_2027_28_CPIH_FYA_prices.BR" xml:space="preserve"> Calc!$F$444</definedName>
    <definedName name="Ofwat___PR24_Wastewater_enhancement_revenue_adjustment_expressed_in_2027_28_CPIH_FYA_prices.Business.retail" xml:space="preserve"> Calc!$F$448</definedName>
    <definedName name="Ofwat___PR24_Wastewater_enhancement_revenue_adjustment_expressed_in_2027_28_CPIH_FYA_prices.Residential.retail" xml:space="preserve"> Calc!$F$447</definedName>
    <definedName name="Ofwat___PR24_Wastewater_enhancement_revenue_adjustment_expressed_in_2027_28_CPIH_FYA_prices.WN" xml:space="preserve"> Calc!$F$442</definedName>
    <definedName name="Ofwat___PR24_Wastewater_enhancement_revenue_adjustment_expressed_in_2027_28_CPIH_FYA_prices.WR" xml:space="preserve"> Calc!$F$441</definedName>
    <definedName name="Ofwat___PR24_Wastewater_enhancement_revenue_adjustment_expressed_in_2027_28_CPIH_FYA_prices.WWN" xml:space="preserve"> Calc!$F$443</definedName>
    <definedName name="Ofwat___PR24_Wastewater_enhancement_revenue_adjustment_expressed_in_2027_28_CPIH_FYA_prices__Total_" xml:space="preserve"> Calc!$F$712</definedName>
    <definedName name="Ofwat___PR24_Water_trading_revenue_adjustment_expressed_in_2027_28_CPIH_FYA_prices.ADDN1" xml:space="preserve"> Calc!$F$165</definedName>
    <definedName name="Ofwat___PR24_Water_trading_revenue_adjustment_expressed_in_2027_28_CPIH_FYA_prices.ADDN2" xml:space="preserve"> Calc!$F$166</definedName>
    <definedName name="Ofwat___PR24_Water_trading_revenue_adjustment_expressed_in_2027_28_CPIH_FYA_prices.BR" xml:space="preserve"> Calc!$F$164</definedName>
    <definedName name="Ofwat___PR24_Water_trading_revenue_adjustment_expressed_in_2027_28_CPIH_FYA_prices.Business.retail" xml:space="preserve"> Calc!$F$168</definedName>
    <definedName name="Ofwat___PR24_Water_trading_revenue_adjustment_expressed_in_2027_28_CPIH_FYA_prices.Residential.retail" xml:space="preserve"> Calc!$F$167</definedName>
    <definedName name="Ofwat___PR24_Water_trading_revenue_adjustment_expressed_in_2027_28_CPIH_FYA_prices.WN" xml:space="preserve"> Calc!$F$162</definedName>
    <definedName name="Ofwat___PR24_Water_trading_revenue_adjustment_expressed_in_2027_28_CPIH_FYA_prices.WR" xml:space="preserve"> Calc!$F$161</definedName>
    <definedName name="Ofwat___PR24_Water_trading_revenue_adjustment_expressed_in_2027_28_CPIH_FYA_prices.WWN" xml:space="preserve"> Calc!$F$163</definedName>
    <definedName name="Ofwat___PR24_Water_trading_revenue_adjustment_expressed_in_2027_28_CPIH_FYA_prices__Total_" xml:space="preserve"> Calc!$F$544</definedName>
    <definedName name="Ofwat___Residential_retail_revenue_adjustment___real">Profiling!$J$693:$W$693</definedName>
    <definedName name="Ofwat___Unprofiled___Business_retail_revenue_adjustment___real__2027_28_CPIH_FYA_prices_" xml:space="preserve"> Calc!$F$2297</definedName>
    <definedName name="Ofwat___Unprofiled___Residential_retail_revenue_adjustment___real__2027_28_CPIH_FYA_prices_" xml:space="preserve"> Calc!$F$2273</definedName>
    <definedName name="Ofwat___Unprofiled_post_financeability_adjustments_eligible_for_tax_uplift___real__2027_28_CPIH_FYA_prices_.ADDN1" xml:space="preserve"> Calc!$F$2487</definedName>
    <definedName name="Ofwat___Unprofiled_post_financeability_adjustments_eligible_for_tax_uplift___real__2027_28_CPIH_FYA_prices_.ADDN2" xml:space="preserve"> Calc!$F$2488</definedName>
    <definedName name="Ofwat___Unprofiled_post_financeability_adjustments_eligible_for_tax_uplift___real__2027_28_CPIH_FYA_prices_.BR" xml:space="preserve"> Calc!$F$2486</definedName>
    <definedName name="Ofwat___Unprofiled_post_financeability_adjustments_eligible_for_tax_uplift___real__2027_28_CPIH_FYA_prices_.Business.retail" xml:space="preserve"> Calc!$F$2490</definedName>
    <definedName name="Ofwat___Unprofiled_post_financeability_adjustments_eligible_for_tax_uplift___real__2027_28_CPIH_FYA_prices_.Residential.retail" xml:space="preserve"> Calc!$F$2489</definedName>
    <definedName name="Ofwat___Unprofiled_post_financeability_adjustments_eligible_for_tax_uplift___real__2027_28_CPIH_FYA_prices_.WN" xml:space="preserve"> Calc!$F$2484</definedName>
    <definedName name="Ofwat___Unprofiled_post_financeability_adjustments_eligible_for_tax_uplift___real__2027_28_CPIH_FYA_prices_.WR" xml:space="preserve"> Calc!$F$2483</definedName>
    <definedName name="Ofwat___Unprofiled_post_financeability_adjustments_eligible_for_tax_uplift___real__2027_28_CPIH_FYA_prices_.WWN" xml:space="preserve"> Calc!$F$2485</definedName>
    <definedName name="Ofwat___Unprofiled_post_financeability_adjustments_not_eligible_for_tax_uplift___real__2027_28_CPIH_FYA_prices_.ADDN1" xml:space="preserve"> Calc!$F$2677</definedName>
    <definedName name="Ofwat___Unprofiled_post_financeability_adjustments_not_eligible_for_tax_uplift___real__2027_28_CPIH_FYA_prices_.ADDN2" xml:space="preserve"> Calc!$F$2678</definedName>
    <definedName name="Ofwat___Unprofiled_post_financeability_adjustments_not_eligible_for_tax_uplift___real__2027_28_CPIH_FYA_prices_.BR" xml:space="preserve"> Calc!$F$2676</definedName>
    <definedName name="Ofwat___Unprofiled_post_financeability_adjustments_not_eligible_for_tax_uplift___real__2027_28_CPIH_FYA_prices_.Business.retail" xml:space="preserve"> Calc!$F$2680</definedName>
    <definedName name="Ofwat___Unprofiled_post_financeability_adjustments_not_eligible_for_tax_uplift___real__2027_28_CPIH_FYA_prices_.Residential.retail" xml:space="preserve"> Calc!$F$2679</definedName>
    <definedName name="Ofwat___Unprofiled_post_financeability_adjustments_not_eligible_for_tax_uplift___real__2027_28_CPIH_FYA_prices_.WN" xml:space="preserve"> Calc!$F$2674</definedName>
    <definedName name="Ofwat___Unprofiled_post_financeability_adjustments_not_eligible_for_tax_uplift___real__2027_28_CPIH_FYA_prices_.WR" xml:space="preserve"> Calc!$F$2673</definedName>
    <definedName name="Ofwat___Unprofiled_post_financeability_adjustments_not_eligible_for_tax_uplift___real__2027_28_CPIH_FYA_prices_.WWN" xml:space="preserve"> Calc!$F$2675</definedName>
    <definedName name="OISIII" hidden="1">#REF!</definedName>
    <definedName name="Other_revenue_adjustments_in_2022_23_FYA__CPIH_deflated__prices.ADDN1" xml:space="preserve"> Inputs!$F$245</definedName>
    <definedName name="Other_revenue_adjustments_in_2022_23_FYA__CPIH_deflated__prices.ADDN2" xml:space="preserve"> Inputs!$F$246</definedName>
    <definedName name="Other_revenue_adjustments_in_2022_23_FYA__CPIH_deflated__prices.BR" xml:space="preserve"> Inputs!$F$244</definedName>
    <definedName name="Other_revenue_adjustments_in_2022_23_FYA__CPIH_deflated__prices.Business.retail" xml:space="preserve"> Inputs!$F$248</definedName>
    <definedName name="Other_revenue_adjustments_in_2022_23_FYA__CPIH_deflated__prices.Residential.retail" xml:space="preserve"> Inputs!$F$247</definedName>
    <definedName name="Other_revenue_adjustments_in_2022_23_FYA__CPIH_deflated__prices.WN" xml:space="preserve"> Inputs!$F$242</definedName>
    <definedName name="Other_revenue_adjustments_in_2022_23_FYA__CPIH_deflated__prices.WR" xml:space="preserve"> Inputs!$F$241</definedName>
    <definedName name="Other_revenue_adjustments_in_2022_23_FYA__CPIH_deflated__prices.WWN" xml:space="preserve"> Inputs!$F$243</definedName>
    <definedName name="Period_number">Time!$J$29:$W$29</definedName>
    <definedName name="PR24_Bioresources_forecasting_accuracy_incentive_penalty_in_2022_23_FYA__CPIH_deflated__prices.ADDN1" xml:space="preserve"> Inputs!$F$110</definedName>
    <definedName name="PR24_Bioresources_forecasting_accuracy_incentive_penalty_in_2022_23_FYA__CPIH_deflated__prices.ADDN2" xml:space="preserve"> Inputs!$F$111</definedName>
    <definedName name="PR24_Bioresources_forecasting_accuracy_incentive_penalty_in_2022_23_FYA__CPIH_deflated__prices.BR" xml:space="preserve"> Inputs!$F$109</definedName>
    <definedName name="PR24_Bioresources_forecasting_accuracy_incentive_penalty_in_2022_23_FYA__CPIH_deflated__prices.Business.retail" xml:space="preserve"> Inputs!$F$113</definedName>
    <definedName name="PR24_Bioresources_forecasting_accuracy_incentive_penalty_in_2022_23_FYA__CPIH_deflated__prices.Residential.retail" xml:space="preserve"> Inputs!$F$112</definedName>
    <definedName name="PR24_Bioresources_forecasting_accuracy_incentive_penalty_in_2022_23_FYA__CPIH_deflated__prices.WN" xml:space="preserve"> Inputs!$F$107</definedName>
    <definedName name="PR24_Bioresources_forecasting_accuracy_incentive_penalty_in_2022_23_FYA__CPIH_deflated__prices.WR" xml:space="preserve"> Inputs!$F$106</definedName>
    <definedName name="PR24_Bioresources_forecasting_accuracy_incentive_penalty_in_2022_23_FYA__CPIH_deflated__prices.WWN" xml:space="preserve"> Inputs!$F$108</definedName>
    <definedName name="PR24_Bioresources_revenue_adjustment_in_2029_30_prior_November__CPIH_deflated__prices.ADDN1" xml:space="preserve"> Inputs!$F$101</definedName>
    <definedName name="PR24_Bioresources_revenue_adjustment_in_2029_30_prior_November__CPIH_deflated__prices.ADDN2" xml:space="preserve"> Inputs!$F$102</definedName>
    <definedName name="PR24_Bioresources_revenue_adjustment_in_2029_30_prior_November__CPIH_deflated__prices.BR" xml:space="preserve"> Inputs!$F$100</definedName>
    <definedName name="PR24_Bioresources_revenue_adjustment_in_2029_30_prior_November__CPIH_deflated__prices.Business.retail" xml:space="preserve"> Inputs!$F$104</definedName>
    <definedName name="PR24_Bioresources_revenue_adjustment_in_2029_30_prior_November__CPIH_deflated__prices.Residential.retail" xml:space="preserve"> Inputs!$F$103</definedName>
    <definedName name="PR24_Bioresources_revenue_adjustment_in_2029_30_prior_November__CPIH_deflated__prices.WN" xml:space="preserve"> Inputs!$F$98</definedName>
    <definedName name="PR24_Bioresources_revenue_adjustment_in_2029_30_prior_November__CPIH_deflated__prices.WR" xml:space="preserve"> Inputs!$F$97</definedName>
    <definedName name="PR24_Bioresources_revenue_adjustment_in_2029_30_prior_November__CPIH_deflated__prices.WWN" xml:space="preserve"> Inputs!$F$99</definedName>
    <definedName name="PR24_Business_customer_and_retailer_measure_of_experience__BR_MeX__revenue_adjustment_in_2022_23_FYA__CPIH_deflated__prices.ADDN1" xml:space="preserve"> Inputs!#REF!</definedName>
    <definedName name="PR24_Business_customer_and_retailer_measure_of_experience__BR_MeX__revenue_adjustment_in_2022_23_FYA__CPIH_deflated__prices.ADDN2" xml:space="preserve"> Inputs!#REF!</definedName>
    <definedName name="PR24_Business_customer_and_retailer_measure_of_experience__BR_MeX__revenue_adjustment_in_2022_23_FYA__CPIH_deflated__prices.BR" xml:space="preserve"> Inputs!#REF!</definedName>
    <definedName name="PR24_Business_customer_and_retailer_measure_of_experience__BR_MeX__revenue_adjustment_in_2022_23_FYA__CPIH_deflated__prices.Business.retail" xml:space="preserve"> Inputs!#REF!</definedName>
    <definedName name="PR24_Business_customer_and_retailer_measure_of_experience__BR_MeX__revenue_adjustment_in_2022_23_FYA__CPIH_deflated__prices.Residential.retail" xml:space="preserve"> Inputs!#REF!</definedName>
    <definedName name="PR24_Business_customer_and_retailer_measure_of_experience__BR_MeX__revenue_adjustment_in_2022_23_FYA__CPIH_deflated__prices.WN" xml:space="preserve"> Inputs!#REF!</definedName>
    <definedName name="PR24_Business_customer_and_retailer_measure_of_experience__BR_MeX__revenue_adjustment_in_2022_23_FYA__CPIH_deflated__prices.WR" xml:space="preserve"> Inputs!#REF!</definedName>
    <definedName name="PR24_Business_customer_and_retailer_measure_of_experience__BR_MeX__revenue_adjustment_in_2022_23_FYA__CPIH_deflated__prices.WWN" xml:space="preserve"> Inputs!#REF!</definedName>
    <definedName name="PR24_Business_retail_revenue_adjustment_in_2022_23_FYA__CPIH_deflated__prices.ADDN1" xml:space="preserve"> Inputs!$F$128</definedName>
    <definedName name="PR24_Business_retail_revenue_adjustment_in_2022_23_FYA__CPIH_deflated__prices.ADDN2" xml:space="preserve"> Inputs!$F$129</definedName>
    <definedName name="PR24_Business_retail_revenue_adjustment_in_2022_23_FYA__CPIH_deflated__prices.BR" xml:space="preserve"> Inputs!$F$127</definedName>
    <definedName name="PR24_Business_retail_revenue_adjustment_in_2022_23_FYA__CPIH_deflated__prices.Business.retail" xml:space="preserve"> Inputs!$F$131</definedName>
    <definedName name="PR24_Business_retail_revenue_adjustment_in_2022_23_FYA__CPIH_deflated__prices.Residential.retail" xml:space="preserve"> Inputs!$F$130</definedName>
    <definedName name="PR24_Business_retail_revenue_adjustment_in_2022_23_FYA__CPIH_deflated__prices.WN" xml:space="preserve"> Inputs!$F$125</definedName>
    <definedName name="PR24_Business_retail_revenue_adjustment_in_2022_23_FYA__CPIH_deflated__prices.WR" xml:space="preserve"> Inputs!$F$124</definedName>
    <definedName name="PR24_Business_retail_revenue_adjustment_in_2022_23_FYA__CPIH_deflated__prices.WWN" xml:space="preserve"> Inputs!$F$126</definedName>
    <definedName name="PR24_C_MeX_revenue_adjustment_in_2022_23_FYA__CPIH_deflated__prices.ADDN1" xml:space="preserve"> Inputs!#REF!</definedName>
    <definedName name="PR24_C_MeX_revenue_adjustment_in_2022_23_FYA__CPIH_deflated__prices.ADDN2" xml:space="preserve"> Inputs!#REF!</definedName>
    <definedName name="PR24_C_MeX_revenue_adjustment_in_2022_23_FYA__CPIH_deflated__prices.BR" xml:space="preserve"> Inputs!#REF!</definedName>
    <definedName name="PR24_C_MeX_revenue_adjustment_in_2022_23_FYA__CPIH_deflated__prices.Business.retail" xml:space="preserve"> Inputs!#REF!</definedName>
    <definedName name="PR24_C_MeX_revenue_adjustment_in_2022_23_FYA__CPIH_deflated__prices.Residential.retail" xml:space="preserve"> Inputs!#REF!</definedName>
    <definedName name="PR24_C_MeX_revenue_adjustment_in_2022_23_FYA__CPIH_deflated__prices.WN" xml:space="preserve"> Inputs!#REF!</definedName>
    <definedName name="PR24_C_MeX_revenue_adjustment_in_2022_23_FYA__CPIH_deflated__prices.WR" xml:space="preserve"> Inputs!#REF!</definedName>
    <definedName name="PR24_C_MeX_revenue_adjustment_in_2022_23_FYA__CPIH_deflated__prices.WWN" xml:space="preserve"> Inputs!#REF!</definedName>
    <definedName name="PR24_Cost_of_new_debt_revenue_adjustment_in_2022_23_FYA__CPIH_deflated__prices.ADDN1" xml:space="preserve"> Inputs!$F$155</definedName>
    <definedName name="PR24_Cost_of_new_debt_revenue_adjustment_in_2022_23_FYA__CPIH_deflated__prices.ADDN2" xml:space="preserve"> Inputs!$F$156</definedName>
    <definedName name="PR24_Cost_of_new_debt_revenue_adjustment_in_2022_23_FYA__CPIH_deflated__prices.BR" xml:space="preserve"> Inputs!$F$154</definedName>
    <definedName name="PR24_Cost_of_new_debt_revenue_adjustment_in_2022_23_FYA__CPIH_deflated__prices.Business.retail" xml:space="preserve"> Inputs!$F$158</definedName>
    <definedName name="PR24_Cost_of_new_debt_revenue_adjustment_in_2022_23_FYA__CPIH_deflated__prices.Residential.retail" xml:space="preserve"> Inputs!$F$157</definedName>
    <definedName name="PR24_Cost_of_new_debt_revenue_adjustment_in_2022_23_FYA__CPIH_deflated__prices.WN" xml:space="preserve"> Inputs!$F$152</definedName>
    <definedName name="PR24_Cost_of_new_debt_revenue_adjustment_in_2022_23_FYA__CPIH_deflated__prices.WR" xml:space="preserve"> Inputs!$F$151</definedName>
    <definedName name="PR24_Cost_of_new_debt_revenue_adjustment_in_2022_23_FYA__CPIH_deflated__prices.WWN" xml:space="preserve"> Inputs!$F$153</definedName>
    <definedName name="PR24_D_MeX_revenue_adjustment_in_2022_23_FYA__CPIH_deflated__prices.ADDN1" xml:space="preserve"> Inputs!#REF!</definedName>
    <definedName name="PR24_D_MeX_revenue_adjustment_in_2022_23_FYA__CPIH_deflated__prices.ADDN2" xml:space="preserve"> Inputs!#REF!</definedName>
    <definedName name="PR24_D_MeX_revenue_adjustment_in_2022_23_FYA__CPIH_deflated__prices.BR" xml:space="preserve"> Inputs!#REF!</definedName>
    <definedName name="PR24_D_MeX_revenue_adjustment_in_2022_23_FYA__CPIH_deflated__prices.Business.retail" xml:space="preserve"> Inputs!#REF!</definedName>
    <definedName name="PR24_D_MeX_revenue_adjustment_in_2022_23_FYA__CPIH_deflated__prices.Residential.retail" xml:space="preserve"> Inputs!#REF!</definedName>
    <definedName name="PR24_D_MeX_revenue_adjustment_in_2022_23_FYA__CPIH_deflated__prices.WN" xml:space="preserve"> Inputs!#REF!</definedName>
    <definedName name="PR24_D_MeX_revenue_adjustment_in_2022_23_FYA__CPIH_deflated__prices.WR" xml:space="preserve"> Inputs!#REF!</definedName>
    <definedName name="PR24_D_MeX_revenue_adjustment_in_2022_23_FYA__CPIH_deflated__prices.WWN" xml:space="preserve"> Inputs!#REF!</definedName>
    <definedName name="PR24_Delayed_delivery_cashflow_mechanism__DDCM__revenue_adjustment_in_2022_23_FYA__CPIH_deflated__prices.ADDN1" xml:space="preserve"> Inputs!$F$92</definedName>
    <definedName name="PR24_Delayed_delivery_cashflow_mechanism__DDCM__revenue_adjustment_in_2022_23_FYA__CPIH_deflated__prices.ADDN2" xml:space="preserve"> Inputs!$F$93</definedName>
    <definedName name="PR24_Delayed_delivery_cashflow_mechanism__DDCM__revenue_adjustment_in_2022_23_FYA__CPIH_deflated__prices.BR" xml:space="preserve"> Inputs!$F$91</definedName>
    <definedName name="PR24_Delayed_delivery_cashflow_mechanism__DDCM__revenue_adjustment_in_2022_23_FYA__CPIH_deflated__prices.Business.retail" xml:space="preserve"> Inputs!$F$95</definedName>
    <definedName name="PR24_Delayed_delivery_cashflow_mechanism__DDCM__revenue_adjustment_in_2022_23_FYA__CPIH_deflated__prices.Residential.retail" xml:space="preserve"> Inputs!$F$94</definedName>
    <definedName name="PR24_Delayed_delivery_cashflow_mechanism__DDCM__revenue_adjustment_in_2022_23_FYA__CPIH_deflated__prices.WN" xml:space="preserve"> Inputs!$F$89</definedName>
    <definedName name="PR24_Delayed_delivery_cashflow_mechanism__DDCM__revenue_adjustment_in_2022_23_FYA__CPIH_deflated__prices.WR" xml:space="preserve"> Inputs!$F$88</definedName>
    <definedName name="PR24_Delayed_delivery_cashflow_mechanism__DDCM__revenue_adjustment_in_2022_23_FYA__CPIH_deflated__prices.WWN" xml:space="preserve"> Inputs!$F$90</definedName>
    <definedName name="PR24_Delivery_mechanism__DM__revenue_adjustment_in_2022_23_FYA__CPIH_deflated__prices.ADDN1" xml:space="preserve"> Inputs!$F$164</definedName>
    <definedName name="PR24_Delivery_mechanism__DM__revenue_adjustment_in_2022_23_FYA__CPIH_deflated__prices.ADDN2" xml:space="preserve"> Inputs!$F$165</definedName>
    <definedName name="PR24_Delivery_mechanism__DM__revenue_adjustment_in_2022_23_FYA__CPIH_deflated__prices.BR" xml:space="preserve"> Inputs!$F$163</definedName>
    <definedName name="PR24_Delivery_mechanism__DM__revenue_adjustment_in_2022_23_FYA__CPIH_deflated__prices.Business.retail" xml:space="preserve"> Inputs!$F$167</definedName>
    <definedName name="PR24_Delivery_mechanism__DM__revenue_adjustment_in_2022_23_FYA__CPIH_deflated__prices.Residential.retail" xml:space="preserve"> Inputs!$F$166</definedName>
    <definedName name="PR24_Delivery_mechanism__DM__revenue_adjustment_in_2022_23_FYA__CPIH_deflated__prices.WN" xml:space="preserve"> Inputs!$F$161</definedName>
    <definedName name="PR24_Delivery_mechanism__DM__revenue_adjustment_in_2022_23_FYA__CPIH_deflated__prices.WR" xml:space="preserve"> Inputs!$F$160</definedName>
    <definedName name="PR24_Delivery_mechanism__DM__revenue_adjustment_in_2022_23_FYA__CPIH_deflated__prices.WWN" xml:space="preserve"> Inputs!$F$162</definedName>
    <definedName name="PR24_Havant_Thicket___cost_of_debt_revenue_adjustment_in_2022_23_FYA__CPIH_deflated__prices.ADDN1" xml:space="preserve"> Inputs!$F$218</definedName>
    <definedName name="PR24_Havant_Thicket___cost_of_debt_revenue_adjustment_in_2022_23_FYA__CPIH_deflated__prices.ADDN2" xml:space="preserve"> Inputs!$F$219</definedName>
    <definedName name="PR24_Havant_Thicket___cost_of_debt_revenue_adjustment_in_2022_23_FYA__CPIH_deflated__prices.BR" xml:space="preserve"> Inputs!$F$217</definedName>
    <definedName name="PR24_Havant_Thicket___cost_of_debt_revenue_adjustment_in_2022_23_FYA__CPIH_deflated__prices.Business.retail" xml:space="preserve"> Inputs!$F$221</definedName>
    <definedName name="PR24_Havant_Thicket___cost_of_debt_revenue_adjustment_in_2022_23_FYA__CPIH_deflated__prices.Residential.retail" xml:space="preserve"> Inputs!$F$220</definedName>
    <definedName name="PR24_Havant_Thicket___cost_of_debt_revenue_adjustment_in_2022_23_FYA__CPIH_deflated__prices.WN" xml:space="preserve"> Inputs!$F$215</definedName>
    <definedName name="PR24_Havant_Thicket___cost_of_debt_revenue_adjustment_in_2022_23_FYA__CPIH_deflated__prices.WR" xml:space="preserve"> Inputs!$F$214</definedName>
    <definedName name="PR24_Havant_Thicket___cost_of_debt_revenue_adjustment_in_2022_23_FYA__CPIH_deflated__prices.WWN" xml:space="preserve"> Inputs!$F$216</definedName>
    <definedName name="PR24_Havant_Thicket_activities_revenue_adjustment_in_2022_23_FYA__CPIH_deflated__prices.ADDN1" xml:space="preserve"> Inputs!$F$209</definedName>
    <definedName name="PR24_Havant_Thicket_activities_revenue_adjustment_in_2022_23_FYA__CPIH_deflated__prices.ADDN2" xml:space="preserve"> Inputs!$F$210</definedName>
    <definedName name="PR24_Havant_Thicket_activities_revenue_adjustment_in_2022_23_FYA__CPIH_deflated__prices.BR" xml:space="preserve"> Inputs!$F$208</definedName>
    <definedName name="PR24_Havant_Thicket_activities_revenue_adjustment_in_2022_23_FYA__CPIH_deflated__prices.Business.retail" xml:space="preserve"> Inputs!$F$212</definedName>
    <definedName name="PR24_Havant_Thicket_activities_revenue_adjustment_in_2022_23_FYA__CPIH_deflated__prices.Residential.retail" xml:space="preserve"> Inputs!$F$211</definedName>
    <definedName name="PR24_Havant_Thicket_activities_revenue_adjustment_in_2022_23_FYA__CPIH_deflated__prices.WN" xml:space="preserve"> Inputs!$F$206</definedName>
    <definedName name="PR24_Havant_Thicket_activities_revenue_adjustment_in_2022_23_FYA__CPIH_deflated__prices.WR" xml:space="preserve"> Inputs!$F$205</definedName>
    <definedName name="PR24_Havant_Thicket_activities_revenue_adjustment_in_2022_23_FYA__CPIH_deflated__prices.WWN" xml:space="preserve"> Inputs!$F$207</definedName>
    <definedName name="PR24_Innovation_and_water_efficiency_revenue_adjustment_in_2022_23_FYA__CPIH_deflated__prices.ADDN1" xml:space="preserve"> Inputs!$F$227</definedName>
    <definedName name="PR24_Innovation_and_water_efficiency_revenue_adjustment_in_2022_23_FYA__CPIH_deflated__prices.ADDN2" xml:space="preserve"> Inputs!$F$228</definedName>
    <definedName name="PR24_Innovation_and_water_efficiency_revenue_adjustment_in_2022_23_FYA__CPIH_deflated__prices.BR" xml:space="preserve"> Inputs!$F$226</definedName>
    <definedName name="PR24_Innovation_and_water_efficiency_revenue_adjustment_in_2022_23_FYA__CPIH_deflated__prices.Business.retail" xml:space="preserve"> Inputs!$F$230</definedName>
    <definedName name="PR24_Innovation_and_water_efficiency_revenue_adjustment_in_2022_23_FYA__CPIH_deflated__prices.Residential.retail" xml:space="preserve"> Inputs!$F$229</definedName>
    <definedName name="PR24_Innovation_and_water_efficiency_revenue_adjustment_in_2022_23_FYA__CPIH_deflated__prices.WN" xml:space="preserve"> Inputs!$F$224</definedName>
    <definedName name="PR24_Innovation_and_water_efficiency_revenue_adjustment_in_2022_23_FYA__CPIH_deflated__prices.WR" xml:space="preserve"> Inputs!$F$223</definedName>
    <definedName name="PR24_Innovation_and_water_efficiency_revenue_adjustment_in_2022_23_FYA__CPIH_deflated__prices.WWN" xml:space="preserve"> Inputs!$F$225</definedName>
    <definedName name="PR24_Major_projects_revenue_adjustment_in_2022_23_FYA__CPIH_deflated__prices.ADDN1" xml:space="preserve"> Inputs!$F$200</definedName>
    <definedName name="PR24_Major_projects_revenue_adjustment_in_2022_23_FYA__CPIH_deflated__prices.ADDN2" xml:space="preserve"> Inputs!$F$201</definedName>
    <definedName name="PR24_Major_projects_revenue_adjustment_in_2022_23_FYA__CPIH_deflated__prices.BR" xml:space="preserve"> Inputs!$F$199</definedName>
    <definedName name="PR24_Major_projects_revenue_adjustment_in_2022_23_FYA__CPIH_deflated__prices.Business.retail" xml:space="preserve"> Inputs!$F$203</definedName>
    <definedName name="PR24_Major_projects_revenue_adjustment_in_2022_23_FYA__CPIH_deflated__prices.Residential.retail" xml:space="preserve"> Inputs!$F$202</definedName>
    <definedName name="PR24_Major_projects_revenue_adjustment_in_2022_23_FYA__CPIH_deflated__prices.WN" xml:space="preserve"> Inputs!$F$197</definedName>
    <definedName name="PR24_Major_projects_revenue_adjustment_in_2022_23_FYA__CPIH_deflated__prices.WR" xml:space="preserve"> Inputs!$F$196</definedName>
    <definedName name="PR24_Major_projects_revenue_adjustment_in_2022_23_FYA__CPIH_deflated__prices.WWN" xml:space="preserve"> Inputs!$F$198</definedName>
    <definedName name="PR24_ODI_retail_revenue_adjustments_tax_rate" xml:space="preserve"> Inputs!$F$380</definedName>
    <definedName name="PR24_ODI_retail_revenue_adjustments_tax_uplift_switch" xml:space="preserve"> Inputs!$F$379</definedName>
    <definedName name="PR24_ODI_revenue_adjustment_in_2022_23_FYA__CPIH_deflated__prices.ADDN1" xml:space="preserve"> Inputs!$F$74</definedName>
    <definedName name="PR24_ODI_revenue_adjustment_in_2022_23_FYA__CPIH_deflated__prices.ADDN2" xml:space="preserve"> Inputs!$F$75</definedName>
    <definedName name="PR24_ODI_revenue_adjustment_in_2022_23_FYA__CPIH_deflated__prices.BR" xml:space="preserve"> Inputs!$F$73</definedName>
    <definedName name="PR24_ODI_revenue_adjustment_in_2022_23_FYA__CPIH_deflated__prices.Business.retail" xml:space="preserve"> Inputs!$F$77</definedName>
    <definedName name="PR24_ODI_revenue_adjustment_in_2022_23_FYA__CPIH_deflated__prices.Residential.retail" xml:space="preserve"> Inputs!$F$76</definedName>
    <definedName name="PR24_ODI_revenue_adjustment_in_2022_23_FYA__CPIH_deflated__prices.WN" xml:space="preserve"> Inputs!$F$71</definedName>
    <definedName name="PR24_ODI_revenue_adjustment_in_2022_23_FYA__CPIH_deflated__prices.WR" xml:space="preserve"> Inputs!$F$70</definedName>
    <definedName name="PR24_ODI_revenue_adjustment_in_2022_23_FYA__CPIH_deflated__prices.WWN" xml:space="preserve"> Inputs!$F$72</definedName>
    <definedName name="PR24_Price_control_deliverables__PCD__revenue_adjustment_in_2022_23_FYA__CPIH_deflated__prices.ADDN1" xml:space="preserve"> Inputs!$F$254</definedName>
    <definedName name="PR24_Price_control_deliverables__PCD__revenue_adjustment_in_2022_23_FYA__CPIH_deflated__prices.ADDN2" xml:space="preserve"> Inputs!$F$255</definedName>
    <definedName name="PR24_Price_control_deliverables__PCD__revenue_adjustment_in_2022_23_FYA__CPIH_deflated__prices.BR" xml:space="preserve"> Inputs!$F$253</definedName>
    <definedName name="PR24_Price_control_deliverables__PCD__revenue_adjustment_in_2022_23_FYA__CPIH_deflated__prices.Business.retail" xml:space="preserve"> Inputs!$F$257</definedName>
    <definedName name="PR24_Price_control_deliverables__PCD__revenue_adjustment_in_2022_23_FYA__CPIH_deflated__prices.Residential.retail" xml:space="preserve"> Inputs!$F$256</definedName>
    <definedName name="PR24_Price_control_deliverables__PCD__revenue_adjustment_in_2022_23_FYA__CPIH_deflated__prices.WN" xml:space="preserve"> Inputs!$F$251</definedName>
    <definedName name="PR24_Price_control_deliverables__PCD__revenue_adjustment_in_2022_23_FYA__CPIH_deflated__prices.WR" xml:space="preserve"> Inputs!$F$250</definedName>
    <definedName name="PR24_Price_control_deliverables__PCD__revenue_adjustment_in_2022_23_FYA__CPIH_deflated__prices.WWN" xml:space="preserve"> Inputs!$F$252</definedName>
    <definedName name="PR24_QAA_revenue_adjustment_in_2022_23_FYA__CPIH_deflated__prices.ADDN1" xml:space="preserve"> Inputs!$F$236</definedName>
    <definedName name="PR24_QAA_revenue_adjustment_in_2022_23_FYA__CPIH_deflated__prices.ADDN2" xml:space="preserve"> Inputs!$F$237</definedName>
    <definedName name="PR24_QAA_revenue_adjustment_in_2022_23_FYA__CPIH_deflated__prices.BR" xml:space="preserve"> Inputs!$F$235</definedName>
    <definedName name="PR24_QAA_revenue_adjustment_in_2022_23_FYA__CPIH_deflated__prices.Business.retail" xml:space="preserve"> Inputs!$F$239</definedName>
    <definedName name="PR24_QAA_revenue_adjustment_in_2022_23_FYA__CPIH_deflated__prices.Residential.retail" xml:space="preserve"> Inputs!$F$238</definedName>
    <definedName name="PR24_QAA_revenue_adjustment_in_2022_23_FYA__CPIH_deflated__prices.WN" xml:space="preserve"> Inputs!$F$233</definedName>
    <definedName name="PR24_QAA_revenue_adjustment_in_2022_23_FYA__CPIH_deflated__prices.WR" xml:space="preserve"> Inputs!$F$232</definedName>
    <definedName name="PR24_QAA_revenue_adjustment_in_2022_23_FYA__CPIH_deflated__prices.WWN" xml:space="preserve"> Inputs!$F$234</definedName>
    <definedName name="PR24_Real_price_effects_revenue_adjustment_in_2022_23_FYA__CPIH_deflated__prices.ADDN1" xml:space="preserve"> Inputs!$F$191</definedName>
    <definedName name="PR24_Real_price_effects_revenue_adjustment_in_2022_23_FYA__CPIH_deflated__prices.ADDN2" xml:space="preserve"> Inputs!$F$192</definedName>
    <definedName name="PR24_Real_price_effects_revenue_adjustment_in_2022_23_FYA__CPIH_deflated__prices.BR" xml:space="preserve"> Inputs!$F$190</definedName>
    <definedName name="PR24_Real_price_effects_revenue_adjustment_in_2022_23_FYA__CPIH_deflated__prices.Business.retail" xml:space="preserve"> Inputs!$F$194</definedName>
    <definedName name="PR24_Real_price_effects_revenue_adjustment_in_2022_23_FYA__CPIH_deflated__prices.Residential.retail" xml:space="preserve"> Inputs!$F$193</definedName>
    <definedName name="PR24_Real_price_effects_revenue_adjustment_in_2022_23_FYA__CPIH_deflated__prices.WN" xml:space="preserve"> Inputs!$F$188</definedName>
    <definedName name="PR24_Real_price_effects_revenue_adjustment_in_2022_23_FYA__CPIH_deflated__prices.WR" xml:space="preserve"> Inputs!$F$187</definedName>
    <definedName name="PR24_Real_price_effects_revenue_adjustment_in_2022_23_FYA__CPIH_deflated__prices.WWN" xml:space="preserve"> Inputs!$F$189</definedName>
    <definedName name="PR24_Residential_retail_revenue_adjustment_in_2029_30_FYA__CPIH_deflated__prices.ADDN1" xml:space="preserve"> Inputs!$F$119</definedName>
    <definedName name="PR24_Residential_retail_revenue_adjustment_in_2029_30_FYA__CPIH_deflated__prices.ADDN2" xml:space="preserve"> Inputs!$F$120</definedName>
    <definedName name="PR24_Residential_retail_revenue_adjustment_in_2029_30_FYA__CPIH_deflated__prices.BR" xml:space="preserve"> Inputs!$F$118</definedName>
    <definedName name="PR24_Residential_retail_revenue_adjustment_in_2029_30_FYA__CPIH_deflated__prices.Business.retail" xml:space="preserve"> Inputs!$F$122</definedName>
    <definedName name="PR24_Residential_retail_revenue_adjustment_in_2029_30_FYA__CPIH_deflated__prices.Residential.retail" xml:space="preserve"> Inputs!$F$121</definedName>
    <definedName name="PR24_Residential_retail_revenue_adjustment_in_2029_30_FYA__CPIH_deflated__prices.WN" xml:space="preserve"> Inputs!$F$116</definedName>
    <definedName name="PR24_Residential_retail_revenue_adjustment_in_2029_30_FYA__CPIH_deflated__prices.WR" xml:space="preserve"> Inputs!$F$115</definedName>
    <definedName name="PR24_Residential_retail_revenue_adjustment_in_2029_30_FYA__CPIH_deflated__prices.WWN" xml:space="preserve"> Inputs!$F$117</definedName>
    <definedName name="PR24_RFI_revenue_adjustment_in_2029_30_prior_November__CPIH_deflated__prices.ADDN1" xml:space="preserve"> Inputs!$F$83</definedName>
    <definedName name="PR24_RFI_revenue_adjustment_in_2029_30_prior_November__CPIH_deflated__prices.ADDN2" xml:space="preserve"> Inputs!$F$84</definedName>
    <definedName name="PR24_RFI_revenue_adjustment_in_2029_30_prior_November__CPIH_deflated__prices.BR" xml:space="preserve"> Inputs!$F$82</definedName>
    <definedName name="PR24_RFI_revenue_adjustment_in_2029_30_prior_November__CPIH_deflated__prices.Business.retail" xml:space="preserve"> Inputs!$F$86</definedName>
    <definedName name="PR24_RFI_revenue_adjustment_in_2029_30_prior_November__CPIH_deflated__prices.Residential.retail" xml:space="preserve"> Inputs!$F$85</definedName>
    <definedName name="PR24_RFI_revenue_adjustment_in_2029_30_prior_November__CPIH_deflated__prices.WN" xml:space="preserve"> Inputs!$F$80</definedName>
    <definedName name="PR24_RFI_revenue_adjustment_in_2029_30_prior_November__CPIH_deflated__prices.WR" xml:space="preserve"> Inputs!$F$79</definedName>
    <definedName name="PR24_RFI_revenue_adjustment_in_2029_30_prior_November__CPIH_deflated__prices.WWN" xml:space="preserve"> Inputs!$F$81</definedName>
    <definedName name="PR24_Tax_revenue_adjustment_in_2022_23_FYA__CPIH_deflated__prices.ADDN1" xml:space="preserve"> Inputs!$F$182</definedName>
    <definedName name="PR24_Tax_revenue_adjustment_in_2022_23_FYA__CPIH_deflated__prices.ADDN2" xml:space="preserve"> Inputs!$F$183</definedName>
    <definedName name="PR24_Tax_revenue_adjustment_in_2022_23_FYA__CPIH_deflated__prices.BR" xml:space="preserve"> Inputs!$F$181</definedName>
    <definedName name="PR24_Tax_revenue_adjustment_in_2022_23_FYA__CPIH_deflated__prices.Business.retail" xml:space="preserve"> Inputs!$F$185</definedName>
    <definedName name="PR24_Tax_revenue_adjustment_in_2022_23_FYA__CPIH_deflated__prices.Residential.retail" xml:space="preserve"> Inputs!$F$184</definedName>
    <definedName name="PR24_Tax_revenue_adjustment_in_2022_23_FYA__CPIH_deflated__prices.WN" xml:space="preserve"> Inputs!$F$179</definedName>
    <definedName name="PR24_Tax_revenue_adjustment_in_2022_23_FYA__CPIH_deflated__prices.WR" xml:space="preserve"> Inputs!$F$178</definedName>
    <definedName name="PR24_Tax_revenue_adjustment_in_2022_23_FYA__CPIH_deflated__prices.WWN" xml:space="preserve"> Inputs!$F$180</definedName>
    <definedName name="PR24_Third_party_services_revenue_adjustment_in_2022_23_FYA__CPIH_deflated__prices.ADDN1" xml:space="preserve"> Inputs!$F$146</definedName>
    <definedName name="PR24_Third_party_services_revenue_adjustment_in_2022_23_FYA__CPIH_deflated__prices.ADDN2" xml:space="preserve"> Inputs!$F$147</definedName>
    <definedName name="PR24_Third_party_services_revenue_adjustment_in_2022_23_FYA__CPIH_deflated__prices.BR" xml:space="preserve"> Inputs!$F$145</definedName>
    <definedName name="PR24_Third_party_services_revenue_adjustment_in_2022_23_FYA__CPIH_deflated__prices.Business.retail" xml:space="preserve"> Inputs!$F$149</definedName>
    <definedName name="PR24_Third_party_services_revenue_adjustment_in_2022_23_FYA__CPIH_deflated__prices.Residential.retail" xml:space="preserve"> Inputs!$F$148</definedName>
    <definedName name="PR24_Third_party_services_revenue_adjustment_in_2022_23_FYA__CPIH_deflated__prices.WN" xml:space="preserve"> Inputs!$F$143</definedName>
    <definedName name="PR24_Third_party_services_revenue_adjustment_in_2022_23_FYA__CPIH_deflated__prices.WR" xml:space="preserve"> Inputs!$F$142</definedName>
    <definedName name="PR24_Third_party_services_revenue_adjustment_in_2022_23_FYA__CPIH_deflated__prices.WWN" xml:space="preserve"> Inputs!$F$144</definedName>
    <definedName name="PR24_Totex_costs_revenue_adjustment_in_2022_23_FYA__CPIH_deflated__prices.ADDN1" xml:space="preserve"> Inputs!$F$173</definedName>
    <definedName name="PR24_Totex_costs_revenue_adjustment_in_2022_23_FYA__CPIH_deflated__prices.ADDN2" xml:space="preserve"> Inputs!$F$174</definedName>
    <definedName name="PR24_Totex_costs_revenue_adjustment_in_2022_23_FYA__CPIH_deflated__prices.BR" xml:space="preserve"> Inputs!$F$172</definedName>
    <definedName name="PR24_Totex_costs_revenue_adjustment_in_2022_23_FYA__CPIH_deflated__prices.Business.retail" xml:space="preserve"> Inputs!$F$176</definedName>
    <definedName name="PR24_Totex_costs_revenue_adjustment_in_2022_23_FYA__CPIH_deflated__prices.Residential.retail" xml:space="preserve"> Inputs!$F$175</definedName>
    <definedName name="PR24_Totex_costs_revenue_adjustment_in_2022_23_FYA__CPIH_deflated__prices.WN" xml:space="preserve"> Inputs!$F$170</definedName>
    <definedName name="PR24_Totex_costs_revenue_adjustment_in_2022_23_FYA__CPIH_deflated__prices.WR" xml:space="preserve"> Inputs!$F$169</definedName>
    <definedName name="PR24_Totex_costs_revenue_adjustment_in_2022_23_FYA__CPIH_deflated__prices.WWN" xml:space="preserve"> Inputs!$F$171</definedName>
    <definedName name="PR24_Wastewater_enhancement_revenue_adjustment_in_2022_23_FYA__CPIH_deflated__prices.ADDN1" xml:space="preserve"> Inputs!$F$263</definedName>
    <definedName name="PR24_Wastewater_enhancement_revenue_adjustment_in_2022_23_FYA__CPIH_deflated__prices.ADDN2" xml:space="preserve"> Inputs!$F$264</definedName>
    <definedName name="PR24_Wastewater_enhancement_revenue_adjustment_in_2022_23_FYA__CPIH_deflated__prices.BR" xml:space="preserve"> Inputs!$F$262</definedName>
    <definedName name="PR24_Wastewater_enhancement_revenue_adjustment_in_2022_23_FYA__CPIH_deflated__prices.Business.retail" xml:space="preserve"> Inputs!$F$266</definedName>
    <definedName name="PR24_Wastewater_enhancement_revenue_adjustment_in_2022_23_FYA__CPIH_deflated__prices.Residential.retail" xml:space="preserve"> Inputs!$F$265</definedName>
    <definedName name="PR24_Wastewater_enhancement_revenue_adjustment_in_2022_23_FYA__CPIH_deflated__prices.WN" xml:space="preserve"> Inputs!$F$260</definedName>
    <definedName name="PR24_Wastewater_enhancement_revenue_adjustment_in_2022_23_FYA__CPIH_deflated__prices.WR" xml:space="preserve"> Inputs!$F$259</definedName>
    <definedName name="PR24_Wastewater_enhancement_revenue_adjustment_in_2022_23_FYA__CPIH_deflated__prices.WWN" xml:space="preserve"> Inputs!$F$261</definedName>
    <definedName name="PR24_Water_trading_revenue_adjustment_in_2022_23_FYA__CPIH_deflated__prices.ADDN1" xml:space="preserve"> Inputs!$F$137</definedName>
    <definedName name="PR24_Water_trading_revenue_adjustment_in_2022_23_FYA__CPIH_deflated__prices.ADDN2" xml:space="preserve"> Inputs!$F$138</definedName>
    <definedName name="PR24_Water_trading_revenue_adjustment_in_2022_23_FYA__CPIH_deflated__prices.BR" xml:space="preserve"> Inputs!$F$136</definedName>
    <definedName name="PR24_Water_trading_revenue_adjustment_in_2022_23_FYA__CPIH_deflated__prices.Business.retail" xml:space="preserve"> Inputs!$F$140</definedName>
    <definedName name="PR24_Water_trading_revenue_adjustment_in_2022_23_FYA__CPIH_deflated__prices.Residential.retail" xml:space="preserve"> Inputs!$F$139</definedName>
    <definedName name="PR24_Water_trading_revenue_adjustment_in_2022_23_FYA__CPIH_deflated__prices.WN" xml:space="preserve"> Inputs!$F$134</definedName>
    <definedName name="PR24_Water_trading_revenue_adjustment_in_2022_23_FYA__CPIH_deflated__prices.WR" xml:space="preserve"> Inputs!$F$133</definedName>
    <definedName name="PR24_Water_trading_revenue_adjustment_in_2022_23_FYA__CPIH_deflated__prices.WWN" xml:space="preserve"> Inputs!$F$135</definedName>
    <definedName name="PV_base_date" xml:space="preserve"> Inputs!#REF!</definedName>
    <definedName name="qfx" hidden="1">{"NET",#N/A,FALSE,"401C11"}</definedName>
    <definedName name="qwefqefa" hidden="1">#REF!</definedName>
    <definedName name="real" hidden="1">#REF!</definedName>
    <definedName name="ReportBarFormat">Contents!$A$5</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ytry" hidden="1">{"NET",#N/A,FALSE,"401C11"}</definedName>
    <definedName name="SAPBEXrevision">1</definedName>
    <definedName name="SAPBEXsysID">"BWB"</definedName>
    <definedName name="SAPBEXwbID">"49ZLUKBQR0WG29D9LLI3IBIIT"</definedName>
    <definedName name="scenario">#REF!</definedName>
    <definedName name="ScenarioPointer">#REF!</definedName>
    <definedName name="Selector.ADDN1" xml:space="preserve"> Inputs!$F$611</definedName>
    <definedName name="Selector.ADDN2" xml:space="preserve"> Inputs!$F$612</definedName>
    <definedName name="Selector.BR" xml:space="preserve"> Inputs!$F$610</definedName>
    <definedName name="Selector.Business.retail" xml:space="preserve"> Inputs!$F$614</definedName>
    <definedName name="Selector.Residential.retail" xml:space="preserve"> Inputs!$F$613</definedName>
    <definedName name="Selector.WN" xml:space="preserve"> Inputs!$F$608</definedName>
    <definedName name="Selector.WR" xml:space="preserve"> Inputs!$F$607</definedName>
    <definedName name="Selector.WWN" xml:space="preserve"> Inputs!$F$609</definedName>
    <definedName name="SensitivityInputs">#REF!</definedName>
    <definedName name="sort" hidden="1">#REF!</definedName>
    <definedName name="Start_date" xml:space="preserve"> Inputs!$F$11</definedName>
    <definedName name="Table3.4" hidden="1">{"CHARGE",#N/A,FALSE,"401C11"}</definedName>
    <definedName name="Test23" hidden="1">{"NET",#N/A,FALSE,"401C11"}</definedName>
    <definedName name="TimeRow">Inputs!$A$2</definedName>
    <definedName name="TOCFirstLine">Contents!$A$6</definedName>
    <definedName name="TOCobxCalc">Calc!$A$1</definedName>
    <definedName name="TOCobxCalc.Adjust_Reconciliation_Adjustments_To_PR29_Base_Year__2027_28__FYA_Prices">Calc!$A$11</definedName>
    <definedName name="TOCobxCalc.Separate_Adjustments_Into_Those_Eligible___Not_Eligible_For_Tax_Uplift_In_Financial_Model">Calc!$A$718</definedName>
    <definedName name="TOCobxCalc.Separate_Adjustments_Into_Those_Eligible___Not_Eligible_For_Tax_Uplift_In_Financial_Model.Adjustments_eligible_for_tax_uplift_in_financial_model">Calc!$A$721</definedName>
    <definedName name="TOCobxCalc.Separate_Adjustments_Into_Those_Eligible___Not_Eligible_For_Tax_Uplift_In_Financial_Model.Adjustments_not_eligible_for_tax_uplift_in_financial_model">Calc!$A$1499</definedName>
    <definedName name="TOCobxCalc.Separate_Adjustments_Into_Those_Eligible___Not_Eligible_For_Tax_Uplift_In_Financial_Model.Total_adjustments_eligible_for_tax_uplift_in_financial_model">Calc!$A$1340</definedName>
    <definedName name="TOCobxCalc.Separate_Adjustments_Into_Those_Eligible___Not_Eligible_For_Tax_Uplift_In_Financial_Model.Total_adjustments_not_eligible_for_tax_uplift_in_financial_model">Calc!$A$2096</definedName>
    <definedName name="TOCobxCalc.Unprofiled_Post_Financeability_Adjustments_In_2027_28_CPIH_FYA_Prices__Excluding_PR24_In_period_ODI_Items_">Calc!$A$2303</definedName>
    <definedName name="TOCobxCalc.Unprofiled_Post_Financeability_Adjustments_In_2027_28_CPIH_FYA_Prices__Excluding_PR24_In_period_ODI_Items_.Total_adjustments_eligible_for_tax_uplift_in_financial_model_before_profiling">Calc!$A$2306</definedName>
    <definedName name="TOCobxCalc.Unprofiled_Post_Financeability_Adjustments_In_2027_28_CPIH_FYA_Prices__Excluding_PR24_In_period_ODI_Items_.Total_adjustments_not_eligible_for_tax_uplift_in_financial_model_before_profiling">Calc!$A$2496</definedName>
    <definedName name="TOCobxCalc_In_periodODI">'Calc_In-periodODI'!$A$1</definedName>
    <definedName name="TOCobxCalc_In_periodODI.Adjust_Reconciliation_Adjustments_To_PR29_Base_Year__2027_28__FYA_Prices">'Calc_In-periodODI'!$A$11</definedName>
    <definedName name="TOCobxCalc_In_periodODI.Aggregate_Adjustments_By_Price_Control">'Calc_In-periodODI'!$A$425</definedName>
    <definedName name="TOCobxCalc_In_periodODI.Aggregate_Adjustments_By_Price_Control.Revenue_adjustments_in_respect_of_in_period_ODI_payments_to_be_applied_in_2026_27_allowed_revenue">'Calc_In-periodODI'!$A$503</definedName>
    <definedName name="TOCobxCalc_In_periodODI.Aggregate_Adjustments_By_Price_Control.Revenue_adjustments_in_respect_of_in_period_ODI_payments_to_be_applied_in_2030_31_allowed_revenue">'Calc_In-periodODI'!$A$428</definedName>
    <definedName name="TOCobxCalc_In_periodODI.In_period_reconciliation_totals_in_2027_28_CPIH_FYA_prices">'Calc_In-periodODI'!$A$194</definedName>
    <definedName name="TOCobxCalc_In_periodODI.In_period_reconciliation_totals_in_2027_28_CPIH_FYA_prices.Totals___C_MeX">'Calc_In-periodODI'!#REF!</definedName>
    <definedName name="TOCobxCalc_In_periodODI.In_period_reconciliation_totals_in_2027_28_CPIH_FYA_prices.Totals___D_MeX">'Calc_In-periodODI'!#REF!</definedName>
    <definedName name="TOCobxCalc_In_periodODI.In_period_reconciliation_totals_in_2027_28_CPIH_FYA_prices.Totals___In_period_ODI_payments__excluding_C_MeX_and_D_MeX__">'Calc_In-periodODI'!$A$197</definedName>
    <definedName name="TOCobxCalc_In_periodODI.Separate_price_Control_Adjustments_Into_Those_Eligible___Not_Eligible_For_Tax_Uplift_In_Financial_Model">'Calc_In-periodODI'!$A$562</definedName>
    <definedName name="TOCobxCalc_In_periodODI.Separate_price_Control_Adjustments_Into_Those_Eligible___Not_Eligible_For_Tax_Uplift_In_Financial_Model.Adjustments_eligible_for_tax_uplift_in_financial_model">'Calc_In-periodODI'!$A$659</definedName>
    <definedName name="TOCobxCalc_In_periodODI.Separate_price_Control_Adjustments_Into_Those_Eligible___Not_Eligible_For_Tax_Uplift_In_Financial_Model.Adjustments_not_eligible_for_tax_uplift_in_financial_model">'Calc_In-periodODI'!$A$824</definedName>
    <definedName name="TOCobxCalc_In_periodODI.Total_ODI_reconciliation_adjustments_by_price_control_in_2027_28_CPIH_FYA_prices_for_draft_determination_documentation">'Calc_In-periodODI'!$A$308</definedName>
    <definedName name="TOCobxCalc_In_periodODI.Total_ODI_reconciliation_adjustments_by_price_control_in_2027_28_CPIH_FYA_prices_for_draft_determination_documentation.Reconciliation_adjustments_calculated_in_2027_28_CPI_H__FYA_prices">'Calc_In-periodODI'!$A$311</definedName>
    <definedName name="TOCobxIndexation">Indexation!$A$1</definedName>
    <definedName name="TOCobxIndexation.CPIH_Index_Calculations">Indexation!$A$86</definedName>
    <definedName name="TOCobxIndexation.CPIH_INFLATORS">Indexation!$A$105</definedName>
    <definedName name="TOCobxIndexation.CPIH_INFLATORS.Inflate_from_2022_23_FYA_to_2027_28_FYA">Indexation!$A$108</definedName>
    <definedName name="TOCobxIndexation.CPIH_INFLATORS.Inflate_from_2027_28_FYA_to_2027_28_FYA">Indexation!$A$131</definedName>
    <definedName name="TOCobxIndexation.CPIH_INFLATORS.Inflate_from_2029_30_Basket_year_to_2027_28_FYA">Indexation!$A$155</definedName>
    <definedName name="TOCobxIndexation.CPIH_INFLATORS.Inflate_from_2029_30_FYA_to_2027_28_FYA">Indexation!$A$139</definedName>
    <definedName name="TOCobxIndexation.CPIH_Monthly_Index">Indexation!$A$11</definedName>
    <definedName name="TOCobxInputs">Inputs!$A$1</definedName>
    <definedName name="TOCobxInputs.Indexation">Inputs!$A$17</definedName>
    <definedName name="TOCobxInputs.Indexation.CPI_H_">Inputs!$B$21</definedName>
    <definedName name="TOCobxInputs.Indexation.CPI_H__2027_28">Inputs!$B$38</definedName>
    <definedName name="TOCobxInputs.Indexation.Reference_years">Inputs!$B$54</definedName>
    <definedName name="TOCobxInputs.Model_Constants">Inputs!$A$616</definedName>
    <definedName name="TOCobxInputs.Profiling_Inputs">Inputs!$A$581</definedName>
    <definedName name="TOCobxInputs.Profiling_Inputs.Discounting">Inputs!$B$585</definedName>
    <definedName name="TOCobxInputs.Profiling_Inputs.Number_of_years__used_with_profile_selector_option_2_">Inputs!$B$599</definedName>
    <definedName name="TOCobxInputs.Profiling_Inputs.Profile_selector">Inputs!$B$604</definedName>
    <definedName name="TOCobxInputs.Revenue_Adjustments">Inputs!$A$63</definedName>
    <definedName name="TOCobxInputs.Revenue_Adjustments.2028_29_in_period_ODI_payments_to_be_applied_in_2030_31_allowed_revenue">Inputs!$B$280</definedName>
    <definedName name="TOCobxInputs.Revenue_Adjustments.2029_30_in_period_ODI_payments_to_be_applied_in_2031_32_allowed_revenue">Inputs!$B$319</definedName>
    <definedName name="TOCobxInputs.Revenue_Adjustments.Application_years">Inputs!$B$358</definedName>
    <definedName name="TOCobxInputs.Revenue_Adjustments.Deferred_2027_28_in_period_ODI_payments__tvm_adjusted_amounts_to_be_applied_with_2028_29_ODI_payments_in_2030_31_allowed_revenue_">Inputs!$B$268</definedName>
    <definedName name="TOCobxInputs.Revenue_Adjustments.PR24_reconciliation_revenue_adjustments">Inputs!$B$67</definedName>
    <definedName name="TOCobxInputs.Tax_Uplift_Eligibility_Switches">Inputs!$A$364</definedName>
    <definedName name="TOCobxInputs.Tax_Uplift_Eligibility_Switches.PR24_In_period_ODI_revenue_adjustments__eligibile_for_tax_uplift_per_tax_treatment_applied_in_the_In_period_adjustments_model__">Inputs!$B$570</definedName>
    <definedName name="TOCobxInputs.Tax_Uplift_Eligibility_Switches.PR24_reconciliation_revenue_adjustments">Inputs!$B$368</definedName>
    <definedName name="TOCobxInputs.Time">Inputs!$A$8</definedName>
    <definedName name="TOCobxModel_Checks_and_Alerts">#REF!</definedName>
    <definedName name="TOCobxProfiling">Profiling!$A$1</definedName>
    <definedName name="TOCobxProfiling.Add_PR24_In_period_ODI_Items_For_2028_29_And_2029_30_With_Prescribed_2_Year_Lag">Profiling!$A$468</definedName>
    <definedName name="TOCobxProfiling.Add_PR24_In_period_ODI_Items_For_2028_29_And_2029_30_With_Prescribed_2_Year_Lag.Post_financeability_revenue_adjustments_inputs__aggregate__active__and_PR24_In_period_ODI_">Profiling!$A$617</definedName>
    <definedName name="TOCobxProfiling.Add_PR24_In_period_ODI_Items_For_2028_29_And_2029_30_With_Prescribed_2_Year_Lag.Revenue_adjustments_in_respect_of_in_period_ODI_payments_to_be_applied_in_2030_31_allowed_revenue">Profiling!$A$471</definedName>
    <definedName name="TOCobxProfiling.Add_PR24_In_period_ODI_Items_For_2028_29_And_2029_30_With_Prescribed_2_Year_Lag.Revenue_adjustments_in_respect_of_in_period_ODI_payments_to_be_applied_in_2031_32_allowed_revenue">Profiling!$A$544</definedName>
    <definedName name="TOCobxProfiling.Discount_Rate_For_2030_35_Period">Profiling!#REF!</definedName>
    <definedName name="TOCobxProfiling.Profiles">Profiling!$A$54</definedName>
    <definedName name="TOCobxProfiling.Profiles.Profile_1___Apply_in_first_year">Profiling!$A$57</definedName>
    <definedName name="TOCobxProfiling.Profiles.Profile_2___Constant_annuity_2030_35">Profiling!$A$164</definedName>
    <definedName name="TOCobxProfiling.Profiles.Profile_3___Even_allocation___NPV_neutral">Profiling!$A$251</definedName>
    <definedName name="TOCobxProfiling.Profiles_Selection">Profiling!$A$346</definedName>
    <definedName name="TOCobxProfiling.Profiles_Selection.This_section_replicates_the_PR24_revenue_adjustments_feeder_model">Profiling!$A$349</definedName>
    <definedName name="TOCobxReport_lookups">'Report lookups'!$A$1</definedName>
    <definedName name="TOCobxReport_lookups.Aggregate_Adjustments_By_Price_Control">'Report lookups'!$A$11</definedName>
    <definedName name="TOCobxReport_lookups.Aggregate_Adjustments_By_Price_Control.Revenue_adjustments_in_respect_of_in_period_ODI_payments_to_be_applied_in_2030_31_allowed_revenue">'Report lookups'!$A$14</definedName>
    <definedName name="TOCobxReport_lookups.Aggregate_Adjustments_By_Price_Control.Revenue_adjustments_in_respect_of_in_period_ODI_payments_to_be_applied_in_2030_31_allowed_revenue.ADDN1">'Report lookups'!$A$269</definedName>
    <definedName name="TOCobxReport_lookups.Aggregate_Adjustments_By_Price_Control.Revenue_adjustments_in_respect_of_in_period_ODI_payments_to_be_applied_in_2030_31_allowed_revenue.ADDN2">'Report lookups'!$A$332</definedName>
    <definedName name="TOCobxReport_lookups.Aggregate_Adjustments_By_Price_Control.Revenue_adjustments_in_respect_of_in_period_ODI_payments_to_be_applied_in_2030_31_allowed_revenue.BR">'Report lookups'!$A$206</definedName>
    <definedName name="TOCobxReport_lookups.Aggregate_Adjustments_By_Price_Control.Revenue_adjustments_in_respect_of_in_period_ODI_payments_to_be_applied_in_2030_31_allowed_revenue.Business_Retail">'Report lookups'!$A$458</definedName>
    <definedName name="TOCobxReport_lookups.Aggregate_Adjustments_By_Price_Control.Revenue_adjustments_in_respect_of_in_period_ODI_payments_to_be_applied_in_2030_31_allowed_revenue.Residential_Retail">'Report lookups'!$A$395</definedName>
    <definedName name="TOCobxReport_lookups.Aggregate_Adjustments_By_Price_Control.Revenue_adjustments_in_respect_of_in_period_ODI_payments_to_be_applied_in_2030_31_allowed_revenue.WN">'Report lookups'!$A$80</definedName>
    <definedName name="TOCobxReport_lookups.Aggregate_Adjustments_By_Price_Control.Revenue_adjustments_in_respect_of_in_period_ODI_payments_to_be_applied_in_2030_31_allowed_revenue.WR">'Report lookups'!$A$17</definedName>
    <definedName name="TOCobxReport_lookups.Aggregate_Adjustments_By_Price_Control.Revenue_adjustments_in_respect_of_in_period_ODI_payments_to_be_applied_in_2030_31_allowed_revenue.WWN">'Report lookups'!$A$143</definedName>
    <definedName name="TOCobxReport_lookups.Aggregate_Adjustments_By_Price_Control.Revenue_adjustments_in_respect_of_in_period_ODI_payments_to_be_applied_in_2031_32_allowed_revenue">'Report lookups'!$A$521</definedName>
    <definedName name="TOCobxReport_lookups.Aggregate_Adjustments_By_Price_Control.Revenue_adjustments_in_respect_of_in_period_ODI_payments_to_be_applied_in_2031_32_allowed_revenue.ADDN1">'Report lookups'!$A$728</definedName>
    <definedName name="TOCobxReport_lookups.Aggregate_Adjustments_By_Price_Control.Revenue_adjustments_in_respect_of_in_period_ODI_payments_to_be_applied_in_2031_32_allowed_revenue.ADDN2">'Report lookups'!$A$779</definedName>
    <definedName name="TOCobxReport_lookups.Aggregate_Adjustments_By_Price_Control.Revenue_adjustments_in_respect_of_in_period_ODI_payments_to_be_applied_in_2031_32_allowed_revenue.BR">'Report lookups'!$A$677</definedName>
    <definedName name="TOCobxReport_lookups.Aggregate_Adjustments_By_Price_Control.Revenue_adjustments_in_respect_of_in_period_ODI_payments_to_be_applied_in_2031_32_allowed_revenue.Business_Retail">'Report lookups'!$A$881</definedName>
    <definedName name="TOCobxReport_lookups.Aggregate_Adjustments_By_Price_Control.Revenue_adjustments_in_respect_of_in_period_ODI_payments_to_be_applied_in_2031_32_allowed_revenue.Residential_Retail">'Report lookups'!$A$830</definedName>
    <definedName name="TOCobxReport_lookups.Aggregate_Adjustments_By_Price_Control.Revenue_adjustments_in_respect_of_in_period_ODI_payments_to_be_applied_in_2031_32_allowed_revenue.WN">'Report lookups'!$A$575</definedName>
    <definedName name="TOCobxReport_lookups.Aggregate_Adjustments_By_Price_Control.Revenue_adjustments_in_respect_of_in_period_ODI_payments_to_be_applied_in_2031_32_allowed_revenue.WR">'Report lookups'!$A$524</definedName>
    <definedName name="TOCobxReport_lookups.Aggregate_Adjustments_By_Price_Control.Revenue_adjustments_in_respect_of_in_period_ODI_payments_to_be_applied_in_2031_32_allowed_revenue.WWN">'Report lookups'!$A$626</definedName>
    <definedName name="TOCobxReport_lookups.Aggregate_Adjustments_By_Price_Control.Total_adjustments_eligible_for_tax_uplift_in_financial_model">'Report lookups'!$A$1343</definedName>
    <definedName name="TOCobxReport_lookups.Aggregate_Adjustments_By_Price_Control.Total_adjustments_eligible_for_tax_uplift_in_financial_model.ADDN1">'Report lookups'!$A$2414</definedName>
    <definedName name="TOCobxReport_lookups.Aggregate_Adjustments_By_Price_Control.Total_adjustments_eligible_for_tax_uplift_in_financial_model.ADDN2">'Report lookups'!$A$2681</definedName>
    <definedName name="TOCobxReport_lookups.Aggregate_Adjustments_By_Price_Control.Total_adjustments_eligible_for_tax_uplift_in_financial_model.BR">'Report lookups'!$A$2147</definedName>
    <definedName name="TOCobxReport_lookups.Aggregate_Adjustments_By_Price_Control.Total_adjustments_eligible_for_tax_uplift_in_financial_model.WN">'Report lookups'!$A$1613</definedName>
    <definedName name="TOCobxReport_lookups.Aggregate_Adjustments_By_Price_Control.Total_adjustments_eligible_for_tax_uplift_in_financial_model.WR">'Report lookups'!$A$1346</definedName>
    <definedName name="TOCobxReport_lookups.Aggregate_Adjustments_By_Price_Control.Total_adjustments_eligible_for_tax_uplift_in_financial_model.WWN">'Report lookups'!$A$1880</definedName>
    <definedName name="TOCobxReport_lookups.Aggregate_Adjustments_By_Price_Control.Total_adjustments_not_eligible_for_tax_uplift_in_financial_model">'Report lookups'!$A$2948</definedName>
    <definedName name="TOCobxReport_lookups.Aggregate_Adjustments_By_Price_Control.Total_adjustments_not_eligible_for_tax_uplift_in_financial_model.ADDN1">'Report lookups'!$A$4019</definedName>
    <definedName name="TOCobxReport_lookups.Aggregate_Adjustments_By_Price_Control.Total_adjustments_not_eligible_for_tax_uplift_in_financial_model.ADDN2">'Report lookups'!$A$4286</definedName>
    <definedName name="TOCobxReport_lookups.Aggregate_Adjustments_By_Price_Control.Total_adjustments_not_eligible_for_tax_uplift_in_financial_model.BR">'Report lookups'!$A$3752</definedName>
    <definedName name="TOCobxReport_lookups.Aggregate_Adjustments_By_Price_Control.Total_adjustments_not_eligible_for_tax_uplift_in_financial_model.Business_retail">'Report lookups'!$A$4796</definedName>
    <definedName name="TOCobxReport_lookups.Aggregate_Adjustments_By_Price_Control.Total_adjustments_not_eligible_for_tax_uplift_in_financial_model.Residential_retail">'Report lookups'!$A$4553</definedName>
    <definedName name="TOCobxReport_lookups.Aggregate_Adjustments_By_Price_Control.Total_adjustments_not_eligible_for_tax_uplift_in_financial_model.WN">'Report lookups'!$A$3218</definedName>
    <definedName name="TOCobxReport_lookups.Aggregate_Adjustments_By_Price_Control.Total_adjustments_not_eligible_for_tax_uplift_in_financial_model.WR">'Report lookups'!$A$2951</definedName>
    <definedName name="TOCobxReport_lookups.Aggregate_Adjustments_By_Price_Control.Total_adjustments_not_eligible_for_tax_uplift_in_financial_model.WWN">'Report lookups'!$A$3485</definedName>
    <definedName name="TOCobxReport_lookups.Aggregate_Adjustments_By_Price_Control.Totals___In_period_ODI_payments">'Report lookups'!$A$932</definedName>
    <definedName name="TOCobxReport_lookups.Aggregate_Adjustments_By_Price_Control.Totals___In_period_ODI_payments.ADDN1">'Report lookups'!$A$1139</definedName>
    <definedName name="TOCobxReport_lookups.Aggregate_Adjustments_By_Price_Control.Totals___In_period_ODI_payments.ADDN2">'Report lookups'!$A$1190</definedName>
    <definedName name="TOCobxReport_lookups.Aggregate_Adjustments_By_Price_Control.Totals___In_period_ODI_payments.BR">'Report lookups'!$A$1088</definedName>
    <definedName name="TOCobxReport_lookups.Aggregate_Adjustments_By_Price_Control.Totals___In_period_ODI_payments.Business_Retail">'Report lookups'!$A$1292</definedName>
    <definedName name="TOCobxReport_lookups.Aggregate_Adjustments_By_Price_Control.Totals___In_period_ODI_payments.Residential_Retail">'Report lookups'!$A$1241</definedName>
    <definedName name="TOCobxReport_lookups.Aggregate_Adjustments_By_Price_Control.Totals___In_period_ODI_payments.WN">'Report lookups'!$A$986</definedName>
    <definedName name="TOCobxReport_lookups.Aggregate_Adjustments_By_Price_Control.Totals___In_period_ODI_payments.WR">'Report lookups'!$A$935</definedName>
    <definedName name="TOCobxReport_lookups.Aggregate_Adjustments_By_Price_Control.Totals___In_period_ODI_payments.WWN">'Report lookups'!$A$1037</definedName>
    <definedName name="TOCobxTime">Time!$A$1</definedName>
    <definedName name="TOCobxTime.AMP_period_flag">Time!$A$55</definedName>
    <definedName name="TOCobxTime.Forecast_start_period_flag">Time!$A$45</definedName>
    <definedName name="TOCobxTime.Headers">Time!$A$11</definedName>
    <definedName name="TOCobxTime.Model_period_start">Time!$A$35</definedName>
    <definedName name="TOCobxUnallocated">#REF!</definedName>
    <definedName name="TOCrepobxOutputs_Year_">Outputs!$A$8</definedName>
    <definedName name="Totals">Inputs!$H$5</definedName>
    <definedName name="trdhtr" hidden="1">#REF!</definedName>
    <definedName name="Units">Inputs!$G$1</definedName>
    <definedName name="wert" hidden="1">{"GROSS",#N/A,FALSE,"401C11"}</definedName>
    <definedName name="wombat" hidden="1">#REF!</definedName>
    <definedName name="wotsthis" hidden="1">{"P&amp;L phased",#N/A,FALSE,"P and L";"Interest phased",#N/A,FALSE,"Interest";"Cshf phased",#N/A,FALSE,"Cashflow";"BSheet phased",#N/A,FALSE,"B Sheet";"Capex phased",#N/A,FALSE,"Capex"}</definedName>
    <definedName name="wrn.CHARGE." hidden="1">{"CHARGE",#N/A,FALSE,"401C11"}</definedName>
    <definedName name="wrn.GROSS." hidden="1">{"GROSS",#N/A,FALSE,"401C11"}</definedName>
    <definedName name="wrn.NET." hidden="1">{"NET",#N/A,FALSE,"401C11"}</definedName>
    <definedName name="wrn.papersdraft">{"bal",#N/A,FALSE,"working papers";"income",#N/A,FALSE,"working papers"}</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hidden="1">{"P&amp;L phased",#N/A,FALSE,"P and L";"Interest phased",#N/A,FALSE,"Interest";"Cshf phased",#N/A,FALSE,"Cashflow";"BSheet phased",#N/A,FALSE,"B Sheet";"Capex phased",#N/A,FALSE,"Capex"}</definedName>
    <definedName name="wrn.wpapers.">{"bal",#N/A,FALSE,"working papers";"income",#N/A,FALSE,"working papers"}</definedName>
    <definedName name="xxx" hidden="1">{"CHARGE",#N/A,FALSE,"401C11"}</definedName>
    <definedName name="Year_on_year___change___CPI_H___Financial_year_average_indices_year_on_year__">Inputs!$J$24:$W$24</definedName>
    <definedName name="Year_reference_for_FYA_base_price_1__FYA_year_ending_March_" xml:space="preserve"> Inputs!$F$57</definedName>
    <definedName name="Year_reference_for_FYA_base_price_2__FYA_year_ending_March_" xml:space="preserve"> Inputs!$F$58</definedName>
    <definedName name="Year_reference_for_FYA_base_price_3__FYA_year_ending_March_" xml:space="preserve"> Inputs!$F$59</definedName>
    <definedName name="Year_reference_for_FYE_base_price_1__FYE_year_ending_March_" xml:space="preserve"> Inputs!$F$60</definedName>
    <definedName name="Year_reference_for_FYE_base_price_2__FYE_year_ending_March_" xml:space="preserve"> Inputs!$F$61</definedName>
    <definedName name="yyy" hidden="1">{"GROSS",#N/A,FALSE,"401C11"}</definedName>
    <definedName name="zzz" hidden="1">{"NET",#N/A,FALSE,"401C11"}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9" l="1"/>
  <c r="E18" i="19"/>
  <c r="E17" i="19"/>
  <c r="E16" i="19"/>
  <c r="E15" i="19"/>
  <c r="E17" i="15"/>
  <c r="E16" i="15"/>
  <c r="E15" i="15"/>
  <c r="E14" i="15"/>
  <c r="E13" i="15"/>
  <c r="E12" i="15"/>
  <c r="E11" i="15"/>
  <c r="E10" i="15"/>
  <c r="A1" i="19" l="1"/>
  <c r="G19" i="22" l="1"/>
  <c r="G18" i="22"/>
  <c r="G17" i="22"/>
  <c r="G16" i="22"/>
  <c r="D16" i="22"/>
  <c r="D17" i="22"/>
  <c r="D18" i="22"/>
  <c r="D19" i="22"/>
  <c r="G86" i="22"/>
  <c r="G85" i="22"/>
  <c r="G84" i="22"/>
  <c r="G83" i="22"/>
  <c r="G82" i="22"/>
  <c r="G81" i="22"/>
  <c r="G80" i="22"/>
  <c r="G79" i="22"/>
  <c r="G78" i="22"/>
  <c r="G77" i="22"/>
  <c r="G76" i="22"/>
  <c r="G75" i="22"/>
  <c r="G74" i="22"/>
  <c r="G73" i="22"/>
  <c r="G72" i="22"/>
  <c r="G71" i="22"/>
  <c r="G70" i="22"/>
  <c r="G69" i="22"/>
  <c r="G68" i="22"/>
  <c r="G67" i="22"/>
  <c r="G66" i="22"/>
  <c r="G65" i="22"/>
  <c r="G64" i="22"/>
  <c r="G63" i="22"/>
  <c r="G62" i="22"/>
  <c r="G61" i="22"/>
  <c r="G60" i="22"/>
  <c r="G59" i="22"/>
  <c r="G58" i="22"/>
  <c r="G57" i="22"/>
  <c r="G56" i="22"/>
  <c r="G55" i="22"/>
  <c r="G54" i="22"/>
  <c r="G53" i="22"/>
  <c r="G52" i="22"/>
  <c r="G51" i="22"/>
  <c r="G50" i="22"/>
  <c r="G49" i="22"/>
  <c r="G48" i="22"/>
  <c r="G47" i="22"/>
  <c r="G46" i="22"/>
  <c r="G45" i="22"/>
  <c r="G44" i="22"/>
  <c r="G43" i="22"/>
  <c r="G42" i="22"/>
  <c r="G41" i="22"/>
  <c r="G40" i="22"/>
  <c r="G39" i="22"/>
  <c r="G38" i="22"/>
  <c r="G37" i="22"/>
  <c r="G36" i="22"/>
  <c r="G35" i="22"/>
  <c r="G34" i="22"/>
  <c r="G33" i="22"/>
  <c r="G32" i="22"/>
  <c r="G31" i="22"/>
  <c r="G30" i="22"/>
  <c r="G29" i="22"/>
  <c r="G28" i="22"/>
  <c r="G27" i="22"/>
  <c r="G26" i="22"/>
  <c r="G25" i="22"/>
  <c r="G24" i="22"/>
  <c r="G23" i="22"/>
  <c r="G22" i="22"/>
  <c r="G21" i="22"/>
  <c r="G20" i="22"/>
  <c r="G15" i="22"/>
  <c r="G14" i="22"/>
  <c r="G13" i="22"/>
  <c r="G12" i="22"/>
  <c r="G11" i="22"/>
  <c r="G10" i="22"/>
  <c r="G9" i="22"/>
  <c r="G8" i="22"/>
  <c r="G7" i="22"/>
  <c r="D94" i="22" l="1"/>
  <c r="D86" i="22"/>
  <c r="D85" i="22"/>
  <c r="D84" i="22"/>
  <c r="D83" i="22"/>
  <c r="D82" i="22"/>
  <c r="D81" i="22"/>
  <c r="D80" i="22"/>
  <c r="D79" i="22"/>
  <c r="D78" i="22"/>
  <c r="D77" i="22"/>
  <c r="D76" i="22"/>
  <c r="D75" i="22"/>
  <c r="D74" i="22"/>
  <c r="D73" i="22"/>
  <c r="D72" i="22"/>
  <c r="D71" i="22"/>
  <c r="D70" i="22"/>
  <c r="D69" i="22"/>
  <c r="D68" i="22"/>
  <c r="D67" i="22"/>
  <c r="D66" i="22"/>
  <c r="D65" i="22"/>
  <c r="D64" i="22"/>
  <c r="D63" i="22"/>
  <c r="D62" i="22"/>
  <c r="D61" i="22"/>
  <c r="D60" i="22"/>
  <c r="D59" i="22"/>
  <c r="D58" i="22"/>
  <c r="D57" i="22"/>
  <c r="D56" i="22"/>
  <c r="D55" i="22"/>
  <c r="D54" i="22"/>
  <c r="D53" i="22"/>
  <c r="D52" i="22"/>
  <c r="D51" i="22"/>
  <c r="D50" i="22"/>
  <c r="D49" i="22"/>
  <c r="D48" i="22"/>
  <c r="D47" i="22"/>
  <c r="D46" i="22"/>
  <c r="D45" i="22"/>
  <c r="D44" i="22"/>
  <c r="D43" i="22"/>
  <c r="D42" i="22"/>
  <c r="D41" i="22"/>
  <c r="D40" i="22"/>
  <c r="D39" i="22"/>
  <c r="D38" i="22"/>
  <c r="D37" i="22"/>
  <c r="D36" i="22"/>
  <c r="D35" i="22"/>
  <c r="D34" i="22"/>
  <c r="D33" i="22"/>
  <c r="D32" i="22"/>
  <c r="D31" i="22"/>
  <c r="D30" i="22"/>
  <c r="D29" i="22"/>
  <c r="D28" i="22"/>
  <c r="D27" i="22"/>
  <c r="D26" i="22"/>
  <c r="D25" i="22"/>
  <c r="D24" i="22"/>
  <c r="D23" i="22"/>
  <c r="D22" i="22"/>
  <c r="D21" i="22"/>
  <c r="D20" i="22"/>
  <c r="D15" i="22"/>
  <c r="D14" i="22"/>
  <c r="D13" i="22"/>
  <c r="D12" i="22"/>
  <c r="D11" i="22"/>
  <c r="D10" i="22"/>
  <c r="D9" i="22"/>
  <c r="D8" i="22"/>
  <c r="D7" i="22"/>
  <c r="A1" i="22"/>
  <c r="E6" i="19" s="1"/>
  <c r="E14" i="19"/>
  <c r="E12" i="19"/>
  <c r="E11" i="19"/>
  <c r="E10" i="19"/>
  <c r="E9" i="19"/>
  <c r="E7" i="19"/>
  <c r="B2" i="17"/>
  <c r="E5" i="19"/>
  <c r="A1" i="3" l="1"/>
  <c r="A1" i="6" l="1"/>
  <c r="H672" i="18"/>
  <c r="H671" i="18"/>
  <c r="H670" i="18"/>
  <c r="H669" i="18"/>
  <c r="H668" i="18"/>
  <c r="H667" i="18"/>
  <c r="H666" i="18"/>
  <c r="H665" i="18"/>
  <c r="H664" i="18"/>
  <c r="H663" i="18"/>
  <c r="H662" i="18"/>
  <c r="H661" i="18"/>
  <c r="H660" i="18"/>
  <c r="H659" i="18"/>
  <c r="G658" i="18"/>
  <c r="G657" i="18"/>
  <c r="G656" i="18"/>
  <c r="G655" i="18"/>
  <c r="G654" i="18"/>
  <c r="G653" i="18"/>
  <c r="G652" i="18"/>
  <c r="G651" i="18"/>
  <c r="F650" i="18"/>
  <c r="H649" i="18"/>
  <c r="H648" i="18"/>
  <c r="H647" i="18"/>
  <c r="H646" i="18"/>
  <c r="H645" i="18"/>
  <c r="H644" i="18"/>
  <c r="H643" i="18"/>
  <c r="H642" i="18"/>
  <c r="H641" i="18"/>
  <c r="H640" i="18"/>
  <c r="H639" i="18"/>
  <c r="H638" i="18"/>
  <c r="H637" i="18"/>
  <c r="H636" i="18"/>
  <c r="H635" i="18"/>
  <c r="H634" i="18"/>
  <c r="H633" i="18"/>
  <c r="H632" i="18"/>
  <c r="H631" i="18"/>
  <c r="H630" i="18"/>
  <c r="H629" i="18"/>
  <c r="H628" i="18"/>
  <c r="H627" i="18"/>
  <c r="H626" i="18"/>
  <c r="H617" i="18"/>
  <c r="H616" i="18"/>
  <c r="H615" i="18"/>
  <c r="H614" i="18"/>
  <c r="H613" i="18"/>
  <c r="H612" i="18"/>
  <c r="H611" i="18"/>
  <c r="H610" i="18"/>
  <c r="H609" i="18"/>
  <c r="H608" i="18"/>
  <c r="H607" i="18"/>
  <c r="H606" i="18"/>
  <c r="H605" i="18"/>
  <c r="H604" i="18"/>
  <c r="H603" i="18"/>
  <c r="H602" i="18"/>
  <c r="H601" i="18"/>
  <c r="H600" i="18"/>
  <c r="H599" i="18"/>
  <c r="H598" i="18"/>
  <c r="H597" i="18"/>
  <c r="H596" i="18"/>
  <c r="H595" i="18"/>
  <c r="H594" i="18"/>
  <c r="H593" i="18"/>
  <c r="H592" i="18"/>
  <c r="H591" i="18"/>
  <c r="H590" i="18"/>
  <c r="H589" i="18"/>
  <c r="H588" i="18"/>
  <c r="H587" i="18"/>
  <c r="H586" i="18"/>
  <c r="H585" i="18"/>
  <c r="H584" i="18"/>
  <c r="H583" i="18"/>
  <c r="H582" i="18"/>
  <c r="H581" i="18"/>
  <c r="H580" i="18"/>
  <c r="H579" i="18"/>
  <c r="H578" i="18"/>
  <c r="H577" i="18"/>
  <c r="H576" i="18"/>
  <c r="H575" i="18"/>
  <c r="H574" i="18"/>
  <c r="H573" i="18"/>
  <c r="H572" i="18"/>
  <c r="H571" i="18"/>
  <c r="H570" i="18"/>
  <c r="H569" i="18"/>
  <c r="H568" i="18"/>
  <c r="H567" i="18"/>
  <c r="H566" i="18"/>
  <c r="H565" i="18"/>
  <c r="H564" i="18"/>
  <c r="H563" i="18"/>
  <c r="H562" i="18"/>
  <c r="H561" i="18"/>
  <c r="H560" i="18"/>
  <c r="H559" i="18"/>
  <c r="H558" i="18"/>
  <c r="H557" i="18"/>
  <c r="H556" i="18"/>
  <c r="H555" i="18"/>
  <c r="H554" i="18"/>
  <c r="H553" i="18"/>
  <c r="H552" i="18"/>
  <c r="H551" i="18"/>
  <c r="H550" i="18"/>
  <c r="H549" i="18"/>
  <c r="H548" i="18"/>
  <c r="H547" i="18"/>
  <c r="H546" i="18"/>
  <c r="H545" i="18"/>
  <c r="H544" i="18"/>
  <c r="H543" i="18"/>
  <c r="H542" i="18"/>
  <c r="H541" i="18"/>
  <c r="H540" i="18"/>
  <c r="H539" i="18"/>
  <c r="H538" i="18"/>
  <c r="H537" i="18"/>
  <c r="H536" i="18"/>
  <c r="H535" i="18"/>
  <c r="H534" i="18"/>
  <c r="H533" i="18"/>
  <c r="H532" i="18"/>
  <c r="H531" i="18"/>
  <c r="H530" i="18"/>
  <c r="H529" i="18"/>
  <c r="H528" i="18"/>
  <c r="H527" i="18"/>
  <c r="H526" i="18"/>
  <c r="H525" i="18"/>
  <c r="H524" i="18"/>
  <c r="H523" i="18"/>
  <c r="H522" i="18"/>
  <c r="H521" i="18"/>
  <c r="H520" i="18"/>
  <c r="H519" i="18"/>
  <c r="H518" i="18"/>
  <c r="H517" i="18"/>
  <c r="H516" i="18"/>
  <c r="H515" i="18"/>
  <c r="H514" i="18"/>
  <c r="H513" i="18"/>
  <c r="H512" i="18"/>
  <c r="H511" i="18"/>
  <c r="H510" i="18"/>
  <c r="H509" i="18"/>
  <c r="H508" i="18"/>
  <c r="H507" i="18"/>
  <c r="H506" i="18"/>
  <c r="H505" i="18"/>
  <c r="H504" i="18"/>
  <c r="H503" i="18"/>
  <c r="H502" i="18"/>
  <c r="H501" i="18"/>
  <c r="H500" i="18"/>
  <c r="H499" i="18"/>
  <c r="H498" i="18"/>
  <c r="H497" i="18"/>
  <c r="H496" i="18"/>
  <c r="H495" i="18"/>
  <c r="H494" i="18"/>
  <c r="H493" i="18"/>
  <c r="H492" i="18"/>
  <c r="H491" i="18"/>
  <c r="H490" i="18"/>
  <c r="H489" i="18"/>
  <c r="H488" i="18"/>
  <c r="H487" i="18"/>
  <c r="H486" i="18"/>
  <c r="H485" i="18"/>
  <c r="H484" i="18"/>
  <c r="H483" i="18"/>
  <c r="H482" i="18"/>
  <c r="H481" i="18"/>
  <c r="H480" i="18"/>
  <c r="H479" i="18"/>
  <c r="H478" i="18"/>
  <c r="H477" i="18"/>
  <c r="H476" i="18"/>
  <c r="H475" i="18"/>
  <c r="H474" i="18"/>
  <c r="H473" i="18"/>
  <c r="H472" i="18"/>
  <c r="H471" i="18"/>
  <c r="H470" i="18"/>
  <c r="H469" i="18"/>
  <c r="H468" i="18"/>
  <c r="H467" i="18"/>
  <c r="H466" i="18"/>
  <c r="G465" i="18"/>
  <c r="H464" i="18"/>
  <c r="H463" i="18"/>
  <c r="H462" i="18"/>
  <c r="H461" i="18"/>
  <c r="H460" i="18"/>
  <c r="H459" i="18"/>
  <c r="H458" i="18"/>
  <c r="H457" i="18"/>
  <c r="H456" i="18"/>
  <c r="H455" i="18"/>
  <c r="H454" i="18"/>
  <c r="H453" i="18"/>
  <c r="H452" i="18"/>
  <c r="H451" i="18"/>
  <c r="H450" i="18"/>
  <c r="H449" i="18"/>
  <c r="H448" i="18"/>
  <c r="H447" i="18"/>
  <c r="H446" i="18"/>
  <c r="H445" i="18"/>
  <c r="H444" i="18"/>
  <c r="H443" i="18"/>
  <c r="H442" i="18"/>
  <c r="H441" i="18"/>
  <c r="H440" i="18"/>
  <c r="H439" i="18"/>
  <c r="H438" i="18"/>
  <c r="H437" i="18"/>
  <c r="H436" i="18"/>
  <c r="H435" i="18"/>
  <c r="H434" i="18"/>
  <c r="H433" i="18"/>
  <c r="H432" i="18"/>
  <c r="H431" i="18"/>
  <c r="H430" i="18"/>
  <c r="H429" i="18"/>
  <c r="H428" i="18"/>
  <c r="H427" i="18"/>
  <c r="H426" i="18"/>
  <c r="H425" i="18"/>
  <c r="H424" i="18"/>
  <c r="H423" i="18"/>
  <c r="H422" i="18"/>
  <c r="H421" i="18"/>
  <c r="H420" i="18"/>
  <c r="H419" i="18"/>
  <c r="H418" i="18"/>
  <c r="H417" i="18"/>
  <c r="H416" i="18"/>
  <c r="H415" i="18"/>
  <c r="H414" i="18"/>
  <c r="H413" i="18"/>
  <c r="H412" i="18"/>
  <c r="H411" i="18"/>
  <c r="H410" i="18"/>
  <c r="H409" i="18"/>
  <c r="H408" i="18"/>
  <c r="H407" i="18"/>
  <c r="H406" i="18"/>
  <c r="H405" i="18"/>
  <c r="H404" i="18"/>
  <c r="H403" i="18"/>
  <c r="H402" i="18"/>
  <c r="H401" i="18"/>
  <c r="H400" i="18"/>
  <c r="H399" i="18"/>
  <c r="H398" i="18"/>
  <c r="H397" i="18"/>
  <c r="H396" i="18"/>
  <c r="H395" i="18"/>
  <c r="H394" i="18"/>
  <c r="H393" i="18"/>
  <c r="H392" i="18"/>
  <c r="H391" i="18"/>
  <c r="H390" i="18"/>
  <c r="H389" i="18"/>
  <c r="H388" i="18"/>
  <c r="H387" i="18"/>
  <c r="H386" i="18"/>
  <c r="H385" i="18"/>
  <c r="H384" i="18"/>
  <c r="H383" i="18"/>
  <c r="H382" i="18"/>
  <c r="H381" i="18"/>
  <c r="H380" i="18"/>
  <c r="H379" i="18"/>
  <c r="H378" i="18"/>
  <c r="H377" i="18"/>
  <c r="H376" i="18"/>
  <c r="H375" i="18"/>
  <c r="H374" i="18"/>
  <c r="H373" i="18"/>
  <c r="H372" i="18"/>
  <c r="H371" i="18"/>
  <c r="H370" i="18"/>
  <c r="H369" i="18"/>
  <c r="H368" i="18"/>
  <c r="H367" i="18"/>
  <c r="H366" i="18"/>
  <c r="H365" i="18"/>
  <c r="H364" i="18"/>
  <c r="H363" i="18"/>
  <c r="H362" i="18"/>
  <c r="H361" i="18"/>
  <c r="H360" i="18"/>
  <c r="H359" i="18"/>
  <c r="H358" i="18"/>
  <c r="H357" i="18"/>
  <c r="H356" i="18"/>
  <c r="H355" i="18"/>
  <c r="H354" i="18"/>
  <c r="H353" i="18"/>
  <c r="H352" i="18"/>
  <c r="H351" i="18"/>
  <c r="H350" i="18"/>
  <c r="H349" i="18"/>
  <c r="H348" i="18"/>
  <c r="H347" i="18"/>
  <c r="H346" i="18"/>
  <c r="H345" i="18"/>
  <c r="H344" i="18"/>
  <c r="H343" i="18"/>
  <c r="H342" i="18"/>
  <c r="H341" i="18"/>
  <c r="H340" i="18"/>
  <c r="H339" i="18"/>
  <c r="H338" i="18"/>
  <c r="H337" i="18"/>
  <c r="H336" i="18"/>
  <c r="H335" i="18"/>
  <c r="H334" i="18"/>
  <c r="H333" i="18"/>
  <c r="H332" i="18"/>
  <c r="H331" i="18"/>
  <c r="H330" i="18"/>
  <c r="H329" i="18"/>
  <c r="H328" i="18"/>
  <c r="H327" i="18"/>
  <c r="H326" i="18"/>
  <c r="H325" i="18"/>
  <c r="H324" i="18"/>
  <c r="H323" i="18"/>
  <c r="H322" i="18"/>
  <c r="H321" i="18"/>
  <c r="H320" i="18"/>
  <c r="H319" i="18"/>
  <c r="H318" i="18"/>
  <c r="H317" i="18"/>
  <c r="H316" i="18"/>
  <c r="H315" i="18"/>
  <c r="H314" i="18"/>
  <c r="H313" i="18"/>
  <c r="H312" i="18"/>
  <c r="H311" i="18"/>
  <c r="H310" i="18"/>
  <c r="H309" i="18"/>
  <c r="H308" i="18"/>
  <c r="H307" i="18"/>
  <c r="H306" i="18"/>
  <c r="H305" i="18"/>
  <c r="H304" i="18"/>
  <c r="H303" i="18"/>
  <c r="H302" i="18"/>
  <c r="H301" i="18"/>
  <c r="H300" i="18"/>
  <c r="H299" i="18"/>
  <c r="H298" i="18"/>
  <c r="H297" i="18"/>
  <c r="H296" i="18"/>
  <c r="H295" i="18"/>
  <c r="H294" i="18"/>
  <c r="H293" i="18"/>
  <c r="H292" i="18"/>
  <c r="H291" i="18"/>
  <c r="H290" i="18"/>
  <c r="H289" i="18"/>
  <c r="H288" i="18"/>
  <c r="H287" i="18"/>
  <c r="H286" i="18"/>
  <c r="H285" i="18"/>
  <c r="H284" i="18"/>
  <c r="H283" i="18"/>
  <c r="H282" i="18"/>
  <c r="H281" i="18"/>
  <c r="H280" i="18"/>
  <c r="H279" i="18"/>
  <c r="H278" i="18"/>
  <c r="H277" i="18"/>
  <c r="H276" i="18"/>
  <c r="H275" i="18"/>
  <c r="H274" i="18"/>
  <c r="H273" i="18"/>
  <c r="H272" i="18"/>
  <c r="H271" i="18"/>
  <c r="H270" i="18"/>
  <c r="H269" i="18"/>
  <c r="H268" i="18"/>
  <c r="H267" i="18"/>
  <c r="H266" i="18"/>
  <c r="H265" i="18"/>
  <c r="H264" i="18"/>
  <c r="H263" i="18"/>
  <c r="H262" i="18"/>
  <c r="H261" i="18"/>
  <c r="H260" i="18"/>
  <c r="H259" i="18"/>
  <c r="H258" i="18"/>
  <c r="H257" i="18"/>
  <c r="H256" i="18"/>
  <c r="H255" i="18"/>
  <c r="H254" i="18"/>
  <c r="H253" i="18"/>
  <c r="H252" i="18"/>
  <c r="H251" i="18"/>
  <c r="H250" i="18"/>
  <c r="H249" i="18"/>
  <c r="H248" i="18"/>
  <c r="H247" i="18"/>
  <c r="H246" i="18"/>
  <c r="H245" i="18"/>
  <c r="H244" i="18"/>
  <c r="H243" i="18"/>
  <c r="H242" i="18"/>
  <c r="H241" i="18"/>
  <c r="H240" i="18"/>
  <c r="H239" i="18"/>
  <c r="H238" i="18"/>
  <c r="H237" i="18"/>
  <c r="H236" i="18"/>
  <c r="H235" i="18"/>
  <c r="H234" i="18"/>
  <c r="H233" i="18"/>
  <c r="H232" i="18"/>
  <c r="H231" i="18"/>
  <c r="H230" i="18"/>
  <c r="H229" i="18"/>
  <c r="H228" i="18"/>
  <c r="H227" i="18"/>
  <c r="H226" i="18"/>
  <c r="H225" i="18"/>
  <c r="H224" i="18"/>
  <c r="H223" i="18"/>
  <c r="H222" i="18"/>
  <c r="H221" i="18"/>
  <c r="H220" i="18"/>
  <c r="H219" i="18"/>
  <c r="H218" i="18"/>
  <c r="H217" i="18"/>
  <c r="H216" i="18"/>
  <c r="H215" i="18"/>
  <c r="H214" i="18"/>
  <c r="H213" i="18"/>
  <c r="H212" i="18"/>
  <c r="H211" i="18"/>
  <c r="H210" i="18"/>
  <c r="H209" i="18"/>
  <c r="H208" i="18"/>
  <c r="H207" i="18"/>
  <c r="H206" i="18"/>
  <c r="H205" i="18"/>
  <c r="H204" i="18"/>
  <c r="H203" i="18"/>
  <c r="H202" i="18"/>
  <c r="H201" i="18"/>
  <c r="H200" i="18"/>
  <c r="H199" i="18"/>
  <c r="H198" i="18"/>
  <c r="H197" i="18"/>
  <c r="H196" i="18"/>
  <c r="H195" i="18"/>
  <c r="H194" i="18"/>
  <c r="H193" i="18"/>
  <c r="H192" i="18"/>
  <c r="H191" i="18"/>
  <c r="H190" i="18"/>
  <c r="H189" i="18"/>
  <c r="H188" i="18"/>
  <c r="H187" i="18"/>
  <c r="H186" i="18"/>
  <c r="H185" i="18"/>
  <c r="H184" i="18"/>
  <c r="H183" i="18"/>
  <c r="H182" i="18"/>
  <c r="H181" i="18"/>
  <c r="H180" i="18"/>
  <c r="H179" i="18"/>
  <c r="H178" i="18"/>
  <c r="H177" i="18"/>
  <c r="H176" i="18"/>
  <c r="H175" i="18"/>
  <c r="H174" i="18"/>
  <c r="H173" i="18"/>
  <c r="H172" i="18"/>
  <c r="H171" i="18"/>
  <c r="H170" i="18"/>
  <c r="H169" i="18"/>
  <c r="H168" i="18"/>
  <c r="H167" i="18"/>
  <c r="H166" i="18"/>
  <c r="H165" i="18"/>
  <c r="H164" i="18"/>
  <c r="H163" i="18"/>
  <c r="H162" i="18"/>
  <c r="H161" i="18"/>
  <c r="H160" i="18"/>
  <c r="H159" i="18"/>
  <c r="H158" i="18"/>
  <c r="H157" i="18"/>
  <c r="H156" i="18"/>
  <c r="H155" i="18"/>
  <c r="H154" i="18"/>
  <c r="H153" i="18"/>
  <c r="H152" i="18"/>
  <c r="H151" i="18"/>
  <c r="H150" i="18"/>
  <c r="H149" i="18"/>
  <c r="H148" i="18"/>
  <c r="H147" i="18"/>
  <c r="H146" i="18"/>
  <c r="H145" i="18"/>
  <c r="H144" i="18"/>
  <c r="H143" i="18"/>
  <c r="H142" i="18"/>
  <c r="H141" i="18"/>
  <c r="H140" i="18"/>
  <c r="H139" i="18"/>
  <c r="H138" i="18"/>
  <c r="H137" i="18"/>
  <c r="H136" i="18"/>
  <c r="H135" i="18"/>
  <c r="H134" i="18"/>
  <c r="H133" i="18"/>
  <c r="H132" i="18"/>
  <c r="H131" i="18"/>
  <c r="H130" i="18"/>
  <c r="H129" i="18"/>
  <c r="H128" i="18"/>
  <c r="H127" i="18"/>
  <c r="H126" i="18"/>
  <c r="H125" i="18"/>
  <c r="H124" i="18"/>
  <c r="H123" i="18"/>
  <c r="H122" i="18"/>
  <c r="H121" i="18"/>
  <c r="H120" i="18"/>
  <c r="H119" i="18"/>
  <c r="H118" i="18"/>
  <c r="H117" i="18"/>
  <c r="H116" i="18"/>
  <c r="H115" i="18"/>
  <c r="H114" i="18"/>
  <c r="H113" i="18"/>
  <c r="H112" i="18"/>
  <c r="H111" i="18"/>
  <c r="H110" i="18"/>
  <c r="H109" i="18"/>
  <c r="H108" i="18"/>
  <c r="H107" i="18"/>
  <c r="H106" i="18"/>
  <c r="H105" i="18"/>
  <c r="H104" i="18"/>
  <c r="H103" i="18"/>
  <c r="H102" i="18"/>
  <c r="H101" i="18"/>
  <c r="H100" i="18"/>
  <c r="H99" i="18"/>
  <c r="H98" i="18"/>
  <c r="H97" i="18"/>
  <c r="H96" i="18"/>
  <c r="H95" i="18"/>
  <c r="H94" i="18"/>
  <c r="H93" i="18"/>
  <c r="H92" i="18"/>
  <c r="H91" i="18"/>
  <c r="H90" i="18"/>
  <c r="H89" i="18"/>
  <c r="H88" i="18"/>
  <c r="H87" i="18"/>
  <c r="H86" i="18"/>
  <c r="H85" i="18"/>
  <c r="H84" i="18"/>
  <c r="H83" i="18"/>
  <c r="H82" i="18"/>
  <c r="H81" i="18"/>
  <c r="H80" i="18"/>
  <c r="H79" i="18"/>
  <c r="H78" i="18"/>
  <c r="H77" i="18"/>
  <c r="H76" i="18"/>
  <c r="H75" i="18"/>
  <c r="H74" i="18"/>
  <c r="H73" i="18"/>
  <c r="H72" i="18"/>
  <c r="H71" i="18"/>
  <c r="H70" i="18"/>
  <c r="H69" i="18"/>
  <c r="H68" i="18"/>
  <c r="H67" i="18"/>
  <c r="H66" i="18"/>
  <c r="H65" i="18"/>
  <c r="H64" i="18"/>
  <c r="H63" i="18"/>
  <c r="H62" i="18"/>
  <c r="H61" i="18"/>
  <c r="H60" i="18"/>
  <c r="H59" i="18"/>
  <c r="H58" i="18"/>
  <c r="H57" i="18"/>
  <c r="H56" i="18"/>
  <c r="H55" i="18"/>
  <c r="H54" i="18"/>
  <c r="H53" i="18"/>
  <c r="H52" i="18"/>
  <c r="H51" i="18"/>
  <c r="H50" i="18"/>
  <c r="H49" i="18"/>
  <c r="H48" i="18"/>
  <c r="H47" i="18"/>
  <c r="H46" i="18"/>
  <c r="H45" i="18"/>
  <c r="H44" i="18"/>
  <c r="H43" i="18"/>
  <c r="H42" i="18"/>
  <c r="H41" i="18"/>
  <c r="H40" i="18"/>
  <c r="H39" i="18"/>
  <c r="H38" i="18"/>
  <c r="H37" i="18"/>
  <c r="H36" i="18"/>
  <c r="H35" i="18"/>
  <c r="H34" i="18"/>
  <c r="H33" i="18"/>
  <c r="H32" i="18"/>
  <c r="H31" i="18"/>
  <c r="H30" i="18"/>
  <c r="H29" i="18"/>
  <c r="H28" i="18"/>
  <c r="H27" i="18"/>
  <c r="H26" i="18"/>
  <c r="H25" i="18"/>
  <c r="H24" i="18"/>
  <c r="H23" i="18"/>
  <c r="H22" i="18"/>
  <c r="H21" i="18"/>
  <c r="G20" i="18"/>
  <c r="G19" i="18"/>
  <c r="G18" i="18"/>
  <c r="G17" i="18"/>
  <c r="G16" i="18"/>
  <c r="G15" i="18"/>
  <c r="G14" i="18"/>
  <c r="G13" i="18"/>
  <c r="G12" i="18"/>
  <c r="G11" i="18"/>
  <c r="G10" i="18"/>
  <c r="G9" i="18"/>
  <c r="G8" i="18"/>
  <c r="G7" i="18"/>
  <c r="H6" i="18"/>
  <c r="F5" i="18"/>
  <c r="F4" i="18"/>
  <c r="H3" i="18"/>
  <c r="F2" i="18"/>
  <c r="A1" i="17"/>
  <c r="G421" i="15"/>
  <c r="E421" i="15"/>
  <c r="G420" i="15"/>
  <c r="E420" i="15"/>
  <c r="G419" i="15"/>
  <c r="E419" i="15"/>
  <c r="G418" i="15"/>
  <c r="E418" i="15"/>
  <c r="G417" i="15"/>
  <c r="E417" i="15"/>
  <c r="G416" i="15"/>
  <c r="E416" i="15"/>
  <c r="G415" i="15"/>
  <c r="E415" i="15"/>
  <c r="G414" i="15"/>
  <c r="E414" i="15"/>
  <c r="G413" i="15"/>
  <c r="E413" i="15"/>
  <c r="D140" i="22" s="1"/>
  <c r="G411" i="15"/>
  <c r="E411" i="15"/>
  <c r="D139" i="22" s="1"/>
  <c r="G410" i="15"/>
  <c r="E410" i="15"/>
  <c r="D138" i="22" s="1"/>
  <c r="G409" i="15"/>
  <c r="E409" i="15"/>
  <c r="D137" i="22" s="1"/>
  <c r="G408" i="15"/>
  <c r="E408" i="15"/>
  <c r="D136" i="22" s="1"/>
  <c r="G404" i="15"/>
  <c r="E404" i="15"/>
  <c r="G403" i="15"/>
  <c r="E403" i="15"/>
  <c r="G402" i="15"/>
  <c r="E402" i="15"/>
  <c r="G400" i="15"/>
  <c r="E400" i="15"/>
  <c r="G399" i="15"/>
  <c r="E399" i="15"/>
  <c r="G398" i="15"/>
  <c r="E398" i="15"/>
  <c r="G396" i="15"/>
  <c r="E396" i="15"/>
  <c r="G395" i="15"/>
  <c r="E395" i="15"/>
  <c r="G394" i="15"/>
  <c r="E394" i="15"/>
  <c r="G392" i="15"/>
  <c r="E392" i="15"/>
  <c r="G391" i="15"/>
  <c r="E391" i="15"/>
  <c r="G390" i="15"/>
  <c r="E390" i="15"/>
  <c r="G388" i="15"/>
  <c r="E388" i="15"/>
  <c r="G387" i="15"/>
  <c r="E387" i="15"/>
  <c r="G386" i="15"/>
  <c r="E386" i="15"/>
  <c r="G384" i="15"/>
  <c r="E384" i="15"/>
  <c r="G383" i="15"/>
  <c r="E383" i="15"/>
  <c r="G382" i="15"/>
  <c r="E382" i="15"/>
  <c r="G380" i="15"/>
  <c r="E380" i="15"/>
  <c r="G379" i="15"/>
  <c r="E379" i="15"/>
  <c r="G378" i="15"/>
  <c r="E378" i="15"/>
  <c r="G376" i="15"/>
  <c r="E376" i="15"/>
  <c r="D135" i="22" s="1"/>
  <c r="G375" i="15"/>
  <c r="E375" i="15"/>
  <c r="D134" i="22" s="1"/>
  <c r="G374" i="15"/>
  <c r="E374" i="15"/>
  <c r="D133" i="22" s="1"/>
  <c r="G372" i="15"/>
  <c r="E372" i="15"/>
  <c r="G371" i="15"/>
  <c r="E371" i="15"/>
  <c r="G370" i="15"/>
  <c r="E370" i="15"/>
  <c r="G368" i="15"/>
  <c r="E368" i="15"/>
  <c r="G367" i="15"/>
  <c r="E367" i="15"/>
  <c r="G366" i="15"/>
  <c r="E366" i="15"/>
  <c r="G364" i="15"/>
  <c r="E364" i="15"/>
  <c r="G363" i="15"/>
  <c r="E363" i="15"/>
  <c r="G362" i="15"/>
  <c r="E362" i="15"/>
  <c r="G360" i="15"/>
  <c r="E360" i="15"/>
  <c r="G359" i="15"/>
  <c r="E359" i="15"/>
  <c r="G358" i="15"/>
  <c r="E358" i="15"/>
  <c r="G356" i="15"/>
  <c r="E356" i="15"/>
  <c r="G355" i="15"/>
  <c r="E355" i="15"/>
  <c r="G354" i="15"/>
  <c r="E354" i="15"/>
  <c r="G352" i="15"/>
  <c r="E352" i="15"/>
  <c r="G351" i="15"/>
  <c r="E351" i="15"/>
  <c r="G350" i="15"/>
  <c r="E350" i="15"/>
  <c r="G348" i="15"/>
  <c r="E348" i="15"/>
  <c r="G347" i="15"/>
  <c r="E347" i="15"/>
  <c r="G346" i="15"/>
  <c r="E346" i="15"/>
  <c r="G344" i="15"/>
  <c r="E344" i="15"/>
  <c r="D132" i="22" s="1"/>
  <c r="G343" i="15"/>
  <c r="E343" i="15"/>
  <c r="D131" i="22" s="1"/>
  <c r="G342" i="15"/>
  <c r="E342" i="15"/>
  <c r="D130" i="22" s="1"/>
  <c r="G340" i="15"/>
  <c r="E340" i="15"/>
  <c r="G339" i="15"/>
  <c r="E339" i="15"/>
  <c r="G338" i="15"/>
  <c r="E338" i="15"/>
  <c r="G336" i="15"/>
  <c r="E336" i="15"/>
  <c r="G335" i="15"/>
  <c r="E335" i="15"/>
  <c r="G334" i="15"/>
  <c r="E334" i="15"/>
  <c r="G332" i="15"/>
  <c r="E332" i="15"/>
  <c r="G331" i="15"/>
  <c r="E331" i="15"/>
  <c r="G330" i="15"/>
  <c r="E330" i="15"/>
  <c r="G328" i="15"/>
  <c r="E328" i="15"/>
  <c r="G327" i="15"/>
  <c r="E327" i="15"/>
  <c r="G326" i="15"/>
  <c r="E326" i="15"/>
  <c r="G324" i="15"/>
  <c r="E324" i="15"/>
  <c r="G323" i="15"/>
  <c r="E323" i="15"/>
  <c r="G322" i="15"/>
  <c r="E322" i="15"/>
  <c r="G320" i="15"/>
  <c r="E320" i="15"/>
  <c r="G319" i="15"/>
  <c r="E319" i="15"/>
  <c r="G318" i="15"/>
  <c r="E318" i="15"/>
  <c r="G316" i="15"/>
  <c r="E316" i="15"/>
  <c r="G315" i="15"/>
  <c r="E315" i="15"/>
  <c r="G314" i="15"/>
  <c r="E314" i="15"/>
  <c r="G312" i="15"/>
  <c r="E312" i="15"/>
  <c r="D129" i="22" s="1"/>
  <c r="G311" i="15"/>
  <c r="E311" i="15"/>
  <c r="D128" i="22" s="1"/>
  <c r="G310" i="15"/>
  <c r="E310" i="15"/>
  <c r="D127" i="22" s="1"/>
  <c r="G308" i="15"/>
  <c r="E308" i="15"/>
  <c r="G307" i="15"/>
  <c r="E307" i="15"/>
  <c r="G306" i="15"/>
  <c r="E306" i="15"/>
  <c r="G304" i="15"/>
  <c r="E304" i="15"/>
  <c r="G303" i="15"/>
  <c r="E303" i="15"/>
  <c r="G302" i="15"/>
  <c r="E302" i="15"/>
  <c r="G300" i="15"/>
  <c r="E300" i="15"/>
  <c r="G299" i="15"/>
  <c r="E299" i="15"/>
  <c r="G298" i="15"/>
  <c r="E298" i="15"/>
  <c r="G296" i="15"/>
  <c r="E296" i="15"/>
  <c r="G295" i="15"/>
  <c r="E295" i="15"/>
  <c r="G294" i="15"/>
  <c r="E294" i="15"/>
  <c r="G292" i="15"/>
  <c r="E292" i="15"/>
  <c r="G291" i="15"/>
  <c r="E291" i="15"/>
  <c r="G290" i="15"/>
  <c r="E290" i="15"/>
  <c r="G288" i="15"/>
  <c r="E288" i="15"/>
  <c r="G287" i="15"/>
  <c r="E287" i="15"/>
  <c r="G286" i="15"/>
  <c r="E286" i="15"/>
  <c r="G284" i="15"/>
  <c r="E284" i="15"/>
  <c r="G283" i="15"/>
  <c r="E283" i="15"/>
  <c r="G282" i="15"/>
  <c r="E282" i="15"/>
  <c r="G280" i="15"/>
  <c r="E280" i="15"/>
  <c r="D126" i="22" s="1"/>
  <c r="G279" i="15"/>
  <c r="E279" i="15"/>
  <c r="D125" i="22" s="1"/>
  <c r="G278" i="15"/>
  <c r="E278" i="15"/>
  <c r="D124" i="22" s="1"/>
  <c r="I274" i="15"/>
  <c r="G274" i="15"/>
  <c r="F274" i="15"/>
  <c r="E274" i="15"/>
  <c r="D123" i="22" s="1"/>
  <c r="I273" i="15"/>
  <c r="G273" i="15"/>
  <c r="F273" i="15"/>
  <c r="E273" i="15"/>
  <c r="D122" i="22" s="1"/>
  <c r="I271" i="15"/>
  <c r="G271" i="15"/>
  <c r="F271" i="15"/>
  <c r="E271" i="15"/>
  <c r="I270" i="15"/>
  <c r="G270" i="15"/>
  <c r="F270" i="15"/>
  <c r="E270" i="15"/>
  <c r="I269" i="15"/>
  <c r="G269" i="15"/>
  <c r="F269" i="15"/>
  <c r="E269" i="15"/>
  <c r="I268" i="15"/>
  <c r="G268" i="15"/>
  <c r="F268" i="15"/>
  <c r="E268" i="15"/>
  <c r="I267" i="15"/>
  <c r="G267" i="15"/>
  <c r="F267" i="15"/>
  <c r="E267" i="15"/>
  <c r="I266" i="15"/>
  <c r="G266" i="15"/>
  <c r="F266" i="15"/>
  <c r="E266" i="15"/>
  <c r="I265" i="15"/>
  <c r="G265" i="15"/>
  <c r="F265" i="15"/>
  <c r="E265" i="15"/>
  <c r="I264" i="15"/>
  <c r="G264" i="15"/>
  <c r="F264" i="15"/>
  <c r="E264" i="15"/>
  <c r="D121" i="22" s="1"/>
  <c r="I262" i="15"/>
  <c r="G262" i="15"/>
  <c r="F262" i="15"/>
  <c r="E262" i="15"/>
  <c r="I261" i="15"/>
  <c r="G261" i="15"/>
  <c r="F261" i="15"/>
  <c r="E261" i="15"/>
  <c r="I260" i="15"/>
  <c r="G260" i="15"/>
  <c r="F260" i="15"/>
  <c r="E260" i="15"/>
  <c r="I259" i="15"/>
  <c r="G259" i="15"/>
  <c r="F259" i="15"/>
  <c r="E259" i="15"/>
  <c r="I258" i="15"/>
  <c r="G258" i="15"/>
  <c r="F258" i="15"/>
  <c r="E258" i="15"/>
  <c r="I257" i="15"/>
  <c r="G257" i="15"/>
  <c r="F257" i="15"/>
  <c r="E257" i="15"/>
  <c r="I256" i="15"/>
  <c r="G256" i="15"/>
  <c r="F256" i="15"/>
  <c r="E256" i="15"/>
  <c r="I255" i="15"/>
  <c r="G255" i="15"/>
  <c r="F255" i="15"/>
  <c r="E255" i="15"/>
  <c r="D120" i="22" s="1"/>
  <c r="G251" i="15"/>
  <c r="E251" i="15"/>
  <c r="D119" i="22" s="1"/>
  <c r="G250" i="15"/>
  <c r="E250" i="15"/>
  <c r="D118" i="22" s="1"/>
  <c r="G248" i="15"/>
  <c r="E248" i="15"/>
  <c r="G247" i="15"/>
  <c r="E247" i="15"/>
  <c r="G246" i="15"/>
  <c r="E246" i="15"/>
  <c r="G245" i="15"/>
  <c r="E245" i="15"/>
  <c r="G244" i="15"/>
  <c r="E244" i="15"/>
  <c r="G243" i="15"/>
  <c r="E243" i="15"/>
  <c r="G242" i="15"/>
  <c r="E242" i="15"/>
  <c r="G241" i="15"/>
  <c r="E241" i="15"/>
  <c r="D117" i="22" s="1"/>
  <c r="G239" i="15"/>
  <c r="E239" i="15"/>
  <c r="G238" i="15"/>
  <c r="E238" i="15"/>
  <c r="G237" i="15"/>
  <c r="E237" i="15"/>
  <c r="G236" i="15"/>
  <c r="E236" i="15"/>
  <c r="G235" i="15"/>
  <c r="E235" i="15"/>
  <c r="G234" i="15"/>
  <c r="E234" i="15"/>
  <c r="G233" i="15"/>
  <c r="E233" i="15"/>
  <c r="G232" i="15"/>
  <c r="E232" i="15"/>
  <c r="D116" i="22" s="1"/>
  <c r="G228" i="15"/>
  <c r="E228" i="15"/>
  <c r="G227" i="15"/>
  <c r="E227" i="15"/>
  <c r="G226" i="15"/>
  <c r="E226" i="15"/>
  <c r="G225" i="15"/>
  <c r="E225" i="15"/>
  <c r="G224" i="15"/>
  <c r="E224" i="15"/>
  <c r="G223" i="15"/>
  <c r="E223" i="15"/>
  <c r="G222" i="15"/>
  <c r="E222" i="15"/>
  <c r="G221" i="15"/>
  <c r="E221" i="15"/>
  <c r="G220" i="15"/>
  <c r="E220" i="15"/>
  <c r="D115" i="22" s="1"/>
  <c r="G218" i="15"/>
  <c r="E218" i="15"/>
  <c r="G217" i="15"/>
  <c r="E217" i="15"/>
  <c r="G216" i="15"/>
  <c r="E216" i="15"/>
  <c r="G215" i="15"/>
  <c r="E215" i="15"/>
  <c r="G214" i="15"/>
  <c r="E214" i="15"/>
  <c r="G213" i="15"/>
  <c r="E213" i="15"/>
  <c r="G212" i="15"/>
  <c r="E212" i="15"/>
  <c r="G211" i="15"/>
  <c r="E211" i="15"/>
  <c r="G210" i="15"/>
  <c r="E210" i="15"/>
  <c r="D114" i="22" s="1"/>
  <c r="G208" i="15"/>
  <c r="E208" i="15"/>
  <c r="G207" i="15"/>
  <c r="E207" i="15"/>
  <c r="G206" i="15"/>
  <c r="E206" i="15"/>
  <c r="G205" i="15"/>
  <c r="E205" i="15"/>
  <c r="G204" i="15"/>
  <c r="E204" i="15"/>
  <c r="G203" i="15"/>
  <c r="E203" i="15"/>
  <c r="G202" i="15"/>
  <c r="E202" i="15"/>
  <c r="G201" i="15"/>
  <c r="E201" i="15"/>
  <c r="G200" i="15"/>
  <c r="E200" i="15"/>
  <c r="D113" i="22" s="1"/>
  <c r="G198" i="15"/>
  <c r="E198" i="15"/>
  <c r="G197" i="15"/>
  <c r="E197" i="15"/>
  <c r="G196" i="15"/>
  <c r="E196" i="15"/>
  <c r="G195" i="15"/>
  <c r="E195" i="15"/>
  <c r="G194" i="15"/>
  <c r="E194" i="15"/>
  <c r="G193" i="15"/>
  <c r="E193" i="15"/>
  <c r="G192" i="15"/>
  <c r="E192" i="15"/>
  <c r="G191" i="15"/>
  <c r="E191" i="15"/>
  <c r="G190" i="15"/>
  <c r="E190" i="15"/>
  <c r="D112" i="22" s="1"/>
  <c r="G188" i="15"/>
  <c r="E188" i="15"/>
  <c r="G187" i="15"/>
  <c r="E187" i="15"/>
  <c r="G186" i="15"/>
  <c r="E186" i="15"/>
  <c r="G185" i="15"/>
  <c r="E185" i="15"/>
  <c r="G184" i="15"/>
  <c r="E184" i="15"/>
  <c r="G183" i="15"/>
  <c r="E183" i="15"/>
  <c r="G182" i="15"/>
  <c r="E182" i="15"/>
  <c r="G181" i="15"/>
  <c r="E181" i="15"/>
  <c r="G180" i="15"/>
  <c r="E180" i="15"/>
  <c r="D111" i="22" s="1"/>
  <c r="G178" i="15"/>
  <c r="E178" i="15"/>
  <c r="G177" i="15"/>
  <c r="E177" i="15"/>
  <c r="G176" i="15"/>
  <c r="E176" i="15"/>
  <c r="G175" i="15"/>
  <c r="E175" i="15"/>
  <c r="G174" i="15"/>
  <c r="E174" i="15"/>
  <c r="G173" i="15"/>
  <c r="E173" i="15"/>
  <c r="G172" i="15"/>
  <c r="E172" i="15"/>
  <c r="G171" i="15"/>
  <c r="E171" i="15"/>
  <c r="G170" i="15"/>
  <c r="E170" i="15"/>
  <c r="D110" i="22" s="1"/>
  <c r="G168" i="15"/>
  <c r="E168" i="15"/>
  <c r="G167" i="15"/>
  <c r="E167" i="15"/>
  <c r="G166" i="15"/>
  <c r="E166" i="15"/>
  <c r="G165" i="15"/>
  <c r="E165" i="15"/>
  <c r="G164" i="15"/>
  <c r="E164" i="15"/>
  <c r="G163" i="15"/>
  <c r="E163" i="15"/>
  <c r="G162" i="15"/>
  <c r="E162" i="15"/>
  <c r="G161" i="15"/>
  <c r="E161" i="15"/>
  <c r="G160" i="15"/>
  <c r="E160" i="15"/>
  <c r="G158" i="15"/>
  <c r="E158" i="15"/>
  <c r="G157" i="15"/>
  <c r="E157" i="15"/>
  <c r="G156" i="15"/>
  <c r="E156" i="15"/>
  <c r="G155" i="15"/>
  <c r="E155" i="15"/>
  <c r="G154" i="15"/>
  <c r="E154" i="15"/>
  <c r="G153" i="15"/>
  <c r="E153" i="15"/>
  <c r="G152" i="15"/>
  <c r="E152" i="15"/>
  <c r="G151" i="15"/>
  <c r="E151" i="15"/>
  <c r="G150" i="15"/>
  <c r="E150" i="15"/>
  <c r="D108" i="22" s="1"/>
  <c r="G148" i="15"/>
  <c r="E148" i="15"/>
  <c r="G147" i="15"/>
  <c r="E147" i="15"/>
  <c r="G146" i="15"/>
  <c r="E146" i="15"/>
  <c r="G145" i="15"/>
  <c r="E145" i="15"/>
  <c r="G144" i="15"/>
  <c r="E144" i="15"/>
  <c r="G143" i="15"/>
  <c r="E143" i="15"/>
  <c r="G142" i="15"/>
  <c r="E142" i="15"/>
  <c r="G141" i="15"/>
  <c r="E141" i="15"/>
  <c r="G140" i="15"/>
  <c r="E140" i="15"/>
  <c r="D107" i="22" s="1"/>
  <c r="G138" i="15"/>
  <c r="E138" i="15"/>
  <c r="G137" i="15"/>
  <c r="E137" i="15"/>
  <c r="G136" i="15"/>
  <c r="E136" i="15"/>
  <c r="G135" i="15"/>
  <c r="E135" i="15"/>
  <c r="G134" i="15"/>
  <c r="E134" i="15"/>
  <c r="G133" i="15"/>
  <c r="E133" i="15"/>
  <c r="G132" i="15"/>
  <c r="E132" i="15"/>
  <c r="G131" i="15"/>
  <c r="E131" i="15"/>
  <c r="G130" i="15"/>
  <c r="E130" i="15"/>
  <c r="D106" i="22" s="1"/>
  <c r="G128" i="15"/>
  <c r="E128" i="15"/>
  <c r="G127" i="15"/>
  <c r="E127" i="15"/>
  <c r="G126" i="15"/>
  <c r="E126" i="15"/>
  <c r="G125" i="15"/>
  <c r="E125" i="15"/>
  <c r="G124" i="15"/>
  <c r="E124" i="15"/>
  <c r="G123" i="15"/>
  <c r="E123" i="15"/>
  <c r="G122" i="15"/>
  <c r="E122" i="15"/>
  <c r="G121" i="15"/>
  <c r="E121" i="15"/>
  <c r="G120" i="15"/>
  <c r="E120" i="15"/>
  <c r="D105" i="22" s="1"/>
  <c r="G118" i="15"/>
  <c r="E118" i="15"/>
  <c r="G117" i="15"/>
  <c r="E117" i="15"/>
  <c r="G116" i="15"/>
  <c r="E116" i="15"/>
  <c r="G115" i="15"/>
  <c r="E115" i="15"/>
  <c r="G114" i="15"/>
  <c r="E114" i="15"/>
  <c r="G113" i="15"/>
  <c r="E113" i="15"/>
  <c r="G112" i="15"/>
  <c r="E112" i="15"/>
  <c r="G111" i="15"/>
  <c r="E111" i="15"/>
  <c r="G110" i="15"/>
  <c r="E110" i="15"/>
  <c r="D104" i="22" s="1"/>
  <c r="G108" i="15"/>
  <c r="E108" i="15"/>
  <c r="G107" i="15"/>
  <c r="E107" i="15"/>
  <c r="G106" i="15"/>
  <c r="E106" i="15"/>
  <c r="G105" i="15"/>
  <c r="E105" i="15"/>
  <c r="G104" i="15"/>
  <c r="E104" i="15"/>
  <c r="G103" i="15"/>
  <c r="E103" i="15"/>
  <c r="G102" i="15"/>
  <c r="E102" i="15"/>
  <c r="G101" i="15"/>
  <c r="E101" i="15"/>
  <c r="G100" i="15"/>
  <c r="E100" i="15"/>
  <c r="D103" i="22" s="1"/>
  <c r="G98" i="15"/>
  <c r="E98" i="15"/>
  <c r="G97" i="15"/>
  <c r="E97" i="15"/>
  <c r="G96" i="15"/>
  <c r="E96" i="15"/>
  <c r="G95" i="15"/>
  <c r="E95" i="15"/>
  <c r="G94" i="15"/>
  <c r="E94" i="15"/>
  <c r="G93" i="15"/>
  <c r="E93" i="15"/>
  <c r="G92" i="15"/>
  <c r="E92" i="15"/>
  <c r="G91" i="15"/>
  <c r="E91" i="15"/>
  <c r="G90" i="15"/>
  <c r="E90" i="15"/>
  <c r="D102" i="22" s="1"/>
  <c r="G88" i="15"/>
  <c r="E88" i="15"/>
  <c r="G87" i="15"/>
  <c r="E87" i="15"/>
  <c r="G86" i="15"/>
  <c r="E86" i="15"/>
  <c r="G85" i="15"/>
  <c r="E85" i="15"/>
  <c r="G84" i="15"/>
  <c r="E84" i="15"/>
  <c r="G83" i="15"/>
  <c r="E83" i="15"/>
  <c r="G82" i="15"/>
  <c r="E82" i="15"/>
  <c r="G81" i="15"/>
  <c r="E81" i="15"/>
  <c r="G80" i="15"/>
  <c r="E80" i="15"/>
  <c r="D101" i="22" s="1"/>
  <c r="G78" i="15"/>
  <c r="E78" i="15"/>
  <c r="G77" i="15"/>
  <c r="E77" i="15"/>
  <c r="G76" i="15"/>
  <c r="E76" i="15"/>
  <c r="G75" i="15"/>
  <c r="E75" i="15"/>
  <c r="G74" i="15"/>
  <c r="E74" i="15"/>
  <c r="G73" i="15"/>
  <c r="E73" i="15"/>
  <c r="G72" i="15"/>
  <c r="E72" i="15"/>
  <c r="G71" i="15"/>
  <c r="E71" i="15"/>
  <c r="G70" i="15"/>
  <c r="E70" i="15"/>
  <c r="D100" i="22" s="1"/>
  <c r="G68" i="15"/>
  <c r="E68" i="15"/>
  <c r="G67" i="15"/>
  <c r="E67" i="15"/>
  <c r="G66" i="15"/>
  <c r="E66" i="15"/>
  <c r="G65" i="15"/>
  <c r="E65" i="15"/>
  <c r="G64" i="15"/>
  <c r="E64" i="15"/>
  <c r="G63" i="15"/>
  <c r="E63" i="15"/>
  <c r="G62" i="15"/>
  <c r="E62" i="15"/>
  <c r="G61" i="15"/>
  <c r="E61" i="15"/>
  <c r="G60" i="15"/>
  <c r="E60" i="15"/>
  <c r="D99" i="22" s="1"/>
  <c r="G58" i="15"/>
  <c r="E58" i="15"/>
  <c r="G57" i="15"/>
  <c r="E57" i="15"/>
  <c r="G56" i="15"/>
  <c r="E56" i="15"/>
  <c r="G55" i="15"/>
  <c r="E55" i="15"/>
  <c r="G54" i="15"/>
  <c r="E54" i="15"/>
  <c r="G53" i="15"/>
  <c r="E53" i="15"/>
  <c r="G52" i="15"/>
  <c r="E52" i="15"/>
  <c r="G51" i="15"/>
  <c r="E51" i="15"/>
  <c r="G50" i="15"/>
  <c r="E50" i="15"/>
  <c r="D98" i="22" s="1"/>
  <c r="G48" i="15"/>
  <c r="E48" i="15"/>
  <c r="G47" i="15"/>
  <c r="E47" i="15"/>
  <c r="G46" i="15"/>
  <c r="E46" i="15"/>
  <c r="G45" i="15"/>
  <c r="E45" i="15"/>
  <c r="G44" i="15"/>
  <c r="E44" i="15"/>
  <c r="G43" i="15"/>
  <c r="E43" i="15"/>
  <c r="G42" i="15"/>
  <c r="E42" i="15"/>
  <c r="G41" i="15"/>
  <c r="E41" i="15"/>
  <c r="G40" i="15"/>
  <c r="E40" i="15"/>
  <c r="D97" i="22" s="1"/>
  <c r="G38" i="15"/>
  <c r="E38" i="15"/>
  <c r="G37" i="15"/>
  <c r="E37" i="15"/>
  <c r="G36" i="15"/>
  <c r="E36" i="15"/>
  <c r="G35" i="15"/>
  <c r="E35" i="15"/>
  <c r="G34" i="15"/>
  <c r="E34" i="15"/>
  <c r="G33" i="15"/>
  <c r="E33" i="15"/>
  <c r="G32" i="15"/>
  <c r="E32" i="15"/>
  <c r="G31" i="15"/>
  <c r="E31" i="15"/>
  <c r="G30" i="15"/>
  <c r="E30" i="15"/>
  <c r="D96" i="22" s="1"/>
  <c r="G28" i="15"/>
  <c r="E28" i="15"/>
  <c r="G27" i="15"/>
  <c r="E27" i="15"/>
  <c r="G26" i="15"/>
  <c r="E26" i="15"/>
  <c r="G25" i="15"/>
  <c r="E25" i="15"/>
  <c r="G24" i="15"/>
  <c r="E24" i="15"/>
  <c r="G23" i="15"/>
  <c r="E23" i="15"/>
  <c r="G22" i="15"/>
  <c r="E22" i="15"/>
  <c r="G21" i="15"/>
  <c r="E21" i="15"/>
  <c r="G20" i="15"/>
  <c r="E20" i="15"/>
  <c r="D95" i="22" s="1"/>
  <c r="G18" i="15"/>
  <c r="E18" i="15"/>
  <c r="F2" i="15"/>
  <c r="A1" i="15"/>
  <c r="G5032" i="13"/>
  <c r="E5032" i="13"/>
  <c r="G5031" i="13"/>
  <c r="E5031" i="13"/>
  <c r="G5030" i="13"/>
  <c r="E5030" i="13"/>
  <c r="G5029" i="13"/>
  <c r="E5029" i="13"/>
  <c r="G5028" i="13"/>
  <c r="E5028" i="13"/>
  <c r="G5027" i="13"/>
  <c r="E5027" i="13"/>
  <c r="G5026" i="13"/>
  <c r="E5026" i="13"/>
  <c r="G5025" i="13"/>
  <c r="E5025" i="13"/>
  <c r="G5020" i="13"/>
  <c r="E5020" i="13"/>
  <c r="G5019" i="13"/>
  <c r="E5019" i="13"/>
  <c r="G5018" i="13"/>
  <c r="E5018" i="13"/>
  <c r="G5017" i="13"/>
  <c r="E5017" i="13"/>
  <c r="G5016" i="13"/>
  <c r="E5016" i="13"/>
  <c r="G5015" i="13"/>
  <c r="E5015" i="13"/>
  <c r="G5014" i="13"/>
  <c r="E5014" i="13"/>
  <c r="G5013" i="13"/>
  <c r="E5013" i="13"/>
  <c r="G5008" i="13"/>
  <c r="E5008" i="13"/>
  <c r="G5007" i="13"/>
  <c r="E5007" i="13"/>
  <c r="G5006" i="13"/>
  <c r="E5006" i="13"/>
  <c r="G5005" i="13"/>
  <c r="E5005" i="13"/>
  <c r="G5004" i="13"/>
  <c r="E5004" i="13"/>
  <c r="G5003" i="13"/>
  <c r="E5003" i="13"/>
  <c r="G5002" i="13"/>
  <c r="E5002" i="13"/>
  <c r="G5001" i="13"/>
  <c r="E5001" i="13"/>
  <c r="G4996" i="13"/>
  <c r="E4996" i="13"/>
  <c r="G4995" i="13"/>
  <c r="E4995" i="13"/>
  <c r="G4994" i="13"/>
  <c r="E4994" i="13"/>
  <c r="G4993" i="13"/>
  <c r="E4993" i="13"/>
  <c r="G4992" i="13"/>
  <c r="E4992" i="13"/>
  <c r="G4991" i="13"/>
  <c r="E4991" i="13"/>
  <c r="G4990" i="13"/>
  <c r="E4990" i="13"/>
  <c r="G4989" i="13"/>
  <c r="E4989" i="13"/>
  <c r="G4984" i="13"/>
  <c r="E4984" i="13"/>
  <c r="G4983" i="13"/>
  <c r="E4983" i="13"/>
  <c r="G4982" i="13"/>
  <c r="E4982" i="13"/>
  <c r="G4981" i="13"/>
  <c r="E4981" i="13"/>
  <c r="G4980" i="13"/>
  <c r="E4980" i="13"/>
  <c r="G4979" i="13"/>
  <c r="E4979" i="13"/>
  <c r="G4978" i="13"/>
  <c r="E4978" i="13"/>
  <c r="G4977" i="13"/>
  <c r="E4977" i="13"/>
  <c r="G4972" i="13"/>
  <c r="E4972" i="13"/>
  <c r="G4971" i="13"/>
  <c r="E4971" i="13"/>
  <c r="G4970" i="13"/>
  <c r="E4970" i="13"/>
  <c r="G4969" i="13"/>
  <c r="E4969" i="13"/>
  <c r="G4968" i="13"/>
  <c r="E4968" i="13"/>
  <c r="G4967" i="13"/>
  <c r="E4967" i="13"/>
  <c r="G4966" i="13"/>
  <c r="E4966" i="13"/>
  <c r="G4965" i="13"/>
  <c r="E4965" i="13"/>
  <c r="G4960" i="13"/>
  <c r="E4960" i="13"/>
  <c r="G4959" i="13"/>
  <c r="E4959" i="13"/>
  <c r="G4958" i="13"/>
  <c r="E4958" i="13"/>
  <c r="G4957" i="13"/>
  <c r="E4957" i="13"/>
  <c r="G4956" i="13"/>
  <c r="E4956" i="13"/>
  <c r="G4955" i="13"/>
  <c r="E4955" i="13"/>
  <c r="G4954" i="13"/>
  <c r="E4954" i="13"/>
  <c r="G4953" i="13"/>
  <c r="E4953" i="13"/>
  <c r="G4948" i="13"/>
  <c r="E4948" i="13"/>
  <c r="G4947" i="13"/>
  <c r="E4947" i="13"/>
  <c r="G4946" i="13"/>
  <c r="E4946" i="13"/>
  <c r="G4945" i="13"/>
  <c r="E4945" i="13"/>
  <c r="G4944" i="13"/>
  <c r="E4944" i="13"/>
  <c r="G4943" i="13"/>
  <c r="E4943" i="13"/>
  <c r="G4942" i="13"/>
  <c r="E4942" i="13"/>
  <c r="G4941" i="13"/>
  <c r="E4941" i="13"/>
  <c r="G4936" i="13"/>
  <c r="E4936" i="13"/>
  <c r="G4935" i="13"/>
  <c r="E4935" i="13"/>
  <c r="G4934" i="13"/>
  <c r="E4934" i="13"/>
  <c r="G4933" i="13"/>
  <c r="E4933" i="13"/>
  <c r="G4932" i="13"/>
  <c r="E4932" i="13"/>
  <c r="G4931" i="13"/>
  <c r="E4931" i="13"/>
  <c r="G4930" i="13"/>
  <c r="E4930" i="13"/>
  <c r="G4929" i="13"/>
  <c r="E4929" i="13"/>
  <c r="G4924" i="13"/>
  <c r="E4924" i="13"/>
  <c r="G4923" i="13"/>
  <c r="E4923" i="13"/>
  <c r="G4922" i="13"/>
  <c r="E4922" i="13"/>
  <c r="G4921" i="13"/>
  <c r="E4921" i="13"/>
  <c r="G4920" i="13"/>
  <c r="E4920" i="13"/>
  <c r="G4919" i="13"/>
  <c r="E4919" i="13"/>
  <c r="G4918" i="13"/>
  <c r="E4918" i="13"/>
  <c r="G4917" i="13"/>
  <c r="E4917" i="13"/>
  <c r="G4912" i="13"/>
  <c r="E4912" i="13"/>
  <c r="G4911" i="13"/>
  <c r="E4911" i="13"/>
  <c r="G4910" i="13"/>
  <c r="E4910" i="13"/>
  <c r="G4909" i="13"/>
  <c r="E4909" i="13"/>
  <c r="G4908" i="13"/>
  <c r="E4908" i="13"/>
  <c r="G4907" i="13"/>
  <c r="E4907" i="13"/>
  <c r="G4906" i="13"/>
  <c r="E4906" i="13"/>
  <c r="G4905" i="13"/>
  <c r="E4905" i="13"/>
  <c r="G4900" i="13"/>
  <c r="E4900" i="13"/>
  <c r="G4899" i="13"/>
  <c r="E4899" i="13"/>
  <c r="G4898" i="13"/>
  <c r="E4898" i="13"/>
  <c r="G4897" i="13"/>
  <c r="E4897" i="13"/>
  <c r="G4896" i="13"/>
  <c r="E4896" i="13"/>
  <c r="G4895" i="13"/>
  <c r="E4895" i="13"/>
  <c r="G4894" i="13"/>
  <c r="E4894" i="13"/>
  <c r="G4893" i="13"/>
  <c r="E4893" i="13"/>
  <c r="G4888" i="13"/>
  <c r="E4888" i="13"/>
  <c r="G4887" i="13"/>
  <c r="E4887" i="13"/>
  <c r="G4886" i="13"/>
  <c r="E4886" i="13"/>
  <c r="G4885" i="13"/>
  <c r="E4885" i="13"/>
  <c r="G4884" i="13"/>
  <c r="E4884" i="13"/>
  <c r="G4883" i="13"/>
  <c r="E4883" i="13"/>
  <c r="G4882" i="13"/>
  <c r="E4882" i="13"/>
  <c r="G4881" i="13"/>
  <c r="E4881" i="13"/>
  <c r="G4876" i="13"/>
  <c r="E4876" i="13"/>
  <c r="G4875" i="13"/>
  <c r="E4875" i="13"/>
  <c r="G4874" i="13"/>
  <c r="E4874" i="13"/>
  <c r="G4873" i="13"/>
  <c r="E4873" i="13"/>
  <c r="G4872" i="13"/>
  <c r="E4872" i="13"/>
  <c r="G4871" i="13"/>
  <c r="E4871" i="13"/>
  <c r="G4870" i="13"/>
  <c r="E4870" i="13"/>
  <c r="G4869" i="13"/>
  <c r="E4869" i="13"/>
  <c r="G4864" i="13"/>
  <c r="E4864" i="13"/>
  <c r="G4863" i="13"/>
  <c r="E4863" i="13"/>
  <c r="G4862" i="13"/>
  <c r="E4862" i="13"/>
  <c r="G4861" i="13"/>
  <c r="E4861" i="13"/>
  <c r="G4860" i="13"/>
  <c r="E4860" i="13"/>
  <c r="G4859" i="13"/>
  <c r="E4859" i="13"/>
  <c r="G4858" i="13"/>
  <c r="E4858" i="13"/>
  <c r="G4857" i="13"/>
  <c r="E4857" i="13"/>
  <c r="G4852" i="13"/>
  <c r="E4852" i="13"/>
  <c r="G4851" i="13"/>
  <c r="E4851" i="13"/>
  <c r="G4850" i="13"/>
  <c r="E4850" i="13"/>
  <c r="G4849" i="13"/>
  <c r="E4849" i="13"/>
  <c r="G4848" i="13"/>
  <c r="E4848" i="13"/>
  <c r="G4847" i="13"/>
  <c r="E4847" i="13"/>
  <c r="G4846" i="13"/>
  <c r="E4846" i="13"/>
  <c r="G4845" i="13"/>
  <c r="E4845" i="13"/>
  <c r="G4840" i="13"/>
  <c r="E4840" i="13"/>
  <c r="G4839" i="13"/>
  <c r="E4839" i="13"/>
  <c r="G4838" i="13"/>
  <c r="E4838" i="13"/>
  <c r="G4837" i="13"/>
  <c r="E4837" i="13"/>
  <c r="G4836" i="13"/>
  <c r="E4836" i="13"/>
  <c r="G4835" i="13"/>
  <c r="E4835" i="13"/>
  <c r="G4834" i="13"/>
  <c r="E4834" i="13"/>
  <c r="G4833" i="13"/>
  <c r="E4833" i="13"/>
  <c r="G4828" i="13"/>
  <c r="E4828" i="13"/>
  <c r="G4827" i="13"/>
  <c r="E4827" i="13"/>
  <c r="G4826" i="13"/>
  <c r="E4826" i="13"/>
  <c r="G4825" i="13"/>
  <c r="E4825" i="13"/>
  <c r="G4824" i="13"/>
  <c r="E4824" i="13"/>
  <c r="G4823" i="13"/>
  <c r="E4823" i="13"/>
  <c r="G4822" i="13"/>
  <c r="E4822" i="13"/>
  <c r="G4821" i="13"/>
  <c r="E4821" i="13"/>
  <c r="G4816" i="13"/>
  <c r="E4816" i="13"/>
  <c r="G4815" i="13"/>
  <c r="E4815" i="13"/>
  <c r="G4814" i="13"/>
  <c r="E4814" i="13"/>
  <c r="G4813" i="13"/>
  <c r="E4813" i="13"/>
  <c r="G4812" i="13"/>
  <c r="E4812" i="13"/>
  <c r="G4811" i="13"/>
  <c r="E4811" i="13"/>
  <c r="G4810" i="13"/>
  <c r="E4810" i="13"/>
  <c r="G4809" i="13"/>
  <c r="E4809" i="13"/>
  <c r="G4804" i="13"/>
  <c r="E4804" i="13"/>
  <c r="G4803" i="13"/>
  <c r="E4803" i="13"/>
  <c r="G4802" i="13"/>
  <c r="E4802" i="13"/>
  <c r="G4801" i="13"/>
  <c r="E4801" i="13"/>
  <c r="G4800" i="13"/>
  <c r="E4800" i="13"/>
  <c r="G4799" i="13"/>
  <c r="E4799" i="13"/>
  <c r="G4798" i="13"/>
  <c r="E4798" i="13"/>
  <c r="G4797" i="13"/>
  <c r="E4797" i="13"/>
  <c r="G4789" i="13"/>
  <c r="E4789" i="13"/>
  <c r="G4788" i="13"/>
  <c r="E4788" i="13"/>
  <c r="G4787" i="13"/>
  <c r="E4787" i="13"/>
  <c r="G4786" i="13"/>
  <c r="E4786" i="13"/>
  <c r="G4785" i="13"/>
  <c r="E4785" i="13"/>
  <c r="G4784" i="13"/>
  <c r="E4784" i="13"/>
  <c r="G4783" i="13"/>
  <c r="E4783" i="13"/>
  <c r="G4782" i="13"/>
  <c r="E4782" i="13"/>
  <c r="G4777" i="13"/>
  <c r="E4777" i="13"/>
  <c r="G4776" i="13"/>
  <c r="E4776" i="13"/>
  <c r="G4775" i="13"/>
  <c r="E4775" i="13"/>
  <c r="G4774" i="13"/>
  <c r="E4774" i="13"/>
  <c r="G4773" i="13"/>
  <c r="E4773" i="13"/>
  <c r="G4772" i="13"/>
  <c r="E4772" i="13"/>
  <c r="G4771" i="13"/>
  <c r="E4771" i="13"/>
  <c r="G4770" i="13"/>
  <c r="E4770" i="13"/>
  <c r="G4765" i="13"/>
  <c r="E4765" i="13"/>
  <c r="G4764" i="13"/>
  <c r="E4764" i="13"/>
  <c r="G4763" i="13"/>
  <c r="E4763" i="13"/>
  <c r="G4762" i="13"/>
  <c r="E4762" i="13"/>
  <c r="G4761" i="13"/>
  <c r="E4761" i="13"/>
  <c r="G4760" i="13"/>
  <c r="E4760" i="13"/>
  <c r="G4759" i="13"/>
  <c r="E4759" i="13"/>
  <c r="G4758" i="13"/>
  <c r="E4758" i="13"/>
  <c r="G4753" i="13"/>
  <c r="E4753" i="13"/>
  <c r="G4752" i="13"/>
  <c r="E4752" i="13"/>
  <c r="G4751" i="13"/>
  <c r="E4751" i="13"/>
  <c r="G4750" i="13"/>
  <c r="E4750" i="13"/>
  <c r="G4749" i="13"/>
  <c r="E4749" i="13"/>
  <c r="G4748" i="13"/>
  <c r="E4748" i="13"/>
  <c r="G4747" i="13"/>
  <c r="E4747" i="13"/>
  <c r="G4746" i="13"/>
  <c r="E4746" i="13"/>
  <c r="G4741" i="13"/>
  <c r="E4741" i="13"/>
  <c r="G4740" i="13"/>
  <c r="E4740" i="13"/>
  <c r="G4739" i="13"/>
  <c r="E4739" i="13"/>
  <c r="G4738" i="13"/>
  <c r="E4738" i="13"/>
  <c r="G4737" i="13"/>
  <c r="E4737" i="13"/>
  <c r="G4736" i="13"/>
  <c r="E4736" i="13"/>
  <c r="G4735" i="13"/>
  <c r="E4735" i="13"/>
  <c r="G4734" i="13"/>
  <c r="E4734" i="13"/>
  <c r="G4729" i="13"/>
  <c r="E4729" i="13"/>
  <c r="G4728" i="13"/>
  <c r="E4728" i="13"/>
  <c r="G4727" i="13"/>
  <c r="E4727" i="13"/>
  <c r="G4726" i="13"/>
  <c r="E4726" i="13"/>
  <c r="G4725" i="13"/>
  <c r="E4725" i="13"/>
  <c r="G4724" i="13"/>
  <c r="E4724" i="13"/>
  <c r="G4723" i="13"/>
  <c r="E4723" i="13"/>
  <c r="G4722" i="13"/>
  <c r="E4722" i="13"/>
  <c r="G4717" i="13"/>
  <c r="E4717" i="13"/>
  <c r="G4716" i="13"/>
  <c r="E4716" i="13"/>
  <c r="G4715" i="13"/>
  <c r="E4715" i="13"/>
  <c r="G4714" i="13"/>
  <c r="E4714" i="13"/>
  <c r="G4713" i="13"/>
  <c r="E4713" i="13"/>
  <c r="G4712" i="13"/>
  <c r="E4712" i="13"/>
  <c r="G4711" i="13"/>
  <c r="E4711" i="13"/>
  <c r="G4710" i="13"/>
  <c r="E4710" i="13"/>
  <c r="G4705" i="13"/>
  <c r="E4705" i="13"/>
  <c r="G4704" i="13"/>
  <c r="E4704" i="13"/>
  <c r="G4703" i="13"/>
  <c r="E4703" i="13"/>
  <c r="G4702" i="13"/>
  <c r="E4702" i="13"/>
  <c r="G4701" i="13"/>
  <c r="E4701" i="13"/>
  <c r="G4700" i="13"/>
  <c r="E4700" i="13"/>
  <c r="G4699" i="13"/>
  <c r="E4699" i="13"/>
  <c r="G4698" i="13"/>
  <c r="E4698" i="13"/>
  <c r="G4693" i="13"/>
  <c r="E4693" i="13"/>
  <c r="G4692" i="13"/>
  <c r="E4692" i="13"/>
  <c r="G4691" i="13"/>
  <c r="E4691" i="13"/>
  <c r="G4690" i="13"/>
  <c r="E4690" i="13"/>
  <c r="G4689" i="13"/>
  <c r="E4689" i="13"/>
  <c r="G4688" i="13"/>
  <c r="E4688" i="13"/>
  <c r="G4687" i="13"/>
  <c r="E4687" i="13"/>
  <c r="G4686" i="13"/>
  <c r="E4686" i="13"/>
  <c r="G4681" i="13"/>
  <c r="E4681" i="13"/>
  <c r="G4680" i="13"/>
  <c r="E4680" i="13"/>
  <c r="G4679" i="13"/>
  <c r="E4679" i="13"/>
  <c r="G4678" i="13"/>
  <c r="E4678" i="13"/>
  <c r="G4677" i="13"/>
  <c r="E4677" i="13"/>
  <c r="G4676" i="13"/>
  <c r="E4676" i="13"/>
  <c r="G4675" i="13"/>
  <c r="E4675" i="13"/>
  <c r="G4674" i="13"/>
  <c r="E4674" i="13"/>
  <c r="G4669" i="13"/>
  <c r="E4669" i="13"/>
  <c r="G4668" i="13"/>
  <c r="E4668" i="13"/>
  <c r="G4667" i="13"/>
  <c r="E4667" i="13"/>
  <c r="G4666" i="13"/>
  <c r="E4666" i="13"/>
  <c r="G4665" i="13"/>
  <c r="E4665" i="13"/>
  <c r="G4664" i="13"/>
  <c r="E4664" i="13"/>
  <c r="G4663" i="13"/>
  <c r="E4663" i="13"/>
  <c r="G4662" i="13"/>
  <c r="E4662" i="13"/>
  <c r="G4657" i="13"/>
  <c r="E4657" i="13"/>
  <c r="G4656" i="13"/>
  <c r="E4656" i="13"/>
  <c r="G4655" i="13"/>
  <c r="E4655" i="13"/>
  <c r="G4654" i="13"/>
  <c r="E4654" i="13"/>
  <c r="G4653" i="13"/>
  <c r="E4653" i="13"/>
  <c r="G4652" i="13"/>
  <c r="E4652" i="13"/>
  <c r="G4651" i="13"/>
  <c r="E4651" i="13"/>
  <c r="G4650" i="13"/>
  <c r="E4650" i="13"/>
  <c r="G4645" i="13"/>
  <c r="E4645" i="13"/>
  <c r="G4644" i="13"/>
  <c r="E4644" i="13"/>
  <c r="G4643" i="13"/>
  <c r="E4643" i="13"/>
  <c r="G4642" i="13"/>
  <c r="E4642" i="13"/>
  <c r="G4641" i="13"/>
  <c r="E4641" i="13"/>
  <c r="G4640" i="13"/>
  <c r="E4640" i="13"/>
  <c r="G4639" i="13"/>
  <c r="E4639" i="13"/>
  <c r="G4638" i="13"/>
  <c r="E4638" i="13"/>
  <c r="G4633" i="13"/>
  <c r="E4633" i="13"/>
  <c r="G4632" i="13"/>
  <c r="E4632" i="13"/>
  <c r="G4631" i="13"/>
  <c r="E4631" i="13"/>
  <c r="G4630" i="13"/>
  <c r="E4630" i="13"/>
  <c r="G4629" i="13"/>
  <c r="E4629" i="13"/>
  <c r="G4628" i="13"/>
  <c r="E4628" i="13"/>
  <c r="G4627" i="13"/>
  <c r="E4627" i="13"/>
  <c r="G4626" i="13"/>
  <c r="E4626" i="13"/>
  <c r="G4621" i="13"/>
  <c r="E4621" i="13"/>
  <c r="G4620" i="13"/>
  <c r="E4620" i="13"/>
  <c r="G4619" i="13"/>
  <c r="E4619" i="13"/>
  <c r="G4618" i="13"/>
  <c r="E4618" i="13"/>
  <c r="G4617" i="13"/>
  <c r="E4617" i="13"/>
  <c r="G4616" i="13"/>
  <c r="E4616" i="13"/>
  <c r="G4615" i="13"/>
  <c r="E4615" i="13"/>
  <c r="G4614" i="13"/>
  <c r="E4614" i="13"/>
  <c r="G4609" i="13"/>
  <c r="E4609" i="13"/>
  <c r="G4608" i="13"/>
  <c r="E4608" i="13"/>
  <c r="G4607" i="13"/>
  <c r="E4607" i="13"/>
  <c r="G4606" i="13"/>
  <c r="E4606" i="13"/>
  <c r="G4605" i="13"/>
  <c r="E4605" i="13"/>
  <c r="G4604" i="13"/>
  <c r="E4604" i="13"/>
  <c r="G4603" i="13"/>
  <c r="E4603" i="13"/>
  <c r="G4602" i="13"/>
  <c r="E4602" i="13"/>
  <c r="G4597" i="13"/>
  <c r="E4597" i="13"/>
  <c r="G4596" i="13"/>
  <c r="E4596" i="13"/>
  <c r="G4595" i="13"/>
  <c r="E4595" i="13"/>
  <c r="G4594" i="13"/>
  <c r="E4594" i="13"/>
  <c r="G4593" i="13"/>
  <c r="E4593" i="13"/>
  <c r="G4592" i="13"/>
  <c r="E4592" i="13"/>
  <c r="G4591" i="13"/>
  <c r="E4591" i="13"/>
  <c r="G4590" i="13"/>
  <c r="E4590" i="13"/>
  <c r="G4585" i="13"/>
  <c r="E4585" i="13"/>
  <c r="G4584" i="13"/>
  <c r="E4584" i="13"/>
  <c r="G4583" i="13"/>
  <c r="E4583" i="13"/>
  <c r="G4582" i="13"/>
  <c r="E4582" i="13"/>
  <c r="G4581" i="13"/>
  <c r="E4581" i="13"/>
  <c r="G4580" i="13"/>
  <c r="E4580" i="13"/>
  <c r="G4579" i="13"/>
  <c r="E4579" i="13"/>
  <c r="G4578" i="13"/>
  <c r="E4578" i="13"/>
  <c r="G4573" i="13"/>
  <c r="E4573" i="13"/>
  <c r="G4572" i="13"/>
  <c r="E4572" i="13"/>
  <c r="G4571" i="13"/>
  <c r="E4571" i="13"/>
  <c r="G4570" i="13"/>
  <c r="E4570" i="13"/>
  <c r="G4569" i="13"/>
  <c r="E4569" i="13"/>
  <c r="G4568" i="13"/>
  <c r="E4568" i="13"/>
  <c r="G4567" i="13"/>
  <c r="E4567" i="13"/>
  <c r="G4566" i="13"/>
  <c r="E4566" i="13"/>
  <c r="G4561" i="13"/>
  <c r="E4561" i="13"/>
  <c r="G4560" i="13"/>
  <c r="E4560" i="13"/>
  <c r="G4559" i="13"/>
  <c r="E4559" i="13"/>
  <c r="G4558" i="13"/>
  <c r="E4558" i="13"/>
  <c r="G4557" i="13"/>
  <c r="E4557" i="13"/>
  <c r="G4556" i="13"/>
  <c r="E4556" i="13"/>
  <c r="G4555" i="13"/>
  <c r="E4555" i="13"/>
  <c r="G4554" i="13"/>
  <c r="E4554" i="13"/>
  <c r="G4546" i="13"/>
  <c r="E4546" i="13"/>
  <c r="G4545" i="13"/>
  <c r="E4545" i="13"/>
  <c r="G4544" i="13"/>
  <c r="E4544" i="13"/>
  <c r="G4543" i="13"/>
  <c r="E4543" i="13"/>
  <c r="G4542" i="13"/>
  <c r="E4542" i="13"/>
  <c r="G4541" i="13"/>
  <c r="E4541" i="13"/>
  <c r="G4540" i="13"/>
  <c r="E4540" i="13"/>
  <c r="G4539" i="13"/>
  <c r="E4539" i="13"/>
  <c r="G4534" i="13"/>
  <c r="E4534" i="13"/>
  <c r="G4533" i="13"/>
  <c r="E4533" i="13"/>
  <c r="G4532" i="13"/>
  <c r="E4532" i="13"/>
  <c r="G4531" i="13"/>
  <c r="E4531" i="13"/>
  <c r="G4530" i="13"/>
  <c r="E4530" i="13"/>
  <c r="G4529" i="13"/>
  <c r="E4529" i="13"/>
  <c r="G4528" i="13"/>
  <c r="E4528" i="13"/>
  <c r="G4527" i="13"/>
  <c r="E4527" i="13"/>
  <c r="G4522" i="13"/>
  <c r="E4522" i="13"/>
  <c r="G4521" i="13"/>
  <c r="E4521" i="13"/>
  <c r="G4520" i="13"/>
  <c r="E4520" i="13"/>
  <c r="G4519" i="13"/>
  <c r="E4519" i="13"/>
  <c r="G4518" i="13"/>
  <c r="E4518" i="13"/>
  <c r="G4517" i="13"/>
  <c r="E4517" i="13"/>
  <c r="G4516" i="13"/>
  <c r="E4516" i="13"/>
  <c r="G4515" i="13"/>
  <c r="E4515" i="13"/>
  <c r="G4510" i="13"/>
  <c r="E4510" i="13"/>
  <c r="G4509" i="13"/>
  <c r="E4509" i="13"/>
  <c r="G4508" i="13"/>
  <c r="E4508" i="13"/>
  <c r="G4507" i="13"/>
  <c r="E4507" i="13"/>
  <c r="G4506" i="13"/>
  <c r="E4506" i="13"/>
  <c r="G4505" i="13"/>
  <c r="E4505" i="13"/>
  <c r="G4504" i="13"/>
  <c r="E4504" i="13"/>
  <c r="G4503" i="13"/>
  <c r="E4503" i="13"/>
  <c r="G4498" i="13"/>
  <c r="E4498" i="13"/>
  <c r="G4497" i="13"/>
  <c r="E4497" i="13"/>
  <c r="G4496" i="13"/>
  <c r="E4496" i="13"/>
  <c r="G4495" i="13"/>
  <c r="E4495" i="13"/>
  <c r="G4494" i="13"/>
  <c r="E4494" i="13"/>
  <c r="G4493" i="13"/>
  <c r="E4493" i="13"/>
  <c r="G4492" i="13"/>
  <c r="E4492" i="13"/>
  <c r="G4491" i="13"/>
  <c r="E4491" i="13"/>
  <c r="G4486" i="13"/>
  <c r="E4486" i="13"/>
  <c r="G4485" i="13"/>
  <c r="E4485" i="13"/>
  <c r="G4484" i="13"/>
  <c r="E4484" i="13"/>
  <c r="G4483" i="13"/>
  <c r="E4483" i="13"/>
  <c r="G4482" i="13"/>
  <c r="E4482" i="13"/>
  <c r="G4481" i="13"/>
  <c r="E4481" i="13"/>
  <c r="G4480" i="13"/>
  <c r="E4480" i="13"/>
  <c r="G4479" i="13"/>
  <c r="E4479" i="13"/>
  <c r="G4474" i="13"/>
  <c r="E4474" i="13"/>
  <c r="G4473" i="13"/>
  <c r="E4473" i="13"/>
  <c r="G4472" i="13"/>
  <c r="E4472" i="13"/>
  <c r="G4471" i="13"/>
  <c r="E4471" i="13"/>
  <c r="G4470" i="13"/>
  <c r="E4470" i="13"/>
  <c r="G4469" i="13"/>
  <c r="E4469" i="13"/>
  <c r="G4468" i="13"/>
  <c r="E4468" i="13"/>
  <c r="G4467" i="13"/>
  <c r="E4467" i="13"/>
  <c r="G4462" i="13"/>
  <c r="E4462" i="13"/>
  <c r="G4461" i="13"/>
  <c r="E4461" i="13"/>
  <c r="G4460" i="13"/>
  <c r="E4460" i="13"/>
  <c r="G4459" i="13"/>
  <c r="E4459" i="13"/>
  <c r="G4458" i="13"/>
  <c r="E4458" i="13"/>
  <c r="G4457" i="13"/>
  <c r="E4457" i="13"/>
  <c r="G4456" i="13"/>
  <c r="E4456" i="13"/>
  <c r="G4455" i="13"/>
  <c r="E4455" i="13"/>
  <c r="G4450" i="13"/>
  <c r="E4450" i="13"/>
  <c r="G4449" i="13"/>
  <c r="E4449" i="13"/>
  <c r="G4448" i="13"/>
  <c r="E4448" i="13"/>
  <c r="G4447" i="13"/>
  <c r="E4447" i="13"/>
  <c r="G4446" i="13"/>
  <c r="E4446" i="13"/>
  <c r="G4445" i="13"/>
  <c r="E4445" i="13"/>
  <c r="G4444" i="13"/>
  <c r="E4444" i="13"/>
  <c r="G4443" i="13"/>
  <c r="E4443" i="13"/>
  <c r="G4438" i="13"/>
  <c r="E4438" i="13"/>
  <c r="G4437" i="13"/>
  <c r="E4437" i="13"/>
  <c r="G4436" i="13"/>
  <c r="E4436" i="13"/>
  <c r="G4435" i="13"/>
  <c r="E4435" i="13"/>
  <c r="G4434" i="13"/>
  <c r="E4434" i="13"/>
  <c r="G4433" i="13"/>
  <c r="E4433" i="13"/>
  <c r="G4432" i="13"/>
  <c r="E4432" i="13"/>
  <c r="G4431" i="13"/>
  <c r="E4431" i="13"/>
  <c r="G4426" i="13"/>
  <c r="E4426" i="13"/>
  <c r="G4425" i="13"/>
  <c r="E4425" i="13"/>
  <c r="G4424" i="13"/>
  <c r="E4424" i="13"/>
  <c r="G4423" i="13"/>
  <c r="E4423" i="13"/>
  <c r="G4422" i="13"/>
  <c r="E4422" i="13"/>
  <c r="G4421" i="13"/>
  <c r="E4421" i="13"/>
  <c r="G4420" i="13"/>
  <c r="E4420" i="13"/>
  <c r="G4419" i="13"/>
  <c r="E4419" i="13"/>
  <c r="G4414" i="13"/>
  <c r="E4414" i="13"/>
  <c r="G4413" i="13"/>
  <c r="E4413" i="13"/>
  <c r="G4412" i="13"/>
  <c r="E4412" i="13"/>
  <c r="G4411" i="13"/>
  <c r="E4411" i="13"/>
  <c r="G4410" i="13"/>
  <c r="E4410" i="13"/>
  <c r="G4409" i="13"/>
  <c r="E4409" i="13"/>
  <c r="G4408" i="13"/>
  <c r="E4408" i="13"/>
  <c r="G4407" i="13"/>
  <c r="E4407" i="13"/>
  <c r="G4402" i="13"/>
  <c r="E4402" i="13"/>
  <c r="G4401" i="13"/>
  <c r="E4401" i="13"/>
  <c r="G4400" i="13"/>
  <c r="E4400" i="13"/>
  <c r="G4399" i="13"/>
  <c r="E4399" i="13"/>
  <c r="G4398" i="13"/>
  <c r="E4398" i="13"/>
  <c r="G4397" i="13"/>
  <c r="E4397" i="13"/>
  <c r="G4396" i="13"/>
  <c r="E4396" i="13"/>
  <c r="G4395" i="13"/>
  <c r="E4395" i="13"/>
  <c r="G4390" i="13"/>
  <c r="E4390" i="13"/>
  <c r="G4389" i="13"/>
  <c r="E4389" i="13"/>
  <c r="G4388" i="13"/>
  <c r="E4388" i="13"/>
  <c r="G4387" i="13"/>
  <c r="E4387" i="13"/>
  <c r="G4386" i="13"/>
  <c r="E4386" i="13"/>
  <c r="G4385" i="13"/>
  <c r="E4385" i="13"/>
  <c r="G4384" i="13"/>
  <c r="E4384" i="13"/>
  <c r="G4383" i="13"/>
  <c r="E4383" i="13"/>
  <c r="G4378" i="13"/>
  <c r="E4378" i="13"/>
  <c r="G4377" i="13"/>
  <c r="E4377" i="13"/>
  <c r="G4376" i="13"/>
  <c r="E4376" i="13"/>
  <c r="G4375" i="13"/>
  <c r="E4375" i="13"/>
  <c r="G4374" i="13"/>
  <c r="E4374" i="13"/>
  <c r="G4373" i="13"/>
  <c r="E4373" i="13"/>
  <c r="G4372" i="13"/>
  <c r="E4372" i="13"/>
  <c r="G4371" i="13"/>
  <c r="E4371" i="13"/>
  <c r="G4366" i="13"/>
  <c r="E4366" i="13"/>
  <c r="G4365" i="13"/>
  <c r="E4365" i="13"/>
  <c r="G4364" i="13"/>
  <c r="E4364" i="13"/>
  <c r="G4363" i="13"/>
  <c r="E4363" i="13"/>
  <c r="G4362" i="13"/>
  <c r="E4362" i="13"/>
  <c r="G4361" i="13"/>
  <c r="E4361" i="13"/>
  <c r="G4360" i="13"/>
  <c r="E4360" i="13"/>
  <c r="G4359" i="13"/>
  <c r="E4359" i="13"/>
  <c r="G4354" i="13"/>
  <c r="E4354" i="13"/>
  <c r="G4353" i="13"/>
  <c r="E4353" i="13"/>
  <c r="G4352" i="13"/>
  <c r="E4352" i="13"/>
  <c r="G4351" i="13"/>
  <c r="E4351" i="13"/>
  <c r="G4350" i="13"/>
  <c r="E4350" i="13"/>
  <c r="G4349" i="13"/>
  <c r="E4349" i="13"/>
  <c r="G4348" i="13"/>
  <c r="E4348" i="13"/>
  <c r="G4347" i="13"/>
  <c r="E4347" i="13"/>
  <c r="G4342" i="13"/>
  <c r="E4342" i="13"/>
  <c r="G4341" i="13"/>
  <c r="E4341" i="13"/>
  <c r="G4340" i="13"/>
  <c r="E4340" i="13"/>
  <c r="G4339" i="13"/>
  <c r="E4339" i="13"/>
  <c r="G4338" i="13"/>
  <c r="E4338" i="13"/>
  <c r="G4337" i="13"/>
  <c r="E4337" i="13"/>
  <c r="G4336" i="13"/>
  <c r="E4336" i="13"/>
  <c r="G4335" i="13"/>
  <c r="E4335" i="13"/>
  <c r="G4330" i="13"/>
  <c r="E4330" i="13"/>
  <c r="G4329" i="13"/>
  <c r="E4329" i="13"/>
  <c r="G4328" i="13"/>
  <c r="E4328" i="13"/>
  <c r="G4327" i="13"/>
  <c r="E4327" i="13"/>
  <c r="G4326" i="13"/>
  <c r="E4326" i="13"/>
  <c r="G4325" i="13"/>
  <c r="E4325" i="13"/>
  <c r="G4324" i="13"/>
  <c r="E4324" i="13"/>
  <c r="G4323" i="13"/>
  <c r="E4323" i="13"/>
  <c r="G4318" i="13"/>
  <c r="E4318" i="13"/>
  <c r="G4317" i="13"/>
  <c r="E4317" i="13"/>
  <c r="G4316" i="13"/>
  <c r="E4316" i="13"/>
  <c r="G4315" i="13"/>
  <c r="E4315" i="13"/>
  <c r="G4314" i="13"/>
  <c r="E4314" i="13"/>
  <c r="G4313" i="13"/>
  <c r="E4313" i="13"/>
  <c r="G4312" i="13"/>
  <c r="E4312" i="13"/>
  <c r="G4311" i="13"/>
  <c r="E4311" i="13"/>
  <c r="G4306" i="13"/>
  <c r="E4306" i="13"/>
  <c r="G4305" i="13"/>
  <c r="E4305" i="13"/>
  <c r="G4304" i="13"/>
  <c r="E4304" i="13"/>
  <c r="G4303" i="13"/>
  <c r="E4303" i="13"/>
  <c r="G4302" i="13"/>
  <c r="E4302" i="13"/>
  <c r="G4301" i="13"/>
  <c r="E4301" i="13"/>
  <c r="G4300" i="13"/>
  <c r="E4300" i="13"/>
  <c r="G4299" i="13"/>
  <c r="E4299" i="13"/>
  <c r="G4294" i="13"/>
  <c r="E4294" i="13"/>
  <c r="G4293" i="13"/>
  <c r="E4293" i="13"/>
  <c r="G4292" i="13"/>
  <c r="E4292" i="13"/>
  <c r="G4291" i="13"/>
  <c r="E4291" i="13"/>
  <c r="G4290" i="13"/>
  <c r="E4290" i="13"/>
  <c r="G4289" i="13"/>
  <c r="E4289" i="13"/>
  <c r="G4288" i="13"/>
  <c r="E4288" i="13"/>
  <c r="G4287" i="13"/>
  <c r="E4287" i="13"/>
  <c r="G4279" i="13"/>
  <c r="E4279" i="13"/>
  <c r="G4278" i="13"/>
  <c r="E4278" i="13"/>
  <c r="G4277" i="13"/>
  <c r="E4277" i="13"/>
  <c r="G4276" i="13"/>
  <c r="E4276" i="13"/>
  <c r="G4275" i="13"/>
  <c r="E4275" i="13"/>
  <c r="G4274" i="13"/>
  <c r="E4274" i="13"/>
  <c r="G4273" i="13"/>
  <c r="E4273" i="13"/>
  <c r="G4272" i="13"/>
  <c r="E4272" i="13"/>
  <c r="G4267" i="13"/>
  <c r="E4267" i="13"/>
  <c r="G4266" i="13"/>
  <c r="E4266" i="13"/>
  <c r="G4265" i="13"/>
  <c r="E4265" i="13"/>
  <c r="G4264" i="13"/>
  <c r="E4264" i="13"/>
  <c r="G4263" i="13"/>
  <c r="E4263" i="13"/>
  <c r="G4262" i="13"/>
  <c r="E4262" i="13"/>
  <c r="G4261" i="13"/>
  <c r="E4261" i="13"/>
  <c r="G4260" i="13"/>
  <c r="E4260" i="13"/>
  <c r="G4255" i="13"/>
  <c r="E4255" i="13"/>
  <c r="G4254" i="13"/>
  <c r="E4254" i="13"/>
  <c r="G4253" i="13"/>
  <c r="E4253" i="13"/>
  <c r="G4252" i="13"/>
  <c r="E4252" i="13"/>
  <c r="G4251" i="13"/>
  <c r="E4251" i="13"/>
  <c r="G4250" i="13"/>
  <c r="E4250" i="13"/>
  <c r="G4249" i="13"/>
  <c r="E4249" i="13"/>
  <c r="G4248" i="13"/>
  <c r="E4248" i="13"/>
  <c r="G4243" i="13"/>
  <c r="E4243" i="13"/>
  <c r="G4242" i="13"/>
  <c r="E4242" i="13"/>
  <c r="G4241" i="13"/>
  <c r="E4241" i="13"/>
  <c r="G4240" i="13"/>
  <c r="E4240" i="13"/>
  <c r="G4239" i="13"/>
  <c r="E4239" i="13"/>
  <c r="G4238" i="13"/>
  <c r="E4238" i="13"/>
  <c r="G4237" i="13"/>
  <c r="E4237" i="13"/>
  <c r="G4236" i="13"/>
  <c r="E4236" i="13"/>
  <c r="G4231" i="13"/>
  <c r="E4231" i="13"/>
  <c r="G4230" i="13"/>
  <c r="E4230" i="13"/>
  <c r="G4229" i="13"/>
  <c r="E4229" i="13"/>
  <c r="G4228" i="13"/>
  <c r="E4228" i="13"/>
  <c r="G4227" i="13"/>
  <c r="E4227" i="13"/>
  <c r="G4226" i="13"/>
  <c r="E4226" i="13"/>
  <c r="G4225" i="13"/>
  <c r="E4225" i="13"/>
  <c r="G4224" i="13"/>
  <c r="E4224" i="13"/>
  <c r="G4219" i="13"/>
  <c r="E4219" i="13"/>
  <c r="G4218" i="13"/>
  <c r="E4218" i="13"/>
  <c r="G4217" i="13"/>
  <c r="E4217" i="13"/>
  <c r="G4216" i="13"/>
  <c r="E4216" i="13"/>
  <c r="G4215" i="13"/>
  <c r="E4215" i="13"/>
  <c r="G4214" i="13"/>
  <c r="E4214" i="13"/>
  <c r="G4213" i="13"/>
  <c r="E4213" i="13"/>
  <c r="G4212" i="13"/>
  <c r="E4212" i="13"/>
  <c r="G4207" i="13"/>
  <c r="E4207" i="13"/>
  <c r="G4206" i="13"/>
  <c r="E4206" i="13"/>
  <c r="G4205" i="13"/>
  <c r="E4205" i="13"/>
  <c r="G4204" i="13"/>
  <c r="E4204" i="13"/>
  <c r="G4203" i="13"/>
  <c r="E4203" i="13"/>
  <c r="G4202" i="13"/>
  <c r="E4202" i="13"/>
  <c r="G4201" i="13"/>
  <c r="E4201" i="13"/>
  <c r="G4200" i="13"/>
  <c r="E4200" i="13"/>
  <c r="G4195" i="13"/>
  <c r="E4195" i="13"/>
  <c r="G4194" i="13"/>
  <c r="E4194" i="13"/>
  <c r="G4193" i="13"/>
  <c r="E4193" i="13"/>
  <c r="G4192" i="13"/>
  <c r="E4192" i="13"/>
  <c r="G4191" i="13"/>
  <c r="E4191" i="13"/>
  <c r="G4190" i="13"/>
  <c r="E4190" i="13"/>
  <c r="G4189" i="13"/>
  <c r="E4189" i="13"/>
  <c r="G4188" i="13"/>
  <c r="E4188" i="13"/>
  <c r="G4183" i="13"/>
  <c r="E4183" i="13"/>
  <c r="G4182" i="13"/>
  <c r="E4182" i="13"/>
  <c r="G4181" i="13"/>
  <c r="E4181" i="13"/>
  <c r="G4180" i="13"/>
  <c r="E4180" i="13"/>
  <c r="G4179" i="13"/>
  <c r="E4179" i="13"/>
  <c r="G4178" i="13"/>
  <c r="E4178" i="13"/>
  <c r="G4177" i="13"/>
  <c r="E4177" i="13"/>
  <c r="G4176" i="13"/>
  <c r="E4176" i="13"/>
  <c r="G4171" i="13"/>
  <c r="E4171" i="13"/>
  <c r="G4170" i="13"/>
  <c r="E4170" i="13"/>
  <c r="G4169" i="13"/>
  <c r="E4169" i="13"/>
  <c r="G4168" i="13"/>
  <c r="E4168" i="13"/>
  <c r="G4167" i="13"/>
  <c r="E4167" i="13"/>
  <c r="G4166" i="13"/>
  <c r="E4166" i="13"/>
  <c r="G4165" i="13"/>
  <c r="E4165" i="13"/>
  <c r="G4164" i="13"/>
  <c r="E4164" i="13"/>
  <c r="G4159" i="13"/>
  <c r="E4159" i="13"/>
  <c r="G4158" i="13"/>
  <c r="E4158" i="13"/>
  <c r="G4157" i="13"/>
  <c r="E4157" i="13"/>
  <c r="G4156" i="13"/>
  <c r="E4156" i="13"/>
  <c r="G4155" i="13"/>
  <c r="E4155" i="13"/>
  <c r="G4154" i="13"/>
  <c r="E4154" i="13"/>
  <c r="G4153" i="13"/>
  <c r="E4153" i="13"/>
  <c r="G4152" i="13"/>
  <c r="E4152" i="13"/>
  <c r="G4147" i="13"/>
  <c r="E4147" i="13"/>
  <c r="G4146" i="13"/>
  <c r="E4146" i="13"/>
  <c r="G4145" i="13"/>
  <c r="E4145" i="13"/>
  <c r="G4144" i="13"/>
  <c r="E4144" i="13"/>
  <c r="G4143" i="13"/>
  <c r="E4143" i="13"/>
  <c r="G4142" i="13"/>
  <c r="E4142" i="13"/>
  <c r="G4141" i="13"/>
  <c r="E4141" i="13"/>
  <c r="G4140" i="13"/>
  <c r="E4140" i="13"/>
  <c r="G4135" i="13"/>
  <c r="E4135" i="13"/>
  <c r="G4134" i="13"/>
  <c r="E4134" i="13"/>
  <c r="G4133" i="13"/>
  <c r="E4133" i="13"/>
  <c r="G4132" i="13"/>
  <c r="E4132" i="13"/>
  <c r="G4131" i="13"/>
  <c r="E4131" i="13"/>
  <c r="G4130" i="13"/>
  <c r="E4130" i="13"/>
  <c r="G4129" i="13"/>
  <c r="E4129" i="13"/>
  <c r="G4128" i="13"/>
  <c r="E4128" i="13"/>
  <c r="G4123" i="13"/>
  <c r="E4123" i="13"/>
  <c r="G4122" i="13"/>
  <c r="E4122" i="13"/>
  <c r="G4121" i="13"/>
  <c r="E4121" i="13"/>
  <c r="G4120" i="13"/>
  <c r="E4120" i="13"/>
  <c r="G4119" i="13"/>
  <c r="E4119" i="13"/>
  <c r="G4118" i="13"/>
  <c r="E4118" i="13"/>
  <c r="G4117" i="13"/>
  <c r="E4117" i="13"/>
  <c r="G4116" i="13"/>
  <c r="E4116" i="13"/>
  <c r="G4111" i="13"/>
  <c r="E4111" i="13"/>
  <c r="G4110" i="13"/>
  <c r="E4110" i="13"/>
  <c r="G4109" i="13"/>
  <c r="E4109" i="13"/>
  <c r="G4108" i="13"/>
  <c r="E4108" i="13"/>
  <c r="G4107" i="13"/>
  <c r="E4107" i="13"/>
  <c r="G4106" i="13"/>
  <c r="E4106" i="13"/>
  <c r="G4105" i="13"/>
  <c r="E4105" i="13"/>
  <c r="G4104" i="13"/>
  <c r="E4104" i="13"/>
  <c r="G4099" i="13"/>
  <c r="E4099" i="13"/>
  <c r="G4098" i="13"/>
  <c r="E4098" i="13"/>
  <c r="G4097" i="13"/>
  <c r="E4097" i="13"/>
  <c r="G4096" i="13"/>
  <c r="E4096" i="13"/>
  <c r="G4095" i="13"/>
  <c r="E4095" i="13"/>
  <c r="G4094" i="13"/>
  <c r="E4094" i="13"/>
  <c r="G4093" i="13"/>
  <c r="E4093" i="13"/>
  <c r="G4092" i="13"/>
  <c r="E4092" i="13"/>
  <c r="G4087" i="13"/>
  <c r="E4087" i="13"/>
  <c r="G4086" i="13"/>
  <c r="E4086" i="13"/>
  <c r="G4085" i="13"/>
  <c r="E4085" i="13"/>
  <c r="G4084" i="13"/>
  <c r="E4084" i="13"/>
  <c r="G4083" i="13"/>
  <c r="E4083" i="13"/>
  <c r="G4082" i="13"/>
  <c r="E4082" i="13"/>
  <c r="G4081" i="13"/>
  <c r="E4081" i="13"/>
  <c r="G4080" i="13"/>
  <c r="E4080" i="13"/>
  <c r="G4075" i="13"/>
  <c r="E4075" i="13"/>
  <c r="G4074" i="13"/>
  <c r="E4074" i="13"/>
  <c r="G4073" i="13"/>
  <c r="E4073" i="13"/>
  <c r="G4072" i="13"/>
  <c r="E4072" i="13"/>
  <c r="G4071" i="13"/>
  <c r="E4071" i="13"/>
  <c r="G4070" i="13"/>
  <c r="E4070" i="13"/>
  <c r="G4069" i="13"/>
  <c r="E4069" i="13"/>
  <c r="G4068" i="13"/>
  <c r="E4068" i="13"/>
  <c r="G4063" i="13"/>
  <c r="E4063" i="13"/>
  <c r="G4062" i="13"/>
  <c r="E4062" i="13"/>
  <c r="G4061" i="13"/>
  <c r="E4061" i="13"/>
  <c r="G4060" i="13"/>
  <c r="E4060" i="13"/>
  <c r="G4059" i="13"/>
  <c r="E4059" i="13"/>
  <c r="G4058" i="13"/>
  <c r="E4058" i="13"/>
  <c r="G4057" i="13"/>
  <c r="E4057" i="13"/>
  <c r="G4056" i="13"/>
  <c r="E4056" i="13"/>
  <c r="G4051" i="13"/>
  <c r="E4051" i="13"/>
  <c r="G4050" i="13"/>
  <c r="E4050" i="13"/>
  <c r="G4049" i="13"/>
  <c r="E4049" i="13"/>
  <c r="G4048" i="13"/>
  <c r="E4048" i="13"/>
  <c r="G4047" i="13"/>
  <c r="E4047" i="13"/>
  <c r="G4046" i="13"/>
  <c r="E4046" i="13"/>
  <c r="G4045" i="13"/>
  <c r="E4045" i="13"/>
  <c r="G4044" i="13"/>
  <c r="E4044" i="13"/>
  <c r="G4039" i="13"/>
  <c r="E4039" i="13"/>
  <c r="G4038" i="13"/>
  <c r="E4038" i="13"/>
  <c r="G4037" i="13"/>
  <c r="E4037" i="13"/>
  <c r="G4036" i="13"/>
  <c r="E4036" i="13"/>
  <c r="G4035" i="13"/>
  <c r="E4035" i="13"/>
  <c r="G4034" i="13"/>
  <c r="E4034" i="13"/>
  <c r="G4033" i="13"/>
  <c r="E4033" i="13"/>
  <c r="G4032" i="13"/>
  <c r="E4032" i="13"/>
  <c r="G4027" i="13"/>
  <c r="E4027" i="13"/>
  <c r="G4026" i="13"/>
  <c r="E4026" i="13"/>
  <c r="G4025" i="13"/>
  <c r="E4025" i="13"/>
  <c r="G4024" i="13"/>
  <c r="E4024" i="13"/>
  <c r="G4023" i="13"/>
  <c r="E4023" i="13"/>
  <c r="G4022" i="13"/>
  <c r="E4022" i="13"/>
  <c r="G4021" i="13"/>
  <c r="E4021" i="13"/>
  <c r="G4020" i="13"/>
  <c r="E4020" i="13"/>
  <c r="G4012" i="13"/>
  <c r="E4012" i="13"/>
  <c r="G4011" i="13"/>
  <c r="E4011" i="13"/>
  <c r="G4010" i="13"/>
  <c r="E4010" i="13"/>
  <c r="G4009" i="13"/>
  <c r="E4009" i="13"/>
  <c r="G4008" i="13"/>
  <c r="E4008" i="13"/>
  <c r="G4007" i="13"/>
  <c r="E4007" i="13"/>
  <c r="G4006" i="13"/>
  <c r="E4006" i="13"/>
  <c r="G4005" i="13"/>
  <c r="E4005" i="13"/>
  <c r="G4000" i="13"/>
  <c r="E4000" i="13"/>
  <c r="G3999" i="13"/>
  <c r="E3999" i="13"/>
  <c r="G3998" i="13"/>
  <c r="E3998" i="13"/>
  <c r="G3997" i="13"/>
  <c r="E3997" i="13"/>
  <c r="G3996" i="13"/>
  <c r="E3996" i="13"/>
  <c r="G3995" i="13"/>
  <c r="E3995" i="13"/>
  <c r="G3994" i="13"/>
  <c r="E3994" i="13"/>
  <c r="G3993" i="13"/>
  <c r="E3993" i="13"/>
  <c r="G3988" i="13"/>
  <c r="E3988" i="13"/>
  <c r="G3987" i="13"/>
  <c r="E3987" i="13"/>
  <c r="G3986" i="13"/>
  <c r="E3986" i="13"/>
  <c r="G3985" i="13"/>
  <c r="E3985" i="13"/>
  <c r="G3984" i="13"/>
  <c r="E3984" i="13"/>
  <c r="G3983" i="13"/>
  <c r="E3983" i="13"/>
  <c r="G3982" i="13"/>
  <c r="E3982" i="13"/>
  <c r="G3981" i="13"/>
  <c r="E3981" i="13"/>
  <c r="G3976" i="13"/>
  <c r="E3976" i="13"/>
  <c r="G3975" i="13"/>
  <c r="E3975" i="13"/>
  <c r="G3974" i="13"/>
  <c r="E3974" i="13"/>
  <c r="G3973" i="13"/>
  <c r="E3973" i="13"/>
  <c r="G3972" i="13"/>
  <c r="E3972" i="13"/>
  <c r="G3971" i="13"/>
  <c r="E3971" i="13"/>
  <c r="G3970" i="13"/>
  <c r="E3970" i="13"/>
  <c r="G3969" i="13"/>
  <c r="E3969" i="13"/>
  <c r="G3964" i="13"/>
  <c r="E3964" i="13"/>
  <c r="G3963" i="13"/>
  <c r="E3963" i="13"/>
  <c r="G3962" i="13"/>
  <c r="E3962" i="13"/>
  <c r="G3961" i="13"/>
  <c r="E3961" i="13"/>
  <c r="G3960" i="13"/>
  <c r="E3960" i="13"/>
  <c r="G3959" i="13"/>
  <c r="E3959" i="13"/>
  <c r="G3958" i="13"/>
  <c r="E3958" i="13"/>
  <c r="G3957" i="13"/>
  <c r="E3957" i="13"/>
  <c r="G3952" i="13"/>
  <c r="E3952" i="13"/>
  <c r="G3951" i="13"/>
  <c r="E3951" i="13"/>
  <c r="G3950" i="13"/>
  <c r="E3950" i="13"/>
  <c r="G3949" i="13"/>
  <c r="E3949" i="13"/>
  <c r="G3948" i="13"/>
  <c r="E3948" i="13"/>
  <c r="G3947" i="13"/>
  <c r="E3947" i="13"/>
  <c r="G3946" i="13"/>
  <c r="E3946" i="13"/>
  <c r="G3945" i="13"/>
  <c r="E3945" i="13"/>
  <c r="G3940" i="13"/>
  <c r="E3940" i="13"/>
  <c r="G3939" i="13"/>
  <c r="E3939" i="13"/>
  <c r="G3938" i="13"/>
  <c r="E3938" i="13"/>
  <c r="G3937" i="13"/>
  <c r="E3937" i="13"/>
  <c r="G3936" i="13"/>
  <c r="E3936" i="13"/>
  <c r="G3935" i="13"/>
  <c r="E3935" i="13"/>
  <c r="G3934" i="13"/>
  <c r="E3934" i="13"/>
  <c r="G3933" i="13"/>
  <c r="E3933" i="13"/>
  <c r="G3928" i="13"/>
  <c r="E3928" i="13"/>
  <c r="G3927" i="13"/>
  <c r="E3927" i="13"/>
  <c r="G3926" i="13"/>
  <c r="E3926" i="13"/>
  <c r="G3925" i="13"/>
  <c r="E3925" i="13"/>
  <c r="G3924" i="13"/>
  <c r="E3924" i="13"/>
  <c r="G3923" i="13"/>
  <c r="E3923" i="13"/>
  <c r="G3922" i="13"/>
  <c r="E3922" i="13"/>
  <c r="G3921" i="13"/>
  <c r="E3921" i="13"/>
  <c r="G3916" i="13"/>
  <c r="E3916" i="13"/>
  <c r="G3915" i="13"/>
  <c r="E3915" i="13"/>
  <c r="G3914" i="13"/>
  <c r="E3914" i="13"/>
  <c r="G3913" i="13"/>
  <c r="E3913" i="13"/>
  <c r="G3912" i="13"/>
  <c r="E3912" i="13"/>
  <c r="G3911" i="13"/>
  <c r="E3911" i="13"/>
  <c r="G3910" i="13"/>
  <c r="E3910" i="13"/>
  <c r="G3909" i="13"/>
  <c r="E3909" i="13"/>
  <c r="G3904" i="13"/>
  <c r="E3904" i="13"/>
  <c r="G3903" i="13"/>
  <c r="E3903" i="13"/>
  <c r="G3902" i="13"/>
  <c r="E3902" i="13"/>
  <c r="G3901" i="13"/>
  <c r="E3901" i="13"/>
  <c r="G3900" i="13"/>
  <c r="E3900" i="13"/>
  <c r="G3899" i="13"/>
  <c r="E3899" i="13"/>
  <c r="G3898" i="13"/>
  <c r="E3898" i="13"/>
  <c r="G3897" i="13"/>
  <c r="E3897" i="13"/>
  <c r="G3892" i="13"/>
  <c r="E3892" i="13"/>
  <c r="G3891" i="13"/>
  <c r="E3891" i="13"/>
  <c r="G3890" i="13"/>
  <c r="E3890" i="13"/>
  <c r="G3889" i="13"/>
  <c r="E3889" i="13"/>
  <c r="G3888" i="13"/>
  <c r="E3888" i="13"/>
  <c r="G3887" i="13"/>
  <c r="E3887" i="13"/>
  <c r="G3886" i="13"/>
  <c r="E3886" i="13"/>
  <c r="G3885" i="13"/>
  <c r="E3885" i="13"/>
  <c r="G3880" i="13"/>
  <c r="E3880" i="13"/>
  <c r="G3879" i="13"/>
  <c r="E3879" i="13"/>
  <c r="G3878" i="13"/>
  <c r="E3878" i="13"/>
  <c r="G3877" i="13"/>
  <c r="E3877" i="13"/>
  <c r="G3876" i="13"/>
  <c r="E3876" i="13"/>
  <c r="G3875" i="13"/>
  <c r="E3875" i="13"/>
  <c r="G3874" i="13"/>
  <c r="E3874" i="13"/>
  <c r="G3873" i="13"/>
  <c r="E3873" i="13"/>
  <c r="G3868" i="13"/>
  <c r="E3868" i="13"/>
  <c r="G3867" i="13"/>
  <c r="E3867" i="13"/>
  <c r="G3866" i="13"/>
  <c r="E3866" i="13"/>
  <c r="G3865" i="13"/>
  <c r="E3865" i="13"/>
  <c r="G3864" i="13"/>
  <c r="E3864" i="13"/>
  <c r="G3863" i="13"/>
  <c r="E3863" i="13"/>
  <c r="G3862" i="13"/>
  <c r="E3862" i="13"/>
  <c r="G3861" i="13"/>
  <c r="E3861" i="13"/>
  <c r="G3856" i="13"/>
  <c r="E3856" i="13"/>
  <c r="G3855" i="13"/>
  <c r="E3855" i="13"/>
  <c r="G3854" i="13"/>
  <c r="E3854" i="13"/>
  <c r="G3853" i="13"/>
  <c r="E3853" i="13"/>
  <c r="G3852" i="13"/>
  <c r="E3852" i="13"/>
  <c r="G3851" i="13"/>
  <c r="E3851" i="13"/>
  <c r="G3850" i="13"/>
  <c r="E3850" i="13"/>
  <c r="G3849" i="13"/>
  <c r="E3849" i="13"/>
  <c r="G3844" i="13"/>
  <c r="E3844" i="13"/>
  <c r="G3843" i="13"/>
  <c r="E3843" i="13"/>
  <c r="G3842" i="13"/>
  <c r="E3842" i="13"/>
  <c r="G3841" i="13"/>
  <c r="E3841" i="13"/>
  <c r="G3840" i="13"/>
  <c r="E3840" i="13"/>
  <c r="G3839" i="13"/>
  <c r="E3839" i="13"/>
  <c r="G3838" i="13"/>
  <c r="E3838" i="13"/>
  <c r="G3837" i="13"/>
  <c r="E3837" i="13"/>
  <c r="G3832" i="13"/>
  <c r="E3832" i="13"/>
  <c r="G3831" i="13"/>
  <c r="E3831" i="13"/>
  <c r="G3830" i="13"/>
  <c r="E3830" i="13"/>
  <c r="G3829" i="13"/>
  <c r="E3829" i="13"/>
  <c r="G3828" i="13"/>
  <c r="E3828" i="13"/>
  <c r="G3827" i="13"/>
  <c r="E3827" i="13"/>
  <c r="G3826" i="13"/>
  <c r="E3826" i="13"/>
  <c r="G3825" i="13"/>
  <c r="E3825" i="13"/>
  <c r="G3820" i="13"/>
  <c r="E3820" i="13"/>
  <c r="G3819" i="13"/>
  <c r="E3819" i="13"/>
  <c r="G3818" i="13"/>
  <c r="E3818" i="13"/>
  <c r="G3817" i="13"/>
  <c r="E3817" i="13"/>
  <c r="G3816" i="13"/>
  <c r="E3816" i="13"/>
  <c r="G3815" i="13"/>
  <c r="E3815" i="13"/>
  <c r="G3814" i="13"/>
  <c r="E3814" i="13"/>
  <c r="G3813" i="13"/>
  <c r="E3813" i="13"/>
  <c r="G3808" i="13"/>
  <c r="E3808" i="13"/>
  <c r="G3807" i="13"/>
  <c r="E3807" i="13"/>
  <c r="G3806" i="13"/>
  <c r="E3806" i="13"/>
  <c r="G3805" i="13"/>
  <c r="E3805" i="13"/>
  <c r="G3804" i="13"/>
  <c r="E3804" i="13"/>
  <c r="G3803" i="13"/>
  <c r="E3803" i="13"/>
  <c r="G3802" i="13"/>
  <c r="E3802" i="13"/>
  <c r="G3801" i="13"/>
  <c r="E3801" i="13"/>
  <c r="G3796" i="13"/>
  <c r="E3796" i="13"/>
  <c r="G3795" i="13"/>
  <c r="E3795" i="13"/>
  <c r="G3794" i="13"/>
  <c r="E3794" i="13"/>
  <c r="G3793" i="13"/>
  <c r="E3793" i="13"/>
  <c r="G3792" i="13"/>
  <c r="E3792" i="13"/>
  <c r="G3791" i="13"/>
  <c r="E3791" i="13"/>
  <c r="G3790" i="13"/>
  <c r="E3790" i="13"/>
  <c r="G3789" i="13"/>
  <c r="E3789" i="13"/>
  <c r="G3784" i="13"/>
  <c r="E3784" i="13"/>
  <c r="G3783" i="13"/>
  <c r="E3783" i="13"/>
  <c r="G3782" i="13"/>
  <c r="E3782" i="13"/>
  <c r="G3781" i="13"/>
  <c r="E3781" i="13"/>
  <c r="G3780" i="13"/>
  <c r="E3780" i="13"/>
  <c r="G3779" i="13"/>
  <c r="E3779" i="13"/>
  <c r="G3778" i="13"/>
  <c r="E3778" i="13"/>
  <c r="G3777" i="13"/>
  <c r="E3777" i="13"/>
  <c r="G3772" i="13"/>
  <c r="E3772" i="13"/>
  <c r="G3771" i="13"/>
  <c r="E3771" i="13"/>
  <c r="G3770" i="13"/>
  <c r="E3770" i="13"/>
  <c r="G3769" i="13"/>
  <c r="E3769" i="13"/>
  <c r="G3768" i="13"/>
  <c r="E3768" i="13"/>
  <c r="G3767" i="13"/>
  <c r="E3767" i="13"/>
  <c r="G3766" i="13"/>
  <c r="E3766" i="13"/>
  <c r="G3765" i="13"/>
  <c r="E3765" i="13"/>
  <c r="G3760" i="13"/>
  <c r="E3760" i="13"/>
  <c r="G3759" i="13"/>
  <c r="E3759" i="13"/>
  <c r="G3758" i="13"/>
  <c r="E3758" i="13"/>
  <c r="G3757" i="13"/>
  <c r="E3757" i="13"/>
  <c r="G3756" i="13"/>
  <c r="E3756" i="13"/>
  <c r="G3755" i="13"/>
  <c r="E3755" i="13"/>
  <c r="G3754" i="13"/>
  <c r="E3754" i="13"/>
  <c r="G3753" i="13"/>
  <c r="E3753" i="13"/>
  <c r="G3745" i="13"/>
  <c r="E3745" i="13"/>
  <c r="G3744" i="13"/>
  <c r="E3744" i="13"/>
  <c r="G3743" i="13"/>
  <c r="E3743" i="13"/>
  <c r="G3742" i="13"/>
  <c r="E3742" i="13"/>
  <c r="G3741" i="13"/>
  <c r="E3741" i="13"/>
  <c r="G3740" i="13"/>
  <c r="E3740" i="13"/>
  <c r="G3739" i="13"/>
  <c r="E3739" i="13"/>
  <c r="G3738" i="13"/>
  <c r="E3738" i="13"/>
  <c r="G3733" i="13"/>
  <c r="E3733" i="13"/>
  <c r="G3732" i="13"/>
  <c r="E3732" i="13"/>
  <c r="G3731" i="13"/>
  <c r="E3731" i="13"/>
  <c r="G3730" i="13"/>
  <c r="E3730" i="13"/>
  <c r="G3729" i="13"/>
  <c r="E3729" i="13"/>
  <c r="G3728" i="13"/>
  <c r="E3728" i="13"/>
  <c r="G3727" i="13"/>
  <c r="E3727" i="13"/>
  <c r="G3726" i="13"/>
  <c r="E3726" i="13"/>
  <c r="G3721" i="13"/>
  <c r="E3721" i="13"/>
  <c r="G3720" i="13"/>
  <c r="E3720" i="13"/>
  <c r="G3719" i="13"/>
  <c r="E3719" i="13"/>
  <c r="G3718" i="13"/>
  <c r="E3718" i="13"/>
  <c r="G3717" i="13"/>
  <c r="E3717" i="13"/>
  <c r="G3716" i="13"/>
  <c r="E3716" i="13"/>
  <c r="G3715" i="13"/>
  <c r="E3715" i="13"/>
  <c r="G3714" i="13"/>
  <c r="E3714" i="13"/>
  <c r="G3709" i="13"/>
  <c r="E3709" i="13"/>
  <c r="G3708" i="13"/>
  <c r="E3708" i="13"/>
  <c r="G3707" i="13"/>
  <c r="E3707" i="13"/>
  <c r="G3706" i="13"/>
  <c r="E3706" i="13"/>
  <c r="G3705" i="13"/>
  <c r="E3705" i="13"/>
  <c r="G3704" i="13"/>
  <c r="E3704" i="13"/>
  <c r="G3703" i="13"/>
  <c r="E3703" i="13"/>
  <c r="G3702" i="13"/>
  <c r="E3702" i="13"/>
  <c r="G3697" i="13"/>
  <c r="E3697" i="13"/>
  <c r="G3696" i="13"/>
  <c r="E3696" i="13"/>
  <c r="G3695" i="13"/>
  <c r="E3695" i="13"/>
  <c r="G3694" i="13"/>
  <c r="E3694" i="13"/>
  <c r="G3693" i="13"/>
  <c r="E3693" i="13"/>
  <c r="G3692" i="13"/>
  <c r="E3692" i="13"/>
  <c r="G3691" i="13"/>
  <c r="E3691" i="13"/>
  <c r="G3690" i="13"/>
  <c r="E3690" i="13"/>
  <c r="G3685" i="13"/>
  <c r="E3685" i="13"/>
  <c r="G3684" i="13"/>
  <c r="E3684" i="13"/>
  <c r="G3683" i="13"/>
  <c r="E3683" i="13"/>
  <c r="G3682" i="13"/>
  <c r="E3682" i="13"/>
  <c r="G3681" i="13"/>
  <c r="E3681" i="13"/>
  <c r="G3680" i="13"/>
  <c r="E3680" i="13"/>
  <c r="G3679" i="13"/>
  <c r="E3679" i="13"/>
  <c r="G3678" i="13"/>
  <c r="E3678" i="13"/>
  <c r="G3673" i="13"/>
  <c r="E3673" i="13"/>
  <c r="G3672" i="13"/>
  <c r="E3672" i="13"/>
  <c r="G3671" i="13"/>
  <c r="E3671" i="13"/>
  <c r="G3670" i="13"/>
  <c r="E3670" i="13"/>
  <c r="G3669" i="13"/>
  <c r="E3669" i="13"/>
  <c r="G3668" i="13"/>
  <c r="E3668" i="13"/>
  <c r="G3667" i="13"/>
  <c r="E3667" i="13"/>
  <c r="G3666" i="13"/>
  <c r="E3666" i="13"/>
  <c r="G3661" i="13"/>
  <c r="E3661" i="13"/>
  <c r="G3660" i="13"/>
  <c r="E3660" i="13"/>
  <c r="G3659" i="13"/>
  <c r="E3659" i="13"/>
  <c r="G3658" i="13"/>
  <c r="E3658" i="13"/>
  <c r="G3657" i="13"/>
  <c r="E3657" i="13"/>
  <c r="G3656" i="13"/>
  <c r="E3656" i="13"/>
  <c r="G3655" i="13"/>
  <c r="E3655" i="13"/>
  <c r="G3654" i="13"/>
  <c r="E3654" i="13"/>
  <c r="G3649" i="13"/>
  <c r="E3649" i="13"/>
  <c r="G3648" i="13"/>
  <c r="E3648" i="13"/>
  <c r="G3647" i="13"/>
  <c r="E3647" i="13"/>
  <c r="G3646" i="13"/>
  <c r="E3646" i="13"/>
  <c r="G3645" i="13"/>
  <c r="E3645" i="13"/>
  <c r="G3644" i="13"/>
  <c r="E3644" i="13"/>
  <c r="G3643" i="13"/>
  <c r="E3643" i="13"/>
  <c r="G3642" i="13"/>
  <c r="E3642" i="13"/>
  <c r="G3637" i="13"/>
  <c r="E3637" i="13"/>
  <c r="G3636" i="13"/>
  <c r="E3636" i="13"/>
  <c r="G3635" i="13"/>
  <c r="E3635" i="13"/>
  <c r="G3634" i="13"/>
  <c r="E3634" i="13"/>
  <c r="G3633" i="13"/>
  <c r="E3633" i="13"/>
  <c r="G3632" i="13"/>
  <c r="E3632" i="13"/>
  <c r="G3631" i="13"/>
  <c r="E3631" i="13"/>
  <c r="G3630" i="13"/>
  <c r="E3630" i="13"/>
  <c r="G3625" i="13"/>
  <c r="E3625" i="13"/>
  <c r="G3624" i="13"/>
  <c r="E3624" i="13"/>
  <c r="G3623" i="13"/>
  <c r="E3623" i="13"/>
  <c r="G3622" i="13"/>
  <c r="E3622" i="13"/>
  <c r="G3621" i="13"/>
  <c r="E3621" i="13"/>
  <c r="G3620" i="13"/>
  <c r="E3620" i="13"/>
  <c r="G3619" i="13"/>
  <c r="E3619" i="13"/>
  <c r="G3618" i="13"/>
  <c r="E3618" i="13"/>
  <c r="G3613" i="13"/>
  <c r="E3613" i="13"/>
  <c r="G3612" i="13"/>
  <c r="E3612" i="13"/>
  <c r="G3611" i="13"/>
  <c r="E3611" i="13"/>
  <c r="G3610" i="13"/>
  <c r="E3610" i="13"/>
  <c r="G3609" i="13"/>
  <c r="E3609" i="13"/>
  <c r="G3608" i="13"/>
  <c r="E3608" i="13"/>
  <c r="G3607" i="13"/>
  <c r="E3607" i="13"/>
  <c r="G3606" i="13"/>
  <c r="E3606" i="13"/>
  <c r="G3601" i="13"/>
  <c r="E3601" i="13"/>
  <c r="G3600" i="13"/>
  <c r="E3600" i="13"/>
  <c r="G3599" i="13"/>
  <c r="E3599" i="13"/>
  <c r="G3598" i="13"/>
  <c r="E3598" i="13"/>
  <c r="G3597" i="13"/>
  <c r="E3597" i="13"/>
  <c r="G3596" i="13"/>
  <c r="E3596" i="13"/>
  <c r="G3595" i="13"/>
  <c r="E3595" i="13"/>
  <c r="G3594" i="13"/>
  <c r="E3594" i="13"/>
  <c r="G3589" i="13"/>
  <c r="E3589" i="13"/>
  <c r="G3588" i="13"/>
  <c r="E3588" i="13"/>
  <c r="G3587" i="13"/>
  <c r="E3587" i="13"/>
  <c r="G3586" i="13"/>
  <c r="E3586" i="13"/>
  <c r="G3585" i="13"/>
  <c r="E3585" i="13"/>
  <c r="G3584" i="13"/>
  <c r="E3584" i="13"/>
  <c r="G3583" i="13"/>
  <c r="E3583" i="13"/>
  <c r="G3582" i="13"/>
  <c r="E3582" i="13"/>
  <c r="G3577" i="13"/>
  <c r="E3577" i="13"/>
  <c r="G3576" i="13"/>
  <c r="E3576" i="13"/>
  <c r="G3575" i="13"/>
  <c r="E3575" i="13"/>
  <c r="G3574" i="13"/>
  <c r="E3574" i="13"/>
  <c r="G3573" i="13"/>
  <c r="E3573" i="13"/>
  <c r="G3572" i="13"/>
  <c r="E3572" i="13"/>
  <c r="G3571" i="13"/>
  <c r="E3571" i="13"/>
  <c r="G3570" i="13"/>
  <c r="E3570" i="13"/>
  <c r="G3565" i="13"/>
  <c r="E3565" i="13"/>
  <c r="G3564" i="13"/>
  <c r="E3564" i="13"/>
  <c r="G3563" i="13"/>
  <c r="E3563" i="13"/>
  <c r="G3562" i="13"/>
  <c r="E3562" i="13"/>
  <c r="G3561" i="13"/>
  <c r="E3561" i="13"/>
  <c r="G3560" i="13"/>
  <c r="E3560" i="13"/>
  <c r="G3559" i="13"/>
  <c r="E3559" i="13"/>
  <c r="G3558" i="13"/>
  <c r="E3558" i="13"/>
  <c r="G3553" i="13"/>
  <c r="E3553" i="13"/>
  <c r="G3552" i="13"/>
  <c r="E3552" i="13"/>
  <c r="G3551" i="13"/>
  <c r="E3551" i="13"/>
  <c r="G3550" i="13"/>
  <c r="E3550" i="13"/>
  <c r="G3549" i="13"/>
  <c r="E3549" i="13"/>
  <c r="G3548" i="13"/>
  <c r="E3548" i="13"/>
  <c r="G3547" i="13"/>
  <c r="E3547" i="13"/>
  <c r="G3546" i="13"/>
  <c r="E3546" i="13"/>
  <c r="G3541" i="13"/>
  <c r="E3541" i="13"/>
  <c r="G3540" i="13"/>
  <c r="E3540" i="13"/>
  <c r="G3539" i="13"/>
  <c r="E3539" i="13"/>
  <c r="G3538" i="13"/>
  <c r="E3538" i="13"/>
  <c r="G3537" i="13"/>
  <c r="E3537" i="13"/>
  <c r="G3536" i="13"/>
  <c r="E3536" i="13"/>
  <c r="G3535" i="13"/>
  <c r="E3535" i="13"/>
  <c r="G3534" i="13"/>
  <c r="E3534" i="13"/>
  <c r="G3529" i="13"/>
  <c r="E3529" i="13"/>
  <c r="G3528" i="13"/>
  <c r="E3528" i="13"/>
  <c r="G3527" i="13"/>
  <c r="E3527" i="13"/>
  <c r="G3526" i="13"/>
  <c r="E3526" i="13"/>
  <c r="G3525" i="13"/>
  <c r="E3525" i="13"/>
  <c r="G3524" i="13"/>
  <c r="E3524" i="13"/>
  <c r="G3523" i="13"/>
  <c r="E3523" i="13"/>
  <c r="G3522" i="13"/>
  <c r="E3522" i="13"/>
  <c r="G3517" i="13"/>
  <c r="E3517" i="13"/>
  <c r="G3516" i="13"/>
  <c r="E3516" i="13"/>
  <c r="G3515" i="13"/>
  <c r="E3515" i="13"/>
  <c r="G3514" i="13"/>
  <c r="E3514" i="13"/>
  <c r="G3513" i="13"/>
  <c r="E3513" i="13"/>
  <c r="G3512" i="13"/>
  <c r="E3512" i="13"/>
  <c r="G3511" i="13"/>
  <c r="E3511" i="13"/>
  <c r="G3510" i="13"/>
  <c r="E3510" i="13"/>
  <c r="G3505" i="13"/>
  <c r="E3505" i="13"/>
  <c r="G3504" i="13"/>
  <c r="E3504" i="13"/>
  <c r="G3503" i="13"/>
  <c r="E3503" i="13"/>
  <c r="G3502" i="13"/>
  <c r="E3502" i="13"/>
  <c r="G3501" i="13"/>
  <c r="E3501" i="13"/>
  <c r="G3500" i="13"/>
  <c r="E3500" i="13"/>
  <c r="G3499" i="13"/>
  <c r="E3499" i="13"/>
  <c r="G3498" i="13"/>
  <c r="E3498" i="13"/>
  <c r="G3493" i="13"/>
  <c r="E3493" i="13"/>
  <c r="G3492" i="13"/>
  <c r="E3492" i="13"/>
  <c r="G3491" i="13"/>
  <c r="E3491" i="13"/>
  <c r="G3490" i="13"/>
  <c r="E3490" i="13"/>
  <c r="G3489" i="13"/>
  <c r="E3489" i="13"/>
  <c r="G3488" i="13"/>
  <c r="E3488" i="13"/>
  <c r="G3487" i="13"/>
  <c r="E3487" i="13"/>
  <c r="G3486" i="13"/>
  <c r="E3486" i="13"/>
  <c r="G3478" i="13"/>
  <c r="E3478" i="13"/>
  <c r="G3477" i="13"/>
  <c r="E3477" i="13"/>
  <c r="G3476" i="13"/>
  <c r="E3476" i="13"/>
  <c r="G3475" i="13"/>
  <c r="E3475" i="13"/>
  <c r="G3474" i="13"/>
  <c r="E3474" i="13"/>
  <c r="G3473" i="13"/>
  <c r="E3473" i="13"/>
  <c r="G3472" i="13"/>
  <c r="E3472" i="13"/>
  <c r="G3471" i="13"/>
  <c r="E3471" i="13"/>
  <c r="G3466" i="13"/>
  <c r="E3466" i="13"/>
  <c r="G3465" i="13"/>
  <c r="E3465" i="13"/>
  <c r="G3464" i="13"/>
  <c r="E3464" i="13"/>
  <c r="G3463" i="13"/>
  <c r="E3463" i="13"/>
  <c r="G3462" i="13"/>
  <c r="E3462" i="13"/>
  <c r="G3461" i="13"/>
  <c r="E3461" i="13"/>
  <c r="G3460" i="13"/>
  <c r="E3460" i="13"/>
  <c r="G3459" i="13"/>
  <c r="E3459" i="13"/>
  <c r="G3454" i="13"/>
  <c r="E3454" i="13"/>
  <c r="G3453" i="13"/>
  <c r="E3453" i="13"/>
  <c r="G3452" i="13"/>
  <c r="E3452" i="13"/>
  <c r="G3451" i="13"/>
  <c r="E3451" i="13"/>
  <c r="G3450" i="13"/>
  <c r="E3450" i="13"/>
  <c r="G3449" i="13"/>
  <c r="E3449" i="13"/>
  <c r="G3448" i="13"/>
  <c r="E3448" i="13"/>
  <c r="G3447" i="13"/>
  <c r="E3447" i="13"/>
  <c r="G3442" i="13"/>
  <c r="E3442" i="13"/>
  <c r="G3441" i="13"/>
  <c r="E3441" i="13"/>
  <c r="G3440" i="13"/>
  <c r="E3440" i="13"/>
  <c r="G3439" i="13"/>
  <c r="E3439" i="13"/>
  <c r="G3438" i="13"/>
  <c r="E3438" i="13"/>
  <c r="G3437" i="13"/>
  <c r="E3437" i="13"/>
  <c r="G3436" i="13"/>
  <c r="E3436" i="13"/>
  <c r="G3435" i="13"/>
  <c r="E3435" i="13"/>
  <c r="G3430" i="13"/>
  <c r="E3430" i="13"/>
  <c r="G3429" i="13"/>
  <c r="E3429" i="13"/>
  <c r="G3428" i="13"/>
  <c r="E3428" i="13"/>
  <c r="G3427" i="13"/>
  <c r="E3427" i="13"/>
  <c r="G3426" i="13"/>
  <c r="E3426" i="13"/>
  <c r="G3425" i="13"/>
  <c r="E3425" i="13"/>
  <c r="G3424" i="13"/>
  <c r="E3424" i="13"/>
  <c r="G3423" i="13"/>
  <c r="E3423" i="13"/>
  <c r="G3418" i="13"/>
  <c r="E3418" i="13"/>
  <c r="G3417" i="13"/>
  <c r="E3417" i="13"/>
  <c r="G3416" i="13"/>
  <c r="E3416" i="13"/>
  <c r="G3415" i="13"/>
  <c r="E3415" i="13"/>
  <c r="G3414" i="13"/>
  <c r="E3414" i="13"/>
  <c r="G3413" i="13"/>
  <c r="E3413" i="13"/>
  <c r="G3412" i="13"/>
  <c r="E3412" i="13"/>
  <c r="G3411" i="13"/>
  <c r="E3411" i="13"/>
  <c r="G3406" i="13"/>
  <c r="E3406" i="13"/>
  <c r="G3405" i="13"/>
  <c r="E3405" i="13"/>
  <c r="G3404" i="13"/>
  <c r="E3404" i="13"/>
  <c r="G3403" i="13"/>
  <c r="E3403" i="13"/>
  <c r="G3402" i="13"/>
  <c r="E3402" i="13"/>
  <c r="G3401" i="13"/>
  <c r="E3401" i="13"/>
  <c r="G3400" i="13"/>
  <c r="E3400" i="13"/>
  <c r="G3399" i="13"/>
  <c r="E3399" i="13"/>
  <c r="G3394" i="13"/>
  <c r="E3394" i="13"/>
  <c r="G3393" i="13"/>
  <c r="E3393" i="13"/>
  <c r="G3392" i="13"/>
  <c r="E3392" i="13"/>
  <c r="G3391" i="13"/>
  <c r="E3391" i="13"/>
  <c r="G3390" i="13"/>
  <c r="E3390" i="13"/>
  <c r="G3389" i="13"/>
  <c r="E3389" i="13"/>
  <c r="G3388" i="13"/>
  <c r="E3388" i="13"/>
  <c r="G3387" i="13"/>
  <c r="E3387" i="13"/>
  <c r="G3382" i="13"/>
  <c r="E3382" i="13"/>
  <c r="G3381" i="13"/>
  <c r="E3381" i="13"/>
  <c r="G3380" i="13"/>
  <c r="E3380" i="13"/>
  <c r="G3379" i="13"/>
  <c r="E3379" i="13"/>
  <c r="G3378" i="13"/>
  <c r="E3378" i="13"/>
  <c r="G3377" i="13"/>
  <c r="E3377" i="13"/>
  <c r="G3376" i="13"/>
  <c r="E3376" i="13"/>
  <c r="G3375" i="13"/>
  <c r="E3375" i="13"/>
  <c r="G3370" i="13"/>
  <c r="E3370" i="13"/>
  <c r="G3369" i="13"/>
  <c r="E3369" i="13"/>
  <c r="G3368" i="13"/>
  <c r="E3368" i="13"/>
  <c r="G3367" i="13"/>
  <c r="E3367" i="13"/>
  <c r="G3366" i="13"/>
  <c r="E3366" i="13"/>
  <c r="G3365" i="13"/>
  <c r="E3365" i="13"/>
  <c r="G3364" i="13"/>
  <c r="E3364" i="13"/>
  <c r="G3363" i="13"/>
  <c r="E3363" i="13"/>
  <c r="G3358" i="13"/>
  <c r="E3358" i="13"/>
  <c r="G3357" i="13"/>
  <c r="E3357" i="13"/>
  <c r="G3356" i="13"/>
  <c r="E3356" i="13"/>
  <c r="G3355" i="13"/>
  <c r="E3355" i="13"/>
  <c r="G3354" i="13"/>
  <c r="E3354" i="13"/>
  <c r="G3353" i="13"/>
  <c r="E3353" i="13"/>
  <c r="G3352" i="13"/>
  <c r="E3352" i="13"/>
  <c r="G3351" i="13"/>
  <c r="E3351" i="13"/>
  <c r="G3346" i="13"/>
  <c r="E3346" i="13"/>
  <c r="G3345" i="13"/>
  <c r="E3345" i="13"/>
  <c r="G3344" i="13"/>
  <c r="E3344" i="13"/>
  <c r="G3343" i="13"/>
  <c r="E3343" i="13"/>
  <c r="G3342" i="13"/>
  <c r="E3342" i="13"/>
  <c r="G3341" i="13"/>
  <c r="E3341" i="13"/>
  <c r="G3340" i="13"/>
  <c r="E3340" i="13"/>
  <c r="G3339" i="13"/>
  <c r="E3339" i="13"/>
  <c r="G3334" i="13"/>
  <c r="E3334" i="13"/>
  <c r="G3333" i="13"/>
  <c r="E3333" i="13"/>
  <c r="G3332" i="13"/>
  <c r="E3332" i="13"/>
  <c r="G3331" i="13"/>
  <c r="E3331" i="13"/>
  <c r="G3330" i="13"/>
  <c r="E3330" i="13"/>
  <c r="G3329" i="13"/>
  <c r="E3329" i="13"/>
  <c r="G3328" i="13"/>
  <c r="E3328" i="13"/>
  <c r="G3327" i="13"/>
  <c r="E3327" i="13"/>
  <c r="G3322" i="13"/>
  <c r="E3322" i="13"/>
  <c r="G3321" i="13"/>
  <c r="E3321" i="13"/>
  <c r="G3320" i="13"/>
  <c r="E3320" i="13"/>
  <c r="G3319" i="13"/>
  <c r="E3319" i="13"/>
  <c r="G3318" i="13"/>
  <c r="E3318" i="13"/>
  <c r="G3317" i="13"/>
  <c r="E3317" i="13"/>
  <c r="G3316" i="13"/>
  <c r="E3316" i="13"/>
  <c r="G3315" i="13"/>
  <c r="E3315" i="13"/>
  <c r="G3310" i="13"/>
  <c r="E3310" i="13"/>
  <c r="G3309" i="13"/>
  <c r="E3309" i="13"/>
  <c r="G3308" i="13"/>
  <c r="E3308" i="13"/>
  <c r="G3307" i="13"/>
  <c r="E3307" i="13"/>
  <c r="G3306" i="13"/>
  <c r="E3306" i="13"/>
  <c r="G3305" i="13"/>
  <c r="E3305" i="13"/>
  <c r="G3304" i="13"/>
  <c r="E3304" i="13"/>
  <c r="G3303" i="13"/>
  <c r="E3303" i="13"/>
  <c r="G3298" i="13"/>
  <c r="E3298" i="13"/>
  <c r="G3297" i="13"/>
  <c r="E3297" i="13"/>
  <c r="G3296" i="13"/>
  <c r="E3296" i="13"/>
  <c r="G3295" i="13"/>
  <c r="E3295" i="13"/>
  <c r="G3294" i="13"/>
  <c r="E3294" i="13"/>
  <c r="G3293" i="13"/>
  <c r="E3293" i="13"/>
  <c r="G3292" i="13"/>
  <c r="E3292" i="13"/>
  <c r="G3291" i="13"/>
  <c r="E3291" i="13"/>
  <c r="G3286" i="13"/>
  <c r="E3286" i="13"/>
  <c r="G3285" i="13"/>
  <c r="E3285" i="13"/>
  <c r="G3284" i="13"/>
  <c r="E3284" i="13"/>
  <c r="G3283" i="13"/>
  <c r="E3283" i="13"/>
  <c r="G3282" i="13"/>
  <c r="E3282" i="13"/>
  <c r="G3281" i="13"/>
  <c r="E3281" i="13"/>
  <c r="G3280" i="13"/>
  <c r="E3280" i="13"/>
  <c r="G3279" i="13"/>
  <c r="E3279" i="13"/>
  <c r="G3274" i="13"/>
  <c r="E3274" i="13"/>
  <c r="G3273" i="13"/>
  <c r="E3273" i="13"/>
  <c r="G3272" i="13"/>
  <c r="E3272" i="13"/>
  <c r="G3271" i="13"/>
  <c r="E3271" i="13"/>
  <c r="G3270" i="13"/>
  <c r="E3270" i="13"/>
  <c r="G3269" i="13"/>
  <c r="E3269" i="13"/>
  <c r="G3268" i="13"/>
  <c r="E3268" i="13"/>
  <c r="G3267" i="13"/>
  <c r="E3267" i="13"/>
  <c r="G3262" i="13"/>
  <c r="E3262" i="13"/>
  <c r="G3261" i="13"/>
  <c r="E3261" i="13"/>
  <c r="G3260" i="13"/>
  <c r="E3260" i="13"/>
  <c r="G3259" i="13"/>
  <c r="E3259" i="13"/>
  <c r="G3258" i="13"/>
  <c r="E3258" i="13"/>
  <c r="G3257" i="13"/>
  <c r="E3257" i="13"/>
  <c r="G3256" i="13"/>
  <c r="E3256" i="13"/>
  <c r="G3255" i="13"/>
  <c r="E3255" i="13"/>
  <c r="G3250" i="13"/>
  <c r="E3250" i="13"/>
  <c r="G3249" i="13"/>
  <c r="E3249" i="13"/>
  <c r="G3248" i="13"/>
  <c r="E3248" i="13"/>
  <c r="G3247" i="13"/>
  <c r="E3247" i="13"/>
  <c r="G3246" i="13"/>
  <c r="E3246" i="13"/>
  <c r="G3245" i="13"/>
  <c r="E3245" i="13"/>
  <c r="G3244" i="13"/>
  <c r="E3244" i="13"/>
  <c r="G3243" i="13"/>
  <c r="E3243" i="13"/>
  <c r="G3238" i="13"/>
  <c r="E3238" i="13"/>
  <c r="G3237" i="13"/>
  <c r="E3237" i="13"/>
  <c r="G3236" i="13"/>
  <c r="E3236" i="13"/>
  <c r="G3235" i="13"/>
  <c r="E3235" i="13"/>
  <c r="G3234" i="13"/>
  <c r="E3234" i="13"/>
  <c r="G3233" i="13"/>
  <c r="E3233" i="13"/>
  <c r="G3232" i="13"/>
  <c r="E3232" i="13"/>
  <c r="G3231" i="13"/>
  <c r="E3231" i="13"/>
  <c r="G3226" i="13"/>
  <c r="E3226" i="13"/>
  <c r="G3225" i="13"/>
  <c r="E3225" i="13"/>
  <c r="G3224" i="13"/>
  <c r="E3224" i="13"/>
  <c r="G3223" i="13"/>
  <c r="E3223" i="13"/>
  <c r="G3222" i="13"/>
  <c r="E3222" i="13"/>
  <c r="G3221" i="13"/>
  <c r="E3221" i="13"/>
  <c r="G3220" i="13"/>
  <c r="E3220" i="13"/>
  <c r="G3219" i="13"/>
  <c r="E3219" i="13"/>
  <c r="G3211" i="13"/>
  <c r="E3211" i="13"/>
  <c r="G3210" i="13"/>
  <c r="E3210" i="13"/>
  <c r="G3209" i="13"/>
  <c r="E3209" i="13"/>
  <c r="G3208" i="13"/>
  <c r="E3208" i="13"/>
  <c r="G3207" i="13"/>
  <c r="E3207" i="13"/>
  <c r="G3206" i="13"/>
  <c r="E3206" i="13"/>
  <c r="G3205" i="13"/>
  <c r="E3205" i="13"/>
  <c r="G3204" i="13"/>
  <c r="E3204" i="13"/>
  <c r="G3199" i="13"/>
  <c r="E3199" i="13"/>
  <c r="G3198" i="13"/>
  <c r="E3198" i="13"/>
  <c r="G3197" i="13"/>
  <c r="E3197" i="13"/>
  <c r="G3196" i="13"/>
  <c r="E3196" i="13"/>
  <c r="G3195" i="13"/>
  <c r="E3195" i="13"/>
  <c r="G3194" i="13"/>
  <c r="E3194" i="13"/>
  <c r="G3193" i="13"/>
  <c r="E3193" i="13"/>
  <c r="G3192" i="13"/>
  <c r="E3192" i="13"/>
  <c r="G3187" i="13"/>
  <c r="E3187" i="13"/>
  <c r="G3186" i="13"/>
  <c r="E3186" i="13"/>
  <c r="G3185" i="13"/>
  <c r="E3185" i="13"/>
  <c r="G3184" i="13"/>
  <c r="E3184" i="13"/>
  <c r="G3183" i="13"/>
  <c r="E3183" i="13"/>
  <c r="G3182" i="13"/>
  <c r="E3182" i="13"/>
  <c r="G3181" i="13"/>
  <c r="E3181" i="13"/>
  <c r="G3180" i="13"/>
  <c r="E3180" i="13"/>
  <c r="G3175" i="13"/>
  <c r="E3175" i="13"/>
  <c r="G3174" i="13"/>
  <c r="E3174" i="13"/>
  <c r="G3173" i="13"/>
  <c r="E3173" i="13"/>
  <c r="G3172" i="13"/>
  <c r="E3172" i="13"/>
  <c r="G3171" i="13"/>
  <c r="E3171" i="13"/>
  <c r="G3170" i="13"/>
  <c r="E3170" i="13"/>
  <c r="G3169" i="13"/>
  <c r="E3169" i="13"/>
  <c r="G3168" i="13"/>
  <c r="E3168" i="13"/>
  <c r="G3163" i="13"/>
  <c r="E3163" i="13"/>
  <c r="G3162" i="13"/>
  <c r="E3162" i="13"/>
  <c r="G3161" i="13"/>
  <c r="E3161" i="13"/>
  <c r="G3160" i="13"/>
  <c r="E3160" i="13"/>
  <c r="G3159" i="13"/>
  <c r="E3159" i="13"/>
  <c r="G3158" i="13"/>
  <c r="E3158" i="13"/>
  <c r="G3157" i="13"/>
  <c r="E3157" i="13"/>
  <c r="G3156" i="13"/>
  <c r="E3156" i="13"/>
  <c r="G3151" i="13"/>
  <c r="E3151" i="13"/>
  <c r="G3150" i="13"/>
  <c r="E3150" i="13"/>
  <c r="G3149" i="13"/>
  <c r="E3149" i="13"/>
  <c r="G3148" i="13"/>
  <c r="E3148" i="13"/>
  <c r="G3147" i="13"/>
  <c r="E3147" i="13"/>
  <c r="G3146" i="13"/>
  <c r="E3146" i="13"/>
  <c r="G3145" i="13"/>
  <c r="E3145" i="13"/>
  <c r="G3144" i="13"/>
  <c r="E3144" i="13"/>
  <c r="G3139" i="13"/>
  <c r="E3139" i="13"/>
  <c r="G3138" i="13"/>
  <c r="E3138" i="13"/>
  <c r="G3137" i="13"/>
  <c r="E3137" i="13"/>
  <c r="G3136" i="13"/>
  <c r="E3136" i="13"/>
  <c r="G3135" i="13"/>
  <c r="E3135" i="13"/>
  <c r="G3134" i="13"/>
  <c r="E3134" i="13"/>
  <c r="G3133" i="13"/>
  <c r="E3133" i="13"/>
  <c r="G3132" i="13"/>
  <c r="E3132" i="13"/>
  <c r="G3127" i="13"/>
  <c r="E3127" i="13"/>
  <c r="G3126" i="13"/>
  <c r="E3126" i="13"/>
  <c r="G3125" i="13"/>
  <c r="E3125" i="13"/>
  <c r="G3124" i="13"/>
  <c r="E3124" i="13"/>
  <c r="G3123" i="13"/>
  <c r="E3123" i="13"/>
  <c r="G3122" i="13"/>
  <c r="E3122" i="13"/>
  <c r="G3121" i="13"/>
  <c r="E3121" i="13"/>
  <c r="G3120" i="13"/>
  <c r="E3120" i="13"/>
  <c r="G3115" i="13"/>
  <c r="E3115" i="13"/>
  <c r="G3114" i="13"/>
  <c r="E3114" i="13"/>
  <c r="G3113" i="13"/>
  <c r="E3113" i="13"/>
  <c r="G3112" i="13"/>
  <c r="E3112" i="13"/>
  <c r="G3111" i="13"/>
  <c r="E3111" i="13"/>
  <c r="G3110" i="13"/>
  <c r="E3110" i="13"/>
  <c r="G3109" i="13"/>
  <c r="E3109" i="13"/>
  <c r="G3108" i="13"/>
  <c r="E3108" i="13"/>
  <c r="G3103" i="13"/>
  <c r="E3103" i="13"/>
  <c r="G3102" i="13"/>
  <c r="E3102" i="13"/>
  <c r="G3101" i="13"/>
  <c r="E3101" i="13"/>
  <c r="G3100" i="13"/>
  <c r="E3100" i="13"/>
  <c r="G3099" i="13"/>
  <c r="E3099" i="13"/>
  <c r="G3098" i="13"/>
  <c r="E3098" i="13"/>
  <c r="G3097" i="13"/>
  <c r="E3097" i="13"/>
  <c r="G3096" i="13"/>
  <c r="E3096" i="13"/>
  <c r="G3091" i="13"/>
  <c r="E3091" i="13"/>
  <c r="G3090" i="13"/>
  <c r="E3090" i="13"/>
  <c r="G3089" i="13"/>
  <c r="E3089" i="13"/>
  <c r="G3088" i="13"/>
  <c r="E3088" i="13"/>
  <c r="G3087" i="13"/>
  <c r="E3087" i="13"/>
  <c r="G3086" i="13"/>
  <c r="E3086" i="13"/>
  <c r="G3085" i="13"/>
  <c r="E3085" i="13"/>
  <c r="G3084" i="13"/>
  <c r="E3084" i="13"/>
  <c r="G3079" i="13"/>
  <c r="E3079" i="13"/>
  <c r="G3078" i="13"/>
  <c r="E3078" i="13"/>
  <c r="G3077" i="13"/>
  <c r="E3077" i="13"/>
  <c r="G3076" i="13"/>
  <c r="E3076" i="13"/>
  <c r="G3075" i="13"/>
  <c r="E3075" i="13"/>
  <c r="G3074" i="13"/>
  <c r="E3074" i="13"/>
  <c r="G3073" i="13"/>
  <c r="E3073" i="13"/>
  <c r="G3072" i="13"/>
  <c r="E3072" i="13"/>
  <c r="G3067" i="13"/>
  <c r="E3067" i="13"/>
  <c r="G3066" i="13"/>
  <c r="E3066" i="13"/>
  <c r="G3065" i="13"/>
  <c r="E3065" i="13"/>
  <c r="G3064" i="13"/>
  <c r="E3064" i="13"/>
  <c r="G3063" i="13"/>
  <c r="E3063" i="13"/>
  <c r="G3062" i="13"/>
  <c r="E3062" i="13"/>
  <c r="G3061" i="13"/>
  <c r="E3061" i="13"/>
  <c r="G3060" i="13"/>
  <c r="E3060" i="13"/>
  <c r="G3055" i="13"/>
  <c r="E3055" i="13"/>
  <c r="G3054" i="13"/>
  <c r="E3054" i="13"/>
  <c r="G3053" i="13"/>
  <c r="E3053" i="13"/>
  <c r="G3052" i="13"/>
  <c r="E3052" i="13"/>
  <c r="G3051" i="13"/>
  <c r="E3051" i="13"/>
  <c r="G3050" i="13"/>
  <c r="E3050" i="13"/>
  <c r="G3049" i="13"/>
  <c r="E3049" i="13"/>
  <c r="G3048" i="13"/>
  <c r="E3048" i="13"/>
  <c r="G3043" i="13"/>
  <c r="E3043" i="13"/>
  <c r="G3042" i="13"/>
  <c r="E3042" i="13"/>
  <c r="G3041" i="13"/>
  <c r="E3041" i="13"/>
  <c r="G3040" i="13"/>
  <c r="E3040" i="13"/>
  <c r="G3039" i="13"/>
  <c r="E3039" i="13"/>
  <c r="G3038" i="13"/>
  <c r="E3038" i="13"/>
  <c r="G3037" i="13"/>
  <c r="E3037" i="13"/>
  <c r="G3036" i="13"/>
  <c r="E3036" i="13"/>
  <c r="G3031" i="13"/>
  <c r="E3031" i="13"/>
  <c r="G3030" i="13"/>
  <c r="E3030" i="13"/>
  <c r="G3029" i="13"/>
  <c r="E3029" i="13"/>
  <c r="G3028" i="13"/>
  <c r="E3028" i="13"/>
  <c r="G3027" i="13"/>
  <c r="E3027" i="13"/>
  <c r="G3026" i="13"/>
  <c r="E3026" i="13"/>
  <c r="G3025" i="13"/>
  <c r="E3025" i="13"/>
  <c r="G3024" i="13"/>
  <c r="E3024" i="13"/>
  <c r="G3019" i="13"/>
  <c r="E3019" i="13"/>
  <c r="G3018" i="13"/>
  <c r="E3018" i="13"/>
  <c r="G3017" i="13"/>
  <c r="E3017" i="13"/>
  <c r="G3016" i="13"/>
  <c r="E3016" i="13"/>
  <c r="G3015" i="13"/>
  <c r="E3015" i="13"/>
  <c r="G3014" i="13"/>
  <c r="E3014" i="13"/>
  <c r="G3013" i="13"/>
  <c r="E3013" i="13"/>
  <c r="G3012" i="13"/>
  <c r="E3012" i="13"/>
  <c r="G3007" i="13"/>
  <c r="E3007" i="13"/>
  <c r="G3006" i="13"/>
  <c r="E3006" i="13"/>
  <c r="G3005" i="13"/>
  <c r="E3005" i="13"/>
  <c r="G3004" i="13"/>
  <c r="E3004" i="13"/>
  <c r="G3003" i="13"/>
  <c r="E3003" i="13"/>
  <c r="G3002" i="13"/>
  <c r="E3002" i="13"/>
  <c r="G3001" i="13"/>
  <c r="E3001" i="13"/>
  <c r="G3000" i="13"/>
  <c r="E3000" i="13"/>
  <c r="G2995" i="13"/>
  <c r="E2995" i="13"/>
  <c r="G2994" i="13"/>
  <c r="E2994" i="13"/>
  <c r="G2993" i="13"/>
  <c r="E2993" i="13"/>
  <c r="G2992" i="13"/>
  <c r="E2992" i="13"/>
  <c r="G2991" i="13"/>
  <c r="E2991" i="13"/>
  <c r="G2990" i="13"/>
  <c r="E2990" i="13"/>
  <c r="G2989" i="13"/>
  <c r="E2989" i="13"/>
  <c r="G2988" i="13"/>
  <c r="E2988" i="13"/>
  <c r="G2983" i="13"/>
  <c r="E2983" i="13"/>
  <c r="G2982" i="13"/>
  <c r="E2982" i="13"/>
  <c r="G2981" i="13"/>
  <c r="E2981" i="13"/>
  <c r="G2980" i="13"/>
  <c r="E2980" i="13"/>
  <c r="G2979" i="13"/>
  <c r="E2979" i="13"/>
  <c r="G2978" i="13"/>
  <c r="E2978" i="13"/>
  <c r="G2977" i="13"/>
  <c r="E2977" i="13"/>
  <c r="G2976" i="13"/>
  <c r="E2976" i="13"/>
  <c r="G2971" i="13"/>
  <c r="E2971" i="13"/>
  <c r="G2970" i="13"/>
  <c r="E2970" i="13"/>
  <c r="G2969" i="13"/>
  <c r="E2969" i="13"/>
  <c r="G2968" i="13"/>
  <c r="E2968" i="13"/>
  <c r="G2967" i="13"/>
  <c r="E2967" i="13"/>
  <c r="G2966" i="13"/>
  <c r="E2966" i="13"/>
  <c r="G2965" i="13"/>
  <c r="E2965" i="13"/>
  <c r="G2964" i="13"/>
  <c r="E2964" i="13"/>
  <c r="G2959" i="13"/>
  <c r="E2959" i="13"/>
  <c r="G2958" i="13"/>
  <c r="E2958" i="13"/>
  <c r="G2957" i="13"/>
  <c r="E2957" i="13"/>
  <c r="G2956" i="13"/>
  <c r="E2956" i="13"/>
  <c r="G2955" i="13"/>
  <c r="E2955" i="13"/>
  <c r="G2954" i="13"/>
  <c r="E2954" i="13"/>
  <c r="G2953" i="13"/>
  <c r="E2953" i="13"/>
  <c r="G2952" i="13"/>
  <c r="E2952" i="13"/>
  <c r="G2941" i="13"/>
  <c r="E2941" i="13"/>
  <c r="G2940" i="13"/>
  <c r="E2940" i="13"/>
  <c r="G2939" i="13"/>
  <c r="E2939" i="13"/>
  <c r="G2938" i="13"/>
  <c r="E2938" i="13"/>
  <c r="G2937" i="13"/>
  <c r="E2937" i="13"/>
  <c r="G2936" i="13"/>
  <c r="E2936" i="13"/>
  <c r="G2935" i="13"/>
  <c r="E2935" i="13"/>
  <c r="G2934" i="13"/>
  <c r="E2934" i="13"/>
  <c r="G2929" i="13"/>
  <c r="E2929" i="13"/>
  <c r="G2928" i="13"/>
  <c r="E2928" i="13"/>
  <c r="G2927" i="13"/>
  <c r="E2927" i="13"/>
  <c r="G2926" i="13"/>
  <c r="E2926" i="13"/>
  <c r="G2925" i="13"/>
  <c r="E2925" i="13"/>
  <c r="G2924" i="13"/>
  <c r="E2924" i="13"/>
  <c r="G2923" i="13"/>
  <c r="E2923" i="13"/>
  <c r="G2922" i="13"/>
  <c r="E2922" i="13"/>
  <c r="G2917" i="13"/>
  <c r="E2917" i="13"/>
  <c r="G2916" i="13"/>
  <c r="E2916" i="13"/>
  <c r="G2915" i="13"/>
  <c r="E2915" i="13"/>
  <c r="G2914" i="13"/>
  <c r="E2914" i="13"/>
  <c r="G2913" i="13"/>
  <c r="E2913" i="13"/>
  <c r="G2912" i="13"/>
  <c r="E2912" i="13"/>
  <c r="G2911" i="13"/>
  <c r="E2911" i="13"/>
  <c r="G2910" i="13"/>
  <c r="E2910" i="13"/>
  <c r="G2905" i="13"/>
  <c r="E2905" i="13"/>
  <c r="G2904" i="13"/>
  <c r="E2904" i="13"/>
  <c r="G2903" i="13"/>
  <c r="E2903" i="13"/>
  <c r="G2902" i="13"/>
  <c r="E2902" i="13"/>
  <c r="G2901" i="13"/>
  <c r="E2901" i="13"/>
  <c r="G2900" i="13"/>
  <c r="E2900" i="13"/>
  <c r="G2899" i="13"/>
  <c r="E2899" i="13"/>
  <c r="G2898" i="13"/>
  <c r="E2898" i="13"/>
  <c r="G2893" i="13"/>
  <c r="E2893" i="13"/>
  <c r="G2892" i="13"/>
  <c r="E2892" i="13"/>
  <c r="G2891" i="13"/>
  <c r="E2891" i="13"/>
  <c r="G2890" i="13"/>
  <c r="E2890" i="13"/>
  <c r="G2889" i="13"/>
  <c r="E2889" i="13"/>
  <c r="G2888" i="13"/>
  <c r="E2888" i="13"/>
  <c r="G2887" i="13"/>
  <c r="E2887" i="13"/>
  <c r="G2886" i="13"/>
  <c r="E2886" i="13"/>
  <c r="G2881" i="13"/>
  <c r="E2881" i="13"/>
  <c r="G2880" i="13"/>
  <c r="E2880" i="13"/>
  <c r="G2879" i="13"/>
  <c r="E2879" i="13"/>
  <c r="G2878" i="13"/>
  <c r="E2878" i="13"/>
  <c r="G2877" i="13"/>
  <c r="E2877" i="13"/>
  <c r="G2876" i="13"/>
  <c r="E2876" i="13"/>
  <c r="G2875" i="13"/>
  <c r="E2875" i="13"/>
  <c r="G2874" i="13"/>
  <c r="E2874" i="13"/>
  <c r="G2869" i="13"/>
  <c r="E2869" i="13"/>
  <c r="G2868" i="13"/>
  <c r="E2868" i="13"/>
  <c r="G2867" i="13"/>
  <c r="E2867" i="13"/>
  <c r="G2866" i="13"/>
  <c r="E2866" i="13"/>
  <c r="G2865" i="13"/>
  <c r="E2865" i="13"/>
  <c r="G2864" i="13"/>
  <c r="E2864" i="13"/>
  <c r="G2863" i="13"/>
  <c r="E2863" i="13"/>
  <c r="G2862" i="13"/>
  <c r="E2862" i="13"/>
  <c r="G2857" i="13"/>
  <c r="E2857" i="13"/>
  <c r="G2856" i="13"/>
  <c r="E2856" i="13"/>
  <c r="G2855" i="13"/>
  <c r="E2855" i="13"/>
  <c r="G2854" i="13"/>
  <c r="E2854" i="13"/>
  <c r="G2853" i="13"/>
  <c r="E2853" i="13"/>
  <c r="G2852" i="13"/>
  <c r="E2852" i="13"/>
  <c r="G2851" i="13"/>
  <c r="E2851" i="13"/>
  <c r="G2850" i="13"/>
  <c r="E2850" i="13"/>
  <c r="G2845" i="13"/>
  <c r="E2845" i="13"/>
  <c r="G2844" i="13"/>
  <c r="E2844" i="13"/>
  <c r="G2843" i="13"/>
  <c r="E2843" i="13"/>
  <c r="G2842" i="13"/>
  <c r="E2842" i="13"/>
  <c r="G2841" i="13"/>
  <c r="E2841" i="13"/>
  <c r="G2840" i="13"/>
  <c r="E2840" i="13"/>
  <c r="G2839" i="13"/>
  <c r="E2839" i="13"/>
  <c r="G2838" i="13"/>
  <c r="E2838" i="13"/>
  <c r="G2833" i="13"/>
  <c r="E2833" i="13"/>
  <c r="G2832" i="13"/>
  <c r="E2832" i="13"/>
  <c r="G2831" i="13"/>
  <c r="E2831" i="13"/>
  <c r="G2830" i="13"/>
  <c r="E2830" i="13"/>
  <c r="G2829" i="13"/>
  <c r="E2829" i="13"/>
  <c r="G2828" i="13"/>
  <c r="E2828" i="13"/>
  <c r="G2827" i="13"/>
  <c r="E2827" i="13"/>
  <c r="G2826" i="13"/>
  <c r="E2826" i="13"/>
  <c r="G2821" i="13"/>
  <c r="E2821" i="13"/>
  <c r="G2820" i="13"/>
  <c r="E2820" i="13"/>
  <c r="G2819" i="13"/>
  <c r="E2819" i="13"/>
  <c r="G2818" i="13"/>
  <c r="E2818" i="13"/>
  <c r="G2817" i="13"/>
  <c r="E2817" i="13"/>
  <c r="G2816" i="13"/>
  <c r="E2816" i="13"/>
  <c r="G2815" i="13"/>
  <c r="E2815" i="13"/>
  <c r="G2814" i="13"/>
  <c r="E2814" i="13"/>
  <c r="G2809" i="13"/>
  <c r="E2809" i="13"/>
  <c r="G2808" i="13"/>
  <c r="E2808" i="13"/>
  <c r="G2807" i="13"/>
  <c r="E2807" i="13"/>
  <c r="G2806" i="13"/>
  <c r="E2806" i="13"/>
  <c r="G2805" i="13"/>
  <c r="E2805" i="13"/>
  <c r="G2804" i="13"/>
  <c r="E2804" i="13"/>
  <c r="G2803" i="13"/>
  <c r="E2803" i="13"/>
  <c r="G2802" i="13"/>
  <c r="E2802" i="13"/>
  <c r="G2797" i="13"/>
  <c r="E2797" i="13"/>
  <c r="G2796" i="13"/>
  <c r="E2796" i="13"/>
  <c r="G2795" i="13"/>
  <c r="E2795" i="13"/>
  <c r="G2794" i="13"/>
  <c r="E2794" i="13"/>
  <c r="G2793" i="13"/>
  <c r="E2793" i="13"/>
  <c r="G2792" i="13"/>
  <c r="E2792" i="13"/>
  <c r="G2791" i="13"/>
  <c r="E2791" i="13"/>
  <c r="G2790" i="13"/>
  <c r="E2790" i="13"/>
  <c r="G2785" i="13"/>
  <c r="E2785" i="13"/>
  <c r="G2784" i="13"/>
  <c r="E2784" i="13"/>
  <c r="G2783" i="13"/>
  <c r="E2783" i="13"/>
  <c r="G2782" i="13"/>
  <c r="E2782" i="13"/>
  <c r="G2781" i="13"/>
  <c r="E2781" i="13"/>
  <c r="G2780" i="13"/>
  <c r="E2780" i="13"/>
  <c r="G2779" i="13"/>
  <c r="E2779" i="13"/>
  <c r="G2778" i="13"/>
  <c r="E2778" i="13"/>
  <c r="G2773" i="13"/>
  <c r="E2773" i="13"/>
  <c r="G2772" i="13"/>
  <c r="E2772" i="13"/>
  <c r="G2771" i="13"/>
  <c r="E2771" i="13"/>
  <c r="G2770" i="13"/>
  <c r="E2770" i="13"/>
  <c r="G2769" i="13"/>
  <c r="E2769" i="13"/>
  <c r="G2768" i="13"/>
  <c r="E2768" i="13"/>
  <c r="G2767" i="13"/>
  <c r="E2767" i="13"/>
  <c r="G2766" i="13"/>
  <c r="E2766" i="13"/>
  <c r="G2761" i="13"/>
  <c r="E2761" i="13"/>
  <c r="G2760" i="13"/>
  <c r="E2760" i="13"/>
  <c r="G2759" i="13"/>
  <c r="E2759" i="13"/>
  <c r="G2758" i="13"/>
  <c r="E2758" i="13"/>
  <c r="G2757" i="13"/>
  <c r="E2757" i="13"/>
  <c r="G2756" i="13"/>
  <c r="E2756" i="13"/>
  <c r="G2755" i="13"/>
  <c r="E2755" i="13"/>
  <c r="G2754" i="13"/>
  <c r="E2754" i="13"/>
  <c r="G2749" i="13"/>
  <c r="E2749" i="13"/>
  <c r="G2748" i="13"/>
  <c r="E2748" i="13"/>
  <c r="G2747" i="13"/>
  <c r="E2747" i="13"/>
  <c r="G2746" i="13"/>
  <c r="E2746" i="13"/>
  <c r="G2745" i="13"/>
  <c r="E2745" i="13"/>
  <c r="G2744" i="13"/>
  <c r="E2744" i="13"/>
  <c r="G2743" i="13"/>
  <c r="E2743" i="13"/>
  <c r="G2742" i="13"/>
  <c r="E2742" i="13"/>
  <c r="G2737" i="13"/>
  <c r="E2737" i="13"/>
  <c r="G2736" i="13"/>
  <c r="E2736" i="13"/>
  <c r="G2735" i="13"/>
  <c r="E2735" i="13"/>
  <c r="G2734" i="13"/>
  <c r="E2734" i="13"/>
  <c r="G2733" i="13"/>
  <c r="E2733" i="13"/>
  <c r="G2732" i="13"/>
  <c r="E2732" i="13"/>
  <c r="G2731" i="13"/>
  <c r="E2731" i="13"/>
  <c r="G2730" i="13"/>
  <c r="E2730" i="13"/>
  <c r="G2725" i="13"/>
  <c r="E2725" i="13"/>
  <c r="G2724" i="13"/>
  <c r="E2724" i="13"/>
  <c r="G2723" i="13"/>
  <c r="E2723" i="13"/>
  <c r="G2722" i="13"/>
  <c r="E2722" i="13"/>
  <c r="G2721" i="13"/>
  <c r="E2721" i="13"/>
  <c r="G2720" i="13"/>
  <c r="E2720" i="13"/>
  <c r="G2719" i="13"/>
  <c r="E2719" i="13"/>
  <c r="G2718" i="13"/>
  <c r="E2718" i="13"/>
  <c r="G2713" i="13"/>
  <c r="E2713" i="13"/>
  <c r="G2712" i="13"/>
  <c r="E2712" i="13"/>
  <c r="G2711" i="13"/>
  <c r="E2711" i="13"/>
  <c r="G2710" i="13"/>
  <c r="E2710" i="13"/>
  <c r="G2709" i="13"/>
  <c r="E2709" i="13"/>
  <c r="G2708" i="13"/>
  <c r="E2708" i="13"/>
  <c r="G2707" i="13"/>
  <c r="E2707" i="13"/>
  <c r="G2706" i="13"/>
  <c r="E2706" i="13"/>
  <c r="G2701" i="13"/>
  <c r="E2701" i="13"/>
  <c r="G2700" i="13"/>
  <c r="E2700" i="13"/>
  <c r="G2699" i="13"/>
  <c r="E2699" i="13"/>
  <c r="G2698" i="13"/>
  <c r="E2698" i="13"/>
  <c r="G2697" i="13"/>
  <c r="E2697" i="13"/>
  <c r="G2696" i="13"/>
  <c r="E2696" i="13"/>
  <c r="G2695" i="13"/>
  <c r="E2695" i="13"/>
  <c r="G2694" i="13"/>
  <c r="E2694" i="13"/>
  <c r="G2689" i="13"/>
  <c r="E2689" i="13"/>
  <c r="G2688" i="13"/>
  <c r="E2688" i="13"/>
  <c r="G2687" i="13"/>
  <c r="E2687" i="13"/>
  <c r="G2686" i="13"/>
  <c r="E2686" i="13"/>
  <c r="G2685" i="13"/>
  <c r="E2685" i="13"/>
  <c r="G2684" i="13"/>
  <c r="E2684" i="13"/>
  <c r="G2683" i="13"/>
  <c r="E2683" i="13"/>
  <c r="G2682" i="13"/>
  <c r="E2682" i="13"/>
  <c r="G2674" i="13"/>
  <c r="E2674" i="13"/>
  <c r="G2673" i="13"/>
  <c r="E2673" i="13"/>
  <c r="G2672" i="13"/>
  <c r="E2672" i="13"/>
  <c r="G2671" i="13"/>
  <c r="E2671" i="13"/>
  <c r="G2670" i="13"/>
  <c r="E2670" i="13"/>
  <c r="G2669" i="13"/>
  <c r="E2669" i="13"/>
  <c r="G2668" i="13"/>
  <c r="E2668" i="13"/>
  <c r="G2667" i="13"/>
  <c r="E2667" i="13"/>
  <c r="G2662" i="13"/>
  <c r="E2662" i="13"/>
  <c r="G2661" i="13"/>
  <c r="E2661" i="13"/>
  <c r="G2660" i="13"/>
  <c r="E2660" i="13"/>
  <c r="G2659" i="13"/>
  <c r="E2659" i="13"/>
  <c r="G2658" i="13"/>
  <c r="E2658" i="13"/>
  <c r="G2657" i="13"/>
  <c r="E2657" i="13"/>
  <c r="G2656" i="13"/>
  <c r="E2656" i="13"/>
  <c r="G2655" i="13"/>
  <c r="E2655" i="13"/>
  <c r="G2650" i="13"/>
  <c r="E2650" i="13"/>
  <c r="G2649" i="13"/>
  <c r="E2649" i="13"/>
  <c r="G2648" i="13"/>
  <c r="E2648" i="13"/>
  <c r="G2647" i="13"/>
  <c r="E2647" i="13"/>
  <c r="G2646" i="13"/>
  <c r="E2646" i="13"/>
  <c r="G2645" i="13"/>
  <c r="E2645" i="13"/>
  <c r="G2644" i="13"/>
  <c r="E2644" i="13"/>
  <c r="G2643" i="13"/>
  <c r="E2643" i="13"/>
  <c r="G2638" i="13"/>
  <c r="E2638" i="13"/>
  <c r="G2637" i="13"/>
  <c r="E2637" i="13"/>
  <c r="G2636" i="13"/>
  <c r="E2636" i="13"/>
  <c r="G2635" i="13"/>
  <c r="E2635" i="13"/>
  <c r="G2634" i="13"/>
  <c r="E2634" i="13"/>
  <c r="G2633" i="13"/>
  <c r="E2633" i="13"/>
  <c r="G2632" i="13"/>
  <c r="E2632" i="13"/>
  <c r="G2631" i="13"/>
  <c r="E2631" i="13"/>
  <c r="G2626" i="13"/>
  <c r="E2626" i="13"/>
  <c r="G2625" i="13"/>
  <c r="E2625" i="13"/>
  <c r="G2624" i="13"/>
  <c r="E2624" i="13"/>
  <c r="G2623" i="13"/>
  <c r="E2623" i="13"/>
  <c r="G2622" i="13"/>
  <c r="E2622" i="13"/>
  <c r="G2621" i="13"/>
  <c r="E2621" i="13"/>
  <c r="G2620" i="13"/>
  <c r="E2620" i="13"/>
  <c r="G2619" i="13"/>
  <c r="E2619" i="13"/>
  <c r="G2614" i="13"/>
  <c r="E2614" i="13"/>
  <c r="G2613" i="13"/>
  <c r="E2613" i="13"/>
  <c r="G2612" i="13"/>
  <c r="E2612" i="13"/>
  <c r="G2611" i="13"/>
  <c r="E2611" i="13"/>
  <c r="G2610" i="13"/>
  <c r="E2610" i="13"/>
  <c r="G2609" i="13"/>
  <c r="E2609" i="13"/>
  <c r="G2608" i="13"/>
  <c r="E2608" i="13"/>
  <c r="G2607" i="13"/>
  <c r="E2607" i="13"/>
  <c r="G2602" i="13"/>
  <c r="E2602" i="13"/>
  <c r="G2601" i="13"/>
  <c r="E2601" i="13"/>
  <c r="G2600" i="13"/>
  <c r="E2600" i="13"/>
  <c r="G2599" i="13"/>
  <c r="E2599" i="13"/>
  <c r="G2598" i="13"/>
  <c r="E2598" i="13"/>
  <c r="G2597" i="13"/>
  <c r="E2597" i="13"/>
  <c r="G2596" i="13"/>
  <c r="E2596" i="13"/>
  <c r="G2595" i="13"/>
  <c r="E2595" i="13"/>
  <c r="G2590" i="13"/>
  <c r="E2590" i="13"/>
  <c r="G2589" i="13"/>
  <c r="E2589" i="13"/>
  <c r="G2588" i="13"/>
  <c r="E2588" i="13"/>
  <c r="G2587" i="13"/>
  <c r="E2587" i="13"/>
  <c r="G2586" i="13"/>
  <c r="E2586" i="13"/>
  <c r="G2585" i="13"/>
  <c r="E2585" i="13"/>
  <c r="G2584" i="13"/>
  <c r="E2584" i="13"/>
  <c r="G2583" i="13"/>
  <c r="E2583" i="13"/>
  <c r="G2578" i="13"/>
  <c r="E2578" i="13"/>
  <c r="G2577" i="13"/>
  <c r="E2577" i="13"/>
  <c r="G2576" i="13"/>
  <c r="E2576" i="13"/>
  <c r="G2575" i="13"/>
  <c r="E2575" i="13"/>
  <c r="G2574" i="13"/>
  <c r="E2574" i="13"/>
  <c r="G2573" i="13"/>
  <c r="E2573" i="13"/>
  <c r="G2572" i="13"/>
  <c r="E2572" i="13"/>
  <c r="G2571" i="13"/>
  <c r="E2571" i="13"/>
  <c r="G2566" i="13"/>
  <c r="E2566" i="13"/>
  <c r="G2565" i="13"/>
  <c r="E2565" i="13"/>
  <c r="G2564" i="13"/>
  <c r="E2564" i="13"/>
  <c r="G2563" i="13"/>
  <c r="E2563" i="13"/>
  <c r="G2562" i="13"/>
  <c r="E2562" i="13"/>
  <c r="G2561" i="13"/>
  <c r="E2561" i="13"/>
  <c r="G2560" i="13"/>
  <c r="E2560" i="13"/>
  <c r="G2559" i="13"/>
  <c r="E2559" i="13"/>
  <c r="G2554" i="13"/>
  <c r="E2554" i="13"/>
  <c r="G2553" i="13"/>
  <c r="E2553" i="13"/>
  <c r="G2552" i="13"/>
  <c r="E2552" i="13"/>
  <c r="G2551" i="13"/>
  <c r="E2551" i="13"/>
  <c r="G2550" i="13"/>
  <c r="E2550" i="13"/>
  <c r="G2549" i="13"/>
  <c r="E2549" i="13"/>
  <c r="G2548" i="13"/>
  <c r="E2548" i="13"/>
  <c r="G2547" i="13"/>
  <c r="E2547" i="13"/>
  <c r="G2542" i="13"/>
  <c r="E2542" i="13"/>
  <c r="G2541" i="13"/>
  <c r="E2541" i="13"/>
  <c r="G2540" i="13"/>
  <c r="E2540" i="13"/>
  <c r="G2539" i="13"/>
  <c r="E2539" i="13"/>
  <c r="G2538" i="13"/>
  <c r="E2538" i="13"/>
  <c r="G2537" i="13"/>
  <c r="E2537" i="13"/>
  <c r="G2536" i="13"/>
  <c r="E2536" i="13"/>
  <c r="G2535" i="13"/>
  <c r="E2535" i="13"/>
  <c r="G2530" i="13"/>
  <c r="E2530" i="13"/>
  <c r="G2529" i="13"/>
  <c r="E2529" i="13"/>
  <c r="G2528" i="13"/>
  <c r="E2528" i="13"/>
  <c r="G2527" i="13"/>
  <c r="E2527" i="13"/>
  <c r="G2526" i="13"/>
  <c r="E2526" i="13"/>
  <c r="G2525" i="13"/>
  <c r="E2525" i="13"/>
  <c r="G2524" i="13"/>
  <c r="E2524" i="13"/>
  <c r="G2523" i="13"/>
  <c r="E2523" i="13"/>
  <c r="G2518" i="13"/>
  <c r="E2518" i="13"/>
  <c r="G2517" i="13"/>
  <c r="E2517" i="13"/>
  <c r="G2516" i="13"/>
  <c r="E2516" i="13"/>
  <c r="G2515" i="13"/>
  <c r="E2515" i="13"/>
  <c r="G2514" i="13"/>
  <c r="E2514" i="13"/>
  <c r="G2513" i="13"/>
  <c r="E2513" i="13"/>
  <c r="G2512" i="13"/>
  <c r="E2512" i="13"/>
  <c r="G2511" i="13"/>
  <c r="E2511" i="13"/>
  <c r="G2506" i="13"/>
  <c r="E2506" i="13"/>
  <c r="G2505" i="13"/>
  <c r="E2505" i="13"/>
  <c r="G2504" i="13"/>
  <c r="E2504" i="13"/>
  <c r="G2503" i="13"/>
  <c r="E2503" i="13"/>
  <c r="G2502" i="13"/>
  <c r="E2502" i="13"/>
  <c r="G2501" i="13"/>
  <c r="E2501" i="13"/>
  <c r="G2500" i="13"/>
  <c r="E2500" i="13"/>
  <c r="G2499" i="13"/>
  <c r="E2499" i="13"/>
  <c r="G2494" i="13"/>
  <c r="E2494" i="13"/>
  <c r="G2493" i="13"/>
  <c r="E2493" i="13"/>
  <c r="G2492" i="13"/>
  <c r="E2492" i="13"/>
  <c r="G2491" i="13"/>
  <c r="E2491" i="13"/>
  <c r="G2490" i="13"/>
  <c r="E2490" i="13"/>
  <c r="G2489" i="13"/>
  <c r="E2489" i="13"/>
  <c r="G2488" i="13"/>
  <c r="E2488" i="13"/>
  <c r="G2487" i="13"/>
  <c r="E2487" i="13"/>
  <c r="G2482" i="13"/>
  <c r="E2482" i="13"/>
  <c r="G2481" i="13"/>
  <c r="E2481" i="13"/>
  <c r="G2480" i="13"/>
  <c r="E2480" i="13"/>
  <c r="G2479" i="13"/>
  <c r="E2479" i="13"/>
  <c r="G2478" i="13"/>
  <c r="E2478" i="13"/>
  <c r="G2477" i="13"/>
  <c r="E2477" i="13"/>
  <c r="G2476" i="13"/>
  <c r="E2476" i="13"/>
  <c r="G2475" i="13"/>
  <c r="E2475" i="13"/>
  <c r="G2470" i="13"/>
  <c r="E2470" i="13"/>
  <c r="G2469" i="13"/>
  <c r="E2469" i="13"/>
  <c r="G2468" i="13"/>
  <c r="E2468" i="13"/>
  <c r="G2467" i="13"/>
  <c r="E2467" i="13"/>
  <c r="G2466" i="13"/>
  <c r="E2466" i="13"/>
  <c r="G2465" i="13"/>
  <c r="E2465" i="13"/>
  <c r="G2464" i="13"/>
  <c r="E2464" i="13"/>
  <c r="G2463" i="13"/>
  <c r="E2463" i="13"/>
  <c r="G2458" i="13"/>
  <c r="E2458" i="13"/>
  <c r="G2457" i="13"/>
  <c r="E2457" i="13"/>
  <c r="G2456" i="13"/>
  <c r="E2456" i="13"/>
  <c r="G2455" i="13"/>
  <c r="E2455" i="13"/>
  <c r="G2454" i="13"/>
  <c r="E2454" i="13"/>
  <c r="G2453" i="13"/>
  <c r="E2453" i="13"/>
  <c r="G2452" i="13"/>
  <c r="E2452" i="13"/>
  <c r="G2451" i="13"/>
  <c r="E2451" i="13"/>
  <c r="G2446" i="13"/>
  <c r="E2446" i="13"/>
  <c r="G2445" i="13"/>
  <c r="E2445" i="13"/>
  <c r="G2444" i="13"/>
  <c r="E2444" i="13"/>
  <c r="G2443" i="13"/>
  <c r="E2443" i="13"/>
  <c r="G2442" i="13"/>
  <c r="E2442" i="13"/>
  <c r="G2441" i="13"/>
  <c r="E2441" i="13"/>
  <c r="G2440" i="13"/>
  <c r="E2440" i="13"/>
  <c r="G2439" i="13"/>
  <c r="E2439" i="13"/>
  <c r="G2434" i="13"/>
  <c r="E2434" i="13"/>
  <c r="G2433" i="13"/>
  <c r="E2433" i="13"/>
  <c r="G2432" i="13"/>
  <c r="E2432" i="13"/>
  <c r="G2431" i="13"/>
  <c r="E2431" i="13"/>
  <c r="G2430" i="13"/>
  <c r="E2430" i="13"/>
  <c r="G2429" i="13"/>
  <c r="E2429" i="13"/>
  <c r="G2428" i="13"/>
  <c r="E2428" i="13"/>
  <c r="G2427" i="13"/>
  <c r="E2427" i="13"/>
  <c r="G2422" i="13"/>
  <c r="E2422" i="13"/>
  <c r="G2421" i="13"/>
  <c r="E2421" i="13"/>
  <c r="G2420" i="13"/>
  <c r="E2420" i="13"/>
  <c r="G2419" i="13"/>
  <c r="E2419" i="13"/>
  <c r="G2418" i="13"/>
  <c r="E2418" i="13"/>
  <c r="G2417" i="13"/>
  <c r="E2417" i="13"/>
  <c r="G2416" i="13"/>
  <c r="E2416" i="13"/>
  <c r="G2415" i="13"/>
  <c r="E2415" i="13"/>
  <c r="G2407" i="13"/>
  <c r="E2407" i="13"/>
  <c r="G2406" i="13"/>
  <c r="E2406" i="13"/>
  <c r="G2405" i="13"/>
  <c r="E2405" i="13"/>
  <c r="G2404" i="13"/>
  <c r="E2404" i="13"/>
  <c r="G2403" i="13"/>
  <c r="E2403" i="13"/>
  <c r="G2402" i="13"/>
  <c r="E2402" i="13"/>
  <c r="G2401" i="13"/>
  <c r="E2401" i="13"/>
  <c r="G2400" i="13"/>
  <c r="E2400" i="13"/>
  <c r="G2395" i="13"/>
  <c r="E2395" i="13"/>
  <c r="G2394" i="13"/>
  <c r="E2394" i="13"/>
  <c r="G2393" i="13"/>
  <c r="E2393" i="13"/>
  <c r="G2392" i="13"/>
  <c r="E2392" i="13"/>
  <c r="G2391" i="13"/>
  <c r="E2391" i="13"/>
  <c r="G2390" i="13"/>
  <c r="E2390" i="13"/>
  <c r="G2389" i="13"/>
  <c r="E2389" i="13"/>
  <c r="G2388" i="13"/>
  <c r="E2388" i="13"/>
  <c r="G2383" i="13"/>
  <c r="E2383" i="13"/>
  <c r="G2382" i="13"/>
  <c r="E2382" i="13"/>
  <c r="G2381" i="13"/>
  <c r="E2381" i="13"/>
  <c r="G2380" i="13"/>
  <c r="E2380" i="13"/>
  <c r="G2379" i="13"/>
  <c r="E2379" i="13"/>
  <c r="G2378" i="13"/>
  <c r="E2378" i="13"/>
  <c r="G2377" i="13"/>
  <c r="E2377" i="13"/>
  <c r="G2376" i="13"/>
  <c r="E2376" i="13"/>
  <c r="G2371" i="13"/>
  <c r="E2371" i="13"/>
  <c r="G2370" i="13"/>
  <c r="E2370" i="13"/>
  <c r="G2369" i="13"/>
  <c r="E2369" i="13"/>
  <c r="G2368" i="13"/>
  <c r="E2368" i="13"/>
  <c r="G2367" i="13"/>
  <c r="E2367" i="13"/>
  <c r="G2366" i="13"/>
  <c r="E2366" i="13"/>
  <c r="G2365" i="13"/>
  <c r="E2365" i="13"/>
  <c r="G2364" i="13"/>
  <c r="E2364" i="13"/>
  <c r="G2359" i="13"/>
  <c r="E2359" i="13"/>
  <c r="G2358" i="13"/>
  <c r="E2358" i="13"/>
  <c r="G2357" i="13"/>
  <c r="E2357" i="13"/>
  <c r="G2356" i="13"/>
  <c r="E2356" i="13"/>
  <c r="G2355" i="13"/>
  <c r="E2355" i="13"/>
  <c r="G2354" i="13"/>
  <c r="E2354" i="13"/>
  <c r="G2353" i="13"/>
  <c r="E2353" i="13"/>
  <c r="G2352" i="13"/>
  <c r="E2352" i="13"/>
  <c r="G2347" i="13"/>
  <c r="E2347" i="13"/>
  <c r="G2346" i="13"/>
  <c r="E2346" i="13"/>
  <c r="G2345" i="13"/>
  <c r="E2345" i="13"/>
  <c r="G2344" i="13"/>
  <c r="E2344" i="13"/>
  <c r="G2343" i="13"/>
  <c r="E2343" i="13"/>
  <c r="G2342" i="13"/>
  <c r="E2342" i="13"/>
  <c r="G2341" i="13"/>
  <c r="E2341" i="13"/>
  <c r="G2340" i="13"/>
  <c r="E2340" i="13"/>
  <c r="G2335" i="13"/>
  <c r="E2335" i="13"/>
  <c r="G2334" i="13"/>
  <c r="E2334" i="13"/>
  <c r="G2333" i="13"/>
  <c r="E2333" i="13"/>
  <c r="G2332" i="13"/>
  <c r="E2332" i="13"/>
  <c r="G2331" i="13"/>
  <c r="E2331" i="13"/>
  <c r="G2330" i="13"/>
  <c r="E2330" i="13"/>
  <c r="G2329" i="13"/>
  <c r="E2329" i="13"/>
  <c r="G2328" i="13"/>
  <c r="E2328" i="13"/>
  <c r="G2323" i="13"/>
  <c r="E2323" i="13"/>
  <c r="G2322" i="13"/>
  <c r="E2322" i="13"/>
  <c r="G2321" i="13"/>
  <c r="E2321" i="13"/>
  <c r="G2320" i="13"/>
  <c r="E2320" i="13"/>
  <c r="G2319" i="13"/>
  <c r="E2319" i="13"/>
  <c r="G2318" i="13"/>
  <c r="E2318" i="13"/>
  <c r="G2317" i="13"/>
  <c r="E2317" i="13"/>
  <c r="G2316" i="13"/>
  <c r="E2316" i="13"/>
  <c r="G2311" i="13"/>
  <c r="E2311" i="13"/>
  <c r="G2310" i="13"/>
  <c r="E2310" i="13"/>
  <c r="G2309" i="13"/>
  <c r="E2309" i="13"/>
  <c r="G2308" i="13"/>
  <c r="E2308" i="13"/>
  <c r="G2307" i="13"/>
  <c r="E2307" i="13"/>
  <c r="G2306" i="13"/>
  <c r="E2306" i="13"/>
  <c r="G2305" i="13"/>
  <c r="E2305" i="13"/>
  <c r="G2304" i="13"/>
  <c r="E2304" i="13"/>
  <c r="G2299" i="13"/>
  <c r="E2299" i="13"/>
  <c r="G2298" i="13"/>
  <c r="E2298" i="13"/>
  <c r="G2297" i="13"/>
  <c r="E2297" i="13"/>
  <c r="G2296" i="13"/>
  <c r="E2296" i="13"/>
  <c r="G2295" i="13"/>
  <c r="E2295" i="13"/>
  <c r="G2294" i="13"/>
  <c r="E2294" i="13"/>
  <c r="G2293" i="13"/>
  <c r="E2293" i="13"/>
  <c r="G2292" i="13"/>
  <c r="E2292" i="13"/>
  <c r="G2287" i="13"/>
  <c r="E2287" i="13"/>
  <c r="G2286" i="13"/>
  <c r="E2286" i="13"/>
  <c r="G2285" i="13"/>
  <c r="E2285" i="13"/>
  <c r="G2284" i="13"/>
  <c r="E2284" i="13"/>
  <c r="G2283" i="13"/>
  <c r="E2283" i="13"/>
  <c r="G2282" i="13"/>
  <c r="E2282" i="13"/>
  <c r="G2281" i="13"/>
  <c r="E2281" i="13"/>
  <c r="G2280" i="13"/>
  <c r="E2280" i="13"/>
  <c r="G2275" i="13"/>
  <c r="E2275" i="13"/>
  <c r="G2274" i="13"/>
  <c r="E2274" i="13"/>
  <c r="G2273" i="13"/>
  <c r="E2273" i="13"/>
  <c r="G2272" i="13"/>
  <c r="E2272" i="13"/>
  <c r="G2271" i="13"/>
  <c r="E2271" i="13"/>
  <c r="G2270" i="13"/>
  <c r="E2270" i="13"/>
  <c r="G2269" i="13"/>
  <c r="E2269" i="13"/>
  <c r="G2268" i="13"/>
  <c r="E2268" i="13"/>
  <c r="G2263" i="13"/>
  <c r="E2263" i="13"/>
  <c r="G2262" i="13"/>
  <c r="E2262" i="13"/>
  <c r="G2261" i="13"/>
  <c r="E2261" i="13"/>
  <c r="G2260" i="13"/>
  <c r="E2260" i="13"/>
  <c r="G2259" i="13"/>
  <c r="E2259" i="13"/>
  <c r="G2258" i="13"/>
  <c r="E2258" i="13"/>
  <c r="G2257" i="13"/>
  <c r="E2257" i="13"/>
  <c r="G2256" i="13"/>
  <c r="E2256" i="13"/>
  <c r="G2251" i="13"/>
  <c r="E2251" i="13"/>
  <c r="G2250" i="13"/>
  <c r="E2250" i="13"/>
  <c r="G2249" i="13"/>
  <c r="E2249" i="13"/>
  <c r="G2248" i="13"/>
  <c r="E2248" i="13"/>
  <c r="G2247" i="13"/>
  <c r="E2247" i="13"/>
  <c r="G2246" i="13"/>
  <c r="E2246" i="13"/>
  <c r="G2245" i="13"/>
  <c r="E2245" i="13"/>
  <c r="G2244" i="13"/>
  <c r="E2244" i="13"/>
  <c r="G2239" i="13"/>
  <c r="E2239" i="13"/>
  <c r="G2238" i="13"/>
  <c r="E2238" i="13"/>
  <c r="G2237" i="13"/>
  <c r="E2237" i="13"/>
  <c r="G2236" i="13"/>
  <c r="E2236" i="13"/>
  <c r="G2235" i="13"/>
  <c r="E2235" i="13"/>
  <c r="G2234" i="13"/>
  <c r="E2234" i="13"/>
  <c r="G2233" i="13"/>
  <c r="E2233" i="13"/>
  <c r="G2232" i="13"/>
  <c r="E2232" i="13"/>
  <c r="G2227" i="13"/>
  <c r="E2227" i="13"/>
  <c r="G2226" i="13"/>
  <c r="E2226" i="13"/>
  <c r="G2225" i="13"/>
  <c r="E2225" i="13"/>
  <c r="G2224" i="13"/>
  <c r="E2224" i="13"/>
  <c r="G2223" i="13"/>
  <c r="E2223" i="13"/>
  <c r="G2222" i="13"/>
  <c r="E2222" i="13"/>
  <c r="G2221" i="13"/>
  <c r="E2221" i="13"/>
  <c r="G2220" i="13"/>
  <c r="E2220" i="13"/>
  <c r="G2215" i="13"/>
  <c r="E2215" i="13"/>
  <c r="G2214" i="13"/>
  <c r="E2214" i="13"/>
  <c r="G2213" i="13"/>
  <c r="E2213" i="13"/>
  <c r="G2212" i="13"/>
  <c r="E2212" i="13"/>
  <c r="G2211" i="13"/>
  <c r="E2211" i="13"/>
  <c r="G2210" i="13"/>
  <c r="E2210" i="13"/>
  <c r="G2209" i="13"/>
  <c r="E2209" i="13"/>
  <c r="G2208" i="13"/>
  <c r="E2208" i="13"/>
  <c r="G2203" i="13"/>
  <c r="E2203" i="13"/>
  <c r="G2202" i="13"/>
  <c r="E2202" i="13"/>
  <c r="G2201" i="13"/>
  <c r="E2201" i="13"/>
  <c r="G2200" i="13"/>
  <c r="E2200" i="13"/>
  <c r="G2199" i="13"/>
  <c r="E2199" i="13"/>
  <c r="G2198" i="13"/>
  <c r="E2198" i="13"/>
  <c r="G2197" i="13"/>
  <c r="E2197" i="13"/>
  <c r="G2196" i="13"/>
  <c r="E2196" i="13"/>
  <c r="G2191" i="13"/>
  <c r="E2191" i="13"/>
  <c r="G2190" i="13"/>
  <c r="E2190" i="13"/>
  <c r="G2189" i="13"/>
  <c r="E2189" i="13"/>
  <c r="G2188" i="13"/>
  <c r="E2188" i="13"/>
  <c r="G2187" i="13"/>
  <c r="E2187" i="13"/>
  <c r="G2186" i="13"/>
  <c r="E2186" i="13"/>
  <c r="G2185" i="13"/>
  <c r="E2185" i="13"/>
  <c r="G2184" i="13"/>
  <c r="E2184" i="13"/>
  <c r="G2179" i="13"/>
  <c r="E2179" i="13"/>
  <c r="G2178" i="13"/>
  <c r="E2178" i="13"/>
  <c r="G2177" i="13"/>
  <c r="E2177" i="13"/>
  <c r="G2176" i="13"/>
  <c r="E2176" i="13"/>
  <c r="G2175" i="13"/>
  <c r="E2175" i="13"/>
  <c r="G2174" i="13"/>
  <c r="E2174" i="13"/>
  <c r="G2173" i="13"/>
  <c r="E2173" i="13"/>
  <c r="G2172" i="13"/>
  <c r="E2172" i="13"/>
  <c r="G2167" i="13"/>
  <c r="E2167" i="13"/>
  <c r="G2166" i="13"/>
  <c r="E2166" i="13"/>
  <c r="G2165" i="13"/>
  <c r="E2165" i="13"/>
  <c r="G2164" i="13"/>
  <c r="E2164" i="13"/>
  <c r="G2163" i="13"/>
  <c r="E2163" i="13"/>
  <c r="G2162" i="13"/>
  <c r="E2162" i="13"/>
  <c r="G2161" i="13"/>
  <c r="E2161" i="13"/>
  <c r="G2160" i="13"/>
  <c r="E2160" i="13"/>
  <c r="G2155" i="13"/>
  <c r="E2155" i="13"/>
  <c r="G2154" i="13"/>
  <c r="E2154" i="13"/>
  <c r="G2153" i="13"/>
  <c r="E2153" i="13"/>
  <c r="G2152" i="13"/>
  <c r="E2152" i="13"/>
  <c r="G2151" i="13"/>
  <c r="E2151" i="13"/>
  <c r="G2150" i="13"/>
  <c r="E2150" i="13"/>
  <c r="G2149" i="13"/>
  <c r="E2149" i="13"/>
  <c r="G2148" i="13"/>
  <c r="E2148" i="13"/>
  <c r="G2140" i="13"/>
  <c r="E2140" i="13"/>
  <c r="G2139" i="13"/>
  <c r="E2139" i="13"/>
  <c r="G2138" i="13"/>
  <c r="E2138" i="13"/>
  <c r="G2137" i="13"/>
  <c r="E2137" i="13"/>
  <c r="G2136" i="13"/>
  <c r="E2136" i="13"/>
  <c r="G2135" i="13"/>
  <c r="E2135" i="13"/>
  <c r="G2134" i="13"/>
  <c r="E2134" i="13"/>
  <c r="G2133" i="13"/>
  <c r="E2133" i="13"/>
  <c r="G2128" i="13"/>
  <c r="E2128" i="13"/>
  <c r="G2127" i="13"/>
  <c r="E2127" i="13"/>
  <c r="G2126" i="13"/>
  <c r="E2126" i="13"/>
  <c r="G2125" i="13"/>
  <c r="E2125" i="13"/>
  <c r="G2124" i="13"/>
  <c r="E2124" i="13"/>
  <c r="G2123" i="13"/>
  <c r="E2123" i="13"/>
  <c r="G2122" i="13"/>
  <c r="E2122" i="13"/>
  <c r="G2121" i="13"/>
  <c r="E2121" i="13"/>
  <c r="G2116" i="13"/>
  <c r="E2116" i="13"/>
  <c r="G2115" i="13"/>
  <c r="E2115" i="13"/>
  <c r="G2114" i="13"/>
  <c r="E2114" i="13"/>
  <c r="G2113" i="13"/>
  <c r="E2113" i="13"/>
  <c r="G2112" i="13"/>
  <c r="E2112" i="13"/>
  <c r="G2111" i="13"/>
  <c r="E2111" i="13"/>
  <c r="G2110" i="13"/>
  <c r="E2110" i="13"/>
  <c r="G2109" i="13"/>
  <c r="E2109" i="13"/>
  <c r="G2104" i="13"/>
  <c r="E2104" i="13"/>
  <c r="G2103" i="13"/>
  <c r="E2103" i="13"/>
  <c r="G2102" i="13"/>
  <c r="E2102" i="13"/>
  <c r="G2101" i="13"/>
  <c r="E2101" i="13"/>
  <c r="G2100" i="13"/>
  <c r="E2100" i="13"/>
  <c r="G2099" i="13"/>
  <c r="E2099" i="13"/>
  <c r="G2098" i="13"/>
  <c r="E2098" i="13"/>
  <c r="G2097" i="13"/>
  <c r="E2097" i="13"/>
  <c r="G2092" i="13"/>
  <c r="E2092" i="13"/>
  <c r="G2091" i="13"/>
  <c r="E2091" i="13"/>
  <c r="G2090" i="13"/>
  <c r="E2090" i="13"/>
  <c r="G2089" i="13"/>
  <c r="E2089" i="13"/>
  <c r="G2088" i="13"/>
  <c r="E2088" i="13"/>
  <c r="G2087" i="13"/>
  <c r="E2087" i="13"/>
  <c r="G2086" i="13"/>
  <c r="E2086" i="13"/>
  <c r="G2085" i="13"/>
  <c r="E2085" i="13"/>
  <c r="G2080" i="13"/>
  <c r="E2080" i="13"/>
  <c r="G2079" i="13"/>
  <c r="E2079" i="13"/>
  <c r="G2078" i="13"/>
  <c r="E2078" i="13"/>
  <c r="G2077" i="13"/>
  <c r="E2077" i="13"/>
  <c r="G2076" i="13"/>
  <c r="E2076" i="13"/>
  <c r="G2075" i="13"/>
  <c r="E2075" i="13"/>
  <c r="G2074" i="13"/>
  <c r="E2074" i="13"/>
  <c r="G2073" i="13"/>
  <c r="E2073" i="13"/>
  <c r="G2068" i="13"/>
  <c r="E2068" i="13"/>
  <c r="G2067" i="13"/>
  <c r="E2067" i="13"/>
  <c r="G2066" i="13"/>
  <c r="E2066" i="13"/>
  <c r="G2065" i="13"/>
  <c r="E2065" i="13"/>
  <c r="G2064" i="13"/>
  <c r="E2064" i="13"/>
  <c r="G2063" i="13"/>
  <c r="E2063" i="13"/>
  <c r="G2062" i="13"/>
  <c r="E2062" i="13"/>
  <c r="G2061" i="13"/>
  <c r="E2061" i="13"/>
  <c r="G2056" i="13"/>
  <c r="E2056" i="13"/>
  <c r="G2055" i="13"/>
  <c r="E2055" i="13"/>
  <c r="G2054" i="13"/>
  <c r="E2054" i="13"/>
  <c r="G2053" i="13"/>
  <c r="E2053" i="13"/>
  <c r="G2052" i="13"/>
  <c r="E2052" i="13"/>
  <c r="G2051" i="13"/>
  <c r="E2051" i="13"/>
  <c r="G2050" i="13"/>
  <c r="E2050" i="13"/>
  <c r="G2049" i="13"/>
  <c r="E2049" i="13"/>
  <c r="G2044" i="13"/>
  <c r="E2044" i="13"/>
  <c r="G2043" i="13"/>
  <c r="E2043" i="13"/>
  <c r="G2042" i="13"/>
  <c r="E2042" i="13"/>
  <c r="G2041" i="13"/>
  <c r="E2041" i="13"/>
  <c r="G2040" i="13"/>
  <c r="E2040" i="13"/>
  <c r="G2039" i="13"/>
  <c r="E2039" i="13"/>
  <c r="G2038" i="13"/>
  <c r="E2038" i="13"/>
  <c r="G2037" i="13"/>
  <c r="E2037" i="13"/>
  <c r="G2032" i="13"/>
  <c r="E2032" i="13"/>
  <c r="G2031" i="13"/>
  <c r="E2031" i="13"/>
  <c r="G2030" i="13"/>
  <c r="E2030" i="13"/>
  <c r="G2029" i="13"/>
  <c r="E2029" i="13"/>
  <c r="G2028" i="13"/>
  <c r="E2028" i="13"/>
  <c r="G2027" i="13"/>
  <c r="E2027" i="13"/>
  <c r="G2026" i="13"/>
  <c r="E2026" i="13"/>
  <c r="G2025" i="13"/>
  <c r="E2025" i="13"/>
  <c r="G2020" i="13"/>
  <c r="E2020" i="13"/>
  <c r="G2019" i="13"/>
  <c r="E2019" i="13"/>
  <c r="G2018" i="13"/>
  <c r="E2018" i="13"/>
  <c r="G2017" i="13"/>
  <c r="E2017" i="13"/>
  <c r="G2016" i="13"/>
  <c r="E2016" i="13"/>
  <c r="G2015" i="13"/>
  <c r="E2015" i="13"/>
  <c r="G2014" i="13"/>
  <c r="E2014" i="13"/>
  <c r="G2013" i="13"/>
  <c r="E2013" i="13"/>
  <c r="G2008" i="13"/>
  <c r="E2008" i="13"/>
  <c r="G2007" i="13"/>
  <c r="E2007" i="13"/>
  <c r="G2006" i="13"/>
  <c r="E2006" i="13"/>
  <c r="G2005" i="13"/>
  <c r="E2005" i="13"/>
  <c r="G2004" i="13"/>
  <c r="E2004" i="13"/>
  <c r="G2003" i="13"/>
  <c r="E2003" i="13"/>
  <c r="G2002" i="13"/>
  <c r="E2002" i="13"/>
  <c r="G2001" i="13"/>
  <c r="E2001" i="13"/>
  <c r="G1996" i="13"/>
  <c r="E1996" i="13"/>
  <c r="G1995" i="13"/>
  <c r="E1995" i="13"/>
  <c r="G1994" i="13"/>
  <c r="E1994" i="13"/>
  <c r="G1993" i="13"/>
  <c r="E1993" i="13"/>
  <c r="G1992" i="13"/>
  <c r="E1992" i="13"/>
  <c r="G1991" i="13"/>
  <c r="E1991" i="13"/>
  <c r="G1990" i="13"/>
  <c r="E1990" i="13"/>
  <c r="G1989" i="13"/>
  <c r="E1989" i="13"/>
  <c r="G1984" i="13"/>
  <c r="E1984" i="13"/>
  <c r="G1983" i="13"/>
  <c r="E1983" i="13"/>
  <c r="G1982" i="13"/>
  <c r="E1982" i="13"/>
  <c r="G1981" i="13"/>
  <c r="E1981" i="13"/>
  <c r="G1980" i="13"/>
  <c r="E1980" i="13"/>
  <c r="G1979" i="13"/>
  <c r="E1979" i="13"/>
  <c r="G1978" i="13"/>
  <c r="E1978" i="13"/>
  <c r="G1977" i="13"/>
  <c r="E1977" i="13"/>
  <c r="G1972" i="13"/>
  <c r="E1972" i="13"/>
  <c r="G1971" i="13"/>
  <c r="E1971" i="13"/>
  <c r="G1970" i="13"/>
  <c r="E1970" i="13"/>
  <c r="G1969" i="13"/>
  <c r="E1969" i="13"/>
  <c r="G1968" i="13"/>
  <c r="E1968" i="13"/>
  <c r="G1967" i="13"/>
  <c r="E1967" i="13"/>
  <c r="G1966" i="13"/>
  <c r="E1966" i="13"/>
  <c r="G1965" i="13"/>
  <c r="E1965" i="13"/>
  <c r="G1960" i="13"/>
  <c r="E1960" i="13"/>
  <c r="G1959" i="13"/>
  <c r="E1959" i="13"/>
  <c r="G1958" i="13"/>
  <c r="E1958" i="13"/>
  <c r="G1957" i="13"/>
  <c r="E1957" i="13"/>
  <c r="G1956" i="13"/>
  <c r="E1956" i="13"/>
  <c r="G1955" i="13"/>
  <c r="E1955" i="13"/>
  <c r="G1954" i="13"/>
  <c r="E1954" i="13"/>
  <c r="G1953" i="13"/>
  <c r="E1953" i="13"/>
  <c r="G1948" i="13"/>
  <c r="E1948" i="13"/>
  <c r="G1947" i="13"/>
  <c r="E1947" i="13"/>
  <c r="G1946" i="13"/>
  <c r="E1946" i="13"/>
  <c r="G1945" i="13"/>
  <c r="E1945" i="13"/>
  <c r="G1944" i="13"/>
  <c r="E1944" i="13"/>
  <c r="G1943" i="13"/>
  <c r="E1943" i="13"/>
  <c r="G1942" i="13"/>
  <c r="E1942" i="13"/>
  <c r="G1941" i="13"/>
  <c r="E1941" i="13"/>
  <c r="G1936" i="13"/>
  <c r="E1936" i="13"/>
  <c r="G1935" i="13"/>
  <c r="E1935" i="13"/>
  <c r="G1934" i="13"/>
  <c r="E1934" i="13"/>
  <c r="G1933" i="13"/>
  <c r="E1933" i="13"/>
  <c r="G1932" i="13"/>
  <c r="E1932" i="13"/>
  <c r="G1931" i="13"/>
  <c r="E1931" i="13"/>
  <c r="G1930" i="13"/>
  <c r="E1930" i="13"/>
  <c r="G1929" i="13"/>
  <c r="E1929" i="13"/>
  <c r="G1924" i="13"/>
  <c r="E1924" i="13"/>
  <c r="G1923" i="13"/>
  <c r="E1923" i="13"/>
  <c r="G1922" i="13"/>
  <c r="E1922" i="13"/>
  <c r="G1921" i="13"/>
  <c r="E1921" i="13"/>
  <c r="G1920" i="13"/>
  <c r="E1920" i="13"/>
  <c r="G1919" i="13"/>
  <c r="E1919" i="13"/>
  <c r="G1918" i="13"/>
  <c r="E1918" i="13"/>
  <c r="G1917" i="13"/>
  <c r="E1917" i="13"/>
  <c r="G1912" i="13"/>
  <c r="E1912" i="13"/>
  <c r="G1911" i="13"/>
  <c r="E1911" i="13"/>
  <c r="G1910" i="13"/>
  <c r="E1910" i="13"/>
  <c r="G1909" i="13"/>
  <c r="E1909" i="13"/>
  <c r="G1908" i="13"/>
  <c r="E1908" i="13"/>
  <c r="G1907" i="13"/>
  <c r="E1907" i="13"/>
  <c r="G1906" i="13"/>
  <c r="E1906" i="13"/>
  <c r="G1905" i="13"/>
  <c r="E1905" i="13"/>
  <c r="G1900" i="13"/>
  <c r="E1900" i="13"/>
  <c r="G1899" i="13"/>
  <c r="E1899" i="13"/>
  <c r="G1898" i="13"/>
  <c r="E1898" i="13"/>
  <c r="G1897" i="13"/>
  <c r="E1897" i="13"/>
  <c r="G1896" i="13"/>
  <c r="E1896" i="13"/>
  <c r="G1895" i="13"/>
  <c r="E1895" i="13"/>
  <c r="G1894" i="13"/>
  <c r="E1894" i="13"/>
  <c r="G1893" i="13"/>
  <c r="E1893" i="13"/>
  <c r="G1888" i="13"/>
  <c r="E1888" i="13"/>
  <c r="G1887" i="13"/>
  <c r="E1887" i="13"/>
  <c r="G1886" i="13"/>
  <c r="E1886" i="13"/>
  <c r="G1885" i="13"/>
  <c r="E1885" i="13"/>
  <c r="G1884" i="13"/>
  <c r="E1884" i="13"/>
  <c r="G1883" i="13"/>
  <c r="E1883" i="13"/>
  <c r="G1882" i="13"/>
  <c r="E1882" i="13"/>
  <c r="G1881" i="13"/>
  <c r="E1881" i="13"/>
  <c r="G1873" i="13"/>
  <c r="E1873" i="13"/>
  <c r="G1872" i="13"/>
  <c r="E1872" i="13"/>
  <c r="G1871" i="13"/>
  <c r="E1871" i="13"/>
  <c r="G1870" i="13"/>
  <c r="E1870" i="13"/>
  <c r="G1869" i="13"/>
  <c r="E1869" i="13"/>
  <c r="G1868" i="13"/>
  <c r="E1868" i="13"/>
  <c r="G1867" i="13"/>
  <c r="E1867" i="13"/>
  <c r="G1866" i="13"/>
  <c r="E1866" i="13"/>
  <c r="G1861" i="13"/>
  <c r="E1861" i="13"/>
  <c r="G1860" i="13"/>
  <c r="E1860" i="13"/>
  <c r="G1859" i="13"/>
  <c r="E1859" i="13"/>
  <c r="G1858" i="13"/>
  <c r="E1858" i="13"/>
  <c r="G1857" i="13"/>
  <c r="E1857" i="13"/>
  <c r="G1856" i="13"/>
  <c r="E1856" i="13"/>
  <c r="G1855" i="13"/>
  <c r="E1855" i="13"/>
  <c r="G1854" i="13"/>
  <c r="E1854" i="13"/>
  <c r="G1849" i="13"/>
  <c r="E1849" i="13"/>
  <c r="G1848" i="13"/>
  <c r="E1848" i="13"/>
  <c r="G1847" i="13"/>
  <c r="E1847" i="13"/>
  <c r="G1846" i="13"/>
  <c r="E1846" i="13"/>
  <c r="G1845" i="13"/>
  <c r="E1845" i="13"/>
  <c r="G1844" i="13"/>
  <c r="E1844" i="13"/>
  <c r="G1843" i="13"/>
  <c r="E1843" i="13"/>
  <c r="G1842" i="13"/>
  <c r="E1842" i="13"/>
  <c r="G1837" i="13"/>
  <c r="E1837" i="13"/>
  <c r="G1836" i="13"/>
  <c r="E1836" i="13"/>
  <c r="G1835" i="13"/>
  <c r="E1835" i="13"/>
  <c r="G1834" i="13"/>
  <c r="E1834" i="13"/>
  <c r="G1833" i="13"/>
  <c r="E1833" i="13"/>
  <c r="G1832" i="13"/>
  <c r="E1832" i="13"/>
  <c r="G1831" i="13"/>
  <c r="E1831" i="13"/>
  <c r="G1830" i="13"/>
  <c r="E1830" i="13"/>
  <c r="G1825" i="13"/>
  <c r="E1825" i="13"/>
  <c r="G1824" i="13"/>
  <c r="E1824" i="13"/>
  <c r="G1823" i="13"/>
  <c r="E1823" i="13"/>
  <c r="G1822" i="13"/>
  <c r="E1822" i="13"/>
  <c r="G1821" i="13"/>
  <c r="E1821" i="13"/>
  <c r="G1820" i="13"/>
  <c r="E1820" i="13"/>
  <c r="G1819" i="13"/>
  <c r="E1819" i="13"/>
  <c r="G1818" i="13"/>
  <c r="E1818" i="13"/>
  <c r="G1813" i="13"/>
  <c r="E1813" i="13"/>
  <c r="G1812" i="13"/>
  <c r="E1812" i="13"/>
  <c r="G1811" i="13"/>
  <c r="E1811" i="13"/>
  <c r="G1810" i="13"/>
  <c r="E1810" i="13"/>
  <c r="G1809" i="13"/>
  <c r="E1809" i="13"/>
  <c r="G1808" i="13"/>
  <c r="E1808" i="13"/>
  <c r="G1807" i="13"/>
  <c r="E1807" i="13"/>
  <c r="G1806" i="13"/>
  <c r="E1806" i="13"/>
  <c r="G1801" i="13"/>
  <c r="E1801" i="13"/>
  <c r="G1800" i="13"/>
  <c r="E1800" i="13"/>
  <c r="G1799" i="13"/>
  <c r="E1799" i="13"/>
  <c r="G1798" i="13"/>
  <c r="E1798" i="13"/>
  <c r="G1797" i="13"/>
  <c r="E1797" i="13"/>
  <c r="G1796" i="13"/>
  <c r="E1796" i="13"/>
  <c r="G1795" i="13"/>
  <c r="E1795" i="13"/>
  <c r="G1794" i="13"/>
  <c r="E1794" i="13"/>
  <c r="G1789" i="13"/>
  <c r="E1789" i="13"/>
  <c r="G1788" i="13"/>
  <c r="E1788" i="13"/>
  <c r="G1787" i="13"/>
  <c r="E1787" i="13"/>
  <c r="G1786" i="13"/>
  <c r="E1786" i="13"/>
  <c r="G1785" i="13"/>
  <c r="E1785" i="13"/>
  <c r="G1784" i="13"/>
  <c r="E1784" i="13"/>
  <c r="G1783" i="13"/>
  <c r="E1783" i="13"/>
  <c r="G1782" i="13"/>
  <c r="E1782" i="13"/>
  <c r="G1777" i="13"/>
  <c r="E1777" i="13"/>
  <c r="G1776" i="13"/>
  <c r="E1776" i="13"/>
  <c r="G1775" i="13"/>
  <c r="E1775" i="13"/>
  <c r="G1774" i="13"/>
  <c r="E1774" i="13"/>
  <c r="G1773" i="13"/>
  <c r="E1773" i="13"/>
  <c r="G1772" i="13"/>
  <c r="E1772" i="13"/>
  <c r="G1771" i="13"/>
  <c r="E1771" i="13"/>
  <c r="G1770" i="13"/>
  <c r="E1770" i="13"/>
  <c r="G1765" i="13"/>
  <c r="E1765" i="13"/>
  <c r="G1764" i="13"/>
  <c r="E1764" i="13"/>
  <c r="G1763" i="13"/>
  <c r="E1763" i="13"/>
  <c r="G1762" i="13"/>
  <c r="E1762" i="13"/>
  <c r="G1761" i="13"/>
  <c r="E1761" i="13"/>
  <c r="G1760" i="13"/>
  <c r="E1760" i="13"/>
  <c r="G1759" i="13"/>
  <c r="E1759" i="13"/>
  <c r="G1758" i="13"/>
  <c r="E1758" i="13"/>
  <c r="G1753" i="13"/>
  <c r="E1753" i="13"/>
  <c r="G1752" i="13"/>
  <c r="E1752" i="13"/>
  <c r="G1751" i="13"/>
  <c r="E1751" i="13"/>
  <c r="G1750" i="13"/>
  <c r="E1750" i="13"/>
  <c r="G1749" i="13"/>
  <c r="E1749" i="13"/>
  <c r="G1748" i="13"/>
  <c r="E1748" i="13"/>
  <c r="G1747" i="13"/>
  <c r="E1747" i="13"/>
  <c r="G1746" i="13"/>
  <c r="E1746" i="13"/>
  <c r="G1741" i="13"/>
  <c r="E1741" i="13"/>
  <c r="G1740" i="13"/>
  <c r="E1740" i="13"/>
  <c r="G1739" i="13"/>
  <c r="E1739" i="13"/>
  <c r="G1738" i="13"/>
  <c r="E1738" i="13"/>
  <c r="G1737" i="13"/>
  <c r="E1737" i="13"/>
  <c r="G1736" i="13"/>
  <c r="E1736" i="13"/>
  <c r="G1735" i="13"/>
  <c r="E1735" i="13"/>
  <c r="G1734" i="13"/>
  <c r="E1734" i="13"/>
  <c r="G1729" i="13"/>
  <c r="E1729" i="13"/>
  <c r="G1728" i="13"/>
  <c r="E1728" i="13"/>
  <c r="G1727" i="13"/>
  <c r="E1727" i="13"/>
  <c r="G1726" i="13"/>
  <c r="E1726" i="13"/>
  <c r="G1725" i="13"/>
  <c r="E1725" i="13"/>
  <c r="G1724" i="13"/>
  <c r="E1724" i="13"/>
  <c r="G1723" i="13"/>
  <c r="E1723" i="13"/>
  <c r="G1722" i="13"/>
  <c r="E1722" i="13"/>
  <c r="G1717" i="13"/>
  <c r="E1717" i="13"/>
  <c r="G1716" i="13"/>
  <c r="E1716" i="13"/>
  <c r="G1715" i="13"/>
  <c r="E1715" i="13"/>
  <c r="G1714" i="13"/>
  <c r="E1714" i="13"/>
  <c r="G1713" i="13"/>
  <c r="E1713" i="13"/>
  <c r="G1712" i="13"/>
  <c r="E1712" i="13"/>
  <c r="G1711" i="13"/>
  <c r="E1711" i="13"/>
  <c r="G1710" i="13"/>
  <c r="E1710" i="13"/>
  <c r="G1705" i="13"/>
  <c r="E1705" i="13"/>
  <c r="G1704" i="13"/>
  <c r="E1704" i="13"/>
  <c r="G1703" i="13"/>
  <c r="E1703" i="13"/>
  <c r="G1702" i="13"/>
  <c r="E1702" i="13"/>
  <c r="G1701" i="13"/>
  <c r="E1701" i="13"/>
  <c r="G1700" i="13"/>
  <c r="E1700" i="13"/>
  <c r="G1699" i="13"/>
  <c r="E1699" i="13"/>
  <c r="G1698" i="13"/>
  <c r="E1698" i="13"/>
  <c r="G1693" i="13"/>
  <c r="E1693" i="13"/>
  <c r="G1692" i="13"/>
  <c r="E1692" i="13"/>
  <c r="G1691" i="13"/>
  <c r="E1691" i="13"/>
  <c r="G1690" i="13"/>
  <c r="E1690" i="13"/>
  <c r="G1689" i="13"/>
  <c r="E1689" i="13"/>
  <c r="G1688" i="13"/>
  <c r="E1688" i="13"/>
  <c r="G1687" i="13"/>
  <c r="E1687" i="13"/>
  <c r="G1686" i="13"/>
  <c r="E1686" i="13"/>
  <c r="G1681" i="13"/>
  <c r="E1681" i="13"/>
  <c r="G1680" i="13"/>
  <c r="E1680" i="13"/>
  <c r="G1679" i="13"/>
  <c r="E1679" i="13"/>
  <c r="G1678" i="13"/>
  <c r="E1678" i="13"/>
  <c r="G1677" i="13"/>
  <c r="E1677" i="13"/>
  <c r="G1676" i="13"/>
  <c r="E1676" i="13"/>
  <c r="G1675" i="13"/>
  <c r="E1675" i="13"/>
  <c r="G1674" i="13"/>
  <c r="E1674" i="13"/>
  <c r="G1669" i="13"/>
  <c r="E1669" i="13"/>
  <c r="G1668" i="13"/>
  <c r="E1668" i="13"/>
  <c r="G1667" i="13"/>
  <c r="E1667" i="13"/>
  <c r="G1666" i="13"/>
  <c r="E1666" i="13"/>
  <c r="G1665" i="13"/>
  <c r="E1665" i="13"/>
  <c r="G1664" i="13"/>
  <c r="E1664" i="13"/>
  <c r="G1663" i="13"/>
  <c r="E1663" i="13"/>
  <c r="G1662" i="13"/>
  <c r="E1662" i="13"/>
  <c r="G1657" i="13"/>
  <c r="E1657" i="13"/>
  <c r="G1656" i="13"/>
  <c r="E1656" i="13"/>
  <c r="G1655" i="13"/>
  <c r="E1655" i="13"/>
  <c r="G1654" i="13"/>
  <c r="E1654" i="13"/>
  <c r="G1653" i="13"/>
  <c r="E1653" i="13"/>
  <c r="G1652" i="13"/>
  <c r="E1652" i="13"/>
  <c r="G1651" i="13"/>
  <c r="E1651" i="13"/>
  <c r="G1650" i="13"/>
  <c r="E1650" i="13"/>
  <c r="G1645" i="13"/>
  <c r="E1645" i="13"/>
  <c r="G1644" i="13"/>
  <c r="E1644" i="13"/>
  <c r="G1643" i="13"/>
  <c r="E1643" i="13"/>
  <c r="G1642" i="13"/>
  <c r="E1642" i="13"/>
  <c r="G1641" i="13"/>
  <c r="E1641" i="13"/>
  <c r="G1640" i="13"/>
  <c r="E1640" i="13"/>
  <c r="G1639" i="13"/>
  <c r="E1639" i="13"/>
  <c r="G1638" i="13"/>
  <c r="E1638" i="13"/>
  <c r="G1633" i="13"/>
  <c r="E1633" i="13"/>
  <c r="G1632" i="13"/>
  <c r="E1632" i="13"/>
  <c r="G1631" i="13"/>
  <c r="E1631" i="13"/>
  <c r="G1630" i="13"/>
  <c r="E1630" i="13"/>
  <c r="G1629" i="13"/>
  <c r="E1629" i="13"/>
  <c r="G1628" i="13"/>
  <c r="E1628" i="13"/>
  <c r="G1627" i="13"/>
  <c r="E1627" i="13"/>
  <c r="G1626" i="13"/>
  <c r="E1626" i="13"/>
  <c r="G1621" i="13"/>
  <c r="E1621" i="13"/>
  <c r="G1620" i="13"/>
  <c r="E1620" i="13"/>
  <c r="G1619" i="13"/>
  <c r="E1619" i="13"/>
  <c r="G1618" i="13"/>
  <c r="E1618" i="13"/>
  <c r="G1617" i="13"/>
  <c r="E1617" i="13"/>
  <c r="G1616" i="13"/>
  <c r="E1616" i="13"/>
  <c r="G1615" i="13"/>
  <c r="E1615" i="13"/>
  <c r="G1614" i="13"/>
  <c r="E1614" i="13"/>
  <c r="G1606" i="13"/>
  <c r="E1606" i="13"/>
  <c r="G1605" i="13"/>
  <c r="E1605" i="13"/>
  <c r="G1604" i="13"/>
  <c r="E1604" i="13"/>
  <c r="G1603" i="13"/>
  <c r="E1603" i="13"/>
  <c r="G1602" i="13"/>
  <c r="E1602" i="13"/>
  <c r="G1601" i="13"/>
  <c r="E1601" i="13"/>
  <c r="G1600" i="13"/>
  <c r="E1600" i="13"/>
  <c r="G1599" i="13"/>
  <c r="E1599" i="13"/>
  <c r="G1594" i="13"/>
  <c r="E1594" i="13"/>
  <c r="G1593" i="13"/>
  <c r="E1593" i="13"/>
  <c r="G1592" i="13"/>
  <c r="E1592" i="13"/>
  <c r="G1591" i="13"/>
  <c r="E1591" i="13"/>
  <c r="G1590" i="13"/>
  <c r="E1590" i="13"/>
  <c r="G1589" i="13"/>
  <c r="E1589" i="13"/>
  <c r="G1588" i="13"/>
  <c r="E1588" i="13"/>
  <c r="G1587" i="13"/>
  <c r="E1587" i="13"/>
  <c r="G1582" i="13"/>
  <c r="E1582" i="13"/>
  <c r="G1581" i="13"/>
  <c r="E1581" i="13"/>
  <c r="G1580" i="13"/>
  <c r="E1580" i="13"/>
  <c r="G1579" i="13"/>
  <c r="E1579" i="13"/>
  <c r="G1578" i="13"/>
  <c r="E1578" i="13"/>
  <c r="G1577" i="13"/>
  <c r="E1577" i="13"/>
  <c r="G1576" i="13"/>
  <c r="E1576" i="13"/>
  <c r="G1575" i="13"/>
  <c r="E1575" i="13"/>
  <c r="G1570" i="13"/>
  <c r="E1570" i="13"/>
  <c r="G1569" i="13"/>
  <c r="E1569" i="13"/>
  <c r="G1568" i="13"/>
  <c r="E1568" i="13"/>
  <c r="G1567" i="13"/>
  <c r="E1567" i="13"/>
  <c r="G1566" i="13"/>
  <c r="E1566" i="13"/>
  <c r="G1565" i="13"/>
  <c r="E1565" i="13"/>
  <c r="G1564" i="13"/>
  <c r="E1564" i="13"/>
  <c r="G1563" i="13"/>
  <c r="E1563" i="13"/>
  <c r="G1558" i="13"/>
  <c r="E1558" i="13"/>
  <c r="G1557" i="13"/>
  <c r="E1557" i="13"/>
  <c r="G1556" i="13"/>
  <c r="E1556" i="13"/>
  <c r="G1555" i="13"/>
  <c r="E1555" i="13"/>
  <c r="G1554" i="13"/>
  <c r="E1554" i="13"/>
  <c r="G1553" i="13"/>
  <c r="E1553" i="13"/>
  <c r="G1552" i="13"/>
  <c r="E1552" i="13"/>
  <c r="G1551" i="13"/>
  <c r="E1551" i="13"/>
  <c r="G1546" i="13"/>
  <c r="E1546" i="13"/>
  <c r="G1545" i="13"/>
  <c r="E1545" i="13"/>
  <c r="G1544" i="13"/>
  <c r="E1544" i="13"/>
  <c r="G1543" i="13"/>
  <c r="E1543" i="13"/>
  <c r="G1542" i="13"/>
  <c r="E1542" i="13"/>
  <c r="G1541" i="13"/>
  <c r="E1541" i="13"/>
  <c r="G1540" i="13"/>
  <c r="E1540" i="13"/>
  <c r="G1539" i="13"/>
  <c r="E1539" i="13"/>
  <c r="G1534" i="13"/>
  <c r="E1534" i="13"/>
  <c r="G1533" i="13"/>
  <c r="E1533" i="13"/>
  <c r="G1532" i="13"/>
  <c r="E1532" i="13"/>
  <c r="G1531" i="13"/>
  <c r="E1531" i="13"/>
  <c r="G1530" i="13"/>
  <c r="E1530" i="13"/>
  <c r="G1529" i="13"/>
  <c r="E1529" i="13"/>
  <c r="G1528" i="13"/>
  <c r="E1528" i="13"/>
  <c r="G1527" i="13"/>
  <c r="E1527" i="13"/>
  <c r="G1522" i="13"/>
  <c r="E1522" i="13"/>
  <c r="G1521" i="13"/>
  <c r="E1521" i="13"/>
  <c r="G1520" i="13"/>
  <c r="E1520" i="13"/>
  <c r="G1519" i="13"/>
  <c r="E1519" i="13"/>
  <c r="G1518" i="13"/>
  <c r="E1518" i="13"/>
  <c r="G1517" i="13"/>
  <c r="E1517" i="13"/>
  <c r="G1516" i="13"/>
  <c r="E1516" i="13"/>
  <c r="G1515" i="13"/>
  <c r="E1515" i="13"/>
  <c r="G1510" i="13"/>
  <c r="E1510" i="13"/>
  <c r="G1509" i="13"/>
  <c r="E1509" i="13"/>
  <c r="G1508" i="13"/>
  <c r="E1508" i="13"/>
  <c r="G1507" i="13"/>
  <c r="E1507" i="13"/>
  <c r="G1506" i="13"/>
  <c r="E1506" i="13"/>
  <c r="G1505" i="13"/>
  <c r="E1505" i="13"/>
  <c r="G1504" i="13"/>
  <c r="E1504" i="13"/>
  <c r="G1503" i="13"/>
  <c r="E1503" i="13"/>
  <c r="G1498" i="13"/>
  <c r="E1498" i="13"/>
  <c r="G1497" i="13"/>
  <c r="E1497" i="13"/>
  <c r="G1496" i="13"/>
  <c r="E1496" i="13"/>
  <c r="G1495" i="13"/>
  <c r="E1495" i="13"/>
  <c r="G1494" i="13"/>
  <c r="E1494" i="13"/>
  <c r="G1493" i="13"/>
  <c r="E1493" i="13"/>
  <c r="G1492" i="13"/>
  <c r="E1492" i="13"/>
  <c r="G1491" i="13"/>
  <c r="E1491" i="13"/>
  <c r="G1486" i="13"/>
  <c r="E1486" i="13"/>
  <c r="G1485" i="13"/>
  <c r="E1485" i="13"/>
  <c r="G1484" i="13"/>
  <c r="E1484" i="13"/>
  <c r="G1483" i="13"/>
  <c r="E1483" i="13"/>
  <c r="G1482" i="13"/>
  <c r="E1482" i="13"/>
  <c r="G1481" i="13"/>
  <c r="E1481" i="13"/>
  <c r="G1480" i="13"/>
  <c r="E1480" i="13"/>
  <c r="G1479" i="13"/>
  <c r="E1479" i="13"/>
  <c r="G1474" i="13"/>
  <c r="E1474" i="13"/>
  <c r="G1473" i="13"/>
  <c r="E1473" i="13"/>
  <c r="G1472" i="13"/>
  <c r="E1472" i="13"/>
  <c r="G1471" i="13"/>
  <c r="E1471" i="13"/>
  <c r="G1470" i="13"/>
  <c r="E1470" i="13"/>
  <c r="G1469" i="13"/>
  <c r="E1469" i="13"/>
  <c r="G1468" i="13"/>
  <c r="E1468" i="13"/>
  <c r="G1467" i="13"/>
  <c r="E1467" i="13"/>
  <c r="G1462" i="13"/>
  <c r="E1462" i="13"/>
  <c r="G1461" i="13"/>
  <c r="E1461" i="13"/>
  <c r="G1460" i="13"/>
  <c r="E1460" i="13"/>
  <c r="G1459" i="13"/>
  <c r="E1459" i="13"/>
  <c r="G1458" i="13"/>
  <c r="E1458" i="13"/>
  <c r="G1457" i="13"/>
  <c r="E1457" i="13"/>
  <c r="G1456" i="13"/>
  <c r="E1456" i="13"/>
  <c r="G1455" i="13"/>
  <c r="E1455" i="13"/>
  <c r="G1450" i="13"/>
  <c r="E1450" i="13"/>
  <c r="G1449" i="13"/>
  <c r="E1449" i="13"/>
  <c r="G1448" i="13"/>
  <c r="E1448" i="13"/>
  <c r="G1447" i="13"/>
  <c r="E1447" i="13"/>
  <c r="G1446" i="13"/>
  <c r="E1446" i="13"/>
  <c r="G1445" i="13"/>
  <c r="E1445" i="13"/>
  <c r="G1444" i="13"/>
  <c r="E1444" i="13"/>
  <c r="G1443" i="13"/>
  <c r="E1443" i="13"/>
  <c r="G1438" i="13"/>
  <c r="E1438" i="13"/>
  <c r="G1437" i="13"/>
  <c r="E1437" i="13"/>
  <c r="G1436" i="13"/>
  <c r="E1436" i="13"/>
  <c r="G1435" i="13"/>
  <c r="E1435" i="13"/>
  <c r="G1434" i="13"/>
  <c r="E1434" i="13"/>
  <c r="G1433" i="13"/>
  <c r="E1433" i="13"/>
  <c r="G1432" i="13"/>
  <c r="E1432" i="13"/>
  <c r="G1431" i="13"/>
  <c r="E1431" i="13"/>
  <c r="G1426" i="13"/>
  <c r="E1426" i="13"/>
  <c r="G1425" i="13"/>
  <c r="E1425" i="13"/>
  <c r="G1424" i="13"/>
  <c r="E1424" i="13"/>
  <c r="G1423" i="13"/>
  <c r="E1423" i="13"/>
  <c r="G1422" i="13"/>
  <c r="E1422" i="13"/>
  <c r="G1421" i="13"/>
  <c r="E1421" i="13"/>
  <c r="G1420" i="13"/>
  <c r="E1420" i="13"/>
  <c r="G1419" i="13"/>
  <c r="E1419" i="13"/>
  <c r="G1414" i="13"/>
  <c r="E1414" i="13"/>
  <c r="G1413" i="13"/>
  <c r="E1413" i="13"/>
  <c r="G1412" i="13"/>
  <c r="E1412" i="13"/>
  <c r="G1411" i="13"/>
  <c r="E1411" i="13"/>
  <c r="G1410" i="13"/>
  <c r="E1410" i="13"/>
  <c r="G1409" i="13"/>
  <c r="E1409" i="13"/>
  <c r="G1408" i="13"/>
  <c r="E1408" i="13"/>
  <c r="G1407" i="13"/>
  <c r="E1407" i="13"/>
  <c r="G1402" i="13"/>
  <c r="E1402" i="13"/>
  <c r="G1401" i="13"/>
  <c r="E1401" i="13"/>
  <c r="G1400" i="13"/>
  <c r="E1400" i="13"/>
  <c r="G1399" i="13"/>
  <c r="E1399" i="13"/>
  <c r="G1398" i="13"/>
  <c r="E1398" i="13"/>
  <c r="G1397" i="13"/>
  <c r="E1397" i="13"/>
  <c r="G1396" i="13"/>
  <c r="E1396" i="13"/>
  <c r="G1395" i="13"/>
  <c r="E1395" i="13"/>
  <c r="G1390" i="13"/>
  <c r="E1390" i="13"/>
  <c r="G1389" i="13"/>
  <c r="E1389" i="13"/>
  <c r="G1388" i="13"/>
  <c r="E1388" i="13"/>
  <c r="G1387" i="13"/>
  <c r="E1387" i="13"/>
  <c r="G1386" i="13"/>
  <c r="E1386" i="13"/>
  <c r="G1385" i="13"/>
  <c r="E1385" i="13"/>
  <c r="G1384" i="13"/>
  <c r="E1384" i="13"/>
  <c r="G1383" i="13"/>
  <c r="E1383" i="13"/>
  <c r="G1378" i="13"/>
  <c r="E1378" i="13"/>
  <c r="G1377" i="13"/>
  <c r="E1377" i="13"/>
  <c r="G1376" i="13"/>
  <c r="E1376" i="13"/>
  <c r="G1375" i="13"/>
  <c r="E1375" i="13"/>
  <c r="G1374" i="13"/>
  <c r="E1374" i="13"/>
  <c r="G1373" i="13"/>
  <c r="E1373" i="13"/>
  <c r="G1372" i="13"/>
  <c r="E1372" i="13"/>
  <c r="G1371" i="13"/>
  <c r="E1371" i="13"/>
  <c r="G1366" i="13"/>
  <c r="E1366" i="13"/>
  <c r="G1365" i="13"/>
  <c r="E1365" i="13"/>
  <c r="G1364" i="13"/>
  <c r="E1364" i="13"/>
  <c r="G1363" i="13"/>
  <c r="E1363" i="13"/>
  <c r="G1362" i="13"/>
  <c r="E1362" i="13"/>
  <c r="G1361" i="13"/>
  <c r="E1361" i="13"/>
  <c r="G1360" i="13"/>
  <c r="E1360" i="13"/>
  <c r="G1359" i="13"/>
  <c r="E1359" i="13"/>
  <c r="G1354" i="13"/>
  <c r="E1354" i="13"/>
  <c r="G1353" i="13"/>
  <c r="E1353" i="13"/>
  <c r="G1352" i="13"/>
  <c r="E1352" i="13"/>
  <c r="G1351" i="13"/>
  <c r="E1351" i="13"/>
  <c r="G1350" i="13"/>
  <c r="E1350" i="13"/>
  <c r="G1349" i="13"/>
  <c r="E1349" i="13"/>
  <c r="G1348" i="13"/>
  <c r="E1348" i="13"/>
  <c r="G1347" i="13"/>
  <c r="E1347" i="13"/>
  <c r="G1336" i="13"/>
  <c r="E1336" i="13"/>
  <c r="G1335" i="13"/>
  <c r="E1335" i="13"/>
  <c r="G1334" i="13"/>
  <c r="E1334" i="13"/>
  <c r="G1333" i="13"/>
  <c r="E1333" i="13"/>
  <c r="G1332" i="13"/>
  <c r="E1332" i="13"/>
  <c r="G1331" i="13"/>
  <c r="E1331" i="13"/>
  <c r="G1330" i="13"/>
  <c r="E1330" i="13"/>
  <c r="G1329" i="13"/>
  <c r="E1329" i="13"/>
  <c r="G1324" i="13"/>
  <c r="E1324" i="13"/>
  <c r="G1323" i="13"/>
  <c r="E1323" i="13"/>
  <c r="G1322" i="13"/>
  <c r="E1322" i="13"/>
  <c r="G1321" i="13"/>
  <c r="E1321" i="13"/>
  <c r="G1320" i="13"/>
  <c r="E1320" i="13"/>
  <c r="G1319" i="13"/>
  <c r="E1319" i="13"/>
  <c r="G1318" i="13"/>
  <c r="E1318" i="13"/>
  <c r="G1317" i="13"/>
  <c r="E1317" i="13"/>
  <c r="G1312" i="13"/>
  <c r="E1312" i="13"/>
  <c r="G1311" i="13"/>
  <c r="E1311" i="13"/>
  <c r="G1310" i="13"/>
  <c r="E1310" i="13"/>
  <c r="G1309" i="13"/>
  <c r="E1309" i="13"/>
  <c r="G1308" i="13"/>
  <c r="E1308" i="13"/>
  <c r="G1307" i="13"/>
  <c r="E1307" i="13"/>
  <c r="G1306" i="13"/>
  <c r="E1306" i="13"/>
  <c r="G1305" i="13"/>
  <c r="E1305" i="13"/>
  <c r="G1300" i="13"/>
  <c r="E1300" i="13"/>
  <c r="G1299" i="13"/>
  <c r="E1299" i="13"/>
  <c r="G1298" i="13"/>
  <c r="E1298" i="13"/>
  <c r="G1297" i="13"/>
  <c r="E1297" i="13"/>
  <c r="G1296" i="13"/>
  <c r="E1296" i="13"/>
  <c r="G1295" i="13"/>
  <c r="E1295" i="13"/>
  <c r="G1294" i="13"/>
  <c r="E1294" i="13"/>
  <c r="G1293" i="13"/>
  <c r="E1293" i="13"/>
  <c r="G1285" i="13"/>
  <c r="E1285" i="13"/>
  <c r="G1284" i="13"/>
  <c r="E1284" i="13"/>
  <c r="G1283" i="13"/>
  <c r="E1283" i="13"/>
  <c r="G1282" i="13"/>
  <c r="E1282" i="13"/>
  <c r="G1281" i="13"/>
  <c r="E1281" i="13"/>
  <c r="G1280" i="13"/>
  <c r="E1280" i="13"/>
  <c r="G1279" i="13"/>
  <c r="E1279" i="13"/>
  <c r="G1278" i="13"/>
  <c r="E1278" i="13"/>
  <c r="G1273" i="13"/>
  <c r="E1273" i="13"/>
  <c r="G1272" i="13"/>
  <c r="E1272" i="13"/>
  <c r="G1271" i="13"/>
  <c r="E1271" i="13"/>
  <c r="G1270" i="13"/>
  <c r="E1270" i="13"/>
  <c r="G1269" i="13"/>
  <c r="E1269" i="13"/>
  <c r="G1268" i="13"/>
  <c r="E1268" i="13"/>
  <c r="G1267" i="13"/>
  <c r="E1267" i="13"/>
  <c r="G1266" i="13"/>
  <c r="E1266" i="13"/>
  <c r="G1261" i="13"/>
  <c r="E1261" i="13"/>
  <c r="G1260" i="13"/>
  <c r="E1260" i="13"/>
  <c r="G1259" i="13"/>
  <c r="E1259" i="13"/>
  <c r="G1258" i="13"/>
  <c r="E1258" i="13"/>
  <c r="G1257" i="13"/>
  <c r="E1257" i="13"/>
  <c r="G1256" i="13"/>
  <c r="E1256" i="13"/>
  <c r="G1255" i="13"/>
  <c r="E1255" i="13"/>
  <c r="G1254" i="13"/>
  <c r="E1254" i="13"/>
  <c r="G1249" i="13"/>
  <c r="E1249" i="13"/>
  <c r="G1248" i="13"/>
  <c r="E1248" i="13"/>
  <c r="G1247" i="13"/>
  <c r="E1247" i="13"/>
  <c r="G1246" i="13"/>
  <c r="E1246" i="13"/>
  <c r="G1245" i="13"/>
  <c r="E1245" i="13"/>
  <c r="G1244" i="13"/>
  <c r="E1244" i="13"/>
  <c r="G1243" i="13"/>
  <c r="E1243" i="13"/>
  <c r="G1242" i="13"/>
  <c r="E1242" i="13"/>
  <c r="G1234" i="13"/>
  <c r="E1234" i="13"/>
  <c r="G1233" i="13"/>
  <c r="E1233" i="13"/>
  <c r="G1232" i="13"/>
  <c r="E1232" i="13"/>
  <c r="G1231" i="13"/>
  <c r="E1231" i="13"/>
  <c r="G1230" i="13"/>
  <c r="E1230" i="13"/>
  <c r="G1229" i="13"/>
  <c r="E1229" i="13"/>
  <c r="G1228" i="13"/>
  <c r="E1228" i="13"/>
  <c r="G1227" i="13"/>
  <c r="E1227" i="13"/>
  <c r="G1222" i="13"/>
  <c r="E1222" i="13"/>
  <c r="G1221" i="13"/>
  <c r="E1221" i="13"/>
  <c r="G1220" i="13"/>
  <c r="E1220" i="13"/>
  <c r="G1219" i="13"/>
  <c r="E1219" i="13"/>
  <c r="G1218" i="13"/>
  <c r="E1218" i="13"/>
  <c r="G1217" i="13"/>
  <c r="E1217" i="13"/>
  <c r="G1216" i="13"/>
  <c r="E1216" i="13"/>
  <c r="G1215" i="13"/>
  <c r="E1215" i="13"/>
  <c r="G1210" i="13"/>
  <c r="E1210" i="13"/>
  <c r="G1209" i="13"/>
  <c r="E1209" i="13"/>
  <c r="G1208" i="13"/>
  <c r="E1208" i="13"/>
  <c r="G1207" i="13"/>
  <c r="E1207" i="13"/>
  <c r="G1206" i="13"/>
  <c r="E1206" i="13"/>
  <c r="G1205" i="13"/>
  <c r="E1205" i="13"/>
  <c r="G1204" i="13"/>
  <c r="E1204" i="13"/>
  <c r="G1203" i="13"/>
  <c r="E1203" i="13"/>
  <c r="G1198" i="13"/>
  <c r="E1198" i="13"/>
  <c r="G1197" i="13"/>
  <c r="E1197" i="13"/>
  <c r="G1196" i="13"/>
  <c r="E1196" i="13"/>
  <c r="G1195" i="13"/>
  <c r="E1195" i="13"/>
  <c r="G1194" i="13"/>
  <c r="E1194" i="13"/>
  <c r="G1193" i="13"/>
  <c r="E1193" i="13"/>
  <c r="G1192" i="13"/>
  <c r="E1192" i="13"/>
  <c r="G1191" i="13"/>
  <c r="E1191" i="13"/>
  <c r="G1183" i="13"/>
  <c r="E1183" i="13"/>
  <c r="G1182" i="13"/>
  <c r="E1182" i="13"/>
  <c r="G1181" i="13"/>
  <c r="E1181" i="13"/>
  <c r="G1180" i="13"/>
  <c r="E1180" i="13"/>
  <c r="G1179" i="13"/>
  <c r="E1179" i="13"/>
  <c r="G1178" i="13"/>
  <c r="E1178" i="13"/>
  <c r="G1177" i="13"/>
  <c r="E1177" i="13"/>
  <c r="G1176" i="13"/>
  <c r="E1176" i="13"/>
  <c r="G1171" i="13"/>
  <c r="E1171" i="13"/>
  <c r="G1170" i="13"/>
  <c r="E1170" i="13"/>
  <c r="G1169" i="13"/>
  <c r="E1169" i="13"/>
  <c r="G1168" i="13"/>
  <c r="E1168" i="13"/>
  <c r="G1167" i="13"/>
  <c r="E1167" i="13"/>
  <c r="G1166" i="13"/>
  <c r="E1166" i="13"/>
  <c r="G1165" i="13"/>
  <c r="E1165" i="13"/>
  <c r="G1164" i="13"/>
  <c r="E1164" i="13"/>
  <c r="G1159" i="13"/>
  <c r="E1159" i="13"/>
  <c r="G1158" i="13"/>
  <c r="E1158" i="13"/>
  <c r="G1157" i="13"/>
  <c r="E1157" i="13"/>
  <c r="G1156" i="13"/>
  <c r="E1156" i="13"/>
  <c r="G1155" i="13"/>
  <c r="E1155" i="13"/>
  <c r="G1154" i="13"/>
  <c r="E1154" i="13"/>
  <c r="G1153" i="13"/>
  <c r="E1153" i="13"/>
  <c r="G1152" i="13"/>
  <c r="E1152" i="13"/>
  <c r="G1147" i="13"/>
  <c r="E1147" i="13"/>
  <c r="G1146" i="13"/>
  <c r="E1146" i="13"/>
  <c r="G1145" i="13"/>
  <c r="E1145" i="13"/>
  <c r="G1144" i="13"/>
  <c r="E1144" i="13"/>
  <c r="G1143" i="13"/>
  <c r="E1143" i="13"/>
  <c r="G1142" i="13"/>
  <c r="E1142" i="13"/>
  <c r="G1141" i="13"/>
  <c r="E1141" i="13"/>
  <c r="G1140" i="13"/>
  <c r="E1140" i="13"/>
  <c r="G1132" i="13"/>
  <c r="E1132" i="13"/>
  <c r="G1131" i="13"/>
  <c r="E1131" i="13"/>
  <c r="G1130" i="13"/>
  <c r="E1130" i="13"/>
  <c r="G1129" i="13"/>
  <c r="E1129" i="13"/>
  <c r="G1128" i="13"/>
  <c r="E1128" i="13"/>
  <c r="G1127" i="13"/>
  <c r="E1127" i="13"/>
  <c r="G1126" i="13"/>
  <c r="E1126" i="13"/>
  <c r="G1125" i="13"/>
  <c r="E1125" i="13"/>
  <c r="G1120" i="13"/>
  <c r="E1120" i="13"/>
  <c r="G1119" i="13"/>
  <c r="E1119" i="13"/>
  <c r="G1118" i="13"/>
  <c r="E1118" i="13"/>
  <c r="G1117" i="13"/>
  <c r="E1117" i="13"/>
  <c r="G1116" i="13"/>
  <c r="E1116" i="13"/>
  <c r="G1115" i="13"/>
  <c r="E1115" i="13"/>
  <c r="G1114" i="13"/>
  <c r="E1114" i="13"/>
  <c r="G1113" i="13"/>
  <c r="E1113" i="13"/>
  <c r="G1108" i="13"/>
  <c r="E1108" i="13"/>
  <c r="G1107" i="13"/>
  <c r="E1107" i="13"/>
  <c r="G1106" i="13"/>
  <c r="E1106" i="13"/>
  <c r="G1105" i="13"/>
  <c r="E1105" i="13"/>
  <c r="G1104" i="13"/>
  <c r="E1104" i="13"/>
  <c r="G1103" i="13"/>
  <c r="E1103" i="13"/>
  <c r="G1102" i="13"/>
  <c r="E1102" i="13"/>
  <c r="G1101" i="13"/>
  <c r="E1101" i="13"/>
  <c r="G1096" i="13"/>
  <c r="E1096" i="13"/>
  <c r="G1095" i="13"/>
  <c r="E1095" i="13"/>
  <c r="G1094" i="13"/>
  <c r="E1094" i="13"/>
  <c r="G1093" i="13"/>
  <c r="E1093" i="13"/>
  <c r="G1092" i="13"/>
  <c r="E1092" i="13"/>
  <c r="G1091" i="13"/>
  <c r="E1091" i="13"/>
  <c r="G1090" i="13"/>
  <c r="E1090" i="13"/>
  <c r="G1089" i="13"/>
  <c r="E1089" i="13"/>
  <c r="G1081" i="13"/>
  <c r="E1081" i="13"/>
  <c r="G1080" i="13"/>
  <c r="E1080" i="13"/>
  <c r="G1079" i="13"/>
  <c r="E1079" i="13"/>
  <c r="G1078" i="13"/>
  <c r="E1078" i="13"/>
  <c r="G1077" i="13"/>
  <c r="E1077" i="13"/>
  <c r="G1076" i="13"/>
  <c r="E1076" i="13"/>
  <c r="G1075" i="13"/>
  <c r="E1075" i="13"/>
  <c r="G1074" i="13"/>
  <c r="E1074" i="13"/>
  <c r="G1069" i="13"/>
  <c r="E1069" i="13"/>
  <c r="G1068" i="13"/>
  <c r="E1068" i="13"/>
  <c r="G1067" i="13"/>
  <c r="E1067" i="13"/>
  <c r="G1066" i="13"/>
  <c r="E1066" i="13"/>
  <c r="G1065" i="13"/>
  <c r="E1065" i="13"/>
  <c r="G1064" i="13"/>
  <c r="E1064" i="13"/>
  <c r="G1063" i="13"/>
  <c r="E1063" i="13"/>
  <c r="G1062" i="13"/>
  <c r="E1062" i="13"/>
  <c r="G1057" i="13"/>
  <c r="E1057" i="13"/>
  <c r="G1056" i="13"/>
  <c r="E1056" i="13"/>
  <c r="G1055" i="13"/>
  <c r="E1055" i="13"/>
  <c r="G1054" i="13"/>
  <c r="E1054" i="13"/>
  <c r="G1053" i="13"/>
  <c r="E1053" i="13"/>
  <c r="G1052" i="13"/>
  <c r="E1052" i="13"/>
  <c r="G1051" i="13"/>
  <c r="E1051" i="13"/>
  <c r="G1050" i="13"/>
  <c r="E1050" i="13"/>
  <c r="G1045" i="13"/>
  <c r="E1045" i="13"/>
  <c r="G1044" i="13"/>
  <c r="E1044" i="13"/>
  <c r="G1043" i="13"/>
  <c r="E1043" i="13"/>
  <c r="G1042" i="13"/>
  <c r="E1042" i="13"/>
  <c r="G1041" i="13"/>
  <c r="E1041" i="13"/>
  <c r="G1040" i="13"/>
  <c r="E1040" i="13"/>
  <c r="G1039" i="13"/>
  <c r="E1039" i="13"/>
  <c r="G1038" i="13"/>
  <c r="E1038" i="13"/>
  <c r="G1030" i="13"/>
  <c r="E1030" i="13"/>
  <c r="G1029" i="13"/>
  <c r="E1029" i="13"/>
  <c r="G1028" i="13"/>
  <c r="E1028" i="13"/>
  <c r="G1027" i="13"/>
  <c r="E1027" i="13"/>
  <c r="G1026" i="13"/>
  <c r="E1026" i="13"/>
  <c r="G1025" i="13"/>
  <c r="E1025" i="13"/>
  <c r="G1024" i="13"/>
  <c r="E1024" i="13"/>
  <c r="G1023" i="13"/>
  <c r="E1023" i="13"/>
  <c r="G1018" i="13"/>
  <c r="E1018" i="13"/>
  <c r="G1017" i="13"/>
  <c r="E1017" i="13"/>
  <c r="G1016" i="13"/>
  <c r="E1016" i="13"/>
  <c r="G1015" i="13"/>
  <c r="E1015" i="13"/>
  <c r="G1014" i="13"/>
  <c r="E1014" i="13"/>
  <c r="G1013" i="13"/>
  <c r="E1013" i="13"/>
  <c r="G1012" i="13"/>
  <c r="E1012" i="13"/>
  <c r="G1011" i="13"/>
  <c r="E1011" i="13"/>
  <c r="G1006" i="13"/>
  <c r="E1006" i="13"/>
  <c r="G1005" i="13"/>
  <c r="E1005" i="13"/>
  <c r="G1004" i="13"/>
  <c r="E1004" i="13"/>
  <c r="G1003" i="13"/>
  <c r="E1003" i="13"/>
  <c r="G1002" i="13"/>
  <c r="E1002" i="13"/>
  <c r="G1001" i="13"/>
  <c r="E1001" i="13"/>
  <c r="G1000" i="13"/>
  <c r="E1000" i="13"/>
  <c r="G999" i="13"/>
  <c r="E999" i="13"/>
  <c r="G994" i="13"/>
  <c r="E994" i="13"/>
  <c r="G993" i="13"/>
  <c r="E993" i="13"/>
  <c r="G992" i="13"/>
  <c r="E992" i="13"/>
  <c r="G991" i="13"/>
  <c r="E991" i="13"/>
  <c r="G990" i="13"/>
  <c r="E990" i="13"/>
  <c r="G989" i="13"/>
  <c r="E989" i="13"/>
  <c r="G988" i="13"/>
  <c r="E988" i="13"/>
  <c r="G987" i="13"/>
  <c r="E987" i="13"/>
  <c r="G979" i="13"/>
  <c r="E979" i="13"/>
  <c r="G978" i="13"/>
  <c r="E978" i="13"/>
  <c r="G977" i="13"/>
  <c r="E977" i="13"/>
  <c r="G976" i="13"/>
  <c r="E976" i="13"/>
  <c r="G975" i="13"/>
  <c r="E975" i="13"/>
  <c r="G974" i="13"/>
  <c r="E974" i="13"/>
  <c r="G973" i="13"/>
  <c r="E973" i="13"/>
  <c r="G972" i="13"/>
  <c r="E972" i="13"/>
  <c r="G967" i="13"/>
  <c r="E967" i="13"/>
  <c r="G966" i="13"/>
  <c r="E966" i="13"/>
  <c r="G965" i="13"/>
  <c r="E965" i="13"/>
  <c r="G964" i="13"/>
  <c r="E964" i="13"/>
  <c r="G963" i="13"/>
  <c r="E963" i="13"/>
  <c r="G962" i="13"/>
  <c r="E962" i="13"/>
  <c r="G961" i="13"/>
  <c r="E961" i="13"/>
  <c r="G960" i="13"/>
  <c r="E960" i="13"/>
  <c r="G955" i="13"/>
  <c r="E955" i="13"/>
  <c r="G954" i="13"/>
  <c r="E954" i="13"/>
  <c r="G953" i="13"/>
  <c r="E953" i="13"/>
  <c r="G952" i="13"/>
  <c r="E952" i="13"/>
  <c r="G951" i="13"/>
  <c r="E951" i="13"/>
  <c r="G950" i="13"/>
  <c r="E950" i="13"/>
  <c r="G949" i="13"/>
  <c r="E949" i="13"/>
  <c r="G948" i="13"/>
  <c r="E948" i="13"/>
  <c r="G943" i="13"/>
  <c r="E943" i="13"/>
  <c r="G942" i="13"/>
  <c r="E942" i="13"/>
  <c r="G941" i="13"/>
  <c r="E941" i="13"/>
  <c r="G940" i="13"/>
  <c r="E940" i="13"/>
  <c r="G939" i="13"/>
  <c r="E939" i="13"/>
  <c r="G938" i="13"/>
  <c r="E938" i="13"/>
  <c r="G937" i="13"/>
  <c r="E937" i="13"/>
  <c r="G936" i="13"/>
  <c r="E936" i="13"/>
  <c r="G925" i="13"/>
  <c r="E925" i="13"/>
  <c r="G924" i="13"/>
  <c r="E924" i="13"/>
  <c r="G923" i="13"/>
  <c r="E923" i="13"/>
  <c r="G922" i="13"/>
  <c r="E922" i="13"/>
  <c r="G921" i="13"/>
  <c r="E921" i="13"/>
  <c r="G920" i="13"/>
  <c r="E920" i="13"/>
  <c r="G919" i="13"/>
  <c r="E919" i="13"/>
  <c r="G918" i="13"/>
  <c r="E918" i="13"/>
  <c r="G913" i="13"/>
  <c r="E913" i="13"/>
  <c r="G912" i="13"/>
  <c r="E912" i="13"/>
  <c r="G911" i="13"/>
  <c r="E911" i="13"/>
  <c r="G910" i="13"/>
  <c r="E910" i="13"/>
  <c r="G909" i="13"/>
  <c r="E909" i="13"/>
  <c r="G908" i="13"/>
  <c r="E908" i="13"/>
  <c r="G907" i="13"/>
  <c r="E907" i="13"/>
  <c r="G906" i="13"/>
  <c r="E906" i="13"/>
  <c r="G901" i="13"/>
  <c r="E901" i="13"/>
  <c r="G900" i="13"/>
  <c r="E900" i="13"/>
  <c r="G899" i="13"/>
  <c r="E899" i="13"/>
  <c r="G898" i="13"/>
  <c r="E898" i="13"/>
  <c r="G897" i="13"/>
  <c r="E897" i="13"/>
  <c r="G896" i="13"/>
  <c r="E896" i="13"/>
  <c r="G895" i="13"/>
  <c r="E895" i="13"/>
  <c r="G894" i="13"/>
  <c r="E894" i="13"/>
  <c r="G889" i="13"/>
  <c r="E889" i="13"/>
  <c r="G888" i="13"/>
  <c r="E888" i="13"/>
  <c r="G887" i="13"/>
  <c r="E887" i="13"/>
  <c r="G886" i="13"/>
  <c r="E886" i="13"/>
  <c r="G885" i="13"/>
  <c r="E885" i="13"/>
  <c r="G884" i="13"/>
  <c r="E884" i="13"/>
  <c r="G883" i="13"/>
  <c r="E883" i="13"/>
  <c r="G882" i="13"/>
  <c r="E882" i="13"/>
  <c r="G874" i="13"/>
  <c r="E874" i="13"/>
  <c r="G873" i="13"/>
  <c r="E873" i="13"/>
  <c r="G872" i="13"/>
  <c r="E872" i="13"/>
  <c r="G871" i="13"/>
  <c r="E871" i="13"/>
  <c r="G870" i="13"/>
  <c r="E870" i="13"/>
  <c r="G869" i="13"/>
  <c r="E869" i="13"/>
  <c r="G868" i="13"/>
  <c r="E868" i="13"/>
  <c r="G867" i="13"/>
  <c r="E867" i="13"/>
  <c r="G862" i="13"/>
  <c r="E862" i="13"/>
  <c r="G861" i="13"/>
  <c r="E861" i="13"/>
  <c r="G860" i="13"/>
  <c r="E860" i="13"/>
  <c r="G859" i="13"/>
  <c r="E859" i="13"/>
  <c r="G858" i="13"/>
  <c r="E858" i="13"/>
  <c r="G857" i="13"/>
  <c r="E857" i="13"/>
  <c r="G856" i="13"/>
  <c r="E856" i="13"/>
  <c r="G855" i="13"/>
  <c r="E855" i="13"/>
  <c r="G850" i="13"/>
  <c r="E850" i="13"/>
  <c r="G849" i="13"/>
  <c r="E849" i="13"/>
  <c r="G848" i="13"/>
  <c r="E848" i="13"/>
  <c r="G847" i="13"/>
  <c r="E847" i="13"/>
  <c r="G846" i="13"/>
  <c r="E846" i="13"/>
  <c r="G845" i="13"/>
  <c r="E845" i="13"/>
  <c r="G844" i="13"/>
  <c r="E844" i="13"/>
  <c r="G843" i="13"/>
  <c r="E843" i="13"/>
  <c r="G838" i="13"/>
  <c r="E838" i="13"/>
  <c r="G837" i="13"/>
  <c r="E837" i="13"/>
  <c r="G836" i="13"/>
  <c r="E836" i="13"/>
  <c r="G835" i="13"/>
  <c r="E835" i="13"/>
  <c r="G834" i="13"/>
  <c r="E834" i="13"/>
  <c r="G833" i="13"/>
  <c r="E833" i="13"/>
  <c r="G832" i="13"/>
  <c r="E832" i="13"/>
  <c r="G831" i="13"/>
  <c r="E831" i="13"/>
  <c r="G823" i="13"/>
  <c r="E823" i="13"/>
  <c r="G822" i="13"/>
  <c r="E822" i="13"/>
  <c r="G821" i="13"/>
  <c r="E821" i="13"/>
  <c r="G820" i="13"/>
  <c r="E820" i="13"/>
  <c r="G819" i="13"/>
  <c r="E819" i="13"/>
  <c r="G818" i="13"/>
  <c r="E818" i="13"/>
  <c r="G817" i="13"/>
  <c r="E817" i="13"/>
  <c r="G816" i="13"/>
  <c r="E816" i="13"/>
  <c r="G811" i="13"/>
  <c r="E811" i="13"/>
  <c r="G810" i="13"/>
  <c r="E810" i="13"/>
  <c r="G809" i="13"/>
  <c r="E809" i="13"/>
  <c r="G808" i="13"/>
  <c r="E808" i="13"/>
  <c r="G807" i="13"/>
  <c r="E807" i="13"/>
  <c r="G806" i="13"/>
  <c r="E806" i="13"/>
  <c r="G805" i="13"/>
  <c r="E805" i="13"/>
  <c r="G804" i="13"/>
  <c r="E804" i="13"/>
  <c r="G799" i="13"/>
  <c r="E799" i="13"/>
  <c r="G798" i="13"/>
  <c r="E798" i="13"/>
  <c r="G797" i="13"/>
  <c r="E797" i="13"/>
  <c r="G796" i="13"/>
  <c r="E796" i="13"/>
  <c r="G795" i="13"/>
  <c r="E795" i="13"/>
  <c r="G794" i="13"/>
  <c r="E794" i="13"/>
  <c r="G793" i="13"/>
  <c r="E793" i="13"/>
  <c r="G792" i="13"/>
  <c r="E792" i="13"/>
  <c r="G787" i="13"/>
  <c r="E787" i="13"/>
  <c r="G786" i="13"/>
  <c r="E786" i="13"/>
  <c r="G785" i="13"/>
  <c r="E785" i="13"/>
  <c r="G784" i="13"/>
  <c r="E784" i="13"/>
  <c r="G783" i="13"/>
  <c r="E783" i="13"/>
  <c r="G782" i="13"/>
  <c r="E782" i="13"/>
  <c r="G781" i="13"/>
  <c r="E781" i="13"/>
  <c r="G780" i="13"/>
  <c r="E780" i="13"/>
  <c r="G772" i="13"/>
  <c r="E772" i="13"/>
  <c r="G771" i="13"/>
  <c r="E771" i="13"/>
  <c r="G770" i="13"/>
  <c r="E770" i="13"/>
  <c r="G769" i="13"/>
  <c r="E769" i="13"/>
  <c r="G768" i="13"/>
  <c r="E768" i="13"/>
  <c r="G767" i="13"/>
  <c r="E767" i="13"/>
  <c r="G766" i="13"/>
  <c r="E766" i="13"/>
  <c r="G765" i="13"/>
  <c r="E765" i="13"/>
  <c r="G760" i="13"/>
  <c r="E760" i="13"/>
  <c r="G759" i="13"/>
  <c r="E759" i="13"/>
  <c r="G758" i="13"/>
  <c r="E758" i="13"/>
  <c r="G757" i="13"/>
  <c r="E757" i="13"/>
  <c r="G756" i="13"/>
  <c r="E756" i="13"/>
  <c r="G755" i="13"/>
  <c r="E755" i="13"/>
  <c r="G754" i="13"/>
  <c r="E754" i="13"/>
  <c r="G753" i="13"/>
  <c r="E753" i="13"/>
  <c r="G748" i="13"/>
  <c r="E748" i="13"/>
  <c r="G747" i="13"/>
  <c r="E747" i="13"/>
  <c r="G746" i="13"/>
  <c r="E746" i="13"/>
  <c r="G745" i="13"/>
  <c r="E745" i="13"/>
  <c r="G744" i="13"/>
  <c r="E744" i="13"/>
  <c r="G743" i="13"/>
  <c r="E743" i="13"/>
  <c r="G742" i="13"/>
  <c r="E742" i="13"/>
  <c r="G741" i="13"/>
  <c r="E741" i="13"/>
  <c r="G736" i="13"/>
  <c r="E736" i="13"/>
  <c r="G735" i="13"/>
  <c r="E735" i="13"/>
  <c r="G734" i="13"/>
  <c r="E734" i="13"/>
  <c r="G733" i="13"/>
  <c r="E733" i="13"/>
  <c r="G732" i="13"/>
  <c r="E732" i="13"/>
  <c r="G731" i="13"/>
  <c r="E731" i="13"/>
  <c r="G730" i="13"/>
  <c r="E730" i="13"/>
  <c r="G729" i="13"/>
  <c r="E729" i="13"/>
  <c r="G721" i="13"/>
  <c r="E721" i="13"/>
  <c r="G720" i="13"/>
  <c r="E720" i="13"/>
  <c r="G719" i="13"/>
  <c r="E719" i="13"/>
  <c r="G718" i="13"/>
  <c r="E718" i="13"/>
  <c r="G717" i="13"/>
  <c r="E717" i="13"/>
  <c r="G716" i="13"/>
  <c r="E716" i="13"/>
  <c r="G715" i="13"/>
  <c r="E715" i="13"/>
  <c r="G714" i="13"/>
  <c r="E714" i="13"/>
  <c r="G709" i="13"/>
  <c r="E709" i="13"/>
  <c r="G708" i="13"/>
  <c r="E708" i="13"/>
  <c r="G707" i="13"/>
  <c r="E707" i="13"/>
  <c r="G706" i="13"/>
  <c r="E706" i="13"/>
  <c r="G705" i="13"/>
  <c r="E705" i="13"/>
  <c r="G704" i="13"/>
  <c r="E704" i="13"/>
  <c r="G703" i="13"/>
  <c r="E703" i="13"/>
  <c r="G702" i="13"/>
  <c r="E702" i="13"/>
  <c r="G697" i="13"/>
  <c r="E697" i="13"/>
  <c r="G696" i="13"/>
  <c r="E696" i="13"/>
  <c r="G695" i="13"/>
  <c r="E695" i="13"/>
  <c r="G694" i="13"/>
  <c r="E694" i="13"/>
  <c r="G693" i="13"/>
  <c r="E693" i="13"/>
  <c r="G692" i="13"/>
  <c r="E692" i="13"/>
  <c r="G691" i="13"/>
  <c r="E691" i="13"/>
  <c r="G690" i="13"/>
  <c r="E690" i="13"/>
  <c r="G685" i="13"/>
  <c r="E685" i="13"/>
  <c r="G684" i="13"/>
  <c r="E684" i="13"/>
  <c r="G683" i="13"/>
  <c r="E683" i="13"/>
  <c r="G682" i="13"/>
  <c r="E682" i="13"/>
  <c r="G681" i="13"/>
  <c r="E681" i="13"/>
  <c r="G680" i="13"/>
  <c r="E680" i="13"/>
  <c r="G679" i="13"/>
  <c r="E679" i="13"/>
  <c r="G678" i="13"/>
  <c r="E678" i="13"/>
  <c r="G670" i="13"/>
  <c r="E670" i="13"/>
  <c r="G669" i="13"/>
  <c r="E669" i="13"/>
  <c r="G668" i="13"/>
  <c r="E668" i="13"/>
  <c r="G667" i="13"/>
  <c r="E667" i="13"/>
  <c r="G666" i="13"/>
  <c r="E666" i="13"/>
  <c r="G665" i="13"/>
  <c r="E665" i="13"/>
  <c r="G664" i="13"/>
  <c r="E664" i="13"/>
  <c r="G663" i="13"/>
  <c r="E663" i="13"/>
  <c r="G658" i="13"/>
  <c r="E658" i="13"/>
  <c r="G657" i="13"/>
  <c r="E657" i="13"/>
  <c r="G656" i="13"/>
  <c r="E656" i="13"/>
  <c r="G655" i="13"/>
  <c r="E655" i="13"/>
  <c r="G654" i="13"/>
  <c r="E654" i="13"/>
  <c r="G653" i="13"/>
  <c r="E653" i="13"/>
  <c r="G652" i="13"/>
  <c r="E652" i="13"/>
  <c r="G651" i="13"/>
  <c r="E651" i="13"/>
  <c r="G646" i="13"/>
  <c r="E646" i="13"/>
  <c r="G645" i="13"/>
  <c r="E645" i="13"/>
  <c r="G644" i="13"/>
  <c r="E644" i="13"/>
  <c r="G643" i="13"/>
  <c r="E643" i="13"/>
  <c r="G642" i="13"/>
  <c r="E642" i="13"/>
  <c r="G641" i="13"/>
  <c r="E641" i="13"/>
  <c r="G640" i="13"/>
  <c r="E640" i="13"/>
  <c r="G639" i="13"/>
  <c r="E639" i="13"/>
  <c r="G634" i="13"/>
  <c r="E634" i="13"/>
  <c r="G633" i="13"/>
  <c r="E633" i="13"/>
  <c r="G632" i="13"/>
  <c r="E632" i="13"/>
  <c r="G631" i="13"/>
  <c r="E631" i="13"/>
  <c r="G630" i="13"/>
  <c r="E630" i="13"/>
  <c r="G629" i="13"/>
  <c r="E629" i="13"/>
  <c r="G628" i="13"/>
  <c r="E628" i="13"/>
  <c r="G627" i="13"/>
  <c r="E627" i="13"/>
  <c r="G619" i="13"/>
  <c r="E619" i="13"/>
  <c r="G618" i="13"/>
  <c r="E618" i="13"/>
  <c r="G617" i="13"/>
  <c r="E617" i="13"/>
  <c r="G616" i="13"/>
  <c r="E616" i="13"/>
  <c r="G615" i="13"/>
  <c r="E615" i="13"/>
  <c r="G614" i="13"/>
  <c r="E614" i="13"/>
  <c r="G613" i="13"/>
  <c r="E613" i="13"/>
  <c r="G612" i="13"/>
  <c r="E612" i="13"/>
  <c r="G607" i="13"/>
  <c r="E607" i="13"/>
  <c r="G606" i="13"/>
  <c r="E606" i="13"/>
  <c r="G605" i="13"/>
  <c r="E605" i="13"/>
  <c r="G604" i="13"/>
  <c r="E604" i="13"/>
  <c r="G603" i="13"/>
  <c r="E603" i="13"/>
  <c r="G602" i="13"/>
  <c r="E602" i="13"/>
  <c r="G601" i="13"/>
  <c r="E601" i="13"/>
  <c r="G600" i="13"/>
  <c r="E600" i="13"/>
  <c r="G595" i="13"/>
  <c r="E595" i="13"/>
  <c r="G594" i="13"/>
  <c r="E594" i="13"/>
  <c r="G593" i="13"/>
  <c r="E593" i="13"/>
  <c r="G592" i="13"/>
  <c r="E592" i="13"/>
  <c r="G591" i="13"/>
  <c r="E591" i="13"/>
  <c r="G590" i="13"/>
  <c r="E590" i="13"/>
  <c r="G589" i="13"/>
  <c r="E589" i="13"/>
  <c r="G588" i="13"/>
  <c r="E588" i="13"/>
  <c r="G583" i="13"/>
  <c r="E583" i="13"/>
  <c r="G582" i="13"/>
  <c r="E582" i="13"/>
  <c r="G581" i="13"/>
  <c r="E581" i="13"/>
  <c r="G580" i="13"/>
  <c r="E580" i="13"/>
  <c r="G579" i="13"/>
  <c r="E579" i="13"/>
  <c r="G578" i="13"/>
  <c r="E578" i="13"/>
  <c r="G577" i="13"/>
  <c r="E577" i="13"/>
  <c r="G576" i="13"/>
  <c r="E576" i="13"/>
  <c r="G568" i="13"/>
  <c r="E568" i="13"/>
  <c r="G567" i="13"/>
  <c r="E567" i="13"/>
  <c r="G566" i="13"/>
  <c r="E566" i="13"/>
  <c r="G565" i="13"/>
  <c r="E565" i="13"/>
  <c r="G564" i="13"/>
  <c r="E564" i="13"/>
  <c r="G563" i="13"/>
  <c r="E563" i="13"/>
  <c r="G562" i="13"/>
  <c r="E562" i="13"/>
  <c r="G561" i="13"/>
  <c r="E561" i="13"/>
  <c r="G556" i="13"/>
  <c r="E556" i="13"/>
  <c r="G555" i="13"/>
  <c r="E555" i="13"/>
  <c r="G554" i="13"/>
  <c r="E554" i="13"/>
  <c r="G553" i="13"/>
  <c r="E553" i="13"/>
  <c r="G552" i="13"/>
  <c r="E552" i="13"/>
  <c r="G551" i="13"/>
  <c r="E551" i="13"/>
  <c r="G550" i="13"/>
  <c r="E550" i="13"/>
  <c r="G549" i="13"/>
  <c r="E549" i="13"/>
  <c r="G544" i="13"/>
  <c r="E544" i="13"/>
  <c r="G543" i="13"/>
  <c r="E543" i="13"/>
  <c r="G542" i="13"/>
  <c r="E542" i="13"/>
  <c r="G541" i="13"/>
  <c r="E541" i="13"/>
  <c r="G540" i="13"/>
  <c r="E540" i="13"/>
  <c r="G539" i="13"/>
  <c r="E539" i="13"/>
  <c r="G538" i="13"/>
  <c r="E538" i="13"/>
  <c r="G537" i="13"/>
  <c r="E537" i="13"/>
  <c r="G532" i="13"/>
  <c r="E532" i="13"/>
  <c r="G531" i="13"/>
  <c r="E531" i="13"/>
  <c r="G530" i="13"/>
  <c r="E530" i="13"/>
  <c r="G529" i="13"/>
  <c r="E529" i="13"/>
  <c r="G528" i="13"/>
  <c r="E528" i="13"/>
  <c r="G527" i="13"/>
  <c r="E527" i="13"/>
  <c r="G526" i="13"/>
  <c r="E526" i="13"/>
  <c r="G525" i="13"/>
  <c r="E525" i="13"/>
  <c r="G514" i="13"/>
  <c r="E514" i="13"/>
  <c r="G513" i="13"/>
  <c r="E513" i="13"/>
  <c r="G512" i="13"/>
  <c r="E512" i="13"/>
  <c r="G511" i="13"/>
  <c r="E511" i="13"/>
  <c r="G510" i="13"/>
  <c r="E510" i="13"/>
  <c r="G509" i="13"/>
  <c r="E509" i="13"/>
  <c r="G508" i="13"/>
  <c r="E508" i="13"/>
  <c r="G507" i="13"/>
  <c r="E507" i="13"/>
  <c r="G502" i="13"/>
  <c r="E502" i="13"/>
  <c r="G501" i="13"/>
  <c r="E501" i="13"/>
  <c r="G500" i="13"/>
  <c r="E500" i="13"/>
  <c r="G499" i="13"/>
  <c r="E499" i="13"/>
  <c r="G498" i="13"/>
  <c r="E498" i="13"/>
  <c r="G497" i="13"/>
  <c r="E497" i="13"/>
  <c r="G496" i="13"/>
  <c r="E496" i="13"/>
  <c r="G495" i="13"/>
  <c r="E495" i="13"/>
  <c r="G490" i="13"/>
  <c r="E490" i="13"/>
  <c r="G489" i="13"/>
  <c r="E489" i="13"/>
  <c r="G488" i="13"/>
  <c r="E488" i="13"/>
  <c r="G487" i="13"/>
  <c r="E487" i="13"/>
  <c r="G486" i="13"/>
  <c r="E486" i="13"/>
  <c r="G485" i="13"/>
  <c r="E485" i="13"/>
  <c r="G484" i="13"/>
  <c r="E484" i="13"/>
  <c r="G483" i="13"/>
  <c r="E483" i="13"/>
  <c r="G478" i="13"/>
  <c r="E478" i="13"/>
  <c r="G477" i="13"/>
  <c r="E477" i="13"/>
  <c r="G476" i="13"/>
  <c r="E476" i="13"/>
  <c r="G475" i="13"/>
  <c r="E475" i="13"/>
  <c r="G474" i="13"/>
  <c r="E474" i="13"/>
  <c r="G473" i="13"/>
  <c r="E473" i="13"/>
  <c r="G472" i="13"/>
  <c r="E472" i="13"/>
  <c r="G471" i="13"/>
  <c r="E471" i="13"/>
  <c r="G466" i="13"/>
  <c r="E466" i="13"/>
  <c r="G465" i="13"/>
  <c r="E465" i="13"/>
  <c r="G464" i="13"/>
  <c r="E464" i="13"/>
  <c r="G463" i="13"/>
  <c r="E463" i="13"/>
  <c r="G462" i="13"/>
  <c r="E462" i="13"/>
  <c r="G461" i="13"/>
  <c r="E461" i="13"/>
  <c r="G460" i="13"/>
  <c r="E460" i="13"/>
  <c r="G459" i="13"/>
  <c r="E459" i="13"/>
  <c r="G451" i="13"/>
  <c r="E451" i="13"/>
  <c r="G450" i="13"/>
  <c r="E450" i="13"/>
  <c r="G449" i="13"/>
  <c r="E449" i="13"/>
  <c r="G448" i="13"/>
  <c r="E448" i="13"/>
  <c r="G447" i="13"/>
  <c r="E447" i="13"/>
  <c r="G446" i="13"/>
  <c r="E446" i="13"/>
  <c r="G445" i="13"/>
  <c r="E445" i="13"/>
  <c r="G444" i="13"/>
  <c r="E444" i="13"/>
  <c r="G439" i="13"/>
  <c r="E439" i="13"/>
  <c r="G438" i="13"/>
  <c r="E438" i="13"/>
  <c r="G437" i="13"/>
  <c r="E437" i="13"/>
  <c r="G436" i="13"/>
  <c r="E436" i="13"/>
  <c r="G435" i="13"/>
  <c r="E435" i="13"/>
  <c r="G434" i="13"/>
  <c r="E434" i="13"/>
  <c r="G433" i="13"/>
  <c r="E433" i="13"/>
  <c r="G432" i="13"/>
  <c r="E432" i="13"/>
  <c r="G427" i="13"/>
  <c r="E427" i="13"/>
  <c r="G426" i="13"/>
  <c r="E426" i="13"/>
  <c r="G425" i="13"/>
  <c r="E425" i="13"/>
  <c r="G424" i="13"/>
  <c r="E424" i="13"/>
  <c r="G423" i="13"/>
  <c r="E423" i="13"/>
  <c r="G422" i="13"/>
  <c r="E422" i="13"/>
  <c r="G421" i="13"/>
  <c r="E421" i="13"/>
  <c r="G420" i="13"/>
  <c r="E420" i="13"/>
  <c r="G415" i="13"/>
  <c r="E415" i="13"/>
  <c r="G414" i="13"/>
  <c r="E414" i="13"/>
  <c r="G413" i="13"/>
  <c r="E413" i="13"/>
  <c r="G412" i="13"/>
  <c r="E412" i="13"/>
  <c r="G411" i="13"/>
  <c r="E411" i="13"/>
  <c r="G410" i="13"/>
  <c r="E410" i="13"/>
  <c r="G409" i="13"/>
  <c r="E409" i="13"/>
  <c r="G408" i="13"/>
  <c r="E408" i="13"/>
  <c r="G403" i="13"/>
  <c r="E403" i="13"/>
  <c r="G402" i="13"/>
  <c r="E402" i="13"/>
  <c r="G401" i="13"/>
  <c r="E401" i="13"/>
  <c r="G400" i="13"/>
  <c r="E400" i="13"/>
  <c r="G399" i="13"/>
  <c r="E399" i="13"/>
  <c r="G398" i="13"/>
  <c r="E398" i="13"/>
  <c r="G397" i="13"/>
  <c r="E397" i="13"/>
  <c r="G396" i="13"/>
  <c r="E396" i="13"/>
  <c r="G388" i="13"/>
  <c r="E388" i="13"/>
  <c r="G387" i="13"/>
  <c r="E387" i="13"/>
  <c r="G386" i="13"/>
  <c r="E386" i="13"/>
  <c r="G385" i="13"/>
  <c r="E385" i="13"/>
  <c r="G384" i="13"/>
  <c r="E384" i="13"/>
  <c r="G383" i="13"/>
  <c r="E383" i="13"/>
  <c r="G382" i="13"/>
  <c r="E382" i="13"/>
  <c r="G381" i="13"/>
  <c r="E381" i="13"/>
  <c r="G376" i="13"/>
  <c r="E376" i="13"/>
  <c r="G375" i="13"/>
  <c r="E375" i="13"/>
  <c r="G374" i="13"/>
  <c r="E374" i="13"/>
  <c r="G373" i="13"/>
  <c r="E373" i="13"/>
  <c r="G372" i="13"/>
  <c r="E372" i="13"/>
  <c r="G371" i="13"/>
  <c r="E371" i="13"/>
  <c r="G370" i="13"/>
  <c r="E370" i="13"/>
  <c r="G369" i="13"/>
  <c r="E369" i="13"/>
  <c r="G364" i="13"/>
  <c r="E364" i="13"/>
  <c r="G363" i="13"/>
  <c r="E363" i="13"/>
  <c r="G362" i="13"/>
  <c r="E362" i="13"/>
  <c r="G361" i="13"/>
  <c r="E361" i="13"/>
  <c r="G360" i="13"/>
  <c r="E360" i="13"/>
  <c r="G359" i="13"/>
  <c r="E359" i="13"/>
  <c r="G358" i="13"/>
  <c r="E358" i="13"/>
  <c r="G357" i="13"/>
  <c r="E357" i="13"/>
  <c r="G352" i="13"/>
  <c r="E352" i="13"/>
  <c r="G351" i="13"/>
  <c r="E351" i="13"/>
  <c r="G350" i="13"/>
  <c r="E350" i="13"/>
  <c r="G349" i="13"/>
  <c r="E349" i="13"/>
  <c r="G348" i="13"/>
  <c r="E348" i="13"/>
  <c r="G347" i="13"/>
  <c r="E347" i="13"/>
  <c r="G346" i="13"/>
  <c r="E346" i="13"/>
  <c r="G345" i="13"/>
  <c r="E345" i="13"/>
  <c r="G340" i="13"/>
  <c r="E340" i="13"/>
  <c r="G339" i="13"/>
  <c r="E339" i="13"/>
  <c r="G338" i="13"/>
  <c r="E338" i="13"/>
  <c r="G337" i="13"/>
  <c r="E337" i="13"/>
  <c r="G336" i="13"/>
  <c r="E336" i="13"/>
  <c r="G335" i="13"/>
  <c r="E335" i="13"/>
  <c r="G334" i="13"/>
  <c r="E334" i="13"/>
  <c r="G333" i="13"/>
  <c r="E333" i="13"/>
  <c r="G325" i="13"/>
  <c r="E325" i="13"/>
  <c r="G324" i="13"/>
  <c r="E324" i="13"/>
  <c r="G323" i="13"/>
  <c r="E323" i="13"/>
  <c r="G322" i="13"/>
  <c r="E322" i="13"/>
  <c r="G321" i="13"/>
  <c r="E321" i="13"/>
  <c r="G320" i="13"/>
  <c r="E320" i="13"/>
  <c r="G319" i="13"/>
  <c r="E319" i="13"/>
  <c r="G318" i="13"/>
  <c r="E318" i="13"/>
  <c r="G313" i="13"/>
  <c r="E313" i="13"/>
  <c r="G312" i="13"/>
  <c r="E312" i="13"/>
  <c r="G311" i="13"/>
  <c r="E311" i="13"/>
  <c r="G310" i="13"/>
  <c r="E310" i="13"/>
  <c r="G309" i="13"/>
  <c r="E309" i="13"/>
  <c r="G308" i="13"/>
  <c r="E308" i="13"/>
  <c r="G307" i="13"/>
  <c r="E307" i="13"/>
  <c r="G306" i="13"/>
  <c r="E306" i="13"/>
  <c r="G301" i="13"/>
  <c r="E301" i="13"/>
  <c r="G300" i="13"/>
  <c r="E300" i="13"/>
  <c r="G299" i="13"/>
  <c r="E299" i="13"/>
  <c r="G298" i="13"/>
  <c r="E298" i="13"/>
  <c r="G297" i="13"/>
  <c r="E297" i="13"/>
  <c r="G296" i="13"/>
  <c r="E296" i="13"/>
  <c r="G295" i="13"/>
  <c r="E295" i="13"/>
  <c r="G294" i="13"/>
  <c r="E294" i="13"/>
  <c r="G289" i="13"/>
  <c r="E289" i="13"/>
  <c r="G288" i="13"/>
  <c r="E288" i="13"/>
  <c r="G287" i="13"/>
  <c r="E287" i="13"/>
  <c r="G286" i="13"/>
  <c r="E286" i="13"/>
  <c r="G285" i="13"/>
  <c r="E285" i="13"/>
  <c r="G284" i="13"/>
  <c r="E284" i="13"/>
  <c r="G283" i="13"/>
  <c r="E283" i="13"/>
  <c r="G282" i="13"/>
  <c r="E282" i="13"/>
  <c r="G277" i="13"/>
  <c r="E277" i="13"/>
  <c r="G276" i="13"/>
  <c r="E276" i="13"/>
  <c r="G275" i="13"/>
  <c r="E275" i="13"/>
  <c r="G274" i="13"/>
  <c r="E274" i="13"/>
  <c r="G273" i="13"/>
  <c r="E273" i="13"/>
  <c r="G272" i="13"/>
  <c r="E272" i="13"/>
  <c r="G271" i="13"/>
  <c r="E271" i="13"/>
  <c r="G270" i="13"/>
  <c r="E270" i="13"/>
  <c r="G262" i="13"/>
  <c r="E262" i="13"/>
  <c r="G261" i="13"/>
  <c r="E261" i="13"/>
  <c r="G260" i="13"/>
  <c r="E260" i="13"/>
  <c r="G259" i="13"/>
  <c r="E259" i="13"/>
  <c r="G258" i="13"/>
  <c r="E258" i="13"/>
  <c r="G257" i="13"/>
  <c r="E257" i="13"/>
  <c r="G256" i="13"/>
  <c r="E256" i="13"/>
  <c r="G255" i="13"/>
  <c r="E255" i="13"/>
  <c r="G250" i="13"/>
  <c r="E250" i="13"/>
  <c r="G249" i="13"/>
  <c r="E249" i="13"/>
  <c r="G248" i="13"/>
  <c r="E248" i="13"/>
  <c r="G247" i="13"/>
  <c r="E247" i="13"/>
  <c r="G246" i="13"/>
  <c r="E246" i="13"/>
  <c r="G245" i="13"/>
  <c r="E245" i="13"/>
  <c r="G244" i="13"/>
  <c r="E244" i="13"/>
  <c r="G243" i="13"/>
  <c r="E243" i="13"/>
  <c r="G238" i="13"/>
  <c r="E238" i="13"/>
  <c r="G237" i="13"/>
  <c r="E237" i="13"/>
  <c r="G236" i="13"/>
  <c r="E236" i="13"/>
  <c r="G235" i="13"/>
  <c r="E235" i="13"/>
  <c r="G234" i="13"/>
  <c r="E234" i="13"/>
  <c r="G233" i="13"/>
  <c r="E233" i="13"/>
  <c r="G232" i="13"/>
  <c r="E232" i="13"/>
  <c r="G231" i="13"/>
  <c r="E231" i="13"/>
  <c r="G226" i="13"/>
  <c r="E226" i="13"/>
  <c r="G225" i="13"/>
  <c r="E225" i="13"/>
  <c r="G224" i="13"/>
  <c r="E224" i="13"/>
  <c r="G223" i="13"/>
  <c r="E223" i="13"/>
  <c r="G222" i="13"/>
  <c r="E222" i="13"/>
  <c r="G221" i="13"/>
  <c r="E221" i="13"/>
  <c r="G220" i="13"/>
  <c r="E220" i="13"/>
  <c r="G219" i="13"/>
  <c r="E219" i="13"/>
  <c r="G214" i="13"/>
  <c r="E214" i="13"/>
  <c r="G213" i="13"/>
  <c r="E213" i="13"/>
  <c r="G212" i="13"/>
  <c r="E212" i="13"/>
  <c r="G211" i="13"/>
  <c r="E211" i="13"/>
  <c r="G210" i="13"/>
  <c r="E210" i="13"/>
  <c r="G209" i="13"/>
  <c r="E209" i="13"/>
  <c r="G208" i="13"/>
  <c r="E208" i="13"/>
  <c r="G207" i="13"/>
  <c r="E207" i="13"/>
  <c r="G199" i="13"/>
  <c r="E199" i="13"/>
  <c r="G198" i="13"/>
  <c r="E198" i="13"/>
  <c r="G197" i="13"/>
  <c r="E197" i="13"/>
  <c r="G196" i="13"/>
  <c r="E196" i="13"/>
  <c r="G195" i="13"/>
  <c r="E195" i="13"/>
  <c r="G194" i="13"/>
  <c r="E194" i="13"/>
  <c r="G193" i="13"/>
  <c r="E193" i="13"/>
  <c r="G192" i="13"/>
  <c r="E192" i="13"/>
  <c r="G187" i="13"/>
  <c r="E187" i="13"/>
  <c r="G186" i="13"/>
  <c r="E186" i="13"/>
  <c r="G185" i="13"/>
  <c r="E185" i="13"/>
  <c r="G184" i="13"/>
  <c r="E184" i="13"/>
  <c r="G183" i="13"/>
  <c r="E183" i="13"/>
  <c r="G182" i="13"/>
  <c r="E182" i="13"/>
  <c r="G181" i="13"/>
  <c r="E181" i="13"/>
  <c r="G180" i="13"/>
  <c r="E180" i="13"/>
  <c r="G175" i="13"/>
  <c r="E175" i="13"/>
  <c r="G174" i="13"/>
  <c r="E174" i="13"/>
  <c r="G173" i="13"/>
  <c r="E173" i="13"/>
  <c r="G172" i="13"/>
  <c r="E172" i="13"/>
  <c r="G171" i="13"/>
  <c r="E171" i="13"/>
  <c r="G170" i="13"/>
  <c r="E170" i="13"/>
  <c r="G169" i="13"/>
  <c r="E169" i="13"/>
  <c r="G168" i="13"/>
  <c r="E168" i="13"/>
  <c r="G163" i="13"/>
  <c r="E163" i="13"/>
  <c r="G162" i="13"/>
  <c r="E162" i="13"/>
  <c r="G161" i="13"/>
  <c r="E161" i="13"/>
  <c r="G160" i="13"/>
  <c r="E160" i="13"/>
  <c r="G159" i="13"/>
  <c r="E159" i="13"/>
  <c r="G158" i="13"/>
  <c r="E158" i="13"/>
  <c r="G157" i="13"/>
  <c r="E157" i="13"/>
  <c r="G156" i="13"/>
  <c r="E156" i="13"/>
  <c r="G151" i="13"/>
  <c r="E151" i="13"/>
  <c r="G150" i="13"/>
  <c r="E150" i="13"/>
  <c r="G149" i="13"/>
  <c r="E149" i="13"/>
  <c r="G148" i="13"/>
  <c r="E148" i="13"/>
  <c r="G147" i="13"/>
  <c r="E147" i="13"/>
  <c r="G146" i="13"/>
  <c r="E146" i="13"/>
  <c r="G145" i="13"/>
  <c r="E145" i="13"/>
  <c r="G144" i="13"/>
  <c r="E144" i="13"/>
  <c r="G136" i="13"/>
  <c r="E136" i="13"/>
  <c r="G135" i="13"/>
  <c r="E135" i="13"/>
  <c r="G134" i="13"/>
  <c r="E134" i="13"/>
  <c r="G133" i="13"/>
  <c r="E133" i="13"/>
  <c r="G132" i="13"/>
  <c r="E132" i="13"/>
  <c r="G131" i="13"/>
  <c r="E131" i="13"/>
  <c r="G130" i="13"/>
  <c r="E130" i="13"/>
  <c r="G129" i="13"/>
  <c r="E129" i="13"/>
  <c r="G124" i="13"/>
  <c r="E124" i="13"/>
  <c r="G123" i="13"/>
  <c r="E123" i="13"/>
  <c r="G122" i="13"/>
  <c r="E122" i="13"/>
  <c r="G121" i="13"/>
  <c r="E121" i="13"/>
  <c r="G120" i="13"/>
  <c r="E120" i="13"/>
  <c r="G119" i="13"/>
  <c r="E119" i="13"/>
  <c r="G118" i="13"/>
  <c r="E118" i="13"/>
  <c r="G117" i="13"/>
  <c r="E117" i="13"/>
  <c r="G112" i="13"/>
  <c r="E112" i="13"/>
  <c r="G111" i="13"/>
  <c r="E111" i="13"/>
  <c r="G110" i="13"/>
  <c r="E110" i="13"/>
  <c r="G109" i="13"/>
  <c r="E109" i="13"/>
  <c r="G108" i="13"/>
  <c r="E108" i="13"/>
  <c r="G107" i="13"/>
  <c r="E107" i="13"/>
  <c r="G106" i="13"/>
  <c r="E106" i="13"/>
  <c r="G105" i="13"/>
  <c r="E105" i="13"/>
  <c r="G100" i="13"/>
  <c r="E100" i="13"/>
  <c r="G99" i="13"/>
  <c r="E99" i="13"/>
  <c r="G98" i="13"/>
  <c r="E98" i="13"/>
  <c r="G97" i="13"/>
  <c r="E97" i="13"/>
  <c r="G96" i="13"/>
  <c r="E96" i="13"/>
  <c r="G95" i="13"/>
  <c r="E95" i="13"/>
  <c r="G94" i="13"/>
  <c r="E94" i="13"/>
  <c r="G93" i="13"/>
  <c r="E93" i="13"/>
  <c r="G88" i="13"/>
  <c r="E88" i="13"/>
  <c r="G87" i="13"/>
  <c r="E87" i="13"/>
  <c r="G86" i="13"/>
  <c r="E86" i="13"/>
  <c r="G85" i="13"/>
  <c r="E85" i="13"/>
  <c r="G84" i="13"/>
  <c r="E84" i="13"/>
  <c r="G83" i="13"/>
  <c r="E83" i="13"/>
  <c r="G82" i="13"/>
  <c r="E82" i="13"/>
  <c r="G81" i="13"/>
  <c r="E81" i="13"/>
  <c r="G73" i="13"/>
  <c r="E73" i="13"/>
  <c r="G72" i="13"/>
  <c r="E72" i="13"/>
  <c r="G71" i="13"/>
  <c r="E71" i="13"/>
  <c r="G70" i="13"/>
  <c r="E70" i="13"/>
  <c r="G69" i="13"/>
  <c r="E69" i="13"/>
  <c r="G68" i="13"/>
  <c r="E68" i="13"/>
  <c r="G67" i="13"/>
  <c r="E67" i="13"/>
  <c r="G66" i="13"/>
  <c r="E66" i="13"/>
  <c r="G61" i="13"/>
  <c r="E61" i="13"/>
  <c r="G60" i="13"/>
  <c r="E60" i="13"/>
  <c r="G59" i="13"/>
  <c r="E59" i="13"/>
  <c r="G58" i="13"/>
  <c r="E58" i="13"/>
  <c r="G57" i="13"/>
  <c r="E57" i="13"/>
  <c r="G56" i="13"/>
  <c r="E56" i="13"/>
  <c r="G55" i="13"/>
  <c r="E55" i="13"/>
  <c r="G54" i="13"/>
  <c r="E54" i="13"/>
  <c r="G49" i="13"/>
  <c r="E49" i="13"/>
  <c r="G48" i="13"/>
  <c r="E48" i="13"/>
  <c r="G47" i="13"/>
  <c r="E47" i="13"/>
  <c r="G46" i="13"/>
  <c r="E46" i="13"/>
  <c r="G45" i="13"/>
  <c r="E45" i="13"/>
  <c r="G44" i="13"/>
  <c r="E44" i="13"/>
  <c r="G43" i="13"/>
  <c r="E43" i="13"/>
  <c r="G42" i="13"/>
  <c r="E42" i="13"/>
  <c r="G37" i="13"/>
  <c r="E37" i="13"/>
  <c r="G36" i="13"/>
  <c r="E36" i="13"/>
  <c r="G35" i="13"/>
  <c r="E35" i="13"/>
  <c r="G34" i="13"/>
  <c r="E34" i="13"/>
  <c r="G33" i="13"/>
  <c r="E33" i="13"/>
  <c r="G32" i="13"/>
  <c r="E32" i="13"/>
  <c r="G31" i="13"/>
  <c r="E31" i="13"/>
  <c r="G30" i="13"/>
  <c r="E30" i="13"/>
  <c r="G25" i="13"/>
  <c r="E25" i="13"/>
  <c r="G24" i="13"/>
  <c r="E24" i="13"/>
  <c r="G23" i="13"/>
  <c r="E23" i="13"/>
  <c r="G22" i="13"/>
  <c r="E22" i="13"/>
  <c r="G21" i="13"/>
  <c r="E21" i="13"/>
  <c r="G20" i="13"/>
  <c r="E20" i="13"/>
  <c r="G19" i="13"/>
  <c r="E19" i="13"/>
  <c r="G18" i="13"/>
  <c r="E18" i="13"/>
  <c r="F2" i="13"/>
  <c r="A1" i="13"/>
  <c r="I701" i="12"/>
  <c r="G701" i="12"/>
  <c r="F701" i="12"/>
  <c r="E701" i="12"/>
  <c r="I700" i="12"/>
  <c r="G700" i="12"/>
  <c r="F700" i="12"/>
  <c r="E700" i="12"/>
  <c r="I699" i="12"/>
  <c r="G699" i="12"/>
  <c r="F699" i="12"/>
  <c r="E699" i="12"/>
  <c r="I698" i="12"/>
  <c r="G698" i="12"/>
  <c r="F698" i="12"/>
  <c r="E698" i="12"/>
  <c r="I697" i="12"/>
  <c r="G697" i="12"/>
  <c r="F697" i="12"/>
  <c r="E697" i="12"/>
  <c r="I692" i="12"/>
  <c r="G692" i="12"/>
  <c r="F692" i="12"/>
  <c r="E692" i="12"/>
  <c r="I691" i="12"/>
  <c r="G691" i="12"/>
  <c r="F691" i="12"/>
  <c r="E691" i="12"/>
  <c r="I690" i="12"/>
  <c r="G690" i="12"/>
  <c r="F690" i="12"/>
  <c r="E690" i="12"/>
  <c r="I689" i="12"/>
  <c r="G689" i="12"/>
  <c r="F689" i="12"/>
  <c r="E689" i="12"/>
  <c r="I688" i="12"/>
  <c r="G688" i="12"/>
  <c r="F688" i="12"/>
  <c r="E688" i="12"/>
  <c r="I676" i="12"/>
  <c r="G676" i="12"/>
  <c r="F676" i="12"/>
  <c r="E676" i="12"/>
  <c r="I675" i="12"/>
  <c r="G675" i="12"/>
  <c r="F675" i="12"/>
  <c r="E675" i="12"/>
  <c r="I674" i="12"/>
  <c r="G674" i="12"/>
  <c r="F674" i="12"/>
  <c r="E674" i="12"/>
  <c r="I673" i="12"/>
  <c r="G673" i="12"/>
  <c r="F673" i="12"/>
  <c r="E673" i="12"/>
  <c r="I672" i="12"/>
  <c r="G672" i="12"/>
  <c r="F672" i="12"/>
  <c r="E672" i="12"/>
  <c r="I671" i="12"/>
  <c r="G671" i="12"/>
  <c r="F671" i="12"/>
  <c r="E671" i="12"/>
  <c r="I670" i="12"/>
  <c r="G670" i="12"/>
  <c r="F670" i="12"/>
  <c r="E670" i="12"/>
  <c r="I669" i="12"/>
  <c r="G669" i="12"/>
  <c r="F669" i="12"/>
  <c r="E669" i="12"/>
  <c r="I668" i="12"/>
  <c r="G668" i="12"/>
  <c r="F668" i="12"/>
  <c r="E668" i="12"/>
  <c r="I667" i="12"/>
  <c r="G667" i="12"/>
  <c r="F667" i="12"/>
  <c r="E667" i="12"/>
  <c r="I666" i="12"/>
  <c r="G666" i="12"/>
  <c r="F666" i="12"/>
  <c r="E666" i="12"/>
  <c r="I665" i="12"/>
  <c r="G665" i="12"/>
  <c r="F665" i="12"/>
  <c r="E665" i="12"/>
  <c r="I664" i="12"/>
  <c r="G664" i="12"/>
  <c r="F664" i="12"/>
  <c r="E664" i="12"/>
  <c r="I663" i="12"/>
  <c r="G663" i="12"/>
  <c r="F663" i="12"/>
  <c r="E663" i="12"/>
  <c r="I662" i="12"/>
  <c r="G662" i="12"/>
  <c r="F662" i="12"/>
  <c r="E662" i="12"/>
  <c r="I661" i="12"/>
  <c r="G661" i="12"/>
  <c r="F661" i="12"/>
  <c r="E661" i="12"/>
  <c r="I660" i="12"/>
  <c r="G660" i="12"/>
  <c r="F660" i="12"/>
  <c r="E660" i="12"/>
  <c r="I659" i="12"/>
  <c r="G659" i="12"/>
  <c r="F659" i="12"/>
  <c r="E659" i="12"/>
  <c r="I658" i="12"/>
  <c r="G658" i="12"/>
  <c r="F658" i="12"/>
  <c r="E658" i="12"/>
  <c r="I657" i="12"/>
  <c r="G657" i="12"/>
  <c r="F657" i="12"/>
  <c r="E657" i="12"/>
  <c r="I656" i="12"/>
  <c r="G656" i="12"/>
  <c r="F656" i="12"/>
  <c r="E656" i="12"/>
  <c r="I655" i="12"/>
  <c r="G655" i="12"/>
  <c r="F655" i="12"/>
  <c r="E655" i="12"/>
  <c r="I654" i="12"/>
  <c r="G654" i="12"/>
  <c r="F654" i="12"/>
  <c r="E654" i="12"/>
  <c r="I653" i="12"/>
  <c r="G653" i="12"/>
  <c r="F653" i="12"/>
  <c r="E653" i="12"/>
  <c r="I641" i="12"/>
  <c r="G641" i="12"/>
  <c r="F641" i="12"/>
  <c r="E641" i="12"/>
  <c r="I640" i="12"/>
  <c r="G640" i="12"/>
  <c r="F640" i="12"/>
  <c r="E640" i="12"/>
  <c r="I639" i="12"/>
  <c r="G639" i="12"/>
  <c r="F639" i="12"/>
  <c r="E639" i="12"/>
  <c r="I638" i="12"/>
  <c r="G638" i="12"/>
  <c r="F638" i="12"/>
  <c r="E638" i="12"/>
  <c r="I637" i="12"/>
  <c r="G637" i="12"/>
  <c r="F637" i="12"/>
  <c r="E637" i="12"/>
  <c r="I636" i="12"/>
  <c r="G636" i="12"/>
  <c r="F636" i="12"/>
  <c r="E636" i="12"/>
  <c r="I635" i="12"/>
  <c r="G635" i="12"/>
  <c r="F635" i="12"/>
  <c r="E635" i="12"/>
  <c r="I634" i="12"/>
  <c r="G634" i="12"/>
  <c r="F634" i="12"/>
  <c r="E634" i="12"/>
  <c r="I633" i="12"/>
  <c r="G633" i="12"/>
  <c r="F633" i="12"/>
  <c r="E633" i="12"/>
  <c r="I632" i="12"/>
  <c r="G632" i="12"/>
  <c r="F632" i="12"/>
  <c r="E632" i="12"/>
  <c r="I631" i="12"/>
  <c r="G631" i="12"/>
  <c r="F631" i="12"/>
  <c r="E631" i="12"/>
  <c r="I630" i="12"/>
  <c r="G630" i="12"/>
  <c r="F630" i="12"/>
  <c r="E630" i="12"/>
  <c r="I629" i="12"/>
  <c r="G629" i="12"/>
  <c r="F629" i="12"/>
  <c r="E629" i="12"/>
  <c r="I628" i="12"/>
  <c r="G628" i="12"/>
  <c r="F628" i="12"/>
  <c r="E628" i="12"/>
  <c r="I627" i="12"/>
  <c r="G627" i="12"/>
  <c r="F627" i="12"/>
  <c r="E627" i="12"/>
  <c r="I626" i="12"/>
  <c r="G626" i="12"/>
  <c r="F626" i="12"/>
  <c r="E626" i="12"/>
  <c r="I625" i="12"/>
  <c r="G625" i="12"/>
  <c r="F625" i="12"/>
  <c r="E625" i="12"/>
  <c r="I624" i="12"/>
  <c r="G624" i="12"/>
  <c r="F624" i="12"/>
  <c r="E624" i="12"/>
  <c r="I623" i="12"/>
  <c r="G623" i="12"/>
  <c r="F623" i="12"/>
  <c r="E623" i="12"/>
  <c r="I622" i="12"/>
  <c r="G622" i="12"/>
  <c r="F622" i="12"/>
  <c r="E622" i="12"/>
  <c r="I621" i="12"/>
  <c r="G621" i="12"/>
  <c r="F621" i="12"/>
  <c r="E621" i="12"/>
  <c r="I620" i="12"/>
  <c r="G620" i="12"/>
  <c r="F620" i="12"/>
  <c r="E620" i="12"/>
  <c r="I619" i="12"/>
  <c r="G619" i="12"/>
  <c r="F619" i="12"/>
  <c r="E619" i="12"/>
  <c r="I618" i="12"/>
  <c r="G618" i="12"/>
  <c r="F618" i="12"/>
  <c r="E618" i="12"/>
  <c r="I610" i="12"/>
  <c r="H610" i="12"/>
  <c r="G610" i="12"/>
  <c r="F610" i="12"/>
  <c r="E610" i="12"/>
  <c r="G609" i="12"/>
  <c r="E609" i="12"/>
  <c r="G608" i="12"/>
  <c r="F608" i="12"/>
  <c r="E608" i="12"/>
  <c r="I603" i="12"/>
  <c r="H603" i="12"/>
  <c r="G603" i="12"/>
  <c r="F603" i="12"/>
  <c r="E603" i="12"/>
  <c r="G602" i="12"/>
  <c r="E602" i="12"/>
  <c r="G601" i="12"/>
  <c r="F601" i="12"/>
  <c r="E601" i="12"/>
  <c r="I589" i="12"/>
  <c r="H589" i="12"/>
  <c r="G589" i="12"/>
  <c r="F589" i="12"/>
  <c r="E589" i="12"/>
  <c r="G588" i="12"/>
  <c r="F588" i="12"/>
  <c r="E588" i="12"/>
  <c r="G587" i="12"/>
  <c r="E587" i="12"/>
  <c r="G586" i="12"/>
  <c r="E586" i="12"/>
  <c r="G585" i="12"/>
  <c r="E585" i="12"/>
  <c r="G584" i="12"/>
  <c r="E584" i="12"/>
  <c r="G583" i="12"/>
  <c r="E583" i="12"/>
  <c r="G582" i="12"/>
  <c r="E582" i="12"/>
  <c r="G581" i="12"/>
  <c r="E581" i="12"/>
  <c r="G580" i="12"/>
  <c r="E580" i="12"/>
  <c r="I575" i="12"/>
  <c r="H575" i="12"/>
  <c r="G575" i="12"/>
  <c r="F575" i="12"/>
  <c r="E575" i="12"/>
  <c r="G574" i="12"/>
  <c r="E574" i="12"/>
  <c r="G573" i="12"/>
  <c r="F573" i="12"/>
  <c r="E573" i="12"/>
  <c r="I568" i="12"/>
  <c r="H568" i="12"/>
  <c r="G568" i="12"/>
  <c r="F568" i="12"/>
  <c r="E568" i="12"/>
  <c r="G567" i="12"/>
  <c r="E567" i="12"/>
  <c r="G566" i="12"/>
  <c r="F566" i="12"/>
  <c r="E566" i="12"/>
  <c r="I554" i="12"/>
  <c r="H554" i="12"/>
  <c r="G554" i="12"/>
  <c r="F554" i="12"/>
  <c r="E554" i="12"/>
  <c r="G553" i="12"/>
  <c r="F553" i="12"/>
  <c r="E553" i="12"/>
  <c r="G552" i="12"/>
  <c r="E552" i="12"/>
  <c r="G551" i="12"/>
  <c r="E551" i="12"/>
  <c r="G550" i="12"/>
  <c r="E550" i="12"/>
  <c r="G549" i="12"/>
  <c r="E549" i="12"/>
  <c r="G548" i="12"/>
  <c r="E548" i="12"/>
  <c r="G547" i="12"/>
  <c r="E547" i="12"/>
  <c r="G546" i="12"/>
  <c r="E546" i="12"/>
  <c r="G545" i="12"/>
  <c r="E545" i="12"/>
  <c r="I537" i="12"/>
  <c r="H537" i="12"/>
  <c r="G537" i="12"/>
  <c r="F537" i="12"/>
  <c r="E537" i="12"/>
  <c r="G536" i="12"/>
  <c r="E536" i="12"/>
  <c r="G535" i="12"/>
  <c r="F535" i="12"/>
  <c r="E535" i="12"/>
  <c r="I530" i="12"/>
  <c r="H530" i="12"/>
  <c r="G530" i="12"/>
  <c r="F530" i="12"/>
  <c r="E530" i="12"/>
  <c r="G529" i="12"/>
  <c r="E529" i="12"/>
  <c r="G528" i="12"/>
  <c r="F528" i="12"/>
  <c r="E528" i="12"/>
  <c r="I516" i="12"/>
  <c r="H516" i="12"/>
  <c r="G516" i="12"/>
  <c r="F516" i="12"/>
  <c r="E516" i="12"/>
  <c r="G515" i="12"/>
  <c r="F515" i="12"/>
  <c r="E515" i="12"/>
  <c r="G514" i="12"/>
  <c r="E514" i="12"/>
  <c r="G513" i="12"/>
  <c r="E513" i="12"/>
  <c r="G512" i="12"/>
  <c r="E512" i="12"/>
  <c r="G511" i="12"/>
  <c r="E511" i="12"/>
  <c r="G510" i="12"/>
  <c r="E510" i="12"/>
  <c r="G509" i="12"/>
  <c r="E509" i="12"/>
  <c r="G508" i="12"/>
  <c r="E508" i="12"/>
  <c r="G507" i="12"/>
  <c r="E507" i="12"/>
  <c r="I502" i="12"/>
  <c r="H502" i="12"/>
  <c r="G502" i="12"/>
  <c r="F502" i="12"/>
  <c r="E502" i="12"/>
  <c r="G501" i="12"/>
  <c r="E501" i="12"/>
  <c r="G500" i="12"/>
  <c r="F500" i="12"/>
  <c r="E500" i="12"/>
  <c r="I495" i="12"/>
  <c r="H495" i="12"/>
  <c r="G495" i="12"/>
  <c r="F495" i="12"/>
  <c r="E495" i="12"/>
  <c r="G494" i="12"/>
  <c r="E494" i="12"/>
  <c r="G493" i="12"/>
  <c r="F493" i="12"/>
  <c r="E493" i="12"/>
  <c r="I481" i="12"/>
  <c r="H481" i="12"/>
  <c r="G481" i="12"/>
  <c r="F481" i="12"/>
  <c r="E481" i="12"/>
  <c r="G480" i="12"/>
  <c r="F480" i="12"/>
  <c r="E480" i="12"/>
  <c r="G479" i="12"/>
  <c r="E479" i="12"/>
  <c r="G478" i="12"/>
  <c r="E478" i="12"/>
  <c r="G477" i="12"/>
  <c r="E477" i="12"/>
  <c r="G476" i="12"/>
  <c r="E476" i="12"/>
  <c r="G475" i="12"/>
  <c r="E475" i="12"/>
  <c r="G474" i="12"/>
  <c r="E474" i="12"/>
  <c r="G473" i="12"/>
  <c r="E473" i="12"/>
  <c r="G472" i="12"/>
  <c r="E472" i="12"/>
  <c r="I461" i="12"/>
  <c r="G461" i="12"/>
  <c r="F461" i="12"/>
  <c r="E461" i="12"/>
  <c r="I460" i="12"/>
  <c r="G460" i="12"/>
  <c r="F460" i="12"/>
  <c r="E460" i="12"/>
  <c r="I459" i="12"/>
  <c r="G459" i="12"/>
  <c r="F459" i="12"/>
  <c r="E459" i="12"/>
  <c r="G458" i="12"/>
  <c r="F458" i="12"/>
  <c r="E458" i="12"/>
  <c r="G457" i="12"/>
  <c r="F457" i="12"/>
  <c r="E457" i="12"/>
  <c r="G456" i="12"/>
  <c r="F456" i="12"/>
  <c r="E456" i="12"/>
  <c r="G455" i="12"/>
  <c r="F455" i="12"/>
  <c r="E455" i="12"/>
  <c r="G454" i="12"/>
  <c r="F454" i="12"/>
  <c r="E454" i="12"/>
  <c r="G453" i="12"/>
  <c r="F453" i="12"/>
  <c r="E453" i="12"/>
  <c r="G452" i="12"/>
  <c r="F452" i="12"/>
  <c r="E452" i="12"/>
  <c r="G451" i="12"/>
  <c r="F451" i="12"/>
  <c r="E451" i="12"/>
  <c r="I446" i="12"/>
  <c r="G446" i="12"/>
  <c r="F446" i="12"/>
  <c r="E446" i="12"/>
  <c r="I445" i="12"/>
  <c r="G445" i="12"/>
  <c r="F445" i="12"/>
  <c r="E445" i="12"/>
  <c r="I444" i="12"/>
  <c r="G444" i="12"/>
  <c r="F444" i="12"/>
  <c r="E444" i="12"/>
  <c r="G443" i="12"/>
  <c r="F443" i="12"/>
  <c r="E443" i="12"/>
  <c r="G442" i="12"/>
  <c r="F442" i="12"/>
  <c r="E442" i="12"/>
  <c r="G441" i="12"/>
  <c r="F441" i="12"/>
  <c r="E441" i="12"/>
  <c r="G440" i="12"/>
  <c r="F440" i="12"/>
  <c r="E440" i="12"/>
  <c r="G439" i="12"/>
  <c r="F439" i="12"/>
  <c r="E439" i="12"/>
  <c r="G438" i="12"/>
  <c r="F438" i="12"/>
  <c r="E438" i="12"/>
  <c r="G437" i="12"/>
  <c r="F437" i="12"/>
  <c r="E437" i="12"/>
  <c r="G436" i="12"/>
  <c r="F436" i="12"/>
  <c r="E436" i="12"/>
  <c r="I424" i="12"/>
  <c r="G424" i="12"/>
  <c r="F424" i="12"/>
  <c r="E424" i="12"/>
  <c r="I423" i="12"/>
  <c r="G423" i="12"/>
  <c r="F423" i="12"/>
  <c r="E423" i="12"/>
  <c r="I422" i="12"/>
  <c r="G422" i="12"/>
  <c r="F422" i="12"/>
  <c r="E422" i="12"/>
  <c r="I421" i="12"/>
  <c r="G421" i="12"/>
  <c r="F421" i="12"/>
  <c r="E421" i="12"/>
  <c r="I420" i="12"/>
  <c r="G420" i="12"/>
  <c r="F420" i="12"/>
  <c r="E420" i="12"/>
  <c r="I419" i="12"/>
  <c r="G419" i="12"/>
  <c r="F419" i="12"/>
  <c r="E419" i="12"/>
  <c r="I418" i="12"/>
  <c r="G418" i="12"/>
  <c r="F418" i="12"/>
  <c r="E418" i="12"/>
  <c r="I417" i="12"/>
  <c r="G417" i="12"/>
  <c r="F417" i="12"/>
  <c r="E417" i="12"/>
  <c r="I416" i="12"/>
  <c r="G416" i="12"/>
  <c r="F416" i="12"/>
  <c r="E416" i="12"/>
  <c r="I415" i="12"/>
  <c r="G415" i="12"/>
  <c r="F415" i="12"/>
  <c r="E415" i="12"/>
  <c r="I414" i="12"/>
  <c r="G414" i="12"/>
  <c r="F414" i="12"/>
  <c r="E414" i="12"/>
  <c r="I413" i="12"/>
  <c r="G413" i="12"/>
  <c r="F413" i="12"/>
  <c r="E413" i="12"/>
  <c r="I412" i="12"/>
  <c r="G412" i="12"/>
  <c r="F412" i="12"/>
  <c r="E412" i="12"/>
  <c r="I411" i="12"/>
  <c r="G411" i="12"/>
  <c r="F411" i="12"/>
  <c r="E411" i="12"/>
  <c r="I410" i="12"/>
  <c r="G410" i="12"/>
  <c r="F410" i="12"/>
  <c r="E410" i="12"/>
  <c r="I409" i="12"/>
  <c r="G409" i="12"/>
  <c r="F409" i="12"/>
  <c r="E409" i="12"/>
  <c r="I408" i="12"/>
  <c r="G408" i="12"/>
  <c r="F408" i="12"/>
  <c r="E408" i="12"/>
  <c r="I407" i="12"/>
  <c r="G407" i="12"/>
  <c r="F407" i="12"/>
  <c r="E407" i="12"/>
  <c r="I406" i="12"/>
  <c r="G406" i="12"/>
  <c r="F406" i="12"/>
  <c r="E406" i="12"/>
  <c r="I405" i="12"/>
  <c r="G405" i="12"/>
  <c r="F405" i="12"/>
  <c r="E405" i="12"/>
  <c r="I404" i="12"/>
  <c r="G404" i="12"/>
  <c r="F404" i="12"/>
  <c r="E404" i="12"/>
  <c r="I403" i="12"/>
  <c r="G403" i="12"/>
  <c r="F403" i="12"/>
  <c r="E403" i="12"/>
  <c r="I402" i="12"/>
  <c r="G402" i="12"/>
  <c r="F402" i="12"/>
  <c r="E402" i="12"/>
  <c r="I401" i="12"/>
  <c r="G401" i="12"/>
  <c r="F401" i="12"/>
  <c r="E401" i="12"/>
  <c r="G400" i="12"/>
  <c r="F400" i="12"/>
  <c r="E400" i="12"/>
  <c r="G399" i="12"/>
  <c r="F399" i="12"/>
  <c r="E399" i="12"/>
  <c r="G398" i="12"/>
  <c r="F398" i="12"/>
  <c r="E398" i="12"/>
  <c r="G397" i="12"/>
  <c r="F397" i="12"/>
  <c r="E397" i="12"/>
  <c r="G396" i="12"/>
  <c r="F396" i="12"/>
  <c r="E396" i="12"/>
  <c r="G395" i="12"/>
  <c r="F395" i="12"/>
  <c r="E395" i="12"/>
  <c r="G394" i="12"/>
  <c r="F394" i="12"/>
  <c r="E394" i="12"/>
  <c r="G393" i="12"/>
  <c r="F393" i="12"/>
  <c r="E393" i="12"/>
  <c r="I381" i="12"/>
  <c r="G381" i="12"/>
  <c r="F381" i="12"/>
  <c r="E381" i="12"/>
  <c r="I380" i="12"/>
  <c r="G380" i="12"/>
  <c r="F380" i="12"/>
  <c r="E380" i="12"/>
  <c r="I379" i="12"/>
  <c r="G379" i="12"/>
  <c r="F379" i="12"/>
  <c r="E379" i="12"/>
  <c r="I378" i="12"/>
  <c r="G378" i="12"/>
  <c r="F378" i="12"/>
  <c r="E378" i="12"/>
  <c r="I377" i="12"/>
  <c r="G377" i="12"/>
  <c r="F377" i="12"/>
  <c r="E377" i="12"/>
  <c r="I376" i="12"/>
  <c r="G376" i="12"/>
  <c r="F376" i="12"/>
  <c r="E376" i="12"/>
  <c r="I375" i="12"/>
  <c r="G375" i="12"/>
  <c r="F375" i="12"/>
  <c r="E375" i="12"/>
  <c r="I374" i="12"/>
  <c r="G374" i="12"/>
  <c r="F374" i="12"/>
  <c r="E374" i="12"/>
  <c r="I373" i="12"/>
  <c r="G373" i="12"/>
  <c r="F373" i="12"/>
  <c r="E373" i="12"/>
  <c r="I372" i="12"/>
  <c r="G372" i="12"/>
  <c r="F372" i="12"/>
  <c r="E372" i="12"/>
  <c r="I371" i="12"/>
  <c r="G371" i="12"/>
  <c r="F371" i="12"/>
  <c r="E371" i="12"/>
  <c r="I370" i="12"/>
  <c r="G370" i="12"/>
  <c r="F370" i="12"/>
  <c r="E370" i="12"/>
  <c r="I369" i="12"/>
  <c r="G369" i="12"/>
  <c r="F369" i="12"/>
  <c r="E369" i="12"/>
  <c r="I368" i="12"/>
  <c r="G368" i="12"/>
  <c r="F368" i="12"/>
  <c r="E368" i="12"/>
  <c r="I367" i="12"/>
  <c r="G367" i="12"/>
  <c r="F367" i="12"/>
  <c r="E367" i="12"/>
  <c r="I366" i="12"/>
  <c r="G366" i="12"/>
  <c r="F366" i="12"/>
  <c r="E366" i="12"/>
  <c r="I365" i="12"/>
  <c r="G365" i="12"/>
  <c r="F365" i="12"/>
  <c r="E365" i="12"/>
  <c r="I364" i="12"/>
  <c r="G364" i="12"/>
  <c r="F364" i="12"/>
  <c r="E364" i="12"/>
  <c r="I363" i="12"/>
  <c r="G363" i="12"/>
  <c r="F363" i="12"/>
  <c r="E363" i="12"/>
  <c r="I362" i="12"/>
  <c r="G362" i="12"/>
  <c r="F362" i="12"/>
  <c r="E362" i="12"/>
  <c r="I361" i="12"/>
  <c r="G361" i="12"/>
  <c r="F361" i="12"/>
  <c r="E361" i="12"/>
  <c r="I360" i="12"/>
  <c r="G360" i="12"/>
  <c r="F360" i="12"/>
  <c r="E360" i="12"/>
  <c r="I359" i="12"/>
  <c r="G359" i="12"/>
  <c r="F359" i="12"/>
  <c r="E359" i="12"/>
  <c r="I358" i="12"/>
  <c r="G358" i="12"/>
  <c r="F358" i="12"/>
  <c r="E358" i="12"/>
  <c r="G357" i="12"/>
  <c r="F357" i="12"/>
  <c r="E357" i="12"/>
  <c r="G356" i="12"/>
  <c r="F356" i="12"/>
  <c r="E356" i="12"/>
  <c r="G355" i="12"/>
  <c r="F355" i="12"/>
  <c r="E355" i="12"/>
  <c r="G354" i="12"/>
  <c r="F354" i="12"/>
  <c r="E354" i="12"/>
  <c r="G353" i="12"/>
  <c r="F353" i="12"/>
  <c r="E353" i="12"/>
  <c r="G352" i="12"/>
  <c r="F352" i="12"/>
  <c r="E352" i="12"/>
  <c r="G351" i="12"/>
  <c r="F351" i="12"/>
  <c r="E351" i="12"/>
  <c r="G350" i="12"/>
  <c r="F350" i="12"/>
  <c r="E350" i="12"/>
  <c r="I339" i="12"/>
  <c r="G339" i="12"/>
  <c r="F339" i="12"/>
  <c r="E339" i="12"/>
  <c r="I338" i="12"/>
  <c r="H338" i="12"/>
  <c r="G338" i="12"/>
  <c r="F338" i="12"/>
  <c r="E338" i="12"/>
  <c r="G337" i="12"/>
  <c r="E337" i="12"/>
  <c r="G336" i="12"/>
  <c r="F336" i="12"/>
  <c r="E336" i="12"/>
  <c r="G335" i="12"/>
  <c r="F335" i="12"/>
  <c r="E335" i="12"/>
  <c r="G334" i="12"/>
  <c r="F334" i="12"/>
  <c r="E334" i="12"/>
  <c r="G333" i="12"/>
  <c r="F333" i="12"/>
  <c r="E333" i="12"/>
  <c r="G332" i="12"/>
  <c r="F332" i="12"/>
  <c r="E332" i="12"/>
  <c r="G331" i="12"/>
  <c r="F331" i="12"/>
  <c r="E331" i="12"/>
  <c r="G330" i="12"/>
  <c r="F330" i="12"/>
  <c r="E330" i="12"/>
  <c r="G329" i="12"/>
  <c r="F329" i="12"/>
  <c r="E329" i="12"/>
  <c r="G328" i="12"/>
  <c r="F328" i="12"/>
  <c r="E328" i="12"/>
  <c r="I323" i="12"/>
  <c r="G323" i="12"/>
  <c r="F323" i="12"/>
  <c r="E323" i="12"/>
  <c r="I322" i="12"/>
  <c r="H322" i="12"/>
  <c r="G322" i="12"/>
  <c r="F322" i="12"/>
  <c r="E322" i="12"/>
  <c r="G321" i="12"/>
  <c r="E321" i="12"/>
  <c r="G320" i="12"/>
  <c r="F320" i="12"/>
  <c r="E320" i="12"/>
  <c r="G319" i="12"/>
  <c r="F319" i="12"/>
  <c r="E319" i="12"/>
  <c r="G318" i="12"/>
  <c r="F318" i="12"/>
  <c r="E318" i="12"/>
  <c r="G317" i="12"/>
  <c r="F317" i="12"/>
  <c r="E317" i="12"/>
  <c r="G316" i="12"/>
  <c r="F316" i="12"/>
  <c r="E316" i="12"/>
  <c r="G315" i="12"/>
  <c r="F315" i="12"/>
  <c r="E315" i="12"/>
  <c r="G314" i="12"/>
  <c r="F314" i="12"/>
  <c r="E314" i="12"/>
  <c r="G313" i="12"/>
  <c r="F313" i="12"/>
  <c r="E313" i="12"/>
  <c r="G312" i="12"/>
  <c r="F312" i="12"/>
  <c r="E312" i="12"/>
  <c r="I300" i="12"/>
  <c r="G300" i="12"/>
  <c r="F300" i="12"/>
  <c r="E300" i="12"/>
  <c r="I299" i="12"/>
  <c r="H299" i="12"/>
  <c r="G299" i="12"/>
  <c r="F299" i="12"/>
  <c r="E299" i="12"/>
  <c r="G298" i="12"/>
  <c r="F298" i="12"/>
  <c r="E298" i="12"/>
  <c r="G297" i="12"/>
  <c r="F297" i="12"/>
  <c r="E297" i="12"/>
  <c r="G296" i="12"/>
  <c r="F296" i="12"/>
  <c r="E296" i="12"/>
  <c r="G295" i="12"/>
  <c r="F295" i="12"/>
  <c r="E295" i="12"/>
  <c r="G294" i="12"/>
  <c r="F294" i="12"/>
  <c r="E294" i="12"/>
  <c r="G293" i="12"/>
  <c r="F293" i="12"/>
  <c r="E293" i="12"/>
  <c r="G292" i="12"/>
  <c r="F292" i="12"/>
  <c r="E292" i="12"/>
  <c r="G291" i="12"/>
  <c r="F291" i="12"/>
  <c r="E291" i="12"/>
  <c r="G290" i="12"/>
  <c r="F290" i="12"/>
  <c r="E290" i="12"/>
  <c r="G289" i="12"/>
  <c r="E289" i="12"/>
  <c r="G288" i="12"/>
  <c r="E288" i="12"/>
  <c r="G287" i="12"/>
  <c r="E287" i="12"/>
  <c r="G286" i="12"/>
  <c r="E286" i="12"/>
  <c r="G285" i="12"/>
  <c r="E285" i="12"/>
  <c r="G284" i="12"/>
  <c r="E284" i="12"/>
  <c r="G283" i="12"/>
  <c r="E283" i="12"/>
  <c r="G282" i="12"/>
  <c r="E282" i="12"/>
  <c r="I270" i="12"/>
  <c r="G270" i="12"/>
  <c r="F270" i="12"/>
  <c r="E270" i="12"/>
  <c r="I269" i="12"/>
  <c r="H269" i="12"/>
  <c r="G269" i="12"/>
  <c r="F269" i="12"/>
  <c r="E269" i="12"/>
  <c r="G268" i="12"/>
  <c r="F268" i="12"/>
  <c r="E268" i="12"/>
  <c r="G267" i="12"/>
  <c r="F267" i="12"/>
  <c r="E267" i="12"/>
  <c r="G266" i="12"/>
  <c r="F266" i="12"/>
  <c r="E266" i="12"/>
  <c r="G265" i="12"/>
  <c r="F265" i="12"/>
  <c r="E265" i="12"/>
  <c r="G264" i="12"/>
  <c r="F264" i="12"/>
  <c r="E264" i="12"/>
  <c r="G263" i="12"/>
  <c r="F263" i="12"/>
  <c r="E263" i="12"/>
  <c r="G262" i="12"/>
  <c r="F262" i="12"/>
  <c r="E262" i="12"/>
  <c r="G261" i="12"/>
  <c r="F261" i="12"/>
  <c r="E261" i="12"/>
  <c r="G260" i="12"/>
  <c r="F260" i="12"/>
  <c r="E260" i="12"/>
  <c r="G259" i="12"/>
  <c r="E259" i="12"/>
  <c r="G258" i="12"/>
  <c r="E258" i="12"/>
  <c r="G257" i="12"/>
  <c r="E257" i="12"/>
  <c r="G256" i="12"/>
  <c r="E256" i="12"/>
  <c r="G255" i="12"/>
  <c r="E255" i="12"/>
  <c r="G254" i="12"/>
  <c r="E254" i="12"/>
  <c r="G253" i="12"/>
  <c r="E253" i="12"/>
  <c r="G252" i="12"/>
  <c r="E252" i="12"/>
  <c r="I244" i="12"/>
  <c r="G244" i="12"/>
  <c r="F244" i="12"/>
  <c r="E244" i="12"/>
  <c r="G243" i="12"/>
  <c r="E243" i="12"/>
  <c r="G242" i="12"/>
  <c r="E242" i="12"/>
  <c r="G241" i="12"/>
  <c r="E241" i="12"/>
  <c r="G240" i="12"/>
  <c r="E240" i="12"/>
  <c r="G239" i="12"/>
  <c r="E239" i="12"/>
  <c r="G238" i="12"/>
  <c r="E238" i="12"/>
  <c r="G237" i="12"/>
  <c r="E237" i="12"/>
  <c r="G236" i="12"/>
  <c r="E236" i="12"/>
  <c r="G235" i="12"/>
  <c r="E235" i="12"/>
  <c r="I230" i="12"/>
  <c r="G230" i="12"/>
  <c r="F230" i="12"/>
  <c r="E230" i="12"/>
  <c r="G229" i="12"/>
  <c r="E229" i="12"/>
  <c r="G228" i="12"/>
  <c r="E228" i="12"/>
  <c r="G227" i="12"/>
  <c r="E227" i="12"/>
  <c r="G226" i="12"/>
  <c r="E226" i="12"/>
  <c r="G225" i="12"/>
  <c r="E225" i="12"/>
  <c r="G224" i="12"/>
  <c r="E224" i="12"/>
  <c r="G223" i="12"/>
  <c r="E223" i="12"/>
  <c r="G222" i="12"/>
  <c r="E222" i="12"/>
  <c r="G221" i="12"/>
  <c r="E221" i="12"/>
  <c r="I209" i="12"/>
  <c r="G209" i="12"/>
  <c r="F209" i="12"/>
  <c r="E209" i="12"/>
  <c r="G208" i="12"/>
  <c r="E208" i="12"/>
  <c r="G207" i="12"/>
  <c r="E207" i="12"/>
  <c r="G206" i="12"/>
  <c r="E206" i="12"/>
  <c r="G205" i="12"/>
  <c r="E205" i="12"/>
  <c r="G204" i="12"/>
  <c r="E204" i="12"/>
  <c r="G203" i="12"/>
  <c r="E203" i="12"/>
  <c r="G202" i="12"/>
  <c r="E202" i="12"/>
  <c r="G201" i="12"/>
  <c r="E201" i="12"/>
  <c r="G200" i="12"/>
  <c r="E200" i="12"/>
  <c r="G199" i="12"/>
  <c r="E199" i="12"/>
  <c r="G198" i="12"/>
  <c r="E198" i="12"/>
  <c r="G197" i="12"/>
  <c r="E197" i="12"/>
  <c r="G196" i="12"/>
  <c r="E196" i="12"/>
  <c r="G195" i="12"/>
  <c r="E195" i="12"/>
  <c r="G194" i="12"/>
  <c r="E194" i="12"/>
  <c r="G193" i="12"/>
  <c r="E193" i="12"/>
  <c r="I181" i="12"/>
  <c r="G181" i="12"/>
  <c r="F181" i="12"/>
  <c r="E181" i="12"/>
  <c r="G180" i="12"/>
  <c r="E180" i="12"/>
  <c r="G179" i="12"/>
  <c r="E179" i="12"/>
  <c r="G178" i="12"/>
  <c r="E178" i="12"/>
  <c r="G177" i="12"/>
  <c r="E177" i="12"/>
  <c r="G176" i="12"/>
  <c r="E176" i="12"/>
  <c r="G175" i="12"/>
  <c r="E175" i="12"/>
  <c r="G174" i="12"/>
  <c r="E174" i="12"/>
  <c r="G173" i="12"/>
  <c r="E173" i="12"/>
  <c r="G172" i="12"/>
  <c r="E172" i="12"/>
  <c r="G171" i="12"/>
  <c r="E171" i="12"/>
  <c r="G170" i="12"/>
  <c r="E170" i="12"/>
  <c r="G169" i="12"/>
  <c r="E169" i="12"/>
  <c r="G168" i="12"/>
  <c r="E168" i="12"/>
  <c r="G167" i="12"/>
  <c r="E167" i="12"/>
  <c r="G166" i="12"/>
  <c r="E166" i="12"/>
  <c r="G165" i="12"/>
  <c r="E165" i="12"/>
  <c r="I157" i="12"/>
  <c r="G157" i="12"/>
  <c r="F157" i="12"/>
  <c r="E157" i="12"/>
  <c r="I156" i="12"/>
  <c r="H156" i="12"/>
  <c r="G156" i="12"/>
  <c r="F156" i="12"/>
  <c r="E156" i="12"/>
  <c r="I155" i="12"/>
  <c r="H155" i="12"/>
  <c r="G155" i="12"/>
  <c r="F155" i="12"/>
  <c r="E155" i="12"/>
  <c r="I154" i="12"/>
  <c r="H154" i="12"/>
  <c r="G154" i="12"/>
  <c r="F154" i="12"/>
  <c r="E154" i="12"/>
  <c r="I153" i="12"/>
  <c r="H153" i="12"/>
  <c r="G153" i="12"/>
  <c r="F153" i="12"/>
  <c r="E153" i="12"/>
  <c r="I152" i="12"/>
  <c r="H152" i="12"/>
  <c r="G152" i="12"/>
  <c r="F152" i="12"/>
  <c r="E152" i="12"/>
  <c r="I151" i="12"/>
  <c r="H151" i="12"/>
  <c r="G151" i="12"/>
  <c r="F151" i="12"/>
  <c r="E151" i="12"/>
  <c r="I150" i="12"/>
  <c r="H150" i="12"/>
  <c r="G150" i="12"/>
  <c r="F150" i="12"/>
  <c r="E150" i="12"/>
  <c r="I149" i="12"/>
  <c r="H149" i="12"/>
  <c r="G149" i="12"/>
  <c r="F149" i="12"/>
  <c r="E149" i="12"/>
  <c r="G148" i="12"/>
  <c r="E148" i="12"/>
  <c r="I143" i="12"/>
  <c r="G143" i="12"/>
  <c r="F143" i="12"/>
  <c r="E143" i="12"/>
  <c r="I142" i="12"/>
  <c r="H142" i="12"/>
  <c r="G142" i="12"/>
  <c r="F142" i="12"/>
  <c r="E142" i="12"/>
  <c r="I141" i="12"/>
  <c r="H141" i="12"/>
  <c r="G141" i="12"/>
  <c r="F141" i="12"/>
  <c r="E141" i="12"/>
  <c r="I140" i="12"/>
  <c r="H140" i="12"/>
  <c r="G140" i="12"/>
  <c r="F140" i="12"/>
  <c r="E140" i="12"/>
  <c r="I139" i="12"/>
  <c r="H139" i="12"/>
  <c r="G139" i="12"/>
  <c r="F139" i="12"/>
  <c r="E139" i="12"/>
  <c r="I138" i="12"/>
  <c r="H138" i="12"/>
  <c r="G138" i="12"/>
  <c r="F138" i="12"/>
  <c r="E138" i="12"/>
  <c r="I137" i="12"/>
  <c r="H137" i="12"/>
  <c r="G137" i="12"/>
  <c r="F137" i="12"/>
  <c r="E137" i="12"/>
  <c r="I136" i="12"/>
  <c r="H136" i="12"/>
  <c r="G136" i="12"/>
  <c r="F136" i="12"/>
  <c r="E136" i="12"/>
  <c r="I135" i="12"/>
  <c r="H135" i="12"/>
  <c r="G135" i="12"/>
  <c r="F135" i="12"/>
  <c r="E135" i="12"/>
  <c r="G134" i="12"/>
  <c r="E134" i="12"/>
  <c r="I122" i="12"/>
  <c r="G122" i="12"/>
  <c r="F122" i="12"/>
  <c r="E122" i="12"/>
  <c r="I121" i="12"/>
  <c r="H121" i="12"/>
  <c r="G121" i="12"/>
  <c r="F121" i="12"/>
  <c r="E121" i="12"/>
  <c r="I120" i="12"/>
  <c r="H120" i="12"/>
  <c r="G120" i="12"/>
  <c r="F120" i="12"/>
  <c r="E120" i="12"/>
  <c r="I119" i="12"/>
  <c r="H119" i="12"/>
  <c r="G119" i="12"/>
  <c r="F119" i="12"/>
  <c r="E119" i="12"/>
  <c r="I118" i="12"/>
  <c r="H118" i="12"/>
  <c r="G118" i="12"/>
  <c r="F118" i="12"/>
  <c r="E118" i="12"/>
  <c r="I117" i="12"/>
  <c r="H117" i="12"/>
  <c r="G117" i="12"/>
  <c r="F117" i="12"/>
  <c r="E117" i="12"/>
  <c r="I116" i="12"/>
  <c r="H116" i="12"/>
  <c r="G116" i="12"/>
  <c r="F116" i="12"/>
  <c r="E116" i="12"/>
  <c r="I115" i="12"/>
  <c r="H115" i="12"/>
  <c r="G115" i="12"/>
  <c r="F115" i="12"/>
  <c r="E115" i="12"/>
  <c r="I114" i="12"/>
  <c r="H114" i="12"/>
  <c r="G114" i="12"/>
  <c r="F114" i="12"/>
  <c r="E114" i="12"/>
  <c r="G113" i="12"/>
  <c r="E113" i="12"/>
  <c r="G112" i="12"/>
  <c r="E112" i="12"/>
  <c r="G111" i="12"/>
  <c r="E111" i="12"/>
  <c r="G110" i="12"/>
  <c r="E110" i="12"/>
  <c r="G109" i="12"/>
  <c r="E109" i="12"/>
  <c r="G108" i="12"/>
  <c r="E108" i="12"/>
  <c r="G107" i="12"/>
  <c r="E107" i="12"/>
  <c r="G106" i="12"/>
  <c r="E106" i="12"/>
  <c r="I94" i="12"/>
  <c r="G94" i="12"/>
  <c r="F94" i="12"/>
  <c r="E94" i="12"/>
  <c r="I93" i="12"/>
  <c r="H93" i="12"/>
  <c r="G93" i="12"/>
  <c r="F93" i="12"/>
  <c r="E93" i="12"/>
  <c r="I92" i="12"/>
  <c r="H92" i="12"/>
  <c r="G92" i="12"/>
  <c r="F92" i="12"/>
  <c r="E92" i="12"/>
  <c r="I91" i="12"/>
  <c r="H91" i="12"/>
  <c r="G91" i="12"/>
  <c r="F91" i="12"/>
  <c r="E91" i="12"/>
  <c r="I90" i="12"/>
  <c r="H90" i="12"/>
  <c r="G90" i="12"/>
  <c r="F90" i="12"/>
  <c r="E90" i="12"/>
  <c r="I89" i="12"/>
  <c r="H89" i="12"/>
  <c r="G89" i="12"/>
  <c r="F89" i="12"/>
  <c r="E89" i="12"/>
  <c r="I88" i="12"/>
  <c r="H88" i="12"/>
  <c r="G88" i="12"/>
  <c r="F88" i="12"/>
  <c r="E88" i="12"/>
  <c r="I87" i="12"/>
  <c r="H87" i="12"/>
  <c r="G87" i="12"/>
  <c r="F87" i="12"/>
  <c r="E87" i="12"/>
  <c r="I86" i="12"/>
  <c r="H86" i="12"/>
  <c r="G86" i="12"/>
  <c r="F86" i="12"/>
  <c r="E86" i="12"/>
  <c r="G85" i="12"/>
  <c r="E85" i="12"/>
  <c r="G84" i="12"/>
  <c r="E84" i="12"/>
  <c r="G83" i="12"/>
  <c r="E83" i="12"/>
  <c r="G82" i="12"/>
  <c r="E82" i="12"/>
  <c r="G81" i="12"/>
  <c r="E81" i="12"/>
  <c r="G80" i="12"/>
  <c r="E80" i="12"/>
  <c r="G79" i="12"/>
  <c r="E79" i="12"/>
  <c r="G78" i="12"/>
  <c r="E78" i="12"/>
  <c r="I66" i="12"/>
  <c r="G66" i="12"/>
  <c r="F66" i="12"/>
  <c r="E66" i="12"/>
  <c r="I65" i="12"/>
  <c r="H65" i="12"/>
  <c r="G65" i="12"/>
  <c r="F65" i="12"/>
  <c r="E65" i="12"/>
  <c r="I64" i="12"/>
  <c r="H64" i="12"/>
  <c r="G64" i="12"/>
  <c r="F64" i="12"/>
  <c r="E64" i="12"/>
  <c r="I63" i="12"/>
  <c r="H63" i="12"/>
  <c r="G63" i="12"/>
  <c r="F63" i="12"/>
  <c r="E63" i="12"/>
  <c r="I62" i="12"/>
  <c r="H62" i="12"/>
  <c r="G62" i="12"/>
  <c r="F62" i="12"/>
  <c r="E62" i="12"/>
  <c r="I61" i="12"/>
  <c r="H61" i="12"/>
  <c r="G61" i="12"/>
  <c r="F61" i="12"/>
  <c r="E61" i="12"/>
  <c r="I60" i="12"/>
  <c r="H60" i="12"/>
  <c r="G60" i="12"/>
  <c r="F60" i="12"/>
  <c r="E60" i="12"/>
  <c r="I59" i="12"/>
  <c r="H59" i="12"/>
  <c r="G59" i="12"/>
  <c r="F59" i="12"/>
  <c r="E59" i="12"/>
  <c r="I58" i="12"/>
  <c r="H58" i="12"/>
  <c r="G58" i="12"/>
  <c r="F58" i="12"/>
  <c r="E58" i="12"/>
  <c r="I40" i="12"/>
  <c r="H40" i="12"/>
  <c r="G40" i="12"/>
  <c r="F40" i="12"/>
  <c r="E40" i="12"/>
  <c r="I39" i="12"/>
  <c r="H39" i="12"/>
  <c r="G39" i="12"/>
  <c r="F39" i="12"/>
  <c r="E39" i="12"/>
  <c r="I38" i="12"/>
  <c r="H38" i="12"/>
  <c r="G38" i="12"/>
  <c r="F38" i="12"/>
  <c r="E38" i="12"/>
  <c r="I37" i="12"/>
  <c r="H37" i="12"/>
  <c r="G37" i="12"/>
  <c r="F37" i="12"/>
  <c r="E37" i="12"/>
  <c r="I36" i="12"/>
  <c r="H36" i="12"/>
  <c r="G36" i="12"/>
  <c r="F36" i="12"/>
  <c r="E36" i="12"/>
  <c r="I35" i="12"/>
  <c r="H35" i="12"/>
  <c r="G35" i="12"/>
  <c r="F35" i="12"/>
  <c r="E35" i="12"/>
  <c r="I34" i="12"/>
  <c r="H34" i="12"/>
  <c r="G34" i="12"/>
  <c r="F34" i="12"/>
  <c r="E34" i="12"/>
  <c r="I33" i="12"/>
  <c r="H33" i="12"/>
  <c r="G33" i="12"/>
  <c r="F33" i="12"/>
  <c r="E33" i="12"/>
  <c r="I21" i="12"/>
  <c r="H21" i="12"/>
  <c r="G21" i="12"/>
  <c r="F21" i="12"/>
  <c r="E21" i="12"/>
  <c r="G20" i="12"/>
  <c r="F20" i="12"/>
  <c r="E20" i="12"/>
  <c r="G19" i="12"/>
  <c r="F19" i="12"/>
  <c r="E19" i="12"/>
  <c r="G18" i="12"/>
  <c r="F18" i="12"/>
  <c r="E18" i="12"/>
  <c r="G17" i="12"/>
  <c r="F17" i="12"/>
  <c r="E17" i="12"/>
  <c r="G16" i="12"/>
  <c r="F16" i="12"/>
  <c r="E16" i="12"/>
  <c r="G15" i="12"/>
  <c r="F15" i="12"/>
  <c r="E15" i="12"/>
  <c r="G14" i="12"/>
  <c r="F14" i="12"/>
  <c r="E14" i="12"/>
  <c r="G13" i="12"/>
  <c r="F13" i="12"/>
  <c r="E13" i="12"/>
  <c r="F2" i="12"/>
  <c r="A1" i="12"/>
  <c r="G898" i="11"/>
  <c r="E898" i="11"/>
  <c r="G897" i="11"/>
  <c r="F897" i="11"/>
  <c r="F899" i="11" s="1"/>
  <c r="E897" i="11"/>
  <c r="G892" i="11"/>
  <c r="E892" i="11"/>
  <c r="G891" i="11"/>
  <c r="F891" i="11"/>
  <c r="F893" i="11" s="1"/>
  <c r="H1864" i="18" s="1"/>
  <c r="E891" i="11"/>
  <c r="G886" i="11"/>
  <c r="E886" i="11"/>
  <c r="G885" i="11"/>
  <c r="F885" i="11"/>
  <c r="F887" i="11" s="1"/>
  <c r="E885" i="11"/>
  <c r="G880" i="11"/>
  <c r="E880" i="11"/>
  <c r="G879" i="11"/>
  <c r="F879" i="11"/>
  <c r="F881" i="11" s="1"/>
  <c r="H1862" i="18" s="1"/>
  <c r="E879" i="11"/>
  <c r="G867" i="11"/>
  <c r="F867" i="11"/>
  <c r="E867" i="11"/>
  <c r="G866" i="11"/>
  <c r="F866" i="11"/>
  <c r="E866" i="11"/>
  <c r="G865" i="11"/>
  <c r="F865" i="11"/>
  <c r="E865" i="11"/>
  <c r="G864" i="11"/>
  <c r="F864" i="11"/>
  <c r="E864" i="11"/>
  <c r="G863" i="11"/>
  <c r="F863" i="11"/>
  <c r="E863" i="11"/>
  <c r="G862" i="11"/>
  <c r="F862" i="11"/>
  <c r="E862" i="11"/>
  <c r="G861" i="11"/>
  <c r="F861" i="11"/>
  <c r="E861" i="11"/>
  <c r="G860" i="11"/>
  <c r="F860" i="11"/>
  <c r="E860" i="11"/>
  <c r="G859" i="11"/>
  <c r="E859" i="11"/>
  <c r="G858" i="11"/>
  <c r="E858" i="11"/>
  <c r="G857" i="11"/>
  <c r="E857" i="11"/>
  <c r="G856" i="11"/>
  <c r="E856" i="11"/>
  <c r="G855" i="11"/>
  <c r="E855" i="11"/>
  <c r="G854" i="11"/>
  <c r="E854" i="11"/>
  <c r="G853" i="11"/>
  <c r="E853" i="11"/>
  <c r="G852" i="11"/>
  <c r="E852" i="11"/>
  <c r="G840" i="11"/>
  <c r="F840" i="11"/>
  <c r="E840" i="11"/>
  <c r="G839" i="11"/>
  <c r="F839" i="11"/>
  <c r="E839" i="11"/>
  <c r="G838" i="11"/>
  <c r="F838" i="11"/>
  <c r="E838" i="11"/>
  <c r="G837" i="11"/>
  <c r="F837" i="11"/>
  <c r="E837" i="11"/>
  <c r="G836" i="11"/>
  <c r="F836" i="11"/>
  <c r="E836" i="11"/>
  <c r="G835" i="11"/>
  <c r="F835" i="11"/>
  <c r="E835" i="11"/>
  <c r="G834" i="11"/>
  <c r="F834" i="11"/>
  <c r="E834" i="11"/>
  <c r="G833" i="11"/>
  <c r="F833" i="11"/>
  <c r="E833" i="11"/>
  <c r="G832" i="11"/>
  <c r="E832" i="11"/>
  <c r="G831" i="11"/>
  <c r="E831" i="11"/>
  <c r="G830" i="11"/>
  <c r="E830" i="11"/>
  <c r="G829" i="11"/>
  <c r="E829" i="11"/>
  <c r="G828" i="11"/>
  <c r="E828" i="11"/>
  <c r="G827" i="11"/>
  <c r="E827" i="11"/>
  <c r="G826" i="11"/>
  <c r="E826" i="11"/>
  <c r="G825" i="11"/>
  <c r="E825" i="11"/>
  <c r="G817" i="11"/>
  <c r="F817" i="11"/>
  <c r="E817" i="11"/>
  <c r="G816" i="11"/>
  <c r="F816" i="11"/>
  <c r="E816" i="11"/>
  <c r="G815" i="11"/>
  <c r="E815" i="11"/>
  <c r="G814" i="11"/>
  <c r="E814" i="11"/>
  <c r="G813" i="11"/>
  <c r="E813" i="11"/>
  <c r="G812" i="11"/>
  <c r="E812" i="11"/>
  <c r="G811" i="11"/>
  <c r="E811" i="11"/>
  <c r="G810" i="11"/>
  <c r="E810" i="11"/>
  <c r="G809" i="11"/>
  <c r="E809" i="11"/>
  <c r="G808" i="11"/>
  <c r="E808" i="11"/>
  <c r="G803" i="11"/>
  <c r="F803" i="11"/>
  <c r="E803" i="11"/>
  <c r="G802" i="11"/>
  <c r="F802" i="11"/>
  <c r="E802" i="11"/>
  <c r="G801" i="11"/>
  <c r="E801" i="11"/>
  <c r="G800" i="11"/>
  <c r="E800" i="11"/>
  <c r="G799" i="11"/>
  <c r="E799" i="11"/>
  <c r="G798" i="11"/>
  <c r="E798" i="11"/>
  <c r="G797" i="11"/>
  <c r="E797" i="11"/>
  <c r="G796" i="11"/>
  <c r="E796" i="11"/>
  <c r="G795" i="11"/>
  <c r="E795" i="11"/>
  <c r="G794" i="11"/>
  <c r="E794" i="11"/>
  <c r="G789" i="11"/>
  <c r="F789" i="11"/>
  <c r="E789" i="11"/>
  <c r="G788" i="11"/>
  <c r="F788" i="11"/>
  <c r="E788" i="11"/>
  <c r="G787" i="11"/>
  <c r="E787" i="11"/>
  <c r="G786" i="11"/>
  <c r="E786" i="11"/>
  <c r="G785" i="11"/>
  <c r="E785" i="11"/>
  <c r="G784" i="11"/>
  <c r="E784" i="11"/>
  <c r="G783" i="11"/>
  <c r="E783" i="11"/>
  <c r="G782" i="11"/>
  <c r="E782" i="11"/>
  <c r="G781" i="11"/>
  <c r="E781" i="11"/>
  <c r="G780" i="11"/>
  <c r="E780" i="11"/>
  <c r="G775" i="11"/>
  <c r="F775" i="11"/>
  <c r="E775" i="11"/>
  <c r="G774" i="11"/>
  <c r="F774" i="11"/>
  <c r="E774" i="11"/>
  <c r="G773" i="11"/>
  <c r="E773" i="11"/>
  <c r="G772" i="11"/>
  <c r="E772" i="11"/>
  <c r="G771" i="11"/>
  <c r="E771" i="11"/>
  <c r="G770" i="11"/>
  <c r="E770" i="11"/>
  <c r="G769" i="11"/>
  <c r="E769" i="11"/>
  <c r="G768" i="11"/>
  <c r="E768" i="11"/>
  <c r="G767" i="11"/>
  <c r="E767" i="11"/>
  <c r="G766" i="11"/>
  <c r="E766" i="11"/>
  <c r="G761" i="11"/>
  <c r="F761" i="11"/>
  <c r="E761" i="11"/>
  <c r="G760" i="11"/>
  <c r="E760" i="11"/>
  <c r="G759" i="11"/>
  <c r="E759" i="11"/>
  <c r="G758" i="11"/>
  <c r="E758" i="11"/>
  <c r="G757" i="11"/>
  <c r="E757" i="11"/>
  <c r="G756" i="11"/>
  <c r="E756" i="11"/>
  <c r="G755" i="11"/>
  <c r="E755" i="11"/>
  <c r="G754" i="11"/>
  <c r="E754" i="11"/>
  <c r="G753" i="11"/>
  <c r="E753" i="11"/>
  <c r="G748" i="11"/>
  <c r="F748" i="11"/>
  <c r="E748" i="11"/>
  <c r="G747" i="11"/>
  <c r="E747" i="11"/>
  <c r="G746" i="11"/>
  <c r="E746" i="11"/>
  <c r="G745" i="11"/>
  <c r="E745" i="11"/>
  <c r="G744" i="11"/>
  <c r="E744" i="11"/>
  <c r="G743" i="11"/>
  <c r="E743" i="11"/>
  <c r="G742" i="11"/>
  <c r="E742" i="11"/>
  <c r="G741" i="11"/>
  <c r="E741" i="11"/>
  <c r="G740" i="11"/>
  <c r="E740" i="11"/>
  <c r="G735" i="11"/>
  <c r="F735" i="11"/>
  <c r="E735" i="11"/>
  <c r="G734" i="11"/>
  <c r="E734" i="11"/>
  <c r="G733" i="11"/>
  <c r="E733" i="11"/>
  <c r="G732" i="11"/>
  <c r="E732" i="11"/>
  <c r="G731" i="11"/>
  <c r="E731" i="11"/>
  <c r="G730" i="11"/>
  <c r="E730" i="11"/>
  <c r="G729" i="11"/>
  <c r="E729" i="11"/>
  <c r="G728" i="11"/>
  <c r="E728" i="11"/>
  <c r="G727" i="11"/>
  <c r="E727" i="11"/>
  <c r="G722" i="11"/>
  <c r="F722" i="11"/>
  <c r="E722" i="11"/>
  <c r="G721" i="11"/>
  <c r="E721" i="11"/>
  <c r="G720" i="11"/>
  <c r="E720" i="11"/>
  <c r="G719" i="11"/>
  <c r="E719" i="11"/>
  <c r="G718" i="11"/>
  <c r="E718" i="11"/>
  <c r="G717" i="11"/>
  <c r="E717" i="11"/>
  <c r="G716" i="11"/>
  <c r="E716" i="11"/>
  <c r="G715" i="11"/>
  <c r="E715" i="11"/>
  <c r="G714" i="11"/>
  <c r="E714" i="11"/>
  <c r="G702" i="11"/>
  <c r="F702" i="11"/>
  <c r="E702" i="11"/>
  <c r="G701" i="11"/>
  <c r="F701" i="11"/>
  <c r="E701" i="11"/>
  <c r="G700" i="11"/>
  <c r="F700" i="11"/>
  <c r="E700" i="11"/>
  <c r="G699" i="11"/>
  <c r="F699" i="11"/>
  <c r="E699" i="11"/>
  <c r="G698" i="11"/>
  <c r="F698" i="11"/>
  <c r="E698" i="11"/>
  <c r="G697" i="11"/>
  <c r="F697" i="11"/>
  <c r="E697" i="11"/>
  <c r="G696" i="11"/>
  <c r="F696" i="11"/>
  <c r="E696" i="11"/>
  <c r="G695" i="11"/>
  <c r="F695" i="11"/>
  <c r="E695" i="11"/>
  <c r="G694" i="11"/>
  <c r="E694" i="11"/>
  <c r="G693" i="11"/>
  <c r="E693" i="11"/>
  <c r="G692" i="11"/>
  <c r="E692" i="11"/>
  <c r="G691" i="11"/>
  <c r="E691" i="11"/>
  <c r="G690" i="11"/>
  <c r="E690" i="11"/>
  <c r="G689" i="11"/>
  <c r="E689" i="11"/>
  <c r="G688" i="11"/>
  <c r="E688" i="11"/>
  <c r="G687" i="11"/>
  <c r="E687" i="11"/>
  <c r="G675" i="11"/>
  <c r="F675" i="11"/>
  <c r="E675" i="11"/>
  <c r="G674" i="11"/>
  <c r="F674" i="11"/>
  <c r="E674" i="11"/>
  <c r="G673" i="11"/>
  <c r="F673" i="11"/>
  <c r="E673" i="11"/>
  <c r="G672" i="11"/>
  <c r="F672" i="11"/>
  <c r="E672" i="11"/>
  <c r="G671" i="11"/>
  <c r="F671" i="11"/>
  <c r="E671" i="11"/>
  <c r="G670" i="11"/>
  <c r="F670" i="11"/>
  <c r="E670" i="11"/>
  <c r="G669" i="11"/>
  <c r="F669" i="11"/>
  <c r="E669" i="11"/>
  <c r="G668" i="11"/>
  <c r="F668" i="11"/>
  <c r="E668" i="11"/>
  <c r="G667" i="11"/>
  <c r="E667" i="11"/>
  <c r="G666" i="11"/>
  <c r="E666" i="11"/>
  <c r="G665" i="11"/>
  <c r="E665" i="11"/>
  <c r="G664" i="11"/>
  <c r="E664" i="11"/>
  <c r="G663" i="11"/>
  <c r="E663" i="11"/>
  <c r="G662" i="11"/>
  <c r="E662" i="11"/>
  <c r="G661" i="11"/>
  <c r="E661" i="11"/>
  <c r="G660" i="11"/>
  <c r="E660" i="11"/>
  <c r="G645" i="11"/>
  <c r="E645" i="11"/>
  <c r="G644" i="11"/>
  <c r="E644" i="11"/>
  <c r="G643" i="11"/>
  <c r="E643" i="11"/>
  <c r="G642" i="11"/>
  <c r="E642" i="11"/>
  <c r="G641" i="11"/>
  <c r="E641" i="11"/>
  <c r="G640" i="11"/>
  <c r="E640" i="11"/>
  <c r="G639" i="11"/>
  <c r="E639" i="11"/>
  <c r="G638" i="11"/>
  <c r="E638" i="11"/>
  <c r="G637" i="11"/>
  <c r="E637" i="11"/>
  <c r="G636" i="11"/>
  <c r="E636" i="11"/>
  <c r="G635" i="11"/>
  <c r="E635" i="11"/>
  <c r="G634" i="11"/>
  <c r="E634" i="11"/>
  <c r="G633" i="11"/>
  <c r="E633" i="11"/>
  <c r="G632" i="11"/>
  <c r="E632" i="11"/>
  <c r="G631" i="11"/>
  <c r="E631" i="11"/>
  <c r="G630" i="11"/>
  <c r="E630" i="11"/>
  <c r="G629" i="11"/>
  <c r="E629" i="11"/>
  <c r="G628" i="11"/>
  <c r="E628" i="11"/>
  <c r="G627" i="11"/>
  <c r="E627" i="11"/>
  <c r="G626" i="11"/>
  <c r="E626" i="11"/>
  <c r="G625" i="11"/>
  <c r="E625" i="11"/>
  <c r="G624" i="11"/>
  <c r="E624" i="11"/>
  <c r="G623" i="11"/>
  <c r="E623" i="11"/>
  <c r="G622" i="11"/>
  <c r="E622" i="11"/>
  <c r="G621" i="11"/>
  <c r="E621" i="11"/>
  <c r="G620" i="11"/>
  <c r="E620" i="11"/>
  <c r="G619" i="11"/>
  <c r="E619" i="11"/>
  <c r="G618" i="11"/>
  <c r="E618" i="11"/>
  <c r="G617" i="11"/>
  <c r="E617" i="11"/>
  <c r="G616" i="11"/>
  <c r="E616" i="11"/>
  <c r="G615" i="11"/>
  <c r="E615" i="11"/>
  <c r="G614" i="11"/>
  <c r="E614" i="11"/>
  <c r="G602" i="11"/>
  <c r="E602" i="11"/>
  <c r="G601" i="11"/>
  <c r="E601" i="11"/>
  <c r="G600" i="11"/>
  <c r="E600" i="11"/>
  <c r="G599" i="11"/>
  <c r="E599" i="11"/>
  <c r="G598" i="11"/>
  <c r="E598" i="11"/>
  <c r="G597" i="11"/>
  <c r="E597" i="11"/>
  <c r="G596" i="11"/>
  <c r="E596" i="11"/>
  <c r="G595" i="11"/>
  <c r="E595" i="11"/>
  <c r="G594" i="11"/>
  <c r="E594" i="11"/>
  <c r="G593" i="11"/>
  <c r="E593" i="11"/>
  <c r="G592" i="11"/>
  <c r="E592" i="11"/>
  <c r="G591" i="11"/>
  <c r="E591" i="11"/>
  <c r="G590" i="11"/>
  <c r="E590" i="11"/>
  <c r="G589" i="11"/>
  <c r="E589" i="11"/>
  <c r="G588" i="11"/>
  <c r="E588" i="11"/>
  <c r="G587" i="11"/>
  <c r="E587" i="11"/>
  <c r="G586" i="11"/>
  <c r="E586" i="11"/>
  <c r="G585" i="11"/>
  <c r="E585" i="11"/>
  <c r="G584" i="11"/>
  <c r="E584" i="11"/>
  <c r="G583" i="11"/>
  <c r="E583" i="11"/>
  <c r="G582" i="11"/>
  <c r="E582" i="11"/>
  <c r="G581" i="11"/>
  <c r="E581" i="11"/>
  <c r="G580" i="11"/>
  <c r="E580" i="11"/>
  <c r="G579" i="11"/>
  <c r="E579" i="11"/>
  <c r="G578" i="11"/>
  <c r="E578" i="11"/>
  <c r="G577" i="11"/>
  <c r="E577" i="11"/>
  <c r="G576" i="11"/>
  <c r="E576" i="11"/>
  <c r="G575" i="11"/>
  <c r="E575" i="11"/>
  <c r="G574" i="11"/>
  <c r="E574" i="11"/>
  <c r="G573" i="11"/>
  <c r="E573" i="11"/>
  <c r="G572" i="11"/>
  <c r="E572" i="11"/>
  <c r="G571" i="11"/>
  <c r="E571" i="11"/>
  <c r="G570" i="11"/>
  <c r="E570" i="11"/>
  <c r="G569" i="11"/>
  <c r="E569" i="11"/>
  <c r="G568" i="11"/>
  <c r="E568" i="11"/>
  <c r="G567" i="11"/>
  <c r="E567" i="11"/>
  <c r="G566" i="11"/>
  <c r="E566" i="11"/>
  <c r="G565" i="11"/>
  <c r="E565" i="11"/>
  <c r="G564" i="11"/>
  <c r="E564" i="11"/>
  <c r="G563" i="11"/>
  <c r="E563" i="11"/>
  <c r="G555" i="11"/>
  <c r="E555" i="11"/>
  <c r="G554" i="11"/>
  <c r="E554" i="11"/>
  <c r="G553" i="11"/>
  <c r="E553" i="11"/>
  <c r="G552" i="11"/>
  <c r="E552" i="11"/>
  <c r="G547" i="11"/>
  <c r="E547" i="11"/>
  <c r="G546" i="11"/>
  <c r="E546" i="11"/>
  <c r="G545" i="11"/>
  <c r="E545" i="11"/>
  <c r="G544" i="11"/>
  <c r="E544" i="11"/>
  <c r="G539" i="11"/>
  <c r="E539" i="11"/>
  <c r="G538" i="11"/>
  <c r="E538" i="11"/>
  <c r="G537" i="11"/>
  <c r="E537" i="11"/>
  <c r="G536" i="11"/>
  <c r="E536" i="11"/>
  <c r="G531" i="11"/>
  <c r="E531" i="11"/>
  <c r="G530" i="11"/>
  <c r="E530" i="11"/>
  <c r="G529" i="11"/>
  <c r="E529" i="11"/>
  <c r="G528" i="11"/>
  <c r="E528" i="11"/>
  <c r="G523" i="11"/>
  <c r="E523" i="11"/>
  <c r="G522" i="11"/>
  <c r="E522" i="11"/>
  <c r="G521" i="11"/>
  <c r="E521" i="11"/>
  <c r="G520" i="11"/>
  <c r="E520" i="11"/>
  <c r="G515" i="11"/>
  <c r="E515" i="11"/>
  <c r="G514" i="11"/>
  <c r="E514" i="11"/>
  <c r="G513" i="11"/>
  <c r="E513" i="11"/>
  <c r="G512" i="11"/>
  <c r="E512" i="11"/>
  <c r="G507" i="11"/>
  <c r="E507" i="11"/>
  <c r="G506" i="11"/>
  <c r="E506" i="11"/>
  <c r="G505" i="11"/>
  <c r="E505" i="11"/>
  <c r="G504" i="11"/>
  <c r="E504" i="11"/>
  <c r="G496" i="11"/>
  <c r="E496" i="11"/>
  <c r="G495" i="11"/>
  <c r="E495" i="11"/>
  <c r="G494" i="11"/>
  <c r="E494" i="11"/>
  <c r="G493" i="11"/>
  <c r="E493" i="11"/>
  <c r="G492" i="11"/>
  <c r="E492" i="11"/>
  <c r="G487" i="11"/>
  <c r="E487" i="11"/>
  <c r="G486" i="11"/>
  <c r="E486" i="11"/>
  <c r="G485" i="11"/>
  <c r="E485" i="11"/>
  <c r="G484" i="11"/>
  <c r="E484" i="11"/>
  <c r="G483" i="11"/>
  <c r="E483" i="11"/>
  <c r="G478" i="11"/>
  <c r="E478" i="11"/>
  <c r="G477" i="11"/>
  <c r="E477" i="11"/>
  <c r="G476" i="11"/>
  <c r="E476" i="11"/>
  <c r="G475" i="11"/>
  <c r="E475" i="11"/>
  <c r="G474" i="11"/>
  <c r="E474" i="11"/>
  <c r="G469" i="11"/>
  <c r="E469" i="11"/>
  <c r="G468" i="11"/>
  <c r="E468" i="11"/>
  <c r="G467" i="11"/>
  <c r="E467" i="11"/>
  <c r="G466" i="11"/>
  <c r="E466" i="11"/>
  <c r="G465" i="11"/>
  <c r="E465" i="11"/>
  <c r="G460" i="11"/>
  <c r="E460" i="11"/>
  <c r="G459" i="11"/>
  <c r="E459" i="11"/>
  <c r="G458" i="11"/>
  <c r="E458" i="11"/>
  <c r="G457" i="11"/>
  <c r="E457" i="11"/>
  <c r="G456" i="11"/>
  <c r="E456" i="11"/>
  <c r="G451" i="11"/>
  <c r="E451" i="11"/>
  <c r="G450" i="11"/>
  <c r="E450" i="11"/>
  <c r="G449" i="11"/>
  <c r="E449" i="11"/>
  <c r="G448" i="11"/>
  <c r="E448" i="11"/>
  <c r="G447" i="11"/>
  <c r="E447" i="11"/>
  <c r="G442" i="11"/>
  <c r="E442" i="11"/>
  <c r="G441" i="11"/>
  <c r="E441" i="11"/>
  <c r="G440" i="11"/>
  <c r="E440" i="11"/>
  <c r="G439" i="11"/>
  <c r="E439" i="11"/>
  <c r="G438" i="11"/>
  <c r="E438" i="11"/>
  <c r="G433" i="11"/>
  <c r="E433" i="11"/>
  <c r="G432" i="11"/>
  <c r="E432" i="11"/>
  <c r="G431" i="11"/>
  <c r="E431" i="11"/>
  <c r="G430" i="11"/>
  <c r="E430" i="11"/>
  <c r="G429" i="11"/>
  <c r="E429" i="11"/>
  <c r="G418" i="11"/>
  <c r="E418" i="11"/>
  <c r="G417" i="11"/>
  <c r="E417" i="11"/>
  <c r="G416" i="11"/>
  <c r="E416" i="11"/>
  <c r="G415" i="11"/>
  <c r="E415" i="11"/>
  <c r="G414" i="11"/>
  <c r="E414" i="11"/>
  <c r="G413" i="11"/>
  <c r="E413" i="11"/>
  <c r="G412" i="11"/>
  <c r="E412" i="11"/>
  <c r="G411" i="11"/>
  <c r="E411" i="11"/>
  <c r="G399" i="11"/>
  <c r="E399" i="11"/>
  <c r="G398" i="11"/>
  <c r="E398" i="11"/>
  <c r="G397" i="11"/>
  <c r="E397" i="11"/>
  <c r="G396" i="11"/>
  <c r="E396" i="11"/>
  <c r="G395" i="11"/>
  <c r="E395" i="11"/>
  <c r="G394" i="11"/>
  <c r="E394" i="11"/>
  <c r="G393" i="11"/>
  <c r="E393" i="11"/>
  <c r="G392" i="11"/>
  <c r="E392" i="11"/>
  <c r="G391" i="11"/>
  <c r="E391" i="11"/>
  <c r="G390" i="11"/>
  <c r="E390" i="11"/>
  <c r="G389" i="11"/>
  <c r="E389" i="11"/>
  <c r="G388" i="11"/>
  <c r="E388" i="11"/>
  <c r="G387" i="11"/>
  <c r="E387" i="11"/>
  <c r="G386" i="11"/>
  <c r="E386" i="11"/>
  <c r="G385" i="11"/>
  <c r="E385" i="11"/>
  <c r="G384" i="11"/>
  <c r="E384" i="11"/>
  <c r="G383" i="11"/>
  <c r="E383" i="11"/>
  <c r="G382" i="11"/>
  <c r="E382" i="11"/>
  <c r="G381" i="11"/>
  <c r="E381" i="11"/>
  <c r="G380" i="11"/>
  <c r="E380" i="11"/>
  <c r="G379" i="11"/>
  <c r="E379" i="11"/>
  <c r="G378" i="11"/>
  <c r="E378" i="11"/>
  <c r="G377" i="11"/>
  <c r="E377" i="11"/>
  <c r="G376" i="11"/>
  <c r="E376" i="11"/>
  <c r="G375" i="11"/>
  <c r="E375" i="11"/>
  <c r="G374" i="11"/>
  <c r="E374" i="11"/>
  <c r="G373" i="11"/>
  <c r="E373" i="11"/>
  <c r="G372" i="11"/>
  <c r="E372" i="11"/>
  <c r="G371" i="11"/>
  <c r="E371" i="11"/>
  <c r="G370" i="11"/>
  <c r="E370" i="11"/>
  <c r="G369" i="11"/>
  <c r="E369" i="11"/>
  <c r="G368" i="11"/>
  <c r="E368" i="11"/>
  <c r="G367" i="11"/>
  <c r="E367" i="11"/>
  <c r="G366" i="11"/>
  <c r="E366" i="11"/>
  <c r="G365" i="11"/>
  <c r="E365" i="11"/>
  <c r="G364" i="11"/>
  <c r="E364" i="11"/>
  <c r="G363" i="11"/>
  <c r="E363" i="11"/>
  <c r="G362" i="11"/>
  <c r="E362" i="11"/>
  <c r="G361" i="11"/>
  <c r="E361" i="11"/>
  <c r="G360" i="11"/>
  <c r="E360" i="11"/>
  <c r="G355" i="11"/>
  <c r="E355" i="11"/>
  <c r="G354" i="11"/>
  <c r="E354" i="11"/>
  <c r="G353" i="11"/>
  <c r="E353" i="11"/>
  <c r="G352" i="11"/>
  <c r="E352" i="11"/>
  <c r="G351" i="11"/>
  <c r="E351" i="11"/>
  <c r="G350" i="11"/>
  <c r="E350" i="11"/>
  <c r="G349" i="11"/>
  <c r="E349" i="11"/>
  <c r="G348" i="11"/>
  <c r="E348" i="11"/>
  <c r="G343" i="11"/>
  <c r="E343" i="11"/>
  <c r="G342" i="11"/>
  <c r="E342" i="11"/>
  <c r="G341" i="11"/>
  <c r="E341" i="11"/>
  <c r="G340" i="11"/>
  <c r="E340" i="11"/>
  <c r="G339" i="11"/>
  <c r="E339" i="11"/>
  <c r="G338" i="11"/>
  <c r="E338" i="11"/>
  <c r="G337" i="11"/>
  <c r="E337" i="11"/>
  <c r="G336" i="11"/>
  <c r="E336" i="11"/>
  <c r="G331" i="11"/>
  <c r="E331" i="11"/>
  <c r="G330" i="11"/>
  <c r="E330" i="11"/>
  <c r="G329" i="11"/>
  <c r="E329" i="11"/>
  <c r="G328" i="11"/>
  <c r="E328" i="11"/>
  <c r="G327" i="11"/>
  <c r="E327" i="11"/>
  <c r="G326" i="11"/>
  <c r="E326" i="11"/>
  <c r="G325" i="11"/>
  <c r="E325" i="11"/>
  <c r="G324" i="11"/>
  <c r="E324" i="11"/>
  <c r="G319" i="11"/>
  <c r="E319" i="11"/>
  <c r="G318" i="11"/>
  <c r="E318" i="11"/>
  <c r="G317" i="11"/>
  <c r="E317" i="11"/>
  <c r="G316" i="11"/>
  <c r="E316" i="11"/>
  <c r="G315" i="11"/>
  <c r="E315" i="11"/>
  <c r="G314" i="11"/>
  <c r="E314" i="11"/>
  <c r="G313" i="11"/>
  <c r="E313" i="11"/>
  <c r="G312" i="11"/>
  <c r="E312" i="11"/>
  <c r="G294" i="11"/>
  <c r="E294" i="11"/>
  <c r="G293" i="11"/>
  <c r="E293" i="11"/>
  <c r="G292" i="11"/>
  <c r="E292" i="11"/>
  <c r="G291" i="11"/>
  <c r="E291" i="11"/>
  <c r="G290" i="11"/>
  <c r="E290" i="11"/>
  <c r="G289" i="11"/>
  <c r="E289" i="11"/>
  <c r="G288" i="11"/>
  <c r="E288" i="11"/>
  <c r="G287" i="11"/>
  <c r="E287" i="11"/>
  <c r="G286" i="11"/>
  <c r="E286" i="11"/>
  <c r="G285" i="11"/>
  <c r="E285" i="11"/>
  <c r="G284" i="11"/>
  <c r="E284" i="11"/>
  <c r="G283" i="11"/>
  <c r="E283" i="11"/>
  <c r="G282" i="11"/>
  <c r="E282" i="11"/>
  <c r="G281" i="11"/>
  <c r="E281" i="11"/>
  <c r="G280" i="11"/>
  <c r="E280" i="11"/>
  <c r="G279" i="11"/>
  <c r="E279" i="11"/>
  <c r="G267" i="11"/>
  <c r="E267" i="11"/>
  <c r="G266" i="11"/>
  <c r="E266" i="11"/>
  <c r="G265" i="11"/>
  <c r="E265" i="11"/>
  <c r="G264" i="11"/>
  <c r="E264" i="11"/>
  <c r="G263" i="11"/>
  <c r="E263" i="11"/>
  <c r="G262" i="11"/>
  <c r="E262" i="11"/>
  <c r="G261" i="11"/>
  <c r="E261" i="11"/>
  <c r="G260" i="11"/>
  <c r="E260" i="11"/>
  <c r="G259" i="11"/>
  <c r="E259" i="11"/>
  <c r="G258" i="11"/>
  <c r="E258" i="11"/>
  <c r="G257" i="11"/>
  <c r="E257" i="11"/>
  <c r="G256" i="11"/>
  <c r="E256" i="11"/>
  <c r="G255" i="11"/>
  <c r="E255" i="11"/>
  <c r="G254" i="11"/>
  <c r="E254" i="11"/>
  <c r="G253" i="11"/>
  <c r="E253" i="11"/>
  <c r="G252" i="11"/>
  <c r="E252" i="11"/>
  <c r="G240" i="11"/>
  <c r="E240" i="11"/>
  <c r="G239" i="11"/>
  <c r="E239" i="11"/>
  <c r="G238" i="11"/>
  <c r="E238" i="11"/>
  <c r="G237" i="11"/>
  <c r="E237" i="11"/>
  <c r="G236" i="11"/>
  <c r="E236" i="11"/>
  <c r="G235" i="11"/>
  <c r="E235" i="11"/>
  <c r="G234" i="11"/>
  <c r="E234" i="11"/>
  <c r="G233" i="11"/>
  <c r="E233" i="11"/>
  <c r="G232" i="11"/>
  <c r="E232" i="11"/>
  <c r="G231" i="11"/>
  <c r="E231" i="11"/>
  <c r="G230" i="11"/>
  <c r="E230" i="11"/>
  <c r="G229" i="11"/>
  <c r="E229" i="11"/>
  <c r="G228" i="11"/>
  <c r="E228" i="11"/>
  <c r="G227" i="11"/>
  <c r="E227" i="11"/>
  <c r="G226" i="11"/>
  <c r="E226" i="11"/>
  <c r="G225" i="11"/>
  <c r="E225" i="11"/>
  <c r="G213" i="11"/>
  <c r="E213" i="11"/>
  <c r="G212" i="11"/>
  <c r="E212" i="11"/>
  <c r="G211" i="11"/>
  <c r="E211" i="11"/>
  <c r="G210" i="11"/>
  <c r="E210" i="11"/>
  <c r="G209" i="11"/>
  <c r="E209" i="11"/>
  <c r="G208" i="11"/>
  <c r="E208" i="11"/>
  <c r="G207" i="11"/>
  <c r="E207" i="11"/>
  <c r="G206" i="11"/>
  <c r="E206" i="11"/>
  <c r="G205" i="11"/>
  <c r="E205" i="11"/>
  <c r="G204" i="11"/>
  <c r="E204" i="11"/>
  <c r="G203" i="11"/>
  <c r="E203" i="11"/>
  <c r="G202" i="11"/>
  <c r="E202" i="11"/>
  <c r="G201" i="11"/>
  <c r="E201" i="11"/>
  <c r="G200" i="11"/>
  <c r="E200" i="11"/>
  <c r="G199" i="11"/>
  <c r="E199" i="11"/>
  <c r="G198" i="11"/>
  <c r="E198" i="11"/>
  <c r="G180" i="11"/>
  <c r="E180" i="11"/>
  <c r="G179" i="11"/>
  <c r="F179" i="11"/>
  <c r="E179" i="11"/>
  <c r="G178" i="11"/>
  <c r="F178" i="11"/>
  <c r="E178" i="11"/>
  <c r="G177" i="11"/>
  <c r="F177" i="11"/>
  <c r="E177" i="11"/>
  <c r="G176" i="11"/>
  <c r="F176" i="11"/>
  <c r="E176" i="11"/>
  <c r="G175" i="11"/>
  <c r="F175" i="11"/>
  <c r="E175" i="11"/>
  <c r="G174" i="11"/>
  <c r="F174" i="11"/>
  <c r="E174" i="11"/>
  <c r="G173" i="11"/>
  <c r="F173" i="11"/>
  <c r="E173" i="11"/>
  <c r="G172" i="11"/>
  <c r="F172" i="11"/>
  <c r="E172" i="11"/>
  <c r="G160" i="11"/>
  <c r="E160" i="11"/>
  <c r="G159" i="11"/>
  <c r="F159" i="11"/>
  <c r="E159" i="11"/>
  <c r="G158" i="11"/>
  <c r="F158" i="11"/>
  <c r="E158" i="11"/>
  <c r="G157" i="11"/>
  <c r="F157" i="11"/>
  <c r="E157" i="11"/>
  <c r="G156" i="11"/>
  <c r="F156" i="11"/>
  <c r="E156" i="11"/>
  <c r="G155" i="11"/>
  <c r="F155" i="11"/>
  <c r="E155" i="11"/>
  <c r="G154" i="11"/>
  <c r="F154" i="11"/>
  <c r="E154" i="11"/>
  <c r="G153" i="11"/>
  <c r="F153" i="11"/>
  <c r="E153" i="11"/>
  <c r="G152" i="11"/>
  <c r="F152" i="11"/>
  <c r="E152" i="11"/>
  <c r="G140" i="11"/>
  <c r="E140" i="11"/>
  <c r="G139" i="11"/>
  <c r="F139" i="11"/>
  <c r="E139" i="11"/>
  <c r="G138" i="11"/>
  <c r="F138" i="11"/>
  <c r="E138" i="11"/>
  <c r="G137" i="11"/>
  <c r="F137" i="11"/>
  <c r="E137" i="11"/>
  <c r="G136" i="11"/>
  <c r="F136" i="11"/>
  <c r="E136" i="11"/>
  <c r="G135" i="11"/>
  <c r="F135" i="11"/>
  <c r="E135" i="11"/>
  <c r="G134" i="11"/>
  <c r="F134" i="11"/>
  <c r="E134" i="11"/>
  <c r="G133" i="11"/>
  <c r="F133" i="11"/>
  <c r="E133" i="11"/>
  <c r="G132" i="11"/>
  <c r="F132" i="11"/>
  <c r="E132" i="11"/>
  <c r="G120" i="11"/>
  <c r="E120" i="11"/>
  <c r="G119" i="11"/>
  <c r="F119" i="11"/>
  <c r="E119" i="11"/>
  <c r="G118" i="11"/>
  <c r="F118" i="11"/>
  <c r="E118" i="11"/>
  <c r="G117" i="11"/>
  <c r="F117" i="11"/>
  <c r="E117" i="11"/>
  <c r="G116" i="11"/>
  <c r="F116" i="11"/>
  <c r="E116" i="11"/>
  <c r="G115" i="11"/>
  <c r="F115" i="11"/>
  <c r="E115" i="11"/>
  <c r="G114" i="11"/>
  <c r="F114" i="11"/>
  <c r="E114" i="11"/>
  <c r="G113" i="11"/>
  <c r="F113" i="11"/>
  <c r="E113" i="11"/>
  <c r="G112" i="11"/>
  <c r="F112" i="11"/>
  <c r="E112" i="11"/>
  <c r="G100" i="11"/>
  <c r="E100" i="11"/>
  <c r="G99" i="11"/>
  <c r="F99" i="11"/>
  <c r="E99" i="11"/>
  <c r="G98" i="11"/>
  <c r="F98" i="11"/>
  <c r="E98" i="11"/>
  <c r="G97" i="11"/>
  <c r="F97" i="11"/>
  <c r="E97" i="11"/>
  <c r="G96" i="11"/>
  <c r="F96" i="11"/>
  <c r="E96" i="11"/>
  <c r="G95" i="11"/>
  <c r="F95" i="11"/>
  <c r="E95" i="11"/>
  <c r="G94" i="11"/>
  <c r="F94" i="11"/>
  <c r="E94" i="11"/>
  <c r="G93" i="11"/>
  <c r="F93" i="11"/>
  <c r="E93" i="11"/>
  <c r="G92" i="11"/>
  <c r="F92" i="11"/>
  <c r="E92" i="11"/>
  <c r="G80" i="11"/>
  <c r="E80" i="11"/>
  <c r="G79" i="11"/>
  <c r="F79" i="11"/>
  <c r="E79" i="11"/>
  <c r="G78" i="11"/>
  <c r="F78" i="11"/>
  <c r="E78" i="11"/>
  <c r="G77" i="11"/>
  <c r="F77" i="11"/>
  <c r="E77" i="11"/>
  <c r="G76" i="11"/>
  <c r="F76" i="11"/>
  <c r="E76" i="11"/>
  <c r="G75" i="11"/>
  <c r="F75" i="11"/>
  <c r="E75" i="11"/>
  <c r="G74" i="11"/>
  <c r="F74" i="11"/>
  <c r="E74" i="11"/>
  <c r="G73" i="11"/>
  <c r="F73" i="11"/>
  <c r="E73" i="11"/>
  <c r="G72" i="11"/>
  <c r="F72" i="11"/>
  <c r="E72" i="11"/>
  <c r="G60" i="11"/>
  <c r="E60" i="11"/>
  <c r="G59" i="11"/>
  <c r="F59" i="11"/>
  <c r="E59" i="11"/>
  <c r="G58" i="11"/>
  <c r="F58" i="11"/>
  <c r="E58" i="11"/>
  <c r="G57" i="11"/>
  <c r="F57" i="11"/>
  <c r="E57" i="11"/>
  <c r="G56" i="11"/>
  <c r="F56" i="11"/>
  <c r="E56" i="11"/>
  <c r="G55" i="11"/>
  <c r="F55" i="11"/>
  <c r="E55" i="11"/>
  <c r="G54" i="11"/>
  <c r="F54" i="11"/>
  <c r="E54" i="11"/>
  <c r="G53" i="11"/>
  <c r="F53" i="11"/>
  <c r="E53" i="11"/>
  <c r="G52" i="11"/>
  <c r="F52" i="11"/>
  <c r="E52" i="11"/>
  <c r="G40" i="11"/>
  <c r="E40" i="11"/>
  <c r="G39" i="11"/>
  <c r="F39" i="11"/>
  <c r="E39" i="11"/>
  <c r="G38" i="11"/>
  <c r="F38" i="11"/>
  <c r="E38" i="11"/>
  <c r="G37" i="11"/>
  <c r="F37" i="11"/>
  <c r="E37" i="11"/>
  <c r="G36" i="11"/>
  <c r="F36" i="11"/>
  <c r="E36" i="11"/>
  <c r="G35" i="11"/>
  <c r="F35" i="11"/>
  <c r="E35" i="11"/>
  <c r="G34" i="11"/>
  <c r="F34" i="11"/>
  <c r="E34" i="11"/>
  <c r="G33" i="11"/>
  <c r="F33" i="11"/>
  <c r="E33" i="11"/>
  <c r="G32" i="11"/>
  <c r="F32" i="11"/>
  <c r="E32" i="11"/>
  <c r="G20" i="11"/>
  <c r="E20" i="11"/>
  <c r="G19" i="11"/>
  <c r="F19" i="11"/>
  <c r="E19" i="11"/>
  <c r="G18" i="11"/>
  <c r="F18" i="11"/>
  <c r="E18" i="11"/>
  <c r="G17" i="11"/>
  <c r="F17" i="11"/>
  <c r="E17" i="11"/>
  <c r="G16" i="11"/>
  <c r="F16" i="11"/>
  <c r="E16" i="11"/>
  <c r="G15" i="11"/>
  <c r="F15" i="11"/>
  <c r="E15" i="11"/>
  <c r="G14" i="11"/>
  <c r="F14" i="11"/>
  <c r="E14" i="11"/>
  <c r="G13" i="11"/>
  <c r="F13" i="11"/>
  <c r="E13" i="11"/>
  <c r="G12" i="11"/>
  <c r="F12" i="11"/>
  <c r="E12" i="11"/>
  <c r="F2" i="11"/>
  <c r="A1" i="11"/>
  <c r="G2672" i="10"/>
  <c r="E2672" i="10"/>
  <c r="G2671" i="10"/>
  <c r="E2671" i="10"/>
  <c r="G2670" i="10"/>
  <c r="E2670" i="10"/>
  <c r="G2669" i="10"/>
  <c r="E2669" i="10"/>
  <c r="G2668" i="10"/>
  <c r="E2668" i="10"/>
  <c r="G2667" i="10"/>
  <c r="E2667" i="10"/>
  <c r="G2666" i="10"/>
  <c r="E2666" i="10"/>
  <c r="G2665" i="10"/>
  <c r="E2665" i="10"/>
  <c r="G2664" i="10"/>
  <c r="E2664" i="10"/>
  <c r="G2663" i="10"/>
  <c r="E2663" i="10"/>
  <c r="G2662" i="10"/>
  <c r="E2662" i="10"/>
  <c r="G2661" i="10"/>
  <c r="E2661" i="10"/>
  <c r="G2660" i="10"/>
  <c r="E2660" i="10"/>
  <c r="G2659" i="10"/>
  <c r="E2659" i="10"/>
  <c r="G2658" i="10"/>
  <c r="E2658" i="10"/>
  <c r="G2657" i="10"/>
  <c r="E2657" i="10"/>
  <c r="G2656" i="10"/>
  <c r="E2656" i="10"/>
  <c r="G2655" i="10"/>
  <c r="E2655" i="10"/>
  <c r="G2654" i="10"/>
  <c r="E2654" i="10"/>
  <c r="G2653" i="10"/>
  <c r="E2653" i="10"/>
  <c r="G2652" i="10"/>
  <c r="E2652" i="10"/>
  <c r="G2651" i="10"/>
  <c r="E2651" i="10"/>
  <c r="G2650" i="10"/>
  <c r="E2650" i="10"/>
  <c r="G2649" i="10"/>
  <c r="E2649" i="10"/>
  <c r="G2648" i="10"/>
  <c r="E2648" i="10"/>
  <c r="G2647" i="10"/>
  <c r="E2647" i="10"/>
  <c r="G2646" i="10"/>
  <c r="E2646" i="10"/>
  <c r="G2645" i="10"/>
  <c r="E2645" i="10"/>
  <c r="G2644" i="10"/>
  <c r="E2644" i="10"/>
  <c r="G2643" i="10"/>
  <c r="E2643" i="10"/>
  <c r="G2642" i="10"/>
  <c r="E2642" i="10"/>
  <c r="G2641" i="10"/>
  <c r="E2641" i="10"/>
  <c r="G2640" i="10"/>
  <c r="E2640" i="10"/>
  <c r="G2639" i="10"/>
  <c r="E2639" i="10"/>
  <c r="G2638" i="10"/>
  <c r="E2638" i="10"/>
  <c r="G2637" i="10"/>
  <c r="E2637" i="10"/>
  <c r="G2636" i="10"/>
  <c r="E2636" i="10"/>
  <c r="G2635" i="10"/>
  <c r="E2635" i="10"/>
  <c r="G2634" i="10"/>
  <c r="E2634" i="10"/>
  <c r="G2633" i="10"/>
  <c r="E2633" i="10"/>
  <c r="G2632" i="10"/>
  <c r="E2632" i="10"/>
  <c r="G2631" i="10"/>
  <c r="E2631" i="10"/>
  <c r="G2630" i="10"/>
  <c r="E2630" i="10"/>
  <c r="G2629" i="10"/>
  <c r="E2629" i="10"/>
  <c r="G2628" i="10"/>
  <c r="E2628" i="10"/>
  <c r="G2627" i="10"/>
  <c r="E2627" i="10"/>
  <c r="G2626" i="10"/>
  <c r="E2626" i="10"/>
  <c r="G2625" i="10"/>
  <c r="E2625" i="10"/>
  <c r="G2624" i="10"/>
  <c r="E2624" i="10"/>
  <c r="G2623" i="10"/>
  <c r="E2623" i="10"/>
  <c r="G2622" i="10"/>
  <c r="E2622" i="10"/>
  <c r="G2621" i="10"/>
  <c r="E2621" i="10"/>
  <c r="G2620" i="10"/>
  <c r="E2620" i="10"/>
  <c r="G2619" i="10"/>
  <c r="E2619" i="10"/>
  <c r="G2618" i="10"/>
  <c r="E2618" i="10"/>
  <c r="G2617" i="10"/>
  <c r="E2617" i="10"/>
  <c r="G2616" i="10"/>
  <c r="E2616" i="10"/>
  <c r="G2615" i="10"/>
  <c r="E2615" i="10"/>
  <c r="G2614" i="10"/>
  <c r="E2614" i="10"/>
  <c r="G2613" i="10"/>
  <c r="E2613" i="10"/>
  <c r="G2612" i="10"/>
  <c r="E2612" i="10"/>
  <c r="G2611" i="10"/>
  <c r="E2611" i="10"/>
  <c r="G2610" i="10"/>
  <c r="E2610" i="10"/>
  <c r="G2609" i="10"/>
  <c r="E2609" i="10"/>
  <c r="G2608" i="10"/>
  <c r="E2608" i="10"/>
  <c r="G2607" i="10"/>
  <c r="E2607" i="10"/>
  <c r="G2606" i="10"/>
  <c r="E2606" i="10"/>
  <c r="G2605" i="10"/>
  <c r="E2605" i="10"/>
  <c r="G2604" i="10"/>
  <c r="E2604" i="10"/>
  <c r="G2603" i="10"/>
  <c r="E2603" i="10"/>
  <c r="G2602" i="10"/>
  <c r="E2602" i="10"/>
  <c r="G2601" i="10"/>
  <c r="E2601" i="10"/>
  <c r="G2600" i="10"/>
  <c r="E2600" i="10"/>
  <c r="G2599" i="10"/>
  <c r="E2599" i="10"/>
  <c r="G2598" i="10"/>
  <c r="E2598" i="10"/>
  <c r="G2597" i="10"/>
  <c r="E2597" i="10"/>
  <c r="G2596" i="10"/>
  <c r="E2596" i="10"/>
  <c r="G2595" i="10"/>
  <c r="E2595" i="10"/>
  <c r="G2594" i="10"/>
  <c r="E2594" i="10"/>
  <c r="G2593" i="10"/>
  <c r="E2593" i="10"/>
  <c r="G2592" i="10"/>
  <c r="E2592" i="10"/>
  <c r="G2591" i="10"/>
  <c r="E2591" i="10"/>
  <c r="G2590" i="10"/>
  <c r="E2590" i="10"/>
  <c r="G2589" i="10"/>
  <c r="E2589" i="10"/>
  <c r="G2588" i="10"/>
  <c r="E2588" i="10"/>
  <c r="G2587" i="10"/>
  <c r="E2587" i="10"/>
  <c r="G2586" i="10"/>
  <c r="E2586" i="10"/>
  <c r="G2585" i="10"/>
  <c r="E2585" i="10"/>
  <c r="G2584" i="10"/>
  <c r="E2584" i="10"/>
  <c r="G2583" i="10"/>
  <c r="E2583" i="10"/>
  <c r="G2582" i="10"/>
  <c r="E2582" i="10"/>
  <c r="G2581" i="10"/>
  <c r="E2581" i="10"/>
  <c r="G2580" i="10"/>
  <c r="E2580" i="10"/>
  <c r="G2579" i="10"/>
  <c r="E2579" i="10"/>
  <c r="G2578" i="10"/>
  <c r="E2578" i="10"/>
  <c r="G2577" i="10"/>
  <c r="E2577" i="10"/>
  <c r="G2576" i="10"/>
  <c r="E2576" i="10"/>
  <c r="G2575" i="10"/>
  <c r="E2575" i="10"/>
  <c r="G2574" i="10"/>
  <c r="E2574" i="10"/>
  <c r="G2573" i="10"/>
  <c r="E2573" i="10"/>
  <c r="G2572" i="10"/>
  <c r="E2572" i="10"/>
  <c r="G2571" i="10"/>
  <c r="E2571" i="10"/>
  <c r="G2570" i="10"/>
  <c r="E2570" i="10"/>
  <c r="G2569" i="10"/>
  <c r="E2569" i="10"/>
  <c r="G2568" i="10"/>
  <c r="E2568" i="10"/>
  <c r="G2567" i="10"/>
  <c r="E2567" i="10"/>
  <c r="G2566" i="10"/>
  <c r="E2566" i="10"/>
  <c r="G2565" i="10"/>
  <c r="E2565" i="10"/>
  <c r="G2564" i="10"/>
  <c r="E2564" i="10"/>
  <c r="G2563" i="10"/>
  <c r="E2563" i="10"/>
  <c r="G2562" i="10"/>
  <c r="E2562" i="10"/>
  <c r="G2561" i="10"/>
  <c r="E2561" i="10"/>
  <c r="G2560" i="10"/>
  <c r="E2560" i="10"/>
  <c r="G2559" i="10"/>
  <c r="E2559" i="10"/>
  <c r="G2558" i="10"/>
  <c r="E2558" i="10"/>
  <c r="G2557" i="10"/>
  <c r="E2557" i="10"/>
  <c r="G2556" i="10"/>
  <c r="E2556" i="10"/>
  <c r="G2555" i="10"/>
  <c r="E2555" i="10"/>
  <c r="G2554" i="10"/>
  <c r="E2554" i="10"/>
  <c r="G2553" i="10"/>
  <c r="E2553" i="10"/>
  <c r="G2552" i="10"/>
  <c r="E2552" i="10"/>
  <c r="G2551" i="10"/>
  <c r="E2551" i="10"/>
  <c r="G2550" i="10"/>
  <c r="E2550" i="10"/>
  <c r="G2549" i="10"/>
  <c r="E2549" i="10"/>
  <c r="G2548" i="10"/>
  <c r="E2548" i="10"/>
  <c r="G2547" i="10"/>
  <c r="E2547" i="10"/>
  <c r="G2546" i="10"/>
  <c r="E2546" i="10"/>
  <c r="G2545" i="10"/>
  <c r="E2545" i="10"/>
  <c r="G2544" i="10"/>
  <c r="E2544" i="10"/>
  <c r="G2543" i="10"/>
  <c r="E2543" i="10"/>
  <c r="G2542" i="10"/>
  <c r="E2542" i="10"/>
  <c r="G2541" i="10"/>
  <c r="E2541" i="10"/>
  <c r="G2540" i="10"/>
  <c r="E2540" i="10"/>
  <c r="G2539" i="10"/>
  <c r="E2539" i="10"/>
  <c r="G2538" i="10"/>
  <c r="E2538" i="10"/>
  <c r="G2537" i="10"/>
  <c r="E2537" i="10"/>
  <c r="G2536" i="10"/>
  <c r="E2536" i="10"/>
  <c r="G2535" i="10"/>
  <c r="E2535" i="10"/>
  <c r="G2534" i="10"/>
  <c r="E2534" i="10"/>
  <c r="G2533" i="10"/>
  <c r="E2533" i="10"/>
  <c r="G2532" i="10"/>
  <c r="E2532" i="10"/>
  <c r="G2531" i="10"/>
  <c r="E2531" i="10"/>
  <c r="G2530" i="10"/>
  <c r="E2530" i="10"/>
  <c r="G2529" i="10"/>
  <c r="E2529" i="10"/>
  <c r="G2528" i="10"/>
  <c r="E2528" i="10"/>
  <c r="G2527" i="10"/>
  <c r="E2527" i="10"/>
  <c r="G2526" i="10"/>
  <c r="E2526" i="10"/>
  <c r="G2525" i="10"/>
  <c r="E2525" i="10"/>
  <c r="G2524" i="10"/>
  <c r="E2524" i="10"/>
  <c r="G2523" i="10"/>
  <c r="E2523" i="10"/>
  <c r="G2522" i="10"/>
  <c r="E2522" i="10"/>
  <c r="G2521" i="10"/>
  <c r="E2521" i="10"/>
  <c r="G2520" i="10"/>
  <c r="E2520" i="10"/>
  <c r="G2519" i="10"/>
  <c r="E2519" i="10"/>
  <c r="G2518" i="10"/>
  <c r="E2518" i="10"/>
  <c r="G2517" i="10"/>
  <c r="E2517" i="10"/>
  <c r="G2516" i="10"/>
  <c r="E2516" i="10"/>
  <c r="G2515" i="10"/>
  <c r="E2515" i="10"/>
  <c r="G2514" i="10"/>
  <c r="E2514" i="10"/>
  <c r="G2513" i="10"/>
  <c r="E2513" i="10"/>
  <c r="G2512" i="10"/>
  <c r="E2512" i="10"/>
  <c r="G2511" i="10"/>
  <c r="E2511" i="10"/>
  <c r="G2510" i="10"/>
  <c r="E2510" i="10"/>
  <c r="G2509" i="10"/>
  <c r="E2509" i="10"/>
  <c r="G2508" i="10"/>
  <c r="E2508" i="10"/>
  <c r="G2507" i="10"/>
  <c r="E2507" i="10"/>
  <c r="G2506" i="10"/>
  <c r="E2506" i="10"/>
  <c r="G2505" i="10"/>
  <c r="E2505" i="10"/>
  <c r="G2504" i="10"/>
  <c r="E2504" i="10"/>
  <c r="G2503" i="10"/>
  <c r="E2503" i="10"/>
  <c r="G2502" i="10"/>
  <c r="E2502" i="10"/>
  <c r="G2501" i="10"/>
  <c r="E2501" i="10"/>
  <c r="G2500" i="10"/>
  <c r="E2500" i="10"/>
  <c r="G2499" i="10"/>
  <c r="E2499" i="10"/>
  <c r="G2498" i="10"/>
  <c r="E2498" i="10"/>
  <c r="G2497" i="10"/>
  <c r="E2497" i="10"/>
  <c r="G2482" i="10"/>
  <c r="E2482" i="10"/>
  <c r="G2481" i="10"/>
  <c r="E2481" i="10"/>
  <c r="G2480" i="10"/>
  <c r="E2480" i="10"/>
  <c r="G2479" i="10"/>
  <c r="E2479" i="10"/>
  <c r="G2478" i="10"/>
  <c r="E2478" i="10"/>
  <c r="G2477" i="10"/>
  <c r="E2477" i="10"/>
  <c r="G2476" i="10"/>
  <c r="E2476" i="10"/>
  <c r="G2475" i="10"/>
  <c r="E2475" i="10"/>
  <c r="G2474" i="10"/>
  <c r="E2474" i="10"/>
  <c r="G2473" i="10"/>
  <c r="E2473" i="10"/>
  <c r="G2472" i="10"/>
  <c r="E2472" i="10"/>
  <c r="G2471" i="10"/>
  <c r="E2471" i="10"/>
  <c r="G2470" i="10"/>
  <c r="E2470" i="10"/>
  <c r="G2469" i="10"/>
  <c r="E2469" i="10"/>
  <c r="G2468" i="10"/>
  <c r="E2468" i="10"/>
  <c r="G2467" i="10"/>
  <c r="E2467" i="10"/>
  <c r="G2466" i="10"/>
  <c r="E2466" i="10"/>
  <c r="G2465" i="10"/>
  <c r="E2465" i="10"/>
  <c r="G2464" i="10"/>
  <c r="E2464" i="10"/>
  <c r="G2463" i="10"/>
  <c r="E2463" i="10"/>
  <c r="G2462" i="10"/>
  <c r="E2462" i="10"/>
  <c r="G2461" i="10"/>
  <c r="E2461" i="10"/>
  <c r="G2460" i="10"/>
  <c r="E2460" i="10"/>
  <c r="G2459" i="10"/>
  <c r="E2459" i="10"/>
  <c r="G2458" i="10"/>
  <c r="E2458" i="10"/>
  <c r="G2457" i="10"/>
  <c r="E2457" i="10"/>
  <c r="G2456" i="10"/>
  <c r="E2456" i="10"/>
  <c r="G2455" i="10"/>
  <c r="E2455" i="10"/>
  <c r="G2454" i="10"/>
  <c r="E2454" i="10"/>
  <c r="G2453" i="10"/>
  <c r="E2453" i="10"/>
  <c r="G2452" i="10"/>
  <c r="E2452" i="10"/>
  <c r="G2451" i="10"/>
  <c r="E2451" i="10"/>
  <c r="G2450" i="10"/>
  <c r="E2450" i="10"/>
  <c r="G2449" i="10"/>
  <c r="E2449" i="10"/>
  <c r="G2448" i="10"/>
  <c r="E2448" i="10"/>
  <c r="G2447" i="10"/>
  <c r="E2447" i="10"/>
  <c r="G2446" i="10"/>
  <c r="E2446" i="10"/>
  <c r="G2445" i="10"/>
  <c r="E2445" i="10"/>
  <c r="G2444" i="10"/>
  <c r="E2444" i="10"/>
  <c r="G2443" i="10"/>
  <c r="E2443" i="10"/>
  <c r="G2442" i="10"/>
  <c r="E2442" i="10"/>
  <c r="G2441" i="10"/>
  <c r="E2441" i="10"/>
  <c r="G2440" i="10"/>
  <c r="E2440" i="10"/>
  <c r="G2439" i="10"/>
  <c r="E2439" i="10"/>
  <c r="G2438" i="10"/>
  <c r="E2438" i="10"/>
  <c r="G2437" i="10"/>
  <c r="E2437" i="10"/>
  <c r="G2436" i="10"/>
  <c r="E2436" i="10"/>
  <c r="G2435" i="10"/>
  <c r="E2435" i="10"/>
  <c r="G2434" i="10"/>
  <c r="E2434" i="10"/>
  <c r="G2433" i="10"/>
  <c r="E2433" i="10"/>
  <c r="G2432" i="10"/>
  <c r="E2432" i="10"/>
  <c r="G2431" i="10"/>
  <c r="E2431" i="10"/>
  <c r="G2430" i="10"/>
  <c r="E2430" i="10"/>
  <c r="G2429" i="10"/>
  <c r="E2429" i="10"/>
  <c r="G2428" i="10"/>
  <c r="E2428" i="10"/>
  <c r="G2427" i="10"/>
  <c r="E2427" i="10"/>
  <c r="G2426" i="10"/>
  <c r="E2426" i="10"/>
  <c r="G2425" i="10"/>
  <c r="E2425" i="10"/>
  <c r="G2424" i="10"/>
  <c r="E2424" i="10"/>
  <c r="G2423" i="10"/>
  <c r="E2423" i="10"/>
  <c r="G2422" i="10"/>
  <c r="E2422" i="10"/>
  <c r="G2421" i="10"/>
  <c r="E2421" i="10"/>
  <c r="G2420" i="10"/>
  <c r="E2420" i="10"/>
  <c r="G2419" i="10"/>
  <c r="E2419" i="10"/>
  <c r="G2418" i="10"/>
  <c r="E2418" i="10"/>
  <c r="G2417" i="10"/>
  <c r="E2417" i="10"/>
  <c r="G2416" i="10"/>
  <c r="E2416" i="10"/>
  <c r="G2415" i="10"/>
  <c r="E2415" i="10"/>
  <c r="G2414" i="10"/>
  <c r="E2414" i="10"/>
  <c r="G2413" i="10"/>
  <c r="E2413" i="10"/>
  <c r="G2412" i="10"/>
  <c r="E2412" i="10"/>
  <c r="G2411" i="10"/>
  <c r="E2411" i="10"/>
  <c r="G2410" i="10"/>
  <c r="E2410" i="10"/>
  <c r="G2409" i="10"/>
  <c r="E2409" i="10"/>
  <c r="G2408" i="10"/>
  <c r="E2408" i="10"/>
  <c r="G2407" i="10"/>
  <c r="E2407" i="10"/>
  <c r="G2406" i="10"/>
  <c r="E2406" i="10"/>
  <c r="G2405" i="10"/>
  <c r="E2405" i="10"/>
  <c r="G2404" i="10"/>
  <c r="E2404" i="10"/>
  <c r="G2403" i="10"/>
  <c r="E2403" i="10"/>
  <c r="G2402" i="10"/>
  <c r="E2402" i="10"/>
  <c r="G2401" i="10"/>
  <c r="E2401" i="10"/>
  <c r="G2400" i="10"/>
  <c r="E2400" i="10"/>
  <c r="G2399" i="10"/>
  <c r="E2399" i="10"/>
  <c r="G2398" i="10"/>
  <c r="E2398" i="10"/>
  <c r="G2397" i="10"/>
  <c r="E2397" i="10"/>
  <c r="G2396" i="10"/>
  <c r="E2396" i="10"/>
  <c r="G2395" i="10"/>
  <c r="E2395" i="10"/>
  <c r="G2394" i="10"/>
  <c r="E2394" i="10"/>
  <c r="G2393" i="10"/>
  <c r="E2393" i="10"/>
  <c r="G2392" i="10"/>
  <c r="E2392" i="10"/>
  <c r="G2391" i="10"/>
  <c r="E2391" i="10"/>
  <c r="G2390" i="10"/>
  <c r="E2390" i="10"/>
  <c r="G2389" i="10"/>
  <c r="E2389" i="10"/>
  <c r="G2388" i="10"/>
  <c r="E2388" i="10"/>
  <c r="G2387" i="10"/>
  <c r="E2387" i="10"/>
  <c r="G2386" i="10"/>
  <c r="E2386" i="10"/>
  <c r="G2385" i="10"/>
  <c r="E2385" i="10"/>
  <c r="G2384" i="10"/>
  <c r="E2384" i="10"/>
  <c r="G2383" i="10"/>
  <c r="E2383" i="10"/>
  <c r="G2382" i="10"/>
  <c r="E2382" i="10"/>
  <c r="G2381" i="10"/>
  <c r="E2381" i="10"/>
  <c r="G2380" i="10"/>
  <c r="E2380" i="10"/>
  <c r="G2379" i="10"/>
  <c r="E2379" i="10"/>
  <c r="G2378" i="10"/>
  <c r="E2378" i="10"/>
  <c r="G2377" i="10"/>
  <c r="E2377" i="10"/>
  <c r="G2376" i="10"/>
  <c r="E2376" i="10"/>
  <c r="G2375" i="10"/>
  <c r="E2375" i="10"/>
  <c r="G2374" i="10"/>
  <c r="E2374" i="10"/>
  <c r="G2373" i="10"/>
  <c r="E2373" i="10"/>
  <c r="G2372" i="10"/>
  <c r="E2372" i="10"/>
  <c r="G2371" i="10"/>
  <c r="E2371" i="10"/>
  <c r="G2370" i="10"/>
  <c r="E2370" i="10"/>
  <c r="G2369" i="10"/>
  <c r="E2369" i="10"/>
  <c r="G2368" i="10"/>
  <c r="E2368" i="10"/>
  <c r="G2367" i="10"/>
  <c r="E2367" i="10"/>
  <c r="G2366" i="10"/>
  <c r="E2366" i="10"/>
  <c r="G2365" i="10"/>
  <c r="E2365" i="10"/>
  <c r="G2364" i="10"/>
  <c r="E2364" i="10"/>
  <c r="G2363" i="10"/>
  <c r="E2363" i="10"/>
  <c r="G2362" i="10"/>
  <c r="E2362" i="10"/>
  <c r="G2361" i="10"/>
  <c r="E2361" i="10"/>
  <c r="G2360" i="10"/>
  <c r="E2360" i="10"/>
  <c r="G2359" i="10"/>
  <c r="E2359" i="10"/>
  <c r="G2358" i="10"/>
  <c r="E2358" i="10"/>
  <c r="G2357" i="10"/>
  <c r="E2357" i="10"/>
  <c r="G2356" i="10"/>
  <c r="E2356" i="10"/>
  <c r="G2355" i="10"/>
  <c r="E2355" i="10"/>
  <c r="G2354" i="10"/>
  <c r="E2354" i="10"/>
  <c r="G2353" i="10"/>
  <c r="E2353" i="10"/>
  <c r="G2352" i="10"/>
  <c r="E2352" i="10"/>
  <c r="G2351" i="10"/>
  <c r="E2351" i="10"/>
  <c r="G2350" i="10"/>
  <c r="E2350" i="10"/>
  <c r="G2349" i="10"/>
  <c r="E2349" i="10"/>
  <c r="G2348" i="10"/>
  <c r="E2348" i="10"/>
  <c r="G2347" i="10"/>
  <c r="E2347" i="10"/>
  <c r="G2346" i="10"/>
  <c r="E2346" i="10"/>
  <c r="G2345" i="10"/>
  <c r="E2345" i="10"/>
  <c r="G2344" i="10"/>
  <c r="E2344" i="10"/>
  <c r="G2343" i="10"/>
  <c r="E2343" i="10"/>
  <c r="G2342" i="10"/>
  <c r="E2342" i="10"/>
  <c r="G2341" i="10"/>
  <c r="E2341" i="10"/>
  <c r="G2340" i="10"/>
  <c r="E2340" i="10"/>
  <c r="G2339" i="10"/>
  <c r="E2339" i="10"/>
  <c r="G2338" i="10"/>
  <c r="E2338" i="10"/>
  <c r="G2337" i="10"/>
  <c r="E2337" i="10"/>
  <c r="G2336" i="10"/>
  <c r="E2336" i="10"/>
  <c r="G2335" i="10"/>
  <c r="E2335" i="10"/>
  <c r="G2334" i="10"/>
  <c r="E2334" i="10"/>
  <c r="G2333" i="10"/>
  <c r="E2333" i="10"/>
  <c r="G2332" i="10"/>
  <c r="E2332" i="10"/>
  <c r="G2331" i="10"/>
  <c r="E2331" i="10"/>
  <c r="G2330" i="10"/>
  <c r="E2330" i="10"/>
  <c r="G2329" i="10"/>
  <c r="E2329" i="10"/>
  <c r="G2328" i="10"/>
  <c r="E2328" i="10"/>
  <c r="G2327" i="10"/>
  <c r="E2327" i="10"/>
  <c r="G2326" i="10"/>
  <c r="E2326" i="10"/>
  <c r="G2325" i="10"/>
  <c r="E2325" i="10"/>
  <c r="G2324" i="10"/>
  <c r="E2324" i="10"/>
  <c r="G2323" i="10"/>
  <c r="E2323" i="10"/>
  <c r="G2322" i="10"/>
  <c r="E2322" i="10"/>
  <c r="G2321" i="10"/>
  <c r="E2321" i="10"/>
  <c r="G2320" i="10"/>
  <c r="E2320" i="10"/>
  <c r="G2319" i="10"/>
  <c r="E2319" i="10"/>
  <c r="G2318" i="10"/>
  <c r="E2318" i="10"/>
  <c r="G2317" i="10"/>
  <c r="E2317" i="10"/>
  <c r="G2316" i="10"/>
  <c r="E2316" i="10"/>
  <c r="G2315" i="10"/>
  <c r="E2315" i="10"/>
  <c r="G2314" i="10"/>
  <c r="E2314" i="10"/>
  <c r="G2313" i="10"/>
  <c r="E2313" i="10"/>
  <c r="G2312" i="10"/>
  <c r="E2312" i="10"/>
  <c r="G2311" i="10"/>
  <c r="E2311" i="10"/>
  <c r="G2310" i="10"/>
  <c r="E2310" i="10"/>
  <c r="G2309" i="10"/>
  <c r="E2309" i="10"/>
  <c r="G2308" i="10"/>
  <c r="E2308" i="10"/>
  <c r="G2307" i="10"/>
  <c r="E2307" i="10"/>
  <c r="G2296" i="10"/>
  <c r="E2296" i="10"/>
  <c r="G2295" i="10"/>
  <c r="E2295" i="10"/>
  <c r="G2294" i="10"/>
  <c r="E2294" i="10"/>
  <c r="G2293" i="10"/>
  <c r="E2293" i="10"/>
  <c r="G2292" i="10"/>
  <c r="E2292" i="10"/>
  <c r="G2291" i="10"/>
  <c r="E2291" i="10"/>
  <c r="G2290" i="10"/>
  <c r="E2290" i="10"/>
  <c r="G2289" i="10"/>
  <c r="E2289" i="10"/>
  <c r="G2288" i="10"/>
  <c r="E2288" i="10"/>
  <c r="G2287" i="10"/>
  <c r="E2287" i="10"/>
  <c r="G2286" i="10"/>
  <c r="E2286" i="10"/>
  <c r="G2285" i="10"/>
  <c r="E2285" i="10"/>
  <c r="G2284" i="10"/>
  <c r="E2284" i="10"/>
  <c r="G2283" i="10"/>
  <c r="E2283" i="10"/>
  <c r="G2282" i="10"/>
  <c r="E2282" i="10"/>
  <c r="G2281" i="10"/>
  <c r="E2281" i="10"/>
  <c r="G2280" i="10"/>
  <c r="E2280" i="10"/>
  <c r="G2279" i="10"/>
  <c r="E2279" i="10"/>
  <c r="G2278" i="10"/>
  <c r="E2278" i="10"/>
  <c r="G2277" i="10"/>
  <c r="E2277" i="10"/>
  <c r="G2272" i="10"/>
  <c r="E2272" i="10"/>
  <c r="G2271" i="10"/>
  <c r="E2271" i="10"/>
  <c r="G2270" i="10"/>
  <c r="E2270" i="10"/>
  <c r="G2269" i="10"/>
  <c r="E2269" i="10"/>
  <c r="G2268" i="10"/>
  <c r="E2268" i="10"/>
  <c r="G2267" i="10"/>
  <c r="E2267" i="10"/>
  <c r="G2266" i="10"/>
  <c r="E2266" i="10"/>
  <c r="G2265" i="10"/>
  <c r="E2265" i="10"/>
  <c r="G2264" i="10"/>
  <c r="E2264" i="10"/>
  <c r="G2263" i="10"/>
  <c r="E2263" i="10"/>
  <c r="G2262" i="10"/>
  <c r="E2262" i="10"/>
  <c r="G2261" i="10"/>
  <c r="E2261" i="10"/>
  <c r="G2260" i="10"/>
  <c r="E2260" i="10"/>
  <c r="G2259" i="10"/>
  <c r="E2259" i="10"/>
  <c r="G2258" i="10"/>
  <c r="E2258" i="10"/>
  <c r="G2257" i="10"/>
  <c r="E2257" i="10"/>
  <c r="G2256" i="10"/>
  <c r="E2256" i="10"/>
  <c r="G2255" i="10"/>
  <c r="E2255" i="10"/>
  <c r="G2254" i="10"/>
  <c r="E2254" i="10"/>
  <c r="G2253" i="10"/>
  <c r="E2253" i="10"/>
  <c r="G2248" i="10"/>
  <c r="E2248" i="10"/>
  <c r="G2247" i="10"/>
  <c r="E2247" i="10"/>
  <c r="G2246" i="10"/>
  <c r="E2246" i="10"/>
  <c r="G2245" i="10"/>
  <c r="E2245" i="10"/>
  <c r="G2244" i="10"/>
  <c r="E2244" i="10"/>
  <c r="G2243" i="10"/>
  <c r="E2243" i="10"/>
  <c r="G2242" i="10"/>
  <c r="E2242" i="10"/>
  <c r="G2241" i="10"/>
  <c r="E2241" i="10"/>
  <c r="G2240" i="10"/>
  <c r="E2240" i="10"/>
  <c r="G2239" i="10"/>
  <c r="E2239" i="10"/>
  <c r="G2238" i="10"/>
  <c r="E2238" i="10"/>
  <c r="G2237" i="10"/>
  <c r="E2237" i="10"/>
  <c r="G2236" i="10"/>
  <c r="E2236" i="10"/>
  <c r="G2235" i="10"/>
  <c r="E2235" i="10"/>
  <c r="G2234" i="10"/>
  <c r="E2234" i="10"/>
  <c r="G2233" i="10"/>
  <c r="E2233" i="10"/>
  <c r="G2232" i="10"/>
  <c r="E2232" i="10"/>
  <c r="G2231" i="10"/>
  <c r="E2231" i="10"/>
  <c r="G2230" i="10"/>
  <c r="E2230" i="10"/>
  <c r="G2229" i="10"/>
  <c r="E2229" i="10"/>
  <c r="G2228" i="10"/>
  <c r="E2228" i="10"/>
  <c r="G2227" i="10"/>
  <c r="E2227" i="10"/>
  <c r="G2222" i="10"/>
  <c r="E2222" i="10"/>
  <c r="G2221" i="10"/>
  <c r="E2221" i="10"/>
  <c r="G2220" i="10"/>
  <c r="E2220" i="10"/>
  <c r="G2219" i="10"/>
  <c r="E2219" i="10"/>
  <c r="G2218" i="10"/>
  <c r="E2218" i="10"/>
  <c r="G2217" i="10"/>
  <c r="E2217" i="10"/>
  <c r="G2216" i="10"/>
  <c r="E2216" i="10"/>
  <c r="G2215" i="10"/>
  <c r="E2215" i="10"/>
  <c r="G2214" i="10"/>
  <c r="E2214" i="10"/>
  <c r="G2213" i="10"/>
  <c r="E2213" i="10"/>
  <c r="G2212" i="10"/>
  <c r="E2212" i="10"/>
  <c r="G2211" i="10"/>
  <c r="E2211" i="10"/>
  <c r="G2210" i="10"/>
  <c r="E2210" i="10"/>
  <c r="G2209" i="10"/>
  <c r="E2209" i="10"/>
  <c r="G2208" i="10"/>
  <c r="E2208" i="10"/>
  <c r="G2207" i="10"/>
  <c r="E2207" i="10"/>
  <c r="G2206" i="10"/>
  <c r="E2206" i="10"/>
  <c r="G2205" i="10"/>
  <c r="E2205" i="10"/>
  <c r="G2204" i="10"/>
  <c r="E2204" i="10"/>
  <c r="G2203" i="10"/>
  <c r="E2203" i="10"/>
  <c r="G2202" i="10"/>
  <c r="E2202" i="10"/>
  <c r="G2201" i="10"/>
  <c r="E2201" i="10"/>
  <c r="G2196" i="10"/>
  <c r="E2196" i="10"/>
  <c r="G2195" i="10"/>
  <c r="E2195" i="10"/>
  <c r="G2194" i="10"/>
  <c r="E2194" i="10"/>
  <c r="G2193" i="10"/>
  <c r="E2193" i="10"/>
  <c r="G2192" i="10"/>
  <c r="E2192" i="10"/>
  <c r="G2191" i="10"/>
  <c r="E2191" i="10"/>
  <c r="G2190" i="10"/>
  <c r="E2190" i="10"/>
  <c r="G2189" i="10"/>
  <c r="E2189" i="10"/>
  <c r="G2188" i="10"/>
  <c r="E2188" i="10"/>
  <c r="G2187" i="10"/>
  <c r="E2187" i="10"/>
  <c r="G2186" i="10"/>
  <c r="E2186" i="10"/>
  <c r="G2185" i="10"/>
  <c r="E2185" i="10"/>
  <c r="G2184" i="10"/>
  <c r="E2184" i="10"/>
  <c r="G2183" i="10"/>
  <c r="E2183" i="10"/>
  <c r="G2182" i="10"/>
  <c r="E2182" i="10"/>
  <c r="G2181" i="10"/>
  <c r="E2181" i="10"/>
  <c r="G2180" i="10"/>
  <c r="E2180" i="10"/>
  <c r="G2179" i="10"/>
  <c r="E2179" i="10"/>
  <c r="G2178" i="10"/>
  <c r="E2178" i="10"/>
  <c r="G2177" i="10"/>
  <c r="E2177" i="10"/>
  <c r="G2176" i="10"/>
  <c r="E2176" i="10"/>
  <c r="G2175" i="10"/>
  <c r="E2175" i="10"/>
  <c r="G2170" i="10"/>
  <c r="E2170" i="10"/>
  <c r="G2169" i="10"/>
  <c r="E2169" i="10"/>
  <c r="G2168" i="10"/>
  <c r="E2168" i="10"/>
  <c r="G2167" i="10"/>
  <c r="E2167" i="10"/>
  <c r="G2166" i="10"/>
  <c r="E2166" i="10"/>
  <c r="G2165" i="10"/>
  <c r="E2165" i="10"/>
  <c r="G2164" i="10"/>
  <c r="E2164" i="10"/>
  <c r="G2163" i="10"/>
  <c r="E2163" i="10"/>
  <c r="G2162" i="10"/>
  <c r="E2162" i="10"/>
  <c r="G2161" i="10"/>
  <c r="E2161" i="10"/>
  <c r="G2160" i="10"/>
  <c r="E2160" i="10"/>
  <c r="G2159" i="10"/>
  <c r="E2159" i="10"/>
  <c r="G2158" i="10"/>
  <c r="E2158" i="10"/>
  <c r="G2157" i="10"/>
  <c r="E2157" i="10"/>
  <c r="G2156" i="10"/>
  <c r="E2156" i="10"/>
  <c r="G2155" i="10"/>
  <c r="E2155" i="10"/>
  <c r="G2154" i="10"/>
  <c r="E2154" i="10"/>
  <c r="G2153" i="10"/>
  <c r="E2153" i="10"/>
  <c r="G2152" i="10"/>
  <c r="E2152" i="10"/>
  <c r="G2151" i="10"/>
  <c r="E2151" i="10"/>
  <c r="G2150" i="10"/>
  <c r="E2150" i="10"/>
  <c r="G2149" i="10"/>
  <c r="E2149" i="10"/>
  <c r="G2144" i="10"/>
  <c r="E2144" i="10"/>
  <c r="G2143" i="10"/>
  <c r="E2143" i="10"/>
  <c r="G2142" i="10"/>
  <c r="E2142" i="10"/>
  <c r="G2141" i="10"/>
  <c r="E2141" i="10"/>
  <c r="G2140" i="10"/>
  <c r="E2140" i="10"/>
  <c r="G2139" i="10"/>
  <c r="E2139" i="10"/>
  <c r="G2138" i="10"/>
  <c r="E2138" i="10"/>
  <c r="G2137" i="10"/>
  <c r="E2137" i="10"/>
  <c r="G2136" i="10"/>
  <c r="E2136" i="10"/>
  <c r="G2135" i="10"/>
  <c r="E2135" i="10"/>
  <c r="G2134" i="10"/>
  <c r="E2134" i="10"/>
  <c r="G2133" i="10"/>
  <c r="E2133" i="10"/>
  <c r="G2132" i="10"/>
  <c r="E2132" i="10"/>
  <c r="G2131" i="10"/>
  <c r="E2131" i="10"/>
  <c r="G2130" i="10"/>
  <c r="E2130" i="10"/>
  <c r="G2129" i="10"/>
  <c r="E2129" i="10"/>
  <c r="G2128" i="10"/>
  <c r="E2128" i="10"/>
  <c r="G2127" i="10"/>
  <c r="E2127" i="10"/>
  <c r="G2126" i="10"/>
  <c r="E2126" i="10"/>
  <c r="G2125" i="10"/>
  <c r="E2125" i="10"/>
  <c r="G2124" i="10"/>
  <c r="E2124" i="10"/>
  <c r="G2123" i="10"/>
  <c r="E2123" i="10"/>
  <c r="G2118" i="10"/>
  <c r="E2118" i="10"/>
  <c r="G2117" i="10"/>
  <c r="E2117" i="10"/>
  <c r="G2116" i="10"/>
  <c r="E2116" i="10"/>
  <c r="G2115" i="10"/>
  <c r="E2115" i="10"/>
  <c r="G2114" i="10"/>
  <c r="E2114" i="10"/>
  <c r="G2113" i="10"/>
  <c r="E2113" i="10"/>
  <c r="G2112" i="10"/>
  <c r="E2112" i="10"/>
  <c r="G2111" i="10"/>
  <c r="E2111" i="10"/>
  <c r="G2110" i="10"/>
  <c r="E2110" i="10"/>
  <c r="G2109" i="10"/>
  <c r="E2109" i="10"/>
  <c r="G2108" i="10"/>
  <c r="E2108" i="10"/>
  <c r="G2107" i="10"/>
  <c r="E2107" i="10"/>
  <c r="G2106" i="10"/>
  <c r="E2106" i="10"/>
  <c r="G2105" i="10"/>
  <c r="E2105" i="10"/>
  <c r="G2104" i="10"/>
  <c r="E2104" i="10"/>
  <c r="G2103" i="10"/>
  <c r="E2103" i="10"/>
  <c r="G2102" i="10"/>
  <c r="E2102" i="10"/>
  <c r="G2101" i="10"/>
  <c r="E2101" i="10"/>
  <c r="G2100" i="10"/>
  <c r="E2100" i="10"/>
  <c r="G2099" i="10"/>
  <c r="E2099" i="10"/>
  <c r="G2098" i="10"/>
  <c r="E2098" i="10"/>
  <c r="G2097" i="10"/>
  <c r="E2097" i="10"/>
  <c r="G2082" i="10"/>
  <c r="F2082" i="10"/>
  <c r="E2082" i="10"/>
  <c r="G2081" i="10"/>
  <c r="F2081" i="10"/>
  <c r="E2081" i="10"/>
  <c r="G2080" i="10"/>
  <c r="F2080" i="10"/>
  <c r="E2080" i="10"/>
  <c r="G2079" i="10"/>
  <c r="F2079" i="10"/>
  <c r="E2079" i="10"/>
  <c r="G2078" i="10"/>
  <c r="F2078" i="10"/>
  <c r="E2078" i="10"/>
  <c r="G2077" i="10"/>
  <c r="F2077" i="10"/>
  <c r="E2077" i="10"/>
  <c r="G2076" i="10"/>
  <c r="F2076" i="10"/>
  <c r="E2076" i="10"/>
  <c r="G2075" i="10"/>
  <c r="F2075" i="10"/>
  <c r="E2075" i="10"/>
  <c r="G2074" i="10"/>
  <c r="E2074" i="10"/>
  <c r="G2073" i="10"/>
  <c r="E2073" i="10"/>
  <c r="G2072" i="10"/>
  <c r="E2072" i="10"/>
  <c r="G2071" i="10"/>
  <c r="E2071" i="10"/>
  <c r="G2070" i="10"/>
  <c r="E2070" i="10"/>
  <c r="G2069" i="10"/>
  <c r="E2069" i="10"/>
  <c r="G2068" i="10"/>
  <c r="E2068" i="10"/>
  <c r="G2067" i="10"/>
  <c r="E2067" i="10"/>
  <c r="G2055" i="10"/>
  <c r="F2055" i="10"/>
  <c r="E2055" i="10"/>
  <c r="G2054" i="10"/>
  <c r="F2054" i="10"/>
  <c r="E2054" i="10"/>
  <c r="G2053" i="10"/>
  <c r="F2053" i="10"/>
  <c r="E2053" i="10"/>
  <c r="G2052" i="10"/>
  <c r="F2052" i="10"/>
  <c r="E2052" i="10"/>
  <c r="G2051" i="10"/>
  <c r="F2051" i="10"/>
  <c r="E2051" i="10"/>
  <c r="G2050" i="10"/>
  <c r="F2050" i="10"/>
  <c r="E2050" i="10"/>
  <c r="G2049" i="10"/>
  <c r="F2049" i="10"/>
  <c r="E2049" i="10"/>
  <c r="G2048" i="10"/>
  <c r="F2048" i="10"/>
  <c r="E2048" i="10"/>
  <c r="G2047" i="10"/>
  <c r="E2047" i="10"/>
  <c r="G2046" i="10"/>
  <c r="E2046" i="10"/>
  <c r="G2045" i="10"/>
  <c r="E2045" i="10"/>
  <c r="G2044" i="10"/>
  <c r="E2044" i="10"/>
  <c r="G2043" i="10"/>
  <c r="E2043" i="10"/>
  <c r="G2042" i="10"/>
  <c r="E2042" i="10"/>
  <c r="G2041" i="10"/>
  <c r="E2041" i="10"/>
  <c r="G2040" i="10"/>
  <c r="E2040" i="10"/>
  <c r="G2028" i="10"/>
  <c r="F2028" i="10"/>
  <c r="E2028" i="10"/>
  <c r="G2027" i="10"/>
  <c r="F2027" i="10"/>
  <c r="E2027" i="10"/>
  <c r="G2026" i="10"/>
  <c r="F2026" i="10"/>
  <c r="E2026" i="10"/>
  <c r="G2025" i="10"/>
  <c r="F2025" i="10"/>
  <c r="E2025" i="10"/>
  <c r="G2024" i="10"/>
  <c r="F2024" i="10"/>
  <c r="E2024" i="10"/>
  <c r="G2023" i="10"/>
  <c r="F2023" i="10"/>
  <c r="E2023" i="10"/>
  <c r="G2022" i="10"/>
  <c r="F2022" i="10"/>
  <c r="E2022" i="10"/>
  <c r="G2021" i="10"/>
  <c r="F2021" i="10"/>
  <c r="E2021" i="10"/>
  <c r="G2020" i="10"/>
  <c r="E2020" i="10"/>
  <c r="G2019" i="10"/>
  <c r="E2019" i="10"/>
  <c r="G2018" i="10"/>
  <c r="E2018" i="10"/>
  <c r="G2017" i="10"/>
  <c r="E2017" i="10"/>
  <c r="G2016" i="10"/>
  <c r="E2016" i="10"/>
  <c r="G2015" i="10"/>
  <c r="E2015" i="10"/>
  <c r="G2014" i="10"/>
  <c r="E2014" i="10"/>
  <c r="G2013" i="10"/>
  <c r="E2013" i="10"/>
  <c r="G2001" i="10"/>
  <c r="F2001" i="10"/>
  <c r="E2001" i="10"/>
  <c r="G2000" i="10"/>
  <c r="F2000" i="10"/>
  <c r="E2000" i="10"/>
  <c r="G1999" i="10"/>
  <c r="F1999" i="10"/>
  <c r="E1999" i="10"/>
  <c r="G1998" i="10"/>
  <c r="F1998" i="10"/>
  <c r="E1998" i="10"/>
  <c r="G1997" i="10"/>
  <c r="F1997" i="10"/>
  <c r="E1997" i="10"/>
  <c r="G1996" i="10"/>
  <c r="F1996" i="10"/>
  <c r="E1996" i="10"/>
  <c r="G1995" i="10"/>
  <c r="F1995" i="10"/>
  <c r="E1995" i="10"/>
  <c r="G1994" i="10"/>
  <c r="F1994" i="10"/>
  <c r="E1994" i="10"/>
  <c r="G1993" i="10"/>
  <c r="E1993" i="10"/>
  <c r="G1992" i="10"/>
  <c r="E1992" i="10"/>
  <c r="G1991" i="10"/>
  <c r="E1991" i="10"/>
  <c r="G1990" i="10"/>
  <c r="E1990" i="10"/>
  <c r="G1989" i="10"/>
  <c r="E1989" i="10"/>
  <c r="G1988" i="10"/>
  <c r="E1988" i="10"/>
  <c r="G1987" i="10"/>
  <c r="E1987" i="10"/>
  <c r="G1986" i="10"/>
  <c r="E1986" i="10"/>
  <c r="G1974" i="10"/>
  <c r="F1974" i="10"/>
  <c r="E1974" i="10"/>
  <c r="G1973" i="10"/>
  <c r="F1973" i="10"/>
  <c r="E1973" i="10"/>
  <c r="G1972" i="10"/>
  <c r="F1972" i="10"/>
  <c r="E1972" i="10"/>
  <c r="G1971" i="10"/>
  <c r="F1971" i="10"/>
  <c r="E1971" i="10"/>
  <c r="G1970" i="10"/>
  <c r="F1970" i="10"/>
  <c r="E1970" i="10"/>
  <c r="G1969" i="10"/>
  <c r="F1969" i="10"/>
  <c r="E1969" i="10"/>
  <c r="G1968" i="10"/>
  <c r="F1968" i="10"/>
  <c r="E1968" i="10"/>
  <c r="G1967" i="10"/>
  <c r="F1967" i="10"/>
  <c r="E1967" i="10"/>
  <c r="G1966" i="10"/>
  <c r="E1966" i="10"/>
  <c r="G1965" i="10"/>
  <c r="E1965" i="10"/>
  <c r="G1964" i="10"/>
  <c r="E1964" i="10"/>
  <c r="G1963" i="10"/>
  <c r="E1963" i="10"/>
  <c r="G1962" i="10"/>
  <c r="E1962" i="10"/>
  <c r="G1961" i="10"/>
  <c r="E1961" i="10"/>
  <c r="G1960" i="10"/>
  <c r="E1960" i="10"/>
  <c r="G1959" i="10"/>
  <c r="E1959" i="10"/>
  <c r="G1947" i="10"/>
  <c r="F1947" i="10"/>
  <c r="E1947" i="10"/>
  <c r="G1946" i="10"/>
  <c r="F1946" i="10"/>
  <c r="E1946" i="10"/>
  <c r="G1945" i="10"/>
  <c r="F1945" i="10"/>
  <c r="E1945" i="10"/>
  <c r="G1944" i="10"/>
  <c r="F1944" i="10"/>
  <c r="E1944" i="10"/>
  <c r="G1943" i="10"/>
  <c r="F1943" i="10"/>
  <c r="E1943" i="10"/>
  <c r="G1942" i="10"/>
  <c r="F1942" i="10"/>
  <c r="E1942" i="10"/>
  <c r="G1941" i="10"/>
  <c r="F1941" i="10"/>
  <c r="E1941" i="10"/>
  <c r="G1940" i="10"/>
  <c r="F1940" i="10"/>
  <c r="E1940" i="10"/>
  <c r="G1939" i="10"/>
  <c r="E1939" i="10"/>
  <c r="G1938" i="10"/>
  <c r="E1938" i="10"/>
  <c r="G1937" i="10"/>
  <c r="E1937" i="10"/>
  <c r="G1936" i="10"/>
  <c r="E1936" i="10"/>
  <c r="G1935" i="10"/>
  <c r="E1935" i="10"/>
  <c r="G1934" i="10"/>
  <c r="E1934" i="10"/>
  <c r="G1933" i="10"/>
  <c r="E1933" i="10"/>
  <c r="G1932" i="10"/>
  <c r="E1932" i="10"/>
  <c r="G1920" i="10"/>
  <c r="F1920" i="10"/>
  <c r="E1920" i="10"/>
  <c r="G1919" i="10"/>
  <c r="F1919" i="10"/>
  <c r="E1919" i="10"/>
  <c r="G1918" i="10"/>
  <c r="F1918" i="10"/>
  <c r="E1918" i="10"/>
  <c r="G1917" i="10"/>
  <c r="F1917" i="10"/>
  <c r="E1917" i="10"/>
  <c r="G1916" i="10"/>
  <c r="F1916" i="10"/>
  <c r="E1916" i="10"/>
  <c r="G1915" i="10"/>
  <c r="F1915" i="10"/>
  <c r="E1915" i="10"/>
  <c r="G1914" i="10"/>
  <c r="F1914" i="10"/>
  <c r="E1914" i="10"/>
  <c r="G1913" i="10"/>
  <c r="F1913" i="10"/>
  <c r="E1913" i="10"/>
  <c r="G1912" i="10"/>
  <c r="E1912" i="10"/>
  <c r="G1911" i="10"/>
  <c r="E1911" i="10"/>
  <c r="G1910" i="10"/>
  <c r="E1910" i="10"/>
  <c r="G1909" i="10"/>
  <c r="E1909" i="10"/>
  <c r="G1908" i="10"/>
  <c r="E1908" i="10"/>
  <c r="G1907" i="10"/>
  <c r="E1907" i="10"/>
  <c r="G1906" i="10"/>
  <c r="E1906" i="10"/>
  <c r="G1905" i="10"/>
  <c r="E1905" i="10"/>
  <c r="G1893" i="10"/>
  <c r="F1893" i="10"/>
  <c r="E1893" i="10"/>
  <c r="G1892" i="10"/>
  <c r="F1892" i="10"/>
  <c r="E1892" i="10"/>
  <c r="G1891" i="10"/>
  <c r="F1891" i="10"/>
  <c r="E1891" i="10"/>
  <c r="G1890" i="10"/>
  <c r="F1890" i="10"/>
  <c r="E1890" i="10"/>
  <c r="G1889" i="10"/>
  <c r="F1889" i="10"/>
  <c r="E1889" i="10"/>
  <c r="G1888" i="10"/>
  <c r="F1888" i="10"/>
  <c r="E1888" i="10"/>
  <c r="G1887" i="10"/>
  <c r="F1887" i="10"/>
  <c r="E1887" i="10"/>
  <c r="G1886" i="10"/>
  <c r="F1886" i="10"/>
  <c r="E1886" i="10"/>
  <c r="G1885" i="10"/>
  <c r="E1885" i="10"/>
  <c r="G1884" i="10"/>
  <c r="E1884" i="10"/>
  <c r="G1883" i="10"/>
  <c r="E1883" i="10"/>
  <c r="G1882" i="10"/>
  <c r="E1882" i="10"/>
  <c r="G1881" i="10"/>
  <c r="E1881" i="10"/>
  <c r="G1880" i="10"/>
  <c r="E1880" i="10"/>
  <c r="G1879" i="10"/>
  <c r="E1879" i="10"/>
  <c r="G1878" i="10"/>
  <c r="E1878" i="10"/>
  <c r="G1866" i="10"/>
  <c r="F1866" i="10"/>
  <c r="E1866" i="10"/>
  <c r="G1865" i="10"/>
  <c r="F1865" i="10"/>
  <c r="E1865" i="10"/>
  <c r="G1864" i="10"/>
  <c r="F1864" i="10"/>
  <c r="E1864" i="10"/>
  <c r="G1863" i="10"/>
  <c r="F1863" i="10"/>
  <c r="E1863" i="10"/>
  <c r="G1862" i="10"/>
  <c r="F1862" i="10"/>
  <c r="E1862" i="10"/>
  <c r="G1861" i="10"/>
  <c r="F1861" i="10"/>
  <c r="E1861" i="10"/>
  <c r="G1860" i="10"/>
  <c r="F1860" i="10"/>
  <c r="E1860" i="10"/>
  <c r="G1859" i="10"/>
  <c r="F1859" i="10"/>
  <c r="E1859" i="10"/>
  <c r="G1858" i="10"/>
  <c r="E1858" i="10"/>
  <c r="G1857" i="10"/>
  <c r="E1857" i="10"/>
  <c r="G1856" i="10"/>
  <c r="E1856" i="10"/>
  <c r="G1855" i="10"/>
  <c r="E1855" i="10"/>
  <c r="G1854" i="10"/>
  <c r="E1854" i="10"/>
  <c r="G1853" i="10"/>
  <c r="E1853" i="10"/>
  <c r="G1852" i="10"/>
  <c r="E1852" i="10"/>
  <c r="G1851" i="10"/>
  <c r="E1851" i="10"/>
  <c r="G1839" i="10"/>
  <c r="F1839" i="10"/>
  <c r="E1839" i="10"/>
  <c r="G1838" i="10"/>
  <c r="F1838" i="10"/>
  <c r="E1838" i="10"/>
  <c r="G1837" i="10"/>
  <c r="F1837" i="10"/>
  <c r="E1837" i="10"/>
  <c r="G1836" i="10"/>
  <c r="F1836" i="10"/>
  <c r="E1836" i="10"/>
  <c r="G1835" i="10"/>
  <c r="F1835" i="10"/>
  <c r="E1835" i="10"/>
  <c r="G1834" i="10"/>
  <c r="F1834" i="10"/>
  <c r="E1834" i="10"/>
  <c r="G1833" i="10"/>
  <c r="F1833" i="10"/>
  <c r="E1833" i="10"/>
  <c r="G1832" i="10"/>
  <c r="F1832" i="10"/>
  <c r="E1832" i="10"/>
  <c r="G1831" i="10"/>
  <c r="E1831" i="10"/>
  <c r="G1830" i="10"/>
  <c r="E1830" i="10"/>
  <c r="G1829" i="10"/>
  <c r="E1829" i="10"/>
  <c r="G1828" i="10"/>
  <c r="E1828" i="10"/>
  <c r="G1827" i="10"/>
  <c r="E1827" i="10"/>
  <c r="G1826" i="10"/>
  <c r="E1826" i="10"/>
  <c r="G1825" i="10"/>
  <c r="E1825" i="10"/>
  <c r="G1824" i="10"/>
  <c r="E1824" i="10"/>
  <c r="G1812" i="10"/>
  <c r="F1812" i="10"/>
  <c r="E1812" i="10"/>
  <c r="G1811" i="10"/>
  <c r="F1811" i="10"/>
  <c r="E1811" i="10"/>
  <c r="G1810" i="10"/>
  <c r="F1810" i="10"/>
  <c r="E1810" i="10"/>
  <c r="G1809" i="10"/>
  <c r="F1809" i="10"/>
  <c r="E1809" i="10"/>
  <c r="G1808" i="10"/>
  <c r="F1808" i="10"/>
  <c r="E1808" i="10"/>
  <c r="G1807" i="10"/>
  <c r="F1807" i="10"/>
  <c r="E1807" i="10"/>
  <c r="G1806" i="10"/>
  <c r="F1806" i="10"/>
  <c r="E1806" i="10"/>
  <c r="G1805" i="10"/>
  <c r="F1805" i="10"/>
  <c r="E1805" i="10"/>
  <c r="G1804" i="10"/>
  <c r="E1804" i="10"/>
  <c r="G1803" i="10"/>
  <c r="E1803" i="10"/>
  <c r="G1802" i="10"/>
  <c r="E1802" i="10"/>
  <c r="G1801" i="10"/>
  <c r="E1801" i="10"/>
  <c r="G1800" i="10"/>
  <c r="E1800" i="10"/>
  <c r="G1799" i="10"/>
  <c r="E1799" i="10"/>
  <c r="G1798" i="10"/>
  <c r="E1798" i="10"/>
  <c r="G1797" i="10"/>
  <c r="E1797" i="10"/>
  <c r="G1785" i="10"/>
  <c r="F1785" i="10"/>
  <c r="E1785" i="10"/>
  <c r="G1784" i="10"/>
  <c r="F1784" i="10"/>
  <c r="E1784" i="10"/>
  <c r="G1783" i="10"/>
  <c r="F1783" i="10"/>
  <c r="E1783" i="10"/>
  <c r="G1782" i="10"/>
  <c r="F1782" i="10"/>
  <c r="E1782" i="10"/>
  <c r="G1781" i="10"/>
  <c r="F1781" i="10"/>
  <c r="E1781" i="10"/>
  <c r="G1780" i="10"/>
  <c r="F1780" i="10"/>
  <c r="E1780" i="10"/>
  <c r="G1779" i="10"/>
  <c r="F1779" i="10"/>
  <c r="E1779" i="10"/>
  <c r="G1778" i="10"/>
  <c r="F1778" i="10"/>
  <c r="E1778" i="10"/>
  <c r="G1777" i="10"/>
  <c r="E1777" i="10"/>
  <c r="G1776" i="10"/>
  <c r="E1776" i="10"/>
  <c r="G1775" i="10"/>
  <c r="E1775" i="10"/>
  <c r="G1774" i="10"/>
  <c r="E1774" i="10"/>
  <c r="G1773" i="10"/>
  <c r="E1773" i="10"/>
  <c r="G1772" i="10"/>
  <c r="E1772" i="10"/>
  <c r="G1771" i="10"/>
  <c r="E1771" i="10"/>
  <c r="G1770" i="10"/>
  <c r="E1770" i="10"/>
  <c r="G1758" i="10"/>
  <c r="F1758" i="10"/>
  <c r="E1758" i="10"/>
  <c r="G1757" i="10"/>
  <c r="F1757" i="10"/>
  <c r="E1757" i="10"/>
  <c r="G1756" i="10"/>
  <c r="F1756" i="10"/>
  <c r="E1756" i="10"/>
  <c r="G1755" i="10"/>
  <c r="F1755" i="10"/>
  <c r="E1755" i="10"/>
  <c r="G1754" i="10"/>
  <c r="F1754" i="10"/>
  <c r="E1754" i="10"/>
  <c r="G1753" i="10"/>
  <c r="F1753" i="10"/>
  <c r="E1753" i="10"/>
  <c r="G1752" i="10"/>
  <c r="F1752" i="10"/>
  <c r="E1752" i="10"/>
  <c r="G1751" i="10"/>
  <c r="F1751" i="10"/>
  <c r="E1751" i="10"/>
  <c r="G1750" i="10"/>
  <c r="E1750" i="10"/>
  <c r="G1749" i="10"/>
  <c r="E1749" i="10"/>
  <c r="G1748" i="10"/>
  <c r="E1748" i="10"/>
  <c r="G1747" i="10"/>
  <c r="E1747" i="10"/>
  <c r="G1746" i="10"/>
  <c r="E1746" i="10"/>
  <c r="G1745" i="10"/>
  <c r="E1745" i="10"/>
  <c r="G1744" i="10"/>
  <c r="E1744" i="10"/>
  <c r="G1743" i="10"/>
  <c r="E1743" i="10"/>
  <c r="G1731" i="10"/>
  <c r="F1731" i="10"/>
  <c r="E1731" i="10"/>
  <c r="G1730" i="10"/>
  <c r="F1730" i="10"/>
  <c r="E1730" i="10"/>
  <c r="G1729" i="10"/>
  <c r="F1729" i="10"/>
  <c r="E1729" i="10"/>
  <c r="G1728" i="10"/>
  <c r="F1728" i="10"/>
  <c r="E1728" i="10"/>
  <c r="G1727" i="10"/>
  <c r="F1727" i="10"/>
  <c r="E1727" i="10"/>
  <c r="G1726" i="10"/>
  <c r="F1726" i="10"/>
  <c r="E1726" i="10"/>
  <c r="G1725" i="10"/>
  <c r="F1725" i="10"/>
  <c r="E1725" i="10"/>
  <c r="G1724" i="10"/>
  <c r="F1724" i="10"/>
  <c r="E1724" i="10"/>
  <c r="G1723" i="10"/>
  <c r="E1723" i="10"/>
  <c r="G1722" i="10"/>
  <c r="E1722" i="10"/>
  <c r="G1721" i="10"/>
  <c r="E1721" i="10"/>
  <c r="G1720" i="10"/>
  <c r="E1720" i="10"/>
  <c r="G1719" i="10"/>
  <c r="E1719" i="10"/>
  <c r="G1718" i="10"/>
  <c r="E1718" i="10"/>
  <c r="G1717" i="10"/>
  <c r="E1717" i="10"/>
  <c r="G1716" i="10"/>
  <c r="E1716" i="10"/>
  <c r="G1704" i="10"/>
  <c r="F1704" i="10"/>
  <c r="E1704" i="10"/>
  <c r="G1703" i="10"/>
  <c r="F1703" i="10"/>
  <c r="E1703" i="10"/>
  <c r="G1702" i="10"/>
  <c r="F1702" i="10"/>
  <c r="E1702" i="10"/>
  <c r="G1701" i="10"/>
  <c r="F1701" i="10"/>
  <c r="E1701" i="10"/>
  <c r="G1700" i="10"/>
  <c r="F1700" i="10"/>
  <c r="E1700" i="10"/>
  <c r="G1699" i="10"/>
  <c r="F1699" i="10"/>
  <c r="E1699" i="10"/>
  <c r="G1698" i="10"/>
  <c r="F1698" i="10"/>
  <c r="E1698" i="10"/>
  <c r="G1697" i="10"/>
  <c r="F1697" i="10"/>
  <c r="E1697" i="10"/>
  <c r="G1696" i="10"/>
  <c r="E1696" i="10"/>
  <c r="G1695" i="10"/>
  <c r="E1695" i="10"/>
  <c r="G1694" i="10"/>
  <c r="E1694" i="10"/>
  <c r="G1693" i="10"/>
  <c r="E1693" i="10"/>
  <c r="G1692" i="10"/>
  <c r="E1692" i="10"/>
  <c r="G1691" i="10"/>
  <c r="E1691" i="10"/>
  <c r="G1690" i="10"/>
  <c r="E1690" i="10"/>
  <c r="G1689" i="10"/>
  <c r="E1689" i="10"/>
  <c r="G1677" i="10"/>
  <c r="F1677" i="10"/>
  <c r="E1677" i="10"/>
  <c r="G1676" i="10"/>
  <c r="F1676" i="10"/>
  <c r="E1676" i="10"/>
  <c r="G1675" i="10"/>
  <c r="F1675" i="10"/>
  <c r="E1675" i="10"/>
  <c r="G1674" i="10"/>
  <c r="F1674" i="10"/>
  <c r="E1674" i="10"/>
  <c r="G1673" i="10"/>
  <c r="F1673" i="10"/>
  <c r="E1673" i="10"/>
  <c r="G1672" i="10"/>
  <c r="F1672" i="10"/>
  <c r="E1672" i="10"/>
  <c r="G1671" i="10"/>
  <c r="F1671" i="10"/>
  <c r="E1671" i="10"/>
  <c r="G1670" i="10"/>
  <c r="F1670" i="10"/>
  <c r="E1670" i="10"/>
  <c r="G1669" i="10"/>
  <c r="E1669" i="10"/>
  <c r="G1668" i="10"/>
  <c r="E1668" i="10"/>
  <c r="G1667" i="10"/>
  <c r="E1667" i="10"/>
  <c r="G1666" i="10"/>
  <c r="E1666" i="10"/>
  <c r="G1665" i="10"/>
  <c r="E1665" i="10"/>
  <c r="G1664" i="10"/>
  <c r="E1664" i="10"/>
  <c r="G1663" i="10"/>
  <c r="E1663" i="10"/>
  <c r="G1662" i="10"/>
  <c r="E1662" i="10"/>
  <c r="G1650" i="10"/>
  <c r="F1650" i="10"/>
  <c r="E1650" i="10"/>
  <c r="G1649" i="10"/>
  <c r="F1649" i="10"/>
  <c r="E1649" i="10"/>
  <c r="G1648" i="10"/>
  <c r="F1648" i="10"/>
  <c r="E1648" i="10"/>
  <c r="G1647" i="10"/>
  <c r="F1647" i="10"/>
  <c r="E1647" i="10"/>
  <c r="G1646" i="10"/>
  <c r="F1646" i="10"/>
  <c r="E1646" i="10"/>
  <c r="G1645" i="10"/>
  <c r="F1645" i="10"/>
  <c r="E1645" i="10"/>
  <c r="G1644" i="10"/>
  <c r="F1644" i="10"/>
  <c r="E1644" i="10"/>
  <c r="G1643" i="10"/>
  <c r="F1643" i="10"/>
  <c r="E1643" i="10"/>
  <c r="G1642" i="10"/>
  <c r="E1642" i="10"/>
  <c r="G1641" i="10"/>
  <c r="E1641" i="10"/>
  <c r="G1640" i="10"/>
  <c r="E1640" i="10"/>
  <c r="G1639" i="10"/>
  <c r="E1639" i="10"/>
  <c r="G1638" i="10"/>
  <c r="E1638" i="10"/>
  <c r="G1637" i="10"/>
  <c r="E1637" i="10"/>
  <c r="G1636" i="10"/>
  <c r="E1636" i="10"/>
  <c r="G1635" i="10"/>
  <c r="E1635" i="10"/>
  <c r="G1623" i="10"/>
  <c r="F1623" i="10"/>
  <c r="E1623" i="10"/>
  <c r="G1622" i="10"/>
  <c r="F1622" i="10"/>
  <c r="E1622" i="10"/>
  <c r="G1621" i="10"/>
  <c r="F1621" i="10"/>
  <c r="E1621" i="10"/>
  <c r="G1620" i="10"/>
  <c r="F1620" i="10"/>
  <c r="E1620" i="10"/>
  <c r="G1619" i="10"/>
  <c r="F1619" i="10"/>
  <c r="E1619" i="10"/>
  <c r="G1618" i="10"/>
  <c r="F1618" i="10"/>
  <c r="E1618" i="10"/>
  <c r="G1617" i="10"/>
  <c r="F1617" i="10"/>
  <c r="E1617" i="10"/>
  <c r="G1616" i="10"/>
  <c r="F1616" i="10"/>
  <c r="E1616" i="10"/>
  <c r="G1615" i="10"/>
  <c r="E1615" i="10"/>
  <c r="G1614" i="10"/>
  <c r="E1614" i="10"/>
  <c r="G1613" i="10"/>
  <c r="E1613" i="10"/>
  <c r="G1612" i="10"/>
  <c r="E1612" i="10"/>
  <c r="G1611" i="10"/>
  <c r="E1611" i="10"/>
  <c r="G1610" i="10"/>
  <c r="E1610" i="10"/>
  <c r="G1609" i="10"/>
  <c r="E1609" i="10"/>
  <c r="G1608" i="10"/>
  <c r="E1608" i="10"/>
  <c r="G1596" i="10"/>
  <c r="F1596" i="10"/>
  <c r="E1596" i="10"/>
  <c r="G1595" i="10"/>
  <c r="F1595" i="10"/>
  <c r="E1595" i="10"/>
  <c r="G1594" i="10"/>
  <c r="F1594" i="10"/>
  <c r="E1594" i="10"/>
  <c r="G1593" i="10"/>
  <c r="F1593" i="10"/>
  <c r="E1593" i="10"/>
  <c r="G1592" i="10"/>
  <c r="F1592" i="10"/>
  <c r="E1592" i="10"/>
  <c r="G1591" i="10"/>
  <c r="F1591" i="10"/>
  <c r="E1591" i="10"/>
  <c r="G1590" i="10"/>
  <c r="F1590" i="10"/>
  <c r="E1590" i="10"/>
  <c r="G1589" i="10"/>
  <c r="F1589" i="10"/>
  <c r="E1589" i="10"/>
  <c r="G1588" i="10"/>
  <c r="E1588" i="10"/>
  <c r="G1587" i="10"/>
  <c r="E1587" i="10"/>
  <c r="G1586" i="10"/>
  <c r="E1586" i="10"/>
  <c r="G1585" i="10"/>
  <c r="E1585" i="10"/>
  <c r="G1584" i="10"/>
  <c r="E1584" i="10"/>
  <c r="G1583" i="10"/>
  <c r="E1583" i="10"/>
  <c r="G1582" i="10"/>
  <c r="E1582" i="10"/>
  <c r="G1581" i="10"/>
  <c r="E1581" i="10"/>
  <c r="G1569" i="10"/>
  <c r="F1569" i="10"/>
  <c r="E1569" i="10"/>
  <c r="G1568" i="10"/>
  <c r="F1568" i="10"/>
  <c r="E1568" i="10"/>
  <c r="G1567" i="10"/>
  <c r="F1567" i="10"/>
  <c r="E1567" i="10"/>
  <c r="G1566" i="10"/>
  <c r="F1566" i="10"/>
  <c r="E1566" i="10"/>
  <c r="G1565" i="10"/>
  <c r="F1565" i="10"/>
  <c r="E1565" i="10"/>
  <c r="G1564" i="10"/>
  <c r="F1564" i="10"/>
  <c r="E1564" i="10"/>
  <c r="G1563" i="10"/>
  <c r="F1563" i="10"/>
  <c r="E1563" i="10"/>
  <c r="G1562" i="10"/>
  <c r="F1562" i="10"/>
  <c r="E1562" i="10"/>
  <c r="G1561" i="10"/>
  <c r="E1561" i="10"/>
  <c r="G1560" i="10"/>
  <c r="E1560" i="10"/>
  <c r="G1559" i="10"/>
  <c r="E1559" i="10"/>
  <c r="G1558" i="10"/>
  <c r="E1558" i="10"/>
  <c r="G1557" i="10"/>
  <c r="E1557" i="10"/>
  <c r="G1556" i="10"/>
  <c r="E1556" i="10"/>
  <c r="G1555" i="10"/>
  <c r="E1555" i="10"/>
  <c r="G1554" i="10"/>
  <c r="E1554" i="10"/>
  <c r="G1542" i="10"/>
  <c r="F1542" i="10"/>
  <c r="E1542" i="10"/>
  <c r="G1541" i="10"/>
  <c r="F1541" i="10"/>
  <c r="E1541" i="10"/>
  <c r="G1540" i="10"/>
  <c r="F1540" i="10"/>
  <c r="E1540" i="10"/>
  <c r="G1539" i="10"/>
  <c r="F1539" i="10"/>
  <c r="E1539" i="10"/>
  <c r="G1538" i="10"/>
  <c r="F1538" i="10"/>
  <c r="E1538" i="10"/>
  <c r="G1537" i="10"/>
  <c r="F1537" i="10"/>
  <c r="E1537" i="10"/>
  <c r="G1536" i="10"/>
  <c r="F1536" i="10"/>
  <c r="E1536" i="10"/>
  <c r="G1535" i="10"/>
  <c r="F1535" i="10"/>
  <c r="E1535" i="10"/>
  <c r="G1534" i="10"/>
  <c r="E1534" i="10"/>
  <c r="G1533" i="10"/>
  <c r="E1533" i="10"/>
  <c r="G1532" i="10"/>
  <c r="E1532" i="10"/>
  <c r="G1531" i="10"/>
  <c r="E1531" i="10"/>
  <c r="G1530" i="10"/>
  <c r="E1530" i="10"/>
  <c r="G1529" i="10"/>
  <c r="E1529" i="10"/>
  <c r="G1528" i="10"/>
  <c r="E1528" i="10"/>
  <c r="G1527" i="10"/>
  <c r="E1527" i="10"/>
  <c r="G1515" i="10"/>
  <c r="F1515" i="10"/>
  <c r="E1515" i="10"/>
  <c r="G1514" i="10"/>
  <c r="F1514" i="10"/>
  <c r="E1514" i="10"/>
  <c r="G1513" i="10"/>
  <c r="F1513" i="10"/>
  <c r="E1513" i="10"/>
  <c r="G1512" i="10"/>
  <c r="F1512" i="10"/>
  <c r="E1512" i="10"/>
  <c r="G1511" i="10"/>
  <c r="F1511" i="10"/>
  <c r="E1511" i="10"/>
  <c r="G1510" i="10"/>
  <c r="F1510" i="10"/>
  <c r="E1510" i="10"/>
  <c r="G1509" i="10"/>
  <c r="F1509" i="10"/>
  <c r="E1509" i="10"/>
  <c r="G1508" i="10"/>
  <c r="F1508" i="10"/>
  <c r="E1508" i="10"/>
  <c r="G1507" i="10"/>
  <c r="E1507" i="10"/>
  <c r="G1506" i="10"/>
  <c r="E1506" i="10"/>
  <c r="G1505" i="10"/>
  <c r="E1505" i="10"/>
  <c r="G1504" i="10"/>
  <c r="E1504" i="10"/>
  <c r="G1503" i="10"/>
  <c r="E1503" i="10"/>
  <c r="G1502" i="10"/>
  <c r="E1502" i="10"/>
  <c r="G1501" i="10"/>
  <c r="E1501" i="10"/>
  <c r="G1500" i="10"/>
  <c r="E1500" i="10"/>
  <c r="G1492" i="10"/>
  <c r="E1492" i="10"/>
  <c r="G1491" i="10"/>
  <c r="E1491" i="10"/>
  <c r="G1490" i="10"/>
  <c r="E1490" i="10"/>
  <c r="G1489" i="10"/>
  <c r="E1489" i="10"/>
  <c r="G1488" i="10"/>
  <c r="E1488" i="10"/>
  <c r="G1487" i="10"/>
  <c r="E1487" i="10"/>
  <c r="G1486" i="10"/>
  <c r="E1486" i="10"/>
  <c r="G1485" i="10"/>
  <c r="E1485" i="10"/>
  <c r="G1484" i="10"/>
  <c r="E1484" i="10"/>
  <c r="G1483" i="10"/>
  <c r="E1483" i="10"/>
  <c r="G1482" i="10"/>
  <c r="E1482" i="10"/>
  <c r="G1481" i="10"/>
  <c r="E1481" i="10"/>
  <c r="G1480" i="10"/>
  <c r="E1480" i="10"/>
  <c r="G1479" i="10"/>
  <c r="E1479" i="10"/>
  <c r="G1478" i="10"/>
  <c r="E1478" i="10"/>
  <c r="G1477" i="10"/>
  <c r="E1477" i="10"/>
  <c r="G1476" i="10"/>
  <c r="E1476" i="10"/>
  <c r="G1475" i="10"/>
  <c r="E1475" i="10"/>
  <c r="G1474" i="10"/>
  <c r="E1474" i="10"/>
  <c r="G1473" i="10"/>
  <c r="E1473" i="10"/>
  <c r="G1472" i="10"/>
  <c r="E1472" i="10"/>
  <c r="G1471" i="10"/>
  <c r="E1471" i="10"/>
  <c r="G1466" i="10"/>
  <c r="E1466" i="10"/>
  <c r="G1465" i="10"/>
  <c r="E1465" i="10"/>
  <c r="G1464" i="10"/>
  <c r="E1464" i="10"/>
  <c r="G1463" i="10"/>
  <c r="E1463" i="10"/>
  <c r="G1462" i="10"/>
  <c r="E1462" i="10"/>
  <c r="G1461" i="10"/>
  <c r="E1461" i="10"/>
  <c r="G1460" i="10"/>
  <c r="E1460" i="10"/>
  <c r="G1459" i="10"/>
  <c r="E1459" i="10"/>
  <c r="G1458" i="10"/>
  <c r="E1458" i="10"/>
  <c r="G1457" i="10"/>
  <c r="E1457" i="10"/>
  <c r="G1456" i="10"/>
  <c r="E1456" i="10"/>
  <c r="G1455" i="10"/>
  <c r="E1455" i="10"/>
  <c r="G1454" i="10"/>
  <c r="E1454" i="10"/>
  <c r="G1453" i="10"/>
  <c r="E1453" i="10"/>
  <c r="G1452" i="10"/>
  <c r="E1452" i="10"/>
  <c r="G1451" i="10"/>
  <c r="E1451" i="10"/>
  <c r="G1450" i="10"/>
  <c r="E1450" i="10"/>
  <c r="G1449" i="10"/>
  <c r="E1449" i="10"/>
  <c r="G1448" i="10"/>
  <c r="E1448" i="10"/>
  <c r="G1447" i="10"/>
  <c r="E1447" i="10"/>
  <c r="G1446" i="10"/>
  <c r="E1446" i="10"/>
  <c r="G1445" i="10"/>
  <c r="E1445" i="10"/>
  <c r="G1440" i="10"/>
  <c r="E1440" i="10"/>
  <c r="G1439" i="10"/>
  <c r="E1439" i="10"/>
  <c r="G1438" i="10"/>
  <c r="E1438" i="10"/>
  <c r="G1437" i="10"/>
  <c r="E1437" i="10"/>
  <c r="G1436" i="10"/>
  <c r="E1436" i="10"/>
  <c r="G1435" i="10"/>
  <c r="E1435" i="10"/>
  <c r="G1434" i="10"/>
  <c r="E1434" i="10"/>
  <c r="G1433" i="10"/>
  <c r="E1433" i="10"/>
  <c r="G1432" i="10"/>
  <c r="E1432" i="10"/>
  <c r="G1431" i="10"/>
  <c r="E1431" i="10"/>
  <c r="G1430" i="10"/>
  <c r="E1430" i="10"/>
  <c r="G1429" i="10"/>
  <c r="E1429" i="10"/>
  <c r="G1428" i="10"/>
  <c r="E1428" i="10"/>
  <c r="G1427" i="10"/>
  <c r="E1427" i="10"/>
  <c r="G1426" i="10"/>
  <c r="E1426" i="10"/>
  <c r="G1425" i="10"/>
  <c r="E1425" i="10"/>
  <c r="G1424" i="10"/>
  <c r="E1424" i="10"/>
  <c r="G1423" i="10"/>
  <c r="E1423" i="10"/>
  <c r="G1422" i="10"/>
  <c r="E1422" i="10"/>
  <c r="G1421" i="10"/>
  <c r="E1421" i="10"/>
  <c r="G1420" i="10"/>
  <c r="E1420" i="10"/>
  <c r="G1419" i="10"/>
  <c r="E1419" i="10"/>
  <c r="G1414" i="10"/>
  <c r="E1414" i="10"/>
  <c r="G1413" i="10"/>
  <c r="E1413" i="10"/>
  <c r="G1412" i="10"/>
  <c r="E1412" i="10"/>
  <c r="G1411" i="10"/>
  <c r="E1411" i="10"/>
  <c r="G1410" i="10"/>
  <c r="E1410" i="10"/>
  <c r="G1409" i="10"/>
  <c r="E1409" i="10"/>
  <c r="G1408" i="10"/>
  <c r="E1408" i="10"/>
  <c r="G1407" i="10"/>
  <c r="E1407" i="10"/>
  <c r="G1406" i="10"/>
  <c r="E1406" i="10"/>
  <c r="G1405" i="10"/>
  <c r="E1405" i="10"/>
  <c r="G1404" i="10"/>
  <c r="E1404" i="10"/>
  <c r="G1403" i="10"/>
  <c r="E1403" i="10"/>
  <c r="G1402" i="10"/>
  <c r="E1402" i="10"/>
  <c r="G1401" i="10"/>
  <c r="E1401" i="10"/>
  <c r="G1400" i="10"/>
  <c r="E1400" i="10"/>
  <c r="G1399" i="10"/>
  <c r="E1399" i="10"/>
  <c r="G1398" i="10"/>
  <c r="E1398" i="10"/>
  <c r="G1397" i="10"/>
  <c r="E1397" i="10"/>
  <c r="G1396" i="10"/>
  <c r="E1396" i="10"/>
  <c r="G1395" i="10"/>
  <c r="E1395" i="10"/>
  <c r="G1394" i="10"/>
  <c r="E1394" i="10"/>
  <c r="G1393" i="10"/>
  <c r="E1393" i="10"/>
  <c r="G1388" i="10"/>
  <c r="E1388" i="10"/>
  <c r="G1387" i="10"/>
  <c r="E1387" i="10"/>
  <c r="G1386" i="10"/>
  <c r="E1386" i="10"/>
  <c r="G1385" i="10"/>
  <c r="E1385" i="10"/>
  <c r="G1384" i="10"/>
  <c r="E1384" i="10"/>
  <c r="G1383" i="10"/>
  <c r="E1383" i="10"/>
  <c r="G1382" i="10"/>
  <c r="E1382" i="10"/>
  <c r="G1381" i="10"/>
  <c r="E1381" i="10"/>
  <c r="G1380" i="10"/>
  <c r="E1380" i="10"/>
  <c r="G1379" i="10"/>
  <c r="E1379" i="10"/>
  <c r="G1378" i="10"/>
  <c r="E1378" i="10"/>
  <c r="G1377" i="10"/>
  <c r="E1377" i="10"/>
  <c r="G1376" i="10"/>
  <c r="E1376" i="10"/>
  <c r="G1375" i="10"/>
  <c r="E1375" i="10"/>
  <c r="G1374" i="10"/>
  <c r="E1374" i="10"/>
  <c r="G1373" i="10"/>
  <c r="E1373" i="10"/>
  <c r="G1372" i="10"/>
  <c r="E1372" i="10"/>
  <c r="G1371" i="10"/>
  <c r="E1371" i="10"/>
  <c r="G1370" i="10"/>
  <c r="E1370" i="10"/>
  <c r="G1369" i="10"/>
  <c r="E1369" i="10"/>
  <c r="G1368" i="10"/>
  <c r="E1368" i="10"/>
  <c r="G1367" i="10"/>
  <c r="E1367" i="10"/>
  <c r="G1362" i="10"/>
  <c r="E1362" i="10"/>
  <c r="G1361" i="10"/>
  <c r="E1361" i="10"/>
  <c r="G1360" i="10"/>
  <c r="E1360" i="10"/>
  <c r="G1359" i="10"/>
  <c r="E1359" i="10"/>
  <c r="G1358" i="10"/>
  <c r="E1358" i="10"/>
  <c r="G1357" i="10"/>
  <c r="E1357" i="10"/>
  <c r="G1356" i="10"/>
  <c r="E1356" i="10"/>
  <c r="G1355" i="10"/>
  <c r="E1355" i="10"/>
  <c r="G1354" i="10"/>
  <c r="E1354" i="10"/>
  <c r="G1353" i="10"/>
  <c r="E1353" i="10"/>
  <c r="G1352" i="10"/>
  <c r="E1352" i="10"/>
  <c r="G1351" i="10"/>
  <c r="E1351" i="10"/>
  <c r="G1350" i="10"/>
  <c r="E1350" i="10"/>
  <c r="G1349" i="10"/>
  <c r="E1349" i="10"/>
  <c r="G1348" i="10"/>
  <c r="E1348" i="10"/>
  <c r="G1347" i="10"/>
  <c r="E1347" i="10"/>
  <c r="G1346" i="10"/>
  <c r="E1346" i="10"/>
  <c r="G1345" i="10"/>
  <c r="E1345" i="10"/>
  <c r="G1344" i="10"/>
  <c r="E1344" i="10"/>
  <c r="G1343" i="10"/>
  <c r="E1343" i="10"/>
  <c r="G1342" i="10"/>
  <c r="E1342" i="10"/>
  <c r="G1341" i="10"/>
  <c r="E1341" i="10"/>
  <c r="G1326" i="10"/>
  <c r="F1326" i="10"/>
  <c r="E1326" i="10"/>
  <c r="G1325" i="10"/>
  <c r="F1325" i="10"/>
  <c r="E1325" i="10"/>
  <c r="G1324" i="10"/>
  <c r="F1324" i="10"/>
  <c r="E1324" i="10"/>
  <c r="G1323" i="10"/>
  <c r="F1323" i="10"/>
  <c r="E1323" i="10"/>
  <c r="G1322" i="10"/>
  <c r="F1322" i="10"/>
  <c r="E1322" i="10"/>
  <c r="G1321" i="10"/>
  <c r="F1321" i="10"/>
  <c r="E1321" i="10"/>
  <c r="G1320" i="10"/>
  <c r="F1320" i="10"/>
  <c r="E1320" i="10"/>
  <c r="G1319" i="10"/>
  <c r="F1319" i="10"/>
  <c r="E1319" i="10"/>
  <c r="G1318" i="10"/>
  <c r="E1318" i="10"/>
  <c r="G1317" i="10"/>
  <c r="E1317" i="10"/>
  <c r="G1316" i="10"/>
  <c r="E1316" i="10"/>
  <c r="G1315" i="10"/>
  <c r="E1315" i="10"/>
  <c r="G1314" i="10"/>
  <c r="E1314" i="10"/>
  <c r="G1313" i="10"/>
  <c r="E1313" i="10"/>
  <c r="G1312" i="10"/>
  <c r="E1312" i="10"/>
  <c r="G1311" i="10"/>
  <c r="E1311" i="10"/>
  <c r="G1299" i="10"/>
  <c r="F1299" i="10"/>
  <c r="E1299" i="10"/>
  <c r="G1298" i="10"/>
  <c r="F1298" i="10"/>
  <c r="E1298" i="10"/>
  <c r="G1297" i="10"/>
  <c r="F1297" i="10"/>
  <c r="E1297" i="10"/>
  <c r="G1296" i="10"/>
  <c r="F1296" i="10"/>
  <c r="E1296" i="10"/>
  <c r="G1295" i="10"/>
  <c r="F1295" i="10"/>
  <c r="E1295" i="10"/>
  <c r="G1294" i="10"/>
  <c r="F1294" i="10"/>
  <c r="E1294" i="10"/>
  <c r="G1293" i="10"/>
  <c r="F1293" i="10"/>
  <c r="E1293" i="10"/>
  <c r="G1292" i="10"/>
  <c r="F1292" i="10"/>
  <c r="E1292" i="10"/>
  <c r="G1291" i="10"/>
  <c r="E1291" i="10"/>
  <c r="G1290" i="10"/>
  <c r="E1290" i="10"/>
  <c r="G1289" i="10"/>
  <c r="E1289" i="10"/>
  <c r="G1288" i="10"/>
  <c r="E1288" i="10"/>
  <c r="G1287" i="10"/>
  <c r="E1287" i="10"/>
  <c r="G1286" i="10"/>
  <c r="E1286" i="10"/>
  <c r="G1285" i="10"/>
  <c r="E1285" i="10"/>
  <c r="G1284" i="10"/>
  <c r="E1284" i="10"/>
  <c r="G1272" i="10"/>
  <c r="F1272" i="10"/>
  <c r="E1272" i="10"/>
  <c r="G1271" i="10"/>
  <c r="F1271" i="10"/>
  <c r="E1271" i="10"/>
  <c r="G1270" i="10"/>
  <c r="F1270" i="10"/>
  <c r="E1270" i="10"/>
  <c r="G1269" i="10"/>
  <c r="F1269" i="10"/>
  <c r="E1269" i="10"/>
  <c r="G1268" i="10"/>
  <c r="F1268" i="10"/>
  <c r="E1268" i="10"/>
  <c r="G1267" i="10"/>
  <c r="F1267" i="10"/>
  <c r="E1267" i="10"/>
  <c r="G1266" i="10"/>
  <c r="F1266" i="10"/>
  <c r="E1266" i="10"/>
  <c r="G1265" i="10"/>
  <c r="F1265" i="10"/>
  <c r="E1265" i="10"/>
  <c r="G1264" i="10"/>
  <c r="E1264" i="10"/>
  <c r="G1263" i="10"/>
  <c r="E1263" i="10"/>
  <c r="G1262" i="10"/>
  <c r="E1262" i="10"/>
  <c r="G1261" i="10"/>
  <c r="E1261" i="10"/>
  <c r="G1260" i="10"/>
  <c r="E1260" i="10"/>
  <c r="G1259" i="10"/>
  <c r="E1259" i="10"/>
  <c r="G1258" i="10"/>
  <c r="E1258" i="10"/>
  <c r="G1257" i="10"/>
  <c r="E1257" i="10"/>
  <c r="G1245" i="10"/>
  <c r="F1245" i="10"/>
  <c r="E1245" i="10"/>
  <c r="G1244" i="10"/>
  <c r="F1244" i="10"/>
  <c r="E1244" i="10"/>
  <c r="G1243" i="10"/>
  <c r="F1243" i="10"/>
  <c r="E1243" i="10"/>
  <c r="G1242" i="10"/>
  <c r="F1242" i="10"/>
  <c r="E1242" i="10"/>
  <c r="G1241" i="10"/>
  <c r="F1241" i="10"/>
  <c r="E1241" i="10"/>
  <c r="G1240" i="10"/>
  <c r="F1240" i="10"/>
  <c r="E1240" i="10"/>
  <c r="G1239" i="10"/>
  <c r="F1239" i="10"/>
  <c r="E1239" i="10"/>
  <c r="G1238" i="10"/>
  <c r="F1238" i="10"/>
  <c r="E1238" i="10"/>
  <c r="G1237" i="10"/>
  <c r="E1237" i="10"/>
  <c r="G1236" i="10"/>
  <c r="E1236" i="10"/>
  <c r="G1235" i="10"/>
  <c r="E1235" i="10"/>
  <c r="G1234" i="10"/>
  <c r="E1234" i="10"/>
  <c r="G1233" i="10"/>
  <c r="E1233" i="10"/>
  <c r="G1232" i="10"/>
  <c r="E1232" i="10"/>
  <c r="G1231" i="10"/>
  <c r="E1231" i="10"/>
  <c r="G1230" i="10"/>
  <c r="E1230" i="10"/>
  <c r="G1218" i="10"/>
  <c r="F1218" i="10"/>
  <c r="E1218" i="10"/>
  <c r="G1217" i="10"/>
  <c r="F1217" i="10"/>
  <c r="E1217" i="10"/>
  <c r="G1216" i="10"/>
  <c r="F1216" i="10"/>
  <c r="E1216" i="10"/>
  <c r="G1215" i="10"/>
  <c r="F1215" i="10"/>
  <c r="E1215" i="10"/>
  <c r="G1214" i="10"/>
  <c r="F1214" i="10"/>
  <c r="E1214" i="10"/>
  <c r="G1213" i="10"/>
  <c r="F1213" i="10"/>
  <c r="E1213" i="10"/>
  <c r="G1212" i="10"/>
  <c r="F1212" i="10"/>
  <c r="E1212" i="10"/>
  <c r="G1211" i="10"/>
  <c r="F1211" i="10"/>
  <c r="E1211" i="10"/>
  <c r="G1210" i="10"/>
  <c r="E1210" i="10"/>
  <c r="G1209" i="10"/>
  <c r="E1209" i="10"/>
  <c r="G1208" i="10"/>
  <c r="E1208" i="10"/>
  <c r="G1207" i="10"/>
  <c r="E1207" i="10"/>
  <c r="G1206" i="10"/>
  <c r="E1206" i="10"/>
  <c r="G1205" i="10"/>
  <c r="E1205" i="10"/>
  <c r="G1204" i="10"/>
  <c r="E1204" i="10"/>
  <c r="G1203" i="10"/>
  <c r="E1203" i="10"/>
  <c r="G1191" i="10"/>
  <c r="F1191" i="10"/>
  <c r="E1191" i="10"/>
  <c r="G1190" i="10"/>
  <c r="F1190" i="10"/>
  <c r="E1190" i="10"/>
  <c r="G1189" i="10"/>
  <c r="F1189" i="10"/>
  <c r="E1189" i="10"/>
  <c r="G1188" i="10"/>
  <c r="F1188" i="10"/>
  <c r="E1188" i="10"/>
  <c r="G1187" i="10"/>
  <c r="F1187" i="10"/>
  <c r="E1187" i="10"/>
  <c r="G1186" i="10"/>
  <c r="F1186" i="10"/>
  <c r="E1186" i="10"/>
  <c r="G1185" i="10"/>
  <c r="F1185" i="10"/>
  <c r="E1185" i="10"/>
  <c r="G1184" i="10"/>
  <c r="F1184" i="10"/>
  <c r="E1184" i="10"/>
  <c r="G1183" i="10"/>
  <c r="E1183" i="10"/>
  <c r="G1182" i="10"/>
  <c r="E1182" i="10"/>
  <c r="G1181" i="10"/>
  <c r="E1181" i="10"/>
  <c r="G1180" i="10"/>
  <c r="E1180" i="10"/>
  <c r="G1179" i="10"/>
  <c r="E1179" i="10"/>
  <c r="G1178" i="10"/>
  <c r="E1178" i="10"/>
  <c r="G1177" i="10"/>
  <c r="E1177" i="10"/>
  <c r="G1176" i="10"/>
  <c r="E1176" i="10"/>
  <c r="G1164" i="10"/>
  <c r="F1164" i="10"/>
  <c r="E1164" i="10"/>
  <c r="G1163" i="10"/>
  <c r="F1163" i="10"/>
  <c r="E1163" i="10"/>
  <c r="G1162" i="10"/>
  <c r="F1162" i="10"/>
  <c r="E1162" i="10"/>
  <c r="G1161" i="10"/>
  <c r="F1161" i="10"/>
  <c r="E1161" i="10"/>
  <c r="G1160" i="10"/>
  <c r="F1160" i="10"/>
  <c r="E1160" i="10"/>
  <c r="G1159" i="10"/>
  <c r="F1159" i="10"/>
  <c r="E1159" i="10"/>
  <c r="G1158" i="10"/>
  <c r="F1158" i="10"/>
  <c r="E1158" i="10"/>
  <c r="G1157" i="10"/>
  <c r="F1157" i="10"/>
  <c r="E1157" i="10"/>
  <c r="G1156" i="10"/>
  <c r="E1156" i="10"/>
  <c r="G1155" i="10"/>
  <c r="E1155" i="10"/>
  <c r="G1154" i="10"/>
  <c r="E1154" i="10"/>
  <c r="G1153" i="10"/>
  <c r="E1153" i="10"/>
  <c r="G1152" i="10"/>
  <c r="E1152" i="10"/>
  <c r="G1151" i="10"/>
  <c r="E1151" i="10"/>
  <c r="G1150" i="10"/>
  <c r="E1150" i="10"/>
  <c r="G1149" i="10"/>
  <c r="E1149" i="10"/>
  <c r="G1137" i="10"/>
  <c r="F1137" i="10"/>
  <c r="E1137" i="10"/>
  <c r="G1136" i="10"/>
  <c r="F1136" i="10"/>
  <c r="E1136" i="10"/>
  <c r="G1135" i="10"/>
  <c r="F1135" i="10"/>
  <c r="E1135" i="10"/>
  <c r="G1134" i="10"/>
  <c r="F1134" i="10"/>
  <c r="E1134" i="10"/>
  <c r="G1133" i="10"/>
  <c r="F1133" i="10"/>
  <c r="E1133" i="10"/>
  <c r="G1132" i="10"/>
  <c r="F1132" i="10"/>
  <c r="E1132" i="10"/>
  <c r="G1131" i="10"/>
  <c r="F1131" i="10"/>
  <c r="E1131" i="10"/>
  <c r="G1130" i="10"/>
  <c r="F1130" i="10"/>
  <c r="E1130" i="10"/>
  <c r="G1129" i="10"/>
  <c r="E1129" i="10"/>
  <c r="G1128" i="10"/>
  <c r="E1128" i="10"/>
  <c r="G1127" i="10"/>
  <c r="E1127" i="10"/>
  <c r="G1126" i="10"/>
  <c r="E1126" i="10"/>
  <c r="G1125" i="10"/>
  <c r="E1125" i="10"/>
  <c r="G1124" i="10"/>
  <c r="E1124" i="10"/>
  <c r="G1123" i="10"/>
  <c r="E1123" i="10"/>
  <c r="G1122" i="10"/>
  <c r="E1122" i="10"/>
  <c r="G1110" i="10"/>
  <c r="F1110" i="10"/>
  <c r="E1110" i="10"/>
  <c r="G1109" i="10"/>
  <c r="F1109" i="10"/>
  <c r="E1109" i="10"/>
  <c r="G1108" i="10"/>
  <c r="F1108" i="10"/>
  <c r="E1108" i="10"/>
  <c r="G1107" i="10"/>
  <c r="F1107" i="10"/>
  <c r="E1107" i="10"/>
  <c r="G1106" i="10"/>
  <c r="F1106" i="10"/>
  <c r="E1106" i="10"/>
  <c r="G1105" i="10"/>
  <c r="F1105" i="10"/>
  <c r="E1105" i="10"/>
  <c r="G1104" i="10"/>
  <c r="F1104" i="10"/>
  <c r="E1104" i="10"/>
  <c r="G1103" i="10"/>
  <c r="F1103" i="10"/>
  <c r="E1103" i="10"/>
  <c r="G1102" i="10"/>
  <c r="E1102" i="10"/>
  <c r="G1101" i="10"/>
  <c r="E1101" i="10"/>
  <c r="G1100" i="10"/>
  <c r="E1100" i="10"/>
  <c r="G1099" i="10"/>
  <c r="E1099" i="10"/>
  <c r="G1098" i="10"/>
  <c r="E1098" i="10"/>
  <c r="G1097" i="10"/>
  <c r="E1097" i="10"/>
  <c r="G1096" i="10"/>
  <c r="E1096" i="10"/>
  <c r="G1095" i="10"/>
  <c r="E1095" i="10"/>
  <c r="G1083" i="10"/>
  <c r="F1083" i="10"/>
  <c r="E1083" i="10"/>
  <c r="G1082" i="10"/>
  <c r="F1082" i="10"/>
  <c r="E1082" i="10"/>
  <c r="G1081" i="10"/>
  <c r="F1081" i="10"/>
  <c r="E1081" i="10"/>
  <c r="G1080" i="10"/>
  <c r="F1080" i="10"/>
  <c r="E1080" i="10"/>
  <c r="G1079" i="10"/>
  <c r="F1079" i="10"/>
  <c r="E1079" i="10"/>
  <c r="G1078" i="10"/>
  <c r="F1078" i="10"/>
  <c r="E1078" i="10"/>
  <c r="G1077" i="10"/>
  <c r="F1077" i="10"/>
  <c r="E1077" i="10"/>
  <c r="G1076" i="10"/>
  <c r="F1076" i="10"/>
  <c r="E1076" i="10"/>
  <c r="G1075" i="10"/>
  <c r="E1075" i="10"/>
  <c r="G1074" i="10"/>
  <c r="E1074" i="10"/>
  <c r="G1073" i="10"/>
  <c r="E1073" i="10"/>
  <c r="G1072" i="10"/>
  <c r="E1072" i="10"/>
  <c r="G1071" i="10"/>
  <c r="E1071" i="10"/>
  <c r="G1070" i="10"/>
  <c r="E1070" i="10"/>
  <c r="G1069" i="10"/>
  <c r="E1069" i="10"/>
  <c r="G1068" i="10"/>
  <c r="E1068" i="10"/>
  <c r="G1056" i="10"/>
  <c r="F1056" i="10"/>
  <c r="E1056" i="10"/>
  <c r="G1055" i="10"/>
  <c r="F1055" i="10"/>
  <c r="E1055" i="10"/>
  <c r="G1054" i="10"/>
  <c r="F1054" i="10"/>
  <c r="E1054" i="10"/>
  <c r="G1053" i="10"/>
  <c r="F1053" i="10"/>
  <c r="E1053" i="10"/>
  <c r="G1052" i="10"/>
  <c r="F1052" i="10"/>
  <c r="E1052" i="10"/>
  <c r="G1051" i="10"/>
  <c r="F1051" i="10"/>
  <c r="E1051" i="10"/>
  <c r="G1050" i="10"/>
  <c r="F1050" i="10"/>
  <c r="E1050" i="10"/>
  <c r="G1049" i="10"/>
  <c r="F1049" i="10"/>
  <c r="E1049" i="10"/>
  <c r="G1048" i="10"/>
  <c r="E1048" i="10"/>
  <c r="G1047" i="10"/>
  <c r="E1047" i="10"/>
  <c r="G1046" i="10"/>
  <c r="E1046" i="10"/>
  <c r="G1045" i="10"/>
  <c r="E1045" i="10"/>
  <c r="G1044" i="10"/>
  <c r="E1044" i="10"/>
  <c r="G1043" i="10"/>
  <c r="E1043" i="10"/>
  <c r="G1042" i="10"/>
  <c r="E1042" i="10"/>
  <c r="G1041" i="10"/>
  <c r="E1041" i="10"/>
  <c r="G1029" i="10"/>
  <c r="F1029" i="10"/>
  <c r="E1029" i="10"/>
  <c r="G1028" i="10"/>
  <c r="F1028" i="10"/>
  <c r="E1028" i="10"/>
  <c r="G1027" i="10"/>
  <c r="F1027" i="10"/>
  <c r="E1027" i="10"/>
  <c r="G1026" i="10"/>
  <c r="F1026" i="10"/>
  <c r="E1026" i="10"/>
  <c r="G1025" i="10"/>
  <c r="F1025" i="10"/>
  <c r="E1025" i="10"/>
  <c r="G1024" i="10"/>
  <c r="F1024" i="10"/>
  <c r="E1024" i="10"/>
  <c r="G1023" i="10"/>
  <c r="F1023" i="10"/>
  <c r="E1023" i="10"/>
  <c r="G1022" i="10"/>
  <c r="F1022" i="10"/>
  <c r="E1022" i="10"/>
  <c r="G1021" i="10"/>
  <c r="E1021" i="10"/>
  <c r="G1020" i="10"/>
  <c r="E1020" i="10"/>
  <c r="G1019" i="10"/>
  <c r="E1019" i="10"/>
  <c r="G1018" i="10"/>
  <c r="E1018" i="10"/>
  <c r="G1017" i="10"/>
  <c r="E1017" i="10"/>
  <c r="G1016" i="10"/>
  <c r="E1016" i="10"/>
  <c r="G1015" i="10"/>
  <c r="E1015" i="10"/>
  <c r="G1014" i="10"/>
  <c r="E1014" i="10"/>
  <c r="G1002" i="10"/>
  <c r="F1002" i="10"/>
  <c r="E1002" i="10"/>
  <c r="G1001" i="10"/>
  <c r="F1001" i="10"/>
  <c r="E1001" i="10"/>
  <c r="G1000" i="10"/>
  <c r="F1000" i="10"/>
  <c r="E1000" i="10"/>
  <c r="G999" i="10"/>
  <c r="F999" i="10"/>
  <c r="E999" i="10"/>
  <c r="G998" i="10"/>
  <c r="F998" i="10"/>
  <c r="E998" i="10"/>
  <c r="G997" i="10"/>
  <c r="F997" i="10"/>
  <c r="E997" i="10"/>
  <c r="G996" i="10"/>
  <c r="F996" i="10"/>
  <c r="E996" i="10"/>
  <c r="G995" i="10"/>
  <c r="F995" i="10"/>
  <c r="E995" i="10"/>
  <c r="G994" i="10"/>
  <c r="E994" i="10"/>
  <c r="G993" i="10"/>
  <c r="E993" i="10"/>
  <c r="G992" i="10"/>
  <c r="E992" i="10"/>
  <c r="G991" i="10"/>
  <c r="E991" i="10"/>
  <c r="G990" i="10"/>
  <c r="E990" i="10"/>
  <c r="G989" i="10"/>
  <c r="E989" i="10"/>
  <c r="G988" i="10"/>
  <c r="E988" i="10"/>
  <c r="G987" i="10"/>
  <c r="E987" i="10"/>
  <c r="G975" i="10"/>
  <c r="F975" i="10"/>
  <c r="E975" i="10"/>
  <c r="G974" i="10"/>
  <c r="F974" i="10"/>
  <c r="E974" i="10"/>
  <c r="G973" i="10"/>
  <c r="F973" i="10"/>
  <c r="E973" i="10"/>
  <c r="G972" i="10"/>
  <c r="F972" i="10"/>
  <c r="E972" i="10"/>
  <c r="G971" i="10"/>
  <c r="F971" i="10"/>
  <c r="E971" i="10"/>
  <c r="G970" i="10"/>
  <c r="F970" i="10"/>
  <c r="E970" i="10"/>
  <c r="G969" i="10"/>
  <c r="F969" i="10"/>
  <c r="E969" i="10"/>
  <c r="G968" i="10"/>
  <c r="F968" i="10"/>
  <c r="E968" i="10"/>
  <c r="G967" i="10"/>
  <c r="E967" i="10"/>
  <c r="G966" i="10"/>
  <c r="E966" i="10"/>
  <c r="G965" i="10"/>
  <c r="E965" i="10"/>
  <c r="G964" i="10"/>
  <c r="E964" i="10"/>
  <c r="G963" i="10"/>
  <c r="E963" i="10"/>
  <c r="G962" i="10"/>
  <c r="E962" i="10"/>
  <c r="G961" i="10"/>
  <c r="E961" i="10"/>
  <c r="G960" i="10"/>
  <c r="E960" i="10"/>
  <c r="G948" i="10"/>
  <c r="F948" i="10"/>
  <c r="E948" i="10"/>
  <c r="G947" i="10"/>
  <c r="F947" i="10"/>
  <c r="E947" i="10"/>
  <c r="G946" i="10"/>
  <c r="F946" i="10"/>
  <c r="E946" i="10"/>
  <c r="G945" i="10"/>
  <c r="F945" i="10"/>
  <c r="E945" i="10"/>
  <c r="G944" i="10"/>
  <c r="F944" i="10"/>
  <c r="E944" i="10"/>
  <c r="G943" i="10"/>
  <c r="F943" i="10"/>
  <c r="E943" i="10"/>
  <c r="G942" i="10"/>
  <c r="F942" i="10"/>
  <c r="E942" i="10"/>
  <c r="G941" i="10"/>
  <c r="F941" i="10"/>
  <c r="E941" i="10"/>
  <c r="G940" i="10"/>
  <c r="E940" i="10"/>
  <c r="G939" i="10"/>
  <c r="E939" i="10"/>
  <c r="G938" i="10"/>
  <c r="E938" i="10"/>
  <c r="G937" i="10"/>
  <c r="E937" i="10"/>
  <c r="G936" i="10"/>
  <c r="E936" i="10"/>
  <c r="G935" i="10"/>
  <c r="E935" i="10"/>
  <c r="G934" i="10"/>
  <c r="E934" i="10"/>
  <c r="G933" i="10"/>
  <c r="E933" i="10"/>
  <c r="G921" i="10"/>
  <c r="F921" i="10"/>
  <c r="E921" i="10"/>
  <c r="G920" i="10"/>
  <c r="F920" i="10"/>
  <c r="E920" i="10"/>
  <c r="G919" i="10"/>
  <c r="F919" i="10"/>
  <c r="E919" i="10"/>
  <c r="G918" i="10"/>
  <c r="F918" i="10"/>
  <c r="E918" i="10"/>
  <c r="G917" i="10"/>
  <c r="F917" i="10"/>
  <c r="E917" i="10"/>
  <c r="G916" i="10"/>
  <c r="F916" i="10"/>
  <c r="E916" i="10"/>
  <c r="G915" i="10"/>
  <c r="F915" i="10"/>
  <c r="E915" i="10"/>
  <c r="G914" i="10"/>
  <c r="F914" i="10"/>
  <c r="E914" i="10"/>
  <c r="G913" i="10"/>
  <c r="E913" i="10"/>
  <c r="G912" i="10"/>
  <c r="E912" i="10"/>
  <c r="G911" i="10"/>
  <c r="E911" i="10"/>
  <c r="G910" i="10"/>
  <c r="E910" i="10"/>
  <c r="G909" i="10"/>
  <c r="E909" i="10"/>
  <c r="G908" i="10"/>
  <c r="E908" i="10"/>
  <c r="G907" i="10"/>
  <c r="E907" i="10"/>
  <c r="G906" i="10"/>
  <c r="E906" i="10"/>
  <c r="G894" i="10"/>
  <c r="F894" i="10"/>
  <c r="E894" i="10"/>
  <c r="G893" i="10"/>
  <c r="F893" i="10"/>
  <c r="E893" i="10"/>
  <c r="G892" i="10"/>
  <c r="F892" i="10"/>
  <c r="E892" i="10"/>
  <c r="G891" i="10"/>
  <c r="F891" i="10"/>
  <c r="E891" i="10"/>
  <c r="G890" i="10"/>
  <c r="F890" i="10"/>
  <c r="E890" i="10"/>
  <c r="G889" i="10"/>
  <c r="F889" i="10"/>
  <c r="E889" i="10"/>
  <c r="G888" i="10"/>
  <c r="F888" i="10"/>
  <c r="E888" i="10"/>
  <c r="G887" i="10"/>
  <c r="F887" i="10"/>
  <c r="E887" i="10"/>
  <c r="G886" i="10"/>
  <c r="E886" i="10"/>
  <c r="G885" i="10"/>
  <c r="E885" i="10"/>
  <c r="G884" i="10"/>
  <c r="E884" i="10"/>
  <c r="G883" i="10"/>
  <c r="E883" i="10"/>
  <c r="G882" i="10"/>
  <c r="E882" i="10"/>
  <c r="G881" i="10"/>
  <c r="E881" i="10"/>
  <c r="G880" i="10"/>
  <c r="E880" i="10"/>
  <c r="G879" i="10"/>
  <c r="E879" i="10"/>
  <c r="G867" i="10"/>
  <c r="F867" i="10"/>
  <c r="E867" i="10"/>
  <c r="G866" i="10"/>
  <c r="F866" i="10"/>
  <c r="E866" i="10"/>
  <c r="G865" i="10"/>
  <c r="F865" i="10"/>
  <c r="E865" i="10"/>
  <c r="G864" i="10"/>
  <c r="F864" i="10"/>
  <c r="E864" i="10"/>
  <c r="G863" i="10"/>
  <c r="F863" i="10"/>
  <c r="E863" i="10"/>
  <c r="G862" i="10"/>
  <c r="F862" i="10"/>
  <c r="E862" i="10"/>
  <c r="G861" i="10"/>
  <c r="F861" i="10"/>
  <c r="E861" i="10"/>
  <c r="G860" i="10"/>
  <c r="F860" i="10"/>
  <c r="E860" i="10"/>
  <c r="G859" i="10"/>
  <c r="E859" i="10"/>
  <c r="G858" i="10"/>
  <c r="E858" i="10"/>
  <c r="G857" i="10"/>
  <c r="E857" i="10"/>
  <c r="G856" i="10"/>
  <c r="E856" i="10"/>
  <c r="G855" i="10"/>
  <c r="E855" i="10"/>
  <c r="G854" i="10"/>
  <c r="E854" i="10"/>
  <c r="G853" i="10"/>
  <c r="E853" i="10"/>
  <c r="G852" i="10"/>
  <c r="E852" i="10"/>
  <c r="G840" i="10"/>
  <c r="F840" i="10"/>
  <c r="E840" i="10"/>
  <c r="G839" i="10"/>
  <c r="F839" i="10"/>
  <c r="E839" i="10"/>
  <c r="G838" i="10"/>
  <c r="F838" i="10"/>
  <c r="E838" i="10"/>
  <c r="G837" i="10"/>
  <c r="F837" i="10"/>
  <c r="E837" i="10"/>
  <c r="G836" i="10"/>
  <c r="F836" i="10"/>
  <c r="E836" i="10"/>
  <c r="G835" i="10"/>
  <c r="F835" i="10"/>
  <c r="E835" i="10"/>
  <c r="G834" i="10"/>
  <c r="F834" i="10"/>
  <c r="E834" i="10"/>
  <c r="G833" i="10"/>
  <c r="F833" i="10"/>
  <c r="E833" i="10"/>
  <c r="G832" i="10"/>
  <c r="E832" i="10"/>
  <c r="G831" i="10"/>
  <c r="E831" i="10"/>
  <c r="G830" i="10"/>
  <c r="E830" i="10"/>
  <c r="G829" i="10"/>
  <c r="E829" i="10"/>
  <c r="G828" i="10"/>
  <c r="E828" i="10"/>
  <c r="G827" i="10"/>
  <c r="E827" i="10"/>
  <c r="G826" i="10"/>
  <c r="E826" i="10"/>
  <c r="G825" i="10"/>
  <c r="E825" i="10"/>
  <c r="G813" i="10"/>
  <c r="F813" i="10"/>
  <c r="E813" i="10"/>
  <c r="G812" i="10"/>
  <c r="F812" i="10"/>
  <c r="E812" i="10"/>
  <c r="G811" i="10"/>
  <c r="F811" i="10"/>
  <c r="E811" i="10"/>
  <c r="G810" i="10"/>
  <c r="F810" i="10"/>
  <c r="E810" i="10"/>
  <c r="G809" i="10"/>
  <c r="F809" i="10"/>
  <c r="E809" i="10"/>
  <c r="G808" i="10"/>
  <c r="F808" i="10"/>
  <c r="E808" i="10"/>
  <c r="G807" i="10"/>
  <c r="F807" i="10"/>
  <c r="E807" i="10"/>
  <c r="G806" i="10"/>
  <c r="F806" i="10"/>
  <c r="E806" i="10"/>
  <c r="G805" i="10"/>
  <c r="E805" i="10"/>
  <c r="G804" i="10"/>
  <c r="E804" i="10"/>
  <c r="G803" i="10"/>
  <c r="E803" i="10"/>
  <c r="G802" i="10"/>
  <c r="E802" i="10"/>
  <c r="G801" i="10"/>
  <c r="E801" i="10"/>
  <c r="G800" i="10"/>
  <c r="E800" i="10"/>
  <c r="G799" i="10"/>
  <c r="E799" i="10"/>
  <c r="G798" i="10"/>
  <c r="E798" i="10"/>
  <c r="G785" i="10"/>
  <c r="F785" i="10"/>
  <c r="E785" i="10"/>
  <c r="G784" i="10"/>
  <c r="F784" i="10"/>
  <c r="E784" i="10"/>
  <c r="G783" i="10"/>
  <c r="F783" i="10"/>
  <c r="E783" i="10"/>
  <c r="G782" i="10"/>
  <c r="F782" i="10"/>
  <c r="E782" i="10"/>
  <c r="G781" i="10"/>
  <c r="F781" i="10"/>
  <c r="E781" i="10"/>
  <c r="G780" i="10"/>
  <c r="F780" i="10"/>
  <c r="E780" i="10"/>
  <c r="G779" i="10"/>
  <c r="F779" i="10"/>
  <c r="E779" i="10"/>
  <c r="G778" i="10"/>
  <c r="F778" i="10"/>
  <c r="E778" i="10"/>
  <c r="G777" i="10"/>
  <c r="E777" i="10"/>
  <c r="G776" i="10"/>
  <c r="E776" i="10"/>
  <c r="G775" i="10"/>
  <c r="E775" i="10"/>
  <c r="G774" i="10"/>
  <c r="E774" i="10"/>
  <c r="G773" i="10"/>
  <c r="E773" i="10"/>
  <c r="G772" i="10"/>
  <c r="E772" i="10"/>
  <c r="G771" i="10"/>
  <c r="E771" i="10"/>
  <c r="G770" i="10"/>
  <c r="E770" i="10"/>
  <c r="G758" i="10"/>
  <c r="F758" i="10"/>
  <c r="E758" i="10"/>
  <c r="G757" i="10"/>
  <c r="F757" i="10"/>
  <c r="E757" i="10"/>
  <c r="G756" i="10"/>
  <c r="E756" i="10"/>
  <c r="G755" i="10"/>
  <c r="E755" i="10"/>
  <c r="G754" i="10"/>
  <c r="E754" i="10"/>
  <c r="G753" i="10"/>
  <c r="E753" i="10"/>
  <c r="G752" i="10"/>
  <c r="E752" i="10"/>
  <c r="G751" i="10"/>
  <c r="E751" i="10"/>
  <c r="G750" i="10"/>
  <c r="E750" i="10"/>
  <c r="G749" i="10"/>
  <c r="E749" i="10"/>
  <c r="G737" i="10"/>
  <c r="F737" i="10"/>
  <c r="E737" i="10"/>
  <c r="G736" i="10"/>
  <c r="F736" i="10"/>
  <c r="E736" i="10"/>
  <c r="G735" i="10"/>
  <c r="F735" i="10"/>
  <c r="E735" i="10"/>
  <c r="G734" i="10"/>
  <c r="F734" i="10"/>
  <c r="E734" i="10"/>
  <c r="G733" i="10"/>
  <c r="F733" i="10"/>
  <c r="E733" i="10"/>
  <c r="G732" i="10"/>
  <c r="F732" i="10"/>
  <c r="E732" i="10"/>
  <c r="G731" i="10"/>
  <c r="F731" i="10"/>
  <c r="E731" i="10"/>
  <c r="G730" i="10"/>
  <c r="F730" i="10"/>
  <c r="E730" i="10"/>
  <c r="G729" i="10"/>
  <c r="E729" i="10"/>
  <c r="G728" i="10"/>
  <c r="E728" i="10"/>
  <c r="G727" i="10"/>
  <c r="E727" i="10"/>
  <c r="G726" i="10"/>
  <c r="E726" i="10"/>
  <c r="G725" i="10"/>
  <c r="E725" i="10"/>
  <c r="G724" i="10"/>
  <c r="E724" i="10"/>
  <c r="G723" i="10"/>
  <c r="E723" i="10"/>
  <c r="G722" i="10"/>
  <c r="E722" i="10"/>
  <c r="G711" i="10"/>
  <c r="E711" i="10"/>
  <c r="G710" i="10"/>
  <c r="E710" i="10"/>
  <c r="G709" i="10"/>
  <c r="E709" i="10"/>
  <c r="G708" i="10"/>
  <c r="E708" i="10"/>
  <c r="G707" i="10"/>
  <c r="E707" i="10"/>
  <c r="G706" i="10"/>
  <c r="E706" i="10"/>
  <c r="G705" i="10"/>
  <c r="E705" i="10"/>
  <c r="G704" i="10"/>
  <c r="E704" i="10"/>
  <c r="G699" i="10"/>
  <c r="E699" i="10"/>
  <c r="G698" i="10"/>
  <c r="E698" i="10"/>
  <c r="G697" i="10"/>
  <c r="E697" i="10"/>
  <c r="G696" i="10"/>
  <c r="E696" i="10"/>
  <c r="G695" i="10"/>
  <c r="E695" i="10"/>
  <c r="G694" i="10"/>
  <c r="E694" i="10"/>
  <c r="G693" i="10"/>
  <c r="E693" i="10"/>
  <c r="G692" i="10"/>
  <c r="E692" i="10"/>
  <c r="G687" i="10"/>
  <c r="E687" i="10"/>
  <c r="G686" i="10"/>
  <c r="E686" i="10"/>
  <c r="G685" i="10"/>
  <c r="E685" i="10"/>
  <c r="G684" i="10"/>
  <c r="E684" i="10"/>
  <c r="G683" i="10"/>
  <c r="E683" i="10"/>
  <c r="G682" i="10"/>
  <c r="E682" i="10"/>
  <c r="G681" i="10"/>
  <c r="E681" i="10"/>
  <c r="G680" i="10"/>
  <c r="E680" i="10"/>
  <c r="G675" i="10"/>
  <c r="E675" i="10"/>
  <c r="G674" i="10"/>
  <c r="E674" i="10"/>
  <c r="G673" i="10"/>
  <c r="E673" i="10"/>
  <c r="G672" i="10"/>
  <c r="E672" i="10"/>
  <c r="G671" i="10"/>
  <c r="E671" i="10"/>
  <c r="G670" i="10"/>
  <c r="E670" i="10"/>
  <c r="G669" i="10"/>
  <c r="E669" i="10"/>
  <c r="G668" i="10"/>
  <c r="E668" i="10"/>
  <c r="G663" i="10"/>
  <c r="E663" i="10"/>
  <c r="G662" i="10"/>
  <c r="E662" i="10"/>
  <c r="G661" i="10"/>
  <c r="E661" i="10"/>
  <c r="G660" i="10"/>
  <c r="E660" i="10"/>
  <c r="G659" i="10"/>
  <c r="E659" i="10"/>
  <c r="G658" i="10"/>
  <c r="E658" i="10"/>
  <c r="G657" i="10"/>
  <c r="E657" i="10"/>
  <c r="G656" i="10"/>
  <c r="E656" i="10"/>
  <c r="G651" i="10"/>
  <c r="E651" i="10"/>
  <c r="G650" i="10"/>
  <c r="E650" i="10"/>
  <c r="G649" i="10"/>
  <c r="E649" i="10"/>
  <c r="G648" i="10"/>
  <c r="E648" i="10"/>
  <c r="G647" i="10"/>
  <c r="E647" i="10"/>
  <c r="G646" i="10"/>
  <c r="E646" i="10"/>
  <c r="G645" i="10"/>
  <c r="E645" i="10"/>
  <c r="G644" i="10"/>
  <c r="E644" i="10"/>
  <c r="G639" i="10"/>
  <c r="E639" i="10"/>
  <c r="G638" i="10"/>
  <c r="E638" i="10"/>
  <c r="G637" i="10"/>
  <c r="E637" i="10"/>
  <c r="G636" i="10"/>
  <c r="E636" i="10"/>
  <c r="G635" i="10"/>
  <c r="E635" i="10"/>
  <c r="G634" i="10"/>
  <c r="E634" i="10"/>
  <c r="G633" i="10"/>
  <c r="E633" i="10"/>
  <c r="G632" i="10"/>
  <c r="E632" i="10"/>
  <c r="G627" i="10"/>
  <c r="E627" i="10"/>
  <c r="G626" i="10"/>
  <c r="E626" i="10"/>
  <c r="G625" i="10"/>
  <c r="E625" i="10"/>
  <c r="G624" i="10"/>
  <c r="E624" i="10"/>
  <c r="G623" i="10"/>
  <c r="E623" i="10"/>
  <c r="G622" i="10"/>
  <c r="E622" i="10"/>
  <c r="G621" i="10"/>
  <c r="E621" i="10"/>
  <c r="G620" i="10"/>
  <c r="E620" i="10"/>
  <c r="G615" i="10"/>
  <c r="E615" i="10"/>
  <c r="G614" i="10"/>
  <c r="E614" i="10"/>
  <c r="G613" i="10"/>
  <c r="E613" i="10"/>
  <c r="G612" i="10"/>
  <c r="E612" i="10"/>
  <c r="G611" i="10"/>
  <c r="E611" i="10"/>
  <c r="G610" i="10"/>
  <c r="E610" i="10"/>
  <c r="G609" i="10"/>
  <c r="E609" i="10"/>
  <c r="G608" i="10"/>
  <c r="E608" i="10"/>
  <c r="G603" i="10"/>
  <c r="E603" i="10"/>
  <c r="G602" i="10"/>
  <c r="E602" i="10"/>
  <c r="G601" i="10"/>
  <c r="E601" i="10"/>
  <c r="G600" i="10"/>
  <c r="E600" i="10"/>
  <c r="G599" i="10"/>
  <c r="E599" i="10"/>
  <c r="G598" i="10"/>
  <c r="E598" i="10"/>
  <c r="G597" i="10"/>
  <c r="E597" i="10"/>
  <c r="G596" i="10"/>
  <c r="E596" i="10"/>
  <c r="G591" i="10"/>
  <c r="E591" i="10"/>
  <c r="G590" i="10"/>
  <c r="E590" i="10"/>
  <c r="G589" i="10"/>
  <c r="E589" i="10"/>
  <c r="G588" i="10"/>
  <c r="E588" i="10"/>
  <c r="G587" i="10"/>
  <c r="E587" i="10"/>
  <c r="G586" i="10"/>
  <c r="E586" i="10"/>
  <c r="G585" i="10"/>
  <c r="E585" i="10"/>
  <c r="G584" i="10"/>
  <c r="E584" i="10"/>
  <c r="G579" i="10"/>
  <c r="E579" i="10"/>
  <c r="G578" i="10"/>
  <c r="E578" i="10"/>
  <c r="G577" i="10"/>
  <c r="E577" i="10"/>
  <c r="G576" i="10"/>
  <c r="E576" i="10"/>
  <c r="G575" i="10"/>
  <c r="E575" i="10"/>
  <c r="G574" i="10"/>
  <c r="E574" i="10"/>
  <c r="G573" i="10"/>
  <c r="E573" i="10"/>
  <c r="G572" i="10"/>
  <c r="E572" i="10"/>
  <c r="G567" i="10"/>
  <c r="E567" i="10"/>
  <c r="G566" i="10"/>
  <c r="E566" i="10"/>
  <c r="G565" i="10"/>
  <c r="E565" i="10"/>
  <c r="G564" i="10"/>
  <c r="E564" i="10"/>
  <c r="G563" i="10"/>
  <c r="E563" i="10"/>
  <c r="G562" i="10"/>
  <c r="E562" i="10"/>
  <c r="G561" i="10"/>
  <c r="E561" i="10"/>
  <c r="G560" i="10"/>
  <c r="E560" i="10"/>
  <c r="G555" i="10"/>
  <c r="E555" i="10"/>
  <c r="G554" i="10"/>
  <c r="E554" i="10"/>
  <c r="G553" i="10"/>
  <c r="E553" i="10"/>
  <c r="G552" i="10"/>
  <c r="E552" i="10"/>
  <c r="G551" i="10"/>
  <c r="E551" i="10"/>
  <c r="G550" i="10"/>
  <c r="E550" i="10"/>
  <c r="G549" i="10"/>
  <c r="E549" i="10"/>
  <c r="G548" i="10"/>
  <c r="E548" i="10"/>
  <c r="G543" i="10"/>
  <c r="E543" i="10"/>
  <c r="G542" i="10"/>
  <c r="E542" i="10"/>
  <c r="G541" i="10"/>
  <c r="E541" i="10"/>
  <c r="G540" i="10"/>
  <c r="E540" i="10"/>
  <c r="G539" i="10"/>
  <c r="E539" i="10"/>
  <c r="G538" i="10"/>
  <c r="E538" i="10"/>
  <c r="G537" i="10"/>
  <c r="E537" i="10"/>
  <c r="G536" i="10"/>
  <c r="E536" i="10"/>
  <c r="G531" i="10"/>
  <c r="E531" i="10"/>
  <c r="G530" i="10"/>
  <c r="E530" i="10"/>
  <c r="G529" i="10"/>
  <c r="E529" i="10"/>
  <c r="G528" i="10"/>
  <c r="E528" i="10"/>
  <c r="G527" i="10"/>
  <c r="E527" i="10"/>
  <c r="G526" i="10"/>
  <c r="E526" i="10"/>
  <c r="G525" i="10"/>
  <c r="E525" i="10"/>
  <c r="G524" i="10"/>
  <c r="E524" i="10"/>
  <c r="G519" i="10"/>
  <c r="E519" i="10"/>
  <c r="G518" i="10"/>
  <c r="E518" i="10"/>
  <c r="G517" i="10"/>
  <c r="E517" i="10"/>
  <c r="G516" i="10"/>
  <c r="E516" i="10"/>
  <c r="G515" i="10"/>
  <c r="E515" i="10"/>
  <c r="G514" i="10"/>
  <c r="E514" i="10"/>
  <c r="G513" i="10"/>
  <c r="E513" i="10"/>
  <c r="G512" i="10"/>
  <c r="E512" i="10"/>
  <c r="G507" i="10"/>
  <c r="E507" i="10"/>
  <c r="G506" i="10"/>
  <c r="E506" i="10"/>
  <c r="G505" i="10"/>
  <c r="E505" i="10"/>
  <c r="G504" i="10"/>
  <c r="E504" i="10"/>
  <c r="G503" i="10"/>
  <c r="E503" i="10"/>
  <c r="G502" i="10"/>
  <c r="E502" i="10"/>
  <c r="G501" i="10"/>
  <c r="E501" i="10"/>
  <c r="G500" i="10"/>
  <c r="E500" i="10"/>
  <c r="G495" i="10"/>
  <c r="E495" i="10"/>
  <c r="G494" i="10"/>
  <c r="E494" i="10"/>
  <c r="G493" i="10"/>
  <c r="E493" i="10"/>
  <c r="G492" i="10"/>
  <c r="E492" i="10"/>
  <c r="G491" i="10"/>
  <c r="E491" i="10"/>
  <c r="G490" i="10"/>
  <c r="E490" i="10"/>
  <c r="G489" i="10"/>
  <c r="E489" i="10"/>
  <c r="G488" i="10"/>
  <c r="E488" i="10"/>
  <c r="G483" i="10"/>
  <c r="E483" i="10"/>
  <c r="G482" i="10"/>
  <c r="E482" i="10"/>
  <c r="G481" i="10"/>
  <c r="E481" i="10"/>
  <c r="G480" i="10"/>
  <c r="E480" i="10"/>
  <c r="G479" i="10"/>
  <c r="E479" i="10"/>
  <c r="G478" i="10"/>
  <c r="E478" i="10"/>
  <c r="G477" i="10"/>
  <c r="E477" i="10"/>
  <c r="G476" i="10"/>
  <c r="E476" i="10"/>
  <c r="G471" i="10"/>
  <c r="E471" i="10"/>
  <c r="G470" i="10"/>
  <c r="E470" i="10"/>
  <c r="G469" i="10"/>
  <c r="E469" i="10"/>
  <c r="G468" i="10"/>
  <c r="E468" i="10"/>
  <c r="G467" i="10"/>
  <c r="E467" i="10"/>
  <c r="G466" i="10"/>
  <c r="E466" i="10"/>
  <c r="G465" i="10"/>
  <c r="E465" i="10"/>
  <c r="G464" i="10"/>
  <c r="E464" i="10"/>
  <c r="G459" i="10"/>
  <c r="E459" i="10"/>
  <c r="G458" i="10"/>
  <c r="E458" i="10"/>
  <c r="G457" i="10"/>
  <c r="E457" i="10"/>
  <c r="G456" i="10"/>
  <c r="E456" i="10"/>
  <c r="G455" i="10"/>
  <c r="E455" i="10"/>
  <c r="G454" i="10"/>
  <c r="E454" i="10"/>
  <c r="G453" i="10"/>
  <c r="E453" i="10"/>
  <c r="G452" i="10"/>
  <c r="E452" i="10"/>
  <c r="G440" i="10"/>
  <c r="E440" i="10"/>
  <c r="G439" i="10"/>
  <c r="F439" i="10"/>
  <c r="E439" i="10"/>
  <c r="G438" i="10"/>
  <c r="F438" i="10"/>
  <c r="E438" i="10"/>
  <c r="G437" i="10"/>
  <c r="F437" i="10"/>
  <c r="E437" i="10"/>
  <c r="G436" i="10"/>
  <c r="F436" i="10"/>
  <c r="E436" i="10"/>
  <c r="G435" i="10"/>
  <c r="F435" i="10"/>
  <c r="E435" i="10"/>
  <c r="G434" i="10"/>
  <c r="F434" i="10"/>
  <c r="E434" i="10"/>
  <c r="G433" i="10"/>
  <c r="F433" i="10"/>
  <c r="E433" i="10"/>
  <c r="G432" i="10"/>
  <c r="F432" i="10"/>
  <c r="E432" i="10"/>
  <c r="G420" i="10"/>
  <c r="E420" i="10"/>
  <c r="G419" i="10"/>
  <c r="F419" i="10"/>
  <c r="E419" i="10"/>
  <c r="G418" i="10"/>
  <c r="F418" i="10"/>
  <c r="E418" i="10"/>
  <c r="G417" i="10"/>
  <c r="F417" i="10"/>
  <c r="E417" i="10"/>
  <c r="G416" i="10"/>
  <c r="F416" i="10"/>
  <c r="E416" i="10"/>
  <c r="G415" i="10"/>
  <c r="F415" i="10"/>
  <c r="E415" i="10"/>
  <c r="G414" i="10"/>
  <c r="F414" i="10"/>
  <c r="E414" i="10"/>
  <c r="G413" i="10"/>
  <c r="F413" i="10"/>
  <c r="E413" i="10"/>
  <c r="G412" i="10"/>
  <c r="F412" i="10"/>
  <c r="E412" i="10"/>
  <c r="G400" i="10"/>
  <c r="E400" i="10"/>
  <c r="G399" i="10"/>
  <c r="F399" i="10"/>
  <c r="E399" i="10"/>
  <c r="G398" i="10"/>
  <c r="F398" i="10"/>
  <c r="E398" i="10"/>
  <c r="G397" i="10"/>
  <c r="F397" i="10"/>
  <c r="E397" i="10"/>
  <c r="G396" i="10"/>
  <c r="F396" i="10"/>
  <c r="E396" i="10"/>
  <c r="G395" i="10"/>
  <c r="F395" i="10"/>
  <c r="E395" i="10"/>
  <c r="G394" i="10"/>
  <c r="F394" i="10"/>
  <c r="E394" i="10"/>
  <c r="G393" i="10"/>
  <c r="F393" i="10"/>
  <c r="E393" i="10"/>
  <c r="G392" i="10"/>
  <c r="F392" i="10"/>
  <c r="E392" i="10"/>
  <c r="G380" i="10"/>
  <c r="E380" i="10"/>
  <c r="G379" i="10"/>
  <c r="F379" i="10"/>
  <c r="E379" i="10"/>
  <c r="G378" i="10"/>
  <c r="F378" i="10"/>
  <c r="E378" i="10"/>
  <c r="G377" i="10"/>
  <c r="F377" i="10"/>
  <c r="E377" i="10"/>
  <c r="G376" i="10"/>
  <c r="F376" i="10"/>
  <c r="E376" i="10"/>
  <c r="G375" i="10"/>
  <c r="F375" i="10"/>
  <c r="E375" i="10"/>
  <c r="G374" i="10"/>
  <c r="F374" i="10"/>
  <c r="E374" i="10"/>
  <c r="G373" i="10"/>
  <c r="F373" i="10"/>
  <c r="E373" i="10"/>
  <c r="G372" i="10"/>
  <c r="F372" i="10"/>
  <c r="E372" i="10"/>
  <c r="G360" i="10"/>
  <c r="E360" i="10"/>
  <c r="G359" i="10"/>
  <c r="F359" i="10"/>
  <c r="E359" i="10"/>
  <c r="G358" i="10"/>
  <c r="F358" i="10"/>
  <c r="E358" i="10"/>
  <c r="G357" i="10"/>
  <c r="F357" i="10"/>
  <c r="E357" i="10"/>
  <c r="G356" i="10"/>
  <c r="F356" i="10"/>
  <c r="E356" i="10"/>
  <c r="G355" i="10"/>
  <c r="F355" i="10"/>
  <c r="E355" i="10"/>
  <c r="G354" i="10"/>
  <c r="F354" i="10"/>
  <c r="E354" i="10"/>
  <c r="G353" i="10"/>
  <c r="F353" i="10"/>
  <c r="E353" i="10"/>
  <c r="G352" i="10"/>
  <c r="F352" i="10"/>
  <c r="E352" i="10"/>
  <c r="G340" i="10"/>
  <c r="E340" i="10"/>
  <c r="G339" i="10"/>
  <c r="F339" i="10"/>
  <c r="E339" i="10"/>
  <c r="G338" i="10"/>
  <c r="F338" i="10"/>
  <c r="E338" i="10"/>
  <c r="G337" i="10"/>
  <c r="F337" i="10"/>
  <c r="E337" i="10"/>
  <c r="G336" i="10"/>
  <c r="F336" i="10"/>
  <c r="E336" i="10"/>
  <c r="G335" i="10"/>
  <c r="F335" i="10"/>
  <c r="E335" i="10"/>
  <c r="G334" i="10"/>
  <c r="F334" i="10"/>
  <c r="E334" i="10"/>
  <c r="G333" i="10"/>
  <c r="F333" i="10"/>
  <c r="E333" i="10"/>
  <c r="G332" i="10"/>
  <c r="F332" i="10"/>
  <c r="E332" i="10"/>
  <c r="G320" i="10"/>
  <c r="E320" i="10"/>
  <c r="G319" i="10"/>
  <c r="F319" i="10"/>
  <c r="E319" i="10"/>
  <c r="G318" i="10"/>
  <c r="F318" i="10"/>
  <c r="E318" i="10"/>
  <c r="G317" i="10"/>
  <c r="F317" i="10"/>
  <c r="E317" i="10"/>
  <c r="G316" i="10"/>
  <c r="F316" i="10"/>
  <c r="E316" i="10"/>
  <c r="G315" i="10"/>
  <c r="F315" i="10"/>
  <c r="E315" i="10"/>
  <c r="G314" i="10"/>
  <c r="F314" i="10"/>
  <c r="E314" i="10"/>
  <c r="G313" i="10"/>
  <c r="F313" i="10"/>
  <c r="E313" i="10"/>
  <c r="G312" i="10"/>
  <c r="F312" i="10"/>
  <c r="E312" i="10"/>
  <c r="G300" i="10"/>
  <c r="E300" i="10"/>
  <c r="G299" i="10"/>
  <c r="F299" i="10"/>
  <c r="E299" i="10"/>
  <c r="G298" i="10"/>
  <c r="F298" i="10"/>
  <c r="E298" i="10"/>
  <c r="G297" i="10"/>
  <c r="F297" i="10"/>
  <c r="E297" i="10"/>
  <c r="G296" i="10"/>
  <c r="F296" i="10"/>
  <c r="E296" i="10"/>
  <c r="G295" i="10"/>
  <c r="F295" i="10"/>
  <c r="E295" i="10"/>
  <c r="G294" i="10"/>
  <c r="F294" i="10"/>
  <c r="E294" i="10"/>
  <c r="G293" i="10"/>
  <c r="F293" i="10"/>
  <c r="E293" i="10"/>
  <c r="G292" i="10"/>
  <c r="F292" i="10"/>
  <c r="E292" i="10"/>
  <c r="G280" i="10"/>
  <c r="E280" i="10"/>
  <c r="G279" i="10"/>
  <c r="F279" i="10"/>
  <c r="E279" i="10"/>
  <c r="G278" i="10"/>
  <c r="F278" i="10"/>
  <c r="E278" i="10"/>
  <c r="G277" i="10"/>
  <c r="F277" i="10"/>
  <c r="E277" i="10"/>
  <c r="G276" i="10"/>
  <c r="F276" i="10"/>
  <c r="E276" i="10"/>
  <c r="G275" i="10"/>
  <c r="F275" i="10"/>
  <c r="E275" i="10"/>
  <c r="G274" i="10"/>
  <c r="F274" i="10"/>
  <c r="E274" i="10"/>
  <c r="G273" i="10"/>
  <c r="F273" i="10"/>
  <c r="E273" i="10"/>
  <c r="G272" i="10"/>
  <c r="F272" i="10"/>
  <c r="E272" i="10"/>
  <c r="G260" i="10"/>
  <c r="E260" i="10"/>
  <c r="G259" i="10"/>
  <c r="F259" i="10"/>
  <c r="E259" i="10"/>
  <c r="G258" i="10"/>
  <c r="F258" i="10"/>
  <c r="E258" i="10"/>
  <c r="G257" i="10"/>
  <c r="F257" i="10"/>
  <c r="E257" i="10"/>
  <c r="G256" i="10"/>
  <c r="F256" i="10"/>
  <c r="E256" i="10"/>
  <c r="G255" i="10"/>
  <c r="F255" i="10"/>
  <c r="E255" i="10"/>
  <c r="G254" i="10"/>
  <c r="F254" i="10"/>
  <c r="E254" i="10"/>
  <c r="G253" i="10"/>
  <c r="F253" i="10"/>
  <c r="E253" i="10"/>
  <c r="G252" i="10"/>
  <c r="F252" i="10"/>
  <c r="E252" i="10"/>
  <c r="G240" i="10"/>
  <c r="E240" i="10"/>
  <c r="G239" i="10"/>
  <c r="F239" i="10"/>
  <c r="E239" i="10"/>
  <c r="G238" i="10"/>
  <c r="F238" i="10"/>
  <c r="E238" i="10"/>
  <c r="G237" i="10"/>
  <c r="F237" i="10"/>
  <c r="E237" i="10"/>
  <c r="G236" i="10"/>
  <c r="F236" i="10"/>
  <c r="E236" i="10"/>
  <c r="G235" i="10"/>
  <c r="F235" i="10"/>
  <c r="E235" i="10"/>
  <c r="G234" i="10"/>
  <c r="F234" i="10"/>
  <c r="E234" i="10"/>
  <c r="G233" i="10"/>
  <c r="F233" i="10"/>
  <c r="E233" i="10"/>
  <c r="G232" i="10"/>
  <c r="F232" i="10"/>
  <c r="E232" i="10"/>
  <c r="G220" i="10"/>
  <c r="E220" i="10"/>
  <c r="G219" i="10"/>
  <c r="F219" i="10"/>
  <c r="E219" i="10"/>
  <c r="G218" i="10"/>
  <c r="F218" i="10"/>
  <c r="E218" i="10"/>
  <c r="G217" i="10"/>
  <c r="F217" i="10"/>
  <c r="E217" i="10"/>
  <c r="G216" i="10"/>
  <c r="F216" i="10"/>
  <c r="E216" i="10"/>
  <c r="G215" i="10"/>
  <c r="F215" i="10"/>
  <c r="E215" i="10"/>
  <c r="G214" i="10"/>
  <c r="F214" i="10"/>
  <c r="E214" i="10"/>
  <c r="G213" i="10"/>
  <c r="F213" i="10"/>
  <c r="E213" i="10"/>
  <c r="G212" i="10"/>
  <c r="F212" i="10"/>
  <c r="E212" i="10"/>
  <c r="G200" i="10"/>
  <c r="E200" i="10"/>
  <c r="G199" i="10"/>
  <c r="F199" i="10"/>
  <c r="E199" i="10"/>
  <c r="G198" i="10"/>
  <c r="F198" i="10"/>
  <c r="E198" i="10"/>
  <c r="G197" i="10"/>
  <c r="F197" i="10"/>
  <c r="E197" i="10"/>
  <c r="G196" i="10"/>
  <c r="F196" i="10"/>
  <c r="E196" i="10"/>
  <c r="G195" i="10"/>
  <c r="F195" i="10"/>
  <c r="E195" i="10"/>
  <c r="G194" i="10"/>
  <c r="F194" i="10"/>
  <c r="E194" i="10"/>
  <c r="G193" i="10"/>
  <c r="F193" i="10"/>
  <c r="E193" i="10"/>
  <c r="G192" i="10"/>
  <c r="F192" i="10"/>
  <c r="E192" i="10"/>
  <c r="G180" i="10"/>
  <c r="E180" i="10"/>
  <c r="G179" i="10"/>
  <c r="F179" i="10"/>
  <c r="E179" i="10"/>
  <c r="G178" i="10"/>
  <c r="F178" i="10"/>
  <c r="E178" i="10"/>
  <c r="G177" i="10"/>
  <c r="F177" i="10"/>
  <c r="E177" i="10"/>
  <c r="G176" i="10"/>
  <c r="F176" i="10"/>
  <c r="E176" i="10"/>
  <c r="G175" i="10"/>
  <c r="F175" i="10"/>
  <c r="E175" i="10"/>
  <c r="G174" i="10"/>
  <c r="F174" i="10"/>
  <c r="E174" i="10"/>
  <c r="G173" i="10"/>
  <c r="F173" i="10"/>
  <c r="E173" i="10"/>
  <c r="G172" i="10"/>
  <c r="F172" i="10"/>
  <c r="E172" i="10"/>
  <c r="G160" i="10"/>
  <c r="E160" i="10"/>
  <c r="G159" i="10"/>
  <c r="F159" i="10"/>
  <c r="E159" i="10"/>
  <c r="G158" i="10"/>
  <c r="F158" i="10"/>
  <c r="E158" i="10"/>
  <c r="G157" i="10"/>
  <c r="F157" i="10"/>
  <c r="E157" i="10"/>
  <c r="G156" i="10"/>
  <c r="F156" i="10"/>
  <c r="E156" i="10"/>
  <c r="G155" i="10"/>
  <c r="F155" i="10"/>
  <c r="E155" i="10"/>
  <c r="G154" i="10"/>
  <c r="F154" i="10"/>
  <c r="E154" i="10"/>
  <c r="G153" i="10"/>
  <c r="F153" i="10"/>
  <c r="E153" i="10"/>
  <c r="G152" i="10"/>
  <c r="F152" i="10"/>
  <c r="E152" i="10"/>
  <c r="G140" i="10"/>
  <c r="E140" i="10"/>
  <c r="G139" i="10"/>
  <c r="F139" i="10"/>
  <c r="E139" i="10"/>
  <c r="G138" i="10"/>
  <c r="F138" i="10"/>
  <c r="E138" i="10"/>
  <c r="G137" i="10"/>
  <c r="F137" i="10"/>
  <c r="E137" i="10"/>
  <c r="G136" i="10"/>
  <c r="F136" i="10"/>
  <c r="E136" i="10"/>
  <c r="G135" i="10"/>
  <c r="F135" i="10"/>
  <c r="E135" i="10"/>
  <c r="G134" i="10"/>
  <c r="F134" i="10"/>
  <c r="E134" i="10"/>
  <c r="G133" i="10"/>
  <c r="F133" i="10"/>
  <c r="E133" i="10"/>
  <c r="G132" i="10"/>
  <c r="F132" i="10"/>
  <c r="E132" i="10"/>
  <c r="G120" i="10"/>
  <c r="E120" i="10"/>
  <c r="G119" i="10"/>
  <c r="F119" i="10"/>
  <c r="E119" i="10"/>
  <c r="G118" i="10"/>
  <c r="F118" i="10"/>
  <c r="E118" i="10"/>
  <c r="G117" i="10"/>
  <c r="F117" i="10"/>
  <c r="E117" i="10"/>
  <c r="G116" i="10"/>
  <c r="F116" i="10"/>
  <c r="E116" i="10"/>
  <c r="G115" i="10"/>
  <c r="F115" i="10"/>
  <c r="E115" i="10"/>
  <c r="G114" i="10"/>
  <c r="F114" i="10"/>
  <c r="E114" i="10"/>
  <c r="G113" i="10"/>
  <c r="F113" i="10"/>
  <c r="E113" i="10"/>
  <c r="G112" i="10"/>
  <c r="F112" i="10"/>
  <c r="E112" i="10"/>
  <c r="G100" i="10"/>
  <c r="E100" i="10"/>
  <c r="G99" i="10"/>
  <c r="F99" i="10"/>
  <c r="E99" i="10"/>
  <c r="G98" i="10"/>
  <c r="F98" i="10"/>
  <c r="E98" i="10"/>
  <c r="G97" i="10"/>
  <c r="F97" i="10"/>
  <c r="E97" i="10"/>
  <c r="G96" i="10"/>
  <c r="F96" i="10"/>
  <c r="E96" i="10"/>
  <c r="G95" i="10"/>
  <c r="F95" i="10"/>
  <c r="E95" i="10"/>
  <c r="G94" i="10"/>
  <c r="F94" i="10"/>
  <c r="E94" i="10"/>
  <c r="G93" i="10"/>
  <c r="F93" i="10"/>
  <c r="E93" i="10"/>
  <c r="G92" i="10"/>
  <c r="F92" i="10"/>
  <c r="E92" i="10"/>
  <c r="G80" i="10"/>
  <c r="E80" i="10"/>
  <c r="G79" i="10"/>
  <c r="F79" i="10"/>
  <c r="E79" i="10"/>
  <c r="G78" i="10"/>
  <c r="F78" i="10"/>
  <c r="E78" i="10"/>
  <c r="G77" i="10"/>
  <c r="F77" i="10"/>
  <c r="E77" i="10"/>
  <c r="G76" i="10"/>
  <c r="F76" i="10"/>
  <c r="E76" i="10"/>
  <c r="G75" i="10"/>
  <c r="F75" i="10"/>
  <c r="E75" i="10"/>
  <c r="G74" i="10"/>
  <c r="F74" i="10"/>
  <c r="E74" i="10"/>
  <c r="G73" i="10"/>
  <c r="F73" i="10"/>
  <c r="E73" i="10"/>
  <c r="G72" i="10"/>
  <c r="F72" i="10"/>
  <c r="E72" i="10"/>
  <c r="G60" i="10"/>
  <c r="E60" i="10"/>
  <c r="G59" i="10"/>
  <c r="F59" i="10"/>
  <c r="E59" i="10"/>
  <c r="G58" i="10"/>
  <c r="F58" i="10"/>
  <c r="E58" i="10"/>
  <c r="G57" i="10"/>
  <c r="F57" i="10"/>
  <c r="E57" i="10"/>
  <c r="G56" i="10"/>
  <c r="F56" i="10"/>
  <c r="E56" i="10"/>
  <c r="G55" i="10"/>
  <c r="F55" i="10"/>
  <c r="E55" i="10"/>
  <c r="G54" i="10"/>
  <c r="F54" i="10"/>
  <c r="E54" i="10"/>
  <c r="G53" i="10"/>
  <c r="F53" i="10"/>
  <c r="E53" i="10"/>
  <c r="G52" i="10"/>
  <c r="F52" i="10"/>
  <c r="E52" i="10"/>
  <c r="G40" i="10"/>
  <c r="E40" i="10"/>
  <c r="G39" i="10"/>
  <c r="F39" i="10"/>
  <c r="E39" i="10"/>
  <c r="G38" i="10"/>
  <c r="F38" i="10"/>
  <c r="E38" i="10"/>
  <c r="G37" i="10"/>
  <c r="F37" i="10"/>
  <c r="E37" i="10"/>
  <c r="G36" i="10"/>
  <c r="F36" i="10"/>
  <c r="E36" i="10"/>
  <c r="G35" i="10"/>
  <c r="F35" i="10"/>
  <c r="E35" i="10"/>
  <c r="G34" i="10"/>
  <c r="F34" i="10"/>
  <c r="E34" i="10"/>
  <c r="G33" i="10"/>
  <c r="F33" i="10"/>
  <c r="E33" i="10"/>
  <c r="G32" i="10"/>
  <c r="F32" i="10"/>
  <c r="E32" i="10"/>
  <c r="G20" i="10"/>
  <c r="E20" i="10"/>
  <c r="G19" i="10"/>
  <c r="F19" i="10"/>
  <c r="E19" i="10"/>
  <c r="G18" i="10"/>
  <c r="F18" i="10"/>
  <c r="E18" i="10"/>
  <c r="G17" i="10"/>
  <c r="F17" i="10"/>
  <c r="E17" i="10"/>
  <c r="G16" i="10"/>
  <c r="F16" i="10"/>
  <c r="E16" i="10"/>
  <c r="G15" i="10"/>
  <c r="F15" i="10"/>
  <c r="E15" i="10"/>
  <c r="G14" i="10"/>
  <c r="F14" i="10"/>
  <c r="E14" i="10"/>
  <c r="G13" i="10"/>
  <c r="F13" i="10"/>
  <c r="E13" i="10"/>
  <c r="G12" i="10"/>
  <c r="F12" i="10"/>
  <c r="E12" i="10"/>
  <c r="F2" i="10"/>
  <c r="A1" i="10"/>
  <c r="G164" i="9"/>
  <c r="E164" i="9"/>
  <c r="G163" i="9"/>
  <c r="E163" i="9"/>
  <c r="I158" i="9"/>
  <c r="H158" i="9"/>
  <c r="G158" i="9"/>
  <c r="F158" i="9"/>
  <c r="E158" i="9"/>
  <c r="I157" i="9"/>
  <c r="H157" i="9"/>
  <c r="G157" i="9"/>
  <c r="F157" i="9"/>
  <c r="E157" i="9"/>
  <c r="G156" i="9"/>
  <c r="F156" i="9"/>
  <c r="E156" i="9"/>
  <c r="G148" i="9"/>
  <c r="E148" i="9"/>
  <c r="G147" i="9"/>
  <c r="E147" i="9"/>
  <c r="I142" i="9"/>
  <c r="H142" i="9"/>
  <c r="G142" i="9"/>
  <c r="F142" i="9"/>
  <c r="E142" i="9"/>
  <c r="I141" i="9"/>
  <c r="H141" i="9"/>
  <c r="G141" i="9"/>
  <c r="F141" i="9"/>
  <c r="E141" i="9"/>
  <c r="G140" i="9"/>
  <c r="F140" i="9"/>
  <c r="E140" i="9"/>
  <c r="G132" i="9"/>
  <c r="E132" i="9"/>
  <c r="G124" i="9"/>
  <c r="E124" i="9"/>
  <c r="G123" i="9"/>
  <c r="E123" i="9"/>
  <c r="I118" i="9"/>
  <c r="H118" i="9"/>
  <c r="G118" i="9"/>
  <c r="F118" i="9"/>
  <c r="E118" i="9"/>
  <c r="I117" i="9"/>
  <c r="H117" i="9"/>
  <c r="G117" i="9"/>
  <c r="F117" i="9"/>
  <c r="E117" i="9"/>
  <c r="G116" i="9"/>
  <c r="F116" i="9"/>
  <c r="E116" i="9"/>
  <c r="I111" i="9"/>
  <c r="H111" i="9"/>
  <c r="G111" i="9"/>
  <c r="F111" i="9"/>
  <c r="E111" i="9"/>
  <c r="I110" i="9"/>
  <c r="H110" i="9"/>
  <c r="G110" i="9"/>
  <c r="F110" i="9"/>
  <c r="E110" i="9"/>
  <c r="G109" i="9"/>
  <c r="F109" i="9"/>
  <c r="E109" i="9"/>
  <c r="I98" i="9"/>
  <c r="H98" i="9"/>
  <c r="G98" i="9"/>
  <c r="F98" i="9"/>
  <c r="E98" i="9"/>
  <c r="I97" i="9"/>
  <c r="H97" i="9"/>
  <c r="G97" i="9"/>
  <c r="F97" i="9"/>
  <c r="E97" i="9"/>
  <c r="I96" i="9"/>
  <c r="H96" i="9"/>
  <c r="G96" i="9"/>
  <c r="F96" i="9"/>
  <c r="E96" i="9"/>
  <c r="I95" i="9"/>
  <c r="H95" i="9"/>
  <c r="G95" i="9"/>
  <c r="F95" i="9"/>
  <c r="E95" i="9"/>
  <c r="I94" i="9"/>
  <c r="H94" i="9"/>
  <c r="G94" i="9"/>
  <c r="F94" i="9"/>
  <c r="E94" i="9"/>
  <c r="I93" i="9"/>
  <c r="H93" i="9"/>
  <c r="G93" i="9"/>
  <c r="F93" i="9"/>
  <c r="E93" i="9"/>
  <c r="I92" i="9"/>
  <c r="H92" i="9"/>
  <c r="G92" i="9"/>
  <c r="F92" i="9"/>
  <c r="E92" i="9"/>
  <c r="I91" i="9"/>
  <c r="H91" i="9"/>
  <c r="G91" i="9"/>
  <c r="F91" i="9"/>
  <c r="E91" i="9"/>
  <c r="I90" i="9"/>
  <c r="H90" i="9"/>
  <c r="G90" i="9"/>
  <c r="F90" i="9"/>
  <c r="E90" i="9"/>
  <c r="I89" i="9"/>
  <c r="H89" i="9"/>
  <c r="G89" i="9"/>
  <c r="F89" i="9"/>
  <c r="E89" i="9"/>
  <c r="I88" i="9"/>
  <c r="H88" i="9"/>
  <c r="G88" i="9"/>
  <c r="F88" i="9"/>
  <c r="E88" i="9"/>
  <c r="I87" i="9"/>
  <c r="H87" i="9"/>
  <c r="G87" i="9"/>
  <c r="F87" i="9"/>
  <c r="E87" i="9"/>
  <c r="W79" i="9"/>
  <c r="V79" i="9"/>
  <c r="U79" i="9"/>
  <c r="T79" i="9"/>
  <c r="S79" i="9"/>
  <c r="R79" i="9"/>
  <c r="Q79" i="9"/>
  <c r="P79" i="9"/>
  <c r="O79" i="9"/>
  <c r="N79" i="9"/>
  <c r="M79" i="9"/>
  <c r="L79" i="9"/>
  <c r="K79" i="9"/>
  <c r="J79" i="9"/>
  <c r="I79" i="9"/>
  <c r="H79" i="9"/>
  <c r="G79" i="9"/>
  <c r="F79" i="9"/>
  <c r="E79" i="9"/>
  <c r="W78" i="9"/>
  <c r="V78" i="9"/>
  <c r="U78" i="9"/>
  <c r="T78" i="9"/>
  <c r="S78" i="9"/>
  <c r="R78" i="9"/>
  <c r="R80" i="9" s="1"/>
  <c r="Q78" i="9"/>
  <c r="Q80" i="9" s="1"/>
  <c r="P78" i="9"/>
  <c r="P80" i="9" s="1"/>
  <c r="O78" i="9"/>
  <c r="O80" i="9" s="1"/>
  <c r="N78" i="9"/>
  <c r="N80" i="9" s="1"/>
  <c r="M78" i="9"/>
  <c r="M80" i="9" s="1"/>
  <c r="L78" i="9"/>
  <c r="L80" i="9" s="1"/>
  <c r="H927" i="18" s="1"/>
  <c r="K78" i="9"/>
  <c r="K80" i="9" s="1"/>
  <c r="H926" i="18" s="1"/>
  <c r="J78" i="9"/>
  <c r="J80" i="9" s="1"/>
  <c r="I78" i="9"/>
  <c r="H78" i="9"/>
  <c r="G78" i="9"/>
  <c r="F78" i="9"/>
  <c r="E78" i="9"/>
  <c r="W73" i="9"/>
  <c r="V73" i="9"/>
  <c r="U73" i="9"/>
  <c r="T73" i="9"/>
  <c r="S73" i="9"/>
  <c r="R73" i="9"/>
  <c r="Q73" i="9"/>
  <c r="P73" i="9"/>
  <c r="O73" i="9"/>
  <c r="N73" i="9"/>
  <c r="M73" i="9"/>
  <c r="L73" i="9"/>
  <c r="K73" i="9"/>
  <c r="J73" i="9"/>
  <c r="I73" i="9"/>
  <c r="H73" i="9"/>
  <c r="G73" i="9"/>
  <c r="F73" i="9"/>
  <c r="E73" i="9"/>
  <c r="W72" i="9"/>
  <c r="V72" i="9"/>
  <c r="U72" i="9"/>
  <c r="T72" i="9"/>
  <c r="S72" i="9"/>
  <c r="R72" i="9"/>
  <c r="R74" i="9" s="1"/>
  <c r="H919" i="18" s="1"/>
  <c r="Q72" i="9"/>
  <c r="Q74" i="9" s="1"/>
  <c r="P72" i="9"/>
  <c r="P74" i="9" s="1"/>
  <c r="O72" i="9"/>
  <c r="O74" i="9" s="1"/>
  <c r="N72" i="9"/>
  <c r="N74" i="9" s="1"/>
  <c r="H915" i="18" s="1"/>
  <c r="M72" i="9"/>
  <c r="M74" i="9" s="1"/>
  <c r="H914" i="18" s="1"/>
  <c r="L72" i="9"/>
  <c r="L74" i="9" s="1"/>
  <c r="H913" i="18" s="1"/>
  <c r="K72" i="9"/>
  <c r="K74" i="9" s="1"/>
  <c r="J72" i="9"/>
  <c r="J74" i="9" s="1"/>
  <c r="I72" i="9"/>
  <c r="H72" i="9"/>
  <c r="G72" i="9"/>
  <c r="F72" i="9"/>
  <c r="E72" i="9"/>
  <c r="W67" i="9"/>
  <c r="V67" i="9"/>
  <c r="U67" i="9"/>
  <c r="T67" i="9"/>
  <c r="S67" i="9"/>
  <c r="R67" i="9"/>
  <c r="Q67" i="9"/>
  <c r="P67" i="9"/>
  <c r="O67" i="9"/>
  <c r="N67" i="9"/>
  <c r="M67" i="9"/>
  <c r="L67" i="9"/>
  <c r="K67" i="9"/>
  <c r="J67" i="9"/>
  <c r="I67" i="9"/>
  <c r="H67" i="9"/>
  <c r="G67" i="9"/>
  <c r="F67" i="9"/>
  <c r="E67" i="9"/>
  <c r="W66" i="9"/>
  <c r="V66" i="9"/>
  <c r="U66" i="9"/>
  <c r="T66" i="9"/>
  <c r="S66" i="9"/>
  <c r="R66" i="9"/>
  <c r="R68" i="9" s="1"/>
  <c r="H905" i="18" s="1"/>
  <c r="Q66" i="9"/>
  <c r="Q68" i="9" s="1"/>
  <c r="H904" i="18" s="1"/>
  <c r="P66" i="9"/>
  <c r="P68" i="9" s="1"/>
  <c r="H903" i="18" s="1"/>
  <c r="O66" i="9"/>
  <c r="O68" i="9" s="1"/>
  <c r="H902" i="18" s="1"/>
  <c r="N66" i="9"/>
  <c r="N68" i="9" s="1"/>
  <c r="M66" i="9"/>
  <c r="M68" i="9" s="1"/>
  <c r="H900" i="18" s="1"/>
  <c r="L66" i="9"/>
  <c r="L68" i="9" s="1"/>
  <c r="K66" i="9"/>
  <c r="K68" i="9" s="1"/>
  <c r="J66" i="9"/>
  <c r="J68" i="9" s="1"/>
  <c r="I66" i="9"/>
  <c r="H66" i="9"/>
  <c r="G66" i="9"/>
  <c r="F66" i="9"/>
  <c r="E66" i="9"/>
  <c r="W61" i="9"/>
  <c r="V61" i="9"/>
  <c r="U61" i="9"/>
  <c r="T61" i="9"/>
  <c r="S61" i="9"/>
  <c r="R61" i="9"/>
  <c r="Q61" i="9"/>
  <c r="P61" i="9"/>
  <c r="O61" i="9"/>
  <c r="N61" i="9"/>
  <c r="M61" i="9"/>
  <c r="L61" i="9"/>
  <c r="K61" i="9"/>
  <c r="J61" i="9"/>
  <c r="I61" i="9"/>
  <c r="H61" i="9"/>
  <c r="G61" i="9"/>
  <c r="F61" i="9"/>
  <c r="E61" i="9"/>
  <c r="W60" i="9"/>
  <c r="V60" i="9"/>
  <c r="U60" i="9"/>
  <c r="T60" i="9"/>
  <c r="S60" i="9"/>
  <c r="R60" i="9"/>
  <c r="R62" i="9" s="1"/>
  <c r="Q60" i="9"/>
  <c r="Q62" i="9" s="1"/>
  <c r="P60" i="9"/>
  <c r="P62" i="9" s="1"/>
  <c r="O60" i="9"/>
  <c r="O62" i="9" s="1"/>
  <c r="N60" i="9"/>
  <c r="N62" i="9" s="1"/>
  <c r="M60" i="9"/>
  <c r="M62" i="9" s="1"/>
  <c r="L60" i="9"/>
  <c r="L62" i="9" s="1"/>
  <c r="K60" i="9"/>
  <c r="K62" i="9" s="1"/>
  <c r="J60" i="9"/>
  <c r="J62" i="9" s="1"/>
  <c r="H883" i="18" s="1"/>
  <c r="I60" i="9"/>
  <c r="H60" i="9"/>
  <c r="G60" i="9"/>
  <c r="F60" i="9"/>
  <c r="E60" i="9"/>
  <c r="W55" i="9"/>
  <c r="V55" i="9"/>
  <c r="U55" i="9"/>
  <c r="T55" i="9"/>
  <c r="S55" i="9"/>
  <c r="R55" i="9"/>
  <c r="Q55" i="9"/>
  <c r="P55" i="9"/>
  <c r="O55" i="9"/>
  <c r="N55" i="9"/>
  <c r="M55" i="9"/>
  <c r="L55" i="9"/>
  <c r="K55" i="9"/>
  <c r="J55" i="9"/>
  <c r="I55" i="9"/>
  <c r="H55" i="9"/>
  <c r="G55" i="9"/>
  <c r="F55" i="9"/>
  <c r="E55" i="9"/>
  <c r="W54" i="9"/>
  <c r="V54" i="9"/>
  <c r="U54" i="9"/>
  <c r="T54" i="9"/>
  <c r="S54" i="9"/>
  <c r="R54" i="9"/>
  <c r="R56" i="9" s="1"/>
  <c r="Q54" i="9"/>
  <c r="Q56" i="9" s="1"/>
  <c r="H876" i="18" s="1"/>
  <c r="P54" i="9"/>
  <c r="P56" i="9" s="1"/>
  <c r="H875" i="18" s="1"/>
  <c r="O54" i="9"/>
  <c r="O56" i="9" s="1"/>
  <c r="H874" i="18" s="1"/>
  <c r="N54" i="9"/>
  <c r="N56" i="9" s="1"/>
  <c r="N157" i="9" s="1"/>
  <c r="M54" i="9"/>
  <c r="M56" i="9" s="1"/>
  <c r="L54" i="9"/>
  <c r="L56" i="9" s="1"/>
  <c r="K54" i="9"/>
  <c r="K56" i="9" s="1"/>
  <c r="H870" i="18" s="1"/>
  <c r="J54" i="9"/>
  <c r="J56" i="9" s="1"/>
  <c r="J94" i="9" s="1"/>
  <c r="I54" i="9"/>
  <c r="H54" i="9"/>
  <c r="G54" i="9"/>
  <c r="F54" i="9"/>
  <c r="E54" i="9"/>
  <c r="W49" i="9"/>
  <c r="V49" i="9"/>
  <c r="U49" i="9"/>
  <c r="T49" i="9"/>
  <c r="S49" i="9"/>
  <c r="R49" i="9"/>
  <c r="Q49" i="9"/>
  <c r="P49" i="9"/>
  <c r="O49" i="9"/>
  <c r="N49" i="9"/>
  <c r="M49" i="9"/>
  <c r="L49" i="9"/>
  <c r="K49" i="9"/>
  <c r="J49" i="9"/>
  <c r="I49" i="9"/>
  <c r="H49" i="9"/>
  <c r="G49" i="9"/>
  <c r="F49" i="9"/>
  <c r="E49" i="9"/>
  <c r="W48" i="9"/>
  <c r="V48" i="9"/>
  <c r="U48" i="9"/>
  <c r="T48" i="9"/>
  <c r="S48" i="9"/>
  <c r="R48" i="9"/>
  <c r="R50" i="9" s="1"/>
  <c r="H863" i="18" s="1"/>
  <c r="Q48" i="9"/>
  <c r="Q50" i="9" s="1"/>
  <c r="H862" i="18" s="1"/>
  <c r="P48" i="9"/>
  <c r="P50" i="9" s="1"/>
  <c r="H861" i="18" s="1"/>
  <c r="O48" i="9"/>
  <c r="O50" i="9" s="1"/>
  <c r="H860" i="18" s="1"/>
  <c r="N48" i="9"/>
  <c r="N50" i="9" s="1"/>
  <c r="H859" i="18" s="1"/>
  <c r="M48" i="9"/>
  <c r="M50" i="9" s="1"/>
  <c r="L48" i="9"/>
  <c r="L50" i="9" s="1"/>
  <c r="K48" i="9"/>
  <c r="K50" i="9" s="1"/>
  <c r="H856" i="18" s="1"/>
  <c r="J48" i="9"/>
  <c r="J50" i="9" s="1"/>
  <c r="I48" i="9"/>
  <c r="H48" i="9"/>
  <c r="G48" i="9"/>
  <c r="F48" i="9"/>
  <c r="E48" i="9"/>
  <c r="W43" i="9"/>
  <c r="V43" i="9"/>
  <c r="U43" i="9"/>
  <c r="T43" i="9"/>
  <c r="S43" i="9"/>
  <c r="R43" i="9"/>
  <c r="Q43" i="9"/>
  <c r="P43" i="9"/>
  <c r="O43" i="9"/>
  <c r="N43" i="9"/>
  <c r="M43" i="9"/>
  <c r="L43" i="9"/>
  <c r="K43" i="9"/>
  <c r="J43" i="9"/>
  <c r="I43" i="9"/>
  <c r="H43" i="9"/>
  <c r="G43" i="9"/>
  <c r="F43" i="9"/>
  <c r="E43" i="9"/>
  <c r="W42" i="9"/>
  <c r="V42" i="9"/>
  <c r="U42" i="9"/>
  <c r="T42" i="9"/>
  <c r="S42" i="9"/>
  <c r="R42" i="9"/>
  <c r="R44" i="9" s="1"/>
  <c r="R92" i="9" s="1"/>
  <c r="Q42" i="9"/>
  <c r="Q44" i="9" s="1"/>
  <c r="H848" i="18" s="1"/>
  <c r="P42" i="9"/>
  <c r="P44" i="9" s="1"/>
  <c r="O42" i="9"/>
  <c r="O44" i="9" s="1"/>
  <c r="N42" i="9"/>
  <c r="N44" i="9" s="1"/>
  <c r="M42" i="9"/>
  <c r="M44" i="9" s="1"/>
  <c r="H844" i="18" s="1"/>
  <c r="L42" i="9"/>
  <c r="L44" i="9" s="1"/>
  <c r="K42" i="9"/>
  <c r="K44" i="9" s="1"/>
  <c r="J42" i="9"/>
  <c r="J44" i="9" s="1"/>
  <c r="I42" i="9"/>
  <c r="H42" i="9"/>
  <c r="G42" i="9"/>
  <c r="F42" i="9"/>
  <c r="E42" i="9"/>
  <c r="W37" i="9"/>
  <c r="V37" i="9"/>
  <c r="U37" i="9"/>
  <c r="T37" i="9"/>
  <c r="S37" i="9"/>
  <c r="R37" i="9"/>
  <c r="Q37" i="9"/>
  <c r="P37" i="9"/>
  <c r="O37" i="9"/>
  <c r="N37" i="9"/>
  <c r="M37" i="9"/>
  <c r="L37" i="9"/>
  <c r="K37" i="9"/>
  <c r="J37" i="9"/>
  <c r="I37" i="9"/>
  <c r="H37" i="9"/>
  <c r="G37" i="9"/>
  <c r="F37" i="9"/>
  <c r="E37" i="9"/>
  <c r="W36" i="9"/>
  <c r="V36" i="9"/>
  <c r="U36" i="9"/>
  <c r="T36" i="9"/>
  <c r="S36" i="9"/>
  <c r="R36" i="9"/>
  <c r="R38" i="9" s="1"/>
  <c r="Q36" i="9"/>
  <c r="Q38" i="9" s="1"/>
  <c r="P36" i="9"/>
  <c r="P38" i="9" s="1"/>
  <c r="O36" i="9"/>
  <c r="O38" i="9" s="1"/>
  <c r="N36" i="9"/>
  <c r="N38" i="9" s="1"/>
  <c r="H831" i="18" s="1"/>
  <c r="M36" i="9"/>
  <c r="M38" i="9" s="1"/>
  <c r="H830" i="18" s="1"/>
  <c r="L36" i="9"/>
  <c r="L38" i="9" s="1"/>
  <c r="H829" i="18" s="1"/>
  <c r="K36" i="9"/>
  <c r="K38" i="9" s="1"/>
  <c r="J36" i="9"/>
  <c r="J38" i="9" s="1"/>
  <c r="I36" i="9"/>
  <c r="H36" i="9"/>
  <c r="G36" i="9"/>
  <c r="F36" i="9"/>
  <c r="E36" i="9"/>
  <c r="W31" i="9"/>
  <c r="V31" i="9"/>
  <c r="U31" i="9"/>
  <c r="T31" i="9"/>
  <c r="S31" i="9"/>
  <c r="R31" i="9"/>
  <c r="Q31" i="9"/>
  <c r="P31" i="9"/>
  <c r="O31" i="9"/>
  <c r="N31" i="9"/>
  <c r="M31" i="9"/>
  <c r="L31" i="9"/>
  <c r="K31" i="9"/>
  <c r="J31" i="9"/>
  <c r="I31" i="9"/>
  <c r="H31" i="9"/>
  <c r="G31" i="9"/>
  <c r="F31" i="9"/>
  <c r="E31" i="9"/>
  <c r="W30" i="9"/>
  <c r="V30" i="9"/>
  <c r="U30" i="9"/>
  <c r="T30" i="9"/>
  <c r="S30" i="9"/>
  <c r="R30" i="9"/>
  <c r="R32" i="9" s="1"/>
  <c r="Q30" i="9"/>
  <c r="Q32" i="9" s="1"/>
  <c r="P30" i="9"/>
  <c r="P32" i="9" s="1"/>
  <c r="O30" i="9"/>
  <c r="O32" i="9" s="1"/>
  <c r="H818" i="18" s="1"/>
  <c r="N30" i="9"/>
  <c r="N32" i="9" s="1"/>
  <c r="H817" i="18" s="1"/>
  <c r="M30" i="9"/>
  <c r="M32" i="9" s="1"/>
  <c r="L30" i="9"/>
  <c r="L32" i="9" s="1"/>
  <c r="H815" i="18" s="1"/>
  <c r="K30" i="9"/>
  <c r="K32" i="9" s="1"/>
  <c r="H814" i="18" s="1"/>
  <c r="J30" i="9"/>
  <c r="J32" i="9" s="1"/>
  <c r="H813" i="18" s="1"/>
  <c r="I30" i="9"/>
  <c r="H30" i="9"/>
  <c r="G30" i="9"/>
  <c r="F30" i="9"/>
  <c r="E30" i="9"/>
  <c r="W25" i="9"/>
  <c r="V25" i="9"/>
  <c r="U25" i="9"/>
  <c r="T25" i="9"/>
  <c r="S25" i="9"/>
  <c r="R25" i="9"/>
  <c r="Q25" i="9"/>
  <c r="P25" i="9"/>
  <c r="O25" i="9"/>
  <c r="N25" i="9"/>
  <c r="M25" i="9"/>
  <c r="L25" i="9"/>
  <c r="K25" i="9"/>
  <c r="J25" i="9"/>
  <c r="I25" i="9"/>
  <c r="H25" i="9"/>
  <c r="G25" i="9"/>
  <c r="F25" i="9"/>
  <c r="E25" i="9"/>
  <c r="W24" i="9"/>
  <c r="V24" i="9"/>
  <c r="U24" i="9"/>
  <c r="T24" i="9"/>
  <c r="S24" i="9"/>
  <c r="R24" i="9"/>
  <c r="R26" i="9" s="1"/>
  <c r="R89" i="9" s="1"/>
  <c r="Q24" i="9"/>
  <c r="Q26" i="9" s="1"/>
  <c r="H806" i="18" s="1"/>
  <c r="P24" i="9"/>
  <c r="P26" i="9" s="1"/>
  <c r="H805" i="18" s="1"/>
  <c r="O24" i="9"/>
  <c r="O26" i="9" s="1"/>
  <c r="N24" i="9"/>
  <c r="N26" i="9" s="1"/>
  <c r="M24" i="9"/>
  <c r="M26" i="9" s="1"/>
  <c r="L24" i="9"/>
  <c r="L26" i="9" s="1"/>
  <c r="K24" i="9"/>
  <c r="K26" i="9" s="1"/>
  <c r="J24" i="9"/>
  <c r="J26" i="9" s="1"/>
  <c r="I24" i="9"/>
  <c r="H24" i="9"/>
  <c r="G24" i="9"/>
  <c r="F24" i="9"/>
  <c r="E24" i="9"/>
  <c r="W19" i="9"/>
  <c r="V19" i="9"/>
  <c r="U19" i="9"/>
  <c r="T19" i="9"/>
  <c r="S19" i="9"/>
  <c r="R19" i="9"/>
  <c r="Q19" i="9"/>
  <c r="P19" i="9"/>
  <c r="O19" i="9"/>
  <c r="N19" i="9"/>
  <c r="M19" i="9"/>
  <c r="L19" i="9"/>
  <c r="K19" i="9"/>
  <c r="J19" i="9"/>
  <c r="I19" i="9"/>
  <c r="H19" i="9"/>
  <c r="G19" i="9"/>
  <c r="F19" i="9"/>
  <c r="E19" i="9"/>
  <c r="W18" i="9"/>
  <c r="V18" i="9"/>
  <c r="U18" i="9"/>
  <c r="T18" i="9"/>
  <c r="S18" i="9"/>
  <c r="R18" i="9"/>
  <c r="R20" i="9" s="1"/>
  <c r="R88" i="9" s="1"/>
  <c r="Q18" i="9"/>
  <c r="Q20" i="9" s="1"/>
  <c r="P18" i="9"/>
  <c r="P20" i="9" s="1"/>
  <c r="O18" i="9"/>
  <c r="O20" i="9" s="1"/>
  <c r="N18" i="9"/>
  <c r="N20" i="9" s="1"/>
  <c r="M18" i="9"/>
  <c r="M20" i="9" s="1"/>
  <c r="L18" i="9"/>
  <c r="L20" i="9" s="1"/>
  <c r="K18" i="9"/>
  <c r="K20" i="9" s="1"/>
  <c r="H786" i="18" s="1"/>
  <c r="J18" i="9"/>
  <c r="J20" i="9" s="1"/>
  <c r="H785" i="18" s="1"/>
  <c r="I18" i="9"/>
  <c r="H18" i="9"/>
  <c r="G18" i="9"/>
  <c r="F18" i="9"/>
  <c r="E18" i="9"/>
  <c r="W13" i="9"/>
  <c r="V13" i="9"/>
  <c r="U13" i="9"/>
  <c r="T13" i="9"/>
  <c r="S13" i="9"/>
  <c r="R13" i="9"/>
  <c r="Q13" i="9"/>
  <c r="P13" i="9"/>
  <c r="O13" i="9"/>
  <c r="N13" i="9"/>
  <c r="M13" i="9"/>
  <c r="L13" i="9"/>
  <c r="K13" i="9"/>
  <c r="J13" i="9"/>
  <c r="I13" i="9"/>
  <c r="H13" i="9"/>
  <c r="G13" i="9"/>
  <c r="F13" i="9"/>
  <c r="E13" i="9"/>
  <c r="W12" i="9"/>
  <c r="V12" i="9"/>
  <c r="U12" i="9"/>
  <c r="T12" i="9"/>
  <c r="S12" i="9"/>
  <c r="R12" i="9"/>
  <c r="R14" i="9" s="1"/>
  <c r="Q12" i="9"/>
  <c r="Q14" i="9" s="1"/>
  <c r="H778" i="18" s="1"/>
  <c r="P12" i="9"/>
  <c r="P14" i="9" s="1"/>
  <c r="P87" i="9" s="1"/>
  <c r="O12" i="9"/>
  <c r="O14" i="9" s="1"/>
  <c r="N12" i="9"/>
  <c r="N14" i="9" s="1"/>
  <c r="M12" i="9"/>
  <c r="M14" i="9" s="1"/>
  <c r="L12" i="9"/>
  <c r="L14" i="9" s="1"/>
  <c r="H773" i="18" s="1"/>
  <c r="K12" i="9"/>
  <c r="K14" i="9" s="1"/>
  <c r="H772" i="18" s="1"/>
  <c r="J12" i="9"/>
  <c r="J14" i="9" s="1"/>
  <c r="H771" i="18" s="1"/>
  <c r="I12" i="9"/>
  <c r="H12" i="9"/>
  <c r="G12" i="9"/>
  <c r="F12" i="9"/>
  <c r="E12" i="9"/>
  <c r="F2" i="9"/>
  <c r="A1" i="9"/>
  <c r="I59" i="7"/>
  <c r="H59" i="7"/>
  <c r="G59" i="7"/>
  <c r="F59" i="7"/>
  <c r="E59" i="7"/>
  <c r="I58" i="7"/>
  <c r="H58" i="7"/>
  <c r="G58" i="7"/>
  <c r="F58" i="7"/>
  <c r="E58" i="7"/>
  <c r="G57" i="7"/>
  <c r="F57" i="7"/>
  <c r="E57" i="7"/>
  <c r="G56" i="7"/>
  <c r="F56" i="7"/>
  <c r="E56" i="7"/>
  <c r="I48" i="7"/>
  <c r="H48" i="7"/>
  <c r="G48" i="7"/>
  <c r="F48" i="7"/>
  <c r="E48" i="7"/>
  <c r="I47" i="7"/>
  <c r="H47" i="7"/>
  <c r="G47" i="7"/>
  <c r="F47" i="7"/>
  <c r="E47" i="7"/>
  <c r="G46" i="7"/>
  <c r="F46" i="7"/>
  <c r="E46" i="7"/>
  <c r="I38" i="7"/>
  <c r="H38" i="7"/>
  <c r="G38" i="7"/>
  <c r="F38" i="7"/>
  <c r="E38" i="7"/>
  <c r="G37" i="7"/>
  <c r="F37" i="7"/>
  <c r="E37" i="7"/>
  <c r="G36" i="7"/>
  <c r="F36" i="7"/>
  <c r="E36" i="7"/>
  <c r="J29" i="7"/>
  <c r="J38" i="7" s="1"/>
  <c r="J24" i="7"/>
  <c r="I24" i="7"/>
  <c r="H24" i="7"/>
  <c r="G24" i="7"/>
  <c r="F24" i="7"/>
  <c r="E24" i="7"/>
  <c r="G23" i="7"/>
  <c r="F23" i="7"/>
  <c r="E23" i="7"/>
  <c r="I18" i="7"/>
  <c r="G18" i="7"/>
  <c r="F18" i="7"/>
  <c r="E18" i="7"/>
  <c r="I13" i="7"/>
  <c r="H13" i="7"/>
  <c r="G13" i="7"/>
  <c r="F13" i="7"/>
  <c r="E13" i="7"/>
  <c r="G12" i="7"/>
  <c r="F12" i="7"/>
  <c r="E12" i="7"/>
  <c r="J5" i="7"/>
  <c r="F2" i="7"/>
  <c r="A1" i="7"/>
  <c r="C169" i="5"/>
  <c r="C167" i="5"/>
  <c r="C165" i="5"/>
  <c r="C163" i="5"/>
  <c r="C161" i="5"/>
  <c r="C159" i="5"/>
  <c r="C157" i="5"/>
  <c r="C155" i="5"/>
  <c r="C154" i="5"/>
  <c r="C152" i="5"/>
  <c r="C150" i="5"/>
  <c r="C148" i="5"/>
  <c r="C146" i="5"/>
  <c r="C144" i="5"/>
  <c r="C142" i="5"/>
  <c r="C141" i="5"/>
  <c r="C139" i="5"/>
  <c r="C137" i="5"/>
  <c r="C135" i="5"/>
  <c r="C133" i="5"/>
  <c r="C131" i="5"/>
  <c r="C129" i="5"/>
  <c r="C127" i="5"/>
  <c r="C125" i="5"/>
  <c r="C124" i="5"/>
  <c r="C122" i="5"/>
  <c r="C120" i="5"/>
  <c r="C118" i="5"/>
  <c r="C116" i="5"/>
  <c r="C114" i="5"/>
  <c r="C112" i="5"/>
  <c r="C110" i="5"/>
  <c r="C108" i="5"/>
  <c r="C107" i="5"/>
  <c r="C105" i="5"/>
  <c r="C103" i="5"/>
  <c r="C101" i="5"/>
  <c r="C99" i="5"/>
  <c r="C97" i="5"/>
  <c r="C95" i="5"/>
  <c r="C93" i="5"/>
  <c r="C91" i="5"/>
  <c r="C90" i="5"/>
  <c r="B89" i="5"/>
  <c r="A88" i="5"/>
  <c r="C85" i="5"/>
  <c r="C84" i="5"/>
  <c r="B83" i="5"/>
  <c r="C82" i="5"/>
  <c r="B81" i="5"/>
  <c r="C80" i="5"/>
  <c r="C79" i="5"/>
  <c r="C78" i="5"/>
  <c r="B77" i="5"/>
  <c r="B76" i="5"/>
  <c r="A75" i="5"/>
  <c r="C73" i="5"/>
  <c r="C72" i="5"/>
  <c r="B71" i="5"/>
  <c r="C70" i="5"/>
  <c r="C69" i="5"/>
  <c r="B68" i="5"/>
  <c r="C67" i="5"/>
  <c r="B66" i="5"/>
  <c r="C65" i="5"/>
  <c r="C64" i="5"/>
  <c r="C63" i="5"/>
  <c r="B62" i="5"/>
  <c r="B61" i="5"/>
  <c r="A60" i="5"/>
  <c r="C58" i="5"/>
  <c r="C57" i="5"/>
  <c r="B56" i="5"/>
  <c r="C55" i="5"/>
  <c r="C54" i="5"/>
  <c r="C53" i="5"/>
  <c r="C52" i="5"/>
  <c r="B51" i="5"/>
  <c r="B50" i="5"/>
  <c r="A49" i="5"/>
  <c r="C47" i="5"/>
  <c r="C46" i="5"/>
  <c r="C45" i="5"/>
  <c r="C44" i="5"/>
  <c r="B43" i="5"/>
  <c r="B42" i="5"/>
  <c r="B41" i="5"/>
  <c r="A40" i="5"/>
  <c r="B38" i="5"/>
  <c r="B37" i="5"/>
  <c r="B36" i="5"/>
  <c r="B35" i="5"/>
  <c r="A34" i="5"/>
  <c r="B32" i="5"/>
  <c r="C31" i="5"/>
  <c r="C30" i="5"/>
  <c r="C29" i="5"/>
  <c r="B28" i="5"/>
  <c r="C27" i="5"/>
  <c r="C26" i="5"/>
  <c r="B25" i="5"/>
  <c r="C24" i="5"/>
  <c r="C23" i="5"/>
  <c r="C22" i="5"/>
  <c r="C21" i="5"/>
  <c r="C20" i="5"/>
  <c r="B19" i="5"/>
  <c r="C18" i="5"/>
  <c r="C17" i="5"/>
  <c r="C16" i="5"/>
  <c r="B15" i="5"/>
  <c r="B14" i="5"/>
  <c r="A13" i="5"/>
  <c r="A7" i="5"/>
  <c r="A1" i="5"/>
  <c r="A1" i="4"/>
  <c r="C7" i="1"/>
  <c r="A1" i="1"/>
  <c r="K29" i="7" l="1"/>
  <c r="K38" i="7" s="1"/>
  <c r="J5" i="9"/>
  <c r="E13" i="19"/>
  <c r="D109" i="22"/>
  <c r="J5" i="10"/>
  <c r="J5" i="12"/>
  <c r="J5" i="13"/>
  <c r="E19" i="19"/>
  <c r="H857" i="18"/>
  <c r="L93" i="9"/>
  <c r="S68" i="9"/>
  <c r="H906" i="18" s="1"/>
  <c r="S50" i="9"/>
  <c r="H864" i="18" s="1"/>
  <c r="H912" i="18"/>
  <c r="K97" i="9"/>
  <c r="L91" i="9"/>
  <c r="M91" i="9"/>
  <c r="P96" i="9"/>
  <c r="K94" i="9"/>
  <c r="H841" i="18"/>
  <c r="J92" i="9"/>
  <c r="H858" i="18"/>
  <c r="M93" i="9"/>
  <c r="N92" i="9"/>
  <c r="H845" i="18"/>
  <c r="H911" i="18"/>
  <c r="J97" i="9"/>
  <c r="H816" i="18"/>
  <c r="M90" i="9"/>
  <c r="S80" i="9"/>
  <c r="T80" i="9" s="1"/>
  <c r="U80" i="9" s="1"/>
  <c r="S32" i="9"/>
  <c r="H822" i="18" s="1"/>
  <c r="O96" i="9"/>
  <c r="S38" i="9"/>
  <c r="H836" i="18" s="1"/>
  <c r="T38" i="9"/>
  <c r="T91" i="9" s="1"/>
  <c r="K87" i="9"/>
  <c r="N90" i="9"/>
  <c r="Q96" i="9"/>
  <c r="J88" i="9"/>
  <c r="S20" i="9"/>
  <c r="S88" i="9" s="1"/>
  <c r="O90" i="9"/>
  <c r="N93" i="9"/>
  <c r="R96" i="9"/>
  <c r="L87" i="9"/>
  <c r="H793" i="18"/>
  <c r="K88" i="9"/>
  <c r="Q89" i="9"/>
  <c r="J95" i="9"/>
  <c r="H888" i="18"/>
  <c r="O95" i="9"/>
  <c r="H791" i="18"/>
  <c r="P88" i="9"/>
  <c r="H889" i="18"/>
  <c r="P95" i="9"/>
  <c r="H792" i="18"/>
  <c r="Q88" i="9"/>
  <c r="H877" i="18"/>
  <c r="R94" i="9"/>
  <c r="S56" i="9"/>
  <c r="R157" i="9"/>
  <c r="H804" i="18"/>
  <c r="O89" i="9"/>
  <c r="H928" i="18"/>
  <c r="M98" i="9"/>
  <c r="H828" i="18"/>
  <c r="K91" i="9"/>
  <c r="H779" i="18"/>
  <c r="R87" i="9"/>
  <c r="S14" i="9"/>
  <c r="H917" i="18"/>
  <c r="P97" i="9"/>
  <c r="H918" i="18"/>
  <c r="Q97" i="9"/>
  <c r="H932" i="18"/>
  <c r="Q98" i="9"/>
  <c r="K98" i="9"/>
  <c r="H898" i="18"/>
  <c r="K96" i="9"/>
  <c r="S74" i="9"/>
  <c r="H803" i="18"/>
  <c r="N89" i="9"/>
  <c r="H899" i="18"/>
  <c r="L96" i="9"/>
  <c r="N97" i="9"/>
  <c r="H871" i="18"/>
  <c r="L94" i="9"/>
  <c r="L157" i="9"/>
  <c r="H887" i="18"/>
  <c r="N95" i="9"/>
  <c r="H929" i="18"/>
  <c r="N98" i="9"/>
  <c r="H776" i="18"/>
  <c r="O87" i="9"/>
  <c r="H789" i="18"/>
  <c r="N88" i="9"/>
  <c r="H832" i="18"/>
  <c r="O91" i="9"/>
  <c r="H872" i="18"/>
  <c r="M94" i="9"/>
  <c r="M157" i="9"/>
  <c r="H930" i="18"/>
  <c r="O98" i="9"/>
  <c r="S44" i="9"/>
  <c r="T44" i="9" s="1"/>
  <c r="H925" i="18"/>
  <c r="J98" i="9"/>
  <c r="H931" i="18"/>
  <c r="P98" i="9"/>
  <c r="H777" i="18"/>
  <c r="H846" i="18"/>
  <c r="O92" i="9"/>
  <c r="H901" i="18"/>
  <c r="N96" i="9"/>
  <c r="H933" i="18"/>
  <c r="R98" i="9"/>
  <c r="F602" i="12"/>
  <c r="O157" i="9"/>
  <c r="J25" i="7"/>
  <c r="H855" i="18"/>
  <c r="J93" i="9"/>
  <c r="O94" i="9"/>
  <c r="P157" i="9"/>
  <c r="H1863" i="18"/>
  <c r="F536" i="12"/>
  <c r="H849" i="18"/>
  <c r="H834" i="18"/>
  <c r="Q91" i="9"/>
  <c r="H842" i="18"/>
  <c r="K92" i="9"/>
  <c r="H891" i="18"/>
  <c r="R95" i="9"/>
  <c r="O93" i="9"/>
  <c r="R97" i="9"/>
  <c r="H835" i="18"/>
  <c r="R91" i="9"/>
  <c r="H843" i="18"/>
  <c r="L92" i="9"/>
  <c r="H884" i="18"/>
  <c r="K95" i="9"/>
  <c r="S62" i="9"/>
  <c r="P89" i="9"/>
  <c r="J90" i="9"/>
  <c r="P93" i="9"/>
  <c r="Q94" i="9"/>
  <c r="H873" i="18"/>
  <c r="N94" i="9"/>
  <c r="H801" i="18"/>
  <c r="L89" i="9"/>
  <c r="L98" i="9"/>
  <c r="H802" i="18"/>
  <c r="M89" i="9"/>
  <c r="L97" i="9"/>
  <c r="M97" i="9"/>
  <c r="H1865" i="18"/>
  <c r="F609" i="12"/>
  <c r="H821" i="18"/>
  <c r="R90" i="9"/>
  <c r="H890" i="18"/>
  <c r="Q95" i="9"/>
  <c r="H800" i="18"/>
  <c r="K89" i="9"/>
  <c r="H916" i="18"/>
  <c r="O97" i="9"/>
  <c r="P94" i="9"/>
  <c r="Q157" i="9"/>
  <c r="J39" i="7"/>
  <c r="H807" i="18"/>
  <c r="S26" i="9"/>
  <c r="T26" i="9" s="1"/>
  <c r="U26" i="9" s="1"/>
  <c r="H827" i="18"/>
  <c r="J91" i="9"/>
  <c r="H885" i="18"/>
  <c r="L95" i="9"/>
  <c r="K90" i="9"/>
  <c r="Q93" i="9"/>
  <c r="H788" i="18"/>
  <c r="M88" i="9"/>
  <c r="T50" i="9"/>
  <c r="H790" i="18"/>
  <c r="O88" i="9"/>
  <c r="H833" i="18"/>
  <c r="P91" i="9"/>
  <c r="Q87" i="9"/>
  <c r="H847" i="18"/>
  <c r="P92" i="9"/>
  <c r="H799" i="18"/>
  <c r="J89" i="9"/>
  <c r="H716" i="18"/>
  <c r="K5" i="6"/>
  <c r="H787" i="18"/>
  <c r="L88" i="9"/>
  <c r="H886" i="18"/>
  <c r="M95" i="9"/>
  <c r="J87" i="9"/>
  <c r="L90" i="9"/>
  <c r="N91" i="9"/>
  <c r="R93" i="9"/>
  <c r="F529" i="12"/>
  <c r="H869" i="18"/>
  <c r="J157" i="9"/>
  <c r="H897" i="18"/>
  <c r="J96" i="9"/>
  <c r="H774" i="18"/>
  <c r="M87" i="9"/>
  <c r="H819" i="18"/>
  <c r="P90" i="9"/>
  <c r="M92" i="9"/>
  <c r="K157" i="9"/>
  <c r="H775" i="18"/>
  <c r="N87" i="9"/>
  <c r="H820" i="18"/>
  <c r="Q90" i="9"/>
  <c r="Q92" i="9"/>
  <c r="M96" i="9"/>
  <c r="J5" i="6"/>
  <c r="H715" i="18"/>
  <c r="J5" i="15"/>
  <c r="J5" i="11"/>
  <c r="K93" i="9"/>
  <c r="K5" i="15" l="1"/>
  <c r="K5" i="9"/>
  <c r="K5" i="11"/>
  <c r="K5" i="13"/>
  <c r="K24" i="7"/>
  <c r="K25" i="7" s="1"/>
  <c r="K142" i="9" s="1"/>
  <c r="K5" i="7"/>
  <c r="K5" i="12"/>
  <c r="K5" i="10"/>
  <c r="L29" i="7"/>
  <c r="T68" i="9"/>
  <c r="T96" i="9" s="1"/>
  <c r="S98" i="9"/>
  <c r="H934" i="18"/>
  <c r="T32" i="9"/>
  <c r="U32" i="9" s="1"/>
  <c r="V32" i="9" s="1"/>
  <c r="V90" i="9" s="1"/>
  <c r="S96" i="9"/>
  <c r="K495" i="12"/>
  <c r="K496" i="12" s="1"/>
  <c r="K689" i="12" s="1"/>
  <c r="K554" i="12"/>
  <c r="K560" i="12" s="1"/>
  <c r="U38" i="9"/>
  <c r="H838" i="18" s="1"/>
  <c r="H837" i="18"/>
  <c r="S93" i="9"/>
  <c r="K4" i="9"/>
  <c r="K4" i="15"/>
  <c r="S90" i="9"/>
  <c r="S91" i="9"/>
  <c r="K530" i="12"/>
  <c r="K531" i="12" s="1"/>
  <c r="H3373" i="18" s="1"/>
  <c r="K4" i="7"/>
  <c r="H702" i="18"/>
  <c r="K4" i="11"/>
  <c r="K4" i="6"/>
  <c r="K111" i="9"/>
  <c r="H794" i="18"/>
  <c r="K99" i="9"/>
  <c r="H940" i="18" s="1"/>
  <c r="M99" i="9"/>
  <c r="M141" i="9" s="1"/>
  <c r="P99" i="9"/>
  <c r="P117" i="9" s="1"/>
  <c r="L99" i="9"/>
  <c r="L117" i="9" s="1"/>
  <c r="J99" i="9"/>
  <c r="J110" i="9" s="1"/>
  <c r="T20" i="9"/>
  <c r="H795" i="18" s="1"/>
  <c r="H936" i="18"/>
  <c r="U98" i="9"/>
  <c r="V80" i="9"/>
  <c r="H810" i="18"/>
  <c r="U89" i="9"/>
  <c r="V26" i="9"/>
  <c r="H808" i="18"/>
  <c r="S89" i="9"/>
  <c r="H865" i="18"/>
  <c r="T93" i="9"/>
  <c r="U50" i="9"/>
  <c r="Q99" i="9"/>
  <c r="H851" i="18"/>
  <c r="T92" i="9"/>
  <c r="H780" i="18"/>
  <c r="S87" i="9"/>
  <c r="T14" i="9"/>
  <c r="F729" i="18"/>
  <c r="J13" i="7"/>
  <c r="J14" i="7" s="1"/>
  <c r="J59" i="7"/>
  <c r="J47" i="7"/>
  <c r="H892" i="18"/>
  <c r="S95" i="9"/>
  <c r="H850" i="18"/>
  <c r="S92" i="9"/>
  <c r="O99" i="9"/>
  <c r="R99" i="9"/>
  <c r="N99" i="9"/>
  <c r="T62" i="9"/>
  <c r="H809" i="18"/>
  <c r="T89" i="9"/>
  <c r="H878" i="18"/>
  <c r="S94" i="9"/>
  <c r="T56" i="9"/>
  <c r="S157" i="9"/>
  <c r="H920" i="18"/>
  <c r="S97" i="9"/>
  <c r="T74" i="9"/>
  <c r="J4" i="6"/>
  <c r="J4" i="15"/>
  <c r="J575" i="12"/>
  <c r="J576" i="12" s="1"/>
  <c r="J502" i="12"/>
  <c r="J503" i="12" s="1"/>
  <c r="J554" i="12"/>
  <c r="J530" i="12"/>
  <c r="J531" i="12" s="1"/>
  <c r="J603" i="12"/>
  <c r="J604" i="12" s="1"/>
  <c r="J568" i="12"/>
  <c r="J569" i="12" s="1"/>
  <c r="J4" i="11"/>
  <c r="H701" i="18"/>
  <c r="J589" i="12"/>
  <c r="J4" i="10"/>
  <c r="J4" i="9"/>
  <c r="J516" i="12"/>
  <c r="J142" i="9"/>
  <c r="J481" i="12"/>
  <c r="J495" i="12"/>
  <c r="J496" i="12" s="1"/>
  <c r="J537" i="12"/>
  <c r="J538" i="12" s="1"/>
  <c r="J4" i="12"/>
  <c r="J111" i="9"/>
  <c r="J610" i="12"/>
  <c r="J611" i="12" s="1"/>
  <c r="J158" i="9"/>
  <c r="J118" i="9"/>
  <c r="J4" i="13"/>
  <c r="J4" i="7"/>
  <c r="U44" i="9"/>
  <c r="H907" i="18"/>
  <c r="H935" i="18"/>
  <c r="T98" i="9"/>
  <c r="K39" i="7"/>
  <c r="K603" i="12" l="1"/>
  <c r="K604" i="12" s="1"/>
  <c r="K692" i="12" s="1"/>
  <c r="K568" i="12"/>
  <c r="K569" i="12" s="1"/>
  <c r="H3513" i="18" s="1"/>
  <c r="K4" i="12"/>
  <c r="K118" i="9"/>
  <c r="K481" i="12"/>
  <c r="K483" i="12" s="1"/>
  <c r="K627" i="12" s="1"/>
  <c r="K610" i="12"/>
  <c r="K611" i="12" s="1"/>
  <c r="K701" i="12" s="1"/>
  <c r="K537" i="12"/>
  <c r="K538" i="12" s="1"/>
  <c r="H3387" i="18" s="1"/>
  <c r="U68" i="9"/>
  <c r="K502" i="12"/>
  <c r="K503" i="12" s="1"/>
  <c r="K698" i="12" s="1"/>
  <c r="K589" i="12"/>
  <c r="K597" i="12" s="1"/>
  <c r="K4" i="13"/>
  <c r="L24" i="7"/>
  <c r="L25" i="7" s="1"/>
  <c r="L5" i="9"/>
  <c r="M29" i="7"/>
  <c r="L38" i="7"/>
  <c r="L39" i="7" s="1"/>
  <c r="F731" i="18" s="1"/>
  <c r="L5" i="10"/>
  <c r="L5" i="12"/>
  <c r="L5" i="7"/>
  <c r="H717" i="18"/>
  <c r="L5" i="6"/>
  <c r="L5" i="15"/>
  <c r="L5" i="13"/>
  <c r="L5" i="11"/>
  <c r="K158" i="9"/>
  <c r="K4" i="10"/>
  <c r="K575" i="12"/>
  <c r="K576" i="12" s="1"/>
  <c r="H3527" i="18" s="1"/>
  <c r="K516" i="12"/>
  <c r="K521" i="12" s="1"/>
  <c r="H3317" i="18" s="1"/>
  <c r="K556" i="12"/>
  <c r="H3415" i="18" s="1"/>
  <c r="T88" i="9"/>
  <c r="U90" i="9"/>
  <c r="H825" i="18"/>
  <c r="H823" i="18"/>
  <c r="H824" i="18"/>
  <c r="H942" i="18"/>
  <c r="W32" i="9"/>
  <c r="H826" i="18" s="1"/>
  <c r="T90" i="9"/>
  <c r="J141" i="9"/>
  <c r="H939" i="18"/>
  <c r="J117" i="9"/>
  <c r="H941" i="18"/>
  <c r="H3233" i="18"/>
  <c r="K690" i="12"/>
  <c r="K593" i="12"/>
  <c r="H3583" i="18" s="1"/>
  <c r="K110" i="9"/>
  <c r="K555" i="12"/>
  <c r="K634" i="12" s="1"/>
  <c r="K562" i="12"/>
  <c r="H3499" i="18" s="1"/>
  <c r="K561" i="12"/>
  <c r="H3485" i="18" s="1"/>
  <c r="K557" i="12"/>
  <c r="H3429" i="18" s="1"/>
  <c r="V38" i="9"/>
  <c r="H839" i="18" s="1"/>
  <c r="K558" i="12"/>
  <c r="K637" i="12" s="1"/>
  <c r="U91" i="9"/>
  <c r="K559" i="12"/>
  <c r="K638" i="12" s="1"/>
  <c r="K485" i="12"/>
  <c r="H3667" i="18"/>
  <c r="P141" i="9"/>
  <c r="H3653" i="18"/>
  <c r="H3247" i="18"/>
  <c r="H945" i="18"/>
  <c r="K519" i="12"/>
  <c r="H3289" i="18" s="1"/>
  <c r="K488" i="12"/>
  <c r="H3205" i="18" s="1"/>
  <c r="P110" i="9"/>
  <c r="K482" i="12"/>
  <c r="H3121" i="18" s="1"/>
  <c r="K489" i="12"/>
  <c r="H3219" i="18" s="1"/>
  <c r="K487" i="12"/>
  <c r="H3191" i="18" s="1"/>
  <c r="L141" i="9"/>
  <c r="M110" i="9"/>
  <c r="L110" i="9"/>
  <c r="K117" i="9"/>
  <c r="K691" i="12"/>
  <c r="K141" i="9"/>
  <c r="M117" i="9"/>
  <c r="U20" i="9"/>
  <c r="H796" i="18" s="1"/>
  <c r="H908" i="18"/>
  <c r="U96" i="9"/>
  <c r="V68" i="9"/>
  <c r="H3652" i="18"/>
  <c r="J692" i="12"/>
  <c r="H3163" i="18"/>
  <c r="K629" i="12"/>
  <c r="H893" i="18"/>
  <c r="T95" i="9"/>
  <c r="U62" i="9"/>
  <c r="H3246" i="18"/>
  <c r="J698" i="12"/>
  <c r="H944" i="18"/>
  <c r="O117" i="9"/>
  <c r="O141" i="9"/>
  <c r="O110" i="9"/>
  <c r="H3372" i="18"/>
  <c r="J690" i="12"/>
  <c r="H3471" i="18"/>
  <c r="K639" i="12"/>
  <c r="H781" i="18"/>
  <c r="T87" i="9"/>
  <c r="U14" i="9"/>
  <c r="H3232" i="18"/>
  <c r="J689" i="12"/>
  <c r="J557" i="12"/>
  <c r="J556" i="12"/>
  <c r="J555" i="12"/>
  <c r="J560" i="12"/>
  <c r="J558" i="12"/>
  <c r="J562" i="12"/>
  <c r="J561" i="12"/>
  <c r="J559" i="12"/>
  <c r="S99" i="9"/>
  <c r="H3135" i="18"/>
  <c r="H3526" i="18"/>
  <c r="J700" i="12"/>
  <c r="H866" i="18"/>
  <c r="U93" i="9"/>
  <c r="V50" i="9"/>
  <c r="H921" i="18"/>
  <c r="T97" i="9"/>
  <c r="U74" i="9"/>
  <c r="H943" i="18"/>
  <c r="N117" i="9"/>
  <c r="N141" i="9"/>
  <c r="N110" i="9"/>
  <c r="H3639" i="18"/>
  <c r="K676" i="12"/>
  <c r="H3512" i="18"/>
  <c r="J691" i="12"/>
  <c r="J2" i="6"/>
  <c r="J2" i="15"/>
  <c r="F673" i="18"/>
  <c r="J2" i="12"/>
  <c r="J2" i="11"/>
  <c r="J2" i="10"/>
  <c r="J58" i="7"/>
  <c r="J60" i="7" s="1"/>
  <c r="J48" i="7"/>
  <c r="J49" i="7" s="1"/>
  <c r="J2" i="7"/>
  <c r="J2" i="13"/>
  <c r="J2" i="9"/>
  <c r="H3386" i="18"/>
  <c r="J699" i="12"/>
  <c r="F730" i="18"/>
  <c r="K13" i="7"/>
  <c r="K14" i="7" s="1"/>
  <c r="K59" i="7"/>
  <c r="K47" i="7"/>
  <c r="J484" i="12"/>
  <c r="J483" i="12"/>
  <c r="J487" i="12"/>
  <c r="J486" i="12"/>
  <c r="J485" i="12"/>
  <c r="J489" i="12"/>
  <c r="J482" i="12"/>
  <c r="J488" i="12"/>
  <c r="H946" i="18"/>
  <c r="Q141" i="9"/>
  <c r="Q117" i="9"/>
  <c r="Q110" i="9"/>
  <c r="H852" i="18"/>
  <c r="U92" i="9"/>
  <c r="V44" i="9"/>
  <c r="J519" i="12"/>
  <c r="J521" i="12"/>
  <c r="J518" i="12"/>
  <c r="J520" i="12"/>
  <c r="J523" i="12"/>
  <c r="J517" i="12"/>
  <c r="J524" i="12"/>
  <c r="J522" i="12"/>
  <c r="T157" i="9"/>
  <c r="T94" i="9"/>
  <c r="H879" i="18"/>
  <c r="U56" i="9"/>
  <c r="H811" i="18"/>
  <c r="V89" i="9"/>
  <c r="W26" i="9"/>
  <c r="J592" i="12"/>
  <c r="J596" i="12"/>
  <c r="J594" i="12"/>
  <c r="J590" i="12"/>
  <c r="J597" i="12"/>
  <c r="J591" i="12"/>
  <c r="J593" i="12"/>
  <c r="J595" i="12"/>
  <c r="H947" i="18"/>
  <c r="R141" i="9"/>
  <c r="R117" i="9"/>
  <c r="R110" i="9"/>
  <c r="H937" i="18"/>
  <c r="V98" i="9"/>
  <c r="W80" i="9"/>
  <c r="H3666" i="18"/>
  <c r="J701" i="12"/>
  <c r="K594" i="12" l="1"/>
  <c r="H3597" i="18" s="1"/>
  <c r="K699" i="12"/>
  <c r="K596" i="12"/>
  <c r="K675" i="12" s="1"/>
  <c r="K486" i="12"/>
  <c r="H3177" i="18" s="1"/>
  <c r="K591" i="12"/>
  <c r="H3555" i="18" s="1"/>
  <c r="K484" i="12"/>
  <c r="H3149" i="18" s="1"/>
  <c r="K592" i="12"/>
  <c r="H3569" i="18" s="1"/>
  <c r="K595" i="12"/>
  <c r="H3611" i="18" s="1"/>
  <c r="K590" i="12"/>
  <c r="H3541" i="18" s="1"/>
  <c r="K665" i="12"/>
  <c r="K635" i="12"/>
  <c r="K523" i="12"/>
  <c r="H3345" i="18" s="1"/>
  <c r="K524" i="12"/>
  <c r="H3359" i="18" s="1"/>
  <c r="L13" i="7"/>
  <c r="L14" i="7" s="1"/>
  <c r="L48" i="7" s="1"/>
  <c r="K520" i="12"/>
  <c r="K664" i="12" s="1"/>
  <c r="K700" i="12"/>
  <c r="L59" i="7"/>
  <c r="L47" i="7"/>
  <c r="K518" i="12"/>
  <c r="H3275" i="18" s="1"/>
  <c r="K517" i="12"/>
  <c r="H3261" i="18" s="1"/>
  <c r="K522" i="12"/>
  <c r="K666" i="12" s="1"/>
  <c r="N29" i="7"/>
  <c r="M24" i="7"/>
  <c r="M25" i="7" s="1"/>
  <c r="M5" i="7"/>
  <c r="M5" i="15"/>
  <c r="M5" i="9"/>
  <c r="M5" i="10"/>
  <c r="M38" i="7"/>
  <c r="M39" i="7" s="1"/>
  <c r="F732" i="18" s="1"/>
  <c r="M5" i="6"/>
  <c r="H718" i="18"/>
  <c r="M5" i="13"/>
  <c r="M5" i="11"/>
  <c r="M5" i="12"/>
  <c r="L111" i="9"/>
  <c r="L554" i="12"/>
  <c r="L4" i="13"/>
  <c r="L142" i="9"/>
  <c r="L568" i="12"/>
  <c r="L569" i="12" s="1"/>
  <c r="L481" i="12"/>
  <c r="L502" i="12"/>
  <c r="L503" i="12" s="1"/>
  <c r="L537" i="12"/>
  <c r="L538" i="12" s="1"/>
  <c r="L495" i="12"/>
  <c r="L496" i="12" s="1"/>
  <c r="L516" i="12"/>
  <c r="L4" i="12"/>
  <c r="L603" i="12"/>
  <c r="L604" i="12" s="1"/>
  <c r="L610" i="12"/>
  <c r="L611" i="12" s="1"/>
  <c r="H703" i="18"/>
  <c r="L158" i="9"/>
  <c r="L4" i="11"/>
  <c r="L4" i="9"/>
  <c r="L4" i="7"/>
  <c r="L4" i="6"/>
  <c r="L589" i="12"/>
  <c r="L4" i="10"/>
  <c r="L118" i="9"/>
  <c r="L575" i="12"/>
  <c r="L576" i="12" s="1"/>
  <c r="L4" i="15"/>
  <c r="L530" i="12"/>
  <c r="L531" i="12" s="1"/>
  <c r="K672" i="12"/>
  <c r="W90" i="9"/>
  <c r="H3625" i="18"/>
  <c r="K667" i="12"/>
  <c r="W38" i="9"/>
  <c r="W91" i="9" s="1"/>
  <c r="V91" i="9"/>
  <c r="K636" i="12"/>
  <c r="H3443" i="18"/>
  <c r="H3457" i="18"/>
  <c r="K670" i="12"/>
  <c r="K641" i="12"/>
  <c r="K632" i="12"/>
  <c r="K663" i="12"/>
  <c r="K628" i="12"/>
  <c r="U88" i="9"/>
  <c r="V20" i="9"/>
  <c r="H797" i="18" s="1"/>
  <c r="K633" i="12"/>
  <c r="H3401" i="18"/>
  <c r="K640" i="12"/>
  <c r="K673" i="12"/>
  <c r="K671" i="12"/>
  <c r="K630" i="12"/>
  <c r="K669" i="12"/>
  <c r="K626" i="12"/>
  <c r="K631" i="12"/>
  <c r="H743" i="18"/>
  <c r="J122" i="12"/>
  <c r="J66" i="12"/>
  <c r="J94" i="12"/>
  <c r="J95" i="12" s="1"/>
  <c r="J157" i="12"/>
  <c r="J158" i="12" s="1"/>
  <c r="J143" i="12"/>
  <c r="J144" i="12" s="1"/>
  <c r="H3456" i="18"/>
  <c r="J638" i="12"/>
  <c r="H3540" i="18"/>
  <c r="J669" i="12"/>
  <c r="H3148" i="18"/>
  <c r="J628" i="12"/>
  <c r="H3484" i="18"/>
  <c r="J640" i="12"/>
  <c r="H3596" i="18"/>
  <c r="J673" i="12"/>
  <c r="H922" i="18"/>
  <c r="U97" i="9"/>
  <c r="V74" i="9"/>
  <c r="H3498" i="18"/>
  <c r="J641" i="12"/>
  <c r="H3358" i="18"/>
  <c r="J668" i="12"/>
  <c r="H3442" i="18"/>
  <c r="J637" i="12"/>
  <c r="H782" i="18"/>
  <c r="U87" i="9"/>
  <c r="V14" i="9"/>
  <c r="H3470" i="18"/>
  <c r="J639" i="12"/>
  <c r="T99" i="9"/>
  <c r="H948" i="18"/>
  <c r="S117" i="9"/>
  <c r="S110" i="9"/>
  <c r="S141" i="9"/>
  <c r="H3400" i="18"/>
  <c r="J634" i="12"/>
  <c r="H3204" i="18"/>
  <c r="J632" i="12"/>
  <c r="H3120" i="18"/>
  <c r="J626" i="12"/>
  <c r="H3428" i="18"/>
  <c r="J636" i="12"/>
  <c r="H3316" i="18"/>
  <c r="J665" i="12"/>
  <c r="H3218" i="18"/>
  <c r="J633" i="12"/>
  <c r="H3610" i="18"/>
  <c r="J674" i="12"/>
  <c r="H812" i="18"/>
  <c r="W89" i="9"/>
  <c r="H880" i="18"/>
  <c r="U157" i="9"/>
  <c r="U94" i="9"/>
  <c r="V56" i="9"/>
  <c r="H3288" i="18"/>
  <c r="J663" i="12"/>
  <c r="H3162" i="18"/>
  <c r="J629" i="12"/>
  <c r="H867" i="18"/>
  <c r="V93" i="9"/>
  <c r="W50" i="9"/>
  <c r="H909" i="18"/>
  <c r="V96" i="9"/>
  <c r="W68" i="9"/>
  <c r="H3638" i="18"/>
  <c r="J676" i="12"/>
  <c r="H3134" i="18"/>
  <c r="J627" i="12"/>
  <c r="F675" i="18"/>
  <c r="L2" i="15"/>
  <c r="H3624" i="18"/>
  <c r="J675" i="12"/>
  <c r="H757" i="18"/>
  <c r="J209" i="12"/>
  <c r="J339" i="12"/>
  <c r="J300" i="12"/>
  <c r="J244" i="12"/>
  <c r="J270" i="12"/>
  <c r="J181" i="12"/>
  <c r="J323" i="12"/>
  <c r="J230" i="12"/>
  <c r="J18" i="7"/>
  <c r="J19" i="7" s="1"/>
  <c r="H3568" i="18"/>
  <c r="J671" i="12"/>
  <c r="H3260" i="18"/>
  <c r="J661" i="12"/>
  <c r="H3344" i="18"/>
  <c r="J667" i="12"/>
  <c r="H3302" i="18"/>
  <c r="J664" i="12"/>
  <c r="H3414" i="18"/>
  <c r="J635" i="12"/>
  <c r="H3274" i="18"/>
  <c r="J662" i="12"/>
  <c r="H938" i="18"/>
  <c r="W98" i="9"/>
  <c r="H3582" i="18"/>
  <c r="J672" i="12"/>
  <c r="H853" i="18"/>
  <c r="V92" i="9"/>
  <c r="W44" i="9"/>
  <c r="H3176" i="18"/>
  <c r="J630" i="12"/>
  <c r="K2" i="6"/>
  <c r="F674" i="18"/>
  <c r="K2" i="15"/>
  <c r="K2" i="12"/>
  <c r="K58" i="7"/>
  <c r="K60" i="7" s="1"/>
  <c r="K48" i="7"/>
  <c r="K49" i="7" s="1"/>
  <c r="K2" i="9"/>
  <c r="K2" i="10"/>
  <c r="K2" i="11"/>
  <c r="K2" i="13"/>
  <c r="K2" i="7"/>
  <c r="H894" i="18"/>
  <c r="U95" i="9"/>
  <c r="V62" i="9"/>
  <c r="H3330" i="18"/>
  <c r="J666" i="12"/>
  <c r="H3554" i="18"/>
  <c r="J670" i="12"/>
  <c r="H3190" i="18"/>
  <c r="J631" i="12"/>
  <c r="L2" i="10" l="1"/>
  <c r="L2" i="13"/>
  <c r="L2" i="12"/>
  <c r="K674" i="12"/>
  <c r="L2" i="11"/>
  <c r="K662" i="12"/>
  <c r="H3331" i="18"/>
  <c r="L49" i="7"/>
  <c r="L2" i="7"/>
  <c r="K668" i="12"/>
  <c r="L58" i="7"/>
  <c r="L60" i="7" s="1"/>
  <c r="H759" i="18" s="1"/>
  <c r="L2" i="9"/>
  <c r="H3668" i="18"/>
  <c r="L701" i="12"/>
  <c r="M13" i="7"/>
  <c r="M14" i="7" s="1"/>
  <c r="M2" i="7" s="1"/>
  <c r="H704" i="18"/>
  <c r="M4" i="11"/>
  <c r="M4" i="15"/>
  <c r="M589" i="12"/>
  <c r="M4" i="9"/>
  <c r="M4" i="10"/>
  <c r="M575" i="12"/>
  <c r="M576" i="12" s="1"/>
  <c r="M502" i="12"/>
  <c r="M503" i="12" s="1"/>
  <c r="M158" i="9"/>
  <c r="M142" i="9"/>
  <c r="M516" i="12"/>
  <c r="M610" i="12"/>
  <c r="M611" i="12" s="1"/>
  <c r="M4" i="13"/>
  <c r="M568" i="12"/>
  <c r="M569" i="12" s="1"/>
  <c r="M495" i="12"/>
  <c r="M496" i="12" s="1"/>
  <c r="M603" i="12"/>
  <c r="M604" i="12" s="1"/>
  <c r="M530" i="12"/>
  <c r="M531" i="12" s="1"/>
  <c r="M537" i="12"/>
  <c r="M538" i="12" s="1"/>
  <c r="M481" i="12"/>
  <c r="M4" i="12"/>
  <c r="M554" i="12"/>
  <c r="M111" i="9"/>
  <c r="M118" i="9"/>
  <c r="M4" i="6"/>
  <c r="M4" i="7"/>
  <c r="M59" i="7"/>
  <c r="N5" i="15"/>
  <c r="N5" i="12"/>
  <c r="N5" i="13"/>
  <c r="N5" i="11"/>
  <c r="N5" i="9"/>
  <c r="N24" i="7"/>
  <c r="N25" i="7" s="1"/>
  <c r="N5" i="6"/>
  <c r="N5" i="7"/>
  <c r="H719" i="18"/>
  <c r="N38" i="7"/>
  <c r="N39" i="7" s="1"/>
  <c r="N47" i="7" s="1"/>
  <c r="O29" i="7"/>
  <c r="N5" i="10"/>
  <c r="M47" i="7"/>
  <c r="H3388" i="18"/>
  <c r="L699" i="12"/>
  <c r="H3248" i="18"/>
  <c r="L698" i="12"/>
  <c r="H3654" i="18"/>
  <c r="L692" i="12"/>
  <c r="L2" i="6"/>
  <c r="L522" i="12"/>
  <c r="L523" i="12"/>
  <c r="L521" i="12"/>
  <c r="L520" i="12"/>
  <c r="L517" i="12"/>
  <c r="L519" i="12"/>
  <c r="L518" i="12"/>
  <c r="L524" i="12"/>
  <c r="H3234" i="18"/>
  <c r="L689" i="12"/>
  <c r="K661" i="12"/>
  <c r="H3303" i="18"/>
  <c r="L489" i="12"/>
  <c r="L482" i="12"/>
  <c r="L486" i="12"/>
  <c r="L484" i="12"/>
  <c r="L488" i="12"/>
  <c r="L483" i="12"/>
  <c r="L487" i="12"/>
  <c r="L485" i="12"/>
  <c r="L591" i="12"/>
  <c r="L590" i="12"/>
  <c r="L597" i="12"/>
  <c r="L596" i="12"/>
  <c r="L595" i="12"/>
  <c r="L592" i="12"/>
  <c r="L594" i="12"/>
  <c r="L593" i="12"/>
  <c r="L691" i="12"/>
  <c r="H3514" i="18"/>
  <c r="L690" i="12"/>
  <c r="H3374" i="18"/>
  <c r="L555" i="12"/>
  <c r="L557" i="12"/>
  <c r="L559" i="12"/>
  <c r="L562" i="12"/>
  <c r="L561" i="12"/>
  <c r="L556" i="12"/>
  <c r="L560" i="12"/>
  <c r="L558" i="12"/>
  <c r="L700" i="12"/>
  <c r="H3528" i="18"/>
  <c r="H840" i="18"/>
  <c r="W20" i="9"/>
  <c r="H798" i="18" s="1"/>
  <c r="V88" i="9"/>
  <c r="H744" i="18"/>
  <c r="K143" i="12"/>
  <c r="K144" i="12" s="1"/>
  <c r="K122" i="12"/>
  <c r="K94" i="12"/>
  <c r="K66" i="12"/>
  <c r="K157" i="12"/>
  <c r="K158" i="12" s="1"/>
  <c r="H2350" i="18"/>
  <c r="J459" i="12"/>
  <c r="J3" i="6"/>
  <c r="I687" i="18"/>
  <c r="J3" i="15"/>
  <c r="J3" i="13"/>
  <c r="J3" i="11"/>
  <c r="J3" i="12"/>
  <c r="J3" i="10"/>
  <c r="J3" i="9"/>
  <c r="J3" i="7"/>
  <c r="H895" i="18"/>
  <c r="W62" i="9"/>
  <c r="V95" i="9"/>
  <c r="H910" i="18"/>
  <c r="W96" i="9"/>
  <c r="F733" i="18"/>
  <c r="V87" i="9"/>
  <c r="H783" i="18"/>
  <c r="W14" i="9"/>
  <c r="U99" i="9"/>
  <c r="H854" i="18"/>
  <c r="W92" i="9"/>
  <c r="H1866" i="18"/>
  <c r="J269" i="12"/>
  <c r="J322" i="12"/>
  <c r="J299" i="12"/>
  <c r="J338" i="12"/>
  <c r="J21" i="12"/>
  <c r="L209" i="12"/>
  <c r="L181" i="12"/>
  <c r="L244" i="12"/>
  <c r="L270" i="12"/>
  <c r="L339" i="12"/>
  <c r="L18" i="7"/>
  <c r="L19" i="7" s="1"/>
  <c r="L323" i="12"/>
  <c r="H881" i="18"/>
  <c r="V157" i="9"/>
  <c r="V94" i="9"/>
  <c r="W56" i="9"/>
  <c r="H868" i="18"/>
  <c r="W93" i="9"/>
  <c r="J98" i="12"/>
  <c r="J97" i="12"/>
  <c r="J100" i="12"/>
  <c r="J101" i="12"/>
  <c r="J96" i="12"/>
  <c r="J102" i="12"/>
  <c r="J99" i="12"/>
  <c r="J129" i="12"/>
  <c r="J128" i="12"/>
  <c r="J124" i="12"/>
  <c r="J123" i="12"/>
  <c r="J125" i="12"/>
  <c r="J126" i="12"/>
  <c r="J130" i="12"/>
  <c r="J127" i="12"/>
  <c r="H745" i="18"/>
  <c r="L143" i="12"/>
  <c r="L144" i="12" s="1"/>
  <c r="L122" i="12"/>
  <c r="L94" i="12"/>
  <c r="L66" i="12"/>
  <c r="L157" i="12"/>
  <c r="L158" i="12" s="1"/>
  <c r="H923" i="18"/>
  <c r="V97" i="9"/>
  <c r="W74" i="9"/>
  <c r="J69" i="12"/>
  <c r="J73" i="12"/>
  <c r="J72" i="12"/>
  <c r="J67" i="12"/>
  <c r="J68" i="12"/>
  <c r="J70" i="12"/>
  <c r="J74" i="12"/>
  <c r="J71" i="12"/>
  <c r="H949" i="18"/>
  <c r="T110" i="9"/>
  <c r="T141" i="9"/>
  <c r="T117" i="9"/>
  <c r="F676" i="18"/>
  <c r="M2" i="6"/>
  <c r="M2" i="13"/>
  <c r="M2" i="12"/>
  <c r="M2" i="15"/>
  <c r="M2" i="10"/>
  <c r="M2" i="11"/>
  <c r="H758" i="18"/>
  <c r="K300" i="12"/>
  <c r="K244" i="12"/>
  <c r="K339" i="12"/>
  <c r="K209" i="12"/>
  <c r="K270" i="12"/>
  <c r="K323" i="12"/>
  <c r="K18" i="7"/>
  <c r="K19" i="7" s="1"/>
  <c r="K181" i="12"/>
  <c r="K230" i="12"/>
  <c r="H2336" i="18"/>
  <c r="J444" i="12"/>
  <c r="L300" i="12" l="1"/>
  <c r="M2" i="9"/>
  <c r="L230" i="12"/>
  <c r="M58" i="7"/>
  <c r="M48" i="7"/>
  <c r="H3416" i="18"/>
  <c r="L635" i="12"/>
  <c r="H3486" i="18"/>
  <c r="L640" i="12"/>
  <c r="M689" i="12"/>
  <c r="H3235" i="18"/>
  <c r="H3430" i="18"/>
  <c r="L636" i="12"/>
  <c r="H3515" i="18"/>
  <c r="M691" i="12"/>
  <c r="W88" i="9"/>
  <c r="H3669" i="18"/>
  <c r="M701" i="12"/>
  <c r="M60" i="7"/>
  <c r="M244" i="12" s="1"/>
  <c r="M49" i="7"/>
  <c r="H746" i="18" s="1"/>
  <c r="N502" i="12"/>
  <c r="N503" i="12" s="1"/>
  <c r="N142" i="9"/>
  <c r="N111" i="9"/>
  <c r="N4" i="10"/>
  <c r="N4" i="13"/>
  <c r="N4" i="9"/>
  <c r="N495" i="12"/>
  <c r="N496" i="12" s="1"/>
  <c r="N4" i="7"/>
  <c r="N516" i="12"/>
  <c r="N4" i="12"/>
  <c r="N575" i="12"/>
  <c r="N576" i="12" s="1"/>
  <c r="N589" i="12"/>
  <c r="N4" i="15"/>
  <c r="N568" i="12"/>
  <c r="N569" i="12" s="1"/>
  <c r="N4" i="6"/>
  <c r="N118" i="9"/>
  <c r="N530" i="12"/>
  <c r="N531" i="12" s="1"/>
  <c r="N554" i="12"/>
  <c r="N481" i="12"/>
  <c r="N4" i="11"/>
  <c r="H705" i="18"/>
  <c r="N603" i="12"/>
  <c r="N604" i="12" s="1"/>
  <c r="N537" i="12"/>
  <c r="N538" i="12" s="1"/>
  <c r="N610" i="12"/>
  <c r="N611" i="12" s="1"/>
  <c r="N158" i="9"/>
  <c r="H3276" i="18"/>
  <c r="L662" i="12"/>
  <c r="H3584" i="18"/>
  <c r="L672" i="12"/>
  <c r="H3262" i="18"/>
  <c r="L661" i="12"/>
  <c r="H3570" i="18"/>
  <c r="L671" i="12"/>
  <c r="H3304" i="18"/>
  <c r="L664" i="12"/>
  <c r="M489" i="12"/>
  <c r="M482" i="12"/>
  <c r="M488" i="12"/>
  <c r="M483" i="12"/>
  <c r="M484" i="12"/>
  <c r="M487" i="12"/>
  <c r="M486" i="12"/>
  <c r="M485" i="12"/>
  <c r="M692" i="12"/>
  <c r="H3655" i="18"/>
  <c r="H3458" i="18"/>
  <c r="L638" i="12"/>
  <c r="L634" i="12"/>
  <c r="H3402" i="18"/>
  <c r="M524" i="12"/>
  <c r="M517" i="12"/>
  <c r="M518" i="12"/>
  <c r="M519" i="12"/>
  <c r="M521" i="12"/>
  <c r="M522" i="12"/>
  <c r="M523" i="12"/>
  <c r="M520" i="12"/>
  <c r="L668" i="12"/>
  <c r="H3360" i="18"/>
  <c r="H3290" i="18"/>
  <c r="L663" i="12"/>
  <c r="H3249" i="18"/>
  <c r="M698" i="12"/>
  <c r="H3598" i="18"/>
  <c r="L673" i="12"/>
  <c r="H3529" i="18"/>
  <c r="M700" i="12"/>
  <c r="H3612" i="18"/>
  <c r="L674" i="12"/>
  <c r="L665" i="12"/>
  <c r="H3318" i="18"/>
  <c r="H3389" i="18"/>
  <c r="M699" i="12"/>
  <c r="H3500" i="18"/>
  <c r="L641" i="12"/>
  <c r="O5" i="12"/>
  <c r="O5" i="7"/>
  <c r="O5" i="10"/>
  <c r="O5" i="6"/>
  <c r="P29" i="7"/>
  <c r="O5" i="15"/>
  <c r="O5" i="11"/>
  <c r="O5" i="9"/>
  <c r="O38" i="7"/>
  <c r="O39" i="7" s="1"/>
  <c r="O59" i="7" s="1"/>
  <c r="O5" i="13"/>
  <c r="O24" i="7"/>
  <c r="O25" i="7" s="1"/>
  <c r="H720" i="18"/>
  <c r="H3640" i="18"/>
  <c r="L676" i="12"/>
  <c r="H3332" i="18"/>
  <c r="L666" i="12"/>
  <c r="H3542" i="18"/>
  <c r="L669" i="12"/>
  <c r="H3556" i="18"/>
  <c r="L670" i="12"/>
  <c r="N13" i="7"/>
  <c r="N14" i="7" s="1"/>
  <c r="N2" i="11" s="1"/>
  <c r="L629" i="12"/>
  <c r="H3164" i="18"/>
  <c r="L628" i="12"/>
  <c r="H3150" i="18"/>
  <c r="L630" i="12"/>
  <c r="H3178" i="18"/>
  <c r="H3626" i="18"/>
  <c r="L675" i="12"/>
  <c r="M590" i="12"/>
  <c r="M592" i="12"/>
  <c r="M594" i="12"/>
  <c r="M596" i="12"/>
  <c r="M593" i="12"/>
  <c r="M597" i="12"/>
  <c r="M595" i="12"/>
  <c r="M591" i="12"/>
  <c r="N59" i="7"/>
  <c r="H3192" i="18"/>
  <c r="L631" i="12"/>
  <c r="M557" i="12"/>
  <c r="M556" i="12"/>
  <c r="M559" i="12"/>
  <c r="M562" i="12"/>
  <c r="M561" i="12"/>
  <c r="M560" i="12"/>
  <c r="M558" i="12"/>
  <c r="M555" i="12"/>
  <c r="L639" i="12"/>
  <c r="H3472" i="18"/>
  <c r="H3206" i="18"/>
  <c r="L632" i="12"/>
  <c r="M690" i="12"/>
  <c r="H3375" i="18"/>
  <c r="H3122" i="18"/>
  <c r="L626" i="12"/>
  <c r="L633" i="12"/>
  <c r="H3220" i="18"/>
  <c r="H3346" i="18"/>
  <c r="L667" i="12"/>
  <c r="H3444" i="18"/>
  <c r="L637" i="12"/>
  <c r="H3136" i="18"/>
  <c r="L627" i="12"/>
  <c r="L338" i="12"/>
  <c r="H2084" i="18"/>
  <c r="J120" i="12"/>
  <c r="J155" i="12"/>
  <c r="J141" i="12"/>
  <c r="J92" i="12"/>
  <c r="H2338" i="18"/>
  <c r="L444" i="12"/>
  <c r="H2112" i="18"/>
  <c r="J358" i="12"/>
  <c r="K97" i="12"/>
  <c r="K101" i="12"/>
  <c r="K99" i="12"/>
  <c r="K96" i="12"/>
  <c r="K98" i="12"/>
  <c r="K95" i="12"/>
  <c r="K102" i="12"/>
  <c r="K100" i="12"/>
  <c r="H2210" i="18"/>
  <c r="J365" i="12"/>
  <c r="H2337" i="18"/>
  <c r="K444" i="12"/>
  <c r="H1867" i="18"/>
  <c r="K322" i="12"/>
  <c r="K269" i="12"/>
  <c r="K299" i="12"/>
  <c r="K338" i="12"/>
  <c r="K21" i="12"/>
  <c r="H2294" i="18"/>
  <c r="J406" i="12"/>
  <c r="H2182" i="18"/>
  <c r="J363" i="12"/>
  <c r="H2308" i="18"/>
  <c r="J407" i="12"/>
  <c r="H2140" i="18"/>
  <c r="J360" i="12"/>
  <c r="H2098" i="18"/>
  <c r="J156" i="12"/>
  <c r="J93" i="12"/>
  <c r="J121" i="12"/>
  <c r="J142" i="12"/>
  <c r="H2154" i="18"/>
  <c r="J361" i="12"/>
  <c r="H950" i="18"/>
  <c r="U110" i="9"/>
  <c r="U141" i="9"/>
  <c r="U117" i="9"/>
  <c r="H2042" i="18"/>
  <c r="J89" i="12"/>
  <c r="J138" i="12"/>
  <c r="J152" i="12"/>
  <c r="J117" i="12"/>
  <c r="H784" i="18"/>
  <c r="W87" i="9"/>
  <c r="H2014" i="18"/>
  <c r="J87" i="12"/>
  <c r="J136" i="12"/>
  <c r="J150" i="12"/>
  <c r="J115" i="12"/>
  <c r="H2352" i="18"/>
  <c r="L459" i="12"/>
  <c r="L3" i="6"/>
  <c r="I689" i="18"/>
  <c r="L3" i="15"/>
  <c r="L3" i="13"/>
  <c r="L3" i="12"/>
  <c r="L3" i="10"/>
  <c r="L3" i="9"/>
  <c r="L3" i="7"/>
  <c r="L3" i="11"/>
  <c r="L128" i="12"/>
  <c r="L124" i="12"/>
  <c r="L127" i="12"/>
  <c r="L123" i="12"/>
  <c r="L126" i="12"/>
  <c r="L125" i="12"/>
  <c r="L129" i="12"/>
  <c r="L130" i="12"/>
  <c r="H2322" i="18"/>
  <c r="J408" i="12"/>
  <c r="H2168" i="18"/>
  <c r="J362" i="12"/>
  <c r="K72" i="12"/>
  <c r="K71" i="12"/>
  <c r="K68" i="12"/>
  <c r="K69" i="12"/>
  <c r="K70" i="12"/>
  <c r="K73" i="12"/>
  <c r="K67" i="12"/>
  <c r="K74" i="12"/>
  <c r="K3" i="6"/>
  <c r="I688" i="18"/>
  <c r="K3" i="15"/>
  <c r="K3" i="12"/>
  <c r="K3" i="13"/>
  <c r="K3" i="10"/>
  <c r="K3" i="9"/>
  <c r="K3" i="11"/>
  <c r="K3" i="7"/>
  <c r="H2266" i="18"/>
  <c r="J404" i="12"/>
  <c r="H2252" i="18"/>
  <c r="J403" i="12"/>
  <c r="H2224" i="18"/>
  <c r="J401" i="12"/>
  <c r="H2238" i="18"/>
  <c r="J402" i="12"/>
  <c r="H2196" i="18"/>
  <c r="J364" i="12"/>
  <c r="H2056" i="18"/>
  <c r="J118" i="12"/>
  <c r="J153" i="12"/>
  <c r="J139" i="12"/>
  <c r="J90" i="12"/>
  <c r="L74" i="12"/>
  <c r="L68" i="12"/>
  <c r="L71" i="12"/>
  <c r="L70" i="12"/>
  <c r="L69" i="12"/>
  <c r="L73" i="12"/>
  <c r="L67" i="12"/>
  <c r="L72" i="12"/>
  <c r="H2028" i="18"/>
  <c r="J137" i="12"/>
  <c r="J88" i="12"/>
  <c r="J151" i="12"/>
  <c r="J116" i="12"/>
  <c r="H882" i="18"/>
  <c r="W157" i="9"/>
  <c r="W94" i="9"/>
  <c r="K128" i="12"/>
  <c r="K124" i="12"/>
  <c r="K123" i="12"/>
  <c r="K127" i="12"/>
  <c r="K126" i="12"/>
  <c r="K125" i="12"/>
  <c r="K129" i="12"/>
  <c r="K130" i="12"/>
  <c r="H2126" i="18"/>
  <c r="J359" i="12"/>
  <c r="H896" i="18"/>
  <c r="W95" i="9"/>
  <c r="J22" i="12"/>
  <c r="J23" i="12"/>
  <c r="J28" i="12"/>
  <c r="J25" i="12"/>
  <c r="J26" i="12"/>
  <c r="J27" i="12"/>
  <c r="J29" i="12"/>
  <c r="J24" i="12"/>
  <c r="H2000" i="18"/>
  <c r="J135" i="12"/>
  <c r="J149" i="12"/>
  <c r="J114" i="12"/>
  <c r="J86" i="12"/>
  <c r="H924" i="18"/>
  <c r="W97" i="9"/>
  <c r="V99" i="9"/>
  <c r="H2070" i="18"/>
  <c r="J91" i="12"/>
  <c r="J119" i="12"/>
  <c r="J154" i="12"/>
  <c r="J140" i="12"/>
  <c r="L101" i="12"/>
  <c r="L97" i="12"/>
  <c r="L96" i="12"/>
  <c r="L98" i="12"/>
  <c r="L95" i="12"/>
  <c r="L99" i="12"/>
  <c r="L102" i="12"/>
  <c r="L100" i="12"/>
  <c r="H2280" i="18"/>
  <c r="J405" i="12"/>
  <c r="N2" i="10"/>
  <c r="N2" i="9"/>
  <c r="N58" i="7"/>
  <c r="N2" i="7"/>
  <c r="N48" i="7"/>
  <c r="N49" i="7" s="1"/>
  <c r="N2" i="13"/>
  <c r="N2" i="12"/>
  <c r="H2351" i="18"/>
  <c r="K459" i="12"/>
  <c r="N2" i="15" l="1"/>
  <c r="N2" i="6"/>
  <c r="H760" i="18"/>
  <c r="F677" i="18"/>
  <c r="M209" i="12"/>
  <c r="M18" i="7"/>
  <c r="M19" i="7" s="1"/>
  <c r="M3" i="6" s="1"/>
  <c r="M300" i="12"/>
  <c r="M157" i="12"/>
  <c r="M158" i="12" s="1"/>
  <c r="M270" i="12"/>
  <c r="M181" i="12"/>
  <c r="O13" i="7"/>
  <c r="O14" i="7" s="1"/>
  <c r="O2" i="15" s="1"/>
  <c r="M230" i="12"/>
  <c r="H3417" i="18"/>
  <c r="M635" i="12"/>
  <c r="M661" i="12"/>
  <c r="H3263" i="18"/>
  <c r="H3236" i="18"/>
  <c r="N689" i="12"/>
  <c r="H3627" i="18"/>
  <c r="M675" i="12"/>
  <c r="O603" i="12"/>
  <c r="O604" i="12" s="1"/>
  <c r="O554" i="12"/>
  <c r="O4" i="10"/>
  <c r="O4" i="6"/>
  <c r="O575" i="12"/>
  <c r="O4" i="7"/>
  <c r="H706" i="18"/>
  <c r="O568" i="12"/>
  <c r="O4" i="15"/>
  <c r="O118" i="9"/>
  <c r="O481" i="12"/>
  <c r="O589" i="12"/>
  <c r="O4" i="9"/>
  <c r="O4" i="12"/>
  <c r="O516" i="12"/>
  <c r="O537" i="12"/>
  <c r="O538" i="12" s="1"/>
  <c r="O610" i="12"/>
  <c r="O611" i="12" s="1"/>
  <c r="O495" i="12"/>
  <c r="O496" i="12" s="1"/>
  <c r="O4" i="11"/>
  <c r="O502" i="12"/>
  <c r="O503" i="12" s="1"/>
  <c r="O530" i="12"/>
  <c r="O531" i="12" s="1"/>
  <c r="O4" i="13"/>
  <c r="O158" i="9"/>
  <c r="O111" i="9"/>
  <c r="O142" i="9"/>
  <c r="M673" i="12"/>
  <c r="H3599" i="18"/>
  <c r="H3193" i="18"/>
  <c r="M631" i="12"/>
  <c r="N561" i="12"/>
  <c r="N558" i="12"/>
  <c r="N560" i="12"/>
  <c r="N556" i="12"/>
  <c r="N562" i="12"/>
  <c r="N557" i="12"/>
  <c r="N555" i="12"/>
  <c r="N559" i="12"/>
  <c r="H3137" i="18"/>
  <c r="M627" i="12"/>
  <c r="M122" i="12"/>
  <c r="M129" i="12" s="1"/>
  <c r="M632" i="12"/>
  <c r="H3207" i="18"/>
  <c r="H3179" i="18"/>
  <c r="M630" i="12"/>
  <c r="N482" i="12"/>
  <c r="N486" i="12"/>
  <c r="N488" i="12"/>
  <c r="N489" i="12"/>
  <c r="N484" i="12"/>
  <c r="N485" i="12"/>
  <c r="N483" i="12"/>
  <c r="N487" i="12"/>
  <c r="M66" i="12"/>
  <c r="M70" i="12" s="1"/>
  <c r="H3571" i="18"/>
  <c r="M671" i="12"/>
  <c r="M628" i="12"/>
  <c r="H3151" i="18"/>
  <c r="H3543" i="18"/>
  <c r="M669" i="12"/>
  <c r="H3376" i="18"/>
  <c r="N690" i="12"/>
  <c r="M94" i="12"/>
  <c r="M99" i="12" s="1"/>
  <c r="M626" i="12"/>
  <c r="H3123" i="18"/>
  <c r="M668" i="12"/>
  <c r="H3361" i="18"/>
  <c r="H3670" i="18"/>
  <c r="N701" i="12"/>
  <c r="N692" i="12"/>
  <c r="H3656" i="18"/>
  <c r="H3165" i="18"/>
  <c r="M629" i="12"/>
  <c r="M143" i="12"/>
  <c r="M144" i="12" s="1"/>
  <c r="M444" i="12" s="1"/>
  <c r="P38" i="7"/>
  <c r="P39" i="7" s="1"/>
  <c r="P5" i="7"/>
  <c r="P24" i="7"/>
  <c r="P25" i="7" s="1"/>
  <c r="P5" i="10"/>
  <c r="P5" i="12"/>
  <c r="H721" i="18"/>
  <c r="P5" i="11"/>
  <c r="Q29" i="7"/>
  <c r="P5" i="6"/>
  <c r="P5" i="15"/>
  <c r="P5" i="9"/>
  <c r="P5" i="13"/>
  <c r="N691" i="12"/>
  <c r="H3516" i="18"/>
  <c r="H3403" i="18"/>
  <c r="M634" i="12"/>
  <c r="H3305" i="18"/>
  <c r="M664" i="12"/>
  <c r="M637" i="12"/>
  <c r="H3445" i="18"/>
  <c r="H3347" i="18"/>
  <c r="M667" i="12"/>
  <c r="N597" i="12"/>
  <c r="N590" i="12"/>
  <c r="N596" i="12"/>
  <c r="N591" i="12"/>
  <c r="N595" i="12"/>
  <c r="N592" i="12"/>
  <c r="N593" i="12"/>
  <c r="N594" i="12"/>
  <c r="O47" i="7"/>
  <c r="M639" i="12"/>
  <c r="H3473" i="18"/>
  <c r="M666" i="12"/>
  <c r="H3333" i="18"/>
  <c r="H3530" i="18"/>
  <c r="N700" i="12"/>
  <c r="M339" i="12"/>
  <c r="F734" i="18"/>
  <c r="H3487" i="18"/>
  <c r="M640" i="12"/>
  <c r="H3319" i="18"/>
  <c r="M665" i="12"/>
  <c r="H3613" i="18"/>
  <c r="M674" i="12"/>
  <c r="H3250" i="18"/>
  <c r="N698" i="12"/>
  <c r="N60" i="7"/>
  <c r="N300" i="12" s="1"/>
  <c r="M323" i="12"/>
  <c r="H3501" i="18"/>
  <c r="M641" i="12"/>
  <c r="H3291" i="18"/>
  <c r="M663" i="12"/>
  <c r="N522" i="12"/>
  <c r="N524" i="12"/>
  <c r="N521" i="12"/>
  <c r="N519" i="12"/>
  <c r="N520" i="12"/>
  <c r="N517" i="12"/>
  <c r="N523" i="12"/>
  <c r="N518" i="12"/>
  <c r="H3431" i="18"/>
  <c r="M636" i="12"/>
  <c r="H3557" i="18"/>
  <c r="M670" i="12"/>
  <c r="H3390" i="18"/>
  <c r="N699" i="12"/>
  <c r="M676" i="12"/>
  <c r="H3641" i="18"/>
  <c r="H3585" i="18"/>
  <c r="M672" i="12"/>
  <c r="H3221" i="18"/>
  <c r="M633" i="12"/>
  <c r="O2" i="9"/>
  <c r="M638" i="12"/>
  <c r="H3459" i="18"/>
  <c r="M662" i="12"/>
  <c r="H3277" i="18"/>
  <c r="F678" i="18"/>
  <c r="O2" i="10"/>
  <c r="O2" i="11"/>
  <c r="L322" i="12"/>
  <c r="O2" i="12"/>
  <c r="L299" i="12"/>
  <c r="L269" i="12"/>
  <c r="L21" i="12"/>
  <c r="L29" i="12" s="1"/>
  <c r="H1868" i="18"/>
  <c r="H951" i="18"/>
  <c r="V110" i="9"/>
  <c r="V141" i="9"/>
  <c r="V117" i="9"/>
  <c r="L121" i="12"/>
  <c r="L93" i="12"/>
  <c r="H2100" i="18"/>
  <c r="L156" i="12"/>
  <c r="L142" i="12"/>
  <c r="H2310" i="18"/>
  <c r="L407" i="12"/>
  <c r="H2295" i="18"/>
  <c r="K406" i="12"/>
  <c r="H2057" i="18"/>
  <c r="K139" i="12"/>
  <c r="K153" i="12"/>
  <c r="K90" i="12"/>
  <c r="K118" i="12"/>
  <c r="H2113" i="18"/>
  <c r="K358" i="12"/>
  <c r="H2184" i="18"/>
  <c r="L363" i="12"/>
  <c r="H2268" i="18"/>
  <c r="L404" i="12"/>
  <c r="H2226" i="18"/>
  <c r="L401" i="12"/>
  <c r="H2127" i="18"/>
  <c r="K359" i="12"/>
  <c r="H2170" i="18"/>
  <c r="L362" i="12"/>
  <c r="H1908" i="18"/>
  <c r="J60" i="12"/>
  <c r="J35" i="12"/>
  <c r="H2169" i="18"/>
  <c r="K362" i="12"/>
  <c r="H1978" i="18"/>
  <c r="J65" i="12"/>
  <c r="J40" i="12"/>
  <c r="H2072" i="18"/>
  <c r="L154" i="12"/>
  <c r="L91" i="12"/>
  <c r="L119" i="12"/>
  <c r="L140" i="12"/>
  <c r="H2240" i="18"/>
  <c r="L402" i="12"/>
  <c r="H2323" i="18"/>
  <c r="K408" i="12"/>
  <c r="H2141" i="18"/>
  <c r="K360" i="12"/>
  <c r="H2309" i="18"/>
  <c r="K407" i="12"/>
  <c r="H2086" i="18"/>
  <c r="L141" i="12"/>
  <c r="L155" i="12"/>
  <c r="L120" i="12"/>
  <c r="L92" i="12"/>
  <c r="H2099" i="18"/>
  <c r="K93" i="12"/>
  <c r="K156" i="12"/>
  <c r="K121" i="12"/>
  <c r="K142" i="12"/>
  <c r="K29" i="12"/>
  <c r="K23" i="12"/>
  <c r="K24" i="12"/>
  <c r="K28" i="12"/>
  <c r="K25" i="12"/>
  <c r="K22" i="12"/>
  <c r="K26" i="12"/>
  <c r="K27" i="12"/>
  <c r="H747" i="18"/>
  <c r="N94" i="12"/>
  <c r="N122" i="12"/>
  <c r="N66" i="12"/>
  <c r="N157" i="12"/>
  <c r="N158" i="12" s="1"/>
  <c r="N143" i="12"/>
  <c r="N144" i="12" s="1"/>
  <c r="H2142" i="18"/>
  <c r="L360" i="12"/>
  <c r="H1922" i="18"/>
  <c r="J36" i="12"/>
  <c r="J61" i="12"/>
  <c r="H2253" i="18"/>
  <c r="K403" i="12"/>
  <c r="L116" i="12"/>
  <c r="H2030" i="18"/>
  <c r="L151" i="12"/>
  <c r="L88" i="12"/>
  <c r="L137" i="12"/>
  <c r="H2001" i="18"/>
  <c r="K149" i="12"/>
  <c r="K135" i="12"/>
  <c r="K114" i="12"/>
  <c r="K86" i="12"/>
  <c r="H2198" i="18"/>
  <c r="L364" i="12"/>
  <c r="J39" i="12"/>
  <c r="H1964" i="18"/>
  <c r="J64" i="12"/>
  <c r="H2267" i="18"/>
  <c r="K404" i="12"/>
  <c r="H2044" i="18"/>
  <c r="L152" i="12"/>
  <c r="L138" i="12"/>
  <c r="L117" i="12"/>
  <c r="L89" i="12"/>
  <c r="H2085" i="18"/>
  <c r="K92" i="12"/>
  <c r="K141" i="12"/>
  <c r="K155" i="12"/>
  <c r="K120" i="12"/>
  <c r="H1869" i="18"/>
  <c r="M322" i="12"/>
  <c r="M338" i="12"/>
  <c r="M299" i="12"/>
  <c r="M269" i="12"/>
  <c r="M21" i="12"/>
  <c r="H2239" i="18"/>
  <c r="K402" i="12"/>
  <c r="H2015" i="18"/>
  <c r="K115" i="12"/>
  <c r="K150" i="12"/>
  <c r="K136" i="12"/>
  <c r="K87" i="12"/>
  <c r="H2211" i="18"/>
  <c r="K365" i="12"/>
  <c r="H2071" i="18"/>
  <c r="K91" i="12"/>
  <c r="K154" i="12"/>
  <c r="K119" i="12"/>
  <c r="K140" i="12"/>
  <c r="M3" i="10"/>
  <c r="M3" i="9"/>
  <c r="M3" i="11"/>
  <c r="M3" i="7"/>
  <c r="H2155" i="18"/>
  <c r="K361" i="12"/>
  <c r="H2212" i="18"/>
  <c r="L365" i="12"/>
  <c r="H2114" i="18"/>
  <c r="L358" i="12"/>
  <c r="W99" i="9"/>
  <c r="H2197" i="18"/>
  <c r="K364" i="12"/>
  <c r="H2156" i="18"/>
  <c r="L361" i="12"/>
  <c r="H1950" i="18"/>
  <c r="J63" i="12"/>
  <c r="J38" i="12"/>
  <c r="H2002" i="18"/>
  <c r="L149" i="12"/>
  <c r="L135" i="12"/>
  <c r="L114" i="12"/>
  <c r="L86" i="12"/>
  <c r="H2296" i="18"/>
  <c r="L406" i="12"/>
  <c r="H2353" i="18"/>
  <c r="M459" i="12"/>
  <c r="H2128" i="18"/>
  <c r="L359" i="12"/>
  <c r="H1936" i="18"/>
  <c r="J37" i="12"/>
  <c r="J62" i="12"/>
  <c r="H1894" i="18"/>
  <c r="J59" i="12"/>
  <c r="J34" i="12"/>
  <c r="H2058" i="18"/>
  <c r="L139" i="12"/>
  <c r="L118" i="12"/>
  <c r="L90" i="12"/>
  <c r="L153" i="12"/>
  <c r="H2043" i="18"/>
  <c r="K138" i="12"/>
  <c r="K152" i="12"/>
  <c r="K117" i="12"/>
  <c r="K89" i="12"/>
  <c r="H2254" i="18"/>
  <c r="L403" i="12"/>
  <c r="H2282" i="18"/>
  <c r="L405" i="12"/>
  <c r="H2281" i="18"/>
  <c r="K405" i="12"/>
  <c r="H1880" i="18"/>
  <c r="J33" i="12"/>
  <c r="J58" i="12"/>
  <c r="H2225" i="18"/>
  <c r="K401" i="12"/>
  <c r="H2016" i="18"/>
  <c r="L115" i="12"/>
  <c r="L150" i="12"/>
  <c r="L136" i="12"/>
  <c r="L87" i="12"/>
  <c r="H2029" i="18"/>
  <c r="K137" i="12"/>
  <c r="K88" i="12"/>
  <c r="K151" i="12"/>
  <c r="K116" i="12"/>
  <c r="H2324" i="18"/>
  <c r="L408" i="12"/>
  <c r="H2183" i="18"/>
  <c r="K363" i="12"/>
  <c r="M3" i="12" l="1"/>
  <c r="M3" i="13"/>
  <c r="M3" i="15"/>
  <c r="O2" i="13"/>
  <c r="I690" i="18"/>
  <c r="M102" i="12"/>
  <c r="H2213" i="18" s="1"/>
  <c r="H2339" i="18"/>
  <c r="O58" i="7"/>
  <c r="O60" i="7" s="1"/>
  <c r="O2" i="6"/>
  <c r="M124" i="12"/>
  <c r="H2241" i="18" s="1"/>
  <c r="M97" i="12"/>
  <c r="H2143" i="18" s="1"/>
  <c r="M100" i="12"/>
  <c r="M98" i="12"/>
  <c r="M361" i="12" s="1"/>
  <c r="M123" i="12"/>
  <c r="M101" i="12"/>
  <c r="H2199" i="18" s="1"/>
  <c r="M125" i="12"/>
  <c r="H2255" i="18" s="1"/>
  <c r="M95" i="12"/>
  <c r="H2115" i="18" s="1"/>
  <c r="M126" i="12"/>
  <c r="H2269" i="18" s="1"/>
  <c r="O48" i="7"/>
  <c r="O49" i="7" s="1"/>
  <c r="M96" i="12"/>
  <c r="H2129" i="18" s="1"/>
  <c r="M127" i="12"/>
  <c r="M405" i="12" s="1"/>
  <c r="O2" i="7"/>
  <c r="H3152" i="18"/>
  <c r="N628" i="12"/>
  <c r="H761" i="18"/>
  <c r="N671" i="12"/>
  <c r="H3572" i="18"/>
  <c r="H3432" i="18"/>
  <c r="N636" i="12"/>
  <c r="H3614" i="18"/>
  <c r="N674" i="12"/>
  <c r="H3418" i="18"/>
  <c r="N635" i="12"/>
  <c r="H3628" i="18"/>
  <c r="N675" i="12"/>
  <c r="P142" i="9"/>
  <c r="P4" i="15"/>
  <c r="P4" i="13"/>
  <c r="P589" i="12"/>
  <c r="P610" i="12"/>
  <c r="P611" i="12" s="1"/>
  <c r="P4" i="11"/>
  <c r="P554" i="12"/>
  <c r="P516" i="12"/>
  <c r="P495" i="12"/>
  <c r="P496" i="12" s="1"/>
  <c r="P530" i="12"/>
  <c r="P531" i="12" s="1"/>
  <c r="P4" i="7"/>
  <c r="P4" i="9"/>
  <c r="P4" i="12"/>
  <c r="P4" i="10"/>
  <c r="P568" i="12"/>
  <c r="P569" i="12" s="1"/>
  <c r="P537" i="12"/>
  <c r="P538" i="12" s="1"/>
  <c r="P481" i="12"/>
  <c r="P111" i="9"/>
  <c r="F112" i="9" s="1"/>
  <c r="P158" i="9"/>
  <c r="P575" i="12"/>
  <c r="P576" i="12" s="1"/>
  <c r="P4" i="6"/>
  <c r="H707" i="18"/>
  <c r="P118" i="9"/>
  <c r="P603" i="12"/>
  <c r="P604" i="12" s="1"/>
  <c r="P502" i="12"/>
  <c r="P503" i="12" s="1"/>
  <c r="H3474" i="18"/>
  <c r="N639" i="12"/>
  <c r="H3544" i="18"/>
  <c r="N669" i="12"/>
  <c r="H3446" i="18"/>
  <c r="N637" i="12"/>
  <c r="N676" i="12"/>
  <c r="H3642" i="18"/>
  <c r="P59" i="7"/>
  <c r="P13" i="7"/>
  <c r="P14" i="7" s="1"/>
  <c r="F735" i="18"/>
  <c r="N631" i="12"/>
  <c r="H3194" i="18"/>
  <c r="N640" i="12"/>
  <c r="H3488" i="18"/>
  <c r="N627" i="12"/>
  <c r="H3138" i="18"/>
  <c r="O692" i="12"/>
  <c r="H3657" i="18"/>
  <c r="N18" i="7"/>
  <c r="N19" i="7" s="1"/>
  <c r="N3" i="10" s="1"/>
  <c r="P47" i="7"/>
  <c r="H3264" i="18"/>
  <c r="N661" i="12"/>
  <c r="M72" i="12"/>
  <c r="H2073" i="18" s="1"/>
  <c r="N230" i="12"/>
  <c r="N664" i="12"/>
  <c r="H3306" i="18"/>
  <c r="O690" i="12"/>
  <c r="H3377" i="18"/>
  <c r="N662" i="12"/>
  <c r="H3278" i="18"/>
  <c r="H3348" i="18"/>
  <c r="N667" i="12"/>
  <c r="H3124" i="18"/>
  <c r="N626" i="12"/>
  <c r="H3320" i="18"/>
  <c r="N665" i="12"/>
  <c r="N339" i="12"/>
  <c r="H3362" i="18"/>
  <c r="N668" i="12"/>
  <c r="H3237" i="18"/>
  <c r="O689" i="12"/>
  <c r="H3558" i="18"/>
  <c r="N670" i="12"/>
  <c r="O486" i="12"/>
  <c r="O482" i="12"/>
  <c r="O488" i="12"/>
  <c r="O489" i="12"/>
  <c r="O484" i="12"/>
  <c r="O483" i="12"/>
  <c r="O487" i="12"/>
  <c r="O485" i="12"/>
  <c r="H3166" i="18"/>
  <c r="N629" i="12"/>
  <c r="H3208" i="18"/>
  <c r="N632" i="12"/>
  <c r="H3180" i="18"/>
  <c r="N630" i="12"/>
  <c r="N244" i="12"/>
  <c r="H3292" i="18"/>
  <c r="N663" i="12"/>
  <c r="O698" i="12"/>
  <c r="H3251" i="18"/>
  <c r="M71" i="12"/>
  <c r="H2059" i="18" s="1"/>
  <c r="N209" i="12"/>
  <c r="M74" i="12"/>
  <c r="H2101" i="18" s="1"/>
  <c r="M67" i="12"/>
  <c r="H2003" i="18" s="1"/>
  <c r="N181" i="12"/>
  <c r="M128" i="12"/>
  <c r="H2297" i="18" s="1"/>
  <c r="O699" i="12"/>
  <c r="H3391" i="18"/>
  <c r="N666" i="12"/>
  <c r="H3334" i="18"/>
  <c r="H3671" i="18"/>
  <c r="O701" i="12"/>
  <c r="M73" i="12"/>
  <c r="H2087" i="18" s="1"/>
  <c r="N270" i="12"/>
  <c r="M130" i="12"/>
  <c r="H2325" i="18" s="1"/>
  <c r="M69" i="12"/>
  <c r="M151" i="12" s="1"/>
  <c r="N323" i="12"/>
  <c r="H3600" i="18"/>
  <c r="N673" i="12"/>
  <c r="Q5" i="11"/>
  <c r="Q5" i="10"/>
  <c r="Q5" i="12"/>
  <c r="R29" i="7"/>
  <c r="Q38" i="7"/>
  <c r="Q39" i="7" s="1"/>
  <c r="Q24" i="7"/>
  <c r="Q25" i="7" s="1"/>
  <c r="Q5" i="6"/>
  <c r="H722" i="18"/>
  <c r="Q5" i="13"/>
  <c r="Q5" i="15"/>
  <c r="Q5" i="9"/>
  <c r="Q5" i="7"/>
  <c r="H3460" i="18"/>
  <c r="N638" i="12"/>
  <c r="O521" i="12"/>
  <c r="O518" i="12"/>
  <c r="O523" i="12"/>
  <c r="O519" i="12"/>
  <c r="O522" i="12"/>
  <c r="O517" i="12"/>
  <c r="O524" i="12"/>
  <c r="O520" i="12"/>
  <c r="H3502" i="18"/>
  <c r="N641" i="12"/>
  <c r="H3222" i="18"/>
  <c r="N633" i="12"/>
  <c r="M68" i="12"/>
  <c r="H2017" i="18" s="1"/>
  <c r="H3586" i="18"/>
  <c r="N672" i="12"/>
  <c r="H3404" i="18"/>
  <c r="N634" i="12"/>
  <c r="L23" i="12"/>
  <c r="H1896" i="18" s="1"/>
  <c r="L26" i="12"/>
  <c r="L37" i="12" s="1"/>
  <c r="L25" i="12"/>
  <c r="H1924" i="18" s="1"/>
  <c r="L27" i="12"/>
  <c r="L63" i="12" s="1"/>
  <c r="L22" i="12"/>
  <c r="L58" i="12" s="1"/>
  <c r="L24" i="12"/>
  <c r="H1910" i="18" s="1"/>
  <c r="L28" i="12"/>
  <c r="H1966" i="18" s="1"/>
  <c r="M28" i="12"/>
  <c r="M22" i="12"/>
  <c r="M29" i="12"/>
  <c r="M24" i="12"/>
  <c r="M25" i="12"/>
  <c r="M26" i="12"/>
  <c r="M27" i="12"/>
  <c r="M23" i="12"/>
  <c r="H2171" i="18"/>
  <c r="M362" i="12"/>
  <c r="H2185" i="18"/>
  <c r="M363" i="12"/>
  <c r="H2227" i="18"/>
  <c r="M401" i="12"/>
  <c r="H1881" i="18"/>
  <c r="K33" i="12"/>
  <c r="K58" i="12"/>
  <c r="H1923" i="18"/>
  <c r="K36" i="12"/>
  <c r="K61" i="12"/>
  <c r="H1980" i="18"/>
  <c r="L40" i="12"/>
  <c r="L65" i="12"/>
  <c r="H2340" i="18"/>
  <c r="N444" i="12"/>
  <c r="H1895" i="18"/>
  <c r="K59" i="12"/>
  <c r="K34" i="12"/>
  <c r="H2354" i="18"/>
  <c r="N459" i="12"/>
  <c r="H1979" i="18"/>
  <c r="K65" i="12"/>
  <c r="K40" i="12"/>
  <c r="M87" i="12"/>
  <c r="M150" i="12"/>
  <c r="N3" i="7"/>
  <c r="N102" i="12"/>
  <c r="N95" i="12"/>
  <c r="N101" i="12"/>
  <c r="N98" i="12"/>
  <c r="N96" i="12"/>
  <c r="N100" i="12"/>
  <c r="N99" i="12"/>
  <c r="N97" i="12"/>
  <c r="H1937" i="18"/>
  <c r="K37" i="12"/>
  <c r="K62" i="12"/>
  <c r="H2031" i="18"/>
  <c r="M116" i="12"/>
  <c r="H2045" i="18"/>
  <c r="M117" i="12"/>
  <c r="M152" i="12"/>
  <c r="M89" i="12"/>
  <c r="M138" i="12"/>
  <c r="H1965" i="18"/>
  <c r="K64" i="12"/>
  <c r="K39" i="12"/>
  <c r="H2311" i="18"/>
  <c r="M407" i="12"/>
  <c r="H1909" i="18"/>
  <c r="K35" i="12"/>
  <c r="K60" i="12"/>
  <c r="N73" i="12"/>
  <c r="N67" i="12"/>
  <c r="N69" i="12"/>
  <c r="N68" i="12"/>
  <c r="N70" i="12"/>
  <c r="N71" i="12"/>
  <c r="N72" i="12"/>
  <c r="N74" i="12"/>
  <c r="H1951" i="18"/>
  <c r="K63" i="12"/>
  <c r="K38" i="12"/>
  <c r="M365" i="12"/>
  <c r="H1870" i="18"/>
  <c r="N338" i="12"/>
  <c r="N299" i="12"/>
  <c r="N269" i="12"/>
  <c r="N322" i="12"/>
  <c r="N21" i="12"/>
  <c r="H952" i="18"/>
  <c r="W141" i="9"/>
  <c r="W110" i="9"/>
  <c r="W117" i="9"/>
  <c r="N126" i="12"/>
  <c r="N127" i="12"/>
  <c r="N130" i="12"/>
  <c r="N129" i="12"/>
  <c r="N128" i="12"/>
  <c r="N123" i="12"/>
  <c r="N124" i="12"/>
  <c r="N125" i="12"/>
  <c r="M92" i="12" l="1"/>
  <c r="L33" i="12"/>
  <c r="H1882" i="18"/>
  <c r="M120" i="12"/>
  <c r="M155" i="12"/>
  <c r="M141" i="12"/>
  <c r="H2157" i="18"/>
  <c r="M402" i="12"/>
  <c r="M360" i="12"/>
  <c r="O122" i="12"/>
  <c r="O94" i="12"/>
  <c r="O100" i="12" s="1"/>
  <c r="H2187" i="18" s="1"/>
  <c r="O143" i="12"/>
  <c r="O144" i="12" s="1"/>
  <c r="H2341" i="18" s="1"/>
  <c r="H748" i="18"/>
  <c r="O157" i="12"/>
  <c r="O158" i="12" s="1"/>
  <c r="O66" i="12"/>
  <c r="O70" i="12" s="1"/>
  <c r="H2283" i="18"/>
  <c r="L61" i="12"/>
  <c r="H1952" i="18"/>
  <c r="L36" i="12"/>
  <c r="M135" i="12"/>
  <c r="M149" i="12"/>
  <c r="M139" i="12"/>
  <c r="M403" i="12"/>
  <c r="M153" i="12"/>
  <c r="M404" i="12"/>
  <c r="M118" i="12"/>
  <c r="M358" i="12"/>
  <c r="M90" i="12"/>
  <c r="M359" i="12"/>
  <c r="M364" i="12"/>
  <c r="O339" i="12"/>
  <c r="O209" i="12"/>
  <c r="O270" i="12"/>
  <c r="O181" i="12"/>
  <c r="O300" i="12"/>
  <c r="O230" i="12"/>
  <c r="H762" i="18"/>
  <c r="O323" i="12"/>
  <c r="O18" i="7"/>
  <c r="O19" i="7" s="1"/>
  <c r="O244" i="12"/>
  <c r="M137" i="12"/>
  <c r="M88" i="12"/>
  <c r="H3223" i="18"/>
  <c r="O633" i="12"/>
  <c r="H3181" i="18"/>
  <c r="O630" i="12"/>
  <c r="O628" i="12"/>
  <c r="H3153" i="18"/>
  <c r="P519" i="12"/>
  <c r="P523" i="12"/>
  <c r="P522" i="12"/>
  <c r="P517" i="12"/>
  <c r="P518" i="12"/>
  <c r="P524" i="12"/>
  <c r="P520" i="12"/>
  <c r="P521" i="12"/>
  <c r="M406" i="12"/>
  <c r="M114" i="12"/>
  <c r="M140" i="12"/>
  <c r="N3" i="9"/>
  <c r="H3532" i="18"/>
  <c r="P700" i="12"/>
  <c r="M119" i="12"/>
  <c r="M156" i="12"/>
  <c r="N3" i="12"/>
  <c r="H3307" i="18"/>
  <c r="O664" i="12"/>
  <c r="M154" i="12"/>
  <c r="M93" i="12"/>
  <c r="N3" i="13"/>
  <c r="H3363" i="18"/>
  <c r="O668" i="12"/>
  <c r="M91" i="12"/>
  <c r="M142" i="12"/>
  <c r="N3" i="15"/>
  <c r="O661" i="12"/>
  <c r="H3265" i="18"/>
  <c r="P486" i="12"/>
  <c r="P484" i="12"/>
  <c r="P483" i="12"/>
  <c r="P488" i="12"/>
  <c r="P489" i="12"/>
  <c r="P487" i="12"/>
  <c r="P482" i="12"/>
  <c r="P485" i="12"/>
  <c r="F124" i="9"/>
  <c r="H953" i="18"/>
  <c r="M121" i="12"/>
  <c r="I691" i="18"/>
  <c r="O666" i="12"/>
  <c r="H3335" i="18"/>
  <c r="H3392" i="18"/>
  <c r="P699" i="12"/>
  <c r="P561" i="12"/>
  <c r="P558" i="12"/>
  <c r="P555" i="12"/>
  <c r="P557" i="12"/>
  <c r="P560" i="12"/>
  <c r="P562" i="12"/>
  <c r="P556" i="12"/>
  <c r="P559" i="12"/>
  <c r="H3209" i="18"/>
  <c r="O632" i="12"/>
  <c r="H3672" i="18"/>
  <c r="P701" i="12"/>
  <c r="Q4" i="13"/>
  <c r="Q603" i="12"/>
  <c r="Q604" i="12" s="1"/>
  <c r="Q554" i="12"/>
  <c r="Q568" i="12"/>
  <c r="Q569" i="12" s="1"/>
  <c r="Q495" i="12"/>
  <c r="Q496" i="12" s="1"/>
  <c r="Q516" i="12"/>
  <c r="Q530" i="12"/>
  <c r="Q531" i="12" s="1"/>
  <c r="Q4" i="10"/>
  <c r="Q537" i="12"/>
  <c r="Q538" i="12" s="1"/>
  <c r="Q502" i="12"/>
  <c r="Q503" i="12" s="1"/>
  <c r="H708" i="18"/>
  <c r="Q4" i="9"/>
  <c r="Q4" i="12"/>
  <c r="Q589" i="12"/>
  <c r="Q118" i="9"/>
  <c r="F119" i="9" s="1"/>
  <c r="Q4" i="6"/>
  <c r="Q4" i="7"/>
  <c r="Q142" i="9"/>
  <c r="Q575" i="12"/>
  <c r="Q576" i="12" s="1"/>
  <c r="Q481" i="12"/>
  <c r="Q4" i="11"/>
  <c r="Q4" i="15"/>
  <c r="Q610" i="12"/>
  <c r="Q611" i="12" s="1"/>
  <c r="Q111" i="9"/>
  <c r="Q158" i="9"/>
  <c r="H3252" i="18"/>
  <c r="P698" i="12"/>
  <c r="M115" i="12"/>
  <c r="H3658" i="18"/>
  <c r="P692" i="12"/>
  <c r="M136" i="12"/>
  <c r="H3518" i="18"/>
  <c r="P691" i="12"/>
  <c r="H3349" i="18"/>
  <c r="O667" i="12"/>
  <c r="H3279" i="18"/>
  <c r="O662" i="12"/>
  <c r="H3125" i="18"/>
  <c r="O626" i="12"/>
  <c r="P595" i="12"/>
  <c r="P597" i="12"/>
  <c r="P594" i="12"/>
  <c r="P591" i="12"/>
  <c r="P590" i="12"/>
  <c r="P592" i="12"/>
  <c r="P596" i="12"/>
  <c r="P593" i="12"/>
  <c r="M86" i="12"/>
  <c r="Q59" i="7"/>
  <c r="F736" i="18"/>
  <c r="Q13" i="7"/>
  <c r="Q14" i="7" s="1"/>
  <c r="Q47" i="7"/>
  <c r="R5" i="6"/>
  <c r="H723" i="18"/>
  <c r="R5" i="15"/>
  <c r="R24" i="7"/>
  <c r="R25" i="7" s="1"/>
  <c r="R5" i="9"/>
  <c r="R38" i="7"/>
  <c r="R39" i="7" s="1"/>
  <c r="R5" i="13"/>
  <c r="R5" i="10"/>
  <c r="S29" i="7"/>
  <c r="R5" i="7"/>
  <c r="R5" i="12"/>
  <c r="R5" i="11"/>
  <c r="N3" i="11"/>
  <c r="N3" i="6"/>
  <c r="H3293" i="18"/>
  <c r="O663" i="12"/>
  <c r="P2" i="15"/>
  <c r="P2" i="13"/>
  <c r="P2" i="11"/>
  <c r="P2" i="10"/>
  <c r="P2" i="9"/>
  <c r="P2" i="7"/>
  <c r="P48" i="7"/>
  <c r="P49" i="7" s="1"/>
  <c r="P2" i="6"/>
  <c r="P58" i="7"/>
  <c r="P60" i="7" s="1"/>
  <c r="P2" i="12"/>
  <c r="F679" i="18"/>
  <c r="H3321" i="18"/>
  <c r="O665" i="12"/>
  <c r="O629" i="12"/>
  <c r="H3167" i="18"/>
  <c r="M408" i="12"/>
  <c r="H3195" i="18"/>
  <c r="O631" i="12"/>
  <c r="P690" i="12"/>
  <c r="H3378" i="18"/>
  <c r="O627" i="12"/>
  <c r="H3139" i="18"/>
  <c r="H3238" i="18"/>
  <c r="P689" i="12"/>
  <c r="L38" i="12"/>
  <c r="H1938" i="18"/>
  <c r="L59" i="12"/>
  <c r="L62" i="12"/>
  <c r="L34" i="12"/>
  <c r="L64" i="12"/>
  <c r="L60" i="12"/>
  <c r="L35" i="12"/>
  <c r="L39" i="12"/>
  <c r="O99" i="12"/>
  <c r="H2173" i="18" s="1"/>
  <c r="O95" i="12"/>
  <c r="H2117" i="18" s="1"/>
  <c r="O96" i="12"/>
  <c r="H2131" i="18" s="1"/>
  <c r="O102" i="12"/>
  <c r="O365" i="12" s="1"/>
  <c r="H2298" i="18"/>
  <c r="N406" i="12"/>
  <c r="H2144" i="18"/>
  <c r="N360" i="12"/>
  <c r="H1981" i="18"/>
  <c r="M65" i="12"/>
  <c r="M40" i="12"/>
  <c r="H2004" i="18"/>
  <c r="N114" i="12"/>
  <c r="N149" i="12"/>
  <c r="N86" i="12"/>
  <c r="N135" i="12"/>
  <c r="H2326" i="18"/>
  <c r="N408" i="12"/>
  <c r="H1967" i="18"/>
  <c r="M64" i="12"/>
  <c r="M39" i="12"/>
  <c r="H2214" i="18"/>
  <c r="N365" i="12"/>
  <c r="H1897" i="18"/>
  <c r="M34" i="12"/>
  <c r="M59" i="12"/>
  <c r="H2074" i="18"/>
  <c r="N140" i="12"/>
  <c r="N119" i="12"/>
  <c r="N91" i="12"/>
  <c r="N154" i="12"/>
  <c r="H1953" i="18"/>
  <c r="M63" i="12"/>
  <c r="M38" i="12"/>
  <c r="H2228" i="18"/>
  <c r="N401" i="12"/>
  <c r="H2018" i="18"/>
  <c r="N115" i="12"/>
  <c r="N87" i="12"/>
  <c r="N150" i="12"/>
  <c r="N136" i="12"/>
  <c r="H1911" i="18"/>
  <c r="M60" i="12"/>
  <c r="M35" i="12"/>
  <c r="H2032" i="18"/>
  <c r="N151" i="12"/>
  <c r="N137" i="12"/>
  <c r="N116" i="12"/>
  <c r="N88" i="12"/>
  <c r="H2312" i="18"/>
  <c r="N407" i="12"/>
  <c r="H1883" i="18"/>
  <c r="M33" i="12"/>
  <c r="M58" i="12"/>
  <c r="H2088" i="18"/>
  <c r="N141" i="12"/>
  <c r="N155" i="12"/>
  <c r="N120" i="12"/>
  <c r="N92" i="12"/>
  <c r="H2186" i="18"/>
  <c r="N363" i="12"/>
  <c r="H1871" i="18"/>
  <c r="O21" i="12"/>
  <c r="O299" i="12"/>
  <c r="O269" i="12"/>
  <c r="O322" i="12"/>
  <c r="O338" i="12"/>
  <c r="H2284" i="18"/>
  <c r="N405" i="12"/>
  <c r="H2130" i="18"/>
  <c r="N359" i="12"/>
  <c r="H2270" i="18"/>
  <c r="N404" i="12"/>
  <c r="N29" i="12"/>
  <c r="N28" i="12"/>
  <c r="N27" i="12"/>
  <c r="N25" i="12"/>
  <c r="N26" i="12"/>
  <c r="N22" i="12"/>
  <c r="N23" i="12"/>
  <c r="N24" i="12"/>
  <c r="H2116" i="18"/>
  <c r="N358" i="12"/>
  <c r="H2102" i="18"/>
  <c r="N121" i="12"/>
  <c r="N93" i="12"/>
  <c r="N142" i="12"/>
  <c r="N156" i="12"/>
  <c r="H2256" i="18"/>
  <c r="N403" i="12"/>
  <c r="H2060" i="18"/>
  <c r="N153" i="12"/>
  <c r="N118" i="12"/>
  <c r="N90" i="12"/>
  <c r="N139" i="12"/>
  <c r="H1939" i="18"/>
  <c r="M37" i="12"/>
  <c r="M62" i="12"/>
  <c r="H2172" i="18"/>
  <c r="N362" i="12"/>
  <c r="H2158" i="18"/>
  <c r="N361" i="12"/>
  <c r="H2200" i="18"/>
  <c r="N364" i="12"/>
  <c r="H2242" i="18"/>
  <c r="N402" i="12"/>
  <c r="H2046" i="18"/>
  <c r="N152" i="12"/>
  <c r="N117" i="12"/>
  <c r="N89" i="12"/>
  <c r="N138" i="12"/>
  <c r="H1925" i="18"/>
  <c r="M36" i="12"/>
  <c r="M61" i="12"/>
  <c r="O98" i="12" l="1"/>
  <c r="O361" i="12" s="1"/>
  <c r="O101" i="12"/>
  <c r="H2201" i="18" s="1"/>
  <c r="O89" i="12"/>
  <c r="O152" i="12"/>
  <c r="O138" i="12"/>
  <c r="H2047" i="18"/>
  <c r="O117" i="12"/>
  <c r="O73" i="12"/>
  <c r="O363" i="12"/>
  <c r="O97" i="12"/>
  <c r="H2145" i="18" s="1"/>
  <c r="O3" i="7"/>
  <c r="O3" i="10"/>
  <c r="O3" i="9"/>
  <c r="O3" i="12"/>
  <c r="O3" i="11"/>
  <c r="I692" i="18"/>
  <c r="O3" i="15"/>
  <c r="O3" i="13"/>
  <c r="O3" i="6"/>
  <c r="O71" i="12"/>
  <c r="O67" i="12"/>
  <c r="O68" i="12"/>
  <c r="O69" i="12"/>
  <c r="O74" i="12"/>
  <c r="H2103" i="18" s="1"/>
  <c r="O72" i="12"/>
  <c r="H2355" i="18"/>
  <c r="O459" i="12"/>
  <c r="O444" i="12"/>
  <c r="O128" i="12"/>
  <c r="O124" i="12"/>
  <c r="O125" i="12"/>
  <c r="O129" i="12"/>
  <c r="O126" i="12"/>
  <c r="O123" i="12"/>
  <c r="O130" i="12"/>
  <c r="O127" i="12"/>
  <c r="H3546" i="18"/>
  <c r="P669" i="12"/>
  <c r="P631" i="12"/>
  <c r="H3196" i="18"/>
  <c r="H3224" i="18"/>
  <c r="P633" i="12"/>
  <c r="Q484" i="12"/>
  <c r="Q487" i="12"/>
  <c r="Q483" i="12"/>
  <c r="Q488" i="12"/>
  <c r="Q486" i="12"/>
  <c r="Q482" i="12"/>
  <c r="Q489" i="12"/>
  <c r="Q485" i="12"/>
  <c r="P671" i="12"/>
  <c r="H3574" i="18"/>
  <c r="H3673" i="18"/>
  <c r="Q701" i="12"/>
  <c r="H3126" i="18"/>
  <c r="P626" i="12"/>
  <c r="H3560" i="18"/>
  <c r="P670" i="12"/>
  <c r="O92" i="12"/>
  <c r="H2089" i="18"/>
  <c r="O155" i="12"/>
  <c r="O141" i="12"/>
  <c r="O120" i="12"/>
  <c r="P673" i="12"/>
  <c r="H3602" i="18"/>
  <c r="P632" i="12"/>
  <c r="H3210" i="18"/>
  <c r="H2159" i="18"/>
  <c r="H3140" i="18"/>
  <c r="P627" i="12"/>
  <c r="P638" i="12"/>
  <c r="H3462" i="18"/>
  <c r="H3322" i="18"/>
  <c r="P665" i="12"/>
  <c r="F163" i="9"/>
  <c r="H954" i="18"/>
  <c r="F123" i="9"/>
  <c r="F125" i="9" s="1"/>
  <c r="F132" i="9"/>
  <c r="F133" i="9" s="1"/>
  <c r="H956" i="18" s="1"/>
  <c r="F147" i="9"/>
  <c r="Q593" i="12"/>
  <c r="Q591" i="12"/>
  <c r="Q592" i="12"/>
  <c r="Q595" i="12"/>
  <c r="Q590" i="12"/>
  <c r="Q597" i="12"/>
  <c r="Q594" i="12"/>
  <c r="Q596" i="12"/>
  <c r="H3266" i="18"/>
  <c r="P661" i="12"/>
  <c r="P339" i="12"/>
  <c r="P244" i="12"/>
  <c r="P209" i="12"/>
  <c r="P18" i="7"/>
  <c r="P19" i="7" s="1"/>
  <c r="P300" i="12"/>
  <c r="P181" i="12"/>
  <c r="P270" i="12"/>
  <c r="H763" i="18"/>
  <c r="P323" i="12"/>
  <c r="P230" i="12"/>
  <c r="H3490" i="18"/>
  <c r="P640" i="12"/>
  <c r="P667" i="12"/>
  <c r="H3350" i="18"/>
  <c r="Q698" i="12"/>
  <c r="H3253" i="18"/>
  <c r="H3294" i="18"/>
  <c r="P663" i="12"/>
  <c r="Q699" i="12"/>
  <c r="H3393" i="18"/>
  <c r="H3644" i="18"/>
  <c r="P676" i="12"/>
  <c r="H3616" i="18"/>
  <c r="P674" i="12"/>
  <c r="H724" i="18"/>
  <c r="S5" i="15"/>
  <c r="S5" i="12"/>
  <c r="S5" i="13"/>
  <c r="S24" i="7"/>
  <c r="S25" i="7" s="1"/>
  <c r="S5" i="10"/>
  <c r="S5" i="7"/>
  <c r="T29" i="7"/>
  <c r="S38" i="7"/>
  <c r="S39" i="7" s="1"/>
  <c r="S5" i="11"/>
  <c r="S5" i="9"/>
  <c r="S5" i="6"/>
  <c r="H3420" i="18"/>
  <c r="P635" i="12"/>
  <c r="P668" i="12"/>
  <c r="H3364" i="18"/>
  <c r="R47" i="7"/>
  <c r="F737" i="18"/>
  <c r="R59" i="7"/>
  <c r="R13" i="7"/>
  <c r="R14" i="7" s="1"/>
  <c r="H3280" i="18"/>
  <c r="P662" i="12"/>
  <c r="H3406" i="18"/>
  <c r="P634" i="12"/>
  <c r="R516" i="12"/>
  <c r="R481" i="12"/>
  <c r="R495" i="12"/>
  <c r="R496" i="12" s="1"/>
  <c r="R589" i="12"/>
  <c r="R530" i="12"/>
  <c r="R531" i="12" s="1"/>
  <c r="R118" i="9"/>
  <c r="H709" i="18"/>
  <c r="R554" i="12"/>
  <c r="R610" i="12"/>
  <c r="R611" i="12" s="1"/>
  <c r="R4" i="12"/>
  <c r="R4" i="10"/>
  <c r="R142" i="9"/>
  <c r="R603" i="12"/>
  <c r="R604" i="12" s="1"/>
  <c r="R4" i="11"/>
  <c r="R575" i="12"/>
  <c r="R576" i="12" s="1"/>
  <c r="R537" i="12"/>
  <c r="R538" i="12" s="1"/>
  <c r="R502" i="12"/>
  <c r="R503" i="12" s="1"/>
  <c r="R4" i="7"/>
  <c r="R158" i="9"/>
  <c r="R4" i="9"/>
  <c r="R111" i="9"/>
  <c r="R4" i="15"/>
  <c r="R568" i="12"/>
  <c r="R569" i="12" s="1"/>
  <c r="R4" i="13"/>
  <c r="R4" i="6"/>
  <c r="H3448" i="18"/>
  <c r="P637" i="12"/>
  <c r="H3336" i="18"/>
  <c r="P666" i="12"/>
  <c r="Q2" i="11"/>
  <c r="Q2" i="6"/>
  <c r="Q48" i="7"/>
  <c r="Q49" i="7" s="1"/>
  <c r="Q2" i="10"/>
  <c r="Q2" i="15"/>
  <c r="Q2" i="7"/>
  <c r="Q2" i="13"/>
  <c r="Q2" i="9"/>
  <c r="Q2" i="12"/>
  <c r="F680" i="18"/>
  <c r="Q58" i="7"/>
  <c r="Q60" i="7" s="1"/>
  <c r="H3379" i="18"/>
  <c r="Q690" i="12"/>
  <c r="Q523" i="12"/>
  <c r="Q524" i="12"/>
  <c r="Q520" i="12"/>
  <c r="Q522" i="12"/>
  <c r="Q518" i="12"/>
  <c r="Q517" i="12"/>
  <c r="Q519" i="12"/>
  <c r="Q521" i="12"/>
  <c r="H3533" i="18"/>
  <c r="Q700" i="12"/>
  <c r="H3154" i="18"/>
  <c r="P628" i="12"/>
  <c r="H3504" i="18"/>
  <c r="P641" i="12"/>
  <c r="H3434" i="18"/>
  <c r="P636" i="12"/>
  <c r="H3239" i="18"/>
  <c r="Q689" i="12"/>
  <c r="Q691" i="12"/>
  <c r="H3519" i="18"/>
  <c r="P672" i="12"/>
  <c r="H3588" i="18"/>
  <c r="Q558" i="12"/>
  <c r="Q556" i="12"/>
  <c r="Q559" i="12"/>
  <c r="Q562" i="12"/>
  <c r="Q555" i="12"/>
  <c r="Q557" i="12"/>
  <c r="Q560" i="12"/>
  <c r="Q561" i="12"/>
  <c r="P630" i="12"/>
  <c r="H3182" i="18"/>
  <c r="H3308" i="18"/>
  <c r="P664" i="12"/>
  <c r="H3476" i="18"/>
  <c r="P639" i="12"/>
  <c r="H3630" i="18"/>
  <c r="P675" i="12"/>
  <c r="Q692" i="12"/>
  <c r="H3659" i="18"/>
  <c r="P629" i="12"/>
  <c r="H3168" i="18"/>
  <c r="P94" i="12"/>
  <c r="P143" i="12"/>
  <c r="P144" i="12" s="1"/>
  <c r="P66" i="12"/>
  <c r="P122" i="12"/>
  <c r="H749" i="18"/>
  <c r="P157" i="12"/>
  <c r="P158" i="12" s="1"/>
  <c r="O358" i="12"/>
  <c r="O359" i="12"/>
  <c r="O362" i="12"/>
  <c r="O364" i="12"/>
  <c r="H2215" i="18"/>
  <c r="H1873" i="18"/>
  <c r="H1968" i="18"/>
  <c r="N64" i="12"/>
  <c r="N39" i="12"/>
  <c r="H1982" i="18"/>
  <c r="N40" i="12"/>
  <c r="N65" i="12"/>
  <c r="H1912" i="18"/>
  <c r="N35" i="12"/>
  <c r="N60" i="12"/>
  <c r="H1898" i="18"/>
  <c r="N34" i="12"/>
  <c r="N59" i="12"/>
  <c r="P299" i="12"/>
  <c r="P338" i="12"/>
  <c r="H1872" i="18"/>
  <c r="P269" i="12"/>
  <c r="P322" i="12"/>
  <c r="P21" i="12"/>
  <c r="H1884" i="18"/>
  <c r="N58" i="12"/>
  <c r="N33" i="12"/>
  <c r="H1940" i="18"/>
  <c r="N62" i="12"/>
  <c r="N37" i="12"/>
  <c r="H1926" i="18"/>
  <c r="N36" i="12"/>
  <c r="N61" i="12"/>
  <c r="H1954" i="18"/>
  <c r="N38" i="12"/>
  <c r="N63" i="12"/>
  <c r="O27" i="12"/>
  <c r="O28" i="12"/>
  <c r="O26" i="12"/>
  <c r="O29" i="12"/>
  <c r="O23" i="12"/>
  <c r="O22" i="12"/>
  <c r="O24" i="12"/>
  <c r="O25" i="12"/>
  <c r="O360" i="12" l="1"/>
  <c r="O93" i="12"/>
  <c r="O142" i="12"/>
  <c r="O121" i="12"/>
  <c r="H2257" i="18"/>
  <c r="O403" i="12"/>
  <c r="H2243" i="18"/>
  <c r="O402" i="12"/>
  <c r="H2075" i="18"/>
  <c r="O119" i="12"/>
  <c r="O140" i="12"/>
  <c r="O154" i="12"/>
  <c r="O91" i="12"/>
  <c r="O150" i="12"/>
  <c r="O136" i="12"/>
  <c r="H2019" i="18"/>
  <c r="O115" i="12"/>
  <c r="O87" i="12"/>
  <c r="O149" i="12"/>
  <c r="O86" i="12"/>
  <c r="O114" i="12"/>
  <c r="H2005" i="18"/>
  <c r="O135" i="12"/>
  <c r="O139" i="12"/>
  <c r="H2061" i="18"/>
  <c r="O153" i="12"/>
  <c r="O90" i="12"/>
  <c r="O118" i="12"/>
  <c r="O407" i="12"/>
  <c r="H2313" i="18"/>
  <c r="O156" i="12"/>
  <c r="H2285" i="18"/>
  <c r="O405" i="12"/>
  <c r="O408" i="12"/>
  <c r="H2327" i="18"/>
  <c r="H2229" i="18"/>
  <c r="O401" i="12"/>
  <c r="O406" i="12"/>
  <c r="H2299" i="18"/>
  <c r="O151" i="12"/>
  <c r="H2033" i="18"/>
  <c r="O116" i="12"/>
  <c r="O88" i="12"/>
  <c r="O137" i="12"/>
  <c r="O404" i="12"/>
  <c r="H2271" i="18"/>
  <c r="F100" i="11"/>
  <c r="F240" i="10"/>
  <c r="F180" i="10"/>
  <c r="F280" i="10"/>
  <c r="H955" i="18"/>
  <c r="F320" i="10"/>
  <c r="F120" i="11"/>
  <c r="F140" i="10"/>
  <c r="F60" i="11"/>
  <c r="F80" i="11"/>
  <c r="F200" i="10"/>
  <c r="F420" i="10"/>
  <c r="F40" i="11"/>
  <c r="F140" i="11"/>
  <c r="F340" i="10"/>
  <c r="F160" i="11"/>
  <c r="F380" i="10"/>
  <c r="F180" i="11"/>
  <c r="F20" i="10"/>
  <c r="F20" i="11"/>
  <c r="F260" i="10"/>
  <c r="F360" i="10"/>
  <c r="F300" i="10"/>
  <c r="F60" i="10"/>
  <c r="F100" i="10"/>
  <c r="F220" i="10"/>
  <c r="F400" i="10"/>
  <c r="F440" i="10"/>
  <c r="F160" i="10"/>
  <c r="Q662" i="12"/>
  <c r="H3281" i="18"/>
  <c r="R518" i="12"/>
  <c r="R521" i="12"/>
  <c r="R517" i="12"/>
  <c r="R520" i="12"/>
  <c r="R519" i="12"/>
  <c r="R523" i="12"/>
  <c r="R524" i="12"/>
  <c r="R522" i="12"/>
  <c r="H3267" i="18"/>
  <c r="Q661" i="12"/>
  <c r="H3449" i="18"/>
  <c r="Q637" i="12"/>
  <c r="F738" i="18"/>
  <c r="S59" i="7"/>
  <c r="S13" i="7"/>
  <c r="S14" i="7" s="1"/>
  <c r="S47" i="7"/>
  <c r="P67" i="12"/>
  <c r="P69" i="12"/>
  <c r="P70" i="12"/>
  <c r="P72" i="12"/>
  <c r="P71" i="12"/>
  <c r="P74" i="12"/>
  <c r="P73" i="12"/>
  <c r="P68" i="12"/>
  <c r="H3520" i="18"/>
  <c r="R691" i="12"/>
  <c r="P459" i="12"/>
  <c r="H2356" i="18"/>
  <c r="H3505" i="18"/>
  <c r="Q641" i="12"/>
  <c r="H3463" i="18"/>
  <c r="Q638" i="12"/>
  <c r="R690" i="12"/>
  <c r="H3380" i="18"/>
  <c r="S4" i="9"/>
  <c r="S502" i="12"/>
  <c r="S4" i="13"/>
  <c r="S4" i="12"/>
  <c r="S4" i="10"/>
  <c r="S142" i="9"/>
  <c r="S516" i="12"/>
  <c r="S589" i="12"/>
  <c r="S4" i="11"/>
  <c r="S4" i="6"/>
  <c r="S111" i="9"/>
  <c r="S4" i="15"/>
  <c r="S603" i="12"/>
  <c r="S604" i="12" s="1"/>
  <c r="S537" i="12"/>
  <c r="S538" i="12" s="1"/>
  <c r="S568" i="12"/>
  <c r="S569" i="12" s="1"/>
  <c r="S554" i="12"/>
  <c r="H710" i="18"/>
  <c r="S481" i="12"/>
  <c r="S610" i="12"/>
  <c r="S611" i="12" s="1"/>
  <c r="S118" i="9"/>
  <c r="S4" i="7"/>
  <c r="S158" i="9"/>
  <c r="S495" i="12"/>
  <c r="S530" i="12"/>
  <c r="S531" i="12" s="1"/>
  <c r="S575" i="12"/>
  <c r="S576" i="12" s="1"/>
  <c r="H3365" i="18"/>
  <c r="Q668" i="12"/>
  <c r="P97" i="12"/>
  <c r="P96" i="12"/>
  <c r="P102" i="12"/>
  <c r="P100" i="12"/>
  <c r="P101" i="12"/>
  <c r="P99" i="12"/>
  <c r="P95" i="12"/>
  <c r="P98" i="12"/>
  <c r="H3435" i="18"/>
  <c r="Q636" i="12"/>
  <c r="Q665" i="12"/>
  <c r="H3323" i="18"/>
  <c r="R562" i="12"/>
  <c r="R559" i="12"/>
  <c r="R561" i="12"/>
  <c r="R560" i="12"/>
  <c r="R556" i="12"/>
  <c r="R558" i="12"/>
  <c r="R557" i="12"/>
  <c r="R555" i="12"/>
  <c r="H3407" i="18"/>
  <c r="Q634" i="12"/>
  <c r="H3295" i="18"/>
  <c r="Q663" i="12"/>
  <c r="T5" i="15"/>
  <c r="T5" i="12"/>
  <c r="T5" i="10"/>
  <c r="T5" i="9"/>
  <c r="T5" i="13"/>
  <c r="T5" i="7"/>
  <c r="U29" i="7"/>
  <c r="T24" i="7"/>
  <c r="T25" i="7" s="1"/>
  <c r="T38" i="7"/>
  <c r="T39" i="7" s="1"/>
  <c r="T5" i="11"/>
  <c r="T5" i="6"/>
  <c r="H725" i="18"/>
  <c r="P128" i="12"/>
  <c r="P127" i="12"/>
  <c r="P126" i="12"/>
  <c r="P130" i="12"/>
  <c r="P129" i="12"/>
  <c r="P125" i="12"/>
  <c r="P123" i="12"/>
  <c r="P124" i="12"/>
  <c r="Q635" i="12"/>
  <c r="H3421" i="18"/>
  <c r="H3337" i="18"/>
  <c r="Q666" i="12"/>
  <c r="R595" i="12"/>
  <c r="R591" i="12"/>
  <c r="R594" i="12"/>
  <c r="R590" i="12"/>
  <c r="R597" i="12"/>
  <c r="R593" i="12"/>
  <c r="R592" i="12"/>
  <c r="R596" i="12"/>
  <c r="Q664" i="12"/>
  <c r="H3309" i="18"/>
  <c r="H3240" i="18"/>
  <c r="R689" i="12"/>
  <c r="P444" i="12"/>
  <c r="H2342" i="18"/>
  <c r="R489" i="12"/>
  <c r="R485" i="12"/>
  <c r="R486" i="12"/>
  <c r="R483" i="12"/>
  <c r="R488" i="12"/>
  <c r="R484" i="12"/>
  <c r="R482" i="12"/>
  <c r="R487" i="12"/>
  <c r="H3351" i="18"/>
  <c r="Q667" i="12"/>
  <c r="H3127" i="18"/>
  <c r="Q626" i="12"/>
  <c r="Q300" i="12"/>
  <c r="Q18" i="7"/>
  <c r="Q19" i="7" s="1"/>
  <c r="Q181" i="12"/>
  <c r="H764" i="18"/>
  <c r="Q270" i="12"/>
  <c r="Q339" i="12"/>
  <c r="Q323" i="12"/>
  <c r="Q230" i="12"/>
  <c r="Q244" i="12"/>
  <c r="Q209" i="12"/>
  <c r="H3211" i="18"/>
  <c r="Q632" i="12"/>
  <c r="H3254" i="18"/>
  <c r="R698" i="12"/>
  <c r="H3141" i="18"/>
  <c r="Q627" i="12"/>
  <c r="H3183" i="18"/>
  <c r="Q630" i="12"/>
  <c r="R2" i="15"/>
  <c r="F681" i="18"/>
  <c r="R48" i="7"/>
  <c r="R49" i="7" s="1"/>
  <c r="R2" i="6"/>
  <c r="R2" i="7"/>
  <c r="R2" i="12"/>
  <c r="R2" i="13"/>
  <c r="R2" i="11"/>
  <c r="R58" i="7"/>
  <c r="R60" i="7" s="1"/>
  <c r="R2" i="9"/>
  <c r="R2" i="10"/>
  <c r="H3394" i="18"/>
  <c r="R699" i="12"/>
  <c r="Q675" i="12"/>
  <c r="H3631" i="18"/>
  <c r="Q631" i="12"/>
  <c r="H3197" i="18"/>
  <c r="Q629" i="12"/>
  <c r="H3169" i="18"/>
  <c r="H3225" i="18"/>
  <c r="Q633" i="12"/>
  <c r="H3603" i="18"/>
  <c r="Q673" i="12"/>
  <c r="H3547" i="18"/>
  <c r="Q669" i="12"/>
  <c r="H3617" i="18"/>
  <c r="Q674" i="12"/>
  <c r="Q157" i="12"/>
  <c r="Q158" i="12" s="1"/>
  <c r="Q94" i="12"/>
  <c r="Q66" i="12"/>
  <c r="Q143" i="12"/>
  <c r="Q144" i="12" s="1"/>
  <c r="H750" i="18"/>
  <c r="Q122" i="12"/>
  <c r="H3575" i="18"/>
  <c r="Q671" i="12"/>
  <c r="H3645" i="18"/>
  <c r="Q676" i="12"/>
  <c r="H3660" i="18"/>
  <c r="R692" i="12"/>
  <c r="H3491" i="18"/>
  <c r="Q640" i="12"/>
  <c r="H3561" i="18"/>
  <c r="Q670" i="12"/>
  <c r="P3" i="6"/>
  <c r="P3" i="15"/>
  <c r="I693" i="18"/>
  <c r="P3" i="13"/>
  <c r="P3" i="12"/>
  <c r="P3" i="10"/>
  <c r="P3" i="9"/>
  <c r="P3" i="11"/>
  <c r="P3" i="7"/>
  <c r="H3534" i="18"/>
  <c r="R700" i="12"/>
  <c r="Q628" i="12"/>
  <c r="H3155" i="18"/>
  <c r="H3477" i="18"/>
  <c r="Q639" i="12"/>
  <c r="H3674" i="18"/>
  <c r="R701" i="12"/>
  <c r="H3589" i="18"/>
  <c r="Q672" i="12"/>
  <c r="Q338" i="12"/>
  <c r="Q299" i="12"/>
  <c r="Q322" i="12"/>
  <c r="H1874" i="18"/>
  <c r="Q21" i="12"/>
  <c r="Q25" i="12" s="1"/>
  <c r="Q269" i="12"/>
  <c r="O60" i="12"/>
  <c r="H1913" i="18"/>
  <c r="O35" i="12"/>
  <c r="H1899" i="18"/>
  <c r="O59" i="12"/>
  <c r="O34" i="12"/>
  <c r="H1885" i="18"/>
  <c r="O58" i="12"/>
  <c r="O33" i="12"/>
  <c r="H1941" i="18"/>
  <c r="O62" i="12"/>
  <c r="O37" i="12"/>
  <c r="H1955" i="18"/>
  <c r="O63" i="12"/>
  <c r="O38" i="12"/>
  <c r="H1983" i="18"/>
  <c r="O40" i="12"/>
  <c r="O65" i="12"/>
  <c r="H1969" i="18"/>
  <c r="O64" i="12"/>
  <c r="O39" i="12"/>
  <c r="P27" i="12"/>
  <c r="P26" i="12"/>
  <c r="P25" i="12"/>
  <c r="P29" i="12"/>
  <c r="P23" i="12"/>
  <c r="P24" i="12"/>
  <c r="P28" i="12"/>
  <c r="P22" i="12"/>
  <c r="H1927" i="18"/>
  <c r="O61" i="12"/>
  <c r="O36" i="12"/>
  <c r="Q22" i="12" l="1"/>
  <c r="Q28" i="12"/>
  <c r="Q23" i="12"/>
  <c r="Q29" i="12"/>
  <c r="H1985" i="18" s="1"/>
  <c r="Q26" i="12"/>
  <c r="Q27" i="12"/>
  <c r="Q24" i="12"/>
  <c r="Q35" i="12" s="1"/>
  <c r="H2300" i="18"/>
  <c r="P406" i="12"/>
  <c r="H3521" i="18"/>
  <c r="S691" i="12"/>
  <c r="H3268" i="18"/>
  <c r="R661" i="12"/>
  <c r="S558" i="12"/>
  <c r="S557" i="12"/>
  <c r="S561" i="12"/>
  <c r="S556" i="12"/>
  <c r="S555" i="12"/>
  <c r="S562" i="12"/>
  <c r="S560" i="12"/>
  <c r="S559" i="12"/>
  <c r="R672" i="12"/>
  <c r="H3590" i="18"/>
  <c r="S699" i="12"/>
  <c r="H3395" i="18"/>
  <c r="P361" i="12"/>
  <c r="H2160" i="18"/>
  <c r="H3675" i="18"/>
  <c r="S701" i="12"/>
  <c r="Q444" i="12"/>
  <c r="H2343" i="18"/>
  <c r="H3506" i="18"/>
  <c r="R641" i="12"/>
  <c r="H3338" i="18"/>
  <c r="R666" i="12"/>
  <c r="Q72" i="12"/>
  <c r="Q71" i="12"/>
  <c r="Q69" i="12"/>
  <c r="Q70" i="12"/>
  <c r="Q73" i="12"/>
  <c r="Q67" i="12"/>
  <c r="Q74" i="12"/>
  <c r="Q68" i="12"/>
  <c r="H3366" i="18"/>
  <c r="R668" i="12"/>
  <c r="Q102" i="12"/>
  <c r="Q97" i="12"/>
  <c r="Q100" i="12"/>
  <c r="Q96" i="12"/>
  <c r="Q95" i="12"/>
  <c r="Q98" i="12"/>
  <c r="Q101" i="12"/>
  <c r="Q99" i="12"/>
  <c r="T4" i="9"/>
  <c r="T589" i="12"/>
  <c r="T481" i="12"/>
  <c r="T603" i="12"/>
  <c r="T604" i="12" s="1"/>
  <c r="T575" i="12"/>
  <c r="T4" i="12"/>
  <c r="T4" i="6"/>
  <c r="T568" i="12"/>
  <c r="T502" i="12"/>
  <c r="T503" i="12" s="1"/>
  <c r="T537" i="12"/>
  <c r="T538" i="12" s="1"/>
  <c r="T4" i="15"/>
  <c r="T610" i="12"/>
  <c r="T611" i="12" s="1"/>
  <c r="T495" i="12"/>
  <c r="T496" i="12" s="1"/>
  <c r="T118" i="9"/>
  <c r="T4" i="13"/>
  <c r="T554" i="12"/>
  <c r="T530" i="12"/>
  <c r="T531" i="12" s="1"/>
  <c r="T4" i="11"/>
  <c r="T111" i="9"/>
  <c r="T4" i="7"/>
  <c r="H711" i="18"/>
  <c r="T4" i="10"/>
  <c r="T158" i="9"/>
  <c r="F159" i="9" s="1"/>
  <c r="T142" i="9"/>
  <c r="F143" i="9" s="1"/>
  <c r="T516" i="12"/>
  <c r="H3661" i="18"/>
  <c r="S692" i="12"/>
  <c r="H2272" i="18"/>
  <c r="P404" i="12"/>
  <c r="F266" i="10"/>
  <c r="F267" i="10"/>
  <c r="F264" i="10"/>
  <c r="F261" i="10"/>
  <c r="F262" i="10"/>
  <c r="F263" i="10"/>
  <c r="F268" i="10"/>
  <c r="F265" i="10"/>
  <c r="H3464" i="18"/>
  <c r="R638" i="12"/>
  <c r="R675" i="12"/>
  <c r="H3632" i="18"/>
  <c r="H3576" i="18"/>
  <c r="R671" i="12"/>
  <c r="F341" i="10"/>
  <c r="F345" i="10"/>
  <c r="F348" i="10"/>
  <c r="F343" i="10"/>
  <c r="F346" i="10"/>
  <c r="F344" i="10"/>
  <c r="F342" i="10"/>
  <c r="F347" i="10"/>
  <c r="H2357" i="18"/>
  <c r="Q459" i="12"/>
  <c r="F145" i="11"/>
  <c r="F146" i="11"/>
  <c r="F142" i="11"/>
  <c r="F147" i="11"/>
  <c r="F141" i="11"/>
  <c r="F148" i="11"/>
  <c r="F144" i="11"/>
  <c r="F143" i="11"/>
  <c r="R664" i="12"/>
  <c r="H3310" i="18"/>
  <c r="H3422" i="18"/>
  <c r="R635" i="12"/>
  <c r="Q130" i="12"/>
  <c r="Q123" i="12"/>
  <c r="Q127" i="12"/>
  <c r="Q129" i="12"/>
  <c r="Q125" i="12"/>
  <c r="Q126" i="12"/>
  <c r="Q128" i="12"/>
  <c r="Q124" i="12"/>
  <c r="R640" i="12"/>
  <c r="H3492" i="18"/>
  <c r="H765" i="18"/>
  <c r="R270" i="12"/>
  <c r="R323" i="12"/>
  <c r="R209" i="12"/>
  <c r="R244" i="12"/>
  <c r="R18" i="7"/>
  <c r="R19" i="7" s="1"/>
  <c r="R300" i="12"/>
  <c r="R181" i="12"/>
  <c r="R230" i="12"/>
  <c r="R339" i="12"/>
  <c r="T13" i="7"/>
  <c r="T14" i="7" s="1"/>
  <c r="F739" i="18"/>
  <c r="T47" i="7"/>
  <c r="T59" i="7"/>
  <c r="H3352" i="18"/>
  <c r="R667" i="12"/>
  <c r="Q3" i="12"/>
  <c r="Q3" i="11"/>
  <c r="Q3" i="13"/>
  <c r="Q3" i="10"/>
  <c r="Q3" i="9"/>
  <c r="Q3" i="7"/>
  <c r="Q3" i="6"/>
  <c r="Q3" i="15"/>
  <c r="I694" i="18"/>
  <c r="R663" i="12"/>
  <c r="H3296" i="18"/>
  <c r="H3646" i="18"/>
  <c r="R676" i="12"/>
  <c r="U5" i="11"/>
  <c r="H726" i="18"/>
  <c r="U5" i="15"/>
  <c r="U5" i="6"/>
  <c r="V29" i="7"/>
  <c r="U24" i="7"/>
  <c r="U25" i="7" s="1"/>
  <c r="U5" i="12"/>
  <c r="U5" i="10"/>
  <c r="U38" i="7"/>
  <c r="U39" i="7" s="1"/>
  <c r="U5" i="9"/>
  <c r="U5" i="13"/>
  <c r="U5" i="7"/>
  <c r="F45" i="11"/>
  <c r="F46" i="11"/>
  <c r="F43" i="11"/>
  <c r="F48" i="11"/>
  <c r="F47" i="11"/>
  <c r="F41" i="11"/>
  <c r="F42" i="11"/>
  <c r="F44" i="11"/>
  <c r="H3548" i="18"/>
  <c r="R669" i="12"/>
  <c r="P365" i="12"/>
  <c r="H2216" i="18"/>
  <c r="F167" i="10"/>
  <c r="F164" i="10"/>
  <c r="F166" i="10"/>
  <c r="F162" i="10"/>
  <c r="F163" i="10"/>
  <c r="F161" i="10"/>
  <c r="F165" i="10"/>
  <c r="F168" i="10"/>
  <c r="H2076" i="18"/>
  <c r="P119" i="12"/>
  <c r="P140" i="12"/>
  <c r="P91" i="12"/>
  <c r="P154" i="12"/>
  <c r="H3128" i="18"/>
  <c r="R626" i="12"/>
  <c r="S597" i="12"/>
  <c r="S592" i="12"/>
  <c r="S591" i="12"/>
  <c r="S594" i="12"/>
  <c r="S590" i="12"/>
  <c r="S593" i="12"/>
  <c r="S596" i="12"/>
  <c r="S595" i="12"/>
  <c r="F128" i="11"/>
  <c r="F123" i="11"/>
  <c r="F127" i="11"/>
  <c r="F124" i="11"/>
  <c r="F125" i="11"/>
  <c r="F121" i="11"/>
  <c r="F126" i="11"/>
  <c r="F122" i="11"/>
  <c r="H2286" i="18"/>
  <c r="P405" i="12"/>
  <c r="H3478" i="18"/>
  <c r="R639" i="12"/>
  <c r="F25" i="11"/>
  <c r="F23" i="11"/>
  <c r="F22" i="11"/>
  <c r="F21" i="11"/>
  <c r="F28" i="11"/>
  <c r="F27" i="11"/>
  <c r="F26" i="11"/>
  <c r="F24" i="11"/>
  <c r="F28" i="10"/>
  <c r="F26" i="10"/>
  <c r="F24" i="10"/>
  <c r="F25" i="10"/>
  <c r="F23" i="10"/>
  <c r="F21" i="10"/>
  <c r="F22" i="10"/>
  <c r="F27" i="10"/>
  <c r="F182" i="11"/>
  <c r="F188" i="11"/>
  <c r="F181" i="11"/>
  <c r="F184" i="11"/>
  <c r="F187" i="11"/>
  <c r="F183" i="11"/>
  <c r="F185" i="11"/>
  <c r="F186" i="11"/>
  <c r="F388" i="10"/>
  <c r="F383" i="10"/>
  <c r="F386" i="10"/>
  <c r="F384" i="10"/>
  <c r="F387" i="10"/>
  <c r="F385" i="10"/>
  <c r="F381" i="10"/>
  <c r="F382" i="10"/>
  <c r="F166" i="11"/>
  <c r="F168" i="11"/>
  <c r="F162" i="11"/>
  <c r="F164" i="11"/>
  <c r="F163" i="11"/>
  <c r="F165" i="11"/>
  <c r="F161" i="11"/>
  <c r="F167" i="11"/>
  <c r="F422" i="10"/>
  <c r="F427" i="10"/>
  <c r="F428" i="10"/>
  <c r="F423" i="10"/>
  <c r="F421" i="10"/>
  <c r="F425" i="10"/>
  <c r="F426" i="10"/>
  <c r="F424" i="10"/>
  <c r="R122" i="12"/>
  <c r="H751" i="18"/>
  <c r="R143" i="12"/>
  <c r="R144" i="12" s="1"/>
  <c r="R157" i="12"/>
  <c r="R158" i="12" s="1"/>
  <c r="R94" i="12"/>
  <c r="R66" i="12"/>
  <c r="H3604" i="18"/>
  <c r="R673" i="12"/>
  <c r="P358" i="12"/>
  <c r="H2118" i="18"/>
  <c r="H2020" i="18"/>
  <c r="P136" i="12"/>
  <c r="P115" i="12"/>
  <c r="P150" i="12"/>
  <c r="P87" i="12"/>
  <c r="R665" i="12"/>
  <c r="H3324" i="18"/>
  <c r="F207" i="10"/>
  <c r="F206" i="10"/>
  <c r="F201" i="10"/>
  <c r="F203" i="10"/>
  <c r="F208" i="10"/>
  <c r="F205" i="10"/>
  <c r="F204" i="10"/>
  <c r="F202" i="10"/>
  <c r="H2328" i="18"/>
  <c r="P408" i="12"/>
  <c r="R637" i="12"/>
  <c r="H3450" i="18"/>
  <c r="F361" i="10"/>
  <c r="F368" i="10"/>
  <c r="F364" i="10"/>
  <c r="F367" i="10"/>
  <c r="F362" i="10"/>
  <c r="F366" i="10"/>
  <c r="F363" i="10"/>
  <c r="F365" i="10"/>
  <c r="H3562" i="18"/>
  <c r="R670" i="12"/>
  <c r="H2174" i="18"/>
  <c r="P362" i="12"/>
  <c r="P92" i="12"/>
  <c r="P155" i="12"/>
  <c r="P120" i="12"/>
  <c r="P141" i="12"/>
  <c r="H2090" i="18"/>
  <c r="R662" i="12"/>
  <c r="H3282" i="18"/>
  <c r="F88" i="11"/>
  <c r="F87" i="11"/>
  <c r="F86" i="11"/>
  <c r="F83" i="11"/>
  <c r="F82" i="11"/>
  <c r="F81" i="11"/>
  <c r="F85" i="11"/>
  <c r="F84" i="11"/>
  <c r="H3156" i="18"/>
  <c r="R628" i="12"/>
  <c r="H2132" i="18"/>
  <c r="P359" i="12"/>
  <c r="F327" i="10"/>
  <c r="F323" i="10"/>
  <c r="F322" i="10"/>
  <c r="F324" i="10"/>
  <c r="F328" i="10"/>
  <c r="F325" i="10"/>
  <c r="F321" i="10"/>
  <c r="F326" i="10"/>
  <c r="H3212" i="18"/>
  <c r="R632" i="12"/>
  <c r="H2146" i="18"/>
  <c r="P360" i="12"/>
  <c r="H2034" i="18"/>
  <c r="P88" i="12"/>
  <c r="P137" i="12"/>
  <c r="P151" i="12"/>
  <c r="P116" i="12"/>
  <c r="F404" i="10"/>
  <c r="F403" i="10"/>
  <c r="F406" i="10"/>
  <c r="F407" i="10"/>
  <c r="F408" i="10"/>
  <c r="F402" i="10"/>
  <c r="F405" i="10"/>
  <c r="F401" i="10"/>
  <c r="H2048" i="18"/>
  <c r="P89" i="12"/>
  <c r="P152" i="12"/>
  <c r="P117" i="12"/>
  <c r="P138" i="12"/>
  <c r="H3142" i="18"/>
  <c r="R627" i="12"/>
  <c r="P402" i="12"/>
  <c r="H2244" i="18"/>
  <c r="P114" i="12"/>
  <c r="P135" i="12"/>
  <c r="H2006" i="18"/>
  <c r="P149" i="12"/>
  <c r="P86" i="12"/>
  <c r="F227" i="10"/>
  <c r="F226" i="10"/>
  <c r="F221" i="10"/>
  <c r="F225" i="10"/>
  <c r="F222" i="10"/>
  <c r="F224" i="10"/>
  <c r="F223" i="10"/>
  <c r="F228" i="10"/>
  <c r="F284" i="10"/>
  <c r="F283" i="10"/>
  <c r="F281" i="10"/>
  <c r="F285" i="10"/>
  <c r="F286" i="10"/>
  <c r="F287" i="10"/>
  <c r="F282" i="10"/>
  <c r="F288" i="10"/>
  <c r="F446" i="10"/>
  <c r="F442" i="10"/>
  <c r="F444" i="10"/>
  <c r="F447" i="10"/>
  <c r="F443" i="10"/>
  <c r="F448" i="10"/>
  <c r="F441" i="10"/>
  <c r="F445" i="10"/>
  <c r="H3618" i="18"/>
  <c r="R674" i="12"/>
  <c r="P364" i="12"/>
  <c r="H2202" i="18"/>
  <c r="P142" i="12"/>
  <c r="P93" i="12"/>
  <c r="P156" i="12"/>
  <c r="H2104" i="18"/>
  <c r="P121" i="12"/>
  <c r="F63" i="11"/>
  <c r="F61" i="11"/>
  <c r="F66" i="11"/>
  <c r="F62" i="11"/>
  <c r="F64" i="11"/>
  <c r="F67" i="11"/>
  <c r="F68" i="11"/>
  <c r="F65" i="11"/>
  <c r="H3198" i="18"/>
  <c r="R631" i="12"/>
  <c r="H2188" i="18"/>
  <c r="P363" i="12"/>
  <c r="P90" i="12"/>
  <c r="P118" i="12"/>
  <c r="H2062" i="18"/>
  <c r="P139" i="12"/>
  <c r="P153" i="12"/>
  <c r="F145" i="10"/>
  <c r="F144" i="10"/>
  <c r="F147" i="10"/>
  <c r="F146" i="10"/>
  <c r="F148" i="10"/>
  <c r="F143" i="10"/>
  <c r="F141" i="10"/>
  <c r="F142" i="10"/>
  <c r="H3184" i="18"/>
  <c r="R630" i="12"/>
  <c r="H2230" i="18"/>
  <c r="P401" i="12"/>
  <c r="F101" i="10"/>
  <c r="F105" i="10"/>
  <c r="F106" i="10"/>
  <c r="F102" i="10"/>
  <c r="F108" i="10"/>
  <c r="F107" i="10"/>
  <c r="F103" i="10"/>
  <c r="F104" i="10"/>
  <c r="F187" i="10"/>
  <c r="F186" i="10"/>
  <c r="F188" i="10"/>
  <c r="F185" i="10"/>
  <c r="F181" i="10"/>
  <c r="F182" i="10"/>
  <c r="F183" i="10"/>
  <c r="F184" i="10"/>
  <c r="H3170" i="18"/>
  <c r="R629" i="12"/>
  <c r="H2258" i="18"/>
  <c r="P403" i="12"/>
  <c r="H3408" i="18"/>
  <c r="R634" i="12"/>
  <c r="H3535" i="18"/>
  <c r="S700" i="12"/>
  <c r="S2" i="6"/>
  <c r="S2" i="13"/>
  <c r="F682" i="18"/>
  <c r="S2" i="11"/>
  <c r="S2" i="15"/>
  <c r="S48" i="7"/>
  <c r="S49" i="7" s="1"/>
  <c r="S2" i="7"/>
  <c r="S2" i="12"/>
  <c r="S2" i="9"/>
  <c r="S2" i="10"/>
  <c r="S58" i="7"/>
  <c r="S60" i="7" s="1"/>
  <c r="F61" i="10"/>
  <c r="F62" i="10"/>
  <c r="F65" i="10"/>
  <c r="F64" i="10"/>
  <c r="F63" i="10"/>
  <c r="F68" i="10"/>
  <c r="F67" i="10"/>
  <c r="F66" i="10"/>
  <c r="F241" i="10"/>
  <c r="F244" i="10"/>
  <c r="F245" i="10"/>
  <c r="F242" i="10"/>
  <c r="F243" i="10"/>
  <c r="F247" i="10"/>
  <c r="F246" i="10"/>
  <c r="F248" i="10"/>
  <c r="R633" i="12"/>
  <c r="H3226" i="18"/>
  <c r="H2314" i="18"/>
  <c r="P407" i="12"/>
  <c r="H3436" i="18"/>
  <c r="R636" i="12"/>
  <c r="H3381" i="18"/>
  <c r="S690" i="12"/>
  <c r="F306" i="10"/>
  <c r="F304" i="10"/>
  <c r="F301" i="10"/>
  <c r="F305" i="10"/>
  <c r="F302" i="10"/>
  <c r="F307" i="10"/>
  <c r="F308" i="10"/>
  <c r="F303" i="10"/>
  <c r="F107" i="11"/>
  <c r="F105" i="11"/>
  <c r="F103" i="11"/>
  <c r="F108" i="11"/>
  <c r="F102" i="11"/>
  <c r="F106" i="11"/>
  <c r="F104" i="11"/>
  <c r="F101" i="11"/>
  <c r="R299" i="12"/>
  <c r="S322" i="12"/>
  <c r="R269" i="12"/>
  <c r="R21" i="12"/>
  <c r="R29" i="12" s="1"/>
  <c r="R338" i="12"/>
  <c r="R322" i="12"/>
  <c r="H1929" i="18"/>
  <c r="Q61" i="12"/>
  <c r="Q36" i="12"/>
  <c r="H1942" i="18"/>
  <c r="P62" i="12"/>
  <c r="P37" i="12"/>
  <c r="H1984" i="18"/>
  <c r="P40" i="12"/>
  <c r="P65" i="12"/>
  <c r="H1928" i="18"/>
  <c r="P61" i="12"/>
  <c r="P36" i="12"/>
  <c r="H1956" i="18"/>
  <c r="P38" i="12"/>
  <c r="P63" i="12"/>
  <c r="H1887" i="18"/>
  <c r="Q58" i="12"/>
  <c r="Q33" i="12"/>
  <c r="H1901" i="18"/>
  <c r="Q59" i="12"/>
  <c r="Q34" i="12"/>
  <c r="H1886" i="18"/>
  <c r="P33" i="12"/>
  <c r="P58" i="12"/>
  <c r="Q40" i="12"/>
  <c r="H1900" i="18"/>
  <c r="P59" i="12"/>
  <c r="P34" i="12"/>
  <c r="H1943" i="18"/>
  <c r="Q62" i="12"/>
  <c r="Q37" i="12"/>
  <c r="Q64" i="12"/>
  <c r="H1971" i="18"/>
  <c r="Q39" i="12"/>
  <c r="H1970" i="18"/>
  <c r="P39" i="12"/>
  <c r="P64" i="12"/>
  <c r="H1957" i="18"/>
  <c r="Q38" i="12"/>
  <c r="Q63" i="12"/>
  <c r="H1914" i="18"/>
  <c r="P60" i="12"/>
  <c r="P35" i="12"/>
  <c r="Q65" i="12" l="1"/>
  <c r="H1915" i="18"/>
  <c r="Q60" i="12"/>
  <c r="F86" i="15"/>
  <c r="I10" i="17" s="1"/>
  <c r="H1039" i="18"/>
  <c r="F1695" i="10"/>
  <c r="F1711" i="10" s="1"/>
  <c r="F542" i="10"/>
  <c r="F939" i="10"/>
  <c r="F955" i="10" s="1"/>
  <c r="H1087" i="18"/>
  <c r="F146" i="15"/>
  <c r="I18" i="17" s="1"/>
  <c r="F614" i="10"/>
  <c r="F1101" i="10"/>
  <c r="F1117" i="10" s="1"/>
  <c r="F1857" i="10"/>
  <c r="F1873" i="10" s="1"/>
  <c r="F845" i="13"/>
  <c r="F624" i="11"/>
  <c r="F539" i="13"/>
  <c r="F692" i="13"/>
  <c r="F235" i="11"/>
  <c r="F641" i="13"/>
  <c r="F647" i="13" s="1"/>
  <c r="F794" i="13"/>
  <c r="F590" i="13"/>
  <c r="F896" i="13"/>
  <c r="F743" i="13"/>
  <c r="H1706" i="18"/>
  <c r="F632" i="10"/>
  <c r="F1149" i="10"/>
  <c r="F1165" i="10" s="1"/>
  <c r="H1097" i="18"/>
  <c r="F1905" i="10"/>
  <c r="F1921" i="10" s="1"/>
  <c r="F160" i="15"/>
  <c r="C20" i="17" s="1"/>
  <c r="F238" i="13"/>
  <c r="F232" i="11"/>
  <c r="H1663" i="18"/>
  <c r="F175" i="13"/>
  <c r="F301" i="13"/>
  <c r="F586" i="11"/>
  <c r="F112" i="13"/>
  <c r="F490" i="13"/>
  <c r="F491" i="13" s="1"/>
  <c r="F427" i="13"/>
  <c r="F364" i="13"/>
  <c r="F49" i="13"/>
  <c r="T2" i="7"/>
  <c r="T2" i="10"/>
  <c r="T2" i="9"/>
  <c r="T58" i="7"/>
  <c r="T60" i="7" s="1"/>
  <c r="T2" i="11"/>
  <c r="T2" i="6"/>
  <c r="F683" i="18"/>
  <c r="T48" i="7"/>
  <c r="T49" i="7" s="1"/>
  <c r="T2" i="12"/>
  <c r="T2" i="15"/>
  <c r="T2" i="13"/>
  <c r="H2161" i="18"/>
  <c r="Q361" i="12"/>
  <c r="F803" i="10"/>
  <c r="F819" i="10" s="1"/>
  <c r="H998" i="18"/>
  <c r="F481" i="10"/>
  <c r="F1559" i="10"/>
  <c r="F1575" i="10" s="1"/>
  <c r="F35" i="15"/>
  <c r="H14" i="17" s="1"/>
  <c r="F312" i="13"/>
  <c r="F249" i="13"/>
  <c r="F438" i="13"/>
  <c r="F440" i="13" s="1"/>
  <c r="F593" i="11"/>
  <c r="F123" i="13"/>
  <c r="F501" i="13"/>
  <c r="F186" i="13"/>
  <c r="F375" i="13"/>
  <c r="F258" i="11"/>
  <c r="H1670" i="18"/>
  <c r="F60" i="13"/>
  <c r="F15" i="15"/>
  <c r="H16" i="17" s="1"/>
  <c r="F727" i="10"/>
  <c r="F743" i="10" s="1"/>
  <c r="H966" i="18"/>
  <c r="F365" i="11"/>
  <c r="F1505" i="10"/>
  <c r="F1521" i="10" s="1"/>
  <c r="F457" i="10"/>
  <c r="F147" i="15"/>
  <c r="J18" i="17" s="1"/>
  <c r="F1102" i="10"/>
  <c r="F1118" i="10" s="1"/>
  <c r="H1088" i="18"/>
  <c r="F1858" i="10"/>
  <c r="F1874" i="10" s="1"/>
  <c r="F615" i="10"/>
  <c r="Q359" i="12"/>
  <c r="H2133" i="18"/>
  <c r="F1561" i="10"/>
  <c r="F1577" i="10" s="1"/>
  <c r="F483" i="10"/>
  <c r="F805" i="10"/>
  <c r="F821" i="10" s="1"/>
  <c r="H1000" i="18"/>
  <c r="F37" i="15"/>
  <c r="J14" i="17" s="1"/>
  <c r="H2358" i="18"/>
  <c r="R459" i="12"/>
  <c r="F273" i="13"/>
  <c r="F336" i="13"/>
  <c r="F399" i="13"/>
  <c r="F84" i="13"/>
  <c r="F21" i="13"/>
  <c r="F462" i="13"/>
  <c r="F566" i="11"/>
  <c r="F210" i="13"/>
  <c r="F215" i="13" s="1"/>
  <c r="F147" i="13"/>
  <c r="H1627" i="18"/>
  <c r="H3591" i="18"/>
  <c r="S672" i="12"/>
  <c r="F32" i="15"/>
  <c r="E14" i="17" s="1"/>
  <c r="H995" i="18"/>
  <c r="F800" i="10"/>
  <c r="F816" i="10" s="1"/>
  <c r="F478" i="10"/>
  <c r="F1556" i="10"/>
  <c r="F1572" i="10" s="1"/>
  <c r="H1661" i="18"/>
  <c r="F110" i="13"/>
  <c r="F236" i="13"/>
  <c r="F47" i="13"/>
  <c r="F173" i="13"/>
  <c r="F362" i="13"/>
  <c r="F365" i="13" s="1"/>
  <c r="F230" i="11"/>
  <c r="F425" i="13"/>
  <c r="F488" i="13"/>
  <c r="F584" i="11"/>
  <c r="F299" i="13"/>
  <c r="H1127" i="18"/>
  <c r="F1992" i="10"/>
  <c r="F2008" i="10" s="1"/>
  <c r="F674" i="10"/>
  <c r="F1236" i="10"/>
  <c r="F1252" i="10" s="1"/>
  <c r="F196" i="15"/>
  <c r="I23" i="17" s="1"/>
  <c r="Q360" i="12"/>
  <c r="H2147" i="18"/>
  <c r="H1656" i="18"/>
  <c r="F231" i="13"/>
  <c r="F579" i="11"/>
  <c r="F225" i="11"/>
  <c r="F483" i="13"/>
  <c r="F168" i="13"/>
  <c r="F42" i="13"/>
  <c r="F50" i="13" s="1"/>
  <c r="F105" i="13"/>
  <c r="F294" i="13"/>
  <c r="F420" i="13"/>
  <c r="F357" i="13"/>
  <c r="H1052" i="18"/>
  <c r="F103" i="15"/>
  <c r="F12" i="17" s="1"/>
  <c r="F563" i="10"/>
  <c r="F1746" i="10"/>
  <c r="F1762" i="10" s="1"/>
  <c r="F990" i="10"/>
  <c r="F1006" i="10" s="1"/>
  <c r="F465" i="13"/>
  <c r="F339" i="13"/>
  <c r="F213" i="13"/>
  <c r="F87" i="13"/>
  <c r="F24" i="13"/>
  <c r="F569" i="11"/>
  <c r="H1630" i="18"/>
  <c r="F276" i="13"/>
  <c r="F402" i="13"/>
  <c r="F404" i="13" s="1"/>
  <c r="F150" i="13"/>
  <c r="F748" i="13"/>
  <c r="F850" i="13"/>
  <c r="F697" i="13"/>
  <c r="H1711" i="18"/>
  <c r="F544" i="13"/>
  <c r="F629" i="11"/>
  <c r="F646" i="13"/>
  <c r="F595" i="13"/>
  <c r="F901" i="13"/>
  <c r="F902" i="13" s="1"/>
  <c r="F240" i="11"/>
  <c r="F799" i="13"/>
  <c r="F134" i="15"/>
  <c r="G15" i="17" s="1"/>
  <c r="F1828" i="10"/>
  <c r="F1844" i="10" s="1"/>
  <c r="H1077" i="18"/>
  <c r="F1072" i="10"/>
  <c r="F1088" i="10" s="1"/>
  <c r="F600" i="10"/>
  <c r="F802" i="10"/>
  <c r="F818" i="10" s="1"/>
  <c r="F480" i="10"/>
  <c r="F34" i="15"/>
  <c r="G14" i="17" s="1"/>
  <c r="H997" i="18"/>
  <c r="F1558" i="10"/>
  <c r="F1574" i="10" s="1"/>
  <c r="H1027" i="18"/>
  <c r="F72" i="15"/>
  <c r="E9" i="17" s="1"/>
  <c r="F908" i="10"/>
  <c r="F924" i="10" s="1"/>
  <c r="F1664" i="10"/>
  <c r="F1680" i="10" s="1"/>
  <c r="F526" i="10"/>
  <c r="F1855" i="10"/>
  <c r="F1871" i="10" s="1"/>
  <c r="F612" i="10"/>
  <c r="H1085" i="18"/>
  <c r="F1099" i="10"/>
  <c r="F1115" i="10" s="1"/>
  <c r="F144" i="15"/>
  <c r="G18" i="17" s="1"/>
  <c r="R130" i="12"/>
  <c r="R126" i="12"/>
  <c r="R124" i="12"/>
  <c r="R127" i="12"/>
  <c r="R128" i="12"/>
  <c r="R129" i="12"/>
  <c r="R125" i="12"/>
  <c r="R123" i="12"/>
  <c r="F151" i="13"/>
  <c r="F88" i="13"/>
  <c r="F25" i="13"/>
  <c r="F403" i="13"/>
  <c r="F466" i="13"/>
  <c r="F467" i="13" s="1"/>
  <c r="H1631" i="18"/>
  <c r="F277" i="13"/>
  <c r="F340" i="13"/>
  <c r="F214" i="13"/>
  <c r="F570" i="11"/>
  <c r="F137" i="15"/>
  <c r="J15" i="17" s="1"/>
  <c r="H1080" i="18"/>
  <c r="F1831" i="10"/>
  <c r="F1847" i="10" s="1"/>
  <c r="F603" i="10"/>
  <c r="F1075" i="10"/>
  <c r="F1091" i="10" s="1"/>
  <c r="F1129" i="10"/>
  <c r="F1145" i="10" s="1"/>
  <c r="F1885" i="10"/>
  <c r="F1901" i="10" s="1"/>
  <c r="H1096" i="18"/>
  <c r="F157" i="15"/>
  <c r="J19" i="17" s="1"/>
  <c r="F627" i="10"/>
  <c r="F221" i="15"/>
  <c r="D25" i="17" s="1"/>
  <c r="F1312" i="10"/>
  <c r="F1328" i="10" s="1"/>
  <c r="F2068" i="10"/>
  <c r="F2084" i="10" s="1"/>
  <c r="F705" i="10"/>
  <c r="H1154" i="18"/>
  <c r="F758" i="13"/>
  <c r="F809" i="13"/>
  <c r="F812" i="13" s="1"/>
  <c r="H1717" i="18"/>
  <c r="F554" i="13"/>
  <c r="F911" i="13"/>
  <c r="F707" i="13"/>
  <c r="F265" i="11"/>
  <c r="F860" i="13"/>
  <c r="F656" i="13"/>
  <c r="F635" i="11"/>
  <c r="F605" i="13"/>
  <c r="F787" i="13"/>
  <c r="F583" i="13"/>
  <c r="F685" i="13"/>
  <c r="F532" i="13"/>
  <c r="F621" i="11"/>
  <c r="F736" i="13"/>
  <c r="H1687" i="18"/>
  <c r="F634" i="13"/>
  <c r="F838" i="13"/>
  <c r="F889" i="13"/>
  <c r="F890" i="13" s="1"/>
  <c r="F213" i="11"/>
  <c r="H1095" i="18"/>
  <c r="F156" i="15"/>
  <c r="I19" i="17" s="1"/>
  <c r="F1128" i="10"/>
  <c r="F1144" i="10" s="1"/>
  <c r="F1884" i="10"/>
  <c r="F1900" i="10" s="1"/>
  <c r="F626" i="10"/>
  <c r="H1122" i="18"/>
  <c r="F191" i="15"/>
  <c r="D23" i="17" s="1"/>
  <c r="F669" i="10"/>
  <c r="F1987" i="10"/>
  <c r="F2003" i="10" s="1"/>
  <c r="F1231" i="10"/>
  <c r="F1247" i="10" s="1"/>
  <c r="S674" i="12"/>
  <c r="H3619" i="18"/>
  <c r="H1090" i="18"/>
  <c r="F151" i="15"/>
  <c r="D19" i="17" s="1"/>
  <c r="F621" i="10"/>
  <c r="F1123" i="10"/>
  <c r="F1139" i="10" s="1"/>
  <c r="F1879" i="10"/>
  <c r="F1895" i="10" s="1"/>
  <c r="H1659" i="18"/>
  <c r="F423" i="13"/>
  <c r="F228" i="11"/>
  <c r="F582" i="11"/>
  <c r="F486" i="13"/>
  <c r="F45" i="13"/>
  <c r="F360" i="13"/>
  <c r="F297" i="13"/>
  <c r="F171" i="13"/>
  <c r="F234" i="13"/>
  <c r="F239" i="13" s="1"/>
  <c r="F108" i="13"/>
  <c r="H968" i="18"/>
  <c r="F17" i="15"/>
  <c r="J16" i="17" s="1"/>
  <c r="F367" i="11"/>
  <c r="F459" i="10"/>
  <c r="F1507" i="10"/>
  <c r="F1523" i="10" s="1"/>
  <c r="F729" i="10"/>
  <c r="F745" i="10" s="1"/>
  <c r="F1096" i="10"/>
  <c r="F1112" i="10" s="1"/>
  <c r="F1852" i="10"/>
  <c r="F1868" i="10" s="1"/>
  <c r="H1082" i="18"/>
  <c r="F141" i="15"/>
  <c r="D18" i="17" s="1"/>
  <c r="F609" i="10"/>
  <c r="H3382" i="18"/>
  <c r="T690" i="12"/>
  <c r="F1122" i="10"/>
  <c r="F1138" i="10" s="1"/>
  <c r="F1878" i="10"/>
  <c r="F1894" i="10" s="1"/>
  <c r="F150" i="15"/>
  <c r="C19" i="17" s="1"/>
  <c r="H1089" i="18"/>
  <c r="F620" i="10"/>
  <c r="H1050" i="18"/>
  <c r="F561" i="10"/>
  <c r="F988" i="10"/>
  <c r="F1004" i="10" s="1"/>
  <c r="F101" i="15"/>
  <c r="D12" i="17" s="1"/>
  <c r="F1744" i="10"/>
  <c r="F1760" i="10" s="1"/>
  <c r="F540" i="13"/>
  <c r="F744" i="13"/>
  <c r="H1707" i="18"/>
  <c r="F642" i="13"/>
  <c r="F236" i="11"/>
  <c r="F897" i="13"/>
  <c r="F625" i="11"/>
  <c r="F591" i="13"/>
  <c r="F693" i="13"/>
  <c r="F698" i="13" s="1"/>
  <c r="F846" i="13"/>
  <c r="F795" i="13"/>
  <c r="F33" i="15"/>
  <c r="F14" i="17" s="1"/>
  <c r="F801" i="10"/>
  <c r="F817" i="10" s="1"/>
  <c r="F1557" i="10"/>
  <c r="F1573" i="10" s="1"/>
  <c r="H996" i="18"/>
  <c r="F479" i="10"/>
  <c r="F637" i="10"/>
  <c r="F1154" i="10"/>
  <c r="F1170" i="10" s="1"/>
  <c r="F1910" i="10"/>
  <c r="F1926" i="10" s="1"/>
  <c r="H1102" i="18"/>
  <c r="F165" i="15"/>
  <c r="H20" i="17" s="1"/>
  <c r="H3605" i="18"/>
  <c r="S673" i="12"/>
  <c r="F963" i="10"/>
  <c r="F979" i="10" s="1"/>
  <c r="F551" i="10"/>
  <c r="F1719" i="10"/>
  <c r="F1735" i="10" s="1"/>
  <c r="F93" i="15"/>
  <c r="F11" i="17" s="1"/>
  <c r="H1044" i="18"/>
  <c r="F195" i="15"/>
  <c r="H23" i="17" s="1"/>
  <c r="H1126" i="18"/>
  <c r="F1991" i="10"/>
  <c r="F2007" i="10" s="1"/>
  <c r="F1235" i="10"/>
  <c r="F1251" i="10" s="1"/>
  <c r="F673" i="10"/>
  <c r="F1041" i="10"/>
  <c r="F1057" i="10" s="1"/>
  <c r="F584" i="10"/>
  <c r="H1065" i="18"/>
  <c r="F120" i="15"/>
  <c r="C17" i="17" s="1"/>
  <c r="F1797" i="10"/>
  <c r="F1813" i="10" s="1"/>
  <c r="F122" i="13"/>
  <c r="F500" i="13"/>
  <c r="F437" i="13"/>
  <c r="F311" i="13"/>
  <c r="F592" i="11"/>
  <c r="F374" i="13"/>
  <c r="F377" i="13" s="1"/>
  <c r="F248" i="13"/>
  <c r="F59" i="13"/>
  <c r="F257" i="11"/>
  <c r="H1669" i="18"/>
  <c r="F185" i="13"/>
  <c r="H964" i="18"/>
  <c r="F13" i="15"/>
  <c r="F16" i="17" s="1"/>
  <c r="F363" i="11"/>
  <c r="F455" i="10"/>
  <c r="F1503" i="10"/>
  <c r="F1519" i="10" s="1"/>
  <c r="F725" i="10"/>
  <c r="F741" i="10" s="1"/>
  <c r="F1692" i="10"/>
  <c r="F1708" i="10" s="1"/>
  <c r="H1036" i="18"/>
  <c r="F83" i="15"/>
  <c r="F10" i="17" s="1"/>
  <c r="F936" i="10"/>
  <c r="F952" i="10" s="1"/>
  <c r="F539" i="10"/>
  <c r="F231" i="11"/>
  <c r="F247" i="11" s="1"/>
  <c r="F1158" i="13" s="1"/>
  <c r="F174" i="13"/>
  <c r="H1662" i="18"/>
  <c r="F363" i="13"/>
  <c r="F489" i="13"/>
  <c r="F48" i="13"/>
  <c r="F111" i="13"/>
  <c r="F585" i="11"/>
  <c r="F300" i="13"/>
  <c r="F426" i="13"/>
  <c r="F428" i="13" s="1"/>
  <c r="F237" i="13"/>
  <c r="F709" i="10"/>
  <c r="H1158" i="18"/>
  <c r="F225" i="15"/>
  <c r="H25" i="17" s="1"/>
  <c r="F2072" i="10"/>
  <c r="F2088" i="10" s="1"/>
  <c r="F1316" i="10"/>
  <c r="F1332" i="10" s="1"/>
  <c r="R69" i="12"/>
  <c r="R67" i="12"/>
  <c r="R70" i="12"/>
  <c r="R73" i="12"/>
  <c r="R68" i="12"/>
  <c r="R72" i="12"/>
  <c r="R71" i="12"/>
  <c r="R74" i="12"/>
  <c r="Q358" i="12"/>
  <c r="H2119" i="18"/>
  <c r="F482" i="10"/>
  <c r="F804" i="10"/>
  <c r="F820" i="10" s="1"/>
  <c r="H999" i="18"/>
  <c r="F1560" i="10"/>
  <c r="F1576" i="10" s="1"/>
  <c r="F36" i="15"/>
  <c r="I14" i="17" s="1"/>
  <c r="F61" i="13"/>
  <c r="F250" i="13"/>
  <c r="F502" i="13"/>
  <c r="F503" i="13" s="1"/>
  <c r="F376" i="13"/>
  <c r="F439" i="13"/>
  <c r="F124" i="13"/>
  <c r="F259" i="11"/>
  <c r="F594" i="11"/>
  <c r="F187" i="13"/>
  <c r="F313" i="13"/>
  <c r="H1671" i="18"/>
  <c r="R101" i="12"/>
  <c r="R99" i="12"/>
  <c r="R100" i="12"/>
  <c r="R98" i="12"/>
  <c r="R97" i="12"/>
  <c r="R96" i="12"/>
  <c r="R102" i="12"/>
  <c r="R95" i="12"/>
  <c r="F668" i="10"/>
  <c r="F1230" i="10"/>
  <c r="F1246" i="10" s="1"/>
  <c r="F190" i="15"/>
  <c r="C23" i="17" s="1"/>
  <c r="H1121" i="18"/>
  <c r="F1986" i="10"/>
  <c r="F2002" i="10" s="1"/>
  <c r="H3633" i="18"/>
  <c r="S675" i="12"/>
  <c r="F624" i="10"/>
  <c r="F1126" i="10"/>
  <c r="F1142" i="10" s="1"/>
  <c r="F1882" i="10"/>
  <c r="F1898" i="10" s="1"/>
  <c r="H1093" i="18"/>
  <c r="F154" i="15"/>
  <c r="G19" i="17" s="1"/>
  <c r="F295" i="13"/>
  <c r="F169" i="13"/>
  <c r="F226" i="11"/>
  <c r="F580" i="11"/>
  <c r="F106" i="13"/>
  <c r="F113" i="13" s="1"/>
  <c r="F421" i="13"/>
  <c r="F232" i="13"/>
  <c r="F43" i="13"/>
  <c r="F358" i="13"/>
  <c r="H1657" i="18"/>
  <c r="F484" i="13"/>
  <c r="F672" i="10"/>
  <c r="F1234" i="10"/>
  <c r="F1250" i="10" s="1"/>
  <c r="F194" i="15"/>
  <c r="G23" i="17" s="1"/>
  <c r="F1990" i="10"/>
  <c r="F2006" i="10" s="1"/>
  <c r="H1125" i="18"/>
  <c r="H2189" i="18"/>
  <c r="Q363" i="12"/>
  <c r="F907" i="10"/>
  <c r="F923" i="10" s="1"/>
  <c r="F1663" i="10"/>
  <c r="F1679" i="10" s="1"/>
  <c r="H1026" i="18"/>
  <c r="F525" i="10"/>
  <c r="F71" i="15"/>
  <c r="D9" i="17" s="1"/>
  <c r="R444" i="12"/>
  <c r="H2344" i="18"/>
  <c r="F401" i="13"/>
  <c r="F338" i="13"/>
  <c r="F341" i="13" s="1"/>
  <c r="F149" i="13"/>
  <c r="H1629" i="18"/>
  <c r="F568" i="11"/>
  <c r="F464" i="13"/>
  <c r="F86" i="13"/>
  <c r="F23" i="13"/>
  <c r="F275" i="13"/>
  <c r="F212" i="13"/>
  <c r="H3549" i="18"/>
  <c r="S669" i="12"/>
  <c r="F623" i="10"/>
  <c r="F1881" i="10"/>
  <c r="F1897" i="10" s="1"/>
  <c r="H1092" i="18"/>
  <c r="F153" i="15"/>
  <c r="F19" i="17" s="1"/>
  <c r="F1125" i="10"/>
  <c r="F1141" i="10" s="1"/>
  <c r="F70" i="15"/>
  <c r="C9" i="17" s="1"/>
  <c r="H1025" i="18"/>
  <c r="F524" i="10"/>
  <c r="F1662" i="10"/>
  <c r="F1678" i="10" s="1"/>
  <c r="F906" i="10"/>
  <c r="F922" i="10" s="1"/>
  <c r="H1086" i="18"/>
  <c r="F145" i="15"/>
  <c r="H18" i="17" s="1"/>
  <c r="F1856" i="10"/>
  <c r="F1872" i="10" s="1"/>
  <c r="F1100" i="10"/>
  <c r="F1116" i="10" s="1"/>
  <c r="F613" i="10"/>
  <c r="H1124" i="18"/>
  <c r="F1989" i="10"/>
  <c r="F2005" i="10" s="1"/>
  <c r="F1233" i="10"/>
  <c r="F1249" i="10" s="1"/>
  <c r="F193" i="15"/>
  <c r="F23" i="17" s="1"/>
  <c r="F671" i="10"/>
  <c r="R3" i="12"/>
  <c r="R3" i="15"/>
  <c r="R3" i="6"/>
  <c r="I695" i="18"/>
  <c r="R3" i="10"/>
  <c r="R3" i="11"/>
  <c r="R3" i="9"/>
  <c r="R3" i="7"/>
  <c r="R3" i="13"/>
  <c r="H2217" i="18"/>
  <c r="Q365" i="12"/>
  <c r="F155" i="15"/>
  <c r="H19" i="17" s="1"/>
  <c r="F1127" i="10"/>
  <c r="F1143" i="10" s="1"/>
  <c r="H1094" i="18"/>
  <c r="F625" i="10"/>
  <c r="F1883" i="10"/>
  <c r="F1899" i="10" s="1"/>
  <c r="F44" i="13"/>
  <c r="F422" i="13"/>
  <c r="F170" i="13"/>
  <c r="F176" i="13" s="1"/>
  <c r="H1658" i="18"/>
  <c r="F296" i="13"/>
  <c r="F485" i="13"/>
  <c r="F233" i="13"/>
  <c r="F359" i="13"/>
  <c r="F227" i="11"/>
  <c r="F107" i="13"/>
  <c r="F581" i="11"/>
  <c r="F991" i="10"/>
  <c r="F1007" i="10" s="1"/>
  <c r="F564" i="10"/>
  <c r="H1053" i="18"/>
  <c r="F104" i="15"/>
  <c r="G12" i="17" s="1"/>
  <c r="F1747" i="10"/>
  <c r="F1763" i="10" s="1"/>
  <c r="H3563" i="18"/>
  <c r="S670" i="12"/>
  <c r="F285" i="13"/>
  <c r="F348" i="13"/>
  <c r="F201" i="11"/>
  <c r="F574" i="11"/>
  <c r="F33" i="13"/>
  <c r="F222" i="13"/>
  <c r="F227" i="13" s="1"/>
  <c r="F96" i="13"/>
  <c r="F411" i="13"/>
  <c r="F474" i="13"/>
  <c r="H1635" i="18"/>
  <c r="F159" i="13"/>
  <c r="F894" i="13"/>
  <c r="F690" i="13"/>
  <c r="F792" i="13"/>
  <c r="F233" i="11"/>
  <c r="F537" i="13"/>
  <c r="F545" i="13" s="1"/>
  <c r="F741" i="13"/>
  <c r="H1704" i="18"/>
  <c r="F639" i="13"/>
  <c r="F843" i="13"/>
  <c r="F622" i="11"/>
  <c r="F588" i="13"/>
  <c r="F234" i="11"/>
  <c r="F844" i="13"/>
  <c r="F691" i="13"/>
  <c r="F640" i="13"/>
  <c r="H1705" i="18"/>
  <c r="F793" i="13"/>
  <c r="F589" i="13"/>
  <c r="F596" i="13" s="1"/>
  <c r="F895" i="13"/>
  <c r="F538" i="13"/>
  <c r="F623" i="11"/>
  <c r="F742" i="13"/>
  <c r="F597" i="10"/>
  <c r="F1825" i="10"/>
  <c r="F1841" i="10" s="1"/>
  <c r="F1069" i="10"/>
  <c r="F1085" i="10" s="1"/>
  <c r="F131" i="15"/>
  <c r="D15" i="17" s="1"/>
  <c r="H1074" i="18"/>
  <c r="H994" i="18"/>
  <c r="F1555" i="10"/>
  <c r="F1571" i="10" s="1"/>
  <c r="F477" i="10"/>
  <c r="F799" i="10"/>
  <c r="F815" i="10" s="1"/>
  <c r="F31" i="15"/>
  <c r="D14" i="17" s="1"/>
  <c r="H1123" i="18"/>
  <c r="F192" i="15"/>
  <c r="E23" i="17" s="1"/>
  <c r="F670" i="10"/>
  <c r="F1988" i="10"/>
  <c r="F2004" i="10" s="1"/>
  <c r="F1232" i="10"/>
  <c r="F1248" i="10" s="1"/>
  <c r="F1070" i="10"/>
  <c r="F1086" i="10" s="1"/>
  <c r="F1826" i="10"/>
  <c r="F1842" i="10" s="1"/>
  <c r="F598" i="10"/>
  <c r="H1075" i="18"/>
  <c r="F132" i="15"/>
  <c r="E15" i="17" s="1"/>
  <c r="F102" i="15"/>
  <c r="E12" i="17" s="1"/>
  <c r="H1051" i="18"/>
  <c r="F562" i="10"/>
  <c r="F989" i="10"/>
  <c r="F1005" i="10" s="1"/>
  <c r="F1745" i="10"/>
  <c r="F1761" i="10" s="1"/>
  <c r="F198" i="11"/>
  <c r="F471" i="13"/>
  <c r="F93" i="13"/>
  <c r="F345" i="13"/>
  <c r="H1632" i="18"/>
  <c r="F282" i="13"/>
  <c r="F408" i="13"/>
  <c r="F30" i="13"/>
  <c r="F38" i="13" s="1"/>
  <c r="F571" i="11"/>
  <c r="F156" i="13"/>
  <c r="F219" i="13"/>
  <c r="Q150" i="12"/>
  <c r="H2021" i="18"/>
  <c r="Q115" i="12"/>
  <c r="Q87" i="12"/>
  <c r="Q136" i="12"/>
  <c r="H1677" i="18"/>
  <c r="F512" i="13"/>
  <c r="F323" i="13"/>
  <c r="F71" i="13"/>
  <c r="F600" i="11"/>
  <c r="F284" i="11"/>
  <c r="F449" i="13"/>
  <c r="F386" i="13"/>
  <c r="F389" i="13" s="1"/>
  <c r="F197" i="13"/>
  <c r="F134" i="13"/>
  <c r="F260" i="13"/>
  <c r="F110" i="15"/>
  <c r="C13" i="17" s="1"/>
  <c r="H1057" i="18"/>
  <c r="F1014" i="10"/>
  <c r="F1030" i="10" s="1"/>
  <c r="F572" i="10"/>
  <c r="F1770" i="10"/>
  <c r="F1786" i="10" s="1"/>
  <c r="H1134" i="18"/>
  <c r="F2018" i="10"/>
  <c r="F2034" i="10" s="1"/>
  <c r="F205" i="15"/>
  <c r="H26" i="17" s="1"/>
  <c r="F685" i="10"/>
  <c r="F1262" i="10"/>
  <c r="F1278" i="10" s="1"/>
  <c r="F182" i="15"/>
  <c r="E22" i="17" s="1"/>
  <c r="F1961" i="10"/>
  <c r="F1977" i="10" s="1"/>
  <c r="F1205" i="10"/>
  <c r="F1221" i="10" s="1"/>
  <c r="H1115" i="18"/>
  <c r="F658" i="10"/>
  <c r="F657" i="13"/>
  <c r="F861" i="13"/>
  <c r="F863" i="13" s="1"/>
  <c r="F266" i="11"/>
  <c r="F708" i="13"/>
  <c r="F636" i="11"/>
  <c r="F555" i="13"/>
  <c r="F912" i="13"/>
  <c r="F759" i="13"/>
  <c r="H1718" i="18"/>
  <c r="F810" i="13"/>
  <c r="F606" i="13"/>
  <c r="H1727" i="18"/>
  <c r="F925" i="13"/>
  <c r="F926" i="13" s="1"/>
  <c r="F823" i="13"/>
  <c r="F874" i="13"/>
  <c r="F294" i="11"/>
  <c r="F721" i="13"/>
  <c r="F619" i="13"/>
  <c r="F772" i="13"/>
  <c r="F568" i="13"/>
  <c r="F670" i="13"/>
  <c r="F645" i="11"/>
  <c r="F730" i="13"/>
  <c r="F526" i="13"/>
  <c r="F832" i="13"/>
  <c r="F628" i="13"/>
  <c r="F781" i="13"/>
  <c r="F577" i="13"/>
  <c r="F584" i="13" s="1"/>
  <c r="H1681" i="18"/>
  <c r="F207" i="11"/>
  <c r="F615" i="11"/>
  <c r="F679" i="13"/>
  <c r="F883" i="13"/>
  <c r="F577" i="10"/>
  <c r="H1062" i="18"/>
  <c r="F115" i="15"/>
  <c r="H13" i="17" s="1"/>
  <c r="F1019" i="10"/>
  <c r="F1035" i="10" s="1"/>
  <c r="F1775" i="10"/>
  <c r="F1791" i="10" s="1"/>
  <c r="H1118" i="18"/>
  <c r="F185" i="15"/>
  <c r="H22" i="17" s="1"/>
  <c r="F661" i="10"/>
  <c r="F1208" i="10"/>
  <c r="F1224" i="10" s="1"/>
  <c r="F1964" i="10"/>
  <c r="F1980" i="10" s="1"/>
  <c r="H1721" i="18"/>
  <c r="F868" i="13"/>
  <c r="F919" i="13"/>
  <c r="F639" i="11"/>
  <c r="F817" i="13"/>
  <c r="F613" i="13"/>
  <c r="F620" i="13" s="1"/>
  <c r="F766" i="13"/>
  <c r="F562" i="13"/>
  <c r="F664" i="13"/>
  <c r="F288" i="11"/>
  <c r="F715" i="13"/>
  <c r="F940" i="10"/>
  <c r="F956" i="10" s="1"/>
  <c r="F1696" i="10"/>
  <c r="F1712" i="10" s="1"/>
  <c r="F543" i="10"/>
  <c r="F87" i="15"/>
  <c r="J10" i="17" s="1"/>
  <c r="H1040" i="18"/>
  <c r="Q403" i="12"/>
  <c r="H2259" i="18"/>
  <c r="H3577" i="18"/>
  <c r="S671" i="12"/>
  <c r="T689" i="12"/>
  <c r="H3242" i="18"/>
  <c r="F798" i="10"/>
  <c r="F814" i="10" s="1"/>
  <c r="F476" i="10"/>
  <c r="F1554" i="10"/>
  <c r="F1570" i="10" s="1"/>
  <c r="H993" i="18"/>
  <c r="F30" i="15"/>
  <c r="C14" i="17" s="1"/>
  <c r="F529" i="10"/>
  <c r="F911" i="10"/>
  <c r="F927" i="10" s="1"/>
  <c r="H1030" i="18"/>
  <c r="F75" i="15"/>
  <c r="H9" i="17" s="1"/>
  <c r="F1667" i="10"/>
  <c r="F1683" i="10" s="1"/>
  <c r="H1083" i="18"/>
  <c r="F610" i="10"/>
  <c r="F142" i="15"/>
  <c r="E18" i="17" s="1"/>
  <c r="F1097" i="10"/>
  <c r="F1113" i="10" s="1"/>
  <c r="F1853" i="10"/>
  <c r="F1869" i="10" s="1"/>
  <c r="F639" i="10"/>
  <c r="F1156" i="10"/>
  <c r="F1172" i="10" s="1"/>
  <c r="F1912" i="10"/>
  <c r="F1928" i="10" s="1"/>
  <c r="H1104" i="18"/>
  <c r="F167" i="15"/>
  <c r="J20" i="17" s="1"/>
  <c r="F697" i="10"/>
  <c r="H1150" i="18"/>
  <c r="F1289" i="10"/>
  <c r="F1305" i="10" s="1"/>
  <c r="F2045" i="10"/>
  <c r="F2061" i="10" s="1"/>
  <c r="F215" i="15"/>
  <c r="H24" i="17" s="1"/>
  <c r="F82" i="13"/>
  <c r="F89" i="13" s="1"/>
  <c r="F19" i="13"/>
  <c r="F208" i="13"/>
  <c r="F145" i="13"/>
  <c r="H1625" i="18"/>
  <c r="F460" i="13"/>
  <c r="F397" i="13"/>
  <c r="F334" i="13"/>
  <c r="F564" i="11"/>
  <c r="F271" i="13"/>
  <c r="H3647" i="18"/>
  <c r="S676" i="12"/>
  <c r="H3676" i="18"/>
  <c r="T701" i="12"/>
  <c r="H2273" i="18"/>
  <c r="Q404" i="12"/>
  <c r="Q140" i="12"/>
  <c r="Q154" i="12"/>
  <c r="H2077" i="18"/>
  <c r="Q119" i="12"/>
  <c r="Q91" i="12"/>
  <c r="T692" i="12"/>
  <c r="H3662" i="18"/>
  <c r="H1043" i="18"/>
  <c r="F92" i="15"/>
  <c r="E11" i="17" s="1"/>
  <c r="F1718" i="10"/>
  <c r="F1734" i="10" s="1"/>
  <c r="F550" i="10"/>
  <c r="F962" i="10"/>
  <c r="F978" i="10" s="1"/>
  <c r="F1669" i="10"/>
  <c r="F1685" i="10" s="1"/>
  <c r="F913" i="10"/>
  <c r="F929" i="10" s="1"/>
  <c r="F77" i="15"/>
  <c r="J9" i="17" s="1"/>
  <c r="F531" i="10"/>
  <c r="H1032" i="18"/>
  <c r="F608" i="10"/>
  <c r="F1095" i="10"/>
  <c r="F1111" i="10" s="1"/>
  <c r="F140" i="15"/>
  <c r="C18" i="17" s="1"/>
  <c r="F1851" i="10"/>
  <c r="F1867" i="10" s="1"/>
  <c r="H1081" i="18"/>
  <c r="F164" i="15"/>
  <c r="G20" i="17" s="1"/>
  <c r="F1153" i="10"/>
  <c r="F1169" i="10" s="1"/>
  <c r="H1101" i="18"/>
  <c r="F636" i="10"/>
  <c r="F1909" i="10"/>
  <c r="F1925" i="10" s="1"/>
  <c r="F107" i="15"/>
  <c r="J12" i="17" s="1"/>
  <c r="F567" i="10"/>
  <c r="H1056" i="18"/>
  <c r="F1750" i="10"/>
  <c r="F1766" i="10" s="1"/>
  <c r="F994" i="10"/>
  <c r="F1010" i="10" s="1"/>
  <c r="H1148" i="18"/>
  <c r="F213" i="15"/>
  <c r="F24" i="17" s="1"/>
  <c r="F695" i="10"/>
  <c r="F2043" i="10"/>
  <c r="F2059" i="10" s="1"/>
  <c r="F1287" i="10"/>
  <c r="F1303" i="10" s="1"/>
  <c r="F270" i="13"/>
  <c r="F81" i="13"/>
  <c r="F18" i="13"/>
  <c r="F26" i="13" s="1"/>
  <c r="F144" i="13"/>
  <c r="F459" i="13"/>
  <c r="F396" i="13"/>
  <c r="F333" i="13"/>
  <c r="F563" i="11"/>
  <c r="H1624" i="18"/>
  <c r="F207" i="13"/>
  <c r="H1633" i="18"/>
  <c r="F472" i="13"/>
  <c r="F31" i="13"/>
  <c r="F283" i="13"/>
  <c r="F409" i="13"/>
  <c r="F346" i="13"/>
  <c r="F94" i="13"/>
  <c r="F101" i="13" s="1"/>
  <c r="F572" i="11"/>
  <c r="F199" i="11"/>
  <c r="F220" i="13"/>
  <c r="F157" i="13"/>
  <c r="F239" i="11"/>
  <c r="F849" i="13"/>
  <c r="F851" i="13" s="1"/>
  <c r="F747" i="13"/>
  <c r="F696" i="13"/>
  <c r="F900" i="13"/>
  <c r="F798" i="13"/>
  <c r="H1710" i="18"/>
  <c r="F594" i="13"/>
  <c r="F645" i="13"/>
  <c r="F543" i="13"/>
  <c r="F628" i="11"/>
  <c r="F549" i="10"/>
  <c r="F1717" i="10"/>
  <c r="F1733" i="10" s="1"/>
  <c r="F961" i="10"/>
  <c r="F977" i="10" s="1"/>
  <c r="F91" i="15"/>
  <c r="D11" i="17" s="1"/>
  <c r="H1042" i="18"/>
  <c r="H1128" i="18"/>
  <c r="F1993" i="10"/>
  <c r="F2009" i="10" s="1"/>
  <c r="F1237" i="10"/>
  <c r="F1253" i="10" s="1"/>
  <c r="F675" i="10"/>
  <c r="F197" i="15"/>
  <c r="J23" i="17" s="1"/>
  <c r="H3465" i="18"/>
  <c r="S638" i="12"/>
  <c r="F967" i="10"/>
  <c r="F983" i="10" s="1"/>
  <c r="F1723" i="10"/>
  <c r="F1739" i="10" s="1"/>
  <c r="F97" i="15"/>
  <c r="J11" i="17" s="1"/>
  <c r="H1048" i="18"/>
  <c r="F555" i="10"/>
  <c r="F127" i="15"/>
  <c r="J17" i="17" s="1"/>
  <c r="H1072" i="18"/>
  <c r="F591" i="10"/>
  <c r="F1048" i="10"/>
  <c r="F1064" i="10" s="1"/>
  <c r="F1804" i="10"/>
  <c r="F1820" i="10" s="1"/>
  <c r="F490" i="10"/>
  <c r="F52" i="15"/>
  <c r="H1011" i="18"/>
  <c r="F1610" i="10"/>
  <c r="F1626" i="10" s="1"/>
  <c r="F854" i="10"/>
  <c r="F870" i="10" s="1"/>
  <c r="F1935" i="10"/>
  <c r="F1951" i="10" s="1"/>
  <c r="H1108" i="18"/>
  <c r="F647" i="10"/>
  <c r="F173" i="15"/>
  <c r="F21" i="17" s="1"/>
  <c r="F1179" i="10"/>
  <c r="F1195" i="10" s="1"/>
  <c r="S637" i="12"/>
  <c r="H3451" i="18"/>
  <c r="H1673" i="18"/>
  <c r="F445" i="13"/>
  <c r="F382" i="13"/>
  <c r="F256" i="13"/>
  <c r="F67" i="13"/>
  <c r="F596" i="11"/>
  <c r="F130" i="13"/>
  <c r="F137" i="13" s="1"/>
  <c r="F508" i="13"/>
  <c r="F280" i="11"/>
  <c r="F319" i="13"/>
  <c r="F193" i="13"/>
  <c r="F1802" i="10"/>
  <c r="F1818" i="10" s="1"/>
  <c r="F589" i="10"/>
  <c r="F125" i="15"/>
  <c r="H17" i="17" s="1"/>
  <c r="F1046" i="10"/>
  <c r="F1062" i="10" s="1"/>
  <c r="H1070" i="18"/>
  <c r="F494" i="10"/>
  <c r="F56" i="15"/>
  <c r="H1015" i="18"/>
  <c r="F858" i="10"/>
  <c r="F874" i="10" s="1"/>
  <c r="F1614" i="10"/>
  <c r="F1630" i="10" s="1"/>
  <c r="F224" i="15"/>
  <c r="G25" i="17" s="1"/>
  <c r="F2071" i="10"/>
  <c r="F2087" i="10" s="1"/>
  <c r="H1157" i="18"/>
  <c r="F1315" i="10"/>
  <c r="F1331" i="10" s="1"/>
  <c r="F708" i="10"/>
  <c r="F1259" i="10"/>
  <c r="F1275" i="10" s="1"/>
  <c r="F682" i="10"/>
  <c r="H1131" i="18"/>
  <c r="F202" i="15"/>
  <c r="E26" i="17" s="1"/>
  <c r="F2015" i="10"/>
  <c r="F2031" i="10" s="1"/>
  <c r="F600" i="13"/>
  <c r="F804" i="13"/>
  <c r="F855" i="13"/>
  <c r="F906" i="13"/>
  <c r="F702" i="13"/>
  <c r="F651" i="13"/>
  <c r="F549" i="13"/>
  <c r="F557" i="13" s="1"/>
  <c r="H1712" i="18"/>
  <c r="F630" i="11"/>
  <c r="F260" i="11"/>
  <c r="F753" i="13"/>
  <c r="F211" i="11"/>
  <c r="F632" i="13"/>
  <c r="F785" i="13"/>
  <c r="F788" i="13" s="1"/>
  <c r="F530" i="13"/>
  <c r="F683" i="13"/>
  <c r="F887" i="13"/>
  <c r="F836" i="13"/>
  <c r="F619" i="11"/>
  <c r="F581" i="13"/>
  <c r="F734" i="13"/>
  <c r="H1685" i="18"/>
  <c r="F1937" i="10"/>
  <c r="F1953" i="10" s="1"/>
  <c r="F649" i="10"/>
  <c r="F1181" i="10"/>
  <c r="F1197" i="10" s="1"/>
  <c r="F175" i="15"/>
  <c r="H21" i="17" s="1"/>
  <c r="H1110" i="18"/>
  <c r="S270" i="12"/>
  <c r="S323" i="12"/>
  <c r="S324" i="12" s="1"/>
  <c r="H2849" i="18" s="1"/>
  <c r="S18" i="7"/>
  <c r="S19" i="7" s="1"/>
  <c r="S230" i="12"/>
  <c r="S339" i="12"/>
  <c r="H766" i="18"/>
  <c r="S300" i="12"/>
  <c r="S181" i="12"/>
  <c r="S244" i="12"/>
  <c r="S209" i="12"/>
  <c r="H1041" i="18"/>
  <c r="F90" i="15"/>
  <c r="C11" i="17" s="1"/>
  <c r="F1716" i="10"/>
  <c r="F1732" i="10" s="1"/>
  <c r="F548" i="10"/>
  <c r="F960" i="10"/>
  <c r="F976" i="10" s="1"/>
  <c r="F912" i="10"/>
  <c r="F928" i="10" s="1"/>
  <c r="F530" i="10"/>
  <c r="F1668" i="10"/>
  <c r="F1684" i="10" s="1"/>
  <c r="H1031" i="18"/>
  <c r="F76" i="15"/>
  <c r="I9" i="17" s="1"/>
  <c r="H1084" i="18"/>
  <c r="F143" i="15"/>
  <c r="F18" i="17" s="1"/>
  <c r="F1854" i="10"/>
  <c r="F1870" i="10" s="1"/>
  <c r="F611" i="10"/>
  <c r="F1098" i="10"/>
  <c r="F1114" i="10" s="1"/>
  <c r="F1908" i="10"/>
  <c r="F1924" i="10" s="1"/>
  <c r="F1152" i="10"/>
  <c r="F1168" i="10" s="1"/>
  <c r="F163" i="15"/>
  <c r="F20" i="17" s="1"/>
  <c r="H1100" i="18"/>
  <c r="F635" i="10"/>
  <c r="H1049" i="18"/>
  <c r="F100" i="15"/>
  <c r="C12" i="17" s="1"/>
  <c r="F1743" i="10"/>
  <c r="F1759" i="10" s="1"/>
  <c r="F987" i="10"/>
  <c r="F1003" i="10" s="1"/>
  <c r="F560" i="10"/>
  <c r="F1288" i="10"/>
  <c r="F1304" i="10" s="1"/>
  <c r="F2044" i="10"/>
  <c r="F2060" i="10" s="1"/>
  <c r="H1149" i="18"/>
  <c r="F696" i="10"/>
  <c r="F214" i="15"/>
  <c r="G24" i="17" s="1"/>
  <c r="F292" i="11"/>
  <c r="H1725" i="18"/>
  <c r="F770" i="13"/>
  <c r="F668" i="13"/>
  <c r="F566" i="13"/>
  <c r="F643" i="11"/>
  <c r="F719" i="13"/>
  <c r="F821" i="13"/>
  <c r="F824" i="13" s="1"/>
  <c r="F923" i="13"/>
  <c r="F617" i="13"/>
  <c r="F872" i="13"/>
  <c r="F209" i="13"/>
  <c r="F146" i="13"/>
  <c r="F152" i="13" s="1"/>
  <c r="F335" i="13"/>
  <c r="F565" i="11"/>
  <c r="F272" i="13"/>
  <c r="F20" i="13"/>
  <c r="F461" i="13"/>
  <c r="F83" i="13"/>
  <c r="F398" i="13"/>
  <c r="H1626" i="18"/>
  <c r="F99" i="13"/>
  <c r="H1638" i="18"/>
  <c r="F414" i="13"/>
  <c r="F416" i="13" s="1"/>
  <c r="F351" i="13"/>
  <c r="F577" i="11"/>
  <c r="F162" i="13"/>
  <c r="F288" i="13"/>
  <c r="F204" i="11"/>
  <c r="F36" i="13"/>
  <c r="F477" i="13"/>
  <c r="F225" i="13"/>
  <c r="H1709" i="18"/>
  <c r="F899" i="13"/>
  <c r="F542" i="13"/>
  <c r="F627" i="11"/>
  <c r="F593" i="13"/>
  <c r="F238" i="11"/>
  <c r="F797" i="13"/>
  <c r="F800" i="13" s="1"/>
  <c r="F746" i="13"/>
  <c r="F644" i="13"/>
  <c r="F695" i="13"/>
  <c r="F848" i="13"/>
  <c r="H1073" i="18"/>
  <c r="F130" i="15"/>
  <c r="C15" i="17" s="1"/>
  <c r="F596" i="10"/>
  <c r="F1068" i="10"/>
  <c r="F1084" i="10" s="1"/>
  <c r="F1824" i="10"/>
  <c r="F1840" i="10" s="1"/>
  <c r="Q93" i="12"/>
  <c r="Q156" i="12"/>
  <c r="Q121" i="12"/>
  <c r="Q142" i="12"/>
  <c r="H2105" i="18"/>
  <c r="H3479" i="18"/>
  <c r="S639" i="12"/>
  <c r="H1045" i="18"/>
  <c r="F94" i="15"/>
  <c r="G11" i="17" s="1"/>
  <c r="F964" i="10"/>
  <c r="F980" i="10" s="1"/>
  <c r="F1720" i="10"/>
  <c r="F1736" i="10" s="1"/>
  <c r="F552" i="10"/>
  <c r="F1665" i="10"/>
  <c r="F1681" i="10" s="1"/>
  <c r="F909" i="10"/>
  <c r="F925" i="10" s="1"/>
  <c r="F527" i="10"/>
  <c r="H1028" i="18"/>
  <c r="F73" i="15"/>
  <c r="F9" i="17" s="1"/>
  <c r="F117" i="15"/>
  <c r="J13" i="17" s="1"/>
  <c r="H1064" i="18"/>
  <c r="F1021" i="10"/>
  <c r="F1037" i="10" s="1"/>
  <c r="F579" i="10"/>
  <c r="F1777" i="10"/>
  <c r="F1793" i="10" s="1"/>
  <c r="F200" i="15"/>
  <c r="C26" i="17" s="1"/>
  <c r="H1129" i="18"/>
  <c r="F680" i="10"/>
  <c r="F2013" i="10"/>
  <c r="F2029" i="10" s="1"/>
  <c r="F1257" i="10"/>
  <c r="F1273" i="10" s="1"/>
  <c r="F161" i="15"/>
  <c r="D20" i="17" s="1"/>
  <c r="F633" i="10"/>
  <c r="F1150" i="10"/>
  <c r="F1166" i="10" s="1"/>
  <c r="H1098" i="18"/>
  <c r="F1906" i="10"/>
  <c r="F1922" i="10" s="1"/>
  <c r="H1054" i="18"/>
  <c r="F565" i="10"/>
  <c r="F1748" i="10"/>
  <c r="F1764" i="10" s="1"/>
  <c r="F992" i="10"/>
  <c r="F1008" i="10" s="1"/>
  <c r="F105" i="15"/>
  <c r="H12" i="17" s="1"/>
  <c r="F210" i="15"/>
  <c r="C24" i="17" s="1"/>
  <c r="H1145" i="18"/>
  <c r="F2040" i="10"/>
  <c r="F2056" i="10" s="1"/>
  <c r="F1284" i="10"/>
  <c r="F1300" i="10" s="1"/>
  <c r="F692" i="10"/>
  <c r="F291" i="11"/>
  <c r="F922" i="13"/>
  <c r="F718" i="13"/>
  <c r="F616" i="13"/>
  <c r="F565" i="13"/>
  <c r="F667" i="13"/>
  <c r="F642" i="11"/>
  <c r="F769" i="13"/>
  <c r="F773" i="13" s="1"/>
  <c r="F871" i="13"/>
  <c r="H1724" i="18"/>
  <c r="F820" i="13"/>
  <c r="H1628" i="18"/>
  <c r="F148" i="13"/>
  <c r="F211" i="13"/>
  <c r="F85" i="13"/>
  <c r="F22" i="13"/>
  <c r="F337" i="13"/>
  <c r="F567" i="11"/>
  <c r="F463" i="13"/>
  <c r="F400" i="13"/>
  <c r="F274" i="13"/>
  <c r="F278" i="13" s="1"/>
  <c r="H1639" i="18"/>
  <c r="F226" i="13"/>
  <c r="F37" i="13"/>
  <c r="F578" i="11"/>
  <c r="F415" i="13"/>
  <c r="F289" i="13"/>
  <c r="F352" i="13"/>
  <c r="F478" i="13"/>
  <c r="F479" i="13" s="1"/>
  <c r="F163" i="13"/>
  <c r="F100" i="13"/>
  <c r="F205" i="11"/>
  <c r="F745" i="13"/>
  <c r="F749" i="13" s="1"/>
  <c r="F643" i="13"/>
  <c r="F626" i="11"/>
  <c r="F592" i="13"/>
  <c r="F237" i="11"/>
  <c r="H1708" i="18"/>
  <c r="F898" i="13"/>
  <c r="F694" i="13"/>
  <c r="F541" i="13"/>
  <c r="F796" i="13"/>
  <c r="F847" i="13"/>
  <c r="H1076" i="18"/>
  <c r="F1071" i="10"/>
  <c r="F1087" i="10" s="1"/>
  <c r="F1827" i="10"/>
  <c r="F1843" i="10" s="1"/>
  <c r="F133" i="15"/>
  <c r="F15" i="17" s="1"/>
  <c r="F599" i="10"/>
  <c r="H3396" i="18"/>
  <c r="T699" i="12"/>
  <c r="H2007" i="18"/>
  <c r="Q86" i="12"/>
  <c r="Q114" i="12"/>
  <c r="Q135" i="12"/>
  <c r="Q149" i="12"/>
  <c r="H3507" i="18"/>
  <c r="S641" i="12"/>
  <c r="F106" i="15"/>
  <c r="I12" i="17" s="1"/>
  <c r="F1749" i="10"/>
  <c r="F1765" i="10" s="1"/>
  <c r="F566" i="10"/>
  <c r="H1055" i="18"/>
  <c r="F993" i="10"/>
  <c r="F1009" i="10" s="1"/>
  <c r="H1147" i="18"/>
  <c r="F212" i="15"/>
  <c r="E24" i="17" s="1"/>
  <c r="F1286" i="10"/>
  <c r="F1302" i="10" s="1"/>
  <c r="F2042" i="10"/>
  <c r="F2058" i="10" s="1"/>
  <c r="F694" i="10"/>
  <c r="F920" i="13"/>
  <c r="F716" i="13"/>
  <c r="F289" i="11"/>
  <c r="F640" i="11"/>
  <c r="F818" i="13"/>
  <c r="F614" i="13"/>
  <c r="H1722" i="18"/>
  <c r="F767" i="13"/>
  <c r="F665" i="13"/>
  <c r="F671" i="13" s="1"/>
  <c r="F869" i="13"/>
  <c r="F563" i="13"/>
  <c r="F32" i="13"/>
  <c r="F158" i="13"/>
  <c r="F164" i="13" s="1"/>
  <c r="F95" i="13"/>
  <c r="F284" i="13"/>
  <c r="F573" i="11"/>
  <c r="F221" i="13"/>
  <c r="F347" i="13"/>
  <c r="H1634" i="18"/>
  <c r="F473" i="13"/>
  <c r="F200" i="11"/>
  <c r="F410" i="13"/>
  <c r="F1830" i="10"/>
  <c r="F1846" i="10" s="1"/>
  <c r="F136" i="15"/>
  <c r="I15" i="17" s="1"/>
  <c r="F602" i="10"/>
  <c r="H1079" i="18"/>
  <c r="F1074" i="10"/>
  <c r="F1090" i="10" s="1"/>
  <c r="T698" i="12"/>
  <c r="H3256" i="18"/>
  <c r="H2091" i="18"/>
  <c r="Q155" i="12"/>
  <c r="Q92" i="12"/>
  <c r="Q120" i="12"/>
  <c r="Q141" i="12"/>
  <c r="H3409" i="18"/>
  <c r="S634" i="12"/>
  <c r="F1666" i="10"/>
  <c r="F1682" i="10" s="1"/>
  <c r="H1029" i="18"/>
  <c r="F910" i="10"/>
  <c r="F926" i="10" s="1"/>
  <c r="F528" i="10"/>
  <c r="F74" i="15"/>
  <c r="G9" i="17" s="1"/>
  <c r="H1059" i="18"/>
  <c r="F1016" i="10"/>
  <c r="F1032" i="10" s="1"/>
  <c r="F574" i="10"/>
  <c r="F112" i="15"/>
  <c r="E13" i="17" s="1"/>
  <c r="F1772" i="10"/>
  <c r="F1788" i="10" s="1"/>
  <c r="H1133" i="18"/>
  <c r="F204" i="15"/>
  <c r="G26" i="17" s="1"/>
  <c r="F2017" i="10"/>
  <c r="F2033" i="10" s="1"/>
  <c r="F1261" i="10"/>
  <c r="F1277" i="10" s="1"/>
  <c r="F684" i="10"/>
  <c r="F1907" i="10"/>
  <c r="F1923" i="10" s="1"/>
  <c r="F634" i="10"/>
  <c r="H1099" i="18"/>
  <c r="F1151" i="10"/>
  <c r="F1167" i="10" s="1"/>
  <c r="F162" i="15"/>
  <c r="E20" i="17" s="1"/>
  <c r="F965" i="10"/>
  <c r="F981" i="10" s="1"/>
  <c r="H1046" i="18"/>
  <c r="F95" i="15"/>
  <c r="H11" i="17" s="1"/>
  <c r="F553" i="10"/>
  <c r="F1721" i="10"/>
  <c r="F1737" i="10" s="1"/>
  <c r="F113" i="15"/>
  <c r="F13" i="17" s="1"/>
  <c r="F575" i="10"/>
  <c r="F1773" i="10"/>
  <c r="F1789" i="10" s="1"/>
  <c r="F1017" i="10"/>
  <c r="F1033" i="10" s="1"/>
  <c r="H1060" i="18"/>
  <c r="F1258" i="10"/>
  <c r="F1274" i="10" s="1"/>
  <c r="F2014" i="10"/>
  <c r="F2030" i="10" s="1"/>
  <c r="F681" i="10"/>
  <c r="H1130" i="18"/>
  <c r="F201" i="15"/>
  <c r="D26" i="17" s="1"/>
  <c r="F166" i="15"/>
  <c r="I20" i="17" s="1"/>
  <c r="F1155" i="10"/>
  <c r="F1171" i="10" s="1"/>
  <c r="F1911" i="10"/>
  <c r="F1927" i="10" s="1"/>
  <c r="H1103" i="18"/>
  <c r="F638" i="10"/>
  <c r="H1152" i="18"/>
  <c r="F699" i="10"/>
  <c r="F1291" i="10"/>
  <c r="F1307" i="10" s="1"/>
  <c r="F217" i="15"/>
  <c r="J24" i="17" s="1"/>
  <c r="F2047" i="10"/>
  <c r="F2063" i="10" s="1"/>
  <c r="F771" i="13"/>
  <c r="F669" i="13"/>
  <c r="F924" i="13"/>
  <c r="F822" i="13"/>
  <c r="F873" i="13"/>
  <c r="F875" i="13" s="1"/>
  <c r="F567" i="13"/>
  <c r="F644" i="11"/>
  <c r="F293" i="11"/>
  <c r="F618" i="13"/>
  <c r="H1726" i="18"/>
  <c r="F720" i="13"/>
  <c r="H1637" i="18"/>
  <c r="F476" i="13"/>
  <c r="F224" i="13"/>
  <c r="F161" i="13"/>
  <c r="F98" i="13"/>
  <c r="F576" i="11"/>
  <c r="F350" i="13"/>
  <c r="F353" i="13" s="1"/>
  <c r="F413" i="13"/>
  <c r="F203" i="11"/>
  <c r="F219" i="11" s="1"/>
  <c r="F1298" i="13" s="1"/>
  <c r="F35" i="13"/>
  <c r="F287" i="13"/>
  <c r="F135" i="15"/>
  <c r="H15" i="17" s="1"/>
  <c r="H1078" i="18"/>
  <c r="F601" i="10"/>
  <c r="F1829" i="10"/>
  <c r="F1845" i="10" s="1"/>
  <c r="F1073" i="10"/>
  <c r="F1089" i="10" s="1"/>
  <c r="Q117" i="12"/>
  <c r="Q138" i="12"/>
  <c r="Q89" i="12"/>
  <c r="H2049" i="18"/>
  <c r="Q152" i="12"/>
  <c r="S635" i="12"/>
  <c r="H3423" i="18"/>
  <c r="F286" i="11"/>
  <c r="F199" i="13"/>
  <c r="F325" i="13"/>
  <c r="F136" i="13"/>
  <c r="F262" i="13"/>
  <c r="F388" i="13"/>
  <c r="H1679" i="18"/>
  <c r="F451" i="13"/>
  <c r="F73" i="13"/>
  <c r="F602" i="11"/>
  <c r="F514" i="13"/>
  <c r="F515" i="13" s="1"/>
  <c r="F1803" i="10"/>
  <c r="F1819" i="10" s="1"/>
  <c r="F126" i="15"/>
  <c r="I17" i="17" s="1"/>
  <c r="F590" i="10"/>
  <c r="H1071" i="18"/>
  <c r="F1047" i="10"/>
  <c r="F1063" i="10" s="1"/>
  <c r="H1016" i="18"/>
  <c r="F1615" i="10"/>
  <c r="F1631" i="10" s="1"/>
  <c r="F859" i="10"/>
  <c r="F875" i="10" s="1"/>
  <c r="F57" i="15"/>
  <c r="F495" i="10"/>
  <c r="F1311" i="10"/>
  <c r="F1327" i="10" s="1"/>
  <c r="H1153" i="18"/>
  <c r="F704" i="10"/>
  <c r="F2067" i="10"/>
  <c r="F2083" i="10" s="1"/>
  <c r="F220" i="15"/>
  <c r="C25" i="17" s="1"/>
  <c r="H1063" i="18"/>
  <c r="F1020" i="10"/>
  <c r="F1036" i="10" s="1"/>
  <c r="F1776" i="10"/>
  <c r="F1792" i="10" s="1"/>
  <c r="F116" i="15"/>
  <c r="I13" i="17" s="1"/>
  <c r="F578" i="10"/>
  <c r="F1260" i="10"/>
  <c r="F1276" i="10" s="1"/>
  <c r="F2016" i="10"/>
  <c r="F2032" i="10" s="1"/>
  <c r="F203" i="15"/>
  <c r="F26" i="17" s="1"/>
  <c r="H1132" i="18"/>
  <c r="F683" i="10"/>
  <c r="F183" i="13"/>
  <c r="H1667" i="18"/>
  <c r="F57" i="13"/>
  <c r="F498" i="13"/>
  <c r="F309" i="13"/>
  <c r="F372" i="13"/>
  <c r="F120" i="13"/>
  <c r="F246" i="13"/>
  <c r="F251" i="13" s="1"/>
  <c r="F590" i="11"/>
  <c r="F255" i="11"/>
  <c r="F435" i="13"/>
  <c r="H1114" i="18"/>
  <c r="F181" i="15"/>
  <c r="D22" i="17" s="1"/>
  <c r="F657" i="10"/>
  <c r="F1204" i="10"/>
  <c r="F1220" i="10" s="1"/>
  <c r="F1960" i="10"/>
  <c r="F1976" i="10" s="1"/>
  <c r="F757" i="13"/>
  <c r="F761" i="13" s="1"/>
  <c r="F634" i="11"/>
  <c r="F604" i="13"/>
  <c r="F859" i="13"/>
  <c r="F553" i="13"/>
  <c r="H1716" i="18"/>
  <c r="F264" i="11"/>
  <c r="F808" i="13"/>
  <c r="F706" i="13"/>
  <c r="F655" i="13"/>
  <c r="F910" i="13"/>
  <c r="F366" i="11"/>
  <c r="F458" i="10"/>
  <c r="F1506" i="10"/>
  <c r="F1522" i="10" s="1"/>
  <c r="H967" i="18"/>
  <c r="F728" i="10"/>
  <c r="F744" i="10" s="1"/>
  <c r="F16" i="15"/>
  <c r="I16" i="17" s="1"/>
  <c r="F206" i="11"/>
  <c r="F525" i="13"/>
  <c r="F533" i="13" s="1"/>
  <c r="F614" i="11"/>
  <c r="F729" i="13"/>
  <c r="H1680" i="18"/>
  <c r="F576" i="13"/>
  <c r="F831" i="13"/>
  <c r="F780" i="13"/>
  <c r="F882" i="13"/>
  <c r="F678" i="13"/>
  <c r="F627" i="13"/>
  <c r="F84" i="15"/>
  <c r="G10" i="17" s="1"/>
  <c r="F1693" i="10"/>
  <c r="F1709" i="10" s="1"/>
  <c r="F540" i="10"/>
  <c r="F937" i="10"/>
  <c r="F953" i="10" s="1"/>
  <c r="H1037" i="18"/>
  <c r="F740" i="18"/>
  <c r="U13" i="7"/>
  <c r="U14" i="7" s="1"/>
  <c r="U59" i="7"/>
  <c r="U47" i="7"/>
  <c r="Q407" i="12"/>
  <c r="H2315" i="18"/>
  <c r="F172" i="15"/>
  <c r="E21" i="17" s="1"/>
  <c r="F1934" i="10"/>
  <c r="F1950" i="10" s="1"/>
  <c r="H1107" i="18"/>
  <c r="F1178" i="10"/>
  <c r="F1194" i="10" s="1"/>
  <c r="F646" i="10"/>
  <c r="T521" i="12"/>
  <c r="T523" i="12"/>
  <c r="T522" i="12"/>
  <c r="T518" i="12"/>
  <c r="T517" i="12"/>
  <c r="T520" i="12"/>
  <c r="T519" i="12"/>
  <c r="T524" i="12"/>
  <c r="T486" i="12"/>
  <c r="T482" i="12"/>
  <c r="T488" i="12"/>
  <c r="T484" i="12"/>
  <c r="T483" i="12"/>
  <c r="T487" i="12"/>
  <c r="T489" i="12"/>
  <c r="T485" i="12"/>
  <c r="F446" i="13"/>
  <c r="F257" i="13"/>
  <c r="H1674" i="18"/>
  <c r="F383" i="13"/>
  <c r="F68" i="13"/>
  <c r="F320" i="13"/>
  <c r="F281" i="11"/>
  <c r="F194" i="13"/>
  <c r="F200" i="13" s="1"/>
  <c r="F131" i="13"/>
  <c r="F509" i="13"/>
  <c r="F597" i="11"/>
  <c r="H1067" i="18"/>
  <c r="F586" i="10"/>
  <c r="F1799" i="10"/>
  <c r="F1815" i="10" s="1"/>
  <c r="F122" i="15"/>
  <c r="E17" i="17" s="1"/>
  <c r="F1043" i="10"/>
  <c r="F1059" i="10" s="1"/>
  <c r="F853" i="10"/>
  <c r="F869" i="10" s="1"/>
  <c r="F51" i="15"/>
  <c r="H1010" i="18"/>
  <c r="F489" i="10"/>
  <c r="F1609" i="10"/>
  <c r="F1625" i="10" s="1"/>
  <c r="F1318" i="10"/>
  <c r="F1334" i="10" s="1"/>
  <c r="F2074" i="10"/>
  <c r="F2090" i="10" s="1"/>
  <c r="H1160" i="18"/>
  <c r="F227" i="15"/>
  <c r="J25" i="17" s="1"/>
  <c r="F711" i="10"/>
  <c r="F373" i="13"/>
  <c r="F436" i="13"/>
  <c r="F310" i="13"/>
  <c r="F314" i="13" s="1"/>
  <c r="H1668" i="18"/>
  <c r="F247" i="13"/>
  <c r="F499" i="13"/>
  <c r="F184" i="13"/>
  <c r="F121" i="13"/>
  <c r="F591" i="11"/>
  <c r="F256" i="11"/>
  <c r="F58" i="13"/>
  <c r="H1119" i="18"/>
  <c r="F662" i="10"/>
  <c r="F1209" i="10"/>
  <c r="F1225" i="10" s="1"/>
  <c r="F186" i="15"/>
  <c r="I22" i="17" s="1"/>
  <c r="F1965" i="10"/>
  <c r="F1981" i="10" s="1"/>
  <c r="H1714" i="18"/>
  <c r="F806" i="13"/>
  <c r="F602" i="13"/>
  <c r="F755" i="13"/>
  <c r="F262" i="11"/>
  <c r="F632" i="11"/>
  <c r="F653" i="13"/>
  <c r="F659" i="13" s="1"/>
  <c r="F704" i="13"/>
  <c r="F551" i="13"/>
  <c r="F908" i="13"/>
  <c r="F857" i="13"/>
  <c r="F129" i="13"/>
  <c r="F444" i="13"/>
  <c r="F318" i="13"/>
  <c r="F595" i="11"/>
  <c r="H1672" i="18"/>
  <c r="F507" i="13"/>
  <c r="F192" i="13"/>
  <c r="F255" i="13"/>
  <c r="F66" i="13"/>
  <c r="F74" i="13" s="1"/>
  <c r="F279" i="11"/>
  <c r="F381" i="13"/>
  <c r="H1047" i="18"/>
  <c r="F96" i="15"/>
  <c r="I11" i="17" s="1"/>
  <c r="F966" i="10"/>
  <c r="F982" i="10" s="1"/>
  <c r="F1722" i="10"/>
  <c r="F1738" i="10" s="1"/>
  <c r="F554" i="10"/>
  <c r="F573" i="10"/>
  <c r="F111" i="15"/>
  <c r="D13" i="17" s="1"/>
  <c r="F1015" i="10"/>
  <c r="F1031" i="10" s="1"/>
  <c r="F1771" i="10"/>
  <c r="F1787" i="10" s="1"/>
  <c r="H1058" i="18"/>
  <c r="F687" i="10"/>
  <c r="F1264" i="10"/>
  <c r="F1280" i="10" s="1"/>
  <c r="H1136" i="18"/>
  <c r="F207" i="15"/>
  <c r="J26" i="17" s="1"/>
  <c r="F2020" i="10"/>
  <c r="F2036" i="10" s="1"/>
  <c r="F1290" i="10"/>
  <c r="F1306" i="10" s="1"/>
  <c r="F2046" i="10"/>
  <c r="F2062" i="10" s="1"/>
  <c r="F698" i="10"/>
  <c r="F216" i="15"/>
  <c r="I24" i="17" s="1"/>
  <c r="H1151" i="18"/>
  <c r="F641" i="11"/>
  <c r="F921" i="13"/>
  <c r="F819" i="13"/>
  <c r="F615" i="13"/>
  <c r="F717" i="13"/>
  <c r="F722" i="13" s="1"/>
  <c r="F290" i="11"/>
  <c r="F564" i="13"/>
  <c r="H1723" i="18"/>
  <c r="F666" i="13"/>
  <c r="F768" i="13"/>
  <c r="F870" i="13"/>
  <c r="F412" i="13"/>
  <c r="F34" i="13"/>
  <c r="F286" i="13"/>
  <c r="F290" i="13" s="1"/>
  <c r="F349" i="13"/>
  <c r="F223" i="13"/>
  <c r="F575" i="11"/>
  <c r="F160" i="13"/>
  <c r="F202" i="11"/>
  <c r="F475" i="13"/>
  <c r="F97" i="13"/>
  <c r="H1636" i="18"/>
  <c r="H2245" i="18"/>
  <c r="Q402" i="12"/>
  <c r="F176" i="15"/>
  <c r="I21" i="17" s="1"/>
  <c r="H1111" i="18"/>
  <c r="F1182" i="10"/>
  <c r="F1198" i="10" s="1"/>
  <c r="F650" i="10"/>
  <c r="F1938" i="10"/>
  <c r="F1954" i="10" s="1"/>
  <c r="Q151" i="12"/>
  <c r="Q116" i="12"/>
  <c r="Q137" i="12"/>
  <c r="H2035" i="18"/>
  <c r="Q88" i="12"/>
  <c r="H3493" i="18"/>
  <c r="S640" i="12"/>
  <c r="F384" i="13"/>
  <c r="F69" i="13"/>
  <c r="F258" i="13"/>
  <c r="F263" i="13" s="1"/>
  <c r="F447" i="13"/>
  <c r="F321" i="13"/>
  <c r="F282" i="11"/>
  <c r="F598" i="11"/>
  <c r="H1675" i="18"/>
  <c r="F510" i="13"/>
  <c r="F132" i="13"/>
  <c r="F195" i="13"/>
  <c r="S94" i="12"/>
  <c r="S122" i="12"/>
  <c r="S66" i="12"/>
  <c r="S157" i="12"/>
  <c r="H752" i="18"/>
  <c r="S143" i="12"/>
  <c r="H1012" i="18"/>
  <c r="F53" i="15"/>
  <c r="F1611" i="10"/>
  <c r="F1627" i="10" s="1"/>
  <c r="F855" i="10"/>
  <c r="F871" i="10" s="1"/>
  <c r="F491" i="10"/>
  <c r="H1061" i="18"/>
  <c r="F114" i="15"/>
  <c r="G13" i="17" s="1"/>
  <c r="F1018" i="10"/>
  <c r="F1034" i="10" s="1"/>
  <c r="F1774" i="10"/>
  <c r="F1790" i="10" s="1"/>
  <c r="F576" i="10"/>
  <c r="F206" i="15"/>
  <c r="I26" i="17" s="1"/>
  <c r="H1135" i="18"/>
  <c r="F1263" i="10"/>
  <c r="F1279" i="10" s="1"/>
  <c r="F2019" i="10"/>
  <c r="F2035" i="10" s="1"/>
  <c r="F686" i="10"/>
  <c r="H1117" i="18"/>
  <c r="F184" i="15"/>
  <c r="G22" i="17" s="1"/>
  <c r="F1207" i="10"/>
  <c r="F1223" i="10" s="1"/>
  <c r="F660" i="10"/>
  <c r="F1963" i="10"/>
  <c r="F1979" i="10" s="1"/>
  <c r="H1146" i="18"/>
  <c r="F2041" i="10"/>
  <c r="F2057" i="10" s="1"/>
  <c r="F1285" i="10"/>
  <c r="F1301" i="10" s="1"/>
  <c r="F211" i="15"/>
  <c r="D24" i="17" s="1"/>
  <c r="F693" i="10"/>
  <c r="H1720" i="18"/>
  <c r="F918" i="13"/>
  <c r="F287" i="11"/>
  <c r="F561" i="13"/>
  <c r="F569" i="13" s="1"/>
  <c r="F663" i="13"/>
  <c r="F765" i="13"/>
  <c r="F867" i="13"/>
  <c r="F816" i="13"/>
  <c r="F714" i="13"/>
  <c r="F612" i="13"/>
  <c r="F638" i="11"/>
  <c r="H2301" i="18"/>
  <c r="Q406" i="12"/>
  <c r="F171" i="15"/>
  <c r="D21" i="17" s="1"/>
  <c r="F645" i="10"/>
  <c r="H1106" i="18"/>
  <c r="F1933" i="10"/>
  <c r="F1949" i="10" s="1"/>
  <c r="F1177" i="10"/>
  <c r="F1193" i="10" s="1"/>
  <c r="Q90" i="12"/>
  <c r="Q118" i="12"/>
  <c r="Q153" i="12"/>
  <c r="H2063" i="18"/>
  <c r="Q139" i="12"/>
  <c r="H3437" i="18"/>
  <c r="S636" i="12"/>
  <c r="F1501" i="10"/>
  <c r="F1517" i="10" s="1"/>
  <c r="F453" i="10"/>
  <c r="H962" i="18"/>
  <c r="F361" i="11"/>
  <c r="F11" i="15"/>
  <c r="D16" i="17" s="1"/>
  <c r="F723" i="10"/>
  <c r="F739" i="10" s="1"/>
  <c r="F682" i="13"/>
  <c r="F733" i="13"/>
  <c r="F737" i="13" s="1"/>
  <c r="F210" i="11"/>
  <c r="F784" i="13"/>
  <c r="F835" i="13"/>
  <c r="F529" i="13"/>
  <c r="H1684" i="18"/>
  <c r="F886" i="13"/>
  <c r="F618" i="11"/>
  <c r="F631" i="13"/>
  <c r="F580" i="13"/>
  <c r="H1033" i="18"/>
  <c r="F80" i="15"/>
  <c r="C10" i="17" s="1"/>
  <c r="F1689" i="10"/>
  <c r="F1705" i="10" s="1"/>
  <c r="F536" i="10"/>
  <c r="F933" i="10"/>
  <c r="F949" i="10" s="1"/>
  <c r="H2287" i="18"/>
  <c r="Q405" i="12"/>
  <c r="H1112" i="18"/>
  <c r="F1183" i="10"/>
  <c r="F1199" i="10" s="1"/>
  <c r="F651" i="10"/>
  <c r="F177" i="15"/>
  <c r="J21" i="17" s="1"/>
  <c r="F1939" i="10"/>
  <c r="F1955" i="10" s="1"/>
  <c r="H957" i="18"/>
  <c r="F148" i="9"/>
  <c r="F149" i="9" s="1"/>
  <c r="F511" i="13"/>
  <c r="F448" i="13"/>
  <c r="F322" i="13"/>
  <c r="F326" i="13" s="1"/>
  <c r="F283" i="11"/>
  <c r="F70" i="13"/>
  <c r="F259" i="13"/>
  <c r="F133" i="13"/>
  <c r="F196" i="13"/>
  <c r="F599" i="11"/>
  <c r="H1676" i="18"/>
  <c r="F385" i="13"/>
  <c r="H1066" i="18"/>
  <c r="F121" i="15"/>
  <c r="D17" i="17" s="1"/>
  <c r="F585" i="10"/>
  <c r="F1042" i="10"/>
  <c r="F1058" i="10" s="1"/>
  <c r="F1798" i="10"/>
  <c r="F1814" i="10" s="1"/>
  <c r="H1014" i="18"/>
  <c r="F493" i="10"/>
  <c r="F857" i="10"/>
  <c r="F873" i="10" s="1"/>
  <c r="F55" i="15"/>
  <c r="F1613" i="10"/>
  <c r="F1629" i="10" s="1"/>
  <c r="H1155" i="18"/>
  <c r="F1313" i="10"/>
  <c r="F1329" i="10" s="1"/>
  <c r="F2069" i="10"/>
  <c r="F2085" i="10" s="1"/>
  <c r="F706" i="10"/>
  <c r="F222" i="15"/>
  <c r="E25" i="17" s="1"/>
  <c r="F495" i="13"/>
  <c r="F432" i="13"/>
  <c r="F54" i="13"/>
  <c r="F62" i="13" s="1"/>
  <c r="F306" i="13"/>
  <c r="F117" i="13"/>
  <c r="F369" i="13"/>
  <c r="F243" i="13"/>
  <c r="F587" i="11"/>
  <c r="F180" i="13"/>
  <c r="F252" i="11"/>
  <c r="H1664" i="18"/>
  <c r="F659" i="10"/>
  <c r="H1116" i="18"/>
  <c r="F183" i="15"/>
  <c r="F22" i="17" s="1"/>
  <c r="F1206" i="10"/>
  <c r="F1222" i="10" s="1"/>
  <c r="F1962" i="10"/>
  <c r="F1978" i="10" s="1"/>
  <c r="F633" i="11"/>
  <c r="F705" i="13"/>
  <c r="F710" i="13" s="1"/>
  <c r="H1715" i="18"/>
  <c r="F858" i="13"/>
  <c r="F654" i="13"/>
  <c r="F807" i="13"/>
  <c r="F909" i="13"/>
  <c r="F552" i="13"/>
  <c r="F603" i="13"/>
  <c r="F756" i="13"/>
  <c r="F263" i="11"/>
  <c r="F10" i="15"/>
  <c r="C16" i="17" s="1"/>
  <c r="F360" i="11"/>
  <c r="F722" i="10"/>
  <c r="F738" i="10" s="1"/>
  <c r="H961" i="18"/>
  <c r="F452" i="10"/>
  <c r="F1500" i="10"/>
  <c r="F1516" i="10" s="1"/>
  <c r="H1683" i="18"/>
  <c r="F834" i="13"/>
  <c r="F617" i="11"/>
  <c r="F681" i="13"/>
  <c r="F686" i="13" s="1"/>
  <c r="F732" i="13"/>
  <c r="F528" i="13"/>
  <c r="F885" i="13"/>
  <c r="F783" i="13"/>
  <c r="F209" i="11"/>
  <c r="F630" i="13"/>
  <c r="F579" i="13"/>
  <c r="F82" i="15"/>
  <c r="E10" i="17" s="1"/>
  <c r="H1035" i="18"/>
  <c r="F935" i="10"/>
  <c r="F951" i="10" s="1"/>
  <c r="F1691" i="10"/>
  <c r="F1707" i="10" s="1"/>
  <c r="F538" i="10"/>
  <c r="Q401" i="12"/>
  <c r="H2231" i="18"/>
  <c r="F174" i="15"/>
  <c r="G21" i="17" s="1"/>
  <c r="F1936" i="10"/>
  <c r="F1952" i="10" s="1"/>
  <c r="F1180" i="10"/>
  <c r="F1196" i="10" s="1"/>
  <c r="H1109" i="18"/>
  <c r="F648" i="10"/>
  <c r="H959" i="18"/>
  <c r="F164" i="9"/>
  <c r="F165" i="9" s="1"/>
  <c r="F285" i="11"/>
  <c r="F72" i="13"/>
  <c r="F601" i="11"/>
  <c r="F135" i="13"/>
  <c r="F513" i="13"/>
  <c r="F324" i="13"/>
  <c r="H1678" i="18"/>
  <c r="F387" i="13"/>
  <c r="F198" i="13"/>
  <c r="F450" i="13"/>
  <c r="F452" i="13" s="1"/>
  <c r="F261" i="13"/>
  <c r="F588" i="10"/>
  <c r="F1045" i="10"/>
  <c r="F1061" i="10" s="1"/>
  <c r="F124" i="15"/>
  <c r="G17" i="17" s="1"/>
  <c r="F1801" i="10"/>
  <c r="F1817" i="10" s="1"/>
  <c r="H1069" i="18"/>
  <c r="H1013" i="18"/>
  <c r="F54" i="15"/>
  <c r="F856" i="10"/>
  <c r="F872" i="10" s="1"/>
  <c r="F1612" i="10"/>
  <c r="F1628" i="10" s="1"/>
  <c r="F492" i="10"/>
  <c r="F710" i="10"/>
  <c r="F2073" i="10"/>
  <c r="F2089" i="10" s="1"/>
  <c r="H1159" i="18"/>
  <c r="F226" i="15"/>
  <c r="I25" i="17" s="1"/>
  <c r="F1317" i="10"/>
  <c r="F1333" i="10" s="1"/>
  <c r="H1665" i="18"/>
  <c r="F370" i="13"/>
  <c r="F244" i="13"/>
  <c r="F55" i="13"/>
  <c r="F588" i="11"/>
  <c r="F253" i="11"/>
  <c r="F269" i="11" s="1"/>
  <c r="F1114" i="13" s="1"/>
  <c r="F496" i="13"/>
  <c r="F433" i="13"/>
  <c r="F118" i="13"/>
  <c r="F125" i="13" s="1"/>
  <c r="F181" i="13"/>
  <c r="F307" i="13"/>
  <c r="H1120" i="18"/>
  <c r="F187" i="15"/>
  <c r="J22" i="17" s="1"/>
  <c r="F1210" i="10"/>
  <c r="F1226" i="10" s="1"/>
  <c r="F663" i="10"/>
  <c r="F1966" i="10"/>
  <c r="F1982" i="10" s="1"/>
  <c r="H1713" i="18"/>
  <c r="F754" i="13"/>
  <c r="F703" i="13"/>
  <c r="F261" i="11"/>
  <c r="F550" i="13"/>
  <c r="F907" i="13"/>
  <c r="F856" i="13"/>
  <c r="F631" i="11"/>
  <c r="F652" i="13"/>
  <c r="F805" i="13"/>
  <c r="F601" i="13"/>
  <c r="F608" i="13" s="1"/>
  <c r="F1502" i="10"/>
  <c r="F1518" i="10" s="1"/>
  <c r="H963" i="18"/>
  <c r="F724" i="10"/>
  <c r="F740" i="10" s="1"/>
  <c r="F454" i="10"/>
  <c r="F12" i="15"/>
  <c r="E16" i="17" s="1"/>
  <c r="F362" i="11"/>
  <c r="F684" i="13"/>
  <c r="F531" i="13"/>
  <c r="F888" i="13"/>
  <c r="F620" i="11"/>
  <c r="F735" i="13"/>
  <c r="F633" i="13"/>
  <c r="F212" i="11"/>
  <c r="F786" i="13"/>
  <c r="F837" i="13"/>
  <c r="F839" i="13" s="1"/>
  <c r="F582" i="13"/>
  <c r="H1686" i="18"/>
  <c r="H1034" i="18"/>
  <c r="F537" i="10"/>
  <c r="F934" i="10"/>
  <c r="F950" i="10" s="1"/>
  <c r="F1690" i="10"/>
  <c r="F1706" i="10" s="1"/>
  <c r="F81" i="15"/>
  <c r="D10" i="17" s="1"/>
  <c r="U537" i="12"/>
  <c r="U538" i="12" s="1"/>
  <c r="U530" i="12"/>
  <c r="U531" i="12" s="1"/>
  <c r="U4" i="7"/>
  <c r="U158" i="9"/>
  <c r="U111" i="9"/>
  <c r="U4" i="6"/>
  <c r="H712" i="18"/>
  <c r="U4" i="15"/>
  <c r="U4" i="12"/>
  <c r="U502" i="12"/>
  <c r="U503" i="12" s="1"/>
  <c r="U4" i="13"/>
  <c r="U495" i="12"/>
  <c r="U496" i="12" s="1"/>
  <c r="U118" i="9"/>
  <c r="U516" i="12"/>
  <c r="U4" i="10"/>
  <c r="U603" i="12"/>
  <c r="U604" i="12" s="1"/>
  <c r="U4" i="11"/>
  <c r="U568" i="12"/>
  <c r="U569" i="12" s="1"/>
  <c r="U142" i="9"/>
  <c r="U554" i="12"/>
  <c r="U4" i="9"/>
  <c r="U610" i="12"/>
  <c r="U611" i="12" s="1"/>
  <c r="U575" i="12"/>
  <c r="U576" i="12" s="1"/>
  <c r="U589" i="12"/>
  <c r="U481" i="12"/>
  <c r="Q408" i="12"/>
  <c r="H2329" i="18"/>
  <c r="F1932" i="10"/>
  <c r="F1948" i="10" s="1"/>
  <c r="H1105" i="18"/>
  <c r="F644" i="10"/>
  <c r="F1176" i="10"/>
  <c r="F1192" i="10" s="1"/>
  <c r="F170" i="15"/>
  <c r="C21" i="17" s="1"/>
  <c r="Q362" i="12"/>
  <c r="H2175" i="18"/>
  <c r="F152" i="15"/>
  <c r="E19" i="17" s="1"/>
  <c r="F1880" i="10"/>
  <c r="F1896" i="10" s="1"/>
  <c r="F1124" i="10"/>
  <c r="F1140" i="10" s="1"/>
  <c r="F622" i="10"/>
  <c r="H1091" i="18"/>
  <c r="F1800" i="10"/>
  <c r="F1816" i="10" s="1"/>
  <c r="F587" i="10"/>
  <c r="F123" i="15"/>
  <c r="F17" i="17" s="1"/>
  <c r="H1068" i="18"/>
  <c r="F1044" i="10"/>
  <c r="F1060" i="10" s="1"/>
  <c r="F852" i="10"/>
  <c r="F868" i="10" s="1"/>
  <c r="F50" i="15"/>
  <c r="F1608" i="10"/>
  <c r="F1624" i="10" s="1"/>
  <c r="F488" i="10"/>
  <c r="H1009" i="18"/>
  <c r="H1660" i="18"/>
  <c r="F235" i="13"/>
  <c r="F172" i="13"/>
  <c r="F361" i="13"/>
  <c r="F487" i="13"/>
  <c r="F583" i="11"/>
  <c r="F229" i="11"/>
  <c r="F424" i="13"/>
  <c r="F46" i="13"/>
  <c r="F109" i="13"/>
  <c r="F298" i="13"/>
  <c r="F302" i="13" s="1"/>
  <c r="F1314" i="10"/>
  <c r="F1330" i="10" s="1"/>
  <c r="F707" i="10"/>
  <c r="F2070" i="10"/>
  <c r="F2086" i="10" s="1"/>
  <c r="H1156" i="18"/>
  <c r="F223" i="15"/>
  <c r="F25" i="17" s="1"/>
  <c r="F308" i="13"/>
  <c r="F245" i="13"/>
  <c r="F56" i="13"/>
  <c r="F119" i="13"/>
  <c r="F254" i="11"/>
  <c r="F589" i="11"/>
  <c r="F497" i="13"/>
  <c r="F434" i="13"/>
  <c r="F371" i="13"/>
  <c r="H1666" i="18"/>
  <c r="F182" i="13"/>
  <c r="F188" i="13" s="1"/>
  <c r="F656" i="10"/>
  <c r="F1959" i="10"/>
  <c r="F1975" i="10" s="1"/>
  <c r="F180" i="15"/>
  <c r="C22" i="17" s="1"/>
  <c r="H1113" i="18"/>
  <c r="F1203" i="10"/>
  <c r="F1219" i="10" s="1"/>
  <c r="F607" i="13"/>
  <c r="F658" i="13"/>
  <c r="F556" i="13"/>
  <c r="F811" i="13"/>
  <c r="F637" i="11"/>
  <c r="F267" i="11"/>
  <c r="F760" i="13"/>
  <c r="H1719" i="18"/>
  <c r="F913" i="13"/>
  <c r="F914" i="13" s="1"/>
  <c r="F862" i="13"/>
  <c r="F709" i="13"/>
  <c r="F364" i="11"/>
  <c r="H965" i="18"/>
  <c r="F14" i="15"/>
  <c r="G16" i="17" s="1"/>
  <c r="F726" i="10"/>
  <c r="F742" i="10" s="1"/>
  <c r="F456" i="10"/>
  <c r="F1504" i="10"/>
  <c r="F1520" i="10" s="1"/>
  <c r="F731" i="13"/>
  <c r="F616" i="11"/>
  <c r="F208" i="11"/>
  <c r="F782" i="13"/>
  <c r="F578" i="13"/>
  <c r="F884" i="13"/>
  <c r="F833" i="13"/>
  <c r="F680" i="13"/>
  <c r="H1682" i="18"/>
  <c r="F527" i="13"/>
  <c r="F629" i="13"/>
  <c r="F635" i="13" s="1"/>
  <c r="H1038" i="18"/>
  <c r="F938" i="10"/>
  <c r="F954" i="10" s="1"/>
  <c r="F541" i="10"/>
  <c r="F1694" i="10"/>
  <c r="F1710" i="10" s="1"/>
  <c r="F85" i="15"/>
  <c r="H10" i="17" s="1"/>
  <c r="V38" i="7"/>
  <c r="V39" i="7" s="1"/>
  <c r="V5" i="13"/>
  <c r="V5" i="7"/>
  <c r="V24" i="7"/>
  <c r="V25" i="7" s="1"/>
  <c r="V5" i="12"/>
  <c r="V5" i="9"/>
  <c r="W29" i="7"/>
  <c r="V5" i="15"/>
  <c r="H727" i="18"/>
  <c r="V5" i="11"/>
  <c r="V5" i="10"/>
  <c r="V5" i="6"/>
  <c r="H2203" i="18"/>
  <c r="Q364" i="12"/>
  <c r="R28" i="12"/>
  <c r="R64" i="12" s="1"/>
  <c r="R27" i="12"/>
  <c r="H1958" i="18" s="1"/>
  <c r="R26" i="12"/>
  <c r="H1944" i="18" s="1"/>
  <c r="R23" i="12"/>
  <c r="R34" i="12" s="1"/>
  <c r="R24" i="12"/>
  <c r="R60" i="12" s="1"/>
  <c r="S269" i="12"/>
  <c r="S299" i="12"/>
  <c r="S21" i="12"/>
  <c r="S24" i="12" s="1"/>
  <c r="S338" i="12"/>
  <c r="R22" i="12"/>
  <c r="H1888" i="18" s="1"/>
  <c r="R25" i="12"/>
  <c r="H1930" i="18" s="1"/>
  <c r="H1875" i="18"/>
  <c r="H1876" i="18"/>
  <c r="T322" i="12"/>
  <c r="T269" i="12"/>
  <c r="T21" i="12"/>
  <c r="T338" i="12"/>
  <c r="T299" i="12"/>
  <c r="H1986" i="18"/>
  <c r="R65" i="12"/>
  <c r="R40" i="12"/>
  <c r="F1196" i="13" l="1"/>
  <c r="F1199" i="13" s="1"/>
  <c r="H1751" i="18"/>
  <c r="F242" i="11"/>
  <c r="F243" i="11"/>
  <c r="F1256" i="13" s="1"/>
  <c r="F268" i="11"/>
  <c r="F992" i="13"/>
  <c r="F941" i="13"/>
  <c r="F1043" i="13"/>
  <c r="S303" i="12"/>
  <c r="F1247" i="13"/>
  <c r="F270" i="11"/>
  <c r="F1013" i="13" s="1"/>
  <c r="F608" i="11"/>
  <c r="H1811" i="18" s="1"/>
  <c r="F272" i="11"/>
  <c r="H1766" i="18" s="1"/>
  <c r="F216" i="11"/>
  <c r="F1040" i="13" s="1"/>
  <c r="F1046" i="13" s="1"/>
  <c r="F214" i="11"/>
  <c r="F1038" i="13" s="1"/>
  <c r="F244" i="11"/>
  <c r="S446" i="12"/>
  <c r="F248" i="11"/>
  <c r="F1063" i="13"/>
  <c r="F221" i="11"/>
  <c r="F373" i="11"/>
  <c r="F325" i="11"/>
  <c r="F1204" i="13"/>
  <c r="F317" i="11"/>
  <c r="F377" i="11"/>
  <c r="F1145" i="13"/>
  <c r="F1154" i="13"/>
  <c r="F652" i="10"/>
  <c r="H1179" i="18" s="1"/>
  <c r="F295" i="11"/>
  <c r="F1227" i="13" s="1"/>
  <c r="F215" i="11"/>
  <c r="F937" i="13" s="1"/>
  <c r="F1094" i="13"/>
  <c r="H1762" i="18"/>
  <c r="F1062" i="13"/>
  <c r="F336" i="11"/>
  <c r="F384" i="11"/>
  <c r="F1215" i="13"/>
  <c r="F1113" i="13"/>
  <c r="F1164" i="13"/>
  <c r="F1011" i="13"/>
  <c r="H3982" i="18"/>
  <c r="F493" i="11"/>
  <c r="F306" i="15"/>
  <c r="F2954" i="13"/>
  <c r="F3221" i="13"/>
  <c r="F4799" i="13"/>
  <c r="F3755" i="13"/>
  <c r="F2499" i="10"/>
  <c r="F4556" i="13"/>
  <c r="F3488" i="13"/>
  <c r="F3494" i="13" s="1"/>
  <c r="H1402" i="18"/>
  <c r="F4022" i="13"/>
  <c r="F4289" i="13"/>
  <c r="F3772" i="13"/>
  <c r="F3238" i="13"/>
  <c r="H1439" i="18"/>
  <c r="F4585" i="13"/>
  <c r="F4306" i="13"/>
  <c r="F3505" i="13"/>
  <c r="F2512" i="10"/>
  <c r="F4828" i="13"/>
  <c r="F4829" i="13" s="1"/>
  <c r="F2971" i="13"/>
  <c r="F4039" i="13"/>
  <c r="S26" i="12"/>
  <c r="H1945" i="18" s="1"/>
  <c r="F962" i="13"/>
  <c r="H1406" i="18"/>
  <c r="F3759" i="13"/>
  <c r="F4293" i="13"/>
  <c r="F3225" i="13"/>
  <c r="F2958" i="13"/>
  <c r="F2503" i="10"/>
  <c r="F3492" i="13"/>
  <c r="F4560" i="13"/>
  <c r="F4562" i="13" s="1"/>
  <c r="F4026" i="13"/>
  <c r="F4803" i="13"/>
  <c r="H1336" i="18"/>
  <c r="F2274" i="13"/>
  <c r="F2541" i="13"/>
  <c r="F1485" i="13"/>
  <c r="F2007" i="13"/>
  <c r="F1740" i="13"/>
  <c r="F2808" i="13"/>
  <c r="F2393" i="10"/>
  <c r="H1190" i="18"/>
  <c r="F1351" i="13"/>
  <c r="F2686" i="13"/>
  <c r="F1618" i="13"/>
  <c r="F2152" i="13"/>
  <c r="F2419" i="13"/>
  <c r="F2423" i="13" s="1"/>
  <c r="F753" i="10"/>
  <c r="F763" i="10" s="1"/>
  <c r="F2311" i="10"/>
  <c r="F1885" i="13"/>
  <c r="H4012" i="18"/>
  <c r="F528" i="11"/>
  <c r="F295" i="15"/>
  <c r="H1770" i="18"/>
  <c r="F972" i="13"/>
  <c r="F980" i="13" s="1"/>
  <c r="H4039" i="18" s="1"/>
  <c r="H3933" i="18"/>
  <c r="F278" i="15"/>
  <c r="F430" i="11"/>
  <c r="F2589" i="13"/>
  <c r="H1368" i="18"/>
  <c r="F2055" i="13"/>
  <c r="F2322" i="13"/>
  <c r="F2856" i="13"/>
  <c r="F2441" i="10"/>
  <c r="F1788" i="13"/>
  <c r="F1533" i="13"/>
  <c r="F433" i="11"/>
  <c r="F374" i="15"/>
  <c r="H3938" i="18"/>
  <c r="F2476" i="13"/>
  <c r="H1283" i="18"/>
  <c r="F1942" i="13"/>
  <c r="F1675" i="13"/>
  <c r="F1682" i="13" s="1"/>
  <c r="F2348" i="10"/>
  <c r="F2743" i="13"/>
  <c r="F1420" i="13"/>
  <c r="F2209" i="13"/>
  <c r="F4592" i="13"/>
  <c r="F4313" i="13"/>
  <c r="F3512" i="13"/>
  <c r="F3518" i="13" s="1"/>
  <c r="F3779" i="13"/>
  <c r="F3245" i="13"/>
  <c r="F4046" i="13"/>
  <c r="F2515" i="10"/>
  <c r="H1466" i="18"/>
  <c r="F4835" i="13"/>
  <c r="F2978" i="13"/>
  <c r="F1690" i="13"/>
  <c r="F1957" i="13"/>
  <c r="H1302" i="18"/>
  <c r="F2224" i="13"/>
  <c r="F2359" i="10"/>
  <c r="F1435" i="13"/>
  <c r="F2491" i="13"/>
  <c r="F2495" i="13" s="1"/>
  <c r="F2758" i="13"/>
  <c r="F218" i="11"/>
  <c r="F1436" i="13"/>
  <c r="F2492" i="13"/>
  <c r="F2759" i="13"/>
  <c r="F2762" i="13" s="1"/>
  <c r="F2225" i="13"/>
  <c r="F1691" i="13"/>
  <c r="F1958" i="13"/>
  <c r="F2360" i="10"/>
  <c r="H1303" i="18"/>
  <c r="U483" i="12"/>
  <c r="U489" i="12"/>
  <c r="U486" i="12"/>
  <c r="U482" i="12"/>
  <c r="U487" i="12"/>
  <c r="U488" i="12"/>
  <c r="U484" i="12"/>
  <c r="U485" i="12"/>
  <c r="H3368" i="18"/>
  <c r="T668" i="12"/>
  <c r="H1363" i="18"/>
  <c r="F2050" i="13"/>
  <c r="F2436" i="10"/>
  <c r="F2584" i="13"/>
  <c r="F1783" i="13"/>
  <c r="F1790" i="13" s="1"/>
  <c r="F1528" i="13"/>
  <c r="F2317" i="13"/>
  <c r="F2851" i="13"/>
  <c r="F4741" i="13"/>
  <c r="F4984" i="13"/>
  <c r="F4985" i="13" s="1"/>
  <c r="F3139" i="13"/>
  <c r="F2640" i="10"/>
  <c r="H1503" i="18"/>
  <c r="F3940" i="13"/>
  <c r="F3673" i="13"/>
  <c r="F3406" i="13"/>
  <c r="F4474" i="13"/>
  <c r="F4207" i="13"/>
  <c r="H3939" i="18"/>
  <c r="F438" i="11"/>
  <c r="H2162" i="18"/>
  <c r="R361" i="12"/>
  <c r="F2006" i="13"/>
  <c r="H1335" i="18"/>
  <c r="F2392" i="10"/>
  <c r="F1484" i="13"/>
  <c r="F2540" i="13"/>
  <c r="F2807" i="13"/>
  <c r="F2810" i="13" s="1"/>
  <c r="F2273" i="13"/>
  <c r="F1739" i="13"/>
  <c r="H4034" i="18"/>
  <c r="F371" i="15"/>
  <c r="F554" i="11"/>
  <c r="F432" i="11"/>
  <c r="F342" i="15"/>
  <c r="H3937" i="18"/>
  <c r="F2769" i="13"/>
  <c r="F2235" i="13"/>
  <c r="F2240" i="13" s="1"/>
  <c r="F2502" i="13"/>
  <c r="F1446" i="13"/>
  <c r="F1701" i="13"/>
  <c r="F2366" i="10"/>
  <c r="H1309" i="18"/>
  <c r="F1968" i="13"/>
  <c r="H1306" i="18"/>
  <c r="F2499" i="13"/>
  <c r="F2363" i="10"/>
  <c r="F2766" i="13"/>
  <c r="F2232" i="13"/>
  <c r="F1698" i="13"/>
  <c r="F1443" i="13"/>
  <c r="F1451" i="13" s="1"/>
  <c r="F1965" i="13"/>
  <c r="H3991" i="18"/>
  <c r="F311" i="15"/>
  <c r="F505" i="11"/>
  <c r="H1286" i="18"/>
  <c r="F2479" i="13"/>
  <c r="F2483" i="13" s="1"/>
  <c r="F2746" i="13"/>
  <c r="F2351" i="10"/>
  <c r="F1678" i="13"/>
  <c r="F1945" i="13"/>
  <c r="F2212" i="13"/>
  <c r="F1423" i="13"/>
  <c r="F363" i="15"/>
  <c r="F538" i="11"/>
  <c r="H4022" i="18"/>
  <c r="F2475" i="10"/>
  <c r="F2643" i="13"/>
  <c r="H1242" i="18"/>
  <c r="F2109" i="13"/>
  <c r="F2910" i="13"/>
  <c r="F1842" i="13"/>
  <c r="F2376" i="13"/>
  <c r="F1575" i="13"/>
  <c r="F1583" i="13" s="1"/>
  <c r="H3397" i="18"/>
  <c r="U699" i="12"/>
  <c r="F3220" i="13"/>
  <c r="F3227" i="13" s="1"/>
  <c r="F3754" i="13"/>
  <c r="F4288" i="13"/>
  <c r="F3487" i="13"/>
  <c r="F4798" i="13"/>
  <c r="F4555" i="13"/>
  <c r="F2498" i="10"/>
  <c r="H1401" i="18"/>
  <c r="F2953" i="13"/>
  <c r="F4021" i="13"/>
  <c r="H3975" i="18"/>
  <c r="F484" i="11"/>
  <c r="F302" i="15"/>
  <c r="F2552" i="13"/>
  <c r="F1751" i="13"/>
  <c r="F1496" i="13"/>
  <c r="F2018" i="13"/>
  <c r="H1343" i="18"/>
  <c r="F2819" i="13"/>
  <c r="F2822" i="13" s="1"/>
  <c r="F2285" i="13"/>
  <c r="F2400" i="10"/>
  <c r="F483" i="11"/>
  <c r="H3974" i="18"/>
  <c r="F1266" i="13"/>
  <c r="U701" i="12"/>
  <c r="H3677" i="18"/>
  <c r="H4029" i="18"/>
  <c r="F547" i="11"/>
  <c r="F399" i="15"/>
  <c r="H1380" i="18"/>
  <c r="F2924" i="13"/>
  <c r="F1589" i="13"/>
  <c r="F2390" i="13"/>
  <c r="F2421" i="10"/>
  <c r="F2123" i="13"/>
  <c r="F2129" i="13" s="1"/>
  <c r="F2657" i="13"/>
  <c r="F1856" i="13"/>
  <c r="F1005" i="13"/>
  <c r="F385" i="11"/>
  <c r="F1311" i="13"/>
  <c r="F1216" i="13"/>
  <c r="F2284" i="13"/>
  <c r="F1495" i="13"/>
  <c r="F2818" i="13"/>
  <c r="F2017" i="13"/>
  <c r="F2551" i="13"/>
  <c r="F2555" i="13" s="1"/>
  <c r="F2399" i="10"/>
  <c r="F1750" i="13"/>
  <c r="H1342" i="18"/>
  <c r="H958" i="18"/>
  <c r="F120" i="10"/>
  <c r="H3200" i="18"/>
  <c r="T631" i="12"/>
  <c r="H1548" i="18"/>
  <c r="F3889" i="13"/>
  <c r="F3622" i="13"/>
  <c r="F2589" i="10"/>
  <c r="F4156" i="13"/>
  <c r="F4160" i="13" s="1"/>
  <c r="F4423" i="13"/>
  <c r="F3088" i="13"/>
  <c r="F3355" i="13"/>
  <c r="T627" i="12"/>
  <c r="H3144" i="18"/>
  <c r="F2316" i="13"/>
  <c r="F2435" i="10"/>
  <c r="F2049" i="13"/>
  <c r="F2583" i="13"/>
  <c r="F1527" i="13"/>
  <c r="F1535" i="13" s="1"/>
  <c r="F1782" i="13"/>
  <c r="H1362" i="18"/>
  <c r="F2850" i="13"/>
  <c r="H1258" i="18"/>
  <c r="F2439" i="13"/>
  <c r="F2172" i="13"/>
  <c r="F1905" i="13"/>
  <c r="F1383" i="13"/>
  <c r="F1391" i="13" s="1"/>
  <c r="F1638" i="13"/>
  <c r="F2323" i="10"/>
  <c r="F2706" i="13"/>
  <c r="F960" i="13"/>
  <c r="F968" i="13" s="1"/>
  <c r="F344" i="15" s="1"/>
  <c r="F2148" i="13"/>
  <c r="F2415" i="13"/>
  <c r="H1186" i="18"/>
  <c r="F1881" i="13"/>
  <c r="F2682" i="13"/>
  <c r="F1347" i="13"/>
  <c r="F1355" i="13" s="1"/>
  <c r="F1614" i="13"/>
  <c r="F749" i="10"/>
  <c r="F759" i="10" s="1"/>
  <c r="F2307" i="10"/>
  <c r="H3999" i="18"/>
  <c r="F379" i="15"/>
  <c r="F515" i="11"/>
  <c r="H3957" i="18"/>
  <c r="F322" i="15"/>
  <c r="F458" i="11"/>
  <c r="F496" i="10"/>
  <c r="H3944" i="18"/>
  <c r="F346" i="15"/>
  <c r="F441" i="11"/>
  <c r="H1345" i="18"/>
  <c r="F1753" i="13"/>
  <c r="F2554" i="13"/>
  <c r="F2287" i="13"/>
  <c r="F2821" i="13"/>
  <c r="F2402" i="10"/>
  <c r="F1498" i="13"/>
  <c r="F2020" i="13"/>
  <c r="T630" i="12"/>
  <c r="H3186" i="18"/>
  <c r="F3401" i="13"/>
  <c r="F3668" i="13"/>
  <c r="F3674" i="13" s="1"/>
  <c r="F4979" i="13"/>
  <c r="F4202" i="13"/>
  <c r="F3935" i="13"/>
  <c r="F4736" i="13"/>
  <c r="F4469" i="13"/>
  <c r="F2635" i="10"/>
  <c r="F3134" i="13"/>
  <c r="H1498" i="18"/>
  <c r="H1474" i="18"/>
  <c r="F4847" i="13"/>
  <c r="F4325" i="13"/>
  <c r="F4604" i="13"/>
  <c r="F2523" i="10"/>
  <c r="F4058" i="13"/>
  <c r="F2990" i="13"/>
  <c r="F3791" i="13"/>
  <c r="F3524" i="13"/>
  <c r="F3530" i="13" s="1"/>
  <c r="F3257" i="13"/>
  <c r="H1476" i="18"/>
  <c r="F4327" i="13"/>
  <c r="F3526" i="13"/>
  <c r="F3259" i="13"/>
  <c r="F4849" i="13"/>
  <c r="F2992" i="13"/>
  <c r="F3793" i="13"/>
  <c r="F4606" i="13"/>
  <c r="F4060" i="13"/>
  <c r="F4064" i="13" s="1"/>
  <c r="F2525" i="10"/>
  <c r="F1692" i="13"/>
  <c r="F1437" i="13"/>
  <c r="F2226" i="13"/>
  <c r="F1959" i="13"/>
  <c r="F2361" i="10"/>
  <c r="F2493" i="13"/>
  <c r="H1304" i="18"/>
  <c r="F2760" i="13"/>
  <c r="F3309" i="13"/>
  <c r="F3042" i="13"/>
  <c r="F4377" i="13"/>
  <c r="F2559" i="10"/>
  <c r="F4110" i="13"/>
  <c r="F3576" i="13"/>
  <c r="H1518" i="18"/>
  <c r="F3843" i="13"/>
  <c r="F4656" i="13"/>
  <c r="F4658" i="13" s="1"/>
  <c r="F4899" i="13"/>
  <c r="F3306" i="13"/>
  <c r="F4374" i="13"/>
  <c r="F4107" i="13"/>
  <c r="F4653" i="13"/>
  <c r="F3573" i="13"/>
  <c r="F2556" i="10"/>
  <c r="F4896" i="13"/>
  <c r="F3039" i="13"/>
  <c r="F3840" i="13"/>
  <c r="F3845" i="13" s="1"/>
  <c r="H1515" i="18"/>
  <c r="F2793" i="13"/>
  <c r="F2259" i="13"/>
  <c r="F2264" i="13" s="1"/>
  <c r="F2382" i="10"/>
  <c r="F1992" i="13"/>
  <c r="F1470" i="13"/>
  <c r="F2526" i="13"/>
  <c r="F1725" i="13"/>
  <c r="H1325" i="18"/>
  <c r="H3959" i="18"/>
  <c r="F386" i="15"/>
  <c r="F460" i="11"/>
  <c r="H3298" i="18"/>
  <c r="T663" i="12"/>
  <c r="F394" i="15"/>
  <c r="F478" i="11"/>
  <c r="H3973" i="18"/>
  <c r="F474" i="11"/>
  <c r="H3967" i="18"/>
  <c r="H2190" i="18"/>
  <c r="R363" i="12"/>
  <c r="H2064" i="18"/>
  <c r="R139" i="12"/>
  <c r="R153" i="12"/>
  <c r="R90" i="12"/>
  <c r="R118" i="12"/>
  <c r="F398" i="15"/>
  <c r="F487" i="11"/>
  <c r="H3980" i="18"/>
  <c r="F375" i="15"/>
  <c r="F507" i="11"/>
  <c r="H3993" i="18"/>
  <c r="F2064" i="13"/>
  <c r="F2446" i="10"/>
  <c r="F2331" i="13"/>
  <c r="F2336" i="13" s="1"/>
  <c r="F2598" i="13"/>
  <c r="F1542" i="13"/>
  <c r="F1797" i="13"/>
  <c r="F2865" i="13"/>
  <c r="H1293" i="18"/>
  <c r="F3995" i="13"/>
  <c r="F3728" i="13"/>
  <c r="F3734" i="13" s="1"/>
  <c r="F3194" i="13"/>
  <c r="F3461" i="13"/>
  <c r="H1586" i="18"/>
  <c r="F4529" i="13"/>
  <c r="F4262" i="13"/>
  <c r="F2611" i="10"/>
  <c r="F700" i="10"/>
  <c r="F604" i="10"/>
  <c r="F3802" i="13"/>
  <c r="H1481" i="18"/>
  <c r="F3535" i="13"/>
  <c r="F3268" i="13"/>
  <c r="F3275" i="13" s="1"/>
  <c r="F4858" i="13"/>
  <c r="F4336" i="13"/>
  <c r="F2530" i="10"/>
  <c r="F4615" i="13"/>
  <c r="F3001" i="13"/>
  <c r="F4069" i="13"/>
  <c r="F3877" i="13"/>
  <c r="F4690" i="13"/>
  <c r="F3610" i="13"/>
  <c r="H1540" i="18"/>
  <c r="F4933" i="13"/>
  <c r="F4411" i="13"/>
  <c r="F4144" i="13"/>
  <c r="F4148" i="13" s="1"/>
  <c r="F2581" i="10"/>
  <c r="F3343" i="13"/>
  <c r="F3076" i="13"/>
  <c r="F484" i="10"/>
  <c r="H2176" i="18"/>
  <c r="R362" i="12"/>
  <c r="H1504" i="18"/>
  <c r="F4638" i="13"/>
  <c r="F3825" i="13"/>
  <c r="F4359" i="13"/>
  <c r="F4881" i="13"/>
  <c r="F3291" i="13"/>
  <c r="F3558" i="13"/>
  <c r="F2545" i="10"/>
  <c r="F4092" i="13"/>
  <c r="F3024" i="13"/>
  <c r="F3032" i="13" s="1"/>
  <c r="F2968" i="13"/>
  <c r="F3235" i="13"/>
  <c r="F3769" i="13"/>
  <c r="F2509" i="10"/>
  <c r="F4303" i="13"/>
  <c r="F4825" i="13"/>
  <c r="F4036" i="13"/>
  <c r="F4040" i="13" s="1"/>
  <c r="F4582" i="13"/>
  <c r="H1436" i="18"/>
  <c r="F3502" i="13"/>
  <c r="H3998" i="18"/>
  <c r="F347" i="15"/>
  <c r="F514" i="11"/>
  <c r="F1917" i="13"/>
  <c r="F2451" i="13"/>
  <c r="F1650" i="13"/>
  <c r="F2184" i="13"/>
  <c r="F2331" i="10"/>
  <c r="F1395" i="13"/>
  <c r="F1403" i="13" s="1"/>
  <c r="H1266" i="18"/>
  <c r="F2718" i="13"/>
  <c r="H3270" i="18"/>
  <c r="T661" i="12"/>
  <c r="F2368" i="10"/>
  <c r="F1448" i="13"/>
  <c r="F2237" i="13"/>
  <c r="H1311" i="18"/>
  <c r="F1970" i="13"/>
  <c r="F1703" i="13"/>
  <c r="F2771" i="13"/>
  <c r="F2774" i="13" s="1"/>
  <c r="F2504" i="13"/>
  <c r="F3936" i="13"/>
  <c r="F3941" i="13" s="1"/>
  <c r="H1499" i="18"/>
  <c r="F4470" i="13"/>
  <c r="F4980" i="13"/>
  <c r="F4203" i="13"/>
  <c r="F3135" i="13"/>
  <c r="F4737" i="13"/>
  <c r="F3669" i="13"/>
  <c r="F3402" i="13"/>
  <c r="F2636" i="10"/>
  <c r="F2655" i="13"/>
  <c r="H1378" i="18"/>
  <c r="F2121" i="13"/>
  <c r="F1854" i="13"/>
  <c r="F2388" i="13"/>
  <c r="F2419" i="10"/>
  <c r="F2922" i="13"/>
  <c r="F1587" i="13"/>
  <c r="F1595" i="13" s="1"/>
  <c r="S29" i="12"/>
  <c r="S65" i="12" s="1"/>
  <c r="S74" i="12" s="1"/>
  <c r="F1056" i="13"/>
  <c r="S28" i="12"/>
  <c r="H1973" i="18" s="1"/>
  <c r="H1338" i="18"/>
  <c r="F2013" i="13"/>
  <c r="F2547" i="13"/>
  <c r="F1746" i="13"/>
  <c r="F2814" i="13"/>
  <c r="F2395" i="10"/>
  <c r="F2280" i="13"/>
  <c r="F1491" i="13"/>
  <c r="F1499" i="13" s="1"/>
  <c r="F2833" i="13"/>
  <c r="F2410" i="10"/>
  <c r="F2299" i="13"/>
  <c r="H1353" i="18"/>
  <c r="F2566" i="13"/>
  <c r="F2032" i="13"/>
  <c r="F1765" i="13"/>
  <c r="F1510" i="13"/>
  <c r="F460" i="10"/>
  <c r="F4947" i="13"/>
  <c r="F3903" i="13"/>
  <c r="F2599" i="10"/>
  <c r="F4704" i="13"/>
  <c r="F4706" i="13" s="1"/>
  <c r="H1558" i="18"/>
  <c r="F3369" i="13"/>
  <c r="F3636" i="13"/>
  <c r="F3102" i="13"/>
  <c r="F4437" i="13"/>
  <c r="F4170" i="13"/>
  <c r="V4" i="12"/>
  <c r="V495" i="12"/>
  <c r="V496" i="12" s="1"/>
  <c r="V516" i="12"/>
  <c r="V4" i="7"/>
  <c r="V554" i="12"/>
  <c r="V4" i="6"/>
  <c r="V118" i="9"/>
  <c r="V111" i="9"/>
  <c r="V568" i="12"/>
  <c r="V569" i="12" s="1"/>
  <c r="V537" i="12"/>
  <c r="V538" i="12" s="1"/>
  <c r="V158" i="9"/>
  <c r="V530" i="12"/>
  <c r="V531" i="12" s="1"/>
  <c r="H713" i="18"/>
  <c r="V4" i="15"/>
  <c r="V142" i="9"/>
  <c r="V610" i="12"/>
  <c r="V611" i="12" s="1"/>
  <c r="V575" i="12"/>
  <c r="V576" i="12" s="1"/>
  <c r="V4" i="13"/>
  <c r="V4" i="11"/>
  <c r="V4" i="9"/>
  <c r="V502" i="12"/>
  <c r="V503" i="12" s="1"/>
  <c r="V589" i="12"/>
  <c r="V481" i="12"/>
  <c r="V603" i="12"/>
  <c r="V604" i="12" s="1"/>
  <c r="V4" i="10"/>
  <c r="F3927" i="13"/>
  <c r="F3126" i="13"/>
  <c r="F4971" i="13"/>
  <c r="H1574" i="18"/>
  <c r="F4728" i="13"/>
  <c r="F4730" i="13" s="1"/>
  <c r="F4461" i="13"/>
  <c r="F4194" i="13"/>
  <c r="F3660" i="13"/>
  <c r="F3393" i="13"/>
  <c r="F2631" i="10"/>
  <c r="U2" i="6"/>
  <c r="U2" i="15"/>
  <c r="F684" i="18"/>
  <c r="U2" i="7"/>
  <c r="U58" i="7"/>
  <c r="U60" i="7" s="1"/>
  <c r="U2" i="12"/>
  <c r="U2" i="11"/>
  <c r="U2" i="13"/>
  <c r="U2" i="10"/>
  <c r="U48" i="7"/>
  <c r="U49" i="7" s="1"/>
  <c r="U2" i="9"/>
  <c r="F2854" i="13"/>
  <c r="F2320" i="13"/>
  <c r="F2587" i="13"/>
  <c r="F2591" i="13" s="1"/>
  <c r="H1366" i="18"/>
  <c r="F2053" i="13"/>
  <c r="F2439" i="10"/>
  <c r="F1786" i="13"/>
  <c r="F1531" i="13"/>
  <c r="H1333" i="18"/>
  <c r="F1737" i="13"/>
  <c r="F2805" i="13"/>
  <c r="F1482" i="13"/>
  <c r="F2538" i="13"/>
  <c r="F2271" i="13"/>
  <c r="F2276" i="13" s="1"/>
  <c r="F2004" i="13"/>
  <c r="F2390" i="10"/>
  <c r="F1409" i="13"/>
  <c r="F1664" i="13"/>
  <c r="F2341" i="10"/>
  <c r="F2198" i="13"/>
  <c r="F2465" i="13"/>
  <c r="H1276" i="18"/>
  <c r="F2732" i="13"/>
  <c r="F1931" i="13"/>
  <c r="F1937" i="13" s="1"/>
  <c r="F2862" i="13"/>
  <c r="F1539" i="13"/>
  <c r="F1547" i="13" s="1"/>
  <c r="F2061" i="13"/>
  <c r="F1794" i="13"/>
  <c r="F2328" i="13"/>
  <c r="F2443" i="10"/>
  <c r="F2595" i="13"/>
  <c r="H1290" i="18"/>
  <c r="F676" i="10"/>
  <c r="F3358" i="13"/>
  <c r="F3625" i="13"/>
  <c r="F3091" i="13"/>
  <c r="F4159" i="13"/>
  <c r="F4426" i="13"/>
  <c r="F3892" i="13"/>
  <c r="F2592" i="10"/>
  <c r="H1551" i="18"/>
  <c r="F2565" i="13"/>
  <c r="F2031" i="13"/>
  <c r="F2409" i="10"/>
  <c r="F2832" i="13"/>
  <c r="F1509" i="13"/>
  <c r="F2298" i="13"/>
  <c r="H1352" i="18"/>
  <c r="F1764" i="13"/>
  <c r="H3158" i="18"/>
  <c r="T628" i="12"/>
  <c r="S340" i="12"/>
  <c r="H2863" i="18" s="1"/>
  <c r="F343" i="15"/>
  <c r="F506" i="11"/>
  <c r="H3992" i="18"/>
  <c r="F3354" i="13"/>
  <c r="F2588" i="10"/>
  <c r="F4422" i="13"/>
  <c r="F3888" i="13"/>
  <c r="F3893" i="13" s="1"/>
  <c r="F3621" i="13"/>
  <c r="F3087" i="13"/>
  <c r="F4155" i="13"/>
  <c r="H1547" i="18"/>
  <c r="H1495" i="18"/>
  <c r="F4633" i="13"/>
  <c r="F3820" i="13"/>
  <c r="F4876" i="13"/>
  <c r="F4877" i="13" s="1"/>
  <c r="F3286" i="13"/>
  <c r="F4087" i="13"/>
  <c r="F2544" i="10"/>
  <c r="F3553" i="13"/>
  <c r="F3019" i="13"/>
  <c r="F4354" i="13"/>
  <c r="H2134" i="18"/>
  <c r="R359" i="12"/>
  <c r="F4266" i="13"/>
  <c r="F3999" i="13"/>
  <c r="F3465" i="13"/>
  <c r="F3732" i="13"/>
  <c r="H1590" i="18"/>
  <c r="F4533" i="13"/>
  <c r="F3198" i="13"/>
  <c r="F2615" i="10"/>
  <c r="H1569" i="18"/>
  <c r="F4966" i="13"/>
  <c r="F3655" i="13"/>
  <c r="F3121" i="13"/>
  <c r="F3388" i="13"/>
  <c r="F3395" i="13" s="1"/>
  <c r="F2626" i="10"/>
  <c r="F3922" i="13"/>
  <c r="F4189" i="13"/>
  <c r="F4723" i="13"/>
  <c r="F4456" i="13"/>
  <c r="F4119" i="13"/>
  <c r="F3852" i="13"/>
  <c r="F3857" i="13" s="1"/>
  <c r="H1523" i="18"/>
  <c r="F3318" i="13"/>
  <c r="F4908" i="13"/>
  <c r="F4386" i="13"/>
  <c r="F3585" i="13"/>
  <c r="F4665" i="13"/>
  <c r="F2564" i="10"/>
  <c r="F3051" i="13"/>
  <c r="H1244" i="18"/>
  <c r="F2912" i="13"/>
  <c r="F1577" i="13"/>
  <c r="F2111" i="13"/>
  <c r="F2117" i="13" s="1"/>
  <c r="F1844" i="13"/>
  <c r="F2645" i="13"/>
  <c r="F2477" i="10"/>
  <c r="F2378" i="13"/>
  <c r="F4850" i="13"/>
  <c r="F3794" i="13"/>
  <c r="F4061" i="13"/>
  <c r="F4328" i="13"/>
  <c r="F4331" i="13" s="1"/>
  <c r="F2526" i="10"/>
  <c r="H1477" i="18"/>
  <c r="F3260" i="13"/>
  <c r="F3527" i="13"/>
  <c r="F4607" i="13"/>
  <c r="F2993" i="13"/>
  <c r="F4515" i="13"/>
  <c r="F3981" i="13"/>
  <c r="F4248" i="13"/>
  <c r="F3447" i="13"/>
  <c r="F2665" i="10"/>
  <c r="F5025" i="13"/>
  <c r="F4782" i="13"/>
  <c r="H1448" i="18"/>
  <c r="F3714" i="13"/>
  <c r="F3180" i="13"/>
  <c r="F3188" i="13" s="1"/>
  <c r="F2684" i="13"/>
  <c r="F1349" i="13"/>
  <c r="F2150" i="13"/>
  <c r="H1188" i="18"/>
  <c r="F1883" i="13"/>
  <c r="F1889" i="13" s="1"/>
  <c r="F751" i="10"/>
  <c r="F761" i="10" s="1"/>
  <c r="F2309" i="10"/>
  <c r="F2417" i="13"/>
  <c r="F1616" i="13"/>
  <c r="F3136" i="13"/>
  <c r="H1500" i="18"/>
  <c r="F4981" i="13"/>
  <c r="F4204" i="13"/>
  <c r="F4208" i="13" s="1"/>
  <c r="F3670" i="13"/>
  <c r="F2637" i="10"/>
  <c r="F4471" i="13"/>
  <c r="F3937" i="13"/>
  <c r="F4738" i="13"/>
  <c r="F3403" i="13"/>
  <c r="H1384" i="18"/>
  <c r="F2661" i="13"/>
  <c r="F2127" i="13"/>
  <c r="F2425" i="10"/>
  <c r="F2394" i="13"/>
  <c r="F2928" i="13"/>
  <c r="F1593" i="13"/>
  <c r="F1860" i="13"/>
  <c r="F4361" i="13"/>
  <c r="F3827" i="13"/>
  <c r="F3026" i="13"/>
  <c r="F2547" i="10"/>
  <c r="F4094" i="13"/>
  <c r="F3293" i="13"/>
  <c r="F4640" i="13"/>
  <c r="F4883" i="13"/>
  <c r="H1506" i="18"/>
  <c r="F3560" i="13"/>
  <c r="F3566" i="13" s="1"/>
  <c r="F4650" i="13"/>
  <c r="F4893" i="13"/>
  <c r="F3570" i="13"/>
  <c r="F3036" i="13"/>
  <c r="F3044" i="13" s="1"/>
  <c r="F4104" i="13"/>
  <c r="F4371" i="13"/>
  <c r="F2553" i="10"/>
  <c r="F3303" i="13"/>
  <c r="H1512" i="18"/>
  <c r="F3837" i="13"/>
  <c r="F4517" i="13"/>
  <c r="F4250" i="13"/>
  <c r="F4784" i="13"/>
  <c r="F3182" i="13"/>
  <c r="H1450" i="18"/>
  <c r="F3716" i="13"/>
  <c r="F3722" i="13" s="1"/>
  <c r="F3983" i="13"/>
  <c r="F2667" i="10"/>
  <c r="F3449" i="13"/>
  <c r="F5027" i="13"/>
  <c r="H2106" i="18"/>
  <c r="R142" i="12"/>
  <c r="R93" i="12"/>
  <c r="R121" i="12"/>
  <c r="R156" i="12"/>
  <c r="H1328" i="18"/>
  <c r="F1728" i="13"/>
  <c r="F1473" i="13"/>
  <c r="F2385" i="10"/>
  <c r="F2262" i="13"/>
  <c r="F1995" i="13"/>
  <c r="F2796" i="13"/>
  <c r="F2529" i="13"/>
  <c r="H1233" i="18"/>
  <c r="F2701" i="13"/>
  <c r="F1378" i="13"/>
  <c r="F1900" i="13"/>
  <c r="F2322" i="10"/>
  <c r="F1633" i="13"/>
  <c r="F2167" i="13"/>
  <c r="F2434" i="13"/>
  <c r="U596" i="12"/>
  <c r="U597" i="12"/>
  <c r="U590" i="12"/>
  <c r="U593" i="12"/>
  <c r="U591" i="12"/>
  <c r="U595" i="12"/>
  <c r="U592" i="12"/>
  <c r="U594" i="12"/>
  <c r="H3383" i="18"/>
  <c r="U690" i="12"/>
  <c r="F1397" i="13"/>
  <c r="F2720" i="13"/>
  <c r="F2453" i="13"/>
  <c r="F1919" i="13"/>
  <c r="F1925" i="13" s="1"/>
  <c r="H1268" i="18"/>
  <c r="F2333" i="10"/>
  <c r="F2186" i="13"/>
  <c r="F1652" i="13"/>
  <c r="F1798" i="13"/>
  <c r="F2447" i="10"/>
  <c r="F2065" i="13"/>
  <c r="F1543" i="13"/>
  <c r="F2866" i="13"/>
  <c r="F2332" i="13"/>
  <c r="H1294" i="18"/>
  <c r="F2599" i="13"/>
  <c r="F2603" i="13" s="1"/>
  <c r="F4972" i="13"/>
  <c r="F4973" i="13" s="1"/>
  <c r="F4195" i="13"/>
  <c r="F3394" i="13"/>
  <c r="F3127" i="13"/>
  <c r="F3661" i="13"/>
  <c r="H1575" i="18"/>
  <c r="F4729" i="13"/>
  <c r="F4462" i="13"/>
  <c r="F3928" i="13"/>
  <c r="F2632" i="10"/>
  <c r="F2340" i="10"/>
  <c r="F1930" i="13"/>
  <c r="H1275" i="18"/>
  <c r="F1663" i="13"/>
  <c r="F1670" i="13" s="1"/>
  <c r="F2464" i="13"/>
  <c r="F2731" i="13"/>
  <c r="F1408" i="13"/>
  <c r="F2197" i="13"/>
  <c r="H1432" i="18"/>
  <c r="F2964" i="13"/>
  <c r="F2972" i="13" s="1"/>
  <c r="F3231" i="13"/>
  <c r="F4578" i="13"/>
  <c r="F4821" i="13"/>
  <c r="F3498" i="13"/>
  <c r="F3765" i="13"/>
  <c r="F4032" i="13"/>
  <c r="F4299" i="13"/>
  <c r="F2505" i="10"/>
  <c r="H3943" i="18"/>
  <c r="F314" i="15"/>
  <c r="F440" i="11"/>
  <c r="F382" i="11"/>
  <c r="F954" i="13"/>
  <c r="F1260" i="13"/>
  <c r="F1262" i="13" s="1"/>
  <c r="H4061" i="18" s="1"/>
  <c r="H1760" i="18"/>
  <c r="F1107" i="13"/>
  <c r="F330" i="11"/>
  <c r="F1209" i="13"/>
  <c r="F628" i="10"/>
  <c r="F2723" i="13"/>
  <c r="F2726" i="13" s="1"/>
  <c r="F1400" i="13"/>
  <c r="F1922" i="13"/>
  <c r="F2336" i="10"/>
  <c r="H1271" i="18"/>
  <c r="F1655" i="13"/>
  <c r="F2189" i="13"/>
  <c r="F2456" i="13"/>
  <c r="H3537" i="18"/>
  <c r="U700" i="12"/>
  <c r="F1318" i="13"/>
  <c r="F1012" i="13"/>
  <c r="F1019" i="13" s="1"/>
  <c r="H4042" i="18" s="1"/>
  <c r="F1165" i="13"/>
  <c r="F961" i="13"/>
  <c r="H1763" i="18"/>
  <c r="H3312" i="18"/>
  <c r="T664" i="12"/>
  <c r="F2864" i="13"/>
  <c r="F1541" i="13"/>
  <c r="F1796" i="13"/>
  <c r="H1292" i="18"/>
  <c r="F2597" i="13"/>
  <c r="F2330" i="13"/>
  <c r="F2445" i="10"/>
  <c r="F2063" i="13"/>
  <c r="F2069" i="13" s="1"/>
  <c r="F989" i="13"/>
  <c r="F1295" i="13"/>
  <c r="H1297" i="18"/>
  <c r="F2869" i="13"/>
  <c r="F2335" i="13"/>
  <c r="F2602" i="13"/>
  <c r="F2068" i="13"/>
  <c r="F1801" i="13"/>
  <c r="F1546" i="13"/>
  <c r="F2450" i="10"/>
  <c r="F3296" i="13"/>
  <c r="F2550" i="10"/>
  <c r="F3563" i="13"/>
  <c r="F4097" i="13"/>
  <c r="F3029" i="13"/>
  <c r="H1509" i="18"/>
  <c r="F4886" i="13"/>
  <c r="F4364" i="13"/>
  <c r="F4367" i="13" s="1"/>
  <c r="F3830" i="13"/>
  <c r="F4643" i="13"/>
  <c r="H1589" i="18"/>
  <c r="F3731" i="13"/>
  <c r="F3464" i="13"/>
  <c r="F3998" i="13"/>
  <c r="F4265" i="13"/>
  <c r="F4532" i="13"/>
  <c r="F4535" i="13" s="1"/>
  <c r="F2614" i="10"/>
  <c r="F3197" i="13"/>
  <c r="H2078" i="18"/>
  <c r="R119" i="12"/>
  <c r="R91" i="12"/>
  <c r="R154" i="12"/>
  <c r="R140" i="12"/>
  <c r="F1956" i="13"/>
  <c r="F2358" i="10"/>
  <c r="F1689" i="13"/>
  <c r="F1434" i="13"/>
  <c r="H1301" i="18"/>
  <c r="F2223" i="13"/>
  <c r="F2228" i="13" s="1"/>
  <c r="F2490" i="13"/>
  <c r="F2757" i="13"/>
  <c r="F465" i="11"/>
  <c r="H3960" i="18"/>
  <c r="F1317" i="13"/>
  <c r="F1268" i="13"/>
  <c r="F1267" i="13"/>
  <c r="F337" i="11"/>
  <c r="F3196" i="13"/>
  <c r="F2613" i="10"/>
  <c r="H1588" i="18"/>
  <c r="F4531" i="13"/>
  <c r="F3463" i="13"/>
  <c r="F4264" i="13"/>
  <c r="F4268" i="13" s="1"/>
  <c r="F3730" i="13"/>
  <c r="F3997" i="13"/>
  <c r="F1662" i="13"/>
  <c r="F2730" i="13"/>
  <c r="F2339" i="10"/>
  <c r="F2463" i="13"/>
  <c r="H1274" i="18"/>
  <c r="F2196" i="13"/>
  <c r="F1929" i="13"/>
  <c r="F1407" i="13"/>
  <c r="F1415" i="13" s="1"/>
  <c r="F2403" i="13"/>
  <c r="F2408" i="13" s="1"/>
  <c r="F2670" i="13"/>
  <c r="F2430" i="10"/>
  <c r="F2136" i="13"/>
  <c r="H1389" i="18"/>
  <c r="F2937" i="13"/>
  <c r="F1602" i="13"/>
  <c r="F1869" i="13"/>
  <c r="F2406" i="13"/>
  <c r="F1872" i="13"/>
  <c r="F2940" i="13"/>
  <c r="F2433" i="10"/>
  <c r="H1392" i="18"/>
  <c r="F2673" i="13"/>
  <c r="F1605" i="13"/>
  <c r="F2139" i="13"/>
  <c r="H4010" i="18"/>
  <c r="F355" i="15"/>
  <c r="H1379" i="18"/>
  <c r="F2122" i="13"/>
  <c r="F2389" i="13"/>
  <c r="F2656" i="13"/>
  <c r="F1588" i="13"/>
  <c r="F1855" i="13"/>
  <c r="F1862" i="13" s="1"/>
  <c r="F2420" i="10"/>
  <c r="F2923" i="13"/>
  <c r="H1291" i="18"/>
  <c r="F2863" i="13"/>
  <c r="F1540" i="13"/>
  <c r="F2062" i="13"/>
  <c r="F1795" i="13"/>
  <c r="F1802" i="13" s="1"/>
  <c r="F2444" i="10"/>
  <c r="F2329" i="13"/>
  <c r="F2596" i="13"/>
  <c r="F4432" i="13"/>
  <c r="F4165" i="13"/>
  <c r="F2594" i="10"/>
  <c r="F3898" i="13"/>
  <c r="H1553" i="18"/>
  <c r="F3097" i="13"/>
  <c r="F3631" i="13"/>
  <c r="F3364" i="13"/>
  <c r="F3371" i="13" s="1"/>
  <c r="F4699" i="13"/>
  <c r="F4942" i="13"/>
  <c r="H3961" i="18"/>
  <c r="F294" i="15"/>
  <c r="F466" i="11"/>
  <c r="F3842" i="13"/>
  <c r="F3041" i="13"/>
  <c r="F4898" i="13"/>
  <c r="F4376" i="13"/>
  <c r="F4379" i="13" s="1"/>
  <c r="F4655" i="13"/>
  <c r="F2558" i="10"/>
  <c r="F4109" i="13"/>
  <c r="H1517" i="18"/>
  <c r="F3575" i="13"/>
  <c r="F3308" i="13"/>
  <c r="F4894" i="13"/>
  <c r="F3037" i="13"/>
  <c r="F3304" i="13"/>
  <c r="F3311" i="13" s="1"/>
  <c r="H1513" i="18"/>
  <c r="F4372" i="13"/>
  <c r="F4105" i="13"/>
  <c r="F3838" i="13"/>
  <c r="F4651" i="13"/>
  <c r="F2554" i="10"/>
  <c r="F3571" i="13"/>
  <c r="R92" i="12"/>
  <c r="R155" i="12"/>
  <c r="R141" i="12"/>
  <c r="H2092" i="18"/>
  <c r="R120" i="12"/>
  <c r="F4128" i="13"/>
  <c r="F3060" i="13"/>
  <c r="F3068" i="13" s="1"/>
  <c r="F3861" i="13"/>
  <c r="H1528" i="18"/>
  <c r="F4395" i="13"/>
  <c r="F3327" i="13"/>
  <c r="F4917" i="13"/>
  <c r="F4674" i="13"/>
  <c r="F2569" i="10"/>
  <c r="F3594" i="13"/>
  <c r="U561" i="12"/>
  <c r="U555" i="12"/>
  <c r="U557" i="12"/>
  <c r="U556" i="12"/>
  <c r="U562" i="12"/>
  <c r="U559" i="12"/>
  <c r="U560" i="12"/>
  <c r="U558" i="12"/>
  <c r="H3966" i="18"/>
  <c r="F469" i="11"/>
  <c r="F390" i="15"/>
  <c r="H3340" i="18"/>
  <c r="T666" i="12"/>
  <c r="F2628" i="10"/>
  <c r="F4458" i="13"/>
  <c r="F3390" i="13"/>
  <c r="F4191" i="13"/>
  <c r="F4968" i="13"/>
  <c r="F3924" i="13"/>
  <c r="F3929" i="13" s="1"/>
  <c r="H1571" i="18"/>
  <c r="F3657" i="13"/>
  <c r="F3123" i="13"/>
  <c r="F4725" i="13"/>
  <c r="U692" i="12"/>
  <c r="H3663" i="18"/>
  <c r="F3727" i="13"/>
  <c r="F4261" i="13"/>
  <c r="F3193" i="13"/>
  <c r="H1585" i="18"/>
  <c r="F4528" i="13"/>
  <c r="F3994" i="13"/>
  <c r="F2610" i="10"/>
  <c r="F3460" i="13"/>
  <c r="F3467" i="13" s="1"/>
  <c r="F1726" i="13"/>
  <c r="F2260" i="13"/>
  <c r="F2383" i="10"/>
  <c r="F2527" i="13"/>
  <c r="F2531" i="13" s="1"/>
  <c r="H1326" i="18"/>
  <c r="F2794" i="13"/>
  <c r="F1993" i="13"/>
  <c r="F1471" i="13"/>
  <c r="F2622" i="10"/>
  <c r="F3209" i="13"/>
  <c r="F4010" i="13"/>
  <c r="F4544" i="13"/>
  <c r="F4547" i="13" s="1"/>
  <c r="F4277" i="13"/>
  <c r="H1597" i="18"/>
  <c r="F3476" i="13"/>
  <c r="F3743" i="13"/>
  <c r="F2025" i="13"/>
  <c r="F2403" i="10"/>
  <c r="F1758" i="13"/>
  <c r="F1503" i="13"/>
  <c r="F1511" i="13" s="1"/>
  <c r="H1346" i="18"/>
  <c r="F2559" i="13"/>
  <c r="F2826" i="13"/>
  <c r="F2292" i="13"/>
  <c r="F1991" i="13"/>
  <c r="F1997" i="13" s="1"/>
  <c r="F2792" i="13"/>
  <c r="H1324" i="18"/>
  <c r="F1724" i="13"/>
  <c r="F2258" i="13"/>
  <c r="F1469" i="13"/>
  <c r="F2381" i="10"/>
  <c r="F2525" i="13"/>
  <c r="F2395" i="13"/>
  <c r="F1861" i="13"/>
  <c r="F1594" i="13"/>
  <c r="F2662" i="13"/>
  <c r="H1385" i="18"/>
  <c r="F2426" i="10"/>
  <c r="F2128" i="13"/>
  <c r="F2929" i="13"/>
  <c r="F448" i="11"/>
  <c r="H3947" i="18"/>
  <c r="F286" i="15"/>
  <c r="H1282" i="18"/>
  <c r="F1674" i="13"/>
  <c r="F2347" i="10"/>
  <c r="F2208" i="13"/>
  <c r="F2742" i="13"/>
  <c r="F1941" i="13"/>
  <c r="F1419" i="13"/>
  <c r="F1427" i="13" s="1"/>
  <c r="F2475" i="13"/>
  <c r="F1799" i="13"/>
  <c r="F2066" i="13"/>
  <c r="F2333" i="13"/>
  <c r="F1544" i="13"/>
  <c r="F2448" i="10"/>
  <c r="F2867" i="13"/>
  <c r="F2870" i="13" s="1"/>
  <c r="F2600" i="13"/>
  <c r="H1295" i="18"/>
  <c r="F291" i="15"/>
  <c r="H4006" i="18"/>
  <c r="F2915" i="13"/>
  <c r="F2918" i="13" s="1"/>
  <c r="F2480" i="10"/>
  <c r="H1247" i="18"/>
  <c r="F1580" i="13"/>
  <c r="F1847" i="13"/>
  <c r="F2381" i="13"/>
  <c r="F2648" i="13"/>
  <c r="F2114" i="13"/>
  <c r="F3634" i="13"/>
  <c r="F4168" i="13"/>
  <c r="F4172" i="13" s="1"/>
  <c r="F4945" i="13"/>
  <c r="F3100" i="13"/>
  <c r="H1556" i="18"/>
  <c r="F2597" i="10"/>
  <c r="F4702" i="13"/>
  <c r="F3367" i="13"/>
  <c r="F3901" i="13"/>
  <c r="F4435" i="13"/>
  <c r="H3988" i="18"/>
  <c r="F504" i="11"/>
  <c r="F279" i="15"/>
  <c r="H1484" i="18"/>
  <c r="F4861" i="13"/>
  <c r="F4339" i="13"/>
  <c r="F4618" i="13"/>
  <c r="F4072" i="13"/>
  <c r="F4076" i="13" s="1"/>
  <c r="F3271" i="13"/>
  <c r="F2533" i="10"/>
  <c r="F3805" i="13"/>
  <c r="F3538" i="13"/>
  <c r="F3004" i="13"/>
  <c r="F429" i="11"/>
  <c r="H3932" i="18"/>
  <c r="H960" i="18"/>
  <c r="F80" i="10"/>
  <c r="F40" i="10"/>
  <c r="H1486" i="18"/>
  <c r="F4863" i="13"/>
  <c r="F4341" i="13"/>
  <c r="F3273" i="13"/>
  <c r="F2535" i="10"/>
  <c r="F3807" i="13"/>
  <c r="F3540" i="13"/>
  <c r="F4620" i="13"/>
  <c r="F4622" i="13" s="1"/>
  <c r="F3006" i="13"/>
  <c r="F4074" i="13"/>
  <c r="H1537" i="18"/>
  <c r="F4408" i="13"/>
  <c r="F3874" i="13"/>
  <c r="F3607" i="13"/>
  <c r="F4930" i="13"/>
  <c r="F4141" i="13"/>
  <c r="F4687" i="13"/>
  <c r="F3340" i="13"/>
  <c r="F3347" i="13" s="1"/>
  <c r="F3073" i="13"/>
  <c r="F2578" i="10"/>
  <c r="F1712" i="13"/>
  <c r="F2513" i="13"/>
  <c r="F2780" i="13"/>
  <c r="F2246" i="13"/>
  <c r="H1316" i="18"/>
  <c r="F1457" i="13"/>
  <c r="F1979" i="13"/>
  <c r="F1985" i="13" s="1"/>
  <c r="F2373" i="10"/>
  <c r="F648" i="11"/>
  <c r="H1552" i="18"/>
  <c r="F4164" i="13"/>
  <c r="F3096" i="13"/>
  <c r="F3104" i="13" s="1"/>
  <c r="F3630" i="13"/>
  <c r="F3363" i="13"/>
  <c r="F3897" i="13"/>
  <c r="F4698" i="13"/>
  <c r="F2593" i="10"/>
  <c r="F4431" i="13"/>
  <c r="F4941" i="13"/>
  <c r="F245" i="11"/>
  <c r="H3243" i="18"/>
  <c r="U689" i="12"/>
  <c r="F2029" i="13"/>
  <c r="F2563" i="13"/>
  <c r="F2567" i="13" s="1"/>
  <c r="F1507" i="13"/>
  <c r="F2407" i="10"/>
  <c r="F1762" i="13"/>
  <c r="F2296" i="13"/>
  <c r="F2830" i="13"/>
  <c r="H1350" i="18"/>
  <c r="F1752" i="13"/>
  <c r="F2401" i="10"/>
  <c r="F2286" i="13"/>
  <c r="H1344" i="18"/>
  <c r="F2019" i="13"/>
  <c r="F2553" i="13"/>
  <c r="F1497" i="13"/>
  <c r="F2820" i="13"/>
  <c r="F387" i="15"/>
  <c r="H4011" i="18"/>
  <c r="H1280" i="18"/>
  <c r="F2202" i="13"/>
  <c r="F2469" i="13"/>
  <c r="F2345" i="10"/>
  <c r="F1413" i="13"/>
  <c r="F2736" i="13"/>
  <c r="F1668" i="13"/>
  <c r="F1935" i="13"/>
  <c r="F4546" i="13"/>
  <c r="F4279" i="13"/>
  <c r="F3478" i="13"/>
  <c r="F3745" i="13"/>
  <c r="F3211" i="13"/>
  <c r="F2624" i="10"/>
  <c r="H1599" i="18"/>
  <c r="F4012" i="13"/>
  <c r="F3738" i="13"/>
  <c r="F3204" i="13"/>
  <c r="F3212" i="13" s="1"/>
  <c r="F2617" i="10"/>
  <c r="F4539" i="13"/>
  <c r="F4272" i="13"/>
  <c r="H1592" i="18"/>
  <c r="F4005" i="13"/>
  <c r="F3471" i="13"/>
  <c r="H4015" i="18"/>
  <c r="F529" i="11"/>
  <c r="F327" i="15"/>
  <c r="H3946" i="18"/>
  <c r="F447" i="11"/>
  <c r="H4018" i="18"/>
  <c r="F536" i="11"/>
  <c r="F299" i="15"/>
  <c r="H1596" i="18"/>
  <c r="F4276" i="13"/>
  <c r="F4280" i="13" s="1"/>
  <c r="F4009" i="13"/>
  <c r="F3742" i="13"/>
  <c r="F2621" i="10"/>
  <c r="F3475" i="13"/>
  <c r="F3208" i="13"/>
  <c r="F4543" i="13"/>
  <c r="F2203" i="13"/>
  <c r="F2346" i="10"/>
  <c r="F1936" i="13"/>
  <c r="F1414" i="13"/>
  <c r="H1281" i="18"/>
  <c r="F2470" i="13"/>
  <c r="F2737" i="13"/>
  <c r="F1669" i="13"/>
  <c r="H1383" i="18"/>
  <c r="F1859" i="13"/>
  <c r="F2126" i="13"/>
  <c r="F2927" i="13"/>
  <c r="F2930" i="13" s="1"/>
  <c r="F1592" i="13"/>
  <c r="F2393" i="13"/>
  <c r="F2660" i="13"/>
  <c r="F2424" i="10"/>
  <c r="F544" i="10"/>
  <c r="F2551" i="10"/>
  <c r="F3030" i="13"/>
  <c r="F4644" i="13"/>
  <c r="F4646" i="13" s="1"/>
  <c r="F3831" i="13"/>
  <c r="H1510" i="18"/>
  <c r="F3564" i="13"/>
  <c r="F4365" i="13"/>
  <c r="F4098" i="13"/>
  <c r="F3297" i="13"/>
  <c r="F4887" i="13"/>
  <c r="F2609" i="10"/>
  <c r="F4527" i="13"/>
  <c r="H1584" i="18"/>
  <c r="F3993" i="13"/>
  <c r="F3192" i="13"/>
  <c r="F3200" i="13" s="1"/>
  <c r="F3726" i="13"/>
  <c r="F4260" i="13"/>
  <c r="F3459" i="13"/>
  <c r="H1549" i="18"/>
  <c r="F3356" i="13"/>
  <c r="F3890" i="13"/>
  <c r="F2590" i="10"/>
  <c r="F3089" i="13"/>
  <c r="F4157" i="13"/>
  <c r="F4424" i="13"/>
  <c r="F4427" i="13" s="1"/>
  <c r="F3623" i="13"/>
  <c r="F2349" i="10"/>
  <c r="F2477" i="13"/>
  <c r="F1421" i="13"/>
  <c r="H1284" i="18"/>
  <c r="F2744" i="13"/>
  <c r="F1943" i="13"/>
  <c r="F1949" i="13" s="1"/>
  <c r="F1676" i="13"/>
  <c r="F2210" i="13"/>
  <c r="F950" i="13"/>
  <c r="F1103" i="13"/>
  <c r="F552" i="11"/>
  <c r="H4030" i="18"/>
  <c r="F307" i="15"/>
  <c r="F1396" i="13"/>
  <c r="F2185" i="13"/>
  <c r="H1267" i="18"/>
  <c r="F2452" i="13"/>
  <c r="F2332" i="10"/>
  <c r="F1918" i="13"/>
  <c r="F2719" i="13"/>
  <c r="F1651" i="13"/>
  <c r="F1658" i="13" s="1"/>
  <c r="F3789" i="13"/>
  <c r="F3522" i="13"/>
  <c r="H1472" i="18"/>
  <c r="F4056" i="13"/>
  <c r="F4845" i="13"/>
  <c r="F4602" i="13"/>
  <c r="F3255" i="13"/>
  <c r="F2521" i="10"/>
  <c r="F4323" i="13"/>
  <c r="F2988" i="13"/>
  <c r="F2996" i="13" s="1"/>
  <c r="F2379" i="13"/>
  <c r="F2384" i="13" s="1"/>
  <c r="F1845" i="13"/>
  <c r="F2646" i="13"/>
  <c r="F1578" i="13"/>
  <c r="F2478" i="10"/>
  <c r="F2913" i="13"/>
  <c r="H1245" i="18"/>
  <c r="F2112" i="13"/>
  <c r="F331" i="15"/>
  <c r="F537" i="11"/>
  <c r="H4021" i="18"/>
  <c r="F3801" i="13"/>
  <c r="F4857" i="13"/>
  <c r="F4068" i="13"/>
  <c r="F3000" i="13"/>
  <c r="F3008" i="13" s="1"/>
  <c r="F3267" i="13"/>
  <c r="F4614" i="13"/>
  <c r="F4335" i="13"/>
  <c r="H1480" i="18"/>
  <c r="F3534" i="13"/>
  <c r="F2529" i="10"/>
  <c r="F2275" i="13"/>
  <c r="F1741" i="13"/>
  <c r="F2008" i="13"/>
  <c r="F2542" i="13"/>
  <c r="F2809" i="13"/>
  <c r="F2394" i="10"/>
  <c r="H1337" i="18"/>
  <c r="F1486" i="13"/>
  <c r="F2307" i="13"/>
  <c r="F2312" i="13" s="1"/>
  <c r="F2574" i="13"/>
  <c r="F2040" i="13"/>
  <c r="H1357" i="18"/>
  <c r="F1773" i="13"/>
  <c r="F2841" i="13"/>
  <c r="F1518" i="13"/>
  <c r="F2414" i="10"/>
  <c r="F2324" i="10"/>
  <c r="F2440" i="13"/>
  <c r="F2707" i="13"/>
  <c r="F1639" i="13"/>
  <c r="F1646" i="13" s="1"/>
  <c r="F1384" i="13"/>
  <c r="F2173" i="13"/>
  <c r="H1259" i="18"/>
  <c r="F1906" i="13"/>
  <c r="F650" i="11"/>
  <c r="F2601" i="13"/>
  <c r="H1296" i="18"/>
  <c r="F1800" i="13"/>
  <c r="F2449" i="10"/>
  <c r="F2868" i="13"/>
  <c r="F2067" i="13"/>
  <c r="F2334" i="13"/>
  <c r="F1545" i="13"/>
  <c r="F318" i="15"/>
  <c r="H3950" i="18"/>
  <c r="F449" i="11"/>
  <c r="F4897" i="13"/>
  <c r="F4375" i="13"/>
  <c r="F3040" i="13"/>
  <c r="F3574" i="13"/>
  <c r="F3307" i="13"/>
  <c r="F3841" i="13"/>
  <c r="F4108" i="13"/>
  <c r="F4112" i="13" s="1"/>
  <c r="F2557" i="10"/>
  <c r="F4654" i="13"/>
  <c r="H1516" i="18"/>
  <c r="F3863" i="13"/>
  <c r="F3596" i="13"/>
  <c r="F3602" i="13" s="1"/>
  <c r="F3329" i="13"/>
  <c r="F4397" i="13"/>
  <c r="F4676" i="13"/>
  <c r="F3062" i="13"/>
  <c r="H1530" i="18"/>
  <c r="F4130" i="13"/>
  <c r="F2571" i="10"/>
  <c r="F4919" i="13"/>
  <c r="F301" i="11"/>
  <c r="H1545" i="18"/>
  <c r="F4420" i="13"/>
  <c r="F3619" i="13"/>
  <c r="F4153" i="13"/>
  <c r="F3886" i="13"/>
  <c r="F3352" i="13"/>
  <c r="F3359" i="13" s="1"/>
  <c r="F2586" i="10"/>
  <c r="F3085" i="13"/>
  <c r="F4626" i="13"/>
  <c r="F3813" i="13"/>
  <c r="F4347" i="13"/>
  <c r="F3279" i="13"/>
  <c r="F3012" i="13"/>
  <c r="F3020" i="13" s="1"/>
  <c r="F4869" i="13"/>
  <c r="F3546" i="13"/>
  <c r="F4080" i="13"/>
  <c r="H1488" i="18"/>
  <c r="F2537" i="10"/>
  <c r="F616" i="10"/>
  <c r="F2343" i="10"/>
  <c r="H1278" i="18"/>
  <c r="F2734" i="13"/>
  <c r="F1933" i="13"/>
  <c r="F2200" i="13"/>
  <c r="F1411" i="13"/>
  <c r="F1666" i="13"/>
  <c r="F2467" i="13"/>
  <c r="F2471" i="13" s="1"/>
  <c r="F3274" i="13"/>
  <c r="F4075" i="13"/>
  <c r="F3541" i="13"/>
  <c r="F3808" i="13"/>
  <c r="F4342" i="13"/>
  <c r="F2536" i="10"/>
  <c r="F4864" i="13"/>
  <c r="F4865" i="13" s="1"/>
  <c r="F4621" i="13"/>
  <c r="F3007" i="13"/>
  <c r="H1487" i="18"/>
  <c r="F1445" i="13"/>
  <c r="F1967" i="13"/>
  <c r="F1973" i="13" s="1"/>
  <c r="H1308" i="18"/>
  <c r="F2501" i="13"/>
  <c r="F2234" i="13"/>
  <c r="F2768" i="13"/>
  <c r="F1700" i="13"/>
  <c r="F2365" i="10"/>
  <c r="W5" i="11"/>
  <c r="W24" i="7"/>
  <c r="W25" i="7" s="1"/>
  <c r="H728" i="18"/>
  <c r="W5" i="15"/>
  <c r="W5" i="12"/>
  <c r="W38" i="7"/>
  <c r="W39" i="7" s="1"/>
  <c r="W5" i="9"/>
  <c r="W5" i="13"/>
  <c r="W5" i="6"/>
  <c r="W5" i="10"/>
  <c r="W5" i="7"/>
  <c r="F664" i="10"/>
  <c r="F4948" i="13"/>
  <c r="F4949" i="13" s="1"/>
  <c r="F4171" i="13"/>
  <c r="F3103" i="13"/>
  <c r="F3370" i="13"/>
  <c r="F2600" i="10"/>
  <c r="H1559" i="18"/>
  <c r="F4705" i="13"/>
  <c r="F4438" i="13"/>
  <c r="F3637" i="13"/>
  <c r="F3904" i="13"/>
  <c r="F3184" i="13"/>
  <c r="F4252" i="13"/>
  <c r="F4256" i="13" s="1"/>
  <c r="F3718" i="13"/>
  <c r="F3451" i="13"/>
  <c r="H1452" i="18"/>
  <c r="F5029" i="13"/>
  <c r="F4519" i="13"/>
  <c r="F4786" i="13"/>
  <c r="F3985" i="13"/>
  <c r="F2669" i="10"/>
  <c r="H1505" i="18"/>
  <c r="F4882" i="13"/>
  <c r="F4360" i="13"/>
  <c r="F3826" i="13"/>
  <c r="F3292" i="13"/>
  <c r="F3299" i="13" s="1"/>
  <c r="F4639" i="13"/>
  <c r="F3559" i="13"/>
  <c r="F2546" i="10"/>
  <c r="F4093" i="13"/>
  <c r="F3025" i="13"/>
  <c r="F2434" i="10"/>
  <c r="H1393" i="18"/>
  <c r="F2674" i="13"/>
  <c r="F2140" i="13"/>
  <c r="F2407" i="13"/>
  <c r="F1873" i="13"/>
  <c r="F1606" i="13"/>
  <c r="F2941" i="13"/>
  <c r="H3172" i="18"/>
  <c r="T629" i="12"/>
  <c r="H1192" i="18"/>
  <c r="F2421" i="13"/>
  <c r="F1620" i="13"/>
  <c r="F1353" i="13"/>
  <c r="F1887" i="13"/>
  <c r="F755" i="10"/>
  <c r="F765" i="10" s="1"/>
  <c r="F2313" i="10"/>
  <c r="F2154" i="13"/>
  <c r="F2688" i="13"/>
  <c r="F271" i="11"/>
  <c r="F712" i="10"/>
  <c r="F1371" i="13"/>
  <c r="F1379" i="13" s="1"/>
  <c r="F1893" i="13"/>
  <c r="F2160" i="13"/>
  <c r="F2694" i="13"/>
  <c r="H1226" i="18"/>
  <c r="F1626" i="13"/>
  <c r="F2427" i="13"/>
  <c r="F2315" i="10"/>
  <c r="F287" i="15"/>
  <c r="F520" i="11"/>
  <c r="H4000" i="18"/>
  <c r="H1473" i="18"/>
  <c r="F2522" i="10"/>
  <c r="F4324" i="13"/>
  <c r="F4057" i="13"/>
  <c r="F3790" i="13"/>
  <c r="F3256" i="13"/>
  <c r="F3263" i="13" s="1"/>
  <c r="F4846" i="13"/>
  <c r="F4603" i="13"/>
  <c r="F2989" i="13"/>
  <c r="F3523" i="13"/>
  <c r="F299" i="11"/>
  <c r="F2590" i="13"/>
  <c r="F2323" i="13"/>
  <c r="F2442" i="10"/>
  <c r="F1789" i="13"/>
  <c r="F1534" i="13"/>
  <c r="F2056" i="13"/>
  <c r="H1369" i="18"/>
  <c r="F2857" i="13"/>
  <c r="H3284" i="18"/>
  <c r="T662" i="12"/>
  <c r="H1470" i="18"/>
  <c r="F4839" i="13"/>
  <c r="F4317" i="13"/>
  <c r="F4050" i="13"/>
  <c r="F4596" i="13"/>
  <c r="F4598" i="13" s="1"/>
  <c r="F2982" i="13"/>
  <c r="F3516" i="13"/>
  <c r="F3249" i="13"/>
  <c r="F2519" i="10"/>
  <c r="F3783" i="13"/>
  <c r="H1511" i="18"/>
  <c r="F4099" i="13"/>
  <c r="F3832" i="13"/>
  <c r="F3298" i="13"/>
  <c r="F4366" i="13"/>
  <c r="F4888" i="13"/>
  <c r="F4889" i="13" s="1"/>
  <c r="F3565" i="13"/>
  <c r="F3031" i="13"/>
  <c r="F2552" i="10"/>
  <c r="F4645" i="13"/>
  <c r="F3902" i="13"/>
  <c r="F4436" i="13"/>
  <c r="F4439" i="13" s="1"/>
  <c r="H1557" i="18"/>
  <c r="F4169" i="13"/>
  <c r="F3635" i="13"/>
  <c r="F3368" i="13"/>
  <c r="F3101" i="13"/>
  <c r="F4703" i="13"/>
  <c r="F4946" i="13"/>
  <c r="F2598" i="10"/>
  <c r="F3234" i="13"/>
  <c r="F4581" i="13"/>
  <c r="F3501" i="13"/>
  <c r="H1435" i="18"/>
  <c r="F2508" i="10"/>
  <c r="F4302" i="13"/>
  <c r="F4824" i="13"/>
  <c r="F2967" i="13"/>
  <c r="F4035" i="13"/>
  <c r="F3768" i="13"/>
  <c r="F3773" i="13" s="1"/>
  <c r="H3987" i="18"/>
  <c r="F402" i="15"/>
  <c r="F496" i="11"/>
  <c r="H3964" i="18"/>
  <c r="F326" i="15"/>
  <c r="F467" i="11"/>
  <c r="F3185" i="13"/>
  <c r="H1453" i="18"/>
  <c r="F4520" i="13"/>
  <c r="F4523" i="13" s="1"/>
  <c r="F4253" i="13"/>
  <c r="F2670" i="10"/>
  <c r="F5030" i="13"/>
  <c r="F3986" i="13"/>
  <c r="F3719" i="13"/>
  <c r="F3452" i="13"/>
  <c r="F4787" i="13"/>
  <c r="F4875" i="13"/>
  <c r="F2543" i="10"/>
  <c r="F4086" i="13"/>
  <c r="F3285" i="13"/>
  <c r="F3018" i="13"/>
  <c r="F4632" i="13"/>
  <c r="F4634" i="13" s="1"/>
  <c r="F3552" i="13"/>
  <c r="H1494" i="18"/>
  <c r="F4353" i="13"/>
  <c r="F3819" i="13"/>
  <c r="F3284" i="13"/>
  <c r="F2542" i="10"/>
  <c r="F4085" i="13"/>
  <c r="F4631" i="13"/>
  <c r="F4874" i="13"/>
  <c r="F4352" i="13"/>
  <c r="F4355" i="13" s="1"/>
  <c r="F3818" i="13"/>
  <c r="F3551" i="13"/>
  <c r="H1493" i="18"/>
  <c r="F3017" i="13"/>
  <c r="F3246" i="13"/>
  <c r="F4314" i="13"/>
  <c r="F2979" i="13"/>
  <c r="F2516" i="10"/>
  <c r="F3780" i="13"/>
  <c r="F3785" i="13" s="1"/>
  <c r="F3513" i="13"/>
  <c r="F4047" i="13"/>
  <c r="F4593" i="13"/>
  <c r="H1467" i="18"/>
  <c r="F4836" i="13"/>
  <c r="F568" i="10"/>
  <c r="F2437" i="10"/>
  <c r="F2852" i="13"/>
  <c r="F2051" i="13"/>
  <c r="F2057" i="13" s="1"/>
  <c r="F2585" i="13"/>
  <c r="F1529" i="13"/>
  <c r="F2318" i="13"/>
  <c r="F1784" i="13"/>
  <c r="H1364" i="18"/>
  <c r="F3938" i="13"/>
  <c r="F3671" i="13"/>
  <c r="F4205" i="13"/>
  <c r="F4982" i="13"/>
  <c r="F2638" i="10"/>
  <c r="H1501" i="18"/>
  <c r="F3137" i="13"/>
  <c r="F3404" i="13"/>
  <c r="F4472" i="13"/>
  <c r="F4475" i="13" s="1"/>
  <c r="F4739" i="13"/>
  <c r="F2606" i="10"/>
  <c r="F3914" i="13"/>
  <c r="H1565" i="18"/>
  <c r="F4181" i="13"/>
  <c r="F3647" i="13"/>
  <c r="F4958" i="13"/>
  <c r="F4448" i="13"/>
  <c r="F4451" i="13" s="1"/>
  <c r="F4715" i="13"/>
  <c r="F3113" i="13"/>
  <c r="F3380" i="13"/>
  <c r="F303" i="15"/>
  <c r="H4024" i="18"/>
  <c r="F544" i="11"/>
  <c r="H1555" i="18"/>
  <c r="F4701" i="13"/>
  <c r="F4434" i="13"/>
  <c r="F3366" i="13"/>
  <c r="F3900" i="13"/>
  <c r="F3905" i="13" s="1"/>
  <c r="F4944" i="13"/>
  <c r="F3633" i="13"/>
  <c r="F4167" i="13"/>
  <c r="F2596" i="10"/>
  <c r="F3099" i="13"/>
  <c r="F2815" i="13"/>
  <c r="F2014" i="13"/>
  <c r="F2548" i="13"/>
  <c r="H1339" i="18"/>
  <c r="F2396" i="10"/>
  <c r="F1747" i="13"/>
  <c r="F1754" i="13" s="1"/>
  <c r="F1492" i="13"/>
  <c r="F2281" i="13"/>
  <c r="F646" i="11"/>
  <c r="F2344" i="10"/>
  <c r="F1667" i="13"/>
  <c r="F1412" i="13"/>
  <c r="F2468" i="13"/>
  <c r="F1934" i="13"/>
  <c r="F2735" i="13"/>
  <c r="F2738" i="13" s="1"/>
  <c r="F2201" i="13"/>
  <c r="H1279" i="18"/>
  <c r="F1977" i="13"/>
  <c r="F1710" i="13"/>
  <c r="F2778" i="13"/>
  <c r="F2371" i="10"/>
  <c r="F2244" i="13"/>
  <c r="F2511" i="13"/>
  <c r="F1455" i="13"/>
  <c r="F1463" i="13" s="1"/>
  <c r="H1314" i="18"/>
  <c r="F1532" i="13"/>
  <c r="F1787" i="13"/>
  <c r="F2054" i="13"/>
  <c r="F2321" i="13"/>
  <c r="F2588" i="13"/>
  <c r="H1367" i="18"/>
  <c r="F2855" i="13"/>
  <c r="F2858" i="13" s="1"/>
  <c r="F2440" i="10"/>
  <c r="H3997" i="18"/>
  <c r="F513" i="11"/>
  <c r="F315" i="15"/>
  <c r="F4446" i="13"/>
  <c r="F4179" i="13"/>
  <c r="F3378" i="13"/>
  <c r="F3912" i="13"/>
  <c r="F3917" i="13" s="1"/>
  <c r="H1563" i="18"/>
  <c r="F4956" i="13"/>
  <c r="F3645" i="13"/>
  <c r="F2604" i="10"/>
  <c r="F4713" i="13"/>
  <c r="F3111" i="13"/>
  <c r="R405" i="12"/>
  <c r="H2288" i="18"/>
  <c r="F4716" i="13"/>
  <c r="F4718" i="13" s="1"/>
  <c r="H1566" i="18"/>
  <c r="F3381" i="13"/>
  <c r="F2607" i="10"/>
  <c r="F3648" i="13"/>
  <c r="F4449" i="13"/>
  <c r="F4959" i="13"/>
  <c r="F4182" i="13"/>
  <c r="F3114" i="13"/>
  <c r="F3915" i="13"/>
  <c r="U517" i="12"/>
  <c r="U520" i="12"/>
  <c r="U524" i="12"/>
  <c r="U521" i="12"/>
  <c r="U522" i="12"/>
  <c r="U523" i="12"/>
  <c r="U519" i="12"/>
  <c r="U518" i="12"/>
  <c r="F3477" i="13"/>
  <c r="H1598" i="18"/>
  <c r="F4011" i="13"/>
  <c r="F4278" i="13"/>
  <c r="F3210" i="13"/>
  <c r="F2623" i="10"/>
  <c r="F3744" i="13"/>
  <c r="F4545" i="13"/>
  <c r="F1506" i="13"/>
  <c r="F2829" i="13"/>
  <c r="F2295" i="13"/>
  <c r="F2300" i="13" s="1"/>
  <c r="F2028" i="13"/>
  <c r="H1349" i="18"/>
  <c r="F2562" i="13"/>
  <c r="F1761" i="13"/>
  <c r="F2406" i="10"/>
  <c r="F3891" i="13"/>
  <c r="F2591" i="10"/>
  <c r="F3090" i="13"/>
  <c r="H1550" i="18"/>
  <c r="F4158" i="13"/>
  <c r="F4425" i="13"/>
  <c r="F3624" i="13"/>
  <c r="F3357" i="13"/>
  <c r="F2587" i="10"/>
  <c r="F3887" i="13"/>
  <c r="F3620" i="13"/>
  <c r="F3626" i="13" s="1"/>
  <c r="F3353" i="13"/>
  <c r="F4154" i="13"/>
  <c r="H1546" i="18"/>
  <c r="F4421" i="13"/>
  <c r="F3086" i="13"/>
  <c r="F605" i="11"/>
  <c r="F2671" i="13"/>
  <c r="F2675" i="13" s="1"/>
  <c r="F2404" i="13"/>
  <c r="F2938" i="13"/>
  <c r="H1390" i="18"/>
  <c r="F1603" i="13"/>
  <c r="F2137" i="13"/>
  <c r="F2431" i="10"/>
  <c r="F1870" i="13"/>
  <c r="H1522" i="18"/>
  <c r="F2563" i="10"/>
  <c r="F3584" i="13"/>
  <c r="F3590" i="13" s="1"/>
  <c r="F3050" i="13"/>
  <c r="F3851" i="13"/>
  <c r="F4385" i="13"/>
  <c r="F4907" i="13"/>
  <c r="F3317" i="13"/>
  <c r="F4664" i="13"/>
  <c r="F4118" i="13"/>
  <c r="F3305" i="13"/>
  <c r="F4652" i="13"/>
  <c r="F2555" i="10"/>
  <c r="F4895" i="13"/>
  <c r="F4106" i="13"/>
  <c r="F3839" i="13"/>
  <c r="H1514" i="18"/>
  <c r="F4373" i="13"/>
  <c r="F3038" i="13"/>
  <c r="F3572" i="13"/>
  <c r="F3578" i="13" s="1"/>
  <c r="F649" i="11"/>
  <c r="F475" i="11"/>
  <c r="H3968" i="18"/>
  <c r="F298" i="15"/>
  <c r="H1332" i="18"/>
  <c r="F2804" i="13"/>
  <c r="F1481" i="13"/>
  <c r="F2270" i="13"/>
  <c r="F2389" i="10"/>
  <c r="F1736" i="13"/>
  <c r="F2003" i="13"/>
  <c r="F2009" i="13" s="1"/>
  <c r="F2537" i="13"/>
  <c r="F391" i="15"/>
  <c r="H4017" i="18"/>
  <c r="F531" i="11"/>
  <c r="H1248" i="18"/>
  <c r="F1581" i="13"/>
  <c r="F2916" i="13"/>
  <c r="F2382" i="13"/>
  <c r="F2649" i="13"/>
  <c r="F2115" i="13"/>
  <c r="F1848" i="13"/>
  <c r="F2481" i="10"/>
  <c r="H1341" i="18"/>
  <c r="F2550" i="13"/>
  <c r="F2817" i="13"/>
  <c r="F1749" i="13"/>
  <c r="F2398" i="10"/>
  <c r="F2283" i="13"/>
  <c r="F2288" i="13" s="1"/>
  <c r="F2016" i="13"/>
  <c r="F1494" i="13"/>
  <c r="F3784" i="13"/>
  <c r="F4840" i="13"/>
  <c r="F4841" i="13" s="1"/>
  <c r="F4051" i="13"/>
  <c r="F4597" i="13"/>
  <c r="F2983" i="13"/>
  <c r="H1471" i="18"/>
  <c r="F2520" i="10"/>
  <c r="F3517" i="13"/>
  <c r="F4318" i="13"/>
  <c r="F3250" i="13"/>
  <c r="F3782" i="13"/>
  <c r="F3515" i="13"/>
  <c r="F3248" i="13"/>
  <c r="F4595" i="13"/>
  <c r="H1469" i="18"/>
  <c r="F4316" i="13"/>
  <c r="F4319" i="13" s="1"/>
  <c r="F4838" i="13"/>
  <c r="F2518" i="10"/>
  <c r="F2981" i="13"/>
  <c r="F4049" i="13"/>
  <c r="F580" i="10"/>
  <c r="F2528" i="13"/>
  <c r="F1727" i="13"/>
  <c r="H1327" i="18"/>
  <c r="F2261" i="13"/>
  <c r="F1472" i="13"/>
  <c r="F2384" i="10"/>
  <c r="F2795" i="13"/>
  <c r="F2798" i="13" s="1"/>
  <c r="F1994" i="13"/>
  <c r="F1515" i="13"/>
  <c r="F1523" i="13" s="1"/>
  <c r="F2037" i="13"/>
  <c r="F1770" i="13"/>
  <c r="F2304" i="13"/>
  <c r="H1354" i="18"/>
  <c r="F2571" i="13"/>
  <c r="F2838" i="13"/>
  <c r="F2411" i="10"/>
  <c r="F4038" i="13"/>
  <c r="F4584" i="13"/>
  <c r="F4586" i="13" s="1"/>
  <c r="H1438" i="18"/>
  <c r="F4827" i="13"/>
  <c r="F2970" i="13"/>
  <c r="F2511" i="10"/>
  <c r="F3237" i="13"/>
  <c r="F3504" i="13"/>
  <c r="F4305" i="13"/>
  <c r="F3771" i="13"/>
  <c r="F2342" i="10"/>
  <c r="F1410" i="13"/>
  <c r="F2466" i="13"/>
  <c r="F2199" i="13"/>
  <c r="F2204" i="13" s="1"/>
  <c r="H1277" i="18"/>
  <c r="F1665" i="13"/>
  <c r="F2733" i="13"/>
  <c r="F1932" i="13"/>
  <c r="F3643" i="13"/>
  <c r="F3109" i="13"/>
  <c r="F4954" i="13"/>
  <c r="F4177" i="13"/>
  <c r="F2602" i="10"/>
  <c r="F4444" i="13"/>
  <c r="F4711" i="13"/>
  <c r="F3910" i="13"/>
  <c r="H1561" i="18"/>
  <c r="F3376" i="13"/>
  <c r="F3383" i="13" s="1"/>
  <c r="F246" i="11"/>
  <c r="F640" i="10"/>
  <c r="F476" i="11"/>
  <c r="F330" i="15"/>
  <c r="H3971" i="18"/>
  <c r="F2416" i="13"/>
  <c r="F1615" i="13"/>
  <c r="F1622" i="13" s="1"/>
  <c r="F750" i="10"/>
  <c r="F760" i="10" s="1"/>
  <c r="H1187" i="18"/>
  <c r="F1882" i="13"/>
  <c r="F2683" i="13"/>
  <c r="F1348" i="13"/>
  <c r="F2149" i="13"/>
  <c r="F2308" i="10"/>
  <c r="F2377" i="13"/>
  <c r="H1243" i="18"/>
  <c r="F2911" i="13"/>
  <c r="F1576" i="13"/>
  <c r="F1843" i="13"/>
  <c r="F1850" i="13" s="1"/>
  <c r="F2644" i="13"/>
  <c r="F2110" i="13"/>
  <c r="F2476" i="10"/>
  <c r="H3214" i="18"/>
  <c r="T632" i="12"/>
  <c r="F1849" i="13"/>
  <c r="F2917" i="13"/>
  <c r="F1582" i="13"/>
  <c r="F2116" i="13"/>
  <c r="F2650" i="13"/>
  <c r="F2383" i="13"/>
  <c r="H1249" i="18"/>
  <c r="F2482" i="10"/>
  <c r="F2629" i="10"/>
  <c r="H1572" i="18"/>
  <c r="F4192" i="13"/>
  <c r="F4196" i="13" s="1"/>
  <c r="F4459" i="13"/>
  <c r="F4969" i="13"/>
  <c r="F3391" i="13"/>
  <c r="F3124" i="13"/>
  <c r="F3925" i="13"/>
  <c r="F4726" i="13"/>
  <c r="F3658" i="13"/>
  <c r="H1312" i="18"/>
  <c r="F2772" i="13"/>
  <c r="F2505" i="13"/>
  <c r="F2238" i="13"/>
  <c r="F1971" i="13"/>
  <c r="F1449" i="13"/>
  <c r="F2369" i="10"/>
  <c r="F1704" i="13"/>
  <c r="H1568" i="18"/>
  <c r="F3654" i="13"/>
  <c r="F3387" i="13"/>
  <c r="F4965" i="13"/>
  <c r="F3921" i="13"/>
  <c r="F4455" i="13"/>
  <c r="F4188" i="13"/>
  <c r="F2625" i="10"/>
  <c r="F4722" i="13"/>
  <c r="F3120" i="13"/>
  <c r="F3128" i="13" s="1"/>
  <c r="F395" i="15"/>
  <c r="H4023" i="18"/>
  <c r="F539" i="11"/>
  <c r="H1539" i="18"/>
  <c r="F3075" i="13"/>
  <c r="F3342" i="13"/>
  <c r="F4143" i="13"/>
  <c r="F4410" i="13"/>
  <c r="F2580" i="10"/>
  <c r="F4932" i="13"/>
  <c r="F4689" i="13"/>
  <c r="F3876" i="13"/>
  <c r="F3881" i="13" s="1"/>
  <c r="F3609" i="13"/>
  <c r="F2311" i="13"/>
  <c r="F2578" i="13"/>
  <c r="F1522" i="13"/>
  <c r="F2044" i="13"/>
  <c r="F1777" i="13"/>
  <c r="F2845" i="13"/>
  <c r="H1361" i="18"/>
  <c r="F2418" i="10"/>
  <c r="F647" i="11"/>
  <c r="F4590" i="13"/>
  <c r="F2976" i="13"/>
  <c r="F2984" i="13" s="1"/>
  <c r="F2513" i="10"/>
  <c r="F4044" i="13"/>
  <c r="H1464" i="18"/>
  <c r="F4833" i="13"/>
  <c r="F3777" i="13"/>
  <c r="F3243" i="13"/>
  <c r="F3510" i="13"/>
  <c r="F4311" i="13"/>
  <c r="R358" i="12"/>
  <c r="H2120" i="18"/>
  <c r="F2700" i="13"/>
  <c r="F2433" i="13"/>
  <c r="F1899" i="13"/>
  <c r="F2321" i="10"/>
  <c r="F1632" i="13"/>
  <c r="H1232" i="18"/>
  <c r="F2166" i="13"/>
  <c r="F1377" i="13"/>
  <c r="H3972" i="18"/>
  <c r="F362" i="15"/>
  <c r="F477" i="11"/>
  <c r="H1489" i="18"/>
  <c r="F3280" i="13"/>
  <c r="F3287" i="13" s="1"/>
  <c r="F3814" i="13"/>
  <c r="F4627" i="13"/>
  <c r="F4870" i="13"/>
  <c r="F3013" i="13"/>
  <c r="F3547" i="13"/>
  <c r="F4081" i="13"/>
  <c r="F2538" i="10"/>
  <c r="F4348" i="13"/>
  <c r="F610" i="11"/>
  <c r="F3853" i="13"/>
  <c r="F3319" i="13"/>
  <c r="F2565" i="10"/>
  <c r="F4666" i="13"/>
  <c r="F4909" i="13"/>
  <c r="F4387" i="13"/>
  <c r="F4120" i="13"/>
  <c r="F4124" i="13" s="1"/>
  <c r="H1524" i="18"/>
  <c r="F3052" i="13"/>
  <c r="F3586" i="13"/>
  <c r="F274" i="11"/>
  <c r="F4152" i="13"/>
  <c r="F3351" i="13"/>
  <c r="F4419" i="13"/>
  <c r="F2585" i="10"/>
  <c r="F3885" i="13"/>
  <c r="F3618" i="13"/>
  <c r="F3084" i="13"/>
  <c r="F3092" i="13" s="1"/>
  <c r="H1544" i="18"/>
  <c r="F3829" i="13"/>
  <c r="F3028" i="13"/>
  <c r="F2549" i="10"/>
  <c r="F4363" i="13"/>
  <c r="F4096" i="13"/>
  <c r="F4100" i="13" s="1"/>
  <c r="F3562" i="13"/>
  <c r="H1508" i="18"/>
  <c r="F4642" i="13"/>
  <c r="F3295" i="13"/>
  <c r="F4885" i="13"/>
  <c r="V47" i="7"/>
  <c r="F741" i="18"/>
  <c r="V13" i="7"/>
  <c r="V14" i="7" s="1"/>
  <c r="V59" i="7"/>
  <c r="F298" i="11"/>
  <c r="F2222" i="13"/>
  <c r="F1955" i="13"/>
  <c r="F1961" i="13" s="1"/>
  <c r="H1300" i="18"/>
  <c r="F1688" i="13"/>
  <c r="F2756" i="13"/>
  <c r="F2489" i="13"/>
  <c r="F1433" i="13"/>
  <c r="F2357" i="10"/>
  <c r="H3130" i="18"/>
  <c r="T626" i="12"/>
  <c r="F2455" i="13"/>
  <c r="F2459" i="13" s="1"/>
  <c r="F1921" i="13"/>
  <c r="F2188" i="13"/>
  <c r="F2722" i="13"/>
  <c r="H1270" i="18"/>
  <c r="F1654" i="13"/>
  <c r="F1399" i="13"/>
  <c r="F2335" i="10"/>
  <c r="F2672" i="10"/>
  <c r="F3187" i="13"/>
  <c r="F4255" i="13"/>
  <c r="F3454" i="13"/>
  <c r="H1455" i="18"/>
  <c r="F5032" i="13"/>
  <c r="F5033" i="13" s="1"/>
  <c r="F4522" i="13"/>
  <c r="F3988" i="13"/>
  <c r="F3721" i="13"/>
  <c r="F4789" i="13"/>
  <c r="F688" i="10"/>
  <c r="F220" i="11"/>
  <c r="F1980" i="13"/>
  <c r="H1317" i="18"/>
  <c r="F2514" i="13"/>
  <c r="F1458" i="13"/>
  <c r="F2374" i="10"/>
  <c r="F2247" i="13"/>
  <c r="F2252" i="13" s="1"/>
  <c r="F2781" i="13"/>
  <c r="F1713" i="13"/>
  <c r="I696" i="18"/>
  <c r="S3" i="11"/>
  <c r="S3" i="15"/>
  <c r="S3" i="6"/>
  <c r="S3" i="13"/>
  <c r="S3" i="10"/>
  <c r="S3" i="7"/>
  <c r="S3" i="9"/>
  <c r="S3" i="12"/>
  <c r="F3916" i="13"/>
  <c r="F4717" i="13"/>
  <c r="F3382" i="13"/>
  <c r="F4183" i="13"/>
  <c r="F3115" i="13"/>
  <c r="H1567" i="18"/>
  <c r="F4450" i="13"/>
  <c r="F4960" i="13"/>
  <c r="F4961" i="13" s="1"/>
  <c r="F2608" i="10"/>
  <c r="F3649" i="13"/>
  <c r="F282" i="15"/>
  <c r="H3940" i="18"/>
  <c r="F439" i="11"/>
  <c r="F2354" i="10"/>
  <c r="F1426" i="13"/>
  <c r="F2749" i="13"/>
  <c r="F2215" i="13"/>
  <c r="F2482" i="13"/>
  <c r="F1948" i="13"/>
  <c r="F1681" i="13"/>
  <c r="H1289" i="18"/>
  <c r="F4859" i="13"/>
  <c r="F3536" i="13"/>
  <c r="F3542" i="13" s="1"/>
  <c r="F3269" i="13"/>
  <c r="H1482" i="18"/>
  <c r="F2531" i="10"/>
  <c r="F3002" i="13"/>
  <c r="F4337" i="13"/>
  <c r="F4070" i="13"/>
  <c r="F3803" i="13"/>
  <c r="F4616" i="13"/>
  <c r="F1643" i="13"/>
  <c r="F2328" i="10"/>
  <c r="F1910" i="13"/>
  <c r="F2711" i="13"/>
  <c r="F2714" i="13" s="1"/>
  <c r="F2177" i="13"/>
  <c r="H1263" i="18"/>
  <c r="F2444" i="13"/>
  <c r="F1388" i="13"/>
  <c r="H1227" i="18"/>
  <c r="F2695" i="13"/>
  <c r="F2428" i="13"/>
  <c r="F2161" i="13"/>
  <c r="F1894" i="13"/>
  <c r="F1627" i="13"/>
  <c r="F1634" i="13" s="1"/>
  <c r="F2316" i="10"/>
  <c r="F1372" i="13"/>
  <c r="F4084" i="13"/>
  <c r="F4088" i="13" s="1"/>
  <c r="F4351" i="13"/>
  <c r="F4630" i="13"/>
  <c r="F3550" i="13"/>
  <c r="F2541" i="10"/>
  <c r="H1492" i="18"/>
  <c r="F4873" i="13"/>
  <c r="F3817" i="13"/>
  <c r="F3283" i="13"/>
  <c r="F3016" i="13"/>
  <c r="F532" i="10"/>
  <c r="H2218" i="18"/>
  <c r="R365" i="12"/>
  <c r="T181" i="12"/>
  <c r="T300" i="12"/>
  <c r="T306" i="12" s="1"/>
  <c r="T244" i="12"/>
  <c r="T209" i="12"/>
  <c r="H767" i="18"/>
  <c r="T339" i="12"/>
  <c r="T340" i="12" s="1"/>
  <c r="T230" i="12"/>
  <c r="T18" i="7"/>
  <c r="T19" i="7" s="1"/>
  <c r="T270" i="12"/>
  <c r="T271" i="12" s="1"/>
  <c r="T323" i="12"/>
  <c r="T324" i="12" s="1"/>
  <c r="H2850" i="18" s="1"/>
  <c r="H3936" i="18"/>
  <c r="F310" i="15"/>
  <c r="F431" i="11"/>
  <c r="F283" i="15"/>
  <c r="F512" i="11"/>
  <c r="H3994" i="18"/>
  <c r="H1433" i="18"/>
  <c r="F3499" i="13"/>
  <c r="F4579" i="13"/>
  <c r="F4822" i="13"/>
  <c r="F4300" i="13"/>
  <c r="F3766" i="13"/>
  <c r="F4033" i="13"/>
  <c r="F2506" i="10"/>
  <c r="F2965" i="13"/>
  <c r="F3232" i="13"/>
  <c r="F3239" i="13" s="1"/>
  <c r="R360" i="12"/>
  <c r="H2148" i="18"/>
  <c r="F3344" i="13"/>
  <c r="F3077" i="13"/>
  <c r="F4412" i="13"/>
  <c r="F4415" i="13" s="1"/>
  <c r="F4145" i="13"/>
  <c r="F4934" i="13"/>
  <c r="F3611" i="13"/>
  <c r="H1541" i="18"/>
  <c r="F4691" i="13"/>
  <c r="F2582" i="10"/>
  <c r="F3878" i="13"/>
  <c r="F4134" i="13"/>
  <c r="F4401" i="13"/>
  <c r="F2575" i="10"/>
  <c r="F4680" i="13"/>
  <c r="F4682" i="13" s="1"/>
  <c r="H1534" i="18"/>
  <c r="F3867" i="13"/>
  <c r="F4923" i="13"/>
  <c r="F3333" i="13"/>
  <c r="F3600" i="13"/>
  <c r="F3066" i="13"/>
  <c r="F2174" i="13"/>
  <c r="F1640" i="13"/>
  <c r="F2325" i="10"/>
  <c r="H1260" i="18"/>
  <c r="F1385" i="13"/>
  <c r="F2708" i="13"/>
  <c r="F2441" i="13"/>
  <c r="F1907" i="13"/>
  <c r="F1913" i="13" s="1"/>
  <c r="H4003" i="18"/>
  <c r="F521" i="11"/>
  <c r="F319" i="15"/>
  <c r="F492" i="11"/>
  <c r="H3981" i="18"/>
  <c r="F241" i="11"/>
  <c r="F2507" i="10"/>
  <c r="F2966" i="13"/>
  <c r="F4034" i="13"/>
  <c r="F3767" i="13"/>
  <c r="F3500" i="13"/>
  <c r="F3506" i="13" s="1"/>
  <c r="F3233" i="13"/>
  <c r="H1434" i="18"/>
  <c r="F4580" i="13"/>
  <c r="F4823" i="13"/>
  <c r="F4301" i="13"/>
  <c r="H3979" i="18"/>
  <c r="F486" i="11"/>
  <c r="F366" i="15"/>
  <c r="F367" i="15"/>
  <c r="F546" i="11"/>
  <c r="H4028" i="18"/>
  <c r="F300" i="11"/>
  <c r="F2539" i="10"/>
  <c r="F4871" i="13"/>
  <c r="F4082" i="13"/>
  <c r="F4349" i="13"/>
  <c r="F3281" i="13"/>
  <c r="H1490" i="18"/>
  <c r="F3815" i="13"/>
  <c r="F4628" i="13"/>
  <c r="F3014" i="13"/>
  <c r="F3548" i="13"/>
  <c r="F3554" i="13" s="1"/>
  <c r="F1966" i="13"/>
  <c r="F2364" i="10"/>
  <c r="H1307" i="18"/>
  <c r="F2767" i="13"/>
  <c r="F2500" i="13"/>
  <c r="F1444" i="13"/>
  <c r="F2233" i="13"/>
  <c r="F1699" i="13"/>
  <c r="F1706" i="13" s="1"/>
  <c r="F4920" i="13"/>
  <c r="H1531" i="18"/>
  <c r="F3597" i="13"/>
  <c r="F3864" i="13"/>
  <c r="F3869" i="13" s="1"/>
  <c r="F3063" i="13"/>
  <c r="F4677" i="13"/>
  <c r="F3330" i="13"/>
  <c r="F2572" i="10"/>
  <c r="F4131" i="13"/>
  <c r="F4398" i="13"/>
  <c r="H1755" i="18"/>
  <c r="F1306" i="13"/>
  <c r="F1153" i="13"/>
  <c r="F1255" i="13"/>
  <c r="H2204" i="18"/>
  <c r="R364" i="12"/>
  <c r="H2022" i="18"/>
  <c r="R136" i="12"/>
  <c r="R115" i="12"/>
  <c r="R87" i="12"/>
  <c r="R150" i="12"/>
  <c r="H1269" i="18"/>
  <c r="F2721" i="13"/>
  <c r="F1653" i="13"/>
  <c r="F1920" i="13"/>
  <c r="F1398" i="13"/>
  <c r="F2454" i="13"/>
  <c r="F2187" i="13"/>
  <c r="F2192" i="13" s="1"/>
  <c r="F2334" i="10"/>
  <c r="F1895" i="13"/>
  <c r="F1901" i="13" s="1"/>
  <c r="F2429" i="13"/>
  <c r="F2696" i="13"/>
  <c r="F2162" i="13"/>
  <c r="F1628" i="13"/>
  <c r="F2317" i="10"/>
  <c r="F1373" i="13"/>
  <c r="H1228" i="18"/>
  <c r="F494" i="11"/>
  <c r="H3985" i="18"/>
  <c r="F338" i="15"/>
  <c r="F382" i="15"/>
  <c r="F451" i="11"/>
  <c r="H3952" i="18"/>
  <c r="H3354" i="18"/>
  <c r="T667" i="12"/>
  <c r="F1785" i="13"/>
  <c r="F2319" i="13"/>
  <c r="F2324" i="13" s="1"/>
  <c r="F2052" i="13"/>
  <c r="F1530" i="13"/>
  <c r="F2586" i="13"/>
  <c r="F2438" i="10"/>
  <c r="F2853" i="13"/>
  <c r="H1365" i="18"/>
  <c r="H1570" i="18"/>
  <c r="F3923" i="13"/>
  <c r="F3389" i="13"/>
  <c r="F4967" i="13"/>
  <c r="F2627" i="10"/>
  <c r="F4190" i="13"/>
  <c r="F4724" i="13"/>
  <c r="F4457" i="13"/>
  <c r="F3656" i="13"/>
  <c r="F3662" i="13" s="1"/>
  <c r="F3122" i="13"/>
  <c r="F296" i="11"/>
  <c r="H1305" i="18"/>
  <c r="F2761" i="13"/>
  <c r="F1960" i="13"/>
  <c r="F1693" i="13"/>
  <c r="F2362" i="10"/>
  <c r="F1438" i="13"/>
  <c r="F2494" i="13"/>
  <c r="F2227" i="13"/>
  <c r="F1738" i="13"/>
  <c r="F2539" i="13"/>
  <c r="F2543" i="13" s="1"/>
  <c r="F1483" i="13"/>
  <c r="H1334" i="18"/>
  <c r="F2806" i="13"/>
  <c r="F2272" i="13"/>
  <c r="F2005" i="13"/>
  <c r="F2391" i="10"/>
  <c r="F2297" i="13"/>
  <c r="F2408" i="10"/>
  <c r="F2831" i="13"/>
  <c r="F2834" i="13" s="1"/>
  <c r="F2030" i="13"/>
  <c r="F2564" i="13"/>
  <c r="H1351" i="18"/>
  <c r="F1763" i="13"/>
  <c r="F1508" i="13"/>
  <c r="R117" i="12"/>
  <c r="R89" i="12"/>
  <c r="H2050" i="18"/>
  <c r="R152" i="12"/>
  <c r="R138" i="12"/>
  <c r="F592" i="10"/>
  <c r="F1629" i="13"/>
  <c r="F1374" i="13"/>
  <c r="F1896" i="13"/>
  <c r="F2163" i="13"/>
  <c r="F2168" i="13" s="1"/>
  <c r="F2697" i="13"/>
  <c r="H1229" i="18"/>
  <c r="F2318" i="10"/>
  <c r="F2430" i="13"/>
  <c r="F2523" i="13"/>
  <c r="F2790" i="13"/>
  <c r="F1989" i="13"/>
  <c r="H1322" i="18"/>
  <c r="F1722" i="13"/>
  <c r="F2379" i="10"/>
  <c r="F2256" i="13"/>
  <c r="F1467" i="13"/>
  <c r="F1475" i="13" s="1"/>
  <c r="F3472" i="13"/>
  <c r="F3479" i="13" s="1"/>
  <c r="H1593" i="18"/>
  <c r="F3739" i="13"/>
  <c r="F4540" i="13"/>
  <c r="F2618" i="10"/>
  <c r="F3205" i="13"/>
  <c r="F4006" i="13"/>
  <c r="F4273" i="13"/>
  <c r="F609" i="11"/>
  <c r="S278" i="12"/>
  <c r="H2723" i="18" s="1"/>
  <c r="H1595" i="18"/>
  <c r="F2620" i="10"/>
  <c r="F4542" i="13"/>
  <c r="F3741" i="13"/>
  <c r="F4008" i="13"/>
  <c r="F4013" i="13" s="1"/>
  <c r="F3207" i="13"/>
  <c r="F3474" i="13"/>
  <c r="F4275" i="13"/>
  <c r="F3206" i="13"/>
  <c r="F4541" i="13"/>
  <c r="F4007" i="13"/>
  <c r="F3740" i="13"/>
  <c r="F3746" i="13" s="1"/>
  <c r="F4274" i="13"/>
  <c r="F3473" i="13"/>
  <c r="F2619" i="10"/>
  <c r="H1594" i="18"/>
  <c r="F3450" i="13"/>
  <c r="F5028" i="13"/>
  <c r="F3183" i="13"/>
  <c r="F4251" i="13"/>
  <c r="H1451" i="18"/>
  <c r="F4518" i="13"/>
  <c r="F2668" i="10"/>
  <c r="F3717" i="13"/>
  <c r="F4785" i="13"/>
  <c r="F3984" i="13"/>
  <c r="F3989" i="13" s="1"/>
  <c r="F3561" i="13"/>
  <c r="F4641" i="13"/>
  <c r="F4362" i="13"/>
  <c r="F2548" i="10"/>
  <c r="H1507" i="18"/>
  <c r="F3294" i="13"/>
  <c r="F4095" i="13"/>
  <c r="F3828" i="13"/>
  <c r="F3833" i="13" s="1"/>
  <c r="F3027" i="13"/>
  <c r="F4884" i="13"/>
  <c r="H3523" i="18"/>
  <c r="U691" i="12"/>
  <c r="F1601" i="13"/>
  <c r="H1388" i="18"/>
  <c r="F2936" i="13"/>
  <c r="F2135" i="13"/>
  <c r="F2141" i="13" s="1"/>
  <c r="F1868" i="13"/>
  <c r="F2669" i="13"/>
  <c r="F2402" i="13"/>
  <c r="F2429" i="10"/>
  <c r="F3934" i="13"/>
  <c r="F4201" i="13"/>
  <c r="H1497" i="18"/>
  <c r="F4468" i="13"/>
  <c r="F3400" i="13"/>
  <c r="F3407" i="13" s="1"/>
  <c r="F3133" i="13"/>
  <c r="F4978" i="13"/>
  <c r="F3667" i="13"/>
  <c r="F4735" i="13"/>
  <c r="F2634" i="10"/>
  <c r="F358" i="15"/>
  <c r="H3965" i="18"/>
  <c r="F468" i="11"/>
  <c r="F297" i="11"/>
  <c r="T665" i="12"/>
  <c r="H3326" i="18"/>
  <c r="H4016" i="18"/>
  <c r="F359" i="15"/>
  <c r="F530" i="11"/>
  <c r="F3806" i="13"/>
  <c r="F3272" i="13"/>
  <c r="F3539" i="13"/>
  <c r="F2534" i="10"/>
  <c r="F4073" i="13"/>
  <c r="F4862" i="13"/>
  <c r="H1485" i="18"/>
  <c r="F4619" i="13"/>
  <c r="F3005" i="13"/>
  <c r="F4340" i="13"/>
  <c r="F4343" i="13" s="1"/>
  <c r="F2710" i="13"/>
  <c r="F1909" i="13"/>
  <c r="F2176" i="13"/>
  <c r="F2327" i="10"/>
  <c r="F1387" i="13"/>
  <c r="H1262" i="18"/>
  <c r="F1642" i="13"/>
  <c r="F2443" i="13"/>
  <c r="F2447" i="13" s="1"/>
  <c r="F2481" i="13"/>
  <c r="F2353" i="10"/>
  <c r="H1288" i="18"/>
  <c r="F2748" i="13"/>
  <c r="F1680" i="13"/>
  <c r="F2214" i="13"/>
  <c r="F1947" i="13"/>
  <c r="F1425" i="13"/>
  <c r="F607" i="11"/>
  <c r="F2445" i="13"/>
  <c r="F2712" i="13"/>
  <c r="F1911" i="13"/>
  <c r="F2178" i="13"/>
  <c r="F1644" i="13"/>
  <c r="H1264" i="18"/>
  <c r="F1389" i="13"/>
  <c r="F2329" i="10"/>
  <c r="F603" i="11"/>
  <c r="H2008" i="18"/>
  <c r="R114" i="12"/>
  <c r="R149" i="12"/>
  <c r="R86" i="12"/>
  <c r="R135" i="12"/>
  <c r="F4848" i="13"/>
  <c r="F4326" i="13"/>
  <c r="F3792" i="13"/>
  <c r="F3797" i="13" s="1"/>
  <c r="F4605" i="13"/>
  <c r="H1475" i="18"/>
  <c r="F3525" i="13"/>
  <c r="F3258" i="13"/>
  <c r="F4059" i="13"/>
  <c r="F2991" i="13"/>
  <c r="F2524" i="10"/>
  <c r="H1298" i="18"/>
  <c r="F2220" i="13"/>
  <c r="F2487" i="13"/>
  <c r="F1953" i="13"/>
  <c r="F1686" i="13"/>
  <c r="F2754" i="13"/>
  <c r="F2355" i="10"/>
  <c r="F1431" i="13"/>
  <c r="F1439" i="13" s="1"/>
  <c r="F2134" i="13"/>
  <c r="F2668" i="13"/>
  <c r="F2401" i="13"/>
  <c r="F2935" i="13"/>
  <c r="F2428" i="10"/>
  <c r="H1387" i="18"/>
  <c r="F1600" i="13"/>
  <c r="F1867" i="13"/>
  <c r="F1874" i="13" s="1"/>
  <c r="R401" i="12"/>
  <c r="H2232" i="18"/>
  <c r="F2164" i="13"/>
  <c r="F1897" i="13"/>
  <c r="H1230" i="18"/>
  <c r="F2319" i="10"/>
  <c r="F2431" i="13"/>
  <c r="F2435" i="13" s="1"/>
  <c r="F2698" i="13"/>
  <c r="F1375" i="13"/>
  <c r="F1630" i="13"/>
  <c r="F4669" i="13"/>
  <c r="F2568" i="10"/>
  <c r="F4912" i="13"/>
  <c r="F4913" i="13" s="1"/>
  <c r="F3055" i="13"/>
  <c r="F3856" i="13"/>
  <c r="H1527" i="18"/>
  <c r="F3322" i="13"/>
  <c r="F4390" i="13"/>
  <c r="F4123" i="13"/>
  <c r="F3589" i="13"/>
  <c r="F4583" i="13"/>
  <c r="H1437" i="18"/>
  <c r="F4304" i="13"/>
  <c r="F4307" i="13" s="1"/>
  <c r="F4826" i="13"/>
  <c r="F2510" i="10"/>
  <c r="F2969" i="13"/>
  <c r="F3770" i="13"/>
  <c r="F3236" i="13"/>
  <c r="F4037" i="13"/>
  <c r="F3503" i="13"/>
  <c r="F3321" i="13"/>
  <c r="F4668" i="13"/>
  <c r="F4670" i="13" s="1"/>
  <c r="F4389" i="13"/>
  <c r="F2567" i="10"/>
  <c r="F4122" i="13"/>
  <c r="H1526" i="18"/>
  <c r="F4911" i="13"/>
  <c r="F3855" i="13"/>
  <c r="F3054" i="13"/>
  <c r="F3588" i="13"/>
  <c r="H3945" i="18"/>
  <c r="F442" i="11"/>
  <c r="F378" i="15"/>
  <c r="H1348" i="18"/>
  <c r="F1760" i="13"/>
  <c r="F1505" i="13"/>
  <c r="F2405" i="10"/>
  <c r="F2828" i="13"/>
  <c r="F2561" i="13"/>
  <c r="F2294" i="13"/>
  <c r="F2027" i="13"/>
  <c r="F2033" i="13" s="1"/>
  <c r="R137" i="12"/>
  <c r="R151" i="12"/>
  <c r="R116" i="12"/>
  <c r="H2036" i="18"/>
  <c r="R88" i="12"/>
  <c r="F2418" i="13"/>
  <c r="F1617" i="13"/>
  <c r="H1189" i="18"/>
  <c r="F2151" i="13"/>
  <c r="F2156" i="13" s="1"/>
  <c r="F1884" i="13"/>
  <c r="F1350" i="13"/>
  <c r="F2685" i="13"/>
  <c r="F2310" i="10"/>
  <c r="F752" i="10"/>
  <c r="F762" i="10" s="1"/>
  <c r="H2260" i="18"/>
  <c r="R403" i="12"/>
  <c r="F2250" i="13"/>
  <c r="F1983" i="13"/>
  <c r="H1320" i="18"/>
  <c r="F2784" i="13"/>
  <c r="F1716" i="13"/>
  <c r="F1461" i="13"/>
  <c r="F2377" i="10"/>
  <c r="F2517" i="13"/>
  <c r="H4004" i="18"/>
  <c r="F522" i="11"/>
  <c r="F351" i="15"/>
  <c r="H1340" i="18"/>
  <c r="F2816" i="13"/>
  <c r="F2549" i="13"/>
  <c r="F2015" i="13"/>
  <c r="F2021" i="13" s="1"/>
  <c r="F2282" i="13"/>
  <c r="F2397" i="10"/>
  <c r="F1493" i="13"/>
  <c r="F1748" i="13"/>
  <c r="F1759" i="13"/>
  <c r="F1766" i="13" s="1"/>
  <c r="F2026" i="13"/>
  <c r="F2293" i="13"/>
  <c r="F2404" i="10"/>
  <c r="F1504" i="13"/>
  <c r="H1347" i="18"/>
  <c r="F2827" i="13"/>
  <c r="F2560" i="13"/>
  <c r="F4206" i="13"/>
  <c r="F3138" i="13"/>
  <c r="F3672" i="13"/>
  <c r="F4740" i="13"/>
  <c r="F4742" i="13" s="1"/>
  <c r="H1502" i="18"/>
  <c r="F2639" i="10"/>
  <c r="F3405" i="13"/>
  <c r="F4983" i="13"/>
  <c r="F4473" i="13"/>
  <c r="F3939" i="13"/>
  <c r="F3733" i="13"/>
  <c r="F4534" i="13"/>
  <c r="F3466" i="13"/>
  <c r="F3199" i="13"/>
  <c r="H1591" i="18"/>
  <c r="F2616" i="10"/>
  <c r="F4267" i="13"/>
  <c r="F4000" i="13"/>
  <c r="F4315" i="13"/>
  <c r="F2517" i="10"/>
  <c r="F3247" i="13"/>
  <c r="F4837" i="13"/>
  <c r="F3781" i="13"/>
  <c r="F3514" i="13"/>
  <c r="H1468" i="18"/>
  <c r="F4048" i="13"/>
  <c r="F4052" i="13" s="1"/>
  <c r="F2980" i="13"/>
  <c r="F4594" i="13"/>
  <c r="F1679" i="13"/>
  <c r="F1424" i="13"/>
  <c r="F2747" i="13"/>
  <c r="F2750" i="13" s="1"/>
  <c r="F2213" i="13"/>
  <c r="F2352" i="10"/>
  <c r="H1287" i="18"/>
  <c r="F2480" i="13"/>
  <c r="F1946" i="13"/>
  <c r="H1261" i="18"/>
  <c r="F2709" i="13"/>
  <c r="F1641" i="13"/>
  <c r="F2175" i="13"/>
  <c r="F2180" i="13" s="1"/>
  <c r="F1908" i="13"/>
  <c r="F1386" i="13"/>
  <c r="F2442" i="13"/>
  <c r="F2326" i="10"/>
  <c r="H1382" i="18"/>
  <c r="F2659" i="13"/>
  <c r="F2663" i="13" s="1"/>
  <c r="F1858" i="13"/>
  <c r="F1591" i="13"/>
  <c r="F2926" i="13"/>
  <c r="F2125" i="13"/>
  <c r="F2392" i="13"/>
  <c r="F2423" i="10"/>
  <c r="F556" i="10"/>
  <c r="F651" i="11"/>
  <c r="F2561" i="10"/>
  <c r="H1520" i="18"/>
  <c r="F4905" i="13"/>
  <c r="F4662" i="13"/>
  <c r="F3048" i="13"/>
  <c r="F3056" i="13" s="1"/>
  <c r="F3849" i="13"/>
  <c r="F4383" i="13"/>
  <c r="F4116" i="13"/>
  <c r="F3582" i="13"/>
  <c r="F3315" i="13"/>
  <c r="F4414" i="13"/>
  <c r="F4147" i="13"/>
  <c r="F2584" i="10"/>
  <c r="H1543" i="18"/>
  <c r="F3880" i="13"/>
  <c r="F3613" i="13"/>
  <c r="F3079" i="13"/>
  <c r="F3346" i="13"/>
  <c r="F4936" i="13"/>
  <c r="F4937" i="13" s="1"/>
  <c r="F4693" i="13"/>
  <c r="F3632" i="13"/>
  <c r="F3638" i="13" s="1"/>
  <c r="F4943" i="13"/>
  <c r="F4433" i="13"/>
  <c r="H1554" i="18"/>
  <c r="F2595" i="10"/>
  <c r="F3098" i="13"/>
  <c r="F3365" i="13"/>
  <c r="F4166" i="13"/>
  <c r="F4700" i="13"/>
  <c r="F3899" i="13"/>
  <c r="F2977" i="13"/>
  <c r="F4312" i="13"/>
  <c r="F4834" i="13"/>
  <c r="F4045" i="13"/>
  <c r="F2514" i="10"/>
  <c r="H1465" i="18"/>
  <c r="F3244" i="13"/>
  <c r="F3251" i="13" s="1"/>
  <c r="F3778" i="13"/>
  <c r="F3511" i="13"/>
  <c r="F4591" i="13"/>
  <c r="F3598" i="13"/>
  <c r="F3865" i="13"/>
  <c r="F3064" i="13"/>
  <c r="F3331" i="13"/>
  <c r="F2573" i="10"/>
  <c r="H1532" i="18"/>
  <c r="F4678" i="13"/>
  <c r="F4132" i="13"/>
  <c r="F4136" i="13" s="1"/>
  <c r="F4921" i="13"/>
  <c r="F4399" i="13"/>
  <c r="F275" i="11"/>
  <c r="F2405" i="13"/>
  <c r="F1871" i="13"/>
  <c r="F2138" i="13"/>
  <c r="F2672" i="13"/>
  <c r="F2939" i="13"/>
  <c r="F2942" i="13" s="1"/>
  <c r="F2432" i="10"/>
  <c r="H1391" i="18"/>
  <c r="F1604" i="13"/>
  <c r="F3222" i="13"/>
  <c r="F3489" i="13"/>
  <c r="F4290" i="13"/>
  <c r="H1403" i="18"/>
  <c r="F4557" i="13"/>
  <c r="F3756" i="13"/>
  <c r="F3761" i="13" s="1"/>
  <c r="F4800" i="13"/>
  <c r="F2500" i="10"/>
  <c r="F4023" i="13"/>
  <c r="F2955" i="13"/>
  <c r="H1359" i="18"/>
  <c r="F2843" i="13"/>
  <c r="F2846" i="13" s="1"/>
  <c r="F2042" i="13"/>
  <c r="F1775" i="13"/>
  <c r="F2309" i="13"/>
  <c r="F1520" i="13"/>
  <c r="F2576" i="13"/>
  <c r="F2416" i="10"/>
  <c r="F2570" i="10"/>
  <c r="F4675" i="13"/>
  <c r="F4129" i="13"/>
  <c r="H1529" i="18"/>
  <c r="F3328" i="13"/>
  <c r="F3335" i="13" s="1"/>
  <c r="F3862" i="13"/>
  <c r="F3061" i="13"/>
  <c r="F3595" i="13"/>
  <c r="F4918" i="13"/>
  <c r="F4396" i="13"/>
  <c r="R407" i="12"/>
  <c r="H2316" i="18"/>
  <c r="F1702" i="13"/>
  <c r="F1447" i="13"/>
  <c r="F2770" i="13"/>
  <c r="F2367" i="10"/>
  <c r="F2503" i="13"/>
  <c r="F2507" i="13" s="1"/>
  <c r="F2236" i="13"/>
  <c r="H1310" i="18"/>
  <c r="F1969" i="13"/>
  <c r="F2417" i="10"/>
  <c r="F2310" i="13"/>
  <c r="F2844" i="13"/>
  <c r="H1360" i="18"/>
  <c r="F1776" i="13"/>
  <c r="F2577" i="13"/>
  <c r="F2043" i="13"/>
  <c r="F1521" i="13"/>
  <c r="H1321" i="18"/>
  <c r="F2785" i="13"/>
  <c r="F2251" i="13"/>
  <c r="F2378" i="10"/>
  <c r="F1717" i="13"/>
  <c r="F1984" i="13"/>
  <c r="F1462" i="13"/>
  <c r="F2518" i="13"/>
  <c r="F323" i="15"/>
  <c r="H4009" i="18"/>
  <c r="F1723" i="13"/>
  <c r="F1730" i="13" s="1"/>
  <c r="F1990" i="13"/>
  <c r="F1468" i="13"/>
  <c r="H1323" i="18"/>
  <c r="F2257" i="13"/>
  <c r="F2791" i="13"/>
  <c r="F2380" i="10"/>
  <c r="F2524" i="13"/>
  <c r="F653" i="11"/>
  <c r="H2302" i="18"/>
  <c r="R406" i="12"/>
  <c r="F2699" i="13"/>
  <c r="F2702" i="13" s="1"/>
  <c r="F2432" i="13"/>
  <c r="F1898" i="13"/>
  <c r="H1231" i="18"/>
  <c r="F2165" i="13"/>
  <c r="F2320" i="10"/>
  <c r="F1376" i="13"/>
  <c r="F1631" i="13"/>
  <c r="H3953" i="18"/>
  <c r="F456" i="11"/>
  <c r="F290" i="15"/>
  <c r="H3954" i="18"/>
  <c r="F457" i="11"/>
  <c r="F3850" i="13"/>
  <c r="F3583" i="13"/>
  <c r="F4906" i="13"/>
  <c r="F3316" i="13"/>
  <c r="F3323" i="13" s="1"/>
  <c r="H1521" i="18"/>
  <c r="F3049" i="13"/>
  <c r="F4663" i="13"/>
  <c r="F2562" i="10"/>
  <c r="F4117" i="13"/>
  <c r="F4384" i="13"/>
  <c r="F3334" i="13"/>
  <c r="F4402" i="13"/>
  <c r="F4924" i="13"/>
  <c r="F4925" i="13" s="1"/>
  <c r="H1535" i="18"/>
  <c r="F3601" i="13"/>
  <c r="F4135" i="13"/>
  <c r="F3868" i="13"/>
  <c r="F3067" i="13"/>
  <c r="F4681" i="13"/>
  <c r="F2576" i="10"/>
  <c r="H2246" i="18"/>
  <c r="R402" i="12"/>
  <c r="F1422" i="13"/>
  <c r="F1944" i="13"/>
  <c r="F2350" i="10"/>
  <c r="H1285" i="18"/>
  <c r="F1677" i="13"/>
  <c r="F2478" i="13"/>
  <c r="F2745" i="13"/>
  <c r="F2211" i="13"/>
  <c r="F2216" i="13" s="1"/>
  <c r="F606" i="11"/>
  <c r="F2957" i="13"/>
  <c r="F4292" i="13"/>
  <c r="F4295" i="13" s="1"/>
  <c r="F3491" i="13"/>
  <c r="F3758" i="13"/>
  <c r="F2502" i="10"/>
  <c r="H1405" i="18"/>
  <c r="F4559" i="13"/>
  <c r="F3224" i="13"/>
  <c r="F4025" i="13"/>
  <c r="F4802" i="13"/>
  <c r="F1923" i="13"/>
  <c r="H1272" i="18"/>
  <c r="F1401" i="13"/>
  <c r="F2457" i="13"/>
  <c r="F2724" i="13"/>
  <c r="F1656" i="13"/>
  <c r="F2190" i="13"/>
  <c r="F2337" i="10"/>
  <c r="F370" i="15"/>
  <c r="F495" i="11"/>
  <c r="H3986" i="18"/>
  <c r="F1978" i="13"/>
  <c r="H1315" i="18"/>
  <c r="F1711" i="13"/>
  <c r="F1718" i="13" s="1"/>
  <c r="F2372" i="10"/>
  <c r="F2779" i="13"/>
  <c r="F2512" i="13"/>
  <c r="F1456" i="13"/>
  <c r="F2245" i="13"/>
  <c r="H1329" i="18"/>
  <c r="F2263" i="13"/>
  <c r="F2386" i="10"/>
  <c r="F2530" i="13"/>
  <c r="F2797" i="13"/>
  <c r="F1996" i="13"/>
  <c r="F1474" i="13"/>
  <c r="F1729" i="13"/>
  <c r="R404" i="12"/>
  <c r="H2274" i="18"/>
  <c r="F4629" i="13"/>
  <c r="F3015" i="13"/>
  <c r="F4350" i="13"/>
  <c r="H1491" i="18"/>
  <c r="F3549" i="13"/>
  <c r="F4083" i="13"/>
  <c r="F3816" i="13"/>
  <c r="F3821" i="13" s="1"/>
  <c r="F3282" i="13"/>
  <c r="F4872" i="13"/>
  <c r="F2540" i="10"/>
  <c r="H4027" i="18"/>
  <c r="F545" i="11"/>
  <c r="F335" i="15"/>
  <c r="F2528" i="10"/>
  <c r="F3529" i="13"/>
  <c r="F4852" i="13"/>
  <c r="F4853" i="13" s="1"/>
  <c r="F4330" i="13"/>
  <c r="F4063" i="13"/>
  <c r="F3796" i="13"/>
  <c r="H1479" i="18"/>
  <c r="F3262" i="13"/>
  <c r="F4609" i="13"/>
  <c r="F2995" i="13"/>
  <c r="F4193" i="13"/>
  <c r="F4970" i="13"/>
  <c r="F4460" i="13"/>
  <c r="F4463" i="13" s="1"/>
  <c r="F4727" i="13"/>
  <c r="H1573" i="18"/>
  <c r="F3926" i="13"/>
  <c r="F3392" i="13"/>
  <c r="F3659" i="13"/>
  <c r="F2630" i="10"/>
  <c r="F3125" i="13"/>
  <c r="F2573" i="13"/>
  <c r="F2306" i="13"/>
  <c r="F2039" i="13"/>
  <c r="F2045" i="13" s="1"/>
  <c r="F1772" i="13"/>
  <c r="H1356" i="18"/>
  <c r="F2840" i="13"/>
  <c r="F2413" i="10"/>
  <c r="F1517" i="13"/>
  <c r="F4922" i="13"/>
  <c r="F4400" i="13"/>
  <c r="F4403" i="13" s="1"/>
  <c r="F3866" i="13"/>
  <c r="F3599" i="13"/>
  <c r="F3332" i="13"/>
  <c r="F4679" i="13"/>
  <c r="F2574" i="10"/>
  <c r="H1533" i="18"/>
  <c r="F3065" i="13"/>
  <c r="F4133" i="13"/>
  <c r="F2249" i="13"/>
  <c r="F2516" i="13"/>
  <c r="F1715" i="13"/>
  <c r="F2783" i="13"/>
  <c r="F2786" i="13" s="1"/>
  <c r="F2376" i="10"/>
  <c r="F1982" i="13"/>
  <c r="H1319" i="18"/>
  <c r="F1460" i="13"/>
  <c r="F4714" i="13"/>
  <c r="F3913" i="13"/>
  <c r="F2605" i="10"/>
  <c r="F4180" i="13"/>
  <c r="F4184" i="13" s="1"/>
  <c r="F4447" i="13"/>
  <c r="F4957" i="13"/>
  <c r="F3646" i="13"/>
  <c r="F3379" i="13"/>
  <c r="H1564" i="18"/>
  <c r="F3112" i="13"/>
  <c r="F3642" i="13"/>
  <c r="F4443" i="13"/>
  <c r="H1560" i="18"/>
  <c r="F4953" i="13"/>
  <c r="F3375" i="13"/>
  <c r="F3108" i="13"/>
  <c r="F3116" i="13" s="1"/>
  <c r="F3909" i="13"/>
  <c r="F4710" i="13"/>
  <c r="F4176" i="13"/>
  <c r="F2601" i="10"/>
  <c r="F756" i="10"/>
  <c r="F766" i="10" s="1"/>
  <c r="F1354" i="13"/>
  <c r="F2314" i="10"/>
  <c r="F2422" i="13"/>
  <c r="H1193" i="18"/>
  <c r="F2689" i="13"/>
  <c r="F1888" i="13"/>
  <c r="F2155" i="13"/>
  <c r="F1621" i="13"/>
  <c r="F2239" i="13"/>
  <c r="F1972" i="13"/>
  <c r="F1450" i="13"/>
  <c r="F2773" i="13"/>
  <c r="F2506" i="13"/>
  <c r="H1313" i="18"/>
  <c r="F1705" i="13"/>
  <c r="F2370" i="10"/>
  <c r="R408" i="12"/>
  <c r="H2330" i="18"/>
  <c r="F4929" i="13"/>
  <c r="F4407" i="13"/>
  <c r="F4140" i="13"/>
  <c r="F3873" i="13"/>
  <c r="F3339" i="13"/>
  <c r="F4686" i="13"/>
  <c r="H1536" i="18"/>
  <c r="F3072" i="13"/>
  <c r="F3080" i="13" s="1"/>
  <c r="F3606" i="13"/>
  <c r="F2577" i="10"/>
  <c r="F4608" i="13"/>
  <c r="F4610" i="13" s="1"/>
  <c r="F3261" i="13"/>
  <c r="F4851" i="13"/>
  <c r="F4329" i="13"/>
  <c r="F3795" i="13"/>
  <c r="H1478" i="18"/>
  <c r="F2527" i="10"/>
  <c r="F4062" i="13"/>
  <c r="F2994" i="13"/>
  <c r="F3528" i="13"/>
  <c r="H1404" i="18"/>
  <c r="F4801" i="13"/>
  <c r="F4024" i="13"/>
  <c r="F4028" i="13" s="1"/>
  <c r="F4558" i="13"/>
  <c r="F2956" i="13"/>
  <c r="F3490" i="13"/>
  <c r="F4291" i="13"/>
  <c r="F3757" i="13"/>
  <c r="F3223" i="13"/>
  <c r="F2501" i="10"/>
  <c r="F450" i="11"/>
  <c r="F350" i="15"/>
  <c r="H3951" i="18"/>
  <c r="H3257" i="18"/>
  <c r="U698" i="12"/>
  <c r="F652" i="11"/>
  <c r="H1246" i="18"/>
  <c r="F2113" i="13"/>
  <c r="F1846" i="13"/>
  <c r="F2914" i="13"/>
  <c r="F2647" i="13"/>
  <c r="F2651" i="13" s="1"/>
  <c r="F1579" i="13"/>
  <c r="F2380" i="13"/>
  <c r="F2479" i="10"/>
  <c r="F2497" i="10"/>
  <c r="F3486" i="13"/>
  <c r="F4797" i="13"/>
  <c r="F2952" i="13"/>
  <c r="F2960" i="13" s="1"/>
  <c r="F4554" i="13"/>
  <c r="F3219" i="13"/>
  <c r="F4287" i="13"/>
  <c r="F4020" i="13"/>
  <c r="H1400" i="18"/>
  <c r="F3753" i="13"/>
  <c r="F2755" i="13"/>
  <c r="F2356" i="10"/>
  <c r="F1687" i="13"/>
  <c r="F1694" i="13" s="1"/>
  <c r="F1954" i="13"/>
  <c r="H1299" i="18"/>
  <c r="F1432" i="13"/>
  <c r="F2221" i="13"/>
  <c r="F2488" i="13"/>
  <c r="H1449" i="18"/>
  <c r="F4249" i="13"/>
  <c r="F3982" i="13"/>
  <c r="F4783" i="13"/>
  <c r="F3181" i="13"/>
  <c r="F2666" i="10"/>
  <c r="F4516" i="13"/>
  <c r="F5026" i="13"/>
  <c r="F3448" i="13"/>
  <c r="F3455" i="13" s="1"/>
  <c r="F3715" i="13"/>
  <c r="H3228" i="18"/>
  <c r="T633" i="12"/>
  <c r="F302" i="11"/>
  <c r="H4005" i="18"/>
  <c r="F523" i="11"/>
  <c r="F383" i="15"/>
  <c r="F2803" i="13"/>
  <c r="F1735" i="13"/>
  <c r="F1742" i="13" s="1"/>
  <c r="F2388" i="10"/>
  <c r="F2002" i="13"/>
  <c r="H1331" i="18"/>
  <c r="F2536" i="13"/>
  <c r="F1480" i="13"/>
  <c r="F2269" i="13"/>
  <c r="F2925" i="13"/>
  <c r="F2124" i="13"/>
  <c r="F1857" i="13"/>
  <c r="F2391" i="13"/>
  <c r="F2396" i="13" s="1"/>
  <c r="F2658" i="13"/>
  <c r="F2422" i="10"/>
  <c r="F1590" i="13"/>
  <c r="H1381" i="18"/>
  <c r="F604" i="11"/>
  <c r="F1657" i="13"/>
  <c r="F2725" i="13"/>
  <c r="F1402" i="13"/>
  <c r="F2458" i="13"/>
  <c r="F1924" i="13"/>
  <c r="F2338" i="10"/>
  <c r="F2191" i="13"/>
  <c r="H1273" i="18"/>
  <c r="F403" i="15"/>
  <c r="H4035" i="18"/>
  <c r="F555" i="11"/>
  <c r="F4712" i="13"/>
  <c r="F3644" i="13"/>
  <c r="F3650" i="13" s="1"/>
  <c r="H1562" i="18"/>
  <c r="F2603" i="10"/>
  <c r="F3110" i="13"/>
  <c r="F4955" i="13"/>
  <c r="F3377" i="13"/>
  <c r="F4178" i="13"/>
  <c r="F4445" i="13"/>
  <c r="F3911" i="13"/>
  <c r="F217" i="11"/>
  <c r="F3854" i="13"/>
  <c r="F3053" i="13"/>
  <c r="F4121" i="13"/>
  <c r="F3587" i="13"/>
  <c r="F4910" i="13"/>
  <c r="F4388" i="13"/>
  <c r="F4391" i="13" s="1"/>
  <c r="F2566" i="10"/>
  <c r="H1525" i="18"/>
  <c r="F4667" i="13"/>
  <c r="F3320" i="13"/>
  <c r="F334" i="15"/>
  <c r="H3978" i="18"/>
  <c r="F485" i="11"/>
  <c r="F4617" i="13"/>
  <c r="F2532" i="10"/>
  <c r="F3804" i="13"/>
  <c r="F3809" i="13" s="1"/>
  <c r="F4860" i="13"/>
  <c r="F4071" i="13"/>
  <c r="F3270" i="13"/>
  <c r="F3003" i="13"/>
  <c r="F4338" i="13"/>
  <c r="F3537" i="13"/>
  <c r="H1483" i="18"/>
  <c r="F4027" i="13"/>
  <c r="H1407" i="18"/>
  <c r="F3226" i="13"/>
  <c r="F2959" i="13"/>
  <c r="F2504" i="10"/>
  <c r="F3760" i="13"/>
  <c r="F4561" i="13"/>
  <c r="F4804" i="13"/>
  <c r="F4805" i="13" s="1"/>
  <c r="F3493" i="13"/>
  <c r="F4294" i="13"/>
  <c r="F339" i="15"/>
  <c r="H4033" i="18"/>
  <c r="F553" i="11"/>
  <c r="F2153" i="13"/>
  <c r="F1619" i="13"/>
  <c r="F1352" i="13"/>
  <c r="F2420" i="13"/>
  <c r="F1886" i="13"/>
  <c r="F2687" i="13"/>
  <c r="F2690" i="13" s="1"/>
  <c r="F2312" i="10"/>
  <c r="H1191" i="18"/>
  <c r="F754" i="10"/>
  <c r="F764" i="10" s="1"/>
  <c r="F459" i="11"/>
  <c r="F354" i="15"/>
  <c r="H3958" i="18"/>
  <c r="F2934" i="13"/>
  <c r="F1599" i="13"/>
  <c r="F1607" i="13" s="1"/>
  <c r="F1866" i="13"/>
  <c r="F2667" i="13"/>
  <c r="H1386" i="18"/>
  <c r="F2400" i="13"/>
  <c r="F2133" i="13"/>
  <c r="F2427" i="10"/>
  <c r="F3345" i="13"/>
  <c r="F4146" i="13"/>
  <c r="F3879" i="13"/>
  <c r="H1542" i="18"/>
  <c r="F4935" i="13"/>
  <c r="F4413" i="13"/>
  <c r="F4692" i="13"/>
  <c r="F4694" i="13" s="1"/>
  <c r="F2583" i="10"/>
  <c r="F3612" i="13"/>
  <c r="F3078" i="13"/>
  <c r="F4142" i="13"/>
  <c r="F4409" i="13"/>
  <c r="F3875" i="13"/>
  <c r="H1538" i="18"/>
  <c r="F3341" i="13"/>
  <c r="F2579" i="10"/>
  <c r="F4931" i="13"/>
  <c r="F3608" i="13"/>
  <c r="F3614" i="13" s="1"/>
  <c r="F3074" i="13"/>
  <c r="F4688" i="13"/>
  <c r="F3453" i="13"/>
  <c r="F4788" i="13"/>
  <c r="F4790" i="13" s="1"/>
  <c r="F4521" i="13"/>
  <c r="F2671" i="10"/>
  <c r="F3987" i="13"/>
  <c r="H1454" i="18"/>
  <c r="F4254" i="13"/>
  <c r="F5031" i="13"/>
  <c r="F3720" i="13"/>
  <c r="F3186" i="13"/>
  <c r="F3729" i="13"/>
  <c r="F2612" i="10"/>
  <c r="F4263" i="13"/>
  <c r="F3195" i="13"/>
  <c r="H1587" i="18"/>
  <c r="F3462" i="13"/>
  <c r="F3996" i="13"/>
  <c r="F4001" i="13" s="1"/>
  <c r="F4530" i="13"/>
  <c r="F1645" i="13"/>
  <c r="F2179" i="13"/>
  <c r="H1265" i="18"/>
  <c r="F2330" i="10"/>
  <c r="F2713" i="13"/>
  <c r="F1912" i="13"/>
  <c r="F1390" i="13"/>
  <c r="F2446" i="13"/>
  <c r="F3399" i="13"/>
  <c r="F3132" i="13"/>
  <c r="F3140" i="13" s="1"/>
  <c r="F4734" i="13"/>
  <c r="F3666" i="13"/>
  <c r="F2633" i="10"/>
  <c r="F4977" i="13"/>
  <c r="F4200" i="13"/>
  <c r="F3933" i="13"/>
  <c r="H1496" i="18"/>
  <c r="F4467" i="13"/>
  <c r="F2308" i="13"/>
  <c r="F1519" i="13"/>
  <c r="F1774" i="13"/>
  <c r="F2575" i="13"/>
  <c r="F2579" i="13" s="1"/>
  <c r="F2041" i="13"/>
  <c r="F2415" i="10"/>
  <c r="F2842" i="13"/>
  <c r="H1358" i="18"/>
  <c r="F273" i="11"/>
  <c r="F2038" i="13"/>
  <c r="F2572" i="13"/>
  <c r="H1355" i="18"/>
  <c r="F2839" i="13"/>
  <c r="F2412" i="10"/>
  <c r="F1771" i="13"/>
  <c r="F1778" i="13" s="1"/>
  <c r="F2305" i="13"/>
  <c r="F1516" i="13"/>
  <c r="F4900" i="13"/>
  <c r="F4901" i="13" s="1"/>
  <c r="F4378" i="13"/>
  <c r="F4111" i="13"/>
  <c r="H1519" i="18"/>
  <c r="F3844" i="13"/>
  <c r="F3043" i="13"/>
  <c r="F3310" i="13"/>
  <c r="F2560" i="10"/>
  <c r="F3577" i="13"/>
  <c r="F4657" i="13"/>
  <c r="H1318" i="18"/>
  <c r="F2248" i="13"/>
  <c r="F1981" i="13"/>
  <c r="F1714" i="13"/>
  <c r="F2375" i="10"/>
  <c r="F2515" i="13"/>
  <c r="F2519" i="13" s="1"/>
  <c r="F1459" i="13"/>
  <c r="F2782" i="13"/>
  <c r="T143" i="12"/>
  <c r="T144" i="12" s="1"/>
  <c r="T94" i="12"/>
  <c r="T66" i="12"/>
  <c r="H753" i="18"/>
  <c r="T157" i="12"/>
  <c r="T158" i="12" s="1"/>
  <c r="T122" i="12"/>
  <c r="H1330" i="18"/>
  <c r="F2387" i="10"/>
  <c r="F2001" i="13"/>
  <c r="F2268" i="13"/>
  <c r="F2535" i="13"/>
  <c r="F1479" i="13"/>
  <c r="F1487" i="13" s="1"/>
  <c r="F1734" i="13"/>
  <c r="F2802" i="13"/>
  <c r="R63" i="12"/>
  <c r="S22" i="12"/>
  <c r="H1889" i="18" s="1"/>
  <c r="S23" i="12"/>
  <c r="H1903" i="18" s="1"/>
  <c r="S25" i="12"/>
  <c r="H1931" i="18" s="1"/>
  <c r="S304" i="12"/>
  <c r="H2779" i="18" s="1"/>
  <c r="S305" i="12"/>
  <c r="S378" i="12" s="1"/>
  <c r="S306" i="12"/>
  <c r="S379" i="12" s="1"/>
  <c r="S27" i="12"/>
  <c r="H1959" i="18" s="1"/>
  <c r="S307" i="12"/>
  <c r="H2821" i="18" s="1"/>
  <c r="S301" i="12"/>
  <c r="S374" i="12" s="1"/>
  <c r="S302" i="12"/>
  <c r="H2751" i="18" s="1"/>
  <c r="S308" i="12"/>
  <c r="H2835" i="18" s="1"/>
  <c r="H1972" i="18"/>
  <c r="R39" i="12"/>
  <c r="R38" i="12"/>
  <c r="R59" i="12"/>
  <c r="R35" i="12"/>
  <c r="R37" i="12"/>
  <c r="H1916" i="18"/>
  <c r="R62" i="12"/>
  <c r="H1902" i="18"/>
  <c r="R58" i="12"/>
  <c r="S274" i="12"/>
  <c r="S420" i="12" s="1"/>
  <c r="S272" i="12"/>
  <c r="H2639" i="18" s="1"/>
  <c r="R61" i="12"/>
  <c r="R36" i="12"/>
  <c r="S271" i="12"/>
  <c r="S417" i="12" s="1"/>
  <c r="S275" i="12"/>
  <c r="S421" i="12" s="1"/>
  <c r="R33" i="12"/>
  <c r="S277" i="12"/>
  <c r="H2709" i="18" s="1"/>
  <c r="S273" i="12"/>
  <c r="H2653" i="18" s="1"/>
  <c r="S276" i="12"/>
  <c r="H2695" i="18" s="1"/>
  <c r="H1877" i="18"/>
  <c r="U299" i="12"/>
  <c r="U322" i="12"/>
  <c r="U269" i="12"/>
  <c r="U21" i="12"/>
  <c r="U338" i="12"/>
  <c r="T22" i="12"/>
  <c r="T28" i="12"/>
  <c r="T29" i="12"/>
  <c r="T23" i="12"/>
  <c r="T24" i="12"/>
  <c r="T26" i="12"/>
  <c r="T25" i="12"/>
  <c r="T27" i="12"/>
  <c r="H1917" i="18"/>
  <c r="S35" i="12"/>
  <c r="S60" i="12"/>
  <c r="S69" i="12" s="1"/>
  <c r="H4056" i="18"/>
  <c r="F300" i="15"/>
  <c r="H2765" i="18"/>
  <c r="S376" i="12"/>
  <c r="H1987" i="18"/>
  <c r="S40" i="12"/>
  <c r="S39" i="12"/>
  <c r="F470" i="11" l="1"/>
  <c r="H1795" i="18" s="1"/>
  <c r="F1244" i="13"/>
  <c r="S61" i="12"/>
  <c r="S70" i="12" s="1"/>
  <c r="F1166" i="13"/>
  <c r="F1217" i="13"/>
  <c r="F386" i="11"/>
  <c r="F1115" i="13"/>
  <c r="T303" i="12"/>
  <c r="T301" i="12"/>
  <c r="H2738" i="18" s="1"/>
  <c r="F1064" i="13"/>
  <c r="F1070" i="13" s="1"/>
  <c r="H4046" i="18" s="1"/>
  <c r="T307" i="12"/>
  <c r="H2822" i="18" s="1"/>
  <c r="F1319" i="13"/>
  <c r="T305" i="12"/>
  <c r="F1142" i="13"/>
  <c r="T304" i="12"/>
  <c r="T377" i="12" s="1"/>
  <c r="F338" i="11"/>
  <c r="F348" i="15"/>
  <c r="F340" i="11"/>
  <c r="F665" i="11"/>
  <c r="F681" i="11" s="1"/>
  <c r="F477" i="12" s="1"/>
  <c r="S487" i="12" s="1"/>
  <c r="H3199" i="18" s="1"/>
  <c r="S37" i="12"/>
  <c r="H4038" i="18"/>
  <c r="F771" i="11"/>
  <c r="F1168" i="13"/>
  <c r="F1172" i="13" s="1"/>
  <c r="H4054" i="18" s="1"/>
  <c r="F368" i="11"/>
  <c r="F369" i="11"/>
  <c r="F1270" i="13"/>
  <c r="F178" i="15"/>
  <c r="K21" i="17" s="1"/>
  <c r="F388" i="11"/>
  <c r="F1307" i="13"/>
  <c r="H1756" i="18"/>
  <c r="F326" i="11"/>
  <c r="F1205" i="13"/>
  <c r="F1052" i="13"/>
  <c r="F1058" i="13" s="1"/>
  <c r="F378" i="11"/>
  <c r="S424" i="12"/>
  <c r="S62" i="12"/>
  <c r="S71" i="12" s="1"/>
  <c r="H2065" i="18" s="1"/>
  <c r="S36" i="12"/>
  <c r="H1827" i="18"/>
  <c r="F1191" i="13"/>
  <c r="F1117" i="13"/>
  <c r="T302" i="12"/>
  <c r="H1764" i="18"/>
  <c r="F1321" i="13"/>
  <c r="F1001" i="13"/>
  <c r="F1051" i="13"/>
  <c r="F1000" i="13"/>
  <c r="F1007" i="13" s="1"/>
  <c r="F1102" i="13"/>
  <c r="F949" i="13"/>
  <c r="F1091" i="13"/>
  <c r="H1747" i="18"/>
  <c r="F497" i="11"/>
  <c r="H1798" i="18" s="1"/>
  <c r="F548" i="11"/>
  <c r="H1804" i="18" s="1"/>
  <c r="F938" i="13"/>
  <c r="F1090" i="13"/>
  <c r="F314" i="11"/>
  <c r="F532" i="11"/>
  <c r="H1802" i="18" s="1"/>
  <c r="T446" i="12"/>
  <c r="T273" i="12"/>
  <c r="T419" i="12" s="1"/>
  <c r="F1243" i="13"/>
  <c r="T272" i="12"/>
  <c r="H2640" i="18" s="1"/>
  <c r="S461" i="12"/>
  <c r="F988" i="13"/>
  <c r="F995" i="13" s="1"/>
  <c r="F313" i="11"/>
  <c r="T275" i="12"/>
  <c r="H2682" i="18" s="1"/>
  <c r="F1039" i="13"/>
  <c r="T278" i="12"/>
  <c r="H2724" i="18" s="1"/>
  <c r="F1141" i="13"/>
  <c r="T274" i="12"/>
  <c r="H2668" i="18" s="1"/>
  <c r="F1294" i="13"/>
  <c r="F1192" i="13"/>
  <c r="F443" i="11"/>
  <c r="H1792" i="18" s="1"/>
  <c r="F1096" i="13"/>
  <c r="F1147" i="13"/>
  <c r="F1198" i="13"/>
  <c r="F319" i="11"/>
  <c r="F375" i="11"/>
  <c r="F1045" i="13"/>
  <c r="F943" i="13"/>
  <c r="F1249" i="13"/>
  <c r="H1753" i="18"/>
  <c r="F994" i="13"/>
  <c r="F1300" i="13"/>
  <c r="F1301" i="13" s="1"/>
  <c r="S64" i="12"/>
  <c r="S73" i="12" s="1"/>
  <c r="H2093" i="18" s="1"/>
  <c r="F1015" i="13"/>
  <c r="F1219" i="13"/>
  <c r="F1108" i="13"/>
  <c r="F1057" i="13"/>
  <c r="F955" i="13"/>
  <c r="F1312" i="13"/>
  <c r="F1313" i="13" s="1"/>
  <c r="F1210" i="13"/>
  <c r="H1761" i="18"/>
  <c r="F383" i="11"/>
  <c r="F1159" i="13"/>
  <c r="F1006" i="13"/>
  <c r="F1261" i="13"/>
  <c r="F331" i="11"/>
  <c r="F1293" i="13"/>
  <c r="F936" i="13"/>
  <c r="F944" i="13" s="1"/>
  <c r="F964" i="13"/>
  <c r="F1329" i="13"/>
  <c r="F1066" i="13"/>
  <c r="F348" i="11"/>
  <c r="F1206" i="13"/>
  <c r="F1155" i="13"/>
  <c r="F327" i="11"/>
  <c r="H1757" i="18"/>
  <c r="F1053" i="13"/>
  <c r="F1257" i="13"/>
  <c r="F1308" i="13"/>
  <c r="F951" i="13"/>
  <c r="F379" i="11"/>
  <c r="F1104" i="13"/>
  <c r="F1109" i="13" s="1"/>
  <c r="F1002" i="13"/>
  <c r="F392" i="11"/>
  <c r="F1242" i="13"/>
  <c r="H1746" i="18"/>
  <c r="F1089" i="13"/>
  <c r="F987" i="13"/>
  <c r="F312" i="11"/>
  <c r="F1140" i="13"/>
  <c r="F1125" i="13"/>
  <c r="H2737" i="18"/>
  <c r="F830" i="11"/>
  <c r="F846" i="11" s="1"/>
  <c r="F1278" i="13"/>
  <c r="F1074" i="13"/>
  <c r="F370" i="11"/>
  <c r="H1748" i="18"/>
  <c r="F1193" i="13"/>
  <c r="F1023" i="13"/>
  <c r="F1176" i="13"/>
  <c r="H4322" i="18"/>
  <c r="F2203" i="10"/>
  <c r="T461" i="12"/>
  <c r="H2864" i="18"/>
  <c r="H3607" i="18"/>
  <c r="U673" i="12"/>
  <c r="F1414" i="10"/>
  <c r="H4139" i="18"/>
  <c r="F1362" i="10"/>
  <c r="H4089" i="18"/>
  <c r="U661" i="12"/>
  <c r="H3271" i="18"/>
  <c r="H4206" i="18"/>
  <c r="F1482" i="10"/>
  <c r="F1348" i="10"/>
  <c r="H4078" i="18"/>
  <c r="U632" i="12"/>
  <c r="H3215" i="18"/>
  <c r="F98" i="15"/>
  <c r="K11" i="17" s="1"/>
  <c r="H1171" i="18"/>
  <c r="F1398" i="10"/>
  <c r="H4125" i="18"/>
  <c r="H3495" i="18"/>
  <c r="U640" i="12"/>
  <c r="F2283" i="10"/>
  <c r="H4398" i="18"/>
  <c r="H4205" i="18"/>
  <c r="F1481" i="10"/>
  <c r="H3201" i="18"/>
  <c r="U631" i="12"/>
  <c r="H1809" i="18"/>
  <c r="F828" i="11"/>
  <c r="F844" i="11" s="1"/>
  <c r="F663" i="11"/>
  <c r="F679" i="11" s="1"/>
  <c r="F128" i="15"/>
  <c r="K17" i="17" s="1"/>
  <c r="H1174" i="18"/>
  <c r="H4153" i="18"/>
  <c r="F1427" i="10"/>
  <c r="H4224" i="18"/>
  <c r="F2101" i="10"/>
  <c r="F1156" i="13"/>
  <c r="F1160" i="13" s="1"/>
  <c r="F328" i="11"/>
  <c r="F952" i="13"/>
  <c r="H1758" i="18"/>
  <c r="F1207" i="13"/>
  <c r="F1258" i="13"/>
  <c r="F1105" i="13"/>
  <c r="F1054" i="13"/>
  <c r="F380" i="11"/>
  <c r="F1003" i="13"/>
  <c r="F1309" i="13"/>
  <c r="U670" i="12"/>
  <c r="H3565" i="18"/>
  <c r="F2253" i="10"/>
  <c r="H4368" i="18"/>
  <c r="F1377" i="10"/>
  <c r="H4105" i="18"/>
  <c r="H4196" i="18"/>
  <c r="F1472" i="10"/>
  <c r="H4172" i="18"/>
  <c r="F1447" i="10"/>
  <c r="F354" i="11"/>
  <c r="F1029" i="13"/>
  <c r="F398" i="11"/>
  <c r="H1776" i="18"/>
  <c r="F1080" i="13"/>
  <c r="F978" i="13"/>
  <c r="F1284" i="13"/>
  <c r="F1286" i="13" s="1"/>
  <c r="F1182" i="13"/>
  <c r="F1233" i="13"/>
  <c r="F1335" i="13"/>
  <c r="F1131" i="13"/>
  <c r="H4076" i="18"/>
  <c r="F1346" i="10"/>
  <c r="H4185" i="18"/>
  <c r="F1462" i="10"/>
  <c r="F2261" i="10"/>
  <c r="H4378" i="18"/>
  <c r="F1458" i="10"/>
  <c r="H4183" i="18"/>
  <c r="H4254" i="18"/>
  <c r="F2132" i="10"/>
  <c r="F516" i="11"/>
  <c r="H1800" i="18" s="1"/>
  <c r="F2207" i="10"/>
  <c r="H4326" i="18"/>
  <c r="H1195" i="18"/>
  <c r="F4810" i="13"/>
  <c r="F4567" i="13"/>
  <c r="F1400" i="10"/>
  <c r="H4127" i="18"/>
  <c r="H4255" i="18"/>
  <c r="F2133" i="10"/>
  <c r="F434" i="11"/>
  <c r="H1791" i="18" s="1"/>
  <c r="H4247" i="18"/>
  <c r="F2125" i="10"/>
  <c r="H4173" i="18"/>
  <c r="F1448" i="10"/>
  <c r="F1367" i="10"/>
  <c r="H4093" i="18"/>
  <c r="H4350" i="18"/>
  <c r="F2232" i="10"/>
  <c r="F2191" i="10"/>
  <c r="H4309" i="18"/>
  <c r="H4385" i="18"/>
  <c r="F2268" i="10"/>
  <c r="F2204" i="10"/>
  <c r="H4323" i="18"/>
  <c r="H3159" i="18"/>
  <c r="U628" i="12"/>
  <c r="F1167" i="13"/>
  <c r="F387" i="11"/>
  <c r="F1269" i="13"/>
  <c r="F963" i="13"/>
  <c r="F339" i="11"/>
  <c r="H1765" i="18"/>
  <c r="F1065" i="13"/>
  <c r="F1116" i="13"/>
  <c r="F1121" i="13" s="1"/>
  <c r="F1218" i="13"/>
  <c r="F1320" i="13"/>
  <c r="F1014" i="13"/>
  <c r="F45" i="10"/>
  <c r="F44" i="10"/>
  <c r="F42" i="10"/>
  <c r="F46" i="10"/>
  <c r="F43" i="10"/>
  <c r="F48" i="10"/>
  <c r="F47" i="10"/>
  <c r="F41" i="10"/>
  <c r="U634" i="12"/>
  <c r="H3411" i="18"/>
  <c r="U671" i="12"/>
  <c r="H3579" i="18"/>
  <c r="F2104" i="10"/>
  <c r="H4227" i="18"/>
  <c r="F1344" i="10"/>
  <c r="H4074" i="18"/>
  <c r="H4390" i="18"/>
  <c r="F2277" i="10"/>
  <c r="F2161" i="10"/>
  <c r="H4282" i="18"/>
  <c r="F1203" i="13"/>
  <c r="F324" i="11"/>
  <c r="F1254" i="13"/>
  <c r="F376" i="11"/>
  <c r="F999" i="13"/>
  <c r="F1050" i="13"/>
  <c r="F948" i="13"/>
  <c r="F956" i="13" s="1"/>
  <c r="H1754" i="18"/>
  <c r="F1305" i="13"/>
  <c r="F1101" i="13"/>
  <c r="F1152" i="13"/>
  <c r="F84" i="10"/>
  <c r="F83" i="10"/>
  <c r="F81" i="10"/>
  <c r="F82" i="10"/>
  <c r="F85" i="10"/>
  <c r="F87" i="10"/>
  <c r="F88" i="10"/>
  <c r="F86" i="10"/>
  <c r="V555" i="12"/>
  <c r="V559" i="12"/>
  <c r="V557" i="12"/>
  <c r="V562" i="12"/>
  <c r="V560" i="12"/>
  <c r="V558" i="12"/>
  <c r="V556" i="12"/>
  <c r="V561" i="12"/>
  <c r="F2159" i="10"/>
  <c r="H4280" i="18"/>
  <c r="H4180" i="18"/>
  <c r="F1455" i="10"/>
  <c r="H4406" i="18"/>
  <c r="F2291" i="10"/>
  <c r="H4331" i="18"/>
  <c r="F2212" i="10"/>
  <c r="H4359" i="18"/>
  <c r="F2243" i="10"/>
  <c r="H4150" i="18"/>
  <c r="F1424" i="10"/>
  <c r="H4192" i="18"/>
  <c r="F1460" i="10"/>
  <c r="F1425" i="10"/>
  <c r="H4151" i="18"/>
  <c r="U157" i="12"/>
  <c r="U158" i="12" s="1"/>
  <c r="U94" i="12"/>
  <c r="H754" i="18"/>
  <c r="U143" i="12"/>
  <c r="U144" i="12" s="1"/>
  <c r="U66" i="12"/>
  <c r="U122" i="12"/>
  <c r="V517" i="12"/>
  <c r="V520" i="12"/>
  <c r="V524" i="12"/>
  <c r="V521" i="12"/>
  <c r="V518" i="12"/>
  <c r="V519" i="12"/>
  <c r="V523" i="12"/>
  <c r="V522" i="12"/>
  <c r="F2149" i="10"/>
  <c r="H4268" i="18"/>
  <c r="H4092" i="18"/>
  <c r="F1356" i="10"/>
  <c r="F1178" i="13"/>
  <c r="F1076" i="13"/>
  <c r="F1082" i="13" s="1"/>
  <c r="F1025" i="13"/>
  <c r="F1280" i="13"/>
  <c r="F1331" i="13"/>
  <c r="F1127" i="13"/>
  <c r="F1229" i="13"/>
  <c r="F974" i="13"/>
  <c r="H1772" i="18"/>
  <c r="F394" i="11"/>
  <c r="F350" i="11"/>
  <c r="F1431" i="10"/>
  <c r="H4157" i="18"/>
  <c r="H4248" i="18"/>
  <c r="F2126" i="10"/>
  <c r="F2213" i="10"/>
  <c r="H4332" i="18"/>
  <c r="F288" i="15"/>
  <c r="H4044" i="18"/>
  <c r="U669" i="12"/>
  <c r="H3551" i="18"/>
  <c r="V689" i="12"/>
  <c r="H3244" i="18"/>
  <c r="F2166" i="10"/>
  <c r="H4285" i="18"/>
  <c r="H3229" i="18"/>
  <c r="U633" i="12"/>
  <c r="H4316" i="18"/>
  <c r="F2189" i="10"/>
  <c r="F858" i="11"/>
  <c r="F874" i="11" s="1"/>
  <c r="H1820" i="18"/>
  <c r="F693" i="11"/>
  <c r="F709" i="11" s="1"/>
  <c r="F2290" i="10"/>
  <c r="H4405" i="18"/>
  <c r="F1480" i="10"/>
  <c r="H4204" i="18"/>
  <c r="F2129" i="10"/>
  <c r="H4251" i="18"/>
  <c r="F859" i="11"/>
  <c r="F875" i="11" s="1"/>
  <c r="H1821" i="18"/>
  <c r="F694" i="11"/>
  <c r="F710" i="11" s="1"/>
  <c r="H1775" i="18"/>
  <c r="F1334" i="13"/>
  <c r="F1181" i="13"/>
  <c r="F397" i="11"/>
  <c r="F1283" i="13"/>
  <c r="F353" i="11"/>
  <c r="F977" i="13"/>
  <c r="F1130" i="13"/>
  <c r="F1028" i="13"/>
  <c r="F1232" i="13"/>
  <c r="F1235" i="13" s="1"/>
  <c r="F1079" i="13"/>
  <c r="F1461" i="10"/>
  <c r="H4184" i="18"/>
  <c r="F1475" i="10"/>
  <c r="H4199" i="18"/>
  <c r="H4124" i="18"/>
  <c r="F1397" i="10"/>
  <c r="H4200" i="18"/>
  <c r="F1476" i="10"/>
  <c r="U674" i="12"/>
  <c r="H3621" i="18"/>
  <c r="F1394" i="10"/>
  <c r="H4121" i="18"/>
  <c r="F2130" i="10"/>
  <c r="H4252" i="18"/>
  <c r="H4160" i="18"/>
  <c r="F1436" i="10"/>
  <c r="F1383" i="10"/>
  <c r="H4109" i="18"/>
  <c r="U626" i="12"/>
  <c r="H3131" i="18"/>
  <c r="F2288" i="10"/>
  <c r="H4403" i="18"/>
  <c r="F1354" i="10"/>
  <c r="H4084" i="18"/>
  <c r="U672" i="12"/>
  <c r="H3593" i="18"/>
  <c r="H4082" i="18"/>
  <c r="F1352" i="10"/>
  <c r="U630" i="12"/>
  <c r="H3187" i="18"/>
  <c r="H4353" i="18"/>
  <c r="F2235" i="10"/>
  <c r="H4077" i="18"/>
  <c r="F1347" i="10"/>
  <c r="F1422" i="10"/>
  <c r="H4148" i="18"/>
  <c r="H4149" i="18"/>
  <c r="F1423" i="10"/>
  <c r="F827" i="11"/>
  <c r="F843" i="11" s="1"/>
  <c r="H1808" i="18"/>
  <c r="F662" i="11"/>
  <c r="F678" i="11" s="1"/>
  <c r="H1200" i="18"/>
  <c r="F4815" i="13"/>
  <c r="F4572" i="13"/>
  <c r="F4574" i="13" s="1"/>
  <c r="H1176" i="18"/>
  <c r="F148" i="15"/>
  <c r="K18" i="17" s="1"/>
  <c r="H4276" i="18"/>
  <c r="F2155" i="10"/>
  <c r="H3664" i="18"/>
  <c r="V692" i="12"/>
  <c r="F1351" i="10"/>
  <c r="H4081" i="18"/>
  <c r="H4401" i="18"/>
  <c r="F2286" i="10"/>
  <c r="F1487" i="10"/>
  <c r="H4209" i="18"/>
  <c r="H4101" i="18"/>
  <c r="F1373" i="10"/>
  <c r="H4304" i="18"/>
  <c r="F2184" i="10"/>
  <c r="F376" i="15"/>
  <c r="F1435" i="10"/>
  <c r="H4159" i="18"/>
  <c r="F2256" i="10"/>
  <c r="H4373" i="18"/>
  <c r="U676" i="12"/>
  <c r="H3649" i="18"/>
  <c r="F2127" i="10"/>
  <c r="H4249" i="18"/>
  <c r="F2236" i="10"/>
  <c r="H4354" i="18"/>
  <c r="H4292" i="18"/>
  <c r="F2164" i="10"/>
  <c r="H1752" i="18"/>
  <c r="F318" i="11"/>
  <c r="F1044" i="13"/>
  <c r="F993" i="13"/>
  <c r="F1197" i="13"/>
  <c r="F1248" i="13"/>
  <c r="F1250" i="13" s="1"/>
  <c r="F942" i="13"/>
  <c r="F1146" i="13"/>
  <c r="F1095" i="13"/>
  <c r="F374" i="11"/>
  <c r="F1299" i="13"/>
  <c r="H4351" i="18"/>
  <c r="F2233" i="10"/>
  <c r="H3635" i="18"/>
  <c r="U675" i="12"/>
  <c r="V595" i="12"/>
  <c r="V593" i="12"/>
  <c r="V597" i="12"/>
  <c r="V592" i="12"/>
  <c r="V591" i="12"/>
  <c r="V590" i="12"/>
  <c r="V596" i="12"/>
  <c r="V594" i="12"/>
  <c r="H4325" i="18"/>
  <c r="F2206" i="10"/>
  <c r="F208" i="15"/>
  <c r="K26" i="17" s="1"/>
  <c r="H1182" i="18"/>
  <c r="H1180" i="18"/>
  <c r="F188" i="15"/>
  <c r="K22" i="17" s="1"/>
  <c r="H4129" i="18"/>
  <c r="F1402" i="10"/>
  <c r="F826" i="11"/>
  <c r="F842" i="11" s="1"/>
  <c r="F661" i="11"/>
  <c r="F677" i="11" s="1"/>
  <c r="H1807" i="18"/>
  <c r="H4395" i="18"/>
  <c r="F2280" i="10"/>
  <c r="H4106" i="18"/>
  <c r="F1378" i="10"/>
  <c r="F1432" i="10"/>
  <c r="H4158" i="18"/>
  <c r="H1177" i="18"/>
  <c r="F158" i="15"/>
  <c r="K19" i="17" s="1"/>
  <c r="H4168" i="18"/>
  <c r="F1445" i="10"/>
  <c r="T125" i="12"/>
  <c r="T130" i="12"/>
  <c r="T123" i="12"/>
  <c r="T127" i="12"/>
  <c r="T129" i="12"/>
  <c r="T124" i="12"/>
  <c r="T128" i="12"/>
  <c r="T126" i="12"/>
  <c r="H4132" i="18"/>
  <c r="F1405" i="10"/>
  <c r="F168" i="15"/>
  <c r="K20" i="17" s="1"/>
  <c r="H1178" i="18"/>
  <c r="H4306" i="18"/>
  <c r="F2186" i="10"/>
  <c r="H4310" i="18"/>
  <c r="F2192" i="10"/>
  <c r="F138" i="15"/>
  <c r="K15" i="17" s="1"/>
  <c r="H1175" i="18"/>
  <c r="H2360" i="18"/>
  <c r="T459" i="12"/>
  <c r="H4264" i="18"/>
  <c r="F2144" i="10"/>
  <c r="F1055" i="13"/>
  <c r="F1310" i="13"/>
  <c r="F381" i="11"/>
  <c r="F1259" i="13"/>
  <c r="F1004" i="13"/>
  <c r="F1208" i="13"/>
  <c r="F1211" i="13" s="1"/>
  <c r="F1106" i="13"/>
  <c r="F329" i="11"/>
  <c r="F953" i="13"/>
  <c r="F1157" i="13"/>
  <c r="H1759" i="18"/>
  <c r="F2239" i="10"/>
  <c r="H4357" i="18"/>
  <c r="H4289" i="18"/>
  <c r="F2170" i="10"/>
  <c r="H4155" i="18"/>
  <c r="F1429" i="10"/>
  <c r="F2264" i="10"/>
  <c r="H4381" i="18"/>
  <c r="H4260" i="18"/>
  <c r="F2140" i="10"/>
  <c r="H1173" i="18"/>
  <c r="F118" i="15"/>
  <c r="K13" i="17" s="1"/>
  <c r="H4342" i="18"/>
  <c r="F2216" i="10"/>
  <c r="H3538" i="18"/>
  <c r="V700" i="12"/>
  <c r="F1421" i="10"/>
  <c r="H4147" i="18"/>
  <c r="H4284" i="18"/>
  <c r="F2165" i="10"/>
  <c r="F854" i="11"/>
  <c r="F870" i="11" s="1"/>
  <c r="F689" i="11"/>
  <c r="F705" i="11" s="1"/>
  <c r="H1816" i="18"/>
  <c r="H4266" i="18"/>
  <c r="F2137" i="10"/>
  <c r="H3678" i="18"/>
  <c r="V701" i="12"/>
  <c r="F1484" i="10"/>
  <c r="H4208" i="18"/>
  <c r="H4317" i="18"/>
  <c r="F2190" i="10"/>
  <c r="W13" i="7"/>
  <c r="W14" i="7" s="1"/>
  <c r="F742" i="18"/>
  <c r="W59" i="7"/>
  <c r="W47" i="7"/>
  <c r="H1196" i="18"/>
  <c r="F4811" i="13"/>
  <c r="F4568" i="13"/>
  <c r="F2202" i="10"/>
  <c r="H4321" i="18"/>
  <c r="H2346" i="18"/>
  <c r="T444" i="12"/>
  <c r="H4329" i="18"/>
  <c r="F2210" i="10"/>
  <c r="F1230" i="13"/>
  <c r="F1128" i="13"/>
  <c r="F1133" i="13" s="1"/>
  <c r="F351" i="11"/>
  <c r="F1281" i="13"/>
  <c r="F1179" i="13"/>
  <c r="F1077" i="13"/>
  <c r="H1773" i="18"/>
  <c r="F395" i="11"/>
  <c r="F975" i="13"/>
  <c r="F1332" i="13"/>
  <c r="F1026" i="13"/>
  <c r="H4376" i="18"/>
  <c r="F2259" i="10"/>
  <c r="F540" i="11"/>
  <c r="H1803" i="18" s="1"/>
  <c r="F1393" i="10"/>
  <c r="H4118" i="18"/>
  <c r="H4091" i="18"/>
  <c r="F1355" i="10"/>
  <c r="H4181" i="18"/>
  <c r="F1456" i="10"/>
  <c r="H1750" i="18"/>
  <c r="F1093" i="13"/>
  <c r="F1144" i="13"/>
  <c r="F1148" i="13" s="1"/>
  <c r="F991" i="13"/>
  <c r="F1297" i="13"/>
  <c r="F316" i="11"/>
  <c r="F1195" i="13"/>
  <c r="F1246" i="13"/>
  <c r="F940" i="13"/>
  <c r="F1042" i="13"/>
  <c r="F372" i="11"/>
  <c r="H4228" i="18"/>
  <c r="F2105" i="10"/>
  <c r="H4107" i="18"/>
  <c r="F1379" i="10"/>
  <c r="F4812" i="13"/>
  <c r="F4569" i="13"/>
  <c r="H1197" i="18"/>
  <c r="F2228" i="10"/>
  <c r="H4346" i="18"/>
  <c r="F2099" i="10"/>
  <c r="H4222" i="18"/>
  <c r="F2255" i="10"/>
  <c r="H4372" i="18"/>
  <c r="H3299" i="18"/>
  <c r="U663" i="12"/>
  <c r="H4174" i="18"/>
  <c r="F1449" i="10"/>
  <c r="F1485" i="10"/>
  <c r="H4216" i="18"/>
  <c r="F508" i="11"/>
  <c r="H1799" i="18" s="1"/>
  <c r="H3453" i="18"/>
  <c r="U637" i="12"/>
  <c r="F1381" i="10"/>
  <c r="H4116" i="18"/>
  <c r="H4123" i="18"/>
  <c r="F1396" i="10"/>
  <c r="H4302" i="18"/>
  <c r="F2182" i="10"/>
  <c r="H4100" i="18"/>
  <c r="F1372" i="10"/>
  <c r="T308" i="12"/>
  <c r="H2836" i="18" s="1"/>
  <c r="F336" i="15"/>
  <c r="F2201" i="10"/>
  <c r="H4318" i="18"/>
  <c r="H4203" i="18"/>
  <c r="F1479" i="10"/>
  <c r="H4117" i="18"/>
  <c r="F1382" i="10"/>
  <c r="H4275" i="18"/>
  <c r="F2154" i="10"/>
  <c r="H4271" i="18"/>
  <c r="F2150" i="10"/>
  <c r="V2" i="10"/>
  <c r="V2" i="13"/>
  <c r="V2" i="11"/>
  <c r="F685" i="18"/>
  <c r="V2" i="9"/>
  <c r="V2" i="6"/>
  <c r="V2" i="12"/>
  <c r="V2" i="15"/>
  <c r="V58" i="7"/>
  <c r="V60" i="7" s="1"/>
  <c r="V48" i="7"/>
  <c r="V49" i="7" s="1"/>
  <c r="V2" i="7"/>
  <c r="F966" i="13"/>
  <c r="F342" i="11"/>
  <c r="F390" i="11"/>
  <c r="F1119" i="13"/>
  <c r="F1068" i="13"/>
  <c r="H1768" i="18"/>
  <c r="F1272" i="13"/>
  <c r="F1274" i="13" s="1"/>
  <c r="F1323" i="13"/>
  <c r="F1017" i="13"/>
  <c r="F1170" i="13"/>
  <c r="F1221" i="13"/>
  <c r="H4347" i="18"/>
  <c r="F2229" i="10"/>
  <c r="U667" i="12"/>
  <c r="H3355" i="18"/>
  <c r="H4360" i="18"/>
  <c r="F2244" i="10"/>
  <c r="H4399" i="18"/>
  <c r="F2284" i="10"/>
  <c r="H4256" i="18"/>
  <c r="F2134" i="10"/>
  <c r="H4327" i="18"/>
  <c r="F2208" i="10"/>
  <c r="F556" i="11"/>
  <c r="H1805" i="18" s="1"/>
  <c r="F452" i="11"/>
  <c r="H1793" i="18" s="1"/>
  <c r="H4128" i="18"/>
  <c r="F1401" i="10"/>
  <c r="H3481" i="18"/>
  <c r="U639" i="12"/>
  <c r="H3384" i="18"/>
  <c r="V690" i="12"/>
  <c r="H1161" i="18"/>
  <c r="F18" i="15"/>
  <c r="K16" i="17" s="1"/>
  <c r="H4175" i="18"/>
  <c r="F1450" i="10"/>
  <c r="F1451" i="10"/>
  <c r="H4176" i="18"/>
  <c r="F2138" i="10"/>
  <c r="H4267" i="18"/>
  <c r="F832" i="11"/>
  <c r="F848" i="11" s="1"/>
  <c r="F667" i="11"/>
  <c r="F683" i="11" s="1"/>
  <c r="H1813" i="18"/>
  <c r="F2248" i="10"/>
  <c r="H4364" i="18"/>
  <c r="H4221" i="18"/>
  <c r="F2098" i="10"/>
  <c r="V485" i="12"/>
  <c r="V482" i="12"/>
  <c r="V486" i="12"/>
  <c r="V487" i="12"/>
  <c r="V484" i="12"/>
  <c r="V483" i="12"/>
  <c r="V489" i="12"/>
  <c r="V488" i="12"/>
  <c r="F4566" i="13"/>
  <c r="F4809" i="13"/>
  <c r="H1194" i="18"/>
  <c r="H3145" i="18"/>
  <c r="U627" i="12"/>
  <c r="F2257" i="10"/>
  <c r="H4374" i="18"/>
  <c r="F1459" i="10"/>
  <c r="H4191" i="18"/>
  <c r="F2181" i="10"/>
  <c r="H4301" i="18"/>
  <c r="H4404" i="18"/>
  <c r="F2289" i="10"/>
  <c r="F1454" i="10"/>
  <c r="H4179" i="18"/>
  <c r="H4141" i="18"/>
  <c r="F1407" i="10"/>
  <c r="H4377" i="18"/>
  <c r="F2260" i="10"/>
  <c r="F1474" i="10"/>
  <c r="H4198" i="18"/>
  <c r="V698" i="12"/>
  <c r="H3258" i="18"/>
  <c r="F4570" i="13"/>
  <c r="F4813" i="13"/>
  <c r="H1198" i="18"/>
  <c r="F1296" i="13"/>
  <c r="F1194" i="13"/>
  <c r="F1092" i="13"/>
  <c r="F1097" i="13" s="1"/>
  <c r="F990" i="13"/>
  <c r="F371" i="11"/>
  <c r="H1749" i="18"/>
  <c r="F315" i="11"/>
  <c r="F1041" i="13"/>
  <c r="F939" i="13"/>
  <c r="F1245" i="13"/>
  <c r="F1143" i="13"/>
  <c r="H4333" i="18"/>
  <c r="F2214" i="10"/>
  <c r="F2237" i="10"/>
  <c r="H4355" i="18"/>
  <c r="H4130" i="18"/>
  <c r="F1403" i="10"/>
  <c r="H4134" i="18"/>
  <c r="F1409" i="10"/>
  <c r="H4110" i="18"/>
  <c r="F1384" i="10"/>
  <c r="F2151" i="10"/>
  <c r="H4272" i="18"/>
  <c r="H4230" i="18"/>
  <c r="F2107" i="10"/>
  <c r="H4349" i="18"/>
  <c r="F2231" i="10"/>
  <c r="T3" i="6"/>
  <c r="I697" i="18"/>
  <c r="T3" i="9"/>
  <c r="T3" i="12"/>
  <c r="T3" i="15"/>
  <c r="T3" i="10"/>
  <c r="T3" i="11"/>
  <c r="T3" i="7"/>
  <c r="T3" i="13"/>
  <c r="F2266" i="10"/>
  <c r="H4383" i="18"/>
  <c r="F2102" i="10"/>
  <c r="H4225" i="18"/>
  <c r="F2109" i="10"/>
  <c r="H4232" i="18"/>
  <c r="H4229" i="18"/>
  <c r="F2106" i="10"/>
  <c r="H4400" i="18"/>
  <c r="F2285" i="10"/>
  <c r="F393" i="11"/>
  <c r="H1771" i="18"/>
  <c r="F1177" i="13"/>
  <c r="F349" i="11"/>
  <c r="F1330" i="13"/>
  <c r="F1228" i="13"/>
  <c r="F973" i="13"/>
  <c r="F1075" i="13"/>
  <c r="F1279" i="13"/>
  <c r="F1024" i="13"/>
  <c r="F1031" i="13" s="1"/>
  <c r="F1126" i="13"/>
  <c r="F2153" i="10"/>
  <c r="H4274" i="18"/>
  <c r="F524" i="11"/>
  <c r="H1801" i="18" s="1"/>
  <c r="H1165" i="18"/>
  <c r="F38" i="15"/>
  <c r="K14" i="17" s="1"/>
  <c r="F2136" i="10"/>
  <c r="H4258" i="18"/>
  <c r="F108" i="15"/>
  <c r="K12" i="17" s="1"/>
  <c r="H1172" i="18"/>
  <c r="H4099" i="18"/>
  <c r="F1371" i="10"/>
  <c r="H4303" i="18"/>
  <c r="F2183" i="10"/>
  <c r="H4201" i="18"/>
  <c r="F1477" i="10"/>
  <c r="H4104" i="18"/>
  <c r="F1376" i="10"/>
  <c r="H4411" i="18"/>
  <c r="F2296" i="10"/>
  <c r="H4156" i="18"/>
  <c r="F1430" i="10"/>
  <c r="F1349" i="10"/>
  <c r="H4079" i="18"/>
  <c r="H4083" i="18"/>
  <c r="F1353" i="10"/>
  <c r="H4154" i="18"/>
  <c r="F1428" i="10"/>
  <c r="T100" i="12"/>
  <c r="T99" i="12"/>
  <c r="T98" i="12"/>
  <c r="T102" i="12"/>
  <c r="T96" i="12"/>
  <c r="T101" i="12"/>
  <c r="T95" i="12"/>
  <c r="T97" i="12"/>
  <c r="H4166" i="18"/>
  <c r="F1433" i="10"/>
  <c r="H4133" i="18"/>
  <c r="F1406" i="10"/>
  <c r="F1483" i="10"/>
  <c r="H4207" i="18"/>
  <c r="F2258" i="10"/>
  <c r="H4375" i="18"/>
  <c r="H1181" i="18"/>
  <c r="F198" i="15"/>
  <c r="K23" i="17" s="1"/>
  <c r="F2114" i="10"/>
  <c r="H4235" i="18"/>
  <c r="F461" i="11"/>
  <c r="H1794" i="18" s="1"/>
  <c r="F829" i="11"/>
  <c r="F845" i="11" s="1"/>
  <c r="F664" i="11"/>
  <c r="F680" i="11" s="1"/>
  <c r="H1810" i="18"/>
  <c r="F2157" i="10"/>
  <c r="H4278" i="18"/>
  <c r="F2176" i="10"/>
  <c r="H4296" i="18"/>
  <c r="F691" i="11"/>
  <c r="F707" i="11" s="1"/>
  <c r="F856" i="11"/>
  <c r="F872" i="11" s="1"/>
  <c r="H1818" i="18"/>
  <c r="H4330" i="18"/>
  <c r="F2211" i="10"/>
  <c r="H4085" i="18"/>
  <c r="F1357" i="10"/>
  <c r="H4178" i="18"/>
  <c r="F1453" i="10"/>
  <c r="H4298" i="18"/>
  <c r="F2178" i="10"/>
  <c r="F853" i="11"/>
  <c r="F869" i="11" s="1"/>
  <c r="H1815" i="18"/>
  <c r="F688" i="11"/>
  <c r="F704" i="11" s="1"/>
  <c r="H4297" i="18"/>
  <c r="F2177" i="10"/>
  <c r="F2222" i="10"/>
  <c r="H4339" i="18"/>
  <c r="W4" i="9"/>
  <c r="W4" i="12"/>
  <c r="W481" i="12"/>
  <c r="W530" i="12"/>
  <c r="W531" i="12" s="1"/>
  <c r="W575" i="12"/>
  <c r="W576" i="12" s="1"/>
  <c r="W4" i="11"/>
  <c r="W158" i="9"/>
  <c r="W111" i="9"/>
  <c r="W502" i="12"/>
  <c r="W503" i="12" s="1"/>
  <c r="W554" i="12"/>
  <c r="W516" i="12"/>
  <c r="W4" i="10"/>
  <c r="W118" i="9"/>
  <c r="W495" i="12"/>
  <c r="W496" i="12" s="1"/>
  <c r="W589" i="12"/>
  <c r="W568" i="12"/>
  <c r="W569" i="12" s="1"/>
  <c r="W610" i="12"/>
  <c r="W611" i="12" s="1"/>
  <c r="H611" i="12" s="1"/>
  <c r="H701" i="12" s="1"/>
  <c r="W4" i="7"/>
  <c r="W142" i="9"/>
  <c r="W4" i="6"/>
  <c r="W603" i="12"/>
  <c r="W604" i="12" s="1"/>
  <c r="H604" i="12" s="1"/>
  <c r="H692" i="12" s="1"/>
  <c r="W4" i="13"/>
  <c r="W4" i="15"/>
  <c r="H714" i="18"/>
  <c r="W537" i="12"/>
  <c r="W538" i="12" s="1"/>
  <c r="F1440" i="10"/>
  <c r="H4164" i="18"/>
  <c r="F2111" i="10"/>
  <c r="H4241" i="18"/>
  <c r="F1457" i="10"/>
  <c r="H4182" i="18"/>
  <c r="F1488" i="10"/>
  <c r="H4210" i="18"/>
  <c r="H3467" i="18"/>
  <c r="U638" i="12"/>
  <c r="F2163" i="10"/>
  <c r="H4291" i="18"/>
  <c r="F1343" i="10"/>
  <c r="H4073" i="18"/>
  <c r="T276" i="12"/>
  <c r="H2696" i="18" s="1"/>
  <c r="F360" i="15"/>
  <c r="H4389" i="18"/>
  <c r="F2272" i="10"/>
  <c r="H4233" i="18"/>
  <c r="F2110" i="10"/>
  <c r="H4402" i="18"/>
  <c r="F2287" i="10"/>
  <c r="F1420" i="10"/>
  <c r="H4146" i="18"/>
  <c r="H1817" i="18"/>
  <c r="F690" i="11"/>
  <c r="F706" i="11" s="1"/>
  <c r="F855" i="11"/>
  <c r="F871" i="11" s="1"/>
  <c r="U665" i="12"/>
  <c r="H3327" i="18"/>
  <c r="H4308" i="18"/>
  <c r="F2188" i="10"/>
  <c r="H4223" i="18"/>
  <c r="F2100" i="10"/>
  <c r="H3509" i="18"/>
  <c r="U641" i="12"/>
  <c r="H4167" i="18"/>
  <c r="F1434" i="10"/>
  <c r="H4259" i="18"/>
  <c r="F2139" i="10"/>
  <c r="H4384" i="18"/>
  <c r="F2267" i="10"/>
  <c r="H3398" i="18"/>
  <c r="V699" i="12"/>
  <c r="H4243" i="18"/>
  <c r="F2123" i="10"/>
  <c r="F2156" i="10"/>
  <c r="H4277" i="18"/>
  <c r="H3369" i="18"/>
  <c r="U668" i="12"/>
  <c r="H4307" i="18"/>
  <c r="F2187" i="10"/>
  <c r="H4072" i="18"/>
  <c r="F1342" i="10"/>
  <c r="F1369" i="10"/>
  <c r="H4097" i="18"/>
  <c r="U635" i="12"/>
  <c r="H3425" i="18"/>
  <c r="H4257" i="18"/>
  <c r="F2135" i="10"/>
  <c r="F2118" i="10"/>
  <c r="H4239" i="18"/>
  <c r="V691" i="12"/>
  <c r="H3524" i="18"/>
  <c r="F479" i="11"/>
  <c r="H1796" i="18" s="1"/>
  <c r="H1166" i="18"/>
  <c r="F58" i="15"/>
  <c r="F488" i="11"/>
  <c r="H1797" i="18" s="1"/>
  <c r="F2292" i="10"/>
  <c r="H4407" i="18"/>
  <c r="H4253" i="18"/>
  <c r="F2131" i="10"/>
  <c r="H1806" i="18"/>
  <c r="F825" i="11"/>
  <c r="F841" i="11" s="1"/>
  <c r="F660" i="11"/>
  <c r="F676" i="11" s="1"/>
  <c r="F1395" i="10"/>
  <c r="H4122" i="18"/>
  <c r="H4305" i="18"/>
  <c r="F2185" i="10"/>
  <c r="F687" i="11"/>
  <c r="F703" i="11" s="1"/>
  <c r="H1814" i="18"/>
  <c r="F852" i="11"/>
  <c r="F868" i="11" s="1"/>
  <c r="H4242" i="18"/>
  <c r="F2112" i="10"/>
  <c r="F1410" i="10"/>
  <c r="H4135" i="18"/>
  <c r="F1132" i="13"/>
  <c r="F355" i="11"/>
  <c r="F979" i="13"/>
  <c r="F1234" i="13"/>
  <c r="F399" i="11"/>
  <c r="F1285" i="13"/>
  <c r="F1081" i="13"/>
  <c r="F1030" i="13"/>
  <c r="F1336" i="13"/>
  <c r="F1337" i="13" s="1"/>
  <c r="H1777" i="18"/>
  <c r="F1183" i="13"/>
  <c r="H4217" i="18"/>
  <c r="F1486" i="10"/>
  <c r="H4379" i="18"/>
  <c r="F2262" i="10"/>
  <c r="H4080" i="18"/>
  <c r="F1350" i="10"/>
  <c r="H4098" i="18"/>
  <c r="F1370" i="10"/>
  <c r="F2218" i="10"/>
  <c r="H4335" i="18"/>
  <c r="H1199" i="18"/>
  <c r="F4814" i="13"/>
  <c r="F4571" i="13"/>
  <c r="H4356" i="18"/>
  <c r="F2238" i="10"/>
  <c r="H4068" i="18"/>
  <c r="F1341" i="10"/>
  <c r="H4102" i="18"/>
  <c r="F1374" i="10"/>
  <c r="H4231" i="18"/>
  <c r="F2108" i="10"/>
  <c r="F2240" i="10"/>
  <c r="H4358" i="18"/>
  <c r="F2282" i="10"/>
  <c r="H4397" i="18"/>
  <c r="H4341" i="18"/>
  <c r="F2215" i="10"/>
  <c r="U300" i="12"/>
  <c r="U302" i="12" s="1"/>
  <c r="U181" i="12"/>
  <c r="U209" i="12"/>
  <c r="U18" i="7"/>
  <c r="U19" i="7" s="1"/>
  <c r="U244" i="12"/>
  <c r="U230" i="12"/>
  <c r="H768" i="18"/>
  <c r="U270" i="12"/>
  <c r="U277" i="12" s="1"/>
  <c r="U323" i="12"/>
  <c r="U324" i="12" s="1"/>
  <c r="H2851" i="18" s="1"/>
  <c r="U339" i="12"/>
  <c r="U340" i="12" s="1"/>
  <c r="H4171" i="18"/>
  <c r="F1446" i="10"/>
  <c r="F2160" i="10"/>
  <c r="H4281" i="18"/>
  <c r="H4324" i="18"/>
  <c r="F2205" i="10"/>
  <c r="F2152" i="10"/>
  <c r="H4273" i="18"/>
  <c r="F127" i="10"/>
  <c r="F124" i="10"/>
  <c r="F125" i="10"/>
  <c r="F126" i="10"/>
  <c r="F122" i="10"/>
  <c r="F128" i="10"/>
  <c r="F121" i="10"/>
  <c r="F123" i="10"/>
  <c r="F1471" i="10"/>
  <c r="H4193" i="18"/>
  <c r="H4096" i="18"/>
  <c r="F1368" i="10"/>
  <c r="F88" i="15"/>
  <c r="K10" i="17" s="1"/>
  <c r="H1170" i="18"/>
  <c r="F2234" i="10"/>
  <c r="H4352" i="18"/>
  <c r="H1184" i="18"/>
  <c r="F218" i="15"/>
  <c r="K24" i="17" s="1"/>
  <c r="F2281" i="10"/>
  <c r="H4396" i="18"/>
  <c r="H1769" i="18"/>
  <c r="F1222" i="13"/>
  <c r="F1120" i="13"/>
  <c r="F343" i="11"/>
  <c r="F391" i="11"/>
  <c r="F1018" i="13"/>
  <c r="F1324" i="13"/>
  <c r="F1325" i="13" s="1"/>
  <c r="F1273" i="13"/>
  <c r="F967" i="13"/>
  <c r="F1171" i="13"/>
  <c r="F1069" i="13"/>
  <c r="H4279" i="18"/>
  <c r="F2158" i="10"/>
  <c r="H4202" i="18"/>
  <c r="F1478" i="10"/>
  <c r="T67" i="12"/>
  <c r="T74" i="12"/>
  <c r="T69" i="12"/>
  <c r="T73" i="12"/>
  <c r="T71" i="12"/>
  <c r="T68" i="12"/>
  <c r="T72" i="12"/>
  <c r="T70" i="12"/>
  <c r="H4177" i="18"/>
  <c r="F1452" i="10"/>
  <c r="H4126" i="18"/>
  <c r="F1399" i="10"/>
  <c r="F1492" i="10"/>
  <c r="H4214" i="18"/>
  <c r="F2265" i="10"/>
  <c r="H4382" i="18"/>
  <c r="F1380" i="10"/>
  <c r="H4108" i="18"/>
  <c r="F2097" i="10"/>
  <c r="H4218" i="18"/>
  <c r="F4816" i="13"/>
  <c r="F4817" i="13" s="1"/>
  <c r="F4573" i="13"/>
  <c r="H1201" i="18"/>
  <c r="H4246" i="18"/>
  <c r="F2124" i="10"/>
  <c r="F2230" i="10"/>
  <c r="H4348" i="18"/>
  <c r="F1426" i="10"/>
  <c r="H4152" i="18"/>
  <c r="H4299" i="18"/>
  <c r="F2179" i="10"/>
  <c r="F2196" i="10"/>
  <c r="H4314" i="18"/>
  <c r="F2128" i="10"/>
  <c r="H4250" i="18"/>
  <c r="H4114" i="18"/>
  <c r="F1388" i="10"/>
  <c r="H3285" i="18"/>
  <c r="U662" i="12"/>
  <c r="H4394" i="18"/>
  <c r="F2279" i="10"/>
  <c r="H4283" i="18"/>
  <c r="F2162" i="10"/>
  <c r="F2113" i="10"/>
  <c r="H4234" i="18"/>
  <c r="H3341" i="18"/>
  <c r="U666" i="12"/>
  <c r="T277" i="12"/>
  <c r="T423" i="12" s="1"/>
  <c r="F1271" i="13"/>
  <c r="F1016" i="13"/>
  <c r="F965" i="13"/>
  <c r="F1067" i="13"/>
  <c r="H1767" i="18"/>
  <c r="F1220" i="13"/>
  <c r="F1223" i="13" s="1"/>
  <c r="F341" i="11"/>
  <c r="F1169" i="13"/>
  <c r="F389" i="11"/>
  <c r="F1322" i="13"/>
  <c r="F1118" i="13"/>
  <c r="H4293" i="18"/>
  <c r="F2175" i="10"/>
  <c r="H1812" i="18"/>
  <c r="F666" i="11"/>
  <c r="F682" i="11" s="1"/>
  <c r="F831" i="11"/>
  <c r="F847" i="11" s="1"/>
  <c r="F2263" i="10"/>
  <c r="H4380" i="18"/>
  <c r="H1169" i="18"/>
  <c r="F78" i="15"/>
  <c r="K9" i="17" s="1"/>
  <c r="F1466" i="10"/>
  <c r="H4189" i="18"/>
  <c r="H4300" i="18"/>
  <c r="F2180" i="10"/>
  <c r="H4103" i="18"/>
  <c r="F1375" i="10"/>
  <c r="H4343" i="18"/>
  <c r="F2227" i="10"/>
  <c r="H1819" i="18"/>
  <c r="F857" i="11"/>
  <c r="F873" i="11" s="1"/>
  <c r="F692" i="11"/>
  <c r="F708" i="11" s="1"/>
  <c r="H4131" i="18"/>
  <c r="F1404" i="10"/>
  <c r="H4143" i="18"/>
  <c r="F1419" i="10"/>
  <c r="F1408" i="10"/>
  <c r="H4142" i="18"/>
  <c r="F1473" i="10"/>
  <c r="H4197" i="18"/>
  <c r="H4328" i="18"/>
  <c r="F2209" i="10"/>
  <c r="H4334" i="18"/>
  <c r="F2217" i="10"/>
  <c r="H3313" i="18"/>
  <c r="U664" i="12"/>
  <c r="F1027" i="13"/>
  <c r="H1774" i="18"/>
  <c r="F1333" i="13"/>
  <c r="F1078" i="13"/>
  <c r="F976" i="13"/>
  <c r="F1231" i="13"/>
  <c r="F352" i="11"/>
  <c r="F1180" i="13"/>
  <c r="F1184" i="13" s="1"/>
  <c r="F1129" i="13"/>
  <c r="F1282" i="13"/>
  <c r="F396" i="11"/>
  <c r="F228" i="15"/>
  <c r="K25" i="17" s="1"/>
  <c r="H1185" i="18"/>
  <c r="F2242" i="10"/>
  <c r="H4367" i="18"/>
  <c r="H3439" i="18"/>
  <c r="U636" i="12"/>
  <c r="H4075" i="18"/>
  <c r="F1345" i="10"/>
  <c r="F2241" i="10"/>
  <c r="H4366" i="18"/>
  <c r="F1358" i="10"/>
  <c r="H4086" i="18"/>
  <c r="H4226" i="18"/>
  <c r="F2103" i="10"/>
  <c r="H3173" i="18"/>
  <c r="U629" i="12"/>
  <c r="S34" i="12"/>
  <c r="S59" i="12"/>
  <c r="S68" i="12" s="1"/>
  <c r="S115" i="12" s="1"/>
  <c r="S38" i="12"/>
  <c r="S63" i="12"/>
  <c r="S72" i="12" s="1"/>
  <c r="S140" i="12" s="1"/>
  <c r="S377" i="12"/>
  <c r="H2807" i="18"/>
  <c r="H2793" i="18"/>
  <c r="S381" i="12"/>
  <c r="S58" i="12"/>
  <c r="S67" i="12" s="1"/>
  <c r="S86" i="12" s="1"/>
  <c r="S380" i="12"/>
  <c r="S33" i="12"/>
  <c r="S375" i="12"/>
  <c r="H2625" i="18"/>
  <c r="H2667" i="18"/>
  <c r="S419" i="12"/>
  <c r="H2681" i="18"/>
  <c r="S423" i="12"/>
  <c r="S418" i="12"/>
  <c r="S422" i="12"/>
  <c r="H1974" i="18"/>
  <c r="T39" i="12"/>
  <c r="T64" i="12"/>
  <c r="H2710" i="18"/>
  <c r="H1890" i="18"/>
  <c r="T33" i="12"/>
  <c r="T58" i="12"/>
  <c r="H2794" i="18"/>
  <c r="T378" i="12"/>
  <c r="H2037" i="18"/>
  <c r="S116" i="12"/>
  <c r="S151" i="12"/>
  <c r="S88" i="12"/>
  <c r="S137" i="12"/>
  <c r="H2626" i="18"/>
  <c r="T417" i="12"/>
  <c r="H2780" i="18"/>
  <c r="T421" i="12"/>
  <c r="H2051" i="18"/>
  <c r="S117" i="12"/>
  <c r="S89" i="12"/>
  <c r="S152" i="12"/>
  <c r="S138" i="12"/>
  <c r="T380" i="12"/>
  <c r="H1960" i="18"/>
  <c r="T63" i="12"/>
  <c r="T38" i="12"/>
  <c r="H1932" i="18"/>
  <c r="T61" i="12"/>
  <c r="T36" i="12"/>
  <c r="H2107" i="18"/>
  <c r="S142" i="12"/>
  <c r="S156" i="12"/>
  <c r="S93" i="12"/>
  <c r="S121" i="12"/>
  <c r="H1878" i="18"/>
  <c r="V322" i="12"/>
  <c r="V269" i="12"/>
  <c r="V299" i="12"/>
  <c r="V21" i="12"/>
  <c r="V338" i="12"/>
  <c r="H2766" i="18"/>
  <c r="T376" i="12"/>
  <c r="H2752" i="18"/>
  <c r="T375" i="12"/>
  <c r="H1946" i="18"/>
  <c r="T62" i="12"/>
  <c r="T37" i="12"/>
  <c r="H2808" i="18"/>
  <c r="T379" i="12"/>
  <c r="H1918" i="18"/>
  <c r="T35" i="12"/>
  <c r="T60" i="12"/>
  <c r="H1904" i="18"/>
  <c r="T59" i="12"/>
  <c r="T34" i="12"/>
  <c r="U24" i="12"/>
  <c r="U29" i="12"/>
  <c r="U26" i="12"/>
  <c r="U27" i="12"/>
  <c r="U25" i="12"/>
  <c r="U23" i="12"/>
  <c r="U22" i="12"/>
  <c r="U28" i="12"/>
  <c r="H1988" i="18"/>
  <c r="T40" i="12"/>
  <c r="T65" i="12"/>
  <c r="F732" i="11" l="1"/>
  <c r="T374" i="12"/>
  <c r="F401" i="11"/>
  <c r="H1783" i="18" s="1"/>
  <c r="F719" i="11"/>
  <c r="F785" i="11"/>
  <c r="U278" i="12"/>
  <c r="U424" i="12" s="1"/>
  <c r="S631" i="12"/>
  <c r="S141" i="12"/>
  <c r="F352" i="15"/>
  <c r="S120" i="12"/>
  <c r="S139" i="12"/>
  <c r="S90" i="12"/>
  <c r="S153" i="12"/>
  <c r="H4045" i="18"/>
  <c r="F320" i="15"/>
  <c r="F316" i="15"/>
  <c r="H4041" i="18"/>
  <c r="H2654" i="18"/>
  <c r="T424" i="12"/>
  <c r="S118" i="12"/>
  <c r="T420" i="12"/>
  <c r="F402" i="11"/>
  <c r="H1784" i="18" s="1"/>
  <c r="F404" i="11"/>
  <c r="H1786" i="18" s="1"/>
  <c r="U461" i="12"/>
  <c r="H2865" i="18"/>
  <c r="F344" i="11"/>
  <c r="H1780" i="18" s="1"/>
  <c r="H4049" i="18"/>
  <c r="F324" i="15"/>
  <c r="H4065" i="18"/>
  <c r="F340" i="15"/>
  <c r="S155" i="12"/>
  <c r="S92" i="12"/>
  <c r="H4040" i="18"/>
  <c r="F284" i="15"/>
  <c r="F308" i="15"/>
  <c r="H4064" i="18"/>
  <c r="H1851" i="18"/>
  <c r="F512" i="12"/>
  <c r="S522" i="12" s="1"/>
  <c r="F320" i="11"/>
  <c r="H1778" i="18" s="1"/>
  <c r="F280" i="15"/>
  <c r="H4036" i="18"/>
  <c r="T418" i="12"/>
  <c r="F400" i="11"/>
  <c r="H1782" i="18" s="1"/>
  <c r="F407" i="11"/>
  <c r="H1789" i="18" s="1"/>
  <c r="H3636" i="18"/>
  <c r="V675" i="12"/>
  <c r="H2164" i="18"/>
  <c r="T361" i="12"/>
  <c r="H3440" i="18"/>
  <c r="V636" i="12"/>
  <c r="U306" i="12"/>
  <c r="H2809" i="18" s="1"/>
  <c r="T91" i="12"/>
  <c r="T140" i="12"/>
  <c r="H2080" i="18"/>
  <c r="T154" i="12"/>
  <c r="T119" i="12"/>
  <c r="H1846" i="18"/>
  <c r="F507" i="12"/>
  <c r="S517" i="12" s="1"/>
  <c r="W558" i="12"/>
  <c r="W562" i="12"/>
  <c r="W557" i="12"/>
  <c r="W556" i="12"/>
  <c r="W559" i="12"/>
  <c r="W555" i="12"/>
  <c r="W561" i="12"/>
  <c r="W560" i="12"/>
  <c r="H2276" i="18"/>
  <c r="T404" i="12"/>
  <c r="V638" i="12"/>
  <c r="H3468" i="18"/>
  <c r="F356" i="15"/>
  <c r="H4050" i="18"/>
  <c r="T365" i="12"/>
  <c r="H2220" i="18"/>
  <c r="H3356" i="18"/>
  <c r="V667" i="12"/>
  <c r="V663" i="12"/>
  <c r="H3300" i="18"/>
  <c r="V662" i="12"/>
  <c r="H3286" i="18"/>
  <c r="T363" i="12"/>
  <c r="H2192" i="18"/>
  <c r="H3328" i="18"/>
  <c r="V665" i="12"/>
  <c r="H969" i="18"/>
  <c r="F464" i="10"/>
  <c r="F20" i="15"/>
  <c r="C6" i="17" s="1"/>
  <c r="F1527" i="10"/>
  <c r="F1543" i="10" s="1"/>
  <c r="F770" i="10"/>
  <c r="F786" i="10" s="1"/>
  <c r="U274" i="12"/>
  <c r="H2669" i="18" s="1"/>
  <c r="F511" i="12"/>
  <c r="S521" i="12" s="1"/>
  <c r="H1850" i="18"/>
  <c r="H3370" i="18"/>
  <c r="V668" i="12"/>
  <c r="F26" i="15"/>
  <c r="I6" i="17" s="1"/>
  <c r="H975" i="18"/>
  <c r="F776" i="10"/>
  <c r="F792" i="10" s="1"/>
  <c r="F1533" i="10"/>
  <c r="F1549" i="10" s="1"/>
  <c r="F470" i="10"/>
  <c r="F27" i="15"/>
  <c r="J6" i="17" s="1"/>
  <c r="F777" i="10"/>
  <c r="F793" i="10" s="1"/>
  <c r="F471" i="10"/>
  <c r="H976" i="18"/>
  <c r="F1534" i="10"/>
  <c r="F1550" i="10" s="1"/>
  <c r="U276" i="12"/>
  <c r="H2697" i="18" s="1"/>
  <c r="V674" i="12"/>
  <c r="H3622" i="18"/>
  <c r="H1018" i="18"/>
  <c r="F61" i="15"/>
  <c r="D8" i="17" s="1"/>
  <c r="F1636" i="10"/>
  <c r="F1652" i="10" s="1"/>
  <c r="F513" i="10"/>
  <c r="F880" i="10"/>
  <c r="F896" i="10" s="1"/>
  <c r="H3160" i="18"/>
  <c r="V628" i="12"/>
  <c r="F759" i="11"/>
  <c r="H1836" i="18"/>
  <c r="F746" i="11"/>
  <c r="F749" i="11" s="1"/>
  <c r="F814" i="11"/>
  <c r="F800" i="11"/>
  <c r="F804" i="11" s="1"/>
  <c r="F551" i="12"/>
  <c r="F740" i="11"/>
  <c r="H1830" i="18"/>
  <c r="F545" i="12"/>
  <c r="F794" i="11"/>
  <c r="F753" i="11"/>
  <c r="F808" i="11"/>
  <c r="F2254" i="10"/>
  <c r="H4369" i="18"/>
  <c r="S91" i="12"/>
  <c r="F586" i="12"/>
  <c r="H1860" i="18"/>
  <c r="T422" i="12"/>
  <c r="H2009" i="18"/>
  <c r="F380" i="15"/>
  <c r="H4043" i="18"/>
  <c r="V626" i="12"/>
  <c r="H3132" i="18"/>
  <c r="F412" i="11"/>
  <c r="U304" i="12"/>
  <c r="F518" i="10"/>
  <c r="F885" i="10"/>
  <c r="F901" i="10" s="1"/>
  <c r="F66" i="15"/>
  <c r="I8" i="17" s="1"/>
  <c r="F1641" i="10"/>
  <c r="F1657" i="10" s="1"/>
  <c r="H1023" i="18"/>
  <c r="H3482" i="18"/>
  <c r="V639" i="12"/>
  <c r="H1849" i="18"/>
  <c r="F510" i="12"/>
  <c r="S520" i="12" s="1"/>
  <c r="F414" i="15"/>
  <c r="F508" i="12"/>
  <c r="S518" i="12" s="1"/>
  <c r="H1847" i="18"/>
  <c r="H3510" i="18"/>
  <c r="V641" i="12"/>
  <c r="H2052" i="18"/>
  <c r="T138" i="12"/>
  <c r="T89" i="12"/>
  <c r="T117" i="12"/>
  <c r="T152" i="12"/>
  <c r="W519" i="12"/>
  <c r="W523" i="12"/>
  <c r="W521" i="12"/>
  <c r="W517" i="12"/>
  <c r="W520" i="12"/>
  <c r="W522" i="12"/>
  <c r="W518" i="12"/>
  <c r="W524" i="12"/>
  <c r="U307" i="12"/>
  <c r="H2823" i="18" s="1"/>
  <c r="S87" i="12"/>
  <c r="T87" i="12"/>
  <c r="T115" i="12"/>
  <c r="T150" i="12"/>
  <c r="H2024" i="18"/>
  <c r="T136" i="12"/>
  <c r="H3259" i="18"/>
  <c r="W698" i="12"/>
  <c r="U446" i="12"/>
  <c r="S136" i="12"/>
  <c r="H769" i="18"/>
  <c r="V181" i="12"/>
  <c r="V18" i="7"/>
  <c r="V19" i="7" s="1"/>
  <c r="V323" i="12"/>
  <c r="V324" i="12" s="1"/>
  <c r="H2852" i="18" s="1"/>
  <c r="V244" i="12"/>
  <c r="V300" i="12"/>
  <c r="V302" i="12" s="1"/>
  <c r="V339" i="12"/>
  <c r="V340" i="12" s="1"/>
  <c r="V209" i="12"/>
  <c r="V230" i="12"/>
  <c r="V270" i="12"/>
  <c r="V273" i="12" s="1"/>
  <c r="F403" i="11"/>
  <c r="H1858" i="18"/>
  <c r="F584" i="12"/>
  <c r="T405" i="12"/>
  <c r="H2290" i="18"/>
  <c r="F46" i="15"/>
  <c r="I7" i="17" s="1"/>
  <c r="H1007" i="18"/>
  <c r="F831" i="10"/>
  <c r="F847" i="10" s="1"/>
  <c r="F506" i="10"/>
  <c r="F1587" i="10"/>
  <c r="F1603" i="10" s="1"/>
  <c r="H2023" i="18"/>
  <c r="H2108" i="18"/>
  <c r="T156" i="12"/>
  <c r="T121" i="12"/>
  <c r="T93" i="12"/>
  <c r="T142" i="12"/>
  <c r="H3539" i="18"/>
  <c r="W700" i="12"/>
  <c r="F798" i="11"/>
  <c r="F549" i="12"/>
  <c r="H1834" i="18"/>
  <c r="F744" i="11"/>
  <c r="F812" i="11"/>
  <c r="F757" i="11"/>
  <c r="H2122" i="18"/>
  <c r="T358" i="12"/>
  <c r="H4048" i="18"/>
  <c r="F292" i="15"/>
  <c r="F405" i="11"/>
  <c r="T401" i="12"/>
  <c r="H2234" i="18"/>
  <c r="F1585" i="10"/>
  <c r="F1601" i="10" s="1"/>
  <c r="H1005" i="18"/>
  <c r="F44" i="15"/>
  <c r="G7" i="17" s="1"/>
  <c r="F504" i="10"/>
  <c r="F829" i="10"/>
  <c r="F845" i="10" s="1"/>
  <c r="H4391" i="18"/>
  <c r="F2278" i="10"/>
  <c r="F827" i="10"/>
  <c r="F843" i="10" s="1"/>
  <c r="F502" i="10"/>
  <c r="F42" i="15"/>
  <c r="E7" i="17" s="1"/>
  <c r="F1583" i="10"/>
  <c r="F1599" i="10" s="1"/>
  <c r="H1003" i="18"/>
  <c r="F686" i="18"/>
  <c r="W2" i="12"/>
  <c r="W2" i="10"/>
  <c r="W2" i="13"/>
  <c r="W2" i="11"/>
  <c r="W58" i="7"/>
  <c r="W60" i="7" s="1"/>
  <c r="W48" i="7"/>
  <c r="W49" i="7" s="1"/>
  <c r="W2" i="15"/>
  <c r="W2" i="9"/>
  <c r="W2" i="7"/>
  <c r="W2" i="6"/>
  <c r="H3552" i="18"/>
  <c r="V669" i="12"/>
  <c r="U275" i="12"/>
  <c r="H2683" i="18" s="1"/>
  <c r="H2178" i="18"/>
  <c r="T362" i="12"/>
  <c r="U271" i="12"/>
  <c r="H2627" i="18" s="1"/>
  <c r="H3665" i="18"/>
  <c r="W692" i="12"/>
  <c r="F328" i="15"/>
  <c r="H4053" i="18"/>
  <c r="I698" i="18"/>
  <c r="U3" i="11"/>
  <c r="U3" i="7"/>
  <c r="U3" i="6"/>
  <c r="U3" i="15"/>
  <c r="U3" i="12"/>
  <c r="U3" i="10"/>
  <c r="U3" i="13"/>
  <c r="U3" i="9"/>
  <c r="V632" i="12"/>
  <c r="H3216" i="18"/>
  <c r="H3650" i="18"/>
  <c r="V676" i="12"/>
  <c r="H3594" i="18"/>
  <c r="V672" i="12"/>
  <c r="F415" i="11"/>
  <c r="F550" i="12"/>
  <c r="F758" i="11"/>
  <c r="F799" i="11"/>
  <c r="F813" i="11"/>
  <c r="F745" i="11"/>
  <c r="H1835" i="18"/>
  <c r="H1024" i="18"/>
  <c r="F67" i="15"/>
  <c r="J8" i="17" s="1"/>
  <c r="F1642" i="10"/>
  <c r="F1658" i="10" s="1"/>
  <c r="F519" i="10"/>
  <c r="F886" i="10"/>
  <c r="F902" i="10" s="1"/>
  <c r="H1854" i="18"/>
  <c r="F580" i="12"/>
  <c r="F795" i="11"/>
  <c r="F546" i="12"/>
  <c r="F754" i="11"/>
  <c r="F741" i="11"/>
  <c r="H1831" i="18"/>
  <c r="F809" i="11"/>
  <c r="H3272" i="18"/>
  <c r="V661" i="12"/>
  <c r="F466" i="10"/>
  <c r="H971" i="18"/>
  <c r="F1529" i="10"/>
  <c r="F1545" i="10" s="1"/>
  <c r="F22" i="15"/>
  <c r="E6" i="17" s="1"/>
  <c r="F772" i="10"/>
  <c r="F788" i="10" s="1"/>
  <c r="F585" i="12"/>
  <c r="H1859" i="18"/>
  <c r="H4062" i="18"/>
  <c r="F368" i="15"/>
  <c r="U130" i="12"/>
  <c r="U123" i="12"/>
  <c r="U124" i="12"/>
  <c r="U127" i="12"/>
  <c r="U126" i="12"/>
  <c r="U128" i="12"/>
  <c r="U129" i="12"/>
  <c r="U125" i="12"/>
  <c r="F1532" i="10"/>
  <c r="F1548" i="10" s="1"/>
  <c r="F775" i="10"/>
  <c r="F791" i="10" s="1"/>
  <c r="H974" i="18"/>
  <c r="F25" i="15"/>
  <c r="H6" i="17" s="1"/>
  <c r="F469" i="10"/>
  <c r="H1022" i="18"/>
  <c r="F1640" i="10"/>
  <c r="F1656" i="10" s="1"/>
  <c r="F65" i="15"/>
  <c r="H8" i="17" s="1"/>
  <c r="F517" i="10"/>
  <c r="F884" i="10"/>
  <c r="F900" i="10" s="1"/>
  <c r="H1855" i="18"/>
  <c r="F581" i="12"/>
  <c r="H3496" i="18"/>
  <c r="V640" i="12"/>
  <c r="F364" i="15"/>
  <c r="H4058" i="18"/>
  <c r="F516" i="10"/>
  <c r="F64" i="15"/>
  <c r="G8" i="17" s="1"/>
  <c r="H1021" i="18"/>
  <c r="F883" i="10"/>
  <c r="F899" i="10" s="1"/>
  <c r="F1639" i="10"/>
  <c r="F1655" i="10" s="1"/>
  <c r="U303" i="12"/>
  <c r="H3245" i="18"/>
  <c r="W689" i="12"/>
  <c r="H4052" i="18"/>
  <c r="F296" i="15"/>
  <c r="F783" i="11"/>
  <c r="F717" i="11"/>
  <c r="F769" i="11"/>
  <c r="F475" i="12"/>
  <c r="S485" i="12" s="1"/>
  <c r="H1825" i="18"/>
  <c r="F730" i="11"/>
  <c r="H2079" i="18"/>
  <c r="H3174" i="18"/>
  <c r="V629" i="12"/>
  <c r="H1832" i="18"/>
  <c r="F547" i="12"/>
  <c r="F755" i="11"/>
  <c r="F742" i="11"/>
  <c r="F796" i="11"/>
  <c r="F810" i="11"/>
  <c r="F473" i="12"/>
  <c r="S483" i="12" s="1"/>
  <c r="F715" i="11"/>
  <c r="H1823" i="18"/>
  <c r="F767" i="11"/>
  <c r="F728" i="11"/>
  <c r="F781" i="11"/>
  <c r="U101" i="12"/>
  <c r="U95" i="12"/>
  <c r="U96" i="12"/>
  <c r="U102" i="12"/>
  <c r="U98" i="12"/>
  <c r="U99" i="12"/>
  <c r="U100" i="12"/>
  <c r="U97" i="12"/>
  <c r="U301" i="12"/>
  <c r="H2739" i="18" s="1"/>
  <c r="F406" i="11"/>
  <c r="U305" i="12"/>
  <c r="H2795" i="18" s="1"/>
  <c r="H1848" i="18"/>
  <c r="F509" i="12"/>
  <c r="S519" i="12" s="1"/>
  <c r="H4067" i="18"/>
  <c r="F404" i="15"/>
  <c r="H2304" i="18"/>
  <c r="T406" i="12"/>
  <c r="H4047" i="18"/>
  <c r="F384" i="15"/>
  <c r="U308" i="12"/>
  <c r="H2837" i="18" s="1"/>
  <c r="F583" i="12"/>
  <c r="H1857" i="18"/>
  <c r="H4057" i="18"/>
  <c r="F332" i="15"/>
  <c r="H2248" i="18"/>
  <c r="T402" i="12"/>
  <c r="F45" i="15"/>
  <c r="H7" i="17" s="1"/>
  <c r="F505" i="10"/>
  <c r="H1006" i="18"/>
  <c r="F1586" i="10"/>
  <c r="F1602" i="10" s="1"/>
  <c r="F830" i="10"/>
  <c r="F846" i="10" s="1"/>
  <c r="T120" i="12"/>
  <c r="T141" i="12"/>
  <c r="T155" i="12"/>
  <c r="T92" i="12"/>
  <c r="H2094" i="18"/>
  <c r="H1829" i="18"/>
  <c r="F787" i="11"/>
  <c r="F790" i="11" s="1"/>
  <c r="F721" i="11"/>
  <c r="F734" i="11"/>
  <c r="F736" i="11" s="1"/>
  <c r="F773" i="11"/>
  <c r="F479" i="12"/>
  <c r="S489" i="12" s="1"/>
  <c r="T407" i="12"/>
  <c r="H2318" i="18"/>
  <c r="H1008" i="18"/>
  <c r="F507" i="10"/>
  <c r="F832" i="10"/>
  <c r="F848" i="10" s="1"/>
  <c r="F47" i="15"/>
  <c r="J7" i="17" s="1"/>
  <c r="F1588" i="10"/>
  <c r="F1604" i="10" s="1"/>
  <c r="T381" i="12"/>
  <c r="H2010" i="18"/>
  <c r="T135" i="12"/>
  <c r="T86" i="12"/>
  <c r="T149" i="12"/>
  <c r="T114" i="12"/>
  <c r="W690" i="12"/>
  <c r="H531" i="12"/>
  <c r="H690" i="12" s="1"/>
  <c r="H3385" i="18"/>
  <c r="H2206" i="18"/>
  <c r="T364" i="12"/>
  <c r="H2332" i="18"/>
  <c r="T408" i="12"/>
  <c r="H1837" i="18"/>
  <c r="F747" i="11"/>
  <c r="F815" i="11"/>
  <c r="F818" i="11" s="1"/>
  <c r="F760" i="11"/>
  <c r="F762" i="11" s="1"/>
  <c r="F801" i="11"/>
  <c r="F552" i="12"/>
  <c r="H1002" i="18"/>
  <c r="F826" i="10"/>
  <c r="F842" i="10" s="1"/>
  <c r="F501" i="10"/>
  <c r="F41" i="15"/>
  <c r="D7" i="17" s="1"/>
  <c r="F1582" i="10"/>
  <c r="F1598" i="10" s="1"/>
  <c r="H4063" i="18"/>
  <c r="F400" i="15"/>
  <c r="H1828" i="18"/>
  <c r="F478" i="12"/>
  <c r="S488" i="12" s="1"/>
  <c r="F720" i="11"/>
  <c r="F723" i="11" s="1"/>
  <c r="F786" i="11"/>
  <c r="F772" i="11"/>
  <c r="F776" i="11" s="1"/>
  <c r="F733" i="11"/>
  <c r="H1861" i="18"/>
  <c r="F587" i="12"/>
  <c r="U273" i="12"/>
  <c r="H2655" i="18" s="1"/>
  <c r="F43" i="15"/>
  <c r="F7" i="17" s="1"/>
  <c r="H1004" i="18"/>
  <c r="F503" i="10"/>
  <c r="F1584" i="10"/>
  <c r="F1600" i="10" s="1"/>
  <c r="F828" i="10"/>
  <c r="F844" i="10" s="1"/>
  <c r="V670" i="12"/>
  <c r="H3566" i="18"/>
  <c r="F770" i="11"/>
  <c r="F731" i="11"/>
  <c r="F476" i="12"/>
  <c r="S486" i="12" s="1"/>
  <c r="F718" i="11"/>
  <c r="F784" i="11"/>
  <c r="H1826" i="18"/>
  <c r="V671" i="12"/>
  <c r="H3580" i="18"/>
  <c r="H1019" i="18"/>
  <c r="F514" i="10"/>
  <c r="F62" i="15"/>
  <c r="E8" i="17" s="1"/>
  <c r="F881" i="10"/>
  <c r="F897" i="10" s="1"/>
  <c r="F1637" i="10"/>
  <c r="F1653" i="10" s="1"/>
  <c r="U272" i="12"/>
  <c r="H2641" i="18" s="1"/>
  <c r="H1017" i="18"/>
  <c r="F879" i="10"/>
  <c r="F895" i="10" s="1"/>
  <c r="F1635" i="10"/>
  <c r="F1651" i="10" s="1"/>
  <c r="F512" i="10"/>
  <c r="F60" i="15"/>
  <c r="C8" i="17" s="1"/>
  <c r="V633" i="12"/>
  <c r="H3230" i="18"/>
  <c r="H3314" i="18"/>
  <c r="V664" i="12"/>
  <c r="H4055" i="18"/>
  <c r="F392" i="15"/>
  <c r="V627" i="12"/>
  <c r="H3146" i="18"/>
  <c r="H4037" i="18"/>
  <c r="F312" i="15"/>
  <c r="F372" i="15"/>
  <c r="H4066" i="18"/>
  <c r="H3679" i="18"/>
  <c r="W701" i="12"/>
  <c r="H3525" i="18"/>
  <c r="W691" i="12"/>
  <c r="H3202" i="18"/>
  <c r="V631" i="12"/>
  <c r="U68" i="12"/>
  <c r="U69" i="12"/>
  <c r="U73" i="12"/>
  <c r="U72" i="12"/>
  <c r="U74" i="12"/>
  <c r="U71" i="12"/>
  <c r="U67" i="12"/>
  <c r="U70" i="12"/>
  <c r="H970" i="18"/>
  <c r="F21" i="15"/>
  <c r="D6" i="17" s="1"/>
  <c r="F465" i="10"/>
  <c r="F1528" i="10"/>
  <c r="F1544" i="10" s="1"/>
  <c r="F771" i="10"/>
  <c r="F787" i="10" s="1"/>
  <c r="W594" i="12"/>
  <c r="W591" i="12"/>
  <c r="W592" i="12"/>
  <c r="W597" i="12"/>
  <c r="W593" i="12"/>
  <c r="W596" i="12"/>
  <c r="W595" i="12"/>
  <c r="W590" i="12"/>
  <c r="V630" i="12"/>
  <c r="H3188" i="18"/>
  <c r="H4051" i="18"/>
  <c r="F388" i="15"/>
  <c r="H2347" i="18"/>
  <c r="U444" i="12"/>
  <c r="V635" i="12"/>
  <c r="H3426" i="18"/>
  <c r="F23" i="15"/>
  <c r="F6" i="17" s="1"/>
  <c r="F1530" i="10"/>
  <c r="F1546" i="10" s="1"/>
  <c r="H972" i="18"/>
  <c r="F467" i="10"/>
  <c r="F773" i="10"/>
  <c r="F789" i="10" s="1"/>
  <c r="S119" i="12"/>
  <c r="H1020" i="18"/>
  <c r="F63" i="15"/>
  <c r="F8" i="17" s="1"/>
  <c r="F882" i="10"/>
  <c r="F898" i="10" s="1"/>
  <c r="F515" i="10"/>
  <c r="F1638" i="10"/>
  <c r="F1654" i="10" s="1"/>
  <c r="H4059" i="18"/>
  <c r="F396" i="15"/>
  <c r="H3454" i="18"/>
  <c r="V637" i="12"/>
  <c r="F24" i="15"/>
  <c r="G6" i="17" s="1"/>
  <c r="F774" i="10"/>
  <c r="F790" i="10" s="1"/>
  <c r="F468" i="10"/>
  <c r="F1531" i="10"/>
  <c r="F1547" i="10" s="1"/>
  <c r="H973" i="18"/>
  <c r="F474" i="12"/>
  <c r="S484" i="12" s="1"/>
  <c r="F729" i="11"/>
  <c r="H1824" i="18"/>
  <c r="F768" i="11"/>
  <c r="F782" i="11"/>
  <c r="F716" i="11"/>
  <c r="F332" i="11"/>
  <c r="H1856" i="18"/>
  <c r="F582" i="12"/>
  <c r="H2361" i="18"/>
  <c r="U459" i="12"/>
  <c r="F727" i="11"/>
  <c r="F714" i="11"/>
  <c r="F766" i="11"/>
  <c r="F472" i="12"/>
  <c r="S482" i="12" s="1"/>
  <c r="F780" i="11"/>
  <c r="H1822" i="18"/>
  <c r="V157" i="12"/>
  <c r="V158" i="12" s="1"/>
  <c r="H755" i="18"/>
  <c r="V143" i="12"/>
  <c r="V144" i="12" s="1"/>
  <c r="V94" i="12"/>
  <c r="V66" i="12"/>
  <c r="V122" i="12"/>
  <c r="H3412" i="18"/>
  <c r="V634" i="12"/>
  <c r="H2066" i="18"/>
  <c r="T90" i="12"/>
  <c r="T153" i="12"/>
  <c r="T118" i="12"/>
  <c r="T139" i="12"/>
  <c r="F356" i="11"/>
  <c r="H4060" i="18"/>
  <c r="F304" i="15"/>
  <c r="S150" i="12"/>
  <c r="H1833" i="18"/>
  <c r="F743" i="11"/>
  <c r="F811" i="11"/>
  <c r="F756" i="11"/>
  <c r="F548" i="12"/>
  <c r="F797" i="11"/>
  <c r="H2038" i="18"/>
  <c r="T116" i="12"/>
  <c r="T151" i="12"/>
  <c r="T88" i="12"/>
  <c r="T137" i="12"/>
  <c r="H2150" i="18"/>
  <c r="T360" i="12"/>
  <c r="H1853" i="18"/>
  <c r="F514" i="12"/>
  <c r="S524" i="12" s="1"/>
  <c r="H1852" i="18"/>
  <c r="F513" i="12"/>
  <c r="S523" i="12" s="1"/>
  <c r="H3399" i="18"/>
  <c r="W699" i="12"/>
  <c r="H538" i="12"/>
  <c r="H699" i="12" s="1"/>
  <c r="W483" i="12"/>
  <c r="W489" i="12"/>
  <c r="W484" i="12"/>
  <c r="W488" i="12"/>
  <c r="W482" i="12"/>
  <c r="W487" i="12"/>
  <c r="W485" i="12"/>
  <c r="W486" i="12"/>
  <c r="T359" i="12"/>
  <c r="H2136" i="18"/>
  <c r="H2262" i="18"/>
  <c r="T403" i="12"/>
  <c r="V673" i="12"/>
  <c r="H3608" i="18"/>
  <c r="H3342" i="18"/>
  <c r="V666" i="12"/>
  <c r="F40" i="15"/>
  <c r="C7" i="17" s="1"/>
  <c r="H1001" i="18"/>
  <c r="F500" i="10"/>
  <c r="F1581" i="10"/>
  <c r="F1597" i="10" s="1"/>
  <c r="F825" i="10"/>
  <c r="F841" i="10" s="1"/>
  <c r="S154" i="12"/>
  <c r="S114" i="12"/>
  <c r="S135" i="12"/>
  <c r="S149" i="12"/>
  <c r="H1975" i="18"/>
  <c r="U39" i="12"/>
  <c r="U64" i="12"/>
  <c r="U420" i="12"/>
  <c r="H1891" i="18"/>
  <c r="U33" i="12"/>
  <c r="U58" i="12"/>
  <c r="H1933" i="18"/>
  <c r="U61" i="12"/>
  <c r="U36" i="12"/>
  <c r="H1961" i="18"/>
  <c r="U63" i="12"/>
  <c r="U38" i="12"/>
  <c r="H1879" i="18"/>
  <c r="W322" i="12"/>
  <c r="W299" i="12"/>
  <c r="W21" i="12"/>
  <c r="W338" i="12"/>
  <c r="W269" i="12"/>
  <c r="H1947" i="18"/>
  <c r="U37" i="12"/>
  <c r="U62" i="12"/>
  <c r="U376" i="12"/>
  <c r="H2767" i="18"/>
  <c r="H1989" i="18"/>
  <c r="U65" i="12"/>
  <c r="U40" i="12"/>
  <c r="V27" i="12"/>
  <c r="V24" i="12"/>
  <c r="V29" i="12"/>
  <c r="V26" i="12"/>
  <c r="V28" i="12"/>
  <c r="V23" i="12"/>
  <c r="V25" i="12"/>
  <c r="V22" i="12"/>
  <c r="H1919" i="18"/>
  <c r="U35" i="12"/>
  <c r="U60" i="12"/>
  <c r="H1905" i="18"/>
  <c r="U34" i="12"/>
  <c r="U59" i="12"/>
  <c r="H2781" i="18"/>
  <c r="U377" i="12"/>
  <c r="H2753" i="18"/>
  <c r="U375" i="12"/>
  <c r="H2711" i="18"/>
  <c r="U423" i="12"/>
  <c r="H2725" i="18"/>
  <c r="F413" i="11" l="1"/>
  <c r="F410" i="15"/>
  <c r="F408" i="15"/>
  <c r="U381" i="12"/>
  <c r="U421" i="12"/>
  <c r="U419" i="12"/>
  <c r="F417" i="15"/>
  <c r="F411" i="11"/>
  <c r="U380" i="12"/>
  <c r="U418" i="12"/>
  <c r="F420" i="15"/>
  <c r="F415" i="15"/>
  <c r="V274" i="12"/>
  <c r="H2670" i="18" s="1"/>
  <c r="F508" i="10"/>
  <c r="V277" i="12"/>
  <c r="H2712" i="18" s="1"/>
  <c r="V278" i="12"/>
  <c r="O590" i="12"/>
  <c r="T590" i="12"/>
  <c r="O592" i="12"/>
  <c r="H3573" i="18" s="1"/>
  <c r="T592" i="12"/>
  <c r="O557" i="12"/>
  <c r="O636" i="12" s="1"/>
  <c r="T557" i="12"/>
  <c r="O594" i="12"/>
  <c r="O673" i="12" s="1"/>
  <c r="T594" i="12"/>
  <c r="O555" i="12"/>
  <c r="O634" i="12" s="1"/>
  <c r="T555" i="12"/>
  <c r="H3339" i="18"/>
  <c r="S666" i="12"/>
  <c r="O561" i="12"/>
  <c r="T561" i="12"/>
  <c r="O562" i="12"/>
  <c r="H3503" i="18" s="1"/>
  <c r="T562" i="12"/>
  <c r="O560" i="12"/>
  <c r="H3475" i="18" s="1"/>
  <c r="T560" i="12"/>
  <c r="O591" i="12"/>
  <c r="H3559" i="18" s="1"/>
  <c r="T591" i="12"/>
  <c r="O595" i="12"/>
  <c r="O674" i="12" s="1"/>
  <c r="T595" i="12"/>
  <c r="O558" i="12"/>
  <c r="H3447" i="18" s="1"/>
  <c r="T558" i="12"/>
  <c r="O559" i="12"/>
  <c r="O638" i="12" s="1"/>
  <c r="T559" i="12"/>
  <c r="O593" i="12"/>
  <c r="H3587" i="18" s="1"/>
  <c r="T593" i="12"/>
  <c r="F413" i="15"/>
  <c r="O597" i="12"/>
  <c r="H3643" i="18" s="1"/>
  <c r="T597" i="12"/>
  <c r="F418" i="11"/>
  <c r="O556" i="12"/>
  <c r="H3419" i="18" s="1"/>
  <c r="T556" i="12"/>
  <c r="O596" i="12"/>
  <c r="H3629" i="18" s="1"/>
  <c r="T596" i="12"/>
  <c r="H2866" i="18"/>
  <c r="V461" i="12"/>
  <c r="F4241" i="13"/>
  <c r="F2662" i="10"/>
  <c r="F3173" i="13"/>
  <c r="H1445" i="18"/>
  <c r="F5018" i="13"/>
  <c r="F3707" i="13"/>
  <c r="F4775" i="13"/>
  <c r="F4508" i="13"/>
  <c r="F4511" i="13" s="1"/>
  <c r="F3440" i="13"/>
  <c r="F3974" i="13"/>
  <c r="H1462" i="18"/>
  <c r="F4485" i="13"/>
  <c r="F4752" i="13"/>
  <c r="F4754" i="13" s="1"/>
  <c r="F4995" i="13"/>
  <c r="F3951" i="13"/>
  <c r="F3684" i="13"/>
  <c r="F4218" i="13"/>
  <c r="F3417" i="13"/>
  <c r="F3150" i="13"/>
  <c r="F2647" i="10"/>
  <c r="V275" i="12"/>
  <c r="H2684" i="18" s="1"/>
  <c r="H3273" i="18"/>
  <c r="W661" i="12"/>
  <c r="V102" i="12"/>
  <c r="V95" i="12"/>
  <c r="V97" i="12"/>
  <c r="V99" i="12"/>
  <c r="V101" i="12"/>
  <c r="V100" i="12"/>
  <c r="V96" i="12"/>
  <c r="V98" i="12"/>
  <c r="V306" i="12"/>
  <c r="H2810" i="18" s="1"/>
  <c r="H3133" i="18"/>
  <c r="W626" i="12"/>
  <c r="W669" i="12"/>
  <c r="H3553" i="18"/>
  <c r="S633" i="12"/>
  <c r="H3227" i="18"/>
  <c r="H489" i="12"/>
  <c r="H633" i="12" s="1"/>
  <c r="H521" i="12"/>
  <c r="H665" i="12" s="1"/>
  <c r="H3325" i="18"/>
  <c r="S665" i="12"/>
  <c r="F2353" i="13"/>
  <c r="F2887" i="13"/>
  <c r="H1203" i="18"/>
  <c r="F2620" i="13"/>
  <c r="F1360" i="13"/>
  <c r="F2460" i="10"/>
  <c r="F1819" i="13"/>
  <c r="F1826" i="13" s="1"/>
  <c r="F2086" i="13"/>
  <c r="H524" i="12"/>
  <c r="H668" i="12" s="1"/>
  <c r="H3367" i="18"/>
  <c r="S668" i="12"/>
  <c r="F419" i="15"/>
  <c r="H1788" i="18"/>
  <c r="F417" i="11"/>
  <c r="H2235" i="18"/>
  <c r="U401" i="12"/>
  <c r="H2333" i="18"/>
  <c r="U408" i="12"/>
  <c r="H1411" i="18"/>
  <c r="F4761" i="13"/>
  <c r="F5004" i="13"/>
  <c r="F4227" i="13"/>
  <c r="F4494" i="13"/>
  <c r="F3159" i="13"/>
  <c r="F3693" i="13"/>
  <c r="F3960" i="13"/>
  <c r="F3965" i="13" s="1"/>
  <c r="F2652" i="10"/>
  <c r="F3426" i="13"/>
  <c r="H1785" i="18"/>
  <c r="F414" i="11"/>
  <c r="F416" i="15"/>
  <c r="F2359" i="13"/>
  <c r="H1209" i="18"/>
  <c r="F1825" i="13"/>
  <c r="F2092" i="13"/>
  <c r="F2466" i="10"/>
  <c r="F2893" i="13"/>
  <c r="F2626" i="13"/>
  <c r="F1366" i="13"/>
  <c r="V446" i="12"/>
  <c r="H2011" i="18"/>
  <c r="U86" i="12"/>
  <c r="U114" i="12"/>
  <c r="U149" i="12"/>
  <c r="U135" i="12"/>
  <c r="H1256" i="18"/>
  <c r="F2079" i="13"/>
  <c r="F2457" i="10"/>
  <c r="F2346" i="13"/>
  <c r="F2880" i="13"/>
  <c r="F2613" i="13"/>
  <c r="F1812" i="13"/>
  <c r="F1557" i="13"/>
  <c r="O640" i="12"/>
  <c r="V272" i="12"/>
  <c r="H2642" i="18" s="1"/>
  <c r="V69" i="12"/>
  <c r="V71" i="12"/>
  <c r="V68" i="12"/>
  <c r="V74" i="12"/>
  <c r="V67" i="12"/>
  <c r="V73" i="12"/>
  <c r="V72" i="12"/>
  <c r="V70" i="12"/>
  <c r="F2087" i="13"/>
  <c r="F2093" i="13" s="1"/>
  <c r="F2621" i="13"/>
  <c r="F2354" i="13"/>
  <c r="F1820" i="13"/>
  <c r="H1204" i="18"/>
  <c r="F2888" i="13"/>
  <c r="F1361" i="13"/>
  <c r="F2461" i="10"/>
  <c r="S629" i="12"/>
  <c r="H3171" i="18"/>
  <c r="H485" i="12"/>
  <c r="H629" i="12" s="1"/>
  <c r="H1841" i="18"/>
  <c r="F574" i="12"/>
  <c r="H2137" i="18"/>
  <c r="U359" i="12"/>
  <c r="F2651" i="10"/>
  <c r="F5003" i="13"/>
  <c r="F4226" i="13"/>
  <c r="F3692" i="13"/>
  <c r="F3698" i="13" s="1"/>
  <c r="F4493" i="13"/>
  <c r="F3425" i="13"/>
  <c r="H1410" i="18"/>
  <c r="F4760" i="13"/>
  <c r="F3158" i="13"/>
  <c r="F3959" i="13"/>
  <c r="F1363" i="13"/>
  <c r="F1822" i="13"/>
  <c r="H1206" i="18"/>
  <c r="F2356" i="13"/>
  <c r="F2623" i="13"/>
  <c r="F2627" i="13" s="1"/>
  <c r="F2089" i="13"/>
  <c r="F2890" i="13"/>
  <c r="F2463" i="10"/>
  <c r="U120" i="12"/>
  <c r="U92" i="12"/>
  <c r="H2095" i="18"/>
  <c r="U141" i="12"/>
  <c r="U155" i="12"/>
  <c r="V304" i="12"/>
  <c r="H2782" i="18" s="1"/>
  <c r="V305" i="12"/>
  <c r="V378" i="12" s="1"/>
  <c r="H3203" i="18"/>
  <c r="W631" i="12"/>
  <c r="U417" i="12"/>
  <c r="W632" i="12"/>
  <c r="H3217" i="18"/>
  <c r="H3129" i="18"/>
  <c r="S626" i="12"/>
  <c r="H482" i="12"/>
  <c r="H626" i="12" s="1"/>
  <c r="H3623" i="18"/>
  <c r="W674" i="12"/>
  <c r="F2875" i="13"/>
  <c r="H1251" i="18"/>
  <c r="F2074" i="13"/>
  <c r="F1552" i="13"/>
  <c r="F2452" i="10"/>
  <c r="F2608" i="13"/>
  <c r="F2341" i="13"/>
  <c r="F1807" i="13"/>
  <c r="F1814" i="13" s="1"/>
  <c r="V301" i="12"/>
  <c r="V374" i="12" s="1"/>
  <c r="U374" i="12"/>
  <c r="U379" i="12"/>
  <c r="W675" i="12"/>
  <c r="H3637" i="18"/>
  <c r="V308" i="12"/>
  <c r="H2838" i="18" s="1"/>
  <c r="H3595" i="18"/>
  <c r="W672" i="12"/>
  <c r="W639" i="12"/>
  <c r="H3483" i="18"/>
  <c r="H1843" i="18"/>
  <c r="F886" i="11"/>
  <c r="F3415" i="13"/>
  <c r="F4216" i="13"/>
  <c r="F4220" i="13" s="1"/>
  <c r="F2645" i="10"/>
  <c r="F4993" i="13"/>
  <c r="F4483" i="13"/>
  <c r="F3148" i="13"/>
  <c r="H1460" i="18"/>
  <c r="F3682" i="13"/>
  <c r="F4750" i="13"/>
  <c r="F3949" i="13"/>
  <c r="F1809" i="13"/>
  <c r="F1554" i="13"/>
  <c r="F2076" i="13"/>
  <c r="F2610" i="13"/>
  <c r="H1253" i="18"/>
  <c r="F2877" i="13"/>
  <c r="F2454" i="10"/>
  <c r="F2343" i="13"/>
  <c r="F2348" i="13" s="1"/>
  <c r="H3581" i="18"/>
  <c r="W671" i="12"/>
  <c r="F2611" i="13"/>
  <c r="F2615" i="13" s="1"/>
  <c r="F2077" i="13"/>
  <c r="F2455" i="10"/>
  <c r="F1555" i="13"/>
  <c r="F2878" i="13"/>
  <c r="F1810" i="13"/>
  <c r="F2344" i="13"/>
  <c r="H1254" i="18"/>
  <c r="H2319" i="18"/>
  <c r="U407" i="12"/>
  <c r="H1787" i="18"/>
  <c r="F416" i="11"/>
  <c r="F418" i="15"/>
  <c r="F2473" i="10"/>
  <c r="F1836" i="13"/>
  <c r="F2370" i="13"/>
  <c r="F2103" i="13"/>
  <c r="F1569" i="13"/>
  <c r="H1240" i="18"/>
  <c r="F2904" i="13"/>
  <c r="F2637" i="13"/>
  <c r="F472" i="10"/>
  <c r="H3413" i="18"/>
  <c r="W634" i="12"/>
  <c r="H487" i="12"/>
  <c r="H631" i="12" s="1"/>
  <c r="H520" i="12"/>
  <c r="H664" i="12" s="1"/>
  <c r="H3311" i="18"/>
  <c r="S664" i="12"/>
  <c r="F409" i="15"/>
  <c r="H1779" i="18"/>
  <c r="H1257" i="18"/>
  <c r="F2347" i="13"/>
  <c r="F2614" i="13"/>
  <c r="F1813" i="13"/>
  <c r="F2080" i="13"/>
  <c r="F1558" i="13"/>
  <c r="F2458" i="10"/>
  <c r="F2881" i="13"/>
  <c r="F2656" i="10"/>
  <c r="F4765" i="13"/>
  <c r="F3697" i="13"/>
  <c r="F5008" i="13"/>
  <c r="F5009" i="13" s="1"/>
  <c r="F3964" i="13"/>
  <c r="F4231" i="13"/>
  <c r="F3163" i="13"/>
  <c r="H1415" i="18"/>
  <c r="F4498" i="13"/>
  <c r="F3430" i="13"/>
  <c r="F3691" i="13"/>
  <c r="F5002" i="13"/>
  <c r="F3157" i="13"/>
  <c r="F3958" i="13"/>
  <c r="F3424" i="13"/>
  <c r="F3431" i="13" s="1"/>
  <c r="F4759" i="13"/>
  <c r="F4492" i="13"/>
  <c r="H1409" i="18"/>
  <c r="F4225" i="13"/>
  <c r="F2650" i="10"/>
  <c r="H3455" i="18"/>
  <c r="W637" i="12"/>
  <c r="F4504" i="13"/>
  <c r="F5014" i="13"/>
  <c r="F4237" i="13"/>
  <c r="F3169" i="13"/>
  <c r="F4771" i="13"/>
  <c r="F3970" i="13"/>
  <c r="F3436" i="13"/>
  <c r="F3443" i="13" s="1"/>
  <c r="F2658" i="10"/>
  <c r="F3703" i="13"/>
  <c r="H1441" i="18"/>
  <c r="F3151" i="13"/>
  <c r="F3685" i="13"/>
  <c r="F4486" i="13"/>
  <c r="F4753" i="13"/>
  <c r="F4219" i="13"/>
  <c r="H1463" i="18"/>
  <c r="F3952" i="13"/>
  <c r="F2648" i="10"/>
  <c r="F3418" i="13"/>
  <c r="F4996" i="13"/>
  <c r="F4997" i="13" s="1"/>
  <c r="H486" i="12"/>
  <c r="H630" i="12" s="1"/>
  <c r="H3185" i="18"/>
  <c r="S630" i="12"/>
  <c r="W668" i="12"/>
  <c r="H3371" i="18"/>
  <c r="W662" i="12"/>
  <c r="H3287" i="18"/>
  <c r="F2632" i="13"/>
  <c r="F1831" i="13"/>
  <c r="F1838" i="13" s="1"/>
  <c r="H1235" i="18"/>
  <c r="F2899" i="13"/>
  <c r="F1564" i="13"/>
  <c r="F2098" i="13"/>
  <c r="F2365" i="13"/>
  <c r="F2468" i="10"/>
  <c r="H2193" i="18"/>
  <c r="U363" i="12"/>
  <c r="F3971" i="13"/>
  <c r="H1442" i="18"/>
  <c r="F4505" i="13"/>
  <c r="F4772" i="13"/>
  <c r="F2659" i="10"/>
  <c r="F3704" i="13"/>
  <c r="F3710" i="13" s="1"/>
  <c r="F3437" i="13"/>
  <c r="F3170" i="13"/>
  <c r="F5015" i="13"/>
  <c r="F4238" i="13"/>
  <c r="H3343" i="18"/>
  <c r="H522" i="12"/>
  <c r="H666" i="12" s="1"/>
  <c r="W666" i="12"/>
  <c r="H3157" i="18"/>
  <c r="H484" i="12"/>
  <c r="H628" i="12" s="1"/>
  <c r="S628" i="12"/>
  <c r="F4243" i="13"/>
  <c r="F5020" i="13"/>
  <c r="F5021" i="13" s="1"/>
  <c r="F4510" i="13"/>
  <c r="F3709" i="13"/>
  <c r="F3442" i="13"/>
  <c r="H1447" i="18"/>
  <c r="F3175" i="13"/>
  <c r="F4777" i="13"/>
  <c r="F3976" i="13"/>
  <c r="F2664" i="10"/>
  <c r="H2179" i="18"/>
  <c r="U362" i="12"/>
  <c r="F2456" i="10"/>
  <c r="F1556" i="13"/>
  <c r="H1255" i="18"/>
  <c r="F2345" i="13"/>
  <c r="F1811" i="13"/>
  <c r="F2078" i="13"/>
  <c r="F2612" i="13"/>
  <c r="F2879" i="13"/>
  <c r="F2882" i="13" s="1"/>
  <c r="H3315" i="18"/>
  <c r="W664" i="12"/>
  <c r="H2067" i="18"/>
  <c r="U139" i="12"/>
  <c r="U90" i="12"/>
  <c r="U153" i="12"/>
  <c r="U118" i="12"/>
  <c r="U361" i="12"/>
  <c r="H2165" i="18"/>
  <c r="F2465" i="10"/>
  <c r="F2625" i="13"/>
  <c r="H1208" i="18"/>
  <c r="F1824" i="13"/>
  <c r="F2892" i="13"/>
  <c r="F2358" i="13"/>
  <c r="F2091" i="13"/>
  <c r="F1365" i="13"/>
  <c r="F3961" i="13"/>
  <c r="F3427" i="13"/>
  <c r="F4228" i="13"/>
  <c r="F4232" i="13" s="1"/>
  <c r="H1412" i="18"/>
  <c r="F3694" i="13"/>
  <c r="F4495" i="13"/>
  <c r="F2653" i="10"/>
  <c r="F4762" i="13"/>
  <c r="F5005" i="13"/>
  <c r="F3160" i="13"/>
  <c r="H2109" i="18"/>
  <c r="U156" i="12"/>
  <c r="U142" i="12"/>
  <c r="U93" i="12"/>
  <c r="U121" i="12"/>
  <c r="H1237" i="18"/>
  <c r="F1833" i="13"/>
  <c r="F1566" i="13"/>
  <c r="F2634" i="13"/>
  <c r="F2100" i="13"/>
  <c r="F2901" i="13"/>
  <c r="F2367" i="13"/>
  <c r="F2372" i="13" s="1"/>
  <c r="F2470" i="10"/>
  <c r="H1241" i="18"/>
  <c r="F2371" i="13"/>
  <c r="F2638" i="13"/>
  <c r="F1570" i="13"/>
  <c r="F2104" i="13"/>
  <c r="F1837" i="13"/>
  <c r="F2474" i="10"/>
  <c r="F2905" i="13"/>
  <c r="H1236" i="18"/>
  <c r="F1832" i="13"/>
  <c r="F2099" i="13"/>
  <c r="F2105" i="13" s="1"/>
  <c r="F2633" i="13"/>
  <c r="F2366" i="13"/>
  <c r="F2900" i="13"/>
  <c r="F1565" i="13"/>
  <c r="F2469" i="10"/>
  <c r="W665" i="12"/>
  <c r="H3329" i="18"/>
  <c r="H1840" i="18"/>
  <c r="F567" i="12"/>
  <c r="H1845" i="18"/>
  <c r="F898" i="11"/>
  <c r="U358" i="12"/>
  <c r="H2123" i="18"/>
  <c r="H3301" i="18"/>
  <c r="W663" i="12"/>
  <c r="U116" i="12"/>
  <c r="U137" i="12"/>
  <c r="U151" i="12"/>
  <c r="U88" i="12"/>
  <c r="H2039" i="18"/>
  <c r="H2207" i="18"/>
  <c r="U364" i="12"/>
  <c r="V3" i="12"/>
  <c r="V3" i="10"/>
  <c r="V3" i="6"/>
  <c r="V3" i="15"/>
  <c r="V3" i="11"/>
  <c r="V3" i="9"/>
  <c r="I699" i="18"/>
  <c r="V3" i="13"/>
  <c r="V3" i="7"/>
  <c r="H2025" i="18"/>
  <c r="U150" i="12"/>
  <c r="U115" i="12"/>
  <c r="U87" i="12"/>
  <c r="U136" i="12"/>
  <c r="V307" i="12"/>
  <c r="H2824" i="18" s="1"/>
  <c r="F501" i="12"/>
  <c r="S503" i="12" s="1"/>
  <c r="H1839" i="18"/>
  <c r="F2891" i="13"/>
  <c r="F2894" i="13" s="1"/>
  <c r="F2357" i="13"/>
  <c r="F1364" i="13"/>
  <c r="F2464" i="10"/>
  <c r="F1823" i="13"/>
  <c r="F2624" i="13"/>
  <c r="H1207" i="18"/>
  <c r="F2090" i="13"/>
  <c r="H3231" i="18"/>
  <c r="W633" i="12"/>
  <c r="F3147" i="13"/>
  <c r="F4482" i="13"/>
  <c r="F3681" i="13"/>
  <c r="F4992" i="13"/>
  <c r="F4215" i="13"/>
  <c r="H1459" i="18"/>
  <c r="F4749" i="13"/>
  <c r="F3414" i="13"/>
  <c r="F2644" i="10"/>
  <c r="F3948" i="13"/>
  <c r="F3953" i="13" s="1"/>
  <c r="H1252" i="18"/>
  <c r="F2876" i="13"/>
  <c r="F1553" i="13"/>
  <c r="F1808" i="13"/>
  <c r="F2453" i="10"/>
  <c r="F2342" i="13"/>
  <c r="F2609" i="13"/>
  <c r="F2075" i="13"/>
  <c r="F2081" i="13" s="1"/>
  <c r="H1413" i="18"/>
  <c r="F4763" i="13"/>
  <c r="F2654" i="10"/>
  <c r="F3428" i="13"/>
  <c r="F3962" i="13"/>
  <c r="F4229" i="13"/>
  <c r="F3161" i="13"/>
  <c r="F4496" i="13"/>
  <c r="F4499" i="13" s="1"/>
  <c r="F3695" i="13"/>
  <c r="F5006" i="13"/>
  <c r="F3441" i="13"/>
  <c r="F3174" i="13"/>
  <c r="F5019" i="13"/>
  <c r="F4776" i="13"/>
  <c r="F4778" i="13" s="1"/>
  <c r="F3975" i="13"/>
  <c r="H1446" i="18"/>
  <c r="F3708" i="13"/>
  <c r="F4509" i="13"/>
  <c r="F2663" i="10"/>
  <c r="F4242" i="13"/>
  <c r="F2642" i="10"/>
  <c r="F4747" i="13"/>
  <c r="F3946" i="13"/>
  <c r="H1457" i="18"/>
  <c r="F3679" i="13"/>
  <c r="F4213" i="13"/>
  <c r="F3412" i="13"/>
  <c r="F3419" i="13" s="1"/>
  <c r="F4990" i="13"/>
  <c r="F3145" i="13"/>
  <c r="F4480" i="13"/>
  <c r="U422" i="12"/>
  <c r="W627" i="12"/>
  <c r="H3147" i="18"/>
  <c r="W676" i="12"/>
  <c r="H3651" i="18"/>
  <c r="H2263" i="18"/>
  <c r="U403" i="12"/>
  <c r="H3497" i="18"/>
  <c r="W640" i="12"/>
  <c r="F2467" i="10"/>
  <c r="H1234" i="18"/>
  <c r="F2898" i="13"/>
  <c r="F1563" i="13"/>
  <c r="F1571" i="13" s="1"/>
  <c r="F2631" i="13"/>
  <c r="F1830" i="13"/>
  <c r="F2364" i="13"/>
  <c r="F2097" i="13"/>
  <c r="H3567" i="18"/>
  <c r="W670" i="12"/>
  <c r="H1838" i="18"/>
  <c r="F494" i="12"/>
  <c r="S496" i="12" s="1"/>
  <c r="U406" i="12"/>
  <c r="H2305" i="18"/>
  <c r="W66" i="12"/>
  <c r="W143" i="12"/>
  <c r="W144" i="12" s="1"/>
  <c r="H49" i="7"/>
  <c r="H756" i="18"/>
  <c r="W122" i="12"/>
  <c r="W157" i="12"/>
  <c r="W158" i="12" s="1"/>
  <c r="W94" i="12"/>
  <c r="H518" i="12"/>
  <c r="H662" i="12" s="1"/>
  <c r="H3283" i="18"/>
  <c r="S662" i="12"/>
  <c r="H3469" i="18"/>
  <c r="W638" i="12"/>
  <c r="S667" i="12"/>
  <c r="H3353" i="18"/>
  <c r="H523" i="12"/>
  <c r="H667" i="12" s="1"/>
  <c r="H2291" i="18"/>
  <c r="U405" i="12"/>
  <c r="H3441" i="18"/>
  <c r="W636" i="12"/>
  <c r="F2889" i="13"/>
  <c r="F2088" i="13"/>
  <c r="F2355" i="13"/>
  <c r="F2360" i="13" s="1"/>
  <c r="F2622" i="13"/>
  <c r="F1821" i="13"/>
  <c r="F2462" i="10"/>
  <c r="H1205" i="18"/>
  <c r="F1362" i="13"/>
  <c r="H2249" i="18"/>
  <c r="U402" i="12"/>
  <c r="W641" i="12"/>
  <c r="H3511" i="18"/>
  <c r="F1568" i="13"/>
  <c r="F1835" i="13"/>
  <c r="F2472" i="10"/>
  <c r="H1239" i="18"/>
  <c r="F2636" i="13"/>
  <c r="F2903" i="13"/>
  <c r="F2906" i="13" s="1"/>
  <c r="F2369" i="13"/>
  <c r="F2102" i="13"/>
  <c r="H3269" i="18"/>
  <c r="H517" i="12"/>
  <c r="H661" i="12" s="1"/>
  <c r="S661" i="12"/>
  <c r="H2151" i="18"/>
  <c r="U360" i="12"/>
  <c r="V276" i="12"/>
  <c r="H2698" i="18" s="1"/>
  <c r="H2053" i="18"/>
  <c r="U152" i="12"/>
  <c r="U89" i="12"/>
  <c r="U117" i="12"/>
  <c r="U138" i="12"/>
  <c r="V129" i="12"/>
  <c r="V125" i="12"/>
  <c r="V126" i="12"/>
  <c r="V130" i="12"/>
  <c r="V127" i="12"/>
  <c r="V124" i="12"/>
  <c r="V128" i="12"/>
  <c r="V123" i="12"/>
  <c r="F5007" i="13"/>
  <c r="F3696" i="13"/>
  <c r="F4497" i="13"/>
  <c r="F4764" i="13"/>
  <c r="F4766" i="13" s="1"/>
  <c r="F4230" i="13"/>
  <c r="F3963" i="13"/>
  <c r="F3162" i="13"/>
  <c r="F3429" i="13"/>
  <c r="F2655" i="10"/>
  <c r="H1414" i="18"/>
  <c r="H1844" i="18"/>
  <c r="F892" i="11"/>
  <c r="V271" i="12"/>
  <c r="V417" i="12" s="1"/>
  <c r="U365" i="12"/>
  <c r="H2221" i="18"/>
  <c r="V303" i="12"/>
  <c r="V376" i="12" s="1"/>
  <c r="H2348" i="18"/>
  <c r="V444" i="12"/>
  <c r="U140" i="12"/>
  <c r="H2081" i="18"/>
  <c r="U154" i="12"/>
  <c r="U91" i="12"/>
  <c r="U119" i="12"/>
  <c r="H1443" i="18"/>
  <c r="F3705" i="13"/>
  <c r="F4773" i="13"/>
  <c r="F5016" i="13"/>
  <c r="F4239" i="13"/>
  <c r="F3171" i="13"/>
  <c r="F3972" i="13"/>
  <c r="F3977" i="13" s="1"/>
  <c r="F2660" i="10"/>
  <c r="F4506" i="13"/>
  <c r="F3438" i="13"/>
  <c r="F4751" i="13"/>
  <c r="F3416" i="13"/>
  <c r="F4484" i="13"/>
  <c r="F4487" i="13" s="1"/>
  <c r="H1461" i="18"/>
  <c r="F3950" i="13"/>
  <c r="F3683" i="13"/>
  <c r="F4217" i="13"/>
  <c r="F3149" i="13"/>
  <c r="F2646" i="10"/>
  <c r="F4994" i="13"/>
  <c r="H3357" i="18"/>
  <c r="W667" i="12"/>
  <c r="H3189" i="18"/>
  <c r="W630" i="12"/>
  <c r="F520" i="10"/>
  <c r="W629" i="12"/>
  <c r="H3175" i="18"/>
  <c r="H2362" i="18"/>
  <c r="V459" i="12"/>
  <c r="F4746" i="13"/>
  <c r="F4212" i="13"/>
  <c r="F3678" i="13"/>
  <c r="F3945" i="13"/>
  <c r="H1456" i="18"/>
  <c r="F4479" i="13"/>
  <c r="F3144" i="13"/>
  <c r="F3152" i="13" s="1"/>
  <c r="F4989" i="13"/>
  <c r="F3411" i="13"/>
  <c r="F2641" i="10"/>
  <c r="F2368" i="13"/>
  <c r="F2902" i="13"/>
  <c r="F2635" i="13"/>
  <c r="F2639" i="13" s="1"/>
  <c r="F2471" i="10"/>
  <c r="F1834" i="13"/>
  <c r="H1238" i="18"/>
  <c r="F2101" i="13"/>
  <c r="F1567" i="13"/>
  <c r="F2073" i="13"/>
  <c r="F2451" i="10"/>
  <c r="F2874" i="13"/>
  <c r="H1250" i="18"/>
  <c r="F2340" i="13"/>
  <c r="F2607" i="13"/>
  <c r="F1806" i="13"/>
  <c r="F1551" i="13"/>
  <c r="F1559" i="13" s="1"/>
  <c r="U378" i="12"/>
  <c r="H3161" i="18"/>
  <c r="W628" i="12"/>
  <c r="F4481" i="13"/>
  <c r="F4748" i="13"/>
  <c r="F3680" i="13"/>
  <c r="F3686" i="13" s="1"/>
  <c r="F4991" i="13"/>
  <c r="F4214" i="13"/>
  <c r="F3947" i="13"/>
  <c r="F3146" i="13"/>
  <c r="F3413" i="13"/>
  <c r="F2643" i="10"/>
  <c r="H1458" i="18"/>
  <c r="F4774" i="13"/>
  <c r="F3973" i="13"/>
  <c r="F5017" i="13"/>
  <c r="F2661" i="10"/>
  <c r="H1444" i="18"/>
  <c r="F3172" i="13"/>
  <c r="F4507" i="13"/>
  <c r="F3706" i="13"/>
  <c r="F3439" i="13"/>
  <c r="F4240" i="13"/>
  <c r="F4244" i="13" s="1"/>
  <c r="F1359" i="13"/>
  <c r="F1367" i="13" s="1"/>
  <c r="F2352" i="13"/>
  <c r="F2459" i="10"/>
  <c r="F1818" i="13"/>
  <c r="F2085" i="13"/>
  <c r="F2886" i="13"/>
  <c r="F2619" i="13"/>
  <c r="H1202" i="18"/>
  <c r="F4224" i="13"/>
  <c r="F4758" i="13"/>
  <c r="H1408" i="18"/>
  <c r="F5001" i="13"/>
  <c r="F4491" i="13"/>
  <c r="F3156" i="13"/>
  <c r="F3164" i="13" s="1"/>
  <c r="F3423" i="13"/>
  <c r="F3957" i="13"/>
  <c r="F3690" i="13"/>
  <c r="F2649" i="10"/>
  <c r="F880" i="11"/>
  <c r="H1842" i="18"/>
  <c r="H3143" i="18"/>
  <c r="S627" i="12"/>
  <c r="H483" i="12"/>
  <c r="H627" i="12" s="1"/>
  <c r="F3969" i="13"/>
  <c r="F3702" i="13"/>
  <c r="F4770" i="13"/>
  <c r="F3168" i="13"/>
  <c r="F3176" i="13" s="1"/>
  <c r="H1440" i="18"/>
  <c r="F2657" i="10"/>
  <c r="F4236" i="13"/>
  <c r="F3435" i="13"/>
  <c r="F5013" i="13"/>
  <c r="F4503" i="13"/>
  <c r="H1781" i="18"/>
  <c r="F411" i="15"/>
  <c r="H3609" i="18"/>
  <c r="W673" i="12"/>
  <c r="H3213" i="18"/>
  <c r="S632" i="12"/>
  <c r="H488" i="12"/>
  <c r="H632" i="12" s="1"/>
  <c r="H519" i="12"/>
  <c r="H663" i="12" s="1"/>
  <c r="H3297" i="18"/>
  <c r="S663" i="12"/>
  <c r="U404" i="12"/>
  <c r="H2277" i="18"/>
  <c r="H770" i="18"/>
  <c r="W244" i="12"/>
  <c r="W270" i="12"/>
  <c r="W275" i="12" s="1"/>
  <c r="W18" i="7"/>
  <c r="W19" i="7" s="1"/>
  <c r="W300" i="12"/>
  <c r="W305" i="12" s="1"/>
  <c r="W339" i="12"/>
  <c r="W340" i="12" s="1"/>
  <c r="W230" i="12"/>
  <c r="W209" i="12"/>
  <c r="H60" i="7"/>
  <c r="W323" i="12"/>
  <c r="W324" i="12" s="1"/>
  <c r="W181" i="12"/>
  <c r="H3427" i="18"/>
  <c r="W635" i="12"/>
  <c r="H1990" i="18"/>
  <c r="V65" i="12"/>
  <c r="V40" i="12"/>
  <c r="H2754" i="18"/>
  <c r="V375" i="12"/>
  <c r="V60" i="12"/>
  <c r="H1920" i="18"/>
  <c r="V35" i="12"/>
  <c r="V377" i="12"/>
  <c r="H1962" i="18"/>
  <c r="V63" i="12"/>
  <c r="V38" i="12"/>
  <c r="W278" i="12"/>
  <c r="W277" i="12"/>
  <c r="W29" i="12"/>
  <c r="W23" i="12"/>
  <c r="W22" i="12"/>
  <c r="W27" i="12"/>
  <c r="W24" i="12"/>
  <c r="W26" i="12"/>
  <c r="W28" i="12"/>
  <c r="W25" i="12"/>
  <c r="H1934" i="18"/>
  <c r="V61" i="12"/>
  <c r="V36" i="12"/>
  <c r="H1906" i="18"/>
  <c r="V59" i="12"/>
  <c r="V34" i="12"/>
  <c r="H2726" i="18"/>
  <c r="V424" i="12"/>
  <c r="H2740" i="18"/>
  <c r="H1892" i="18"/>
  <c r="V58" i="12"/>
  <c r="V33" i="12"/>
  <c r="H1976" i="18"/>
  <c r="V39" i="12"/>
  <c r="V64" i="12"/>
  <c r="H2656" i="18"/>
  <c r="V419" i="12"/>
  <c r="H1948" i="18"/>
  <c r="V62" i="12"/>
  <c r="V37" i="12"/>
  <c r="O637" i="12" l="1"/>
  <c r="H558" i="12"/>
  <c r="H637" i="12" s="1"/>
  <c r="H2768" i="18"/>
  <c r="H3461" i="18"/>
  <c r="O639" i="12"/>
  <c r="H2628" i="18"/>
  <c r="O670" i="12"/>
  <c r="V420" i="12"/>
  <c r="H3601" i="18"/>
  <c r="H590" i="12"/>
  <c r="H669" i="12" s="1"/>
  <c r="H592" i="12"/>
  <c r="H671" i="12" s="1"/>
  <c r="O671" i="12"/>
  <c r="H591" i="12"/>
  <c r="H670" i="12" s="1"/>
  <c r="F419" i="11"/>
  <c r="F421" i="15" s="1"/>
  <c r="H597" i="12"/>
  <c r="H676" i="12" s="1"/>
  <c r="F2675" i="10"/>
  <c r="F195" i="12" s="1"/>
  <c r="F48" i="15"/>
  <c r="K7" i="17" s="1"/>
  <c r="H1167" i="18"/>
  <c r="V418" i="12"/>
  <c r="O669" i="12"/>
  <c r="H3615" i="18"/>
  <c r="H3545" i="18"/>
  <c r="V423" i="12"/>
  <c r="H559" i="12"/>
  <c r="H638" i="12" s="1"/>
  <c r="O676" i="12"/>
  <c r="H3405" i="18"/>
  <c r="H555" i="12"/>
  <c r="H634" i="12" s="1"/>
  <c r="V421" i="12"/>
  <c r="H561" i="12"/>
  <c r="H640" i="12" s="1"/>
  <c r="H594" i="12"/>
  <c r="H673" i="12" s="1"/>
  <c r="T670" i="12"/>
  <c r="H3564" i="18"/>
  <c r="T639" i="12"/>
  <c r="H3480" i="18"/>
  <c r="O569" i="12"/>
  <c r="H3517" i="18" s="1"/>
  <c r="T569" i="12"/>
  <c r="H3620" i="18"/>
  <c r="T674" i="12"/>
  <c r="F2488" i="10"/>
  <c r="F237" i="15" s="1"/>
  <c r="H596" i="12"/>
  <c r="H675" i="12" s="1"/>
  <c r="O675" i="12"/>
  <c r="O576" i="12"/>
  <c r="O700" i="12" s="1"/>
  <c r="T576" i="12"/>
  <c r="T641" i="12"/>
  <c r="H3508" i="18"/>
  <c r="W274" i="12"/>
  <c r="H2671" i="18" s="1"/>
  <c r="T675" i="12"/>
  <c r="H3634" i="18"/>
  <c r="T640" i="12"/>
  <c r="H3494" i="18"/>
  <c r="H2796" i="18"/>
  <c r="H3489" i="18"/>
  <c r="H560" i="12"/>
  <c r="H639" i="12" s="1"/>
  <c r="H3410" i="18"/>
  <c r="T634" i="12"/>
  <c r="W272" i="12"/>
  <c r="W418" i="12" s="1"/>
  <c r="W271" i="12"/>
  <c r="H2629" i="18" s="1"/>
  <c r="W273" i="12"/>
  <c r="H2657" i="18" s="1"/>
  <c r="F2486" i="10"/>
  <c r="H1611" i="18" s="1"/>
  <c r="H3648" i="18"/>
  <c r="T676" i="12"/>
  <c r="F2676" i="10"/>
  <c r="H1619" i="18" s="1"/>
  <c r="F2680" i="10"/>
  <c r="F248" i="15" s="1"/>
  <c r="H3606" i="18"/>
  <c r="T673" i="12"/>
  <c r="F108" i="12"/>
  <c r="S125" i="12" s="1"/>
  <c r="H125" i="12" s="1"/>
  <c r="H403" i="12" s="1"/>
  <c r="W276" i="12"/>
  <c r="H2699" i="18" s="1"/>
  <c r="H3438" i="18"/>
  <c r="T636" i="12"/>
  <c r="H556" i="12"/>
  <c r="H635" i="12" s="1"/>
  <c r="H593" i="12"/>
  <c r="H672" i="12" s="1"/>
  <c r="H562" i="12"/>
  <c r="H641" i="12" s="1"/>
  <c r="H557" i="12"/>
  <c r="H636" i="12" s="1"/>
  <c r="H3424" i="18"/>
  <c r="T635" i="12"/>
  <c r="T672" i="12"/>
  <c r="H3592" i="18"/>
  <c r="F2483" i="10"/>
  <c r="F78" i="12" s="1"/>
  <c r="S95" i="12" s="1"/>
  <c r="O672" i="12"/>
  <c r="T671" i="12"/>
  <c r="H3578" i="18"/>
  <c r="O635" i="12"/>
  <c r="O641" i="12"/>
  <c r="H595" i="12"/>
  <c r="H674" i="12" s="1"/>
  <c r="H3433" i="18"/>
  <c r="T637" i="12"/>
  <c r="H3452" i="18"/>
  <c r="T669" i="12"/>
  <c r="H3550" i="18"/>
  <c r="H3466" i="18"/>
  <c r="T638" i="12"/>
  <c r="W461" i="12"/>
  <c r="H2867" i="18"/>
  <c r="H2853" i="18"/>
  <c r="W446" i="12"/>
  <c r="F2194" i="10"/>
  <c r="H4312" i="18"/>
  <c r="H4188" i="18"/>
  <c r="F1465" i="10"/>
  <c r="H4213" i="18"/>
  <c r="F1491" i="10"/>
  <c r="F2484" i="10"/>
  <c r="V141" i="12"/>
  <c r="V155" i="12"/>
  <c r="H2096" i="18"/>
  <c r="V120" i="12"/>
  <c r="V92" i="12"/>
  <c r="H4112" i="18"/>
  <c r="F1386" i="10"/>
  <c r="H2180" i="18"/>
  <c r="V362" i="12"/>
  <c r="V407" i="12"/>
  <c r="H2320" i="18"/>
  <c r="W97" i="12"/>
  <c r="W100" i="12"/>
  <c r="W102" i="12"/>
  <c r="W96" i="12"/>
  <c r="W98" i="12"/>
  <c r="W99" i="12"/>
  <c r="W101" i="12"/>
  <c r="W95" i="12"/>
  <c r="H4361" i="18"/>
  <c r="F2245" i="10"/>
  <c r="H503" i="12"/>
  <c r="H698" i="12" s="1"/>
  <c r="H3255" i="18"/>
  <c r="S698" i="12"/>
  <c r="W124" i="12"/>
  <c r="W123" i="12"/>
  <c r="W127" i="12"/>
  <c r="W125" i="12"/>
  <c r="W130" i="12"/>
  <c r="W128" i="12"/>
  <c r="W126" i="12"/>
  <c r="W129" i="12"/>
  <c r="H4410" i="18"/>
  <c r="F2295" i="10"/>
  <c r="H323" i="12"/>
  <c r="H209" i="12"/>
  <c r="H230" i="12"/>
  <c r="H339" i="12"/>
  <c r="H300" i="12"/>
  <c r="H181" i="12"/>
  <c r="H18" i="7"/>
  <c r="H244" i="12"/>
  <c r="H270" i="12"/>
  <c r="W72" i="12"/>
  <c r="W67" i="12"/>
  <c r="W71" i="12"/>
  <c r="W68" i="12"/>
  <c r="W70" i="12"/>
  <c r="W73" i="12"/>
  <c r="W74" i="12"/>
  <c r="W69" i="12"/>
  <c r="H4386" i="18"/>
  <c r="F2269" i="10"/>
  <c r="H4337" i="18"/>
  <c r="F2220" i="10"/>
  <c r="H4262" i="18"/>
  <c r="F2142" i="10"/>
  <c r="V381" i="12"/>
  <c r="H4237" i="18"/>
  <c r="F2116" i="10"/>
  <c r="H4113" i="18"/>
  <c r="F1387" i="10"/>
  <c r="F168" i="12"/>
  <c r="H4387" i="18"/>
  <c r="F2270" i="10"/>
  <c r="F2141" i="10"/>
  <c r="H4261" i="18"/>
  <c r="V359" i="12"/>
  <c r="H2138" i="18"/>
  <c r="F254" i="12"/>
  <c r="M273" i="12" s="1"/>
  <c r="V138" i="12"/>
  <c r="H2054" i="18"/>
  <c r="V152" i="12"/>
  <c r="V117" i="12"/>
  <c r="V89" i="12"/>
  <c r="H2082" i="18"/>
  <c r="V119" i="12"/>
  <c r="V154" i="12"/>
  <c r="V140" i="12"/>
  <c r="V91" i="12"/>
  <c r="W306" i="12"/>
  <c r="H2811" i="18" s="1"/>
  <c r="H2236" i="18"/>
  <c r="V401" i="12"/>
  <c r="F2143" i="10"/>
  <c r="H4263" i="18"/>
  <c r="W302" i="12"/>
  <c r="W375" i="12" s="1"/>
  <c r="H4136" i="18"/>
  <c r="F1411" i="10"/>
  <c r="W308" i="12"/>
  <c r="H2839" i="18" s="1"/>
  <c r="H4238" i="18"/>
  <c r="F2117" i="10"/>
  <c r="F2673" i="10"/>
  <c r="H2250" i="18"/>
  <c r="V402" i="12"/>
  <c r="W303" i="12"/>
  <c r="H2769" i="18" s="1"/>
  <c r="F2294" i="10"/>
  <c r="H4409" i="18"/>
  <c r="H4336" i="18"/>
  <c r="F2219" i="10"/>
  <c r="H2068" i="18"/>
  <c r="V118" i="12"/>
  <c r="V139" i="12"/>
  <c r="V153" i="12"/>
  <c r="V90" i="12"/>
  <c r="W304" i="12"/>
  <c r="H2783" i="18" s="1"/>
  <c r="V408" i="12"/>
  <c r="H2334" i="18"/>
  <c r="F2485" i="10"/>
  <c r="F2487" i="10"/>
  <c r="V116" i="12"/>
  <c r="V137" i="12"/>
  <c r="V151" i="12"/>
  <c r="V88" i="12"/>
  <c r="H2040" i="18"/>
  <c r="H4087" i="18"/>
  <c r="F1359" i="10"/>
  <c r="H2363" i="18"/>
  <c r="W459" i="12"/>
  <c r="F2490" i="10"/>
  <c r="H4311" i="18"/>
  <c r="F2193" i="10"/>
  <c r="F1437" i="10"/>
  <c r="H4161" i="18"/>
  <c r="H4211" i="18"/>
  <c r="F1489" i="10"/>
  <c r="F1438" i="10"/>
  <c r="H4162" i="18"/>
  <c r="F1412" i="10"/>
  <c r="H4137" i="18"/>
  <c r="S689" i="12"/>
  <c r="H3241" i="18"/>
  <c r="H496" i="12"/>
  <c r="H689" i="12" s="1"/>
  <c r="F1439" i="10"/>
  <c r="H4163" i="18"/>
  <c r="W3" i="11"/>
  <c r="W3" i="10"/>
  <c r="W3" i="13"/>
  <c r="W3" i="9"/>
  <c r="W3" i="6"/>
  <c r="I700" i="18"/>
  <c r="W3" i="15"/>
  <c r="W3" i="7"/>
  <c r="H19" i="7"/>
  <c r="W3" i="12"/>
  <c r="H1168" i="18"/>
  <c r="F68" i="15"/>
  <c r="K8" i="17" s="1"/>
  <c r="H4111" i="18"/>
  <c r="F1385" i="10"/>
  <c r="F285" i="12"/>
  <c r="M304" i="12" s="1"/>
  <c r="F2168" i="10"/>
  <c r="H4287" i="18"/>
  <c r="V380" i="12"/>
  <c r="F235" i="15"/>
  <c r="H2012" i="18"/>
  <c r="V114" i="12"/>
  <c r="V149" i="12"/>
  <c r="V86" i="12"/>
  <c r="V135" i="12"/>
  <c r="H2306" i="18"/>
  <c r="V406" i="12"/>
  <c r="V142" i="12"/>
  <c r="V93" i="12"/>
  <c r="H2110" i="18"/>
  <c r="V121" i="12"/>
  <c r="V156" i="12"/>
  <c r="V358" i="12"/>
  <c r="H2124" i="18"/>
  <c r="F2678" i="10"/>
  <c r="H4088" i="18"/>
  <c r="F1361" i="10"/>
  <c r="F2169" i="10"/>
  <c r="H4288" i="18"/>
  <c r="H2292" i="18"/>
  <c r="V405" i="12"/>
  <c r="W301" i="12"/>
  <c r="H2741" i="18" s="1"/>
  <c r="V379" i="12"/>
  <c r="H4236" i="18"/>
  <c r="F2115" i="10"/>
  <c r="V404" i="12"/>
  <c r="H2278" i="18"/>
  <c r="F1413" i="10"/>
  <c r="H4138" i="18"/>
  <c r="H4338" i="18"/>
  <c r="F2221" i="10"/>
  <c r="F1464" i="10"/>
  <c r="H4187" i="18"/>
  <c r="F2271" i="10"/>
  <c r="H4388" i="18"/>
  <c r="F2293" i="10"/>
  <c r="H4408" i="18"/>
  <c r="H157" i="12"/>
  <c r="H66" i="12"/>
  <c r="H122" i="12"/>
  <c r="H143" i="12"/>
  <c r="H94" i="12"/>
  <c r="W444" i="12"/>
  <c r="H2349" i="18"/>
  <c r="F2195" i="10"/>
  <c r="H4313" i="18"/>
  <c r="F2489" i="10"/>
  <c r="F2246" i="10"/>
  <c r="H4362" i="18"/>
  <c r="V422" i="12"/>
  <c r="H2166" i="18"/>
  <c r="V361" i="12"/>
  <c r="H4363" i="18"/>
  <c r="F2247" i="10"/>
  <c r="H2194" i="18"/>
  <c r="V363" i="12"/>
  <c r="H2208" i="18"/>
  <c r="V364" i="12"/>
  <c r="W307" i="12"/>
  <c r="H2825" i="18" s="1"/>
  <c r="F287" i="12"/>
  <c r="J306" i="12" s="1"/>
  <c r="H2152" i="18"/>
  <c r="V360" i="12"/>
  <c r="H1162" i="18"/>
  <c r="F28" i="15"/>
  <c r="K6" i="17" s="1"/>
  <c r="H4286" i="18"/>
  <c r="F2167" i="10"/>
  <c r="F2674" i="10"/>
  <c r="F2677" i="10"/>
  <c r="H2026" i="18"/>
  <c r="V87" i="12"/>
  <c r="V136" i="12"/>
  <c r="V150" i="12"/>
  <c r="V115" i="12"/>
  <c r="H2222" i="18"/>
  <c r="V365" i="12"/>
  <c r="F1360" i="10"/>
  <c r="H4069" i="18"/>
  <c r="H2264" i="18"/>
  <c r="V403" i="12"/>
  <c r="F1490" i="10"/>
  <c r="H4212" i="18"/>
  <c r="H4186" i="18"/>
  <c r="F1463" i="10"/>
  <c r="F2679" i="10"/>
  <c r="H1893" i="18"/>
  <c r="W33" i="12"/>
  <c r="F41" i="12" s="1"/>
  <c r="W58" i="12"/>
  <c r="H1907" i="18"/>
  <c r="W34" i="12"/>
  <c r="F42" i="12" s="1"/>
  <c r="W59" i="12"/>
  <c r="H2685" i="18"/>
  <c r="W421" i="12"/>
  <c r="H1935" i="18"/>
  <c r="W36" i="12"/>
  <c r="F44" i="12" s="1"/>
  <c r="W61" i="12"/>
  <c r="H2797" i="18"/>
  <c r="W378" i="12"/>
  <c r="H1977" i="18"/>
  <c r="W39" i="12"/>
  <c r="F47" i="12" s="1"/>
  <c r="W64" i="12"/>
  <c r="H1963" i="18"/>
  <c r="W63" i="12"/>
  <c r="W38" i="12"/>
  <c r="F46" i="12" s="1"/>
  <c r="H1991" i="18"/>
  <c r="W65" i="12"/>
  <c r="W40" i="12"/>
  <c r="F48" i="12" s="1"/>
  <c r="H2727" i="18"/>
  <c r="W424" i="12"/>
  <c r="H2713" i="18"/>
  <c r="W423" i="12"/>
  <c r="H1949" i="18"/>
  <c r="W37" i="12"/>
  <c r="F45" i="12" s="1"/>
  <c r="W62" i="12"/>
  <c r="H1921" i="18"/>
  <c r="W60" i="12"/>
  <c r="W35" i="12"/>
  <c r="F43" i="12" s="1"/>
  <c r="F170" i="12" l="1"/>
  <c r="F243" i="15"/>
  <c r="H1618" i="18"/>
  <c r="H1608" i="18"/>
  <c r="F81" i="12"/>
  <c r="S98" i="12" s="1"/>
  <c r="H98" i="12" s="1"/>
  <c r="H361" i="12" s="1"/>
  <c r="W419" i="12"/>
  <c r="F2197" i="10"/>
  <c r="H1603" i="18" s="1"/>
  <c r="L304" i="12"/>
  <c r="K304" i="12"/>
  <c r="H2771" i="18" s="1"/>
  <c r="J304" i="12"/>
  <c r="H2770" i="18" s="1"/>
  <c r="H1790" i="18"/>
  <c r="S403" i="12"/>
  <c r="F244" i="15"/>
  <c r="F196" i="12"/>
  <c r="W417" i="12"/>
  <c r="H2643" i="18"/>
  <c r="W374" i="12"/>
  <c r="F2297" i="10"/>
  <c r="F148" i="12" s="1"/>
  <c r="S158" i="12" s="1"/>
  <c r="H158" i="12" s="1"/>
  <c r="H459" i="12" s="1"/>
  <c r="H569" i="12"/>
  <c r="H691" i="12" s="1"/>
  <c r="O691" i="12"/>
  <c r="H2261" i="18"/>
  <c r="S358" i="12"/>
  <c r="H95" i="12"/>
  <c r="H358" i="12" s="1"/>
  <c r="H2121" i="18"/>
  <c r="W380" i="12"/>
  <c r="F1389" i="10"/>
  <c r="H1395" i="18" s="1"/>
  <c r="W420" i="12"/>
  <c r="Q306" i="12"/>
  <c r="H2805" i="18" s="1"/>
  <c r="H1613" i="18"/>
  <c r="F83" i="12"/>
  <c r="S100" i="12" s="1"/>
  <c r="F1415" i="10"/>
  <c r="H1396" i="18" s="1"/>
  <c r="W381" i="12"/>
  <c r="W422" i="12"/>
  <c r="H3531" i="18"/>
  <c r="F109" i="12"/>
  <c r="S126" i="12" s="1"/>
  <c r="H2275" i="18" s="1"/>
  <c r="P306" i="12"/>
  <c r="P379" i="12" s="1"/>
  <c r="H576" i="12"/>
  <c r="H700" i="12" s="1"/>
  <c r="W377" i="12"/>
  <c r="R304" i="12"/>
  <c r="R377" i="12" s="1"/>
  <c r="R306" i="12"/>
  <c r="R379" i="12" s="1"/>
  <c r="N306" i="12"/>
  <c r="H2802" i="18" s="1"/>
  <c r="H3522" i="18"/>
  <c r="T691" i="12"/>
  <c r="P304" i="12"/>
  <c r="H2776" i="18" s="1"/>
  <c r="Q304" i="12"/>
  <c r="K306" i="12"/>
  <c r="K379" i="12" s="1"/>
  <c r="F2171" i="10"/>
  <c r="H1602" i="18" s="1"/>
  <c r="N304" i="12"/>
  <c r="H2774" i="18" s="1"/>
  <c r="F255" i="12"/>
  <c r="F2145" i="10"/>
  <c r="H1601" i="18" s="1"/>
  <c r="H3536" i="18"/>
  <c r="T700" i="12"/>
  <c r="H1623" i="18"/>
  <c r="F200" i="12"/>
  <c r="F113" i="12"/>
  <c r="S130" i="12" s="1"/>
  <c r="F259" i="12"/>
  <c r="O306" i="12"/>
  <c r="H2803" i="18" s="1"/>
  <c r="M306" i="12"/>
  <c r="H2801" i="18" s="1"/>
  <c r="F165" i="12"/>
  <c r="F232" i="15"/>
  <c r="F282" i="12"/>
  <c r="O304" i="12"/>
  <c r="H2775" i="18" s="1"/>
  <c r="L306" i="12"/>
  <c r="H2800" i="18" s="1"/>
  <c r="S361" i="12"/>
  <c r="H2163" i="18"/>
  <c r="Q273" i="12"/>
  <c r="H2651" i="18" s="1"/>
  <c r="O273" i="12"/>
  <c r="H2649" i="18" s="1"/>
  <c r="W365" i="12"/>
  <c r="H2223" i="18"/>
  <c r="W121" i="12"/>
  <c r="W142" i="12"/>
  <c r="H2111" i="18"/>
  <c r="W156" i="12"/>
  <c r="W93" i="12"/>
  <c r="W92" i="12"/>
  <c r="W141" i="12"/>
  <c r="W155" i="12"/>
  <c r="W120" i="12"/>
  <c r="H2097" i="18"/>
  <c r="P273" i="12"/>
  <c r="H2650" i="18" s="1"/>
  <c r="F1493" i="10"/>
  <c r="H1399" i="18" s="1"/>
  <c r="W139" i="12"/>
  <c r="H2069" i="18"/>
  <c r="W153" i="12"/>
  <c r="W90" i="12"/>
  <c r="W118" i="12"/>
  <c r="H2083" i="18"/>
  <c r="W91" i="12"/>
  <c r="W140" i="12"/>
  <c r="W154" i="12"/>
  <c r="W119" i="12"/>
  <c r="H1620" i="18"/>
  <c r="F197" i="12"/>
  <c r="F256" i="12"/>
  <c r="F110" i="12"/>
  <c r="S127" i="12" s="1"/>
  <c r="F245" i="15"/>
  <c r="H2167" i="18"/>
  <c r="W361" i="12"/>
  <c r="F253" i="12"/>
  <c r="F242" i="15"/>
  <c r="F107" i="12"/>
  <c r="S124" i="12" s="1"/>
  <c r="H1617" i="18"/>
  <c r="F194" i="12"/>
  <c r="H2153" i="18"/>
  <c r="W360" i="12"/>
  <c r="H2755" i="18"/>
  <c r="W379" i="12"/>
  <c r="F252" i="12"/>
  <c r="H1616" i="18"/>
  <c r="F106" i="12"/>
  <c r="S123" i="12" s="1"/>
  <c r="F193" i="12"/>
  <c r="F241" i="15"/>
  <c r="W407" i="12"/>
  <c r="H2321" i="18"/>
  <c r="F2273" i="10"/>
  <c r="H2279" i="18"/>
  <c r="W404" i="12"/>
  <c r="R273" i="12"/>
  <c r="H2652" i="18" s="1"/>
  <c r="H2237" i="18"/>
  <c r="W401" i="12"/>
  <c r="W402" i="12"/>
  <c r="H2251" i="18"/>
  <c r="W86" i="12"/>
  <c r="W135" i="12"/>
  <c r="W114" i="12"/>
  <c r="H2013" i="18"/>
  <c r="W149" i="12"/>
  <c r="H1609" i="18"/>
  <c r="F283" i="12"/>
  <c r="F166" i="12"/>
  <c r="F233" i="15"/>
  <c r="F79" i="12"/>
  <c r="S96" i="12" s="1"/>
  <c r="F1441" i="10"/>
  <c r="H1397" i="18" s="1"/>
  <c r="F2249" i="10"/>
  <c r="H1605" i="18" s="1"/>
  <c r="L273" i="12"/>
  <c r="H2646" i="18" s="1"/>
  <c r="K273" i="12"/>
  <c r="H2645" i="18" s="1"/>
  <c r="J273" i="12"/>
  <c r="H273" i="12" s="1"/>
  <c r="H419" i="12" s="1"/>
  <c r="H1615" i="18"/>
  <c r="F289" i="12"/>
  <c r="F85" i="12"/>
  <c r="S102" i="12" s="1"/>
  <c r="F172" i="12"/>
  <c r="F239" i="15"/>
  <c r="F2223" i="10"/>
  <c r="H1604" i="18" s="1"/>
  <c r="F238" i="15"/>
  <c r="F288" i="12"/>
  <c r="H1614" i="18"/>
  <c r="F171" i="12"/>
  <c r="F84" i="12"/>
  <c r="S101" i="12" s="1"/>
  <c r="F1363" i="10"/>
  <c r="H1394" i="18" s="1"/>
  <c r="W363" i="12"/>
  <c r="H2195" i="18"/>
  <c r="F112" i="12"/>
  <c r="S129" i="12" s="1"/>
  <c r="F258" i="12"/>
  <c r="F247" i="15"/>
  <c r="F199" i="12"/>
  <c r="H1622" i="18"/>
  <c r="W376" i="12"/>
  <c r="H1612" i="18"/>
  <c r="F82" i="12"/>
  <c r="S99" i="12" s="1"/>
  <c r="F236" i="15"/>
  <c r="F169" i="12"/>
  <c r="F286" i="12"/>
  <c r="H2307" i="18"/>
  <c r="W406" i="12"/>
  <c r="H2265" i="18"/>
  <c r="W403" i="12"/>
  <c r="H1621" i="18"/>
  <c r="F111" i="12"/>
  <c r="S128" i="12" s="1"/>
  <c r="F198" i="12"/>
  <c r="F246" i="15"/>
  <c r="F257" i="12"/>
  <c r="H2293" i="18"/>
  <c r="W405" i="12"/>
  <c r="W152" i="12"/>
  <c r="W117" i="12"/>
  <c r="H2055" i="18"/>
  <c r="W138" i="12"/>
  <c r="W89" i="12"/>
  <c r="H2027" i="18"/>
  <c r="W87" i="12"/>
  <c r="W150" i="12"/>
  <c r="W115" i="12"/>
  <c r="W136" i="12"/>
  <c r="N273" i="12"/>
  <c r="N419" i="12" s="1"/>
  <c r="H2125" i="18"/>
  <c r="W358" i="12"/>
  <c r="H2209" i="18"/>
  <c r="W364" i="12"/>
  <c r="H2181" i="18"/>
  <c r="W362" i="12"/>
  <c r="F2119" i="10"/>
  <c r="H1600" i="18" s="1"/>
  <c r="H2139" i="18"/>
  <c r="W359" i="12"/>
  <c r="F1467" i="10"/>
  <c r="H1398" i="18" s="1"/>
  <c r="F251" i="15"/>
  <c r="F167" i="12"/>
  <c r="H1610" i="18"/>
  <c r="F284" i="12"/>
  <c r="F234" i="15"/>
  <c r="F80" i="12"/>
  <c r="S97" i="12" s="1"/>
  <c r="W116" i="12"/>
  <c r="W88" i="12"/>
  <c r="W151" i="12"/>
  <c r="H2041" i="18"/>
  <c r="W137" i="12"/>
  <c r="W408" i="12"/>
  <c r="H2335" i="18"/>
  <c r="H1993" i="18"/>
  <c r="F236" i="12"/>
  <c r="F202" i="12"/>
  <c r="F174" i="12"/>
  <c r="F222" i="12"/>
  <c r="H1992" i="18"/>
  <c r="F235" i="12"/>
  <c r="F221" i="12"/>
  <c r="F201" i="12"/>
  <c r="F173" i="12"/>
  <c r="H2777" i="18"/>
  <c r="Q377" i="12"/>
  <c r="H2773" i="18"/>
  <c r="M377" i="12"/>
  <c r="H2772" i="18"/>
  <c r="L377" i="12"/>
  <c r="H1999" i="18"/>
  <c r="F228" i="12"/>
  <c r="F180" i="12"/>
  <c r="F208" i="12"/>
  <c r="F242" i="12"/>
  <c r="H1995" i="18"/>
  <c r="F224" i="12"/>
  <c r="F204" i="12"/>
  <c r="F238" i="12"/>
  <c r="F176" i="12"/>
  <c r="H1997" i="18"/>
  <c r="F240" i="12"/>
  <c r="F226" i="12"/>
  <c r="F206" i="12"/>
  <c r="F178" i="12"/>
  <c r="H2647" i="18"/>
  <c r="M419" i="12"/>
  <c r="H1996" i="18"/>
  <c r="F225" i="12"/>
  <c r="F239" i="12"/>
  <c r="F177" i="12"/>
  <c r="F205" i="12"/>
  <c r="H2798" i="18"/>
  <c r="J379" i="12"/>
  <c r="H306" i="12"/>
  <c r="H379" i="12" s="1"/>
  <c r="H1998" i="18"/>
  <c r="F207" i="12"/>
  <c r="F179" i="12"/>
  <c r="F241" i="12"/>
  <c r="F227" i="12"/>
  <c r="H1994" i="18"/>
  <c r="F203" i="12"/>
  <c r="F175" i="12"/>
  <c r="F237" i="12"/>
  <c r="F223" i="12"/>
  <c r="K419" i="12"/>
  <c r="H304" i="12" l="1"/>
  <c r="H377" i="12" s="1"/>
  <c r="J377" i="12"/>
  <c r="H1607" i="18"/>
  <c r="K377" i="12"/>
  <c r="Q419" i="12"/>
  <c r="N379" i="12"/>
  <c r="O419" i="12"/>
  <c r="H2799" i="18"/>
  <c r="H2804" i="18"/>
  <c r="Q379" i="12"/>
  <c r="F243" i="12"/>
  <c r="N245" i="12" s="1"/>
  <c r="F337" i="12"/>
  <c r="H126" i="12"/>
  <c r="H404" i="12" s="1"/>
  <c r="S459" i="12"/>
  <c r="H2359" i="18"/>
  <c r="P377" i="12"/>
  <c r="O379" i="12"/>
  <c r="J301" i="12"/>
  <c r="M301" i="12"/>
  <c r="Q301" i="12"/>
  <c r="P301" i="12"/>
  <c r="O301" i="12"/>
  <c r="L301" i="12"/>
  <c r="K301" i="12"/>
  <c r="N301" i="12"/>
  <c r="R301" i="12"/>
  <c r="H2778" i="18"/>
  <c r="H100" i="12"/>
  <c r="H363" i="12" s="1"/>
  <c r="H2191" i="18"/>
  <c r="S363" i="12"/>
  <c r="M379" i="12"/>
  <c r="H2806" i="18"/>
  <c r="Q274" i="12"/>
  <c r="J274" i="12"/>
  <c r="L274" i="12"/>
  <c r="P274" i="12"/>
  <c r="O274" i="12"/>
  <c r="M274" i="12"/>
  <c r="N274" i="12"/>
  <c r="K274" i="12"/>
  <c r="R274" i="12"/>
  <c r="N377" i="12"/>
  <c r="S404" i="12"/>
  <c r="J278" i="12"/>
  <c r="L278" i="12"/>
  <c r="O278" i="12"/>
  <c r="Q278" i="12"/>
  <c r="K278" i="12"/>
  <c r="N278" i="12"/>
  <c r="M278" i="12"/>
  <c r="P278" i="12"/>
  <c r="R278" i="12"/>
  <c r="H130" i="12"/>
  <c r="H408" i="12" s="1"/>
  <c r="H2331" i="18"/>
  <c r="S408" i="12"/>
  <c r="L379" i="12"/>
  <c r="O377" i="12"/>
  <c r="L307" i="12"/>
  <c r="O307" i="12"/>
  <c r="Q307" i="12"/>
  <c r="R307" i="12"/>
  <c r="J307" i="12"/>
  <c r="K307" i="12"/>
  <c r="N307" i="12"/>
  <c r="P307" i="12"/>
  <c r="M307" i="12"/>
  <c r="H128" i="12"/>
  <c r="H406" i="12" s="1"/>
  <c r="S406" i="12"/>
  <c r="H2303" i="18"/>
  <c r="R272" i="12"/>
  <c r="J272" i="12"/>
  <c r="M272" i="12"/>
  <c r="P272" i="12"/>
  <c r="K272" i="12"/>
  <c r="O272" i="12"/>
  <c r="N272" i="12"/>
  <c r="Q272" i="12"/>
  <c r="L272" i="12"/>
  <c r="H2648" i="18"/>
  <c r="J276" i="12"/>
  <c r="L276" i="12"/>
  <c r="M276" i="12"/>
  <c r="K276" i="12"/>
  <c r="N276" i="12"/>
  <c r="O276" i="12"/>
  <c r="R276" i="12"/>
  <c r="P276" i="12"/>
  <c r="Q276" i="12"/>
  <c r="H101" i="12"/>
  <c r="H364" i="12" s="1"/>
  <c r="S364" i="12"/>
  <c r="H2205" i="18"/>
  <c r="J305" i="12"/>
  <c r="M305" i="12"/>
  <c r="P305" i="12"/>
  <c r="L305" i="12"/>
  <c r="K305" i="12"/>
  <c r="N305" i="12"/>
  <c r="O305" i="12"/>
  <c r="Q305" i="12"/>
  <c r="R305" i="12"/>
  <c r="H102" i="12"/>
  <c r="H365" i="12" s="1"/>
  <c r="S365" i="12"/>
  <c r="H2219" i="18"/>
  <c r="H99" i="12"/>
  <c r="H362" i="12" s="1"/>
  <c r="H2177" i="18"/>
  <c r="S362" i="12"/>
  <c r="N275" i="12"/>
  <c r="J275" i="12"/>
  <c r="O275" i="12"/>
  <c r="Q275" i="12"/>
  <c r="P275" i="12"/>
  <c r="R275" i="12"/>
  <c r="K275" i="12"/>
  <c r="L275" i="12"/>
  <c r="M275" i="12"/>
  <c r="J419" i="12"/>
  <c r="M303" i="12"/>
  <c r="Q303" i="12"/>
  <c r="P303" i="12"/>
  <c r="J303" i="12"/>
  <c r="R303" i="12"/>
  <c r="N303" i="12"/>
  <c r="K303" i="12"/>
  <c r="O303" i="12"/>
  <c r="L303" i="12"/>
  <c r="L419" i="12"/>
  <c r="H2644" i="18"/>
  <c r="J277" i="12"/>
  <c r="Q277" i="12"/>
  <c r="M277" i="12"/>
  <c r="N277" i="12"/>
  <c r="O277" i="12"/>
  <c r="P277" i="12"/>
  <c r="R277" i="12"/>
  <c r="K277" i="12"/>
  <c r="L277" i="12"/>
  <c r="P419" i="12"/>
  <c r="H129" i="12"/>
  <c r="H407" i="12" s="1"/>
  <c r="H2317" i="18"/>
  <c r="S407" i="12"/>
  <c r="L271" i="12"/>
  <c r="M271" i="12"/>
  <c r="P271" i="12"/>
  <c r="J271" i="12"/>
  <c r="R271" i="12"/>
  <c r="K271" i="12"/>
  <c r="N271" i="12"/>
  <c r="O271" i="12"/>
  <c r="Q271" i="12"/>
  <c r="H124" i="12"/>
  <c r="H402" i="12" s="1"/>
  <c r="H2247" i="18"/>
  <c r="S402" i="12"/>
  <c r="J308" i="12"/>
  <c r="N308" i="12"/>
  <c r="R308" i="12"/>
  <c r="M308" i="12"/>
  <c r="Q308" i="12"/>
  <c r="P308" i="12"/>
  <c r="K308" i="12"/>
  <c r="L308" i="12"/>
  <c r="O308" i="12"/>
  <c r="H127" i="12"/>
  <c r="H405" i="12" s="1"/>
  <c r="H2289" i="18"/>
  <c r="S405" i="12"/>
  <c r="F229" i="12"/>
  <c r="J231" i="12" s="1"/>
  <c r="H1606" i="18"/>
  <c r="F250" i="15"/>
  <c r="F134" i="12"/>
  <c r="S144" i="12" s="1"/>
  <c r="F321" i="12"/>
  <c r="H2149" i="18"/>
  <c r="S360" i="12"/>
  <c r="H97" i="12"/>
  <c r="H360" i="12" s="1"/>
  <c r="R419" i="12"/>
  <c r="H96" i="12"/>
  <c r="H359" i="12" s="1"/>
  <c r="H2135" i="18"/>
  <c r="S359" i="12"/>
  <c r="H2233" i="18"/>
  <c r="S401" i="12"/>
  <c r="H123" i="12"/>
  <c r="H401" i="12" s="1"/>
  <c r="N302" i="12"/>
  <c r="R302" i="12"/>
  <c r="L302" i="12"/>
  <c r="M302" i="12"/>
  <c r="O302" i="12"/>
  <c r="P302" i="12"/>
  <c r="J302" i="12"/>
  <c r="K302" i="12"/>
  <c r="Q302" i="12"/>
  <c r="J217" i="12"/>
  <c r="O217" i="12"/>
  <c r="R217" i="12"/>
  <c r="K217" i="12"/>
  <c r="W217" i="12"/>
  <c r="M217" i="12"/>
  <c r="Q217" i="12"/>
  <c r="V217" i="12"/>
  <c r="P217" i="12"/>
  <c r="L217" i="12"/>
  <c r="U217" i="12"/>
  <c r="T217" i="12"/>
  <c r="S217" i="12"/>
  <c r="N217" i="12"/>
  <c r="T184" i="12"/>
  <c r="W184" i="12"/>
  <c r="O184" i="12"/>
  <c r="J184" i="12"/>
  <c r="V184" i="12"/>
  <c r="L184" i="12"/>
  <c r="U184" i="12"/>
  <c r="N184" i="12"/>
  <c r="Q184" i="12"/>
  <c r="R184" i="12"/>
  <c r="P184" i="12"/>
  <c r="M184" i="12"/>
  <c r="S184" i="12"/>
  <c r="K184" i="12"/>
  <c r="N213" i="12"/>
  <c r="S213" i="12"/>
  <c r="Q213" i="12"/>
  <c r="P213" i="12"/>
  <c r="O213" i="12"/>
  <c r="V213" i="12"/>
  <c r="J213" i="12"/>
  <c r="L213" i="12"/>
  <c r="R213" i="12"/>
  <c r="W213" i="12"/>
  <c r="T213" i="12"/>
  <c r="U213" i="12"/>
  <c r="M213" i="12"/>
  <c r="K213" i="12"/>
  <c r="O214" i="12"/>
  <c r="P214" i="12"/>
  <c r="J214" i="12"/>
  <c r="L214" i="12"/>
  <c r="W214" i="12"/>
  <c r="T214" i="12"/>
  <c r="Q214" i="12"/>
  <c r="M214" i="12"/>
  <c r="K214" i="12"/>
  <c r="V214" i="12"/>
  <c r="U214" i="12"/>
  <c r="R214" i="12"/>
  <c r="N214" i="12"/>
  <c r="S214" i="12"/>
  <c r="N212" i="12"/>
  <c r="L212" i="12"/>
  <c r="V212" i="12"/>
  <c r="K212" i="12"/>
  <c r="J212" i="12"/>
  <c r="M212" i="12"/>
  <c r="P212" i="12"/>
  <c r="S212" i="12"/>
  <c r="W212" i="12"/>
  <c r="Q212" i="12"/>
  <c r="R212" i="12"/>
  <c r="T212" i="12"/>
  <c r="U212" i="12"/>
  <c r="O212" i="12"/>
  <c r="P187" i="12"/>
  <c r="U187" i="12"/>
  <c r="N187" i="12"/>
  <c r="M187" i="12"/>
  <c r="L187" i="12"/>
  <c r="K187" i="12"/>
  <c r="R187" i="12"/>
  <c r="Q187" i="12"/>
  <c r="J187" i="12"/>
  <c r="S187" i="12"/>
  <c r="W187" i="12"/>
  <c r="T187" i="12"/>
  <c r="O187" i="12"/>
  <c r="V187" i="12"/>
  <c r="K215" i="12"/>
  <c r="N215" i="12"/>
  <c r="V215" i="12"/>
  <c r="J215" i="12"/>
  <c r="U215" i="12"/>
  <c r="T215" i="12"/>
  <c r="R215" i="12"/>
  <c r="W215" i="12"/>
  <c r="S215" i="12"/>
  <c r="O215" i="12"/>
  <c r="P215" i="12"/>
  <c r="Q215" i="12"/>
  <c r="M215" i="12"/>
  <c r="L215" i="12"/>
  <c r="J210" i="12"/>
  <c r="M210" i="12"/>
  <c r="V210" i="12"/>
  <c r="U210" i="12"/>
  <c r="T210" i="12"/>
  <c r="Q210" i="12"/>
  <c r="S210" i="12"/>
  <c r="K210" i="12"/>
  <c r="W210" i="12"/>
  <c r="P210" i="12"/>
  <c r="R210" i="12"/>
  <c r="L210" i="12"/>
  <c r="N210" i="12"/>
  <c r="O210" i="12"/>
  <c r="Q189" i="12"/>
  <c r="N189" i="12"/>
  <c r="S189" i="12"/>
  <c r="L189" i="12"/>
  <c r="K189" i="12"/>
  <c r="M189" i="12"/>
  <c r="R189" i="12"/>
  <c r="U189" i="12"/>
  <c r="V189" i="12"/>
  <c r="O189" i="12"/>
  <c r="J189" i="12"/>
  <c r="T189" i="12"/>
  <c r="P189" i="12"/>
  <c r="W189" i="12"/>
  <c r="U183" i="12"/>
  <c r="J183" i="12"/>
  <c r="T183" i="12"/>
  <c r="W183" i="12"/>
  <c r="R183" i="12"/>
  <c r="K183" i="12"/>
  <c r="L183" i="12"/>
  <c r="Q183" i="12"/>
  <c r="S183" i="12"/>
  <c r="V183" i="12"/>
  <c r="P183" i="12"/>
  <c r="O183" i="12"/>
  <c r="N183" i="12"/>
  <c r="M183" i="12"/>
  <c r="S211" i="12"/>
  <c r="L211" i="12"/>
  <c r="R211" i="12"/>
  <c r="T211" i="12"/>
  <c r="Q211" i="12"/>
  <c r="P211" i="12"/>
  <c r="M211" i="12"/>
  <c r="K211" i="12"/>
  <c r="J211" i="12"/>
  <c r="V211" i="12"/>
  <c r="O211" i="12"/>
  <c r="U211" i="12"/>
  <c r="W211" i="12"/>
  <c r="N211" i="12"/>
  <c r="N186" i="12"/>
  <c r="M186" i="12"/>
  <c r="K186" i="12"/>
  <c r="L186" i="12"/>
  <c r="T186" i="12"/>
  <c r="O186" i="12"/>
  <c r="W186" i="12"/>
  <c r="J186" i="12"/>
  <c r="P186" i="12"/>
  <c r="V186" i="12"/>
  <c r="S186" i="12"/>
  <c r="U186" i="12"/>
  <c r="R186" i="12"/>
  <c r="Q186" i="12"/>
  <c r="R188" i="12"/>
  <c r="Q188" i="12"/>
  <c r="M188" i="12"/>
  <c r="J188" i="12"/>
  <c r="P188" i="12"/>
  <c r="W188" i="12"/>
  <c r="L188" i="12"/>
  <c r="T188" i="12"/>
  <c r="V188" i="12"/>
  <c r="O188" i="12"/>
  <c r="N188" i="12"/>
  <c r="K188" i="12"/>
  <c r="U188" i="12"/>
  <c r="S188" i="12"/>
  <c r="P185" i="12"/>
  <c r="N185" i="12"/>
  <c r="R185" i="12"/>
  <c r="O185" i="12"/>
  <c r="Q185" i="12"/>
  <c r="W185" i="12"/>
  <c r="V185" i="12"/>
  <c r="K185" i="12"/>
  <c r="M185" i="12"/>
  <c r="L185" i="12"/>
  <c r="S185" i="12"/>
  <c r="U185" i="12"/>
  <c r="T185" i="12"/>
  <c r="J185" i="12"/>
  <c r="Q216" i="12"/>
  <c r="P216" i="12"/>
  <c r="R216" i="12"/>
  <c r="J216" i="12"/>
  <c r="O216" i="12"/>
  <c r="N216" i="12"/>
  <c r="T216" i="12"/>
  <c r="S216" i="12"/>
  <c r="K216" i="12"/>
  <c r="W216" i="12"/>
  <c r="V216" i="12"/>
  <c r="U216" i="12"/>
  <c r="M216" i="12"/>
  <c r="L216" i="12"/>
  <c r="U245" i="12"/>
  <c r="S245" i="12"/>
  <c r="L245" i="12"/>
  <c r="K245" i="12"/>
  <c r="T245" i="12"/>
  <c r="Q245" i="12"/>
  <c r="O182" i="12"/>
  <c r="M182" i="12"/>
  <c r="K182" i="12"/>
  <c r="T182" i="12"/>
  <c r="P182" i="12"/>
  <c r="N182" i="12"/>
  <c r="L182" i="12"/>
  <c r="U182" i="12"/>
  <c r="V182" i="12"/>
  <c r="S182" i="12"/>
  <c r="R182" i="12"/>
  <c r="W182" i="12"/>
  <c r="J182" i="12"/>
  <c r="Q182" i="12"/>
  <c r="W245" i="12" l="1"/>
  <c r="O245" i="12"/>
  <c r="P245" i="12"/>
  <c r="R245" i="12"/>
  <c r="V245" i="12"/>
  <c r="J245" i="12"/>
  <c r="M245" i="12"/>
  <c r="H2605" i="18" s="1"/>
  <c r="L340" i="12"/>
  <c r="Q340" i="12"/>
  <c r="O340" i="12"/>
  <c r="N340" i="12"/>
  <c r="M340" i="12"/>
  <c r="P340" i="12"/>
  <c r="K340" i="12"/>
  <c r="J340" i="12"/>
  <c r="R340" i="12"/>
  <c r="H2661" i="18"/>
  <c r="M420" i="12"/>
  <c r="H2660" i="18"/>
  <c r="L420" i="12"/>
  <c r="H2722" i="18"/>
  <c r="R424" i="12"/>
  <c r="H2718" i="18"/>
  <c r="N424" i="12"/>
  <c r="H2715" i="18"/>
  <c r="K424" i="12"/>
  <c r="H2721" i="18"/>
  <c r="Q424" i="12"/>
  <c r="N374" i="12"/>
  <c r="H2732" i="18"/>
  <c r="H2663" i="18"/>
  <c r="O420" i="12"/>
  <c r="H2665" i="18"/>
  <c r="Q420" i="12"/>
  <c r="M424" i="12"/>
  <c r="H2717" i="18"/>
  <c r="H2736" i="18"/>
  <c r="R374" i="12"/>
  <c r="H2719" i="18"/>
  <c r="O424" i="12"/>
  <c r="K374" i="12"/>
  <c r="H2729" i="18"/>
  <c r="H2662" i="18"/>
  <c r="N420" i="12"/>
  <c r="H2733" i="18"/>
  <c r="O374" i="12"/>
  <c r="Q374" i="12"/>
  <c r="H2735" i="18"/>
  <c r="H2716" i="18"/>
  <c r="L424" i="12"/>
  <c r="H2666" i="18"/>
  <c r="R420" i="12"/>
  <c r="H2731" i="18"/>
  <c r="M374" i="12"/>
  <c r="H2664" i="18"/>
  <c r="P420" i="12"/>
  <c r="H2658" i="18"/>
  <c r="H274" i="12"/>
  <c r="H420" i="12" s="1"/>
  <c r="J420" i="12"/>
  <c r="P424" i="12"/>
  <c r="H2720" i="18"/>
  <c r="H2730" i="18"/>
  <c r="L374" i="12"/>
  <c r="H278" i="12"/>
  <c r="H424" i="12" s="1"/>
  <c r="J424" i="12"/>
  <c r="H2714" i="18"/>
  <c r="H2734" i="18"/>
  <c r="P374" i="12"/>
  <c r="H2659" i="18"/>
  <c r="K420" i="12"/>
  <c r="H301" i="12"/>
  <c r="H374" i="12" s="1"/>
  <c r="H2728" i="18"/>
  <c r="J374" i="12"/>
  <c r="Q376" i="12"/>
  <c r="H2763" i="18"/>
  <c r="R423" i="12"/>
  <c r="H2708" i="18"/>
  <c r="H2705" i="18"/>
  <c r="O423" i="12"/>
  <c r="M423" i="12"/>
  <c r="H2703" i="18"/>
  <c r="H2672" i="18"/>
  <c r="H275" i="12"/>
  <c r="H421" i="12" s="1"/>
  <c r="J421" i="12"/>
  <c r="P422" i="12"/>
  <c r="H2692" i="18"/>
  <c r="P380" i="12"/>
  <c r="H2818" i="18"/>
  <c r="H2749" i="18"/>
  <c r="Q375" i="12"/>
  <c r="H2616" i="18"/>
  <c r="J417" i="12"/>
  <c r="H271" i="12"/>
  <c r="H417" i="12" s="1"/>
  <c r="H2792" i="18"/>
  <c r="R378" i="12"/>
  <c r="H2743" i="18"/>
  <c r="K375" i="12"/>
  <c r="P417" i="12"/>
  <c r="H2622" i="18"/>
  <c r="H2791" i="18"/>
  <c r="Q378" i="12"/>
  <c r="H2756" i="18"/>
  <c r="H303" i="12"/>
  <c r="H376" i="12" s="1"/>
  <c r="J376" i="12"/>
  <c r="H2748" i="18"/>
  <c r="P375" i="12"/>
  <c r="H2762" i="18"/>
  <c r="P376" i="12"/>
  <c r="H2634" i="18"/>
  <c r="N418" i="12"/>
  <c r="R231" i="12"/>
  <c r="R445" i="12" s="1"/>
  <c r="R447" i="12" s="1"/>
  <c r="H3100" i="18" s="1"/>
  <c r="H2785" i="18"/>
  <c r="K378" i="12"/>
  <c r="H2759" i="18"/>
  <c r="M376" i="12"/>
  <c r="K381" i="12"/>
  <c r="H2827" i="18"/>
  <c r="H2702" i="18"/>
  <c r="L423" i="12"/>
  <c r="H2630" i="18"/>
  <c r="J418" i="12"/>
  <c r="H272" i="12"/>
  <c r="H418" i="12" s="1"/>
  <c r="M231" i="12"/>
  <c r="H2591" i="18" s="1"/>
  <c r="H2701" i="18"/>
  <c r="K423" i="12"/>
  <c r="N231" i="12"/>
  <c r="H2680" i="18"/>
  <c r="R421" i="12"/>
  <c r="H2678" i="18"/>
  <c r="P421" i="12"/>
  <c r="H2679" i="18"/>
  <c r="Q421" i="12"/>
  <c r="N423" i="12"/>
  <c r="H2704" i="18"/>
  <c r="O421" i="12"/>
  <c r="H2677" i="18"/>
  <c r="H2694" i="18"/>
  <c r="R422" i="12"/>
  <c r="J423" i="12"/>
  <c r="H2700" i="18"/>
  <c r="H277" i="12"/>
  <c r="H423" i="12" s="1"/>
  <c r="Q417" i="12"/>
  <c r="H2623" i="18"/>
  <c r="N422" i="12"/>
  <c r="H2690" i="18"/>
  <c r="W231" i="12"/>
  <c r="H2601" i="18" s="1"/>
  <c r="O231" i="12"/>
  <c r="H2593" i="18" s="1"/>
  <c r="H2621" i="18"/>
  <c r="O417" i="12"/>
  <c r="H2687" i="18"/>
  <c r="K422" i="12"/>
  <c r="Q231" i="12"/>
  <c r="H2595" i="18" s="1"/>
  <c r="P324" i="12"/>
  <c r="R324" i="12"/>
  <c r="Q324" i="12"/>
  <c r="J324" i="12"/>
  <c r="O324" i="12"/>
  <c r="K324" i="12"/>
  <c r="L324" i="12"/>
  <c r="N324" i="12"/>
  <c r="M324" i="12"/>
  <c r="N417" i="12"/>
  <c r="H2620" i="18"/>
  <c r="H2758" i="18"/>
  <c r="L376" i="12"/>
  <c r="H2689" i="18"/>
  <c r="M422" i="12"/>
  <c r="Q380" i="12"/>
  <c r="H2819" i="18"/>
  <c r="H2760" i="18"/>
  <c r="N376" i="12"/>
  <c r="R376" i="12"/>
  <c r="H2764" i="18"/>
  <c r="M417" i="12"/>
  <c r="H2619" i="18"/>
  <c r="H2637" i="18"/>
  <c r="Q418" i="12"/>
  <c r="L231" i="12"/>
  <c r="L445" i="12" s="1"/>
  <c r="L447" i="12" s="1"/>
  <c r="V231" i="12"/>
  <c r="V445" i="12" s="1"/>
  <c r="V447" i="12" s="1"/>
  <c r="H2788" i="18"/>
  <c r="N378" i="12"/>
  <c r="S231" i="12"/>
  <c r="H2597" i="18" s="1"/>
  <c r="H2831" i="18"/>
  <c r="O381" i="12"/>
  <c r="K418" i="12"/>
  <c r="H2631" i="18"/>
  <c r="T231" i="12"/>
  <c r="H2598" i="18" s="1"/>
  <c r="H2828" i="18"/>
  <c r="L381" i="12"/>
  <c r="P378" i="12"/>
  <c r="H2790" i="18"/>
  <c r="U231" i="12"/>
  <c r="H2599" i="18" s="1"/>
  <c r="M421" i="12"/>
  <c r="H2675" i="18"/>
  <c r="H2633" i="18"/>
  <c r="M418" i="12"/>
  <c r="P231" i="12"/>
  <c r="P445" i="12" s="1"/>
  <c r="P447" i="12" s="1"/>
  <c r="H3098" i="18" s="1"/>
  <c r="H2832" i="18"/>
  <c r="P381" i="12"/>
  <c r="L421" i="12"/>
  <c r="H2674" i="18"/>
  <c r="K421" i="12"/>
  <c r="H2673" i="18"/>
  <c r="H2834" i="18"/>
  <c r="R381" i="12"/>
  <c r="H2706" i="18"/>
  <c r="P423" i="12"/>
  <c r="H2815" i="18"/>
  <c r="M380" i="12"/>
  <c r="N421" i="12"/>
  <c r="H2676" i="18"/>
  <c r="K380" i="12"/>
  <c r="H2813" i="18"/>
  <c r="H2820" i="18"/>
  <c r="R380" i="12"/>
  <c r="S444" i="12"/>
  <c r="H2345" i="18"/>
  <c r="H144" i="12"/>
  <c r="H444" i="12" s="1"/>
  <c r="H2617" i="18"/>
  <c r="K417" i="12"/>
  <c r="H2761" i="18"/>
  <c r="O376" i="12"/>
  <c r="H2688" i="18"/>
  <c r="L422" i="12"/>
  <c r="H2817" i="18"/>
  <c r="O380" i="12"/>
  <c r="H2632" i="18"/>
  <c r="L418" i="12"/>
  <c r="H2742" i="18"/>
  <c r="H302" i="12"/>
  <c r="H375" i="12" s="1"/>
  <c r="J375" i="12"/>
  <c r="H2789" i="18"/>
  <c r="O378" i="12"/>
  <c r="L417" i="12"/>
  <c r="H2618" i="18"/>
  <c r="H2747" i="18"/>
  <c r="O375" i="12"/>
  <c r="H2635" i="18"/>
  <c r="O418" i="12"/>
  <c r="H2745" i="18"/>
  <c r="M375" i="12"/>
  <c r="H2786" i="18"/>
  <c r="L378" i="12"/>
  <c r="K231" i="12"/>
  <c r="K445" i="12" s="1"/>
  <c r="K447" i="12" s="1"/>
  <c r="L375" i="12"/>
  <c r="H2744" i="18"/>
  <c r="H2636" i="18"/>
  <c r="P418" i="12"/>
  <c r="R375" i="12"/>
  <c r="H2750" i="18"/>
  <c r="M378" i="12"/>
  <c r="H2787" i="18"/>
  <c r="H2746" i="18"/>
  <c r="N375" i="12"/>
  <c r="H2784" i="18"/>
  <c r="J378" i="12"/>
  <c r="H305" i="12"/>
  <c r="H378" i="12" s="1"/>
  <c r="H2833" i="18"/>
  <c r="Q381" i="12"/>
  <c r="R418" i="12"/>
  <c r="H2638" i="18"/>
  <c r="H2829" i="18"/>
  <c r="M381" i="12"/>
  <c r="H2830" i="18"/>
  <c r="N381" i="12"/>
  <c r="J381" i="12"/>
  <c r="H2826" i="18"/>
  <c r="H308" i="12"/>
  <c r="H381" i="12" s="1"/>
  <c r="H2693" i="18"/>
  <c r="Q422" i="12"/>
  <c r="H2707" i="18"/>
  <c r="Q423" i="12"/>
  <c r="N380" i="12"/>
  <c r="H2816" i="18"/>
  <c r="O422" i="12"/>
  <c r="H2691" i="18"/>
  <c r="H2812" i="18"/>
  <c r="J380" i="12"/>
  <c r="H307" i="12"/>
  <c r="H380" i="12" s="1"/>
  <c r="R417" i="12"/>
  <c r="H2624" i="18"/>
  <c r="H2757" i="18"/>
  <c r="K376" i="12"/>
  <c r="J422" i="12"/>
  <c r="H2686" i="18"/>
  <c r="H276" i="12"/>
  <c r="H422" i="12" s="1"/>
  <c r="L380" i="12"/>
  <c r="H2814" i="18"/>
  <c r="H3104" i="18"/>
  <c r="V688" i="12"/>
  <c r="V693" i="12" s="1"/>
  <c r="R688" i="12"/>
  <c r="R693" i="12" s="1"/>
  <c r="H2604" i="18"/>
  <c r="L460" i="12"/>
  <c r="L462" i="12" s="1"/>
  <c r="H2565" i="18"/>
  <c r="O415" i="12"/>
  <c r="O431" i="12" s="1"/>
  <c r="H2428" i="18"/>
  <c r="R370" i="12"/>
  <c r="R386" i="12" s="1"/>
  <c r="H2424" i="18"/>
  <c r="N370" i="12"/>
  <c r="N386" i="12" s="1"/>
  <c r="H2386" i="18"/>
  <c r="R367" i="12"/>
  <c r="R383" i="12" s="1"/>
  <c r="H2489" i="18"/>
  <c r="W409" i="12"/>
  <c r="W425" i="12" s="1"/>
  <c r="H2556" i="18"/>
  <c r="T414" i="12"/>
  <c r="T430" i="12" s="1"/>
  <c r="H2535" i="18"/>
  <c r="M413" i="12"/>
  <c r="M429" i="12" s="1"/>
  <c r="H2519" i="18"/>
  <c r="K412" i="12"/>
  <c r="K428" i="12" s="1"/>
  <c r="H2394" i="18"/>
  <c r="L368" i="12"/>
  <c r="L384" i="12" s="1"/>
  <c r="H2375" i="18"/>
  <c r="U366" i="12"/>
  <c r="U382" i="12" s="1"/>
  <c r="H2494" i="18"/>
  <c r="N410" i="12"/>
  <c r="N426" i="12" s="1"/>
  <c r="H2539" i="18"/>
  <c r="Q413" i="12"/>
  <c r="Q429" i="12" s="1"/>
  <c r="H2521" i="18"/>
  <c r="M412" i="12"/>
  <c r="M428" i="12" s="1"/>
  <c r="H2522" i="18"/>
  <c r="N412" i="12"/>
  <c r="N428" i="12" s="1"/>
  <c r="H2581" i="18"/>
  <c r="Q416" i="12"/>
  <c r="Q432" i="12" s="1"/>
  <c r="H2366" i="18"/>
  <c r="L366" i="12"/>
  <c r="L382" i="12" s="1"/>
  <c r="H2413" i="18"/>
  <c r="Q369" i="12"/>
  <c r="Q385" i="12" s="1"/>
  <c r="H2429" i="18"/>
  <c r="S370" i="12"/>
  <c r="S386" i="12" s="1"/>
  <c r="H2499" i="18"/>
  <c r="S410" i="12"/>
  <c r="S426" i="12" s="1"/>
  <c r="H2388" i="18"/>
  <c r="T367" i="12"/>
  <c r="T383" i="12" s="1"/>
  <c r="H2485" i="18"/>
  <c r="S409" i="12"/>
  <c r="S425" i="12" s="1"/>
  <c r="H2546" i="18"/>
  <c r="J414" i="12"/>
  <c r="J430" i="12" s="1"/>
  <c r="H215" i="12"/>
  <c r="H414" i="12" s="1"/>
  <c r="H2506" i="18"/>
  <c r="L411" i="12"/>
  <c r="L427" i="12" s="1"/>
  <c r="H2529" i="18"/>
  <c r="U412" i="12"/>
  <c r="U428" i="12" s="1"/>
  <c r="H2577" i="18"/>
  <c r="M416" i="12"/>
  <c r="M432" i="12" s="1"/>
  <c r="H2368" i="18"/>
  <c r="N366" i="12"/>
  <c r="N382" i="12" s="1"/>
  <c r="H2562" i="18"/>
  <c r="L415" i="12"/>
  <c r="L431" i="12" s="1"/>
  <c r="H2566" i="18"/>
  <c r="P415" i="12"/>
  <c r="P431" i="12" s="1"/>
  <c r="H2458" i="18"/>
  <c r="T372" i="12"/>
  <c r="T388" i="12" s="1"/>
  <c r="H2432" i="18"/>
  <c r="V370" i="12"/>
  <c r="V386" i="12" s="1"/>
  <c r="H2501" i="18"/>
  <c r="U410" i="12"/>
  <c r="U426" i="12" s="1"/>
  <c r="H2381" i="18"/>
  <c r="M367" i="12"/>
  <c r="M383" i="12" s="1"/>
  <c r="H2378" i="18"/>
  <c r="J367" i="12"/>
  <c r="J383" i="12" s="1"/>
  <c r="H183" i="12"/>
  <c r="H367" i="12" s="1"/>
  <c r="H2483" i="18"/>
  <c r="Q409" i="12"/>
  <c r="Q425" i="12" s="1"/>
  <c r="H2558" i="18"/>
  <c r="V414" i="12"/>
  <c r="V430" i="12" s="1"/>
  <c r="H2515" i="18"/>
  <c r="U411" i="12"/>
  <c r="U427" i="12" s="1"/>
  <c r="H2545" i="18"/>
  <c r="W413" i="12"/>
  <c r="W429" i="12" s="1"/>
  <c r="H2602" i="18"/>
  <c r="H245" i="12"/>
  <c r="H460" i="12" s="1"/>
  <c r="J460" i="12"/>
  <c r="J462" i="12" s="1"/>
  <c r="H2567" i="18"/>
  <c r="Q415" i="12"/>
  <c r="Q431" i="12" s="1"/>
  <c r="H2450" i="18"/>
  <c r="L372" i="12"/>
  <c r="L388" i="12" s="1"/>
  <c r="H2389" i="18"/>
  <c r="U367" i="12"/>
  <c r="U383" i="12" s="1"/>
  <c r="M460" i="12"/>
  <c r="M462" i="12" s="1"/>
  <c r="H2406" i="18"/>
  <c r="J369" i="12"/>
  <c r="J385" i="12" s="1"/>
  <c r="H185" i="12"/>
  <c r="H369" i="12" s="1"/>
  <c r="H2461" i="18"/>
  <c r="W372" i="12"/>
  <c r="W388" i="12" s="1"/>
  <c r="H2502" i="18"/>
  <c r="V410" i="12"/>
  <c r="V426" i="12" s="1"/>
  <c r="H2475" i="18"/>
  <c r="W373" i="12"/>
  <c r="W389" i="12" s="1"/>
  <c r="H2549" i="18"/>
  <c r="M414" i="12"/>
  <c r="M430" i="12" s="1"/>
  <c r="H2532" i="18"/>
  <c r="H214" i="12"/>
  <c r="H413" i="12" s="1"/>
  <c r="J413" i="12"/>
  <c r="J429" i="12" s="1"/>
  <c r="H2526" i="18"/>
  <c r="R412" i="12"/>
  <c r="R428" i="12" s="1"/>
  <c r="H2401" i="18"/>
  <c r="S368" i="12"/>
  <c r="S384" i="12" s="1"/>
  <c r="H2582" i="18"/>
  <c r="R416" i="12"/>
  <c r="R432" i="12" s="1"/>
  <c r="H2365" i="18"/>
  <c r="K366" i="12"/>
  <c r="K382" i="12" s="1"/>
  <c r="H2606" i="18"/>
  <c r="N460" i="12"/>
  <c r="N462" i="12" s="1"/>
  <c r="H2572" i="18"/>
  <c r="V415" i="12"/>
  <c r="V431" i="12" s="1"/>
  <c r="H2416" i="18"/>
  <c r="T369" i="12"/>
  <c r="T385" i="12" s="1"/>
  <c r="H2412" i="18"/>
  <c r="P369" i="12"/>
  <c r="P385" i="12" s="1"/>
  <c r="H2454" i="18"/>
  <c r="P372" i="12"/>
  <c r="P388" i="12" s="1"/>
  <c r="H2433" i="18"/>
  <c r="W370" i="12"/>
  <c r="W386" i="12" s="1"/>
  <c r="H2490" i="18"/>
  <c r="H211" i="12"/>
  <c r="H410" i="12" s="1"/>
  <c r="J410" i="12"/>
  <c r="J426" i="12" s="1"/>
  <c r="H2384" i="18"/>
  <c r="P367" i="12"/>
  <c r="P383" i="12" s="1"/>
  <c r="H2468" i="18"/>
  <c r="P373" i="12"/>
  <c r="P389" i="12" s="1"/>
  <c r="H2469" i="18"/>
  <c r="Q373" i="12"/>
  <c r="Q389" i="12" s="1"/>
  <c r="H2488" i="18"/>
  <c r="V409" i="12"/>
  <c r="V425" i="12" s="1"/>
  <c r="Q414" i="12"/>
  <c r="Q430" i="12" s="1"/>
  <c r="H2553" i="18"/>
  <c r="H2437" i="18"/>
  <c r="M371" i="12"/>
  <c r="M387" i="12" s="1"/>
  <c r="H2511" i="18"/>
  <c r="Q411" i="12"/>
  <c r="Q427" i="12" s="1"/>
  <c r="H2541" i="18"/>
  <c r="S413" i="12"/>
  <c r="S429" i="12" s="1"/>
  <c r="H2538" i="18"/>
  <c r="P413" i="12"/>
  <c r="P429" i="12" s="1"/>
  <c r="L412" i="12"/>
  <c r="L428" i="12" s="1"/>
  <c r="H2520" i="18"/>
  <c r="H2395" i="18"/>
  <c r="M368" i="12"/>
  <c r="M384" i="12" s="1"/>
  <c r="H2578" i="18"/>
  <c r="N416" i="12"/>
  <c r="N432" i="12" s="1"/>
  <c r="H2579" i="18"/>
  <c r="O416" i="12"/>
  <c r="O432" i="12" s="1"/>
  <c r="H2371" i="18"/>
  <c r="Q366" i="12"/>
  <c r="Q382" i="12" s="1"/>
  <c r="H2367" i="18"/>
  <c r="M366" i="12"/>
  <c r="M382" i="12" s="1"/>
  <c r="H2615" i="18"/>
  <c r="W460" i="12"/>
  <c r="W462" i="12" s="1"/>
  <c r="H2573" i="18"/>
  <c r="W415" i="12"/>
  <c r="W431" i="12" s="1"/>
  <c r="H2417" i="18"/>
  <c r="U369" i="12"/>
  <c r="U385" i="12" s="1"/>
  <c r="H2448" i="18"/>
  <c r="J372" i="12"/>
  <c r="J388" i="12" s="1"/>
  <c r="H188" i="12"/>
  <c r="H372" i="12" s="1"/>
  <c r="H2425" i="18"/>
  <c r="O370" i="12"/>
  <c r="O386" i="12" s="1"/>
  <c r="H2491" i="18"/>
  <c r="K410" i="12"/>
  <c r="K426" i="12" s="1"/>
  <c r="V367" i="12"/>
  <c r="V383" i="12" s="1"/>
  <c r="H2390" i="18"/>
  <c r="H2472" i="18"/>
  <c r="T373" i="12"/>
  <c r="T389" i="12" s="1"/>
  <c r="H2481" i="18"/>
  <c r="O409" i="12"/>
  <c r="O425" i="12" s="1"/>
  <c r="H2479" i="18"/>
  <c r="M409" i="12"/>
  <c r="M425" i="12" s="1"/>
  <c r="H2552" i="18"/>
  <c r="P414" i="12"/>
  <c r="P430" i="12" s="1"/>
  <c r="H2438" i="18"/>
  <c r="N371" i="12"/>
  <c r="N387" i="12" s="1"/>
  <c r="W411" i="12"/>
  <c r="W427" i="12" s="1"/>
  <c r="H2517" i="18"/>
  <c r="H2536" i="18"/>
  <c r="N413" i="12"/>
  <c r="N429" i="12" s="1"/>
  <c r="H2537" i="18"/>
  <c r="O413" i="12"/>
  <c r="O429" i="12" s="1"/>
  <c r="H213" i="12"/>
  <c r="H412" i="12" s="1"/>
  <c r="H2518" i="18"/>
  <c r="J412" i="12"/>
  <c r="J428" i="12" s="1"/>
  <c r="H2398" i="18"/>
  <c r="P368" i="12"/>
  <c r="P384" i="12" s="1"/>
  <c r="H2583" i="18"/>
  <c r="S416" i="12"/>
  <c r="S432" i="12" s="1"/>
  <c r="H2574" i="18"/>
  <c r="H217" i="12"/>
  <c r="H416" i="12" s="1"/>
  <c r="J416" i="12"/>
  <c r="J432" i="12" s="1"/>
  <c r="H2603" i="18"/>
  <c r="K460" i="12"/>
  <c r="K462" i="12" s="1"/>
  <c r="H2564" i="18"/>
  <c r="N415" i="12"/>
  <c r="N431" i="12" s="1"/>
  <c r="H2376" i="18"/>
  <c r="V366" i="12"/>
  <c r="V382" i="12" s="1"/>
  <c r="H2418" i="18"/>
  <c r="V369" i="12"/>
  <c r="V385" i="12" s="1"/>
  <c r="H2452" i="18"/>
  <c r="N372" i="12"/>
  <c r="N388" i="12" s="1"/>
  <c r="H2498" i="18"/>
  <c r="R410" i="12"/>
  <c r="R426" i="12" s="1"/>
  <c r="H2470" i="18"/>
  <c r="R373" i="12"/>
  <c r="R389" i="12" s="1"/>
  <c r="H2443" i="18"/>
  <c r="S371" i="12"/>
  <c r="S387" i="12" s="1"/>
  <c r="H2527" i="18"/>
  <c r="S412" i="12"/>
  <c r="S428" i="12" s="1"/>
  <c r="H2611" i="18"/>
  <c r="S460" i="12"/>
  <c r="S462" i="12" s="1"/>
  <c r="H2560" i="18"/>
  <c r="J415" i="12"/>
  <c r="J431" i="12" s="1"/>
  <c r="H216" i="12"/>
  <c r="H415" i="12" s="1"/>
  <c r="H2419" i="18"/>
  <c r="W369" i="12"/>
  <c r="W385" i="12" s="1"/>
  <c r="H2431" i="18"/>
  <c r="U370" i="12"/>
  <c r="U386" i="12" s="1"/>
  <c r="H2492" i="18"/>
  <c r="L410" i="12"/>
  <c r="L426" i="12" s="1"/>
  <c r="H2391" i="18"/>
  <c r="W367" i="12"/>
  <c r="W383" i="12" s="1"/>
  <c r="H2465" i="18"/>
  <c r="M373" i="12"/>
  <c r="M389" i="12" s="1"/>
  <c r="H2477" i="18"/>
  <c r="K409" i="12"/>
  <c r="K425" i="12" s="1"/>
  <c r="H2557" i="18"/>
  <c r="U414" i="12"/>
  <c r="U430" i="12" s="1"/>
  <c r="H2434" i="18"/>
  <c r="H187" i="12"/>
  <c r="H371" i="12" s="1"/>
  <c r="J371" i="12"/>
  <c r="J387" i="12" s="1"/>
  <c r="H2516" i="18"/>
  <c r="V411" i="12"/>
  <c r="V427" i="12" s="1"/>
  <c r="H2404" i="18"/>
  <c r="V368" i="12"/>
  <c r="V384" i="12" s="1"/>
  <c r="H2613" i="18"/>
  <c r="U460" i="12"/>
  <c r="U462" i="12" s="1"/>
  <c r="H2568" i="18"/>
  <c r="R415" i="12"/>
  <c r="R431" i="12" s="1"/>
  <c r="H2460" i="18"/>
  <c r="V372" i="12"/>
  <c r="V388" i="12" s="1"/>
  <c r="H2503" i="18"/>
  <c r="W410" i="12"/>
  <c r="W426" i="12" s="1"/>
  <c r="H2463" i="18"/>
  <c r="K373" i="12"/>
  <c r="K389" i="12" s="1"/>
  <c r="H2441" i="18"/>
  <c r="Q371" i="12"/>
  <c r="Q387" i="12" s="1"/>
  <c r="V460" i="12"/>
  <c r="V462" i="12" s="1"/>
  <c r="H2614" i="18"/>
  <c r="H2442" i="18"/>
  <c r="R371" i="12"/>
  <c r="R387" i="12" s="1"/>
  <c r="H2508" i="18"/>
  <c r="N411" i="12"/>
  <c r="N427" i="12" s="1"/>
  <c r="H2528" i="18"/>
  <c r="T412" i="12"/>
  <c r="T428" i="12" s="1"/>
  <c r="H2587" i="18"/>
  <c r="W416" i="12"/>
  <c r="W432" i="12" s="1"/>
  <c r="H2563" i="18"/>
  <c r="M415" i="12"/>
  <c r="M431" i="12" s="1"/>
  <c r="H2414" i="18"/>
  <c r="R369" i="12"/>
  <c r="R385" i="12" s="1"/>
  <c r="H2426" i="18"/>
  <c r="P370" i="12"/>
  <c r="P386" i="12" s="1"/>
  <c r="H2382" i="18"/>
  <c r="N367" i="12"/>
  <c r="N383" i="12" s="1"/>
  <c r="H2471" i="18"/>
  <c r="S373" i="12"/>
  <c r="S389" i="12" s="1"/>
  <c r="H2486" i="18"/>
  <c r="T409" i="12"/>
  <c r="T425" i="12" s="1"/>
  <c r="H2548" i="18"/>
  <c r="L414" i="12"/>
  <c r="L430" i="12" s="1"/>
  <c r="H2550" i="18"/>
  <c r="N414" i="12"/>
  <c r="N430" i="12" s="1"/>
  <c r="H2435" i="18"/>
  <c r="K371" i="12"/>
  <c r="K387" i="12" s="1"/>
  <c r="H2514" i="18"/>
  <c r="T411" i="12"/>
  <c r="T427" i="12" s="1"/>
  <c r="H2534" i="18"/>
  <c r="L413" i="12"/>
  <c r="L429" i="12" s="1"/>
  <c r="H2531" i="18"/>
  <c r="W412" i="12"/>
  <c r="W428" i="12" s="1"/>
  <c r="H2393" i="18"/>
  <c r="K368" i="12"/>
  <c r="K384" i="12" s="1"/>
  <c r="H2405" i="18"/>
  <c r="W368" i="12"/>
  <c r="W384" i="12" s="1"/>
  <c r="H2575" i="18"/>
  <c r="K416" i="12"/>
  <c r="K432" i="12" s="1"/>
  <c r="H2374" i="18"/>
  <c r="T366" i="12"/>
  <c r="T382" i="12" s="1"/>
  <c r="H2571" i="18"/>
  <c r="U415" i="12"/>
  <c r="U431" i="12" s="1"/>
  <c r="H2410" i="18"/>
  <c r="N369" i="12"/>
  <c r="N385" i="12" s="1"/>
  <c r="H2420" i="18"/>
  <c r="J370" i="12"/>
  <c r="J386" i="12" s="1"/>
  <c r="H186" i="12"/>
  <c r="H370" i="12" s="1"/>
  <c r="H2383" i="18"/>
  <c r="O367" i="12"/>
  <c r="O383" i="12" s="1"/>
  <c r="H2466" i="18"/>
  <c r="N373" i="12"/>
  <c r="N389" i="12" s="1"/>
  <c r="H2487" i="18"/>
  <c r="U409" i="12"/>
  <c r="U425" i="12" s="1"/>
  <c r="H2547" i="18"/>
  <c r="K414" i="12"/>
  <c r="K430" i="12" s="1"/>
  <c r="H2436" i="18"/>
  <c r="L371" i="12"/>
  <c r="L387" i="12" s="1"/>
  <c r="H2512" i="18"/>
  <c r="R411" i="12"/>
  <c r="R427" i="12" s="1"/>
  <c r="H2402" i="18"/>
  <c r="T368" i="12"/>
  <c r="T384" i="12" s="1"/>
  <c r="H2364" i="18"/>
  <c r="J366" i="12"/>
  <c r="J382" i="12" s="1"/>
  <c r="H182" i="12"/>
  <c r="H366" i="12" s="1"/>
  <c r="H2369" i="18"/>
  <c r="O366" i="12"/>
  <c r="O382" i="12" s="1"/>
  <c r="H2607" i="18"/>
  <c r="O460" i="12"/>
  <c r="O462" i="12" s="1"/>
  <c r="H2561" i="18"/>
  <c r="K415" i="12"/>
  <c r="K431" i="12" s="1"/>
  <c r="H2415" i="18"/>
  <c r="S369" i="12"/>
  <c r="S385" i="12" s="1"/>
  <c r="H2451" i="18"/>
  <c r="M372" i="12"/>
  <c r="M388" i="12" s="1"/>
  <c r="H2430" i="18"/>
  <c r="T370" i="12"/>
  <c r="T386" i="12" s="1"/>
  <c r="H2493" i="18"/>
  <c r="M410" i="12"/>
  <c r="M426" i="12" s="1"/>
  <c r="H2387" i="18"/>
  <c r="S367" i="12"/>
  <c r="S383" i="12" s="1"/>
  <c r="H2462" i="18"/>
  <c r="J373" i="12"/>
  <c r="J389" i="12" s="1"/>
  <c r="H189" i="12"/>
  <c r="H373" i="12" s="1"/>
  <c r="H2480" i="18"/>
  <c r="N409" i="12"/>
  <c r="N425" i="12" s="1"/>
  <c r="H2476" i="18"/>
  <c r="H210" i="12"/>
  <c r="H409" i="12" s="1"/>
  <c r="J409" i="12"/>
  <c r="J425" i="12" s="1"/>
  <c r="H2551" i="18"/>
  <c r="O414" i="12"/>
  <c r="O430" i="12" s="1"/>
  <c r="H2446" i="18"/>
  <c r="V371" i="12"/>
  <c r="V387" i="12" s="1"/>
  <c r="H2445" i="18"/>
  <c r="U371" i="12"/>
  <c r="U387" i="12" s="1"/>
  <c r="H2513" i="18"/>
  <c r="S411" i="12"/>
  <c r="S427" i="12" s="1"/>
  <c r="H2540" i="18"/>
  <c r="R413" i="12"/>
  <c r="R429" i="12" s="1"/>
  <c r="H2530" i="18"/>
  <c r="V412" i="12"/>
  <c r="V428" i="12" s="1"/>
  <c r="H2400" i="18"/>
  <c r="R368" i="12"/>
  <c r="R384" i="12" s="1"/>
  <c r="H2584" i="18"/>
  <c r="T416" i="12"/>
  <c r="T432" i="12" s="1"/>
  <c r="H2377" i="18"/>
  <c r="W366" i="12"/>
  <c r="W382" i="12" s="1"/>
  <c r="H2609" i="18"/>
  <c r="Q460" i="12"/>
  <c r="Q462" i="12" s="1"/>
  <c r="H2608" i="18"/>
  <c r="P460" i="12"/>
  <c r="P462" i="12" s="1"/>
  <c r="H2569" i="18"/>
  <c r="S415" i="12"/>
  <c r="S431" i="12" s="1"/>
  <c r="H2408" i="18"/>
  <c r="L369" i="12"/>
  <c r="L385" i="12" s="1"/>
  <c r="H2457" i="18"/>
  <c r="S372" i="12"/>
  <c r="S388" i="12" s="1"/>
  <c r="H2455" i="18"/>
  <c r="Q372" i="12"/>
  <c r="Q388" i="12" s="1"/>
  <c r="H2422" i="18"/>
  <c r="L370" i="12"/>
  <c r="L386" i="12" s="1"/>
  <c r="H2496" i="18"/>
  <c r="P410" i="12"/>
  <c r="P426" i="12" s="1"/>
  <c r="H2385" i="18"/>
  <c r="Q367" i="12"/>
  <c r="Q383" i="12" s="1"/>
  <c r="H2467" i="18"/>
  <c r="O373" i="12"/>
  <c r="O389" i="12" s="1"/>
  <c r="H2478" i="18"/>
  <c r="L409" i="12"/>
  <c r="L425" i="12" s="1"/>
  <c r="H2555" i="18"/>
  <c r="S414" i="12"/>
  <c r="S430" i="12" s="1"/>
  <c r="H2439" i="18"/>
  <c r="O371" i="12"/>
  <c r="O387" i="12" s="1"/>
  <c r="H2440" i="18"/>
  <c r="P371" i="12"/>
  <c r="P387" i="12" s="1"/>
  <c r="H2510" i="18"/>
  <c r="P411" i="12"/>
  <c r="P427" i="12" s="1"/>
  <c r="H2543" i="18"/>
  <c r="U413" i="12"/>
  <c r="U429" i="12" s="1"/>
  <c r="H2523" i="18"/>
  <c r="O412" i="12"/>
  <c r="O428" i="12" s="1"/>
  <c r="H2399" i="18"/>
  <c r="Q368" i="12"/>
  <c r="Q384" i="12" s="1"/>
  <c r="H2585" i="18"/>
  <c r="U416" i="12"/>
  <c r="U432" i="12" s="1"/>
  <c r="H2588" i="18"/>
  <c r="J445" i="12"/>
  <c r="J447" i="12" s="1"/>
  <c r="H2505" i="18"/>
  <c r="K411" i="12"/>
  <c r="K427" i="12" s="1"/>
  <c r="H2586" i="18"/>
  <c r="V416" i="12"/>
  <c r="V432" i="12" s="1"/>
  <c r="H2453" i="18"/>
  <c r="O372" i="12"/>
  <c r="O388" i="12" s="1"/>
  <c r="H2509" i="18"/>
  <c r="O411" i="12"/>
  <c r="O427" i="12" s="1"/>
  <c r="H2542" i="18"/>
  <c r="T413" i="12"/>
  <c r="T429" i="12" s="1"/>
  <c r="H2392" i="18"/>
  <c r="J368" i="12"/>
  <c r="J384" i="12" s="1"/>
  <c r="H184" i="12"/>
  <c r="H368" i="12" s="1"/>
  <c r="H2411" i="18"/>
  <c r="O369" i="12"/>
  <c r="O385" i="12" s="1"/>
  <c r="H2464" i="18"/>
  <c r="L373" i="12"/>
  <c r="L389" i="12" s="1"/>
  <c r="H2397" i="18"/>
  <c r="O368" i="12"/>
  <c r="O384" i="12" s="1"/>
  <c r="H2370" i="18"/>
  <c r="P366" i="12"/>
  <c r="P382" i="12" s="1"/>
  <c r="H2495" i="18"/>
  <c r="O410" i="12"/>
  <c r="O426" i="12" s="1"/>
  <c r="H2372" i="18"/>
  <c r="R366" i="12"/>
  <c r="R382" i="12" s="1"/>
  <c r="H2612" i="18"/>
  <c r="T460" i="12"/>
  <c r="T462" i="12" s="1"/>
  <c r="H2610" i="18"/>
  <c r="R460" i="12"/>
  <c r="R462" i="12" s="1"/>
  <c r="H2570" i="18"/>
  <c r="T415" i="12"/>
  <c r="T431" i="12" s="1"/>
  <c r="H2409" i="18"/>
  <c r="M369" i="12"/>
  <c r="M385" i="12" s="1"/>
  <c r="H2459" i="18"/>
  <c r="U372" i="12"/>
  <c r="U388" i="12" s="1"/>
  <c r="H2456" i="18"/>
  <c r="R372" i="12"/>
  <c r="R388" i="12" s="1"/>
  <c r="H2421" i="18"/>
  <c r="K370" i="12"/>
  <c r="K386" i="12" s="1"/>
  <c r="H2497" i="18"/>
  <c r="Q410" i="12"/>
  <c r="Q426" i="12" s="1"/>
  <c r="L367" i="12"/>
  <c r="L383" i="12" s="1"/>
  <c r="H2380" i="18"/>
  <c r="H2474" i="18"/>
  <c r="V373" i="12"/>
  <c r="V389" i="12" s="1"/>
  <c r="H2484" i="18"/>
  <c r="R409" i="12"/>
  <c r="R425" i="12" s="1"/>
  <c r="H2559" i="18"/>
  <c r="W414" i="12"/>
  <c r="W430" i="12" s="1"/>
  <c r="H2444" i="18"/>
  <c r="T371" i="12"/>
  <c r="T387" i="12" s="1"/>
  <c r="H2507" i="18"/>
  <c r="M411" i="12"/>
  <c r="M427" i="12" s="1"/>
  <c r="H2544" i="18"/>
  <c r="V413" i="12"/>
  <c r="V429" i="12" s="1"/>
  <c r="H2524" i="18"/>
  <c r="P412" i="12"/>
  <c r="P428" i="12" s="1"/>
  <c r="H2396" i="18"/>
  <c r="N368" i="12"/>
  <c r="N384" i="12" s="1"/>
  <c r="H2576" i="18"/>
  <c r="L416" i="12"/>
  <c r="L432" i="12" s="1"/>
  <c r="S366" i="12"/>
  <c r="S382" i="12" s="1"/>
  <c r="H2373" i="18"/>
  <c r="H2407" i="18"/>
  <c r="K369" i="12"/>
  <c r="K385" i="12" s="1"/>
  <c r="H2449" i="18"/>
  <c r="K372" i="12"/>
  <c r="K388" i="12" s="1"/>
  <c r="H2427" i="18"/>
  <c r="Q370" i="12"/>
  <c r="Q386" i="12" s="1"/>
  <c r="H2423" i="18"/>
  <c r="M370" i="12"/>
  <c r="M386" i="12" s="1"/>
  <c r="H2500" i="18"/>
  <c r="T410" i="12"/>
  <c r="T426" i="12" s="1"/>
  <c r="H2379" i="18"/>
  <c r="K367" i="12"/>
  <c r="K383" i="12" s="1"/>
  <c r="H2473" i="18"/>
  <c r="U373" i="12"/>
  <c r="U389" i="12" s="1"/>
  <c r="H2482" i="18"/>
  <c r="P409" i="12"/>
  <c r="P425" i="12" s="1"/>
  <c r="H2554" i="18"/>
  <c r="R414" i="12"/>
  <c r="R430" i="12" s="1"/>
  <c r="H2447" i="18"/>
  <c r="W371" i="12"/>
  <c r="W387" i="12" s="1"/>
  <c r="H2504" i="18"/>
  <c r="H212" i="12"/>
  <c r="H411" i="12" s="1"/>
  <c r="J411" i="12"/>
  <c r="J427" i="12" s="1"/>
  <c r="H2533" i="18"/>
  <c r="K413" i="12"/>
  <c r="K429" i="12" s="1"/>
  <c r="H2525" i="18"/>
  <c r="Q412" i="12"/>
  <c r="Q428" i="12" s="1"/>
  <c r="H2403" i="18"/>
  <c r="U368" i="12"/>
  <c r="U384" i="12" s="1"/>
  <c r="H2580" i="18"/>
  <c r="P416" i="12"/>
  <c r="P432" i="12" s="1"/>
  <c r="T445" i="12" l="1"/>
  <c r="T447" i="12" s="1"/>
  <c r="H231" i="12"/>
  <c r="H445" i="12" s="1"/>
  <c r="H2862" i="18"/>
  <c r="R461" i="12"/>
  <c r="J461" i="12"/>
  <c r="H2854" i="18"/>
  <c r="H340" i="12"/>
  <c r="H461" i="12" s="1"/>
  <c r="P461" i="12"/>
  <c r="H2860" i="18"/>
  <c r="H2857" i="18"/>
  <c r="M461" i="12"/>
  <c r="N461" i="12"/>
  <c r="H2858" i="18"/>
  <c r="H2859" i="18"/>
  <c r="O461" i="12"/>
  <c r="K461" i="12"/>
  <c r="H2855" i="18"/>
  <c r="H2861" i="18"/>
  <c r="Q461" i="12"/>
  <c r="H2856" i="18"/>
  <c r="L461" i="12"/>
  <c r="M445" i="12"/>
  <c r="M447" i="12" s="1"/>
  <c r="H3095" i="18" s="1"/>
  <c r="W445" i="12"/>
  <c r="W447" i="12" s="1"/>
  <c r="W688" i="12" s="1"/>
  <c r="W693" i="12" s="1"/>
  <c r="O445" i="12"/>
  <c r="O447" i="12" s="1"/>
  <c r="M446" i="12"/>
  <c r="H2843" i="18"/>
  <c r="L446" i="12"/>
  <c r="H2842" i="18"/>
  <c r="O446" i="12"/>
  <c r="H2845" i="18"/>
  <c r="H2847" i="18"/>
  <c r="Q446" i="12"/>
  <c r="H2589" i="18"/>
  <c r="H2592" i="18"/>
  <c r="N445" i="12"/>
  <c r="N447" i="12" s="1"/>
  <c r="U445" i="12"/>
  <c r="U447" i="12" s="1"/>
  <c r="H3103" i="18" s="1"/>
  <c r="R446" i="12"/>
  <c r="H2848" i="18"/>
  <c r="H2600" i="18"/>
  <c r="H2590" i="18"/>
  <c r="H2594" i="18"/>
  <c r="Q445" i="12"/>
  <c r="Q447" i="12" s="1"/>
  <c r="H3099" i="18" s="1"/>
  <c r="P688" i="12"/>
  <c r="P693" i="12" s="1"/>
  <c r="H3910" i="18" s="1"/>
  <c r="N446" i="12"/>
  <c r="H2844" i="18"/>
  <c r="J446" i="12"/>
  <c r="H324" i="12"/>
  <c r="H446" i="12" s="1"/>
  <c r="H2840" i="18"/>
  <c r="H2846" i="18"/>
  <c r="P446" i="12"/>
  <c r="H2841" i="18"/>
  <c r="K446" i="12"/>
  <c r="S445" i="12"/>
  <c r="S447" i="12" s="1"/>
  <c r="H2596" i="18"/>
  <c r="H2907" i="18"/>
  <c r="U620" i="12"/>
  <c r="U644" i="12" s="1"/>
  <c r="H2934" i="18"/>
  <c r="T622" i="12"/>
  <c r="T646" i="12" s="1"/>
  <c r="W656" i="12"/>
  <c r="W680" i="12" s="1"/>
  <c r="H3035" i="18"/>
  <c r="H3067" i="18"/>
  <c r="M659" i="12"/>
  <c r="M683" i="12" s="1"/>
  <c r="H3072" i="18"/>
  <c r="R659" i="12"/>
  <c r="R683" i="12" s="1"/>
  <c r="H3068" i="18"/>
  <c r="N659" i="12"/>
  <c r="N683" i="12" s="1"/>
  <c r="H3056" i="18"/>
  <c r="P658" i="12"/>
  <c r="P682" i="12" s="1"/>
  <c r="H3057" i="18"/>
  <c r="Q658" i="12"/>
  <c r="Q682" i="12" s="1"/>
  <c r="H385" i="12"/>
  <c r="H621" i="12" s="1"/>
  <c r="H2910" i="18"/>
  <c r="J621" i="12"/>
  <c r="J645" i="12" s="1"/>
  <c r="J619" i="12"/>
  <c r="J643" i="12" s="1"/>
  <c r="H383" i="12"/>
  <c r="H619" i="12" s="1"/>
  <c r="H2882" i="18"/>
  <c r="H3058" i="18"/>
  <c r="R658" i="12"/>
  <c r="R682" i="12" s="1"/>
  <c r="N620" i="12"/>
  <c r="N644" i="12" s="1"/>
  <c r="H2900" i="18"/>
  <c r="K622" i="12"/>
  <c r="K646" i="12" s="1"/>
  <c r="H2925" i="18"/>
  <c r="H2968" i="18"/>
  <c r="L625" i="12"/>
  <c r="L649" i="12" s="1"/>
  <c r="Q620" i="12"/>
  <c r="Q644" i="12" s="1"/>
  <c r="H2903" i="18"/>
  <c r="H2926" i="18"/>
  <c r="L622" i="12"/>
  <c r="L646" i="12" s="1"/>
  <c r="H3044" i="18"/>
  <c r="R657" i="12"/>
  <c r="R681" i="12" s="1"/>
  <c r="U653" i="12"/>
  <c r="U677" i="12" s="1"/>
  <c r="H2991" i="18"/>
  <c r="W621" i="12"/>
  <c r="W645" i="12" s="1"/>
  <c r="H2923" i="18"/>
  <c r="H2871" i="18"/>
  <c r="M618" i="12"/>
  <c r="M642" i="12" s="1"/>
  <c r="V653" i="12"/>
  <c r="V677" i="12" s="1"/>
  <c r="H2992" i="18"/>
  <c r="H3050" i="18"/>
  <c r="J658" i="12"/>
  <c r="J682" i="12" s="1"/>
  <c r="H430" i="12"/>
  <c r="H658" i="12" s="1"/>
  <c r="H3069" i="18"/>
  <c r="O659" i="12"/>
  <c r="O683" i="12" s="1"/>
  <c r="M653" i="12"/>
  <c r="M677" i="12" s="1"/>
  <c r="H2983" i="18"/>
  <c r="H2869" i="18"/>
  <c r="K618" i="12"/>
  <c r="K642" i="12" s="1"/>
  <c r="H2885" i="18"/>
  <c r="M619" i="12"/>
  <c r="M643" i="12" s="1"/>
  <c r="H2963" i="18"/>
  <c r="U624" i="12"/>
  <c r="U648" i="12" s="1"/>
  <c r="H3047" i="18"/>
  <c r="U657" i="12"/>
  <c r="U681" i="12" s="1"/>
  <c r="H2887" i="18"/>
  <c r="O619" i="12"/>
  <c r="O643" i="12" s="1"/>
  <c r="M621" i="12"/>
  <c r="M645" i="12" s="1"/>
  <c r="H2913" i="18"/>
  <c r="H3014" i="18"/>
  <c r="P655" i="12"/>
  <c r="P679" i="12" s="1"/>
  <c r="H2912" i="18"/>
  <c r="L621" i="12"/>
  <c r="L645" i="12" s="1"/>
  <c r="K659" i="12"/>
  <c r="K683" i="12" s="1"/>
  <c r="H3065" i="18"/>
  <c r="H2927" i="18"/>
  <c r="M622" i="12"/>
  <c r="M646" i="12" s="1"/>
  <c r="H2948" i="18"/>
  <c r="T623" i="12"/>
  <c r="T647" i="12" s="1"/>
  <c r="P653" i="12"/>
  <c r="P677" i="12" s="1"/>
  <c r="H2986" i="18"/>
  <c r="H3028" i="18"/>
  <c r="P656" i="12"/>
  <c r="P680" i="12" s="1"/>
  <c r="H2960" i="18"/>
  <c r="R624" i="12"/>
  <c r="R648" i="12" s="1"/>
  <c r="H2915" i="18"/>
  <c r="O621" i="12"/>
  <c r="O645" i="12" s="1"/>
  <c r="O656" i="12"/>
  <c r="O680" i="12" s="1"/>
  <c r="H3027" i="18"/>
  <c r="H2959" i="18"/>
  <c r="Q624" i="12"/>
  <c r="Q648" i="12" s="1"/>
  <c r="H3017" i="18"/>
  <c r="S655" i="12"/>
  <c r="S679" i="12" s="1"/>
  <c r="H2955" i="18"/>
  <c r="M624" i="12"/>
  <c r="M648" i="12" s="1"/>
  <c r="H3038" i="18"/>
  <c r="L657" i="12"/>
  <c r="L681" i="12" s="1"/>
  <c r="H3091" i="18"/>
  <c r="W660" i="12"/>
  <c r="W684" i="12" s="1"/>
  <c r="H2970" i="18"/>
  <c r="N625" i="12"/>
  <c r="N649" i="12" s="1"/>
  <c r="H2875" i="18"/>
  <c r="Q618" i="12"/>
  <c r="Q642" i="12" s="1"/>
  <c r="Q625" i="12"/>
  <c r="Q649" i="12" s="1"/>
  <c r="H2973" i="18"/>
  <c r="H2989" i="18"/>
  <c r="S653" i="12"/>
  <c r="S677" i="12" s="1"/>
  <c r="H2998" i="18"/>
  <c r="N654" i="12"/>
  <c r="N678" i="12" s="1"/>
  <c r="H2919" i="18"/>
  <c r="S621" i="12"/>
  <c r="S645" i="12" s="1"/>
  <c r="H3018" i="18"/>
  <c r="T655" i="12"/>
  <c r="T679" i="12" s="1"/>
  <c r="H3032" i="18"/>
  <c r="T656" i="12"/>
  <c r="T680" i="12" s="1"/>
  <c r="H2908" i="18"/>
  <c r="V620" i="12"/>
  <c r="V644" i="12" s="1"/>
  <c r="H3064" i="18"/>
  <c r="H431" i="12"/>
  <c r="H659" i="12" s="1"/>
  <c r="J659" i="12"/>
  <c r="J683" i="12" s="1"/>
  <c r="H3078" i="18"/>
  <c r="J660" i="12"/>
  <c r="J684" i="12" s="1"/>
  <c r="H432" i="12"/>
  <c r="H660" i="12" s="1"/>
  <c r="H2985" i="18"/>
  <c r="O653" i="12"/>
  <c r="O677" i="12" s="1"/>
  <c r="H3086" i="18"/>
  <c r="R660" i="12"/>
  <c r="R684" i="12" s="1"/>
  <c r="H2893" i="18"/>
  <c r="U619" i="12"/>
  <c r="U643" i="12" s="1"/>
  <c r="H3005" i="18"/>
  <c r="U654" i="12"/>
  <c r="U678" i="12" s="1"/>
  <c r="H3083" i="18"/>
  <c r="O660" i="12"/>
  <c r="O684" i="12" s="1"/>
  <c r="H2972" i="18"/>
  <c r="P625" i="12"/>
  <c r="P649" i="12" s="1"/>
  <c r="H2892" i="18"/>
  <c r="T619" i="12"/>
  <c r="T643" i="12" s="1"/>
  <c r="H2879" i="18"/>
  <c r="U618" i="12"/>
  <c r="U642" i="12" s="1"/>
  <c r="H2976" i="18"/>
  <c r="T625" i="12"/>
  <c r="T649" i="12" s="1"/>
  <c r="S620" i="12"/>
  <c r="S644" i="12" s="1"/>
  <c r="H2905" i="18"/>
  <c r="H2954" i="18"/>
  <c r="L624" i="12"/>
  <c r="L648" i="12" s="1"/>
  <c r="H2936" i="18"/>
  <c r="V622" i="12"/>
  <c r="V646" i="12" s="1"/>
  <c r="K623" i="12"/>
  <c r="K647" i="12" s="1"/>
  <c r="H2939" i="18"/>
  <c r="H3012" i="18"/>
  <c r="N655" i="12"/>
  <c r="N679" i="12" s="1"/>
  <c r="H3020" i="18"/>
  <c r="V655" i="12"/>
  <c r="V679" i="12" s="1"/>
  <c r="H3087" i="18"/>
  <c r="S660" i="12"/>
  <c r="S684" i="12" s="1"/>
  <c r="H3082" i="18"/>
  <c r="N660" i="12"/>
  <c r="N684" i="12" s="1"/>
  <c r="H2888" i="18"/>
  <c r="P619" i="12"/>
  <c r="P643" i="12" s="1"/>
  <c r="H3003" i="18"/>
  <c r="S654" i="12"/>
  <c r="S678" i="12" s="1"/>
  <c r="H2898" i="18"/>
  <c r="L620" i="12"/>
  <c r="L644" i="12" s="1"/>
  <c r="H3046" i="18"/>
  <c r="T657" i="12"/>
  <c r="T681" i="12" s="1"/>
  <c r="P623" i="12"/>
  <c r="P647" i="12" s="1"/>
  <c r="H2944" i="18"/>
  <c r="H3073" i="18"/>
  <c r="S659" i="12"/>
  <c r="S683" i="12" s="1"/>
  <c r="O658" i="12"/>
  <c r="O682" i="12" s="1"/>
  <c r="H3055" i="18"/>
  <c r="H2924" i="18"/>
  <c r="J622" i="12"/>
  <c r="J646" i="12" s="1"/>
  <c r="H386" i="12"/>
  <c r="H622" i="12" s="1"/>
  <c r="H3054" i="18"/>
  <c r="N658" i="12"/>
  <c r="N682" i="12" s="1"/>
  <c r="H2946" i="18"/>
  <c r="R623" i="12"/>
  <c r="R647" i="12" s="1"/>
  <c r="H2938" i="18"/>
  <c r="H387" i="12"/>
  <c r="H623" i="12" s="1"/>
  <c r="J623" i="12"/>
  <c r="J647" i="12" s="1"/>
  <c r="S656" i="12"/>
  <c r="S680" i="12" s="1"/>
  <c r="H3031" i="18"/>
  <c r="H3030" i="18"/>
  <c r="R656" i="12"/>
  <c r="R680" i="12" s="1"/>
  <c r="Q659" i="12"/>
  <c r="Q683" i="12" s="1"/>
  <c r="H3071" i="18"/>
  <c r="H2962" i="18"/>
  <c r="T624" i="12"/>
  <c r="T648" i="12" s="1"/>
  <c r="T654" i="12"/>
  <c r="T678" i="12" s="1"/>
  <c r="H3004" i="18"/>
  <c r="M655" i="12"/>
  <c r="M679" i="12" s="1"/>
  <c r="H3011" i="18"/>
  <c r="T659" i="12"/>
  <c r="T683" i="12" s="1"/>
  <c r="H3074" i="18"/>
  <c r="H3084" i="18"/>
  <c r="P660" i="12"/>
  <c r="P684" i="12" s="1"/>
  <c r="H3013" i="18"/>
  <c r="O655" i="12"/>
  <c r="O679" i="12" s="1"/>
  <c r="H2902" i="18"/>
  <c r="P620" i="12"/>
  <c r="P644" i="12" s="1"/>
  <c r="H2894" i="18"/>
  <c r="V619" i="12"/>
  <c r="V643" i="12" s="1"/>
  <c r="M620" i="12"/>
  <c r="M644" i="12" s="1"/>
  <c r="H2899" i="18"/>
  <c r="H426" i="12"/>
  <c r="H654" i="12" s="1"/>
  <c r="H2994" i="18"/>
  <c r="J654" i="12"/>
  <c r="J678" i="12" s="1"/>
  <c r="S622" i="12"/>
  <c r="S646" i="12" s="1"/>
  <c r="H2933" i="18"/>
  <c r="H3023" i="18"/>
  <c r="K656" i="12"/>
  <c r="K680" i="12" s="1"/>
  <c r="O623" i="12"/>
  <c r="O647" i="12" s="1"/>
  <c r="H2943" i="18"/>
  <c r="H2980" i="18"/>
  <c r="H425" i="12"/>
  <c r="H653" i="12" s="1"/>
  <c r="J653" i="12"/>
  <c r="J677" i="12" s="1"/>
  <c r="O618" i="12"/>
  <c r="O642" i="12" s="1"/>
  <c r="H2873" i="18"/>
  <c r="N621" i="12"/>
  <c r="N645" i="12" s="1"/>
  <c r="H2914" i="18"/>
  <c r="H3052" i="18"/>
  <c r="L658" i="12"/>
  <c r="L682" i="12" s="1"/>
  <c r="H2947" i="18"/>
  <c r="S623" i="12"/>
  <c r="S647" i="12" s="1"/>
  <c r="H2995" i="18"/>
  <c r="K654" i="12"/>
  <c r="K678" i="12" s="1"/>
  <c r="H3036" i="18"/>
  <c r="J657" i="12"/>
  <c r="J681" i="12" s="1"/>
  <c r="H429" i="12"/>
  <c r="H657" i="12" s="1"/>
  <c r="H3070" i="18"/>
  <c r="P659" i="12"/>
  <c r="P683" i="12" s="1"/>
  <c r="J656" i="12"/>
  <c r="J680" i="12" s="1"/>
  <c r="H3022" i="18"/>
  <c r="H428" i="12"/>
  <c r="H656" i="12" s="1"/>
  <c r="H2917" i="18"/>
  <c r="Q621" i="12"/>
  <c r="Q645" i="12" s="1"/>
  <c r="M657" i="12"/>
  <c r="M681" i="12" s="1"/>
  <c r="H3039" i="18"/>
  <c r="O624" i="12"/>
  <c r="O648" i="12" s="1"/>
  <c r="H2957" i="18"/>
  <c r="H3075" i="18"/>
  <c r="U659" i="12"/>
  <c r="U683" i="12" s="1"/>
  <c r="T653" i="12"/>
  <c r="T677" i="12" s="1"/>
  <c r="H2990" i="18"/>
  <c r="H2974" i="18"/>
  <c r="R625" i="12"/>
  <c r="R649" i="12" s="1"/>
  <c r="H2929" i="18"/>
  <c r="O622" i="12"/>
  <c r="O646" i="12" s="1"/>
  <c r="L656" i="12"/>
  <c r="L680" i="12" s="1"/>
  <c r="H3024" i="18"/>
  <c r="W622" i="12"/>
  <c r="W646" i="12" s="1"/>
  <c r="H2937" i="18"/>
  <c r="H3066" i="18"/>
  <c r="L659" i="12"/>
  <c r="L683" i="12" s="1"/>
  <c r="H2950" i="18"/>
  <c r="V623" i="12"/>
  <c r="V647" i="12" s="1"/>
  <c r="H3090" i="18"/>
  <c r="V660" i="12"/>
  <c r="V684" i="12" s="1"/>
  <c r="H3042" i="18"/>
  <c r="P657" i="12"/>
  <c r="P681" i="12" s="1"/>
  <c r="H3053" i="18"/>
  <c r="M658" i="12"/>
  <c r="M682" i="12" s="1"/>
  <c r="H3049" i="18"/>
  <c r="W657" i="12"/>
  <c r="W681" i="12" s="1"/>
  <c r="H2870" i="18"/>
  <c r="L618" i="12"/>
  <c r="L642" i="12" s="1"/>
  <c r="H3060" i="18"/>
  <c r="T658" i="12"/>
  <c r="T682" i="12" s="1"/>
  <c r="H2961" i="18"/>
  <c r="S624" i="12"/>
  <c r="S648" i="12" s="1"/>
  <c r="H3061" i="18"/>
  <c r="U658" i="12"/>
  <c r="U682" i="12" s="1"/>
  <c r="H2984" i="18"/>
  <c r="N653" i="12"/>
  <c r="N677" i="12" s="1"/>
  <c r="H382" i="12"/>
  <c r="H618" i="12" s="1"/>
  <c r="J618" i="12"/>
  <c r="J642" i="12" s="1"/>
  <c r="H2868" i="18"/>
  <c r="K653" i="12"/>
  <c r="K677" i="12" s="1"/>
  <c r="H2981" i="18"/>
  <c r="H2953" i="18"/>
  <c r="K624" i="12"/>
  <c r="K648" i="12" s="1"/>
  <c r="H2988" i="18"/>
  <c r="R653" i="12"/>
  <c r="R677" i="12" s="1"/>
  <c r="R618" i="12"/>
  <c r="R642" i="12" s="1"/>
  <c r="H2876" i="18"/>
  <c r="L653" i="12"/>
  <c r="L677" i="12" s="1"/>
  <c r="H2982" i="18"/>
  <c r="H2881" i="18"/>
  <c r="W618" i="12"/>
  <c r="W642" i="12" s="1"/>
  <c r="H2878" i="18"/>
  <c r="T618" i="12"/>
  <c r="T642" i="12" s="1"/>
  <c r="H2975" i="18"/>
  <c r="S625" i="12"/>
  <c r="S649" i="12" s="1"/>
  <c r="Q623" i="12"/>
  <c r="Q647" i="12" s="1"/>
  <c r="H2945" i="18"/>
  <c r="R654" i="12"/>
  <c r="R678" i="12" s="1"/>
  <c r="H3002" i="18"/>
  <c r="H3041" i="18"/>
  <c r="O657" i="12"/>
  <c r="O681" i="12" s="1"/>
  <c r="P624" i="12"/>
  <c r="P648" i="12" s="1"/>
  <c r="H2958" i="18"/>
  <c r="H2872" i="18"/>
  <c r="N618" i="12"/>
  <c r="N642" i="12" s="1"/>
  <c r="U625" i="12"/>
  <c r="U649" i="12" s="1"/>
  <c r="H2977" i="18"/>
  <c r="H3048" i="18"/>
  <c r="V657" i="12"/>
  <c r="V681" i="12" s="1"/>
  <c r="J620" i="12"/>
  <c r="J644" i="12" s="1"/>
  <c r="H384" i="12"/>
  <c r="H620" i="12" s="1"/>
  <c r="H2896" i="18"/>
  <c r="H2883" i="18"/>
  <c r="K619" i="12"/>
  <c r="K643" i="12" s="1"/>
  <c r="H3037" i="18"/>
  <c r="K657" i="12"/>
  <c r="K681" i="12" s="1"/>
  <c r="H3009" i="18"/>
  <c r="K655" i="12"/>
  <c r="K679" i="12" s="1"/>
  <c r="H2906" i="18"/>
  <c r="T620" i="12"/>
  <c r="T644" i="12" s="1"/>
  <c r="H2969" i="18"/>
  <c r="M625" i="12"/>
  <c r="M649" i="12" s="1"/>
  <c r="H2952" i="18"/>
  <c r="H388" i="12"/>
  <c r="H624" i="12" s="1"/>
  <c r="J624" i="12"/>
  <c r="J648" i="12" s="1"/>
  <c r="S657" i="12"/>
  <c r="S681" i="12" s="1"/>
  <c r="H3045" i="18"/>
  <c r="H2979" i="18"/>
  <c r="W625" i="12"/>
  <c r="W649" i="12" s="1"/>
  <c r="U655" i="12"/>
  <c r="U679" i="12" s="1"/>
  <c r="H3019" i="18"/>
  <c r="H3085" i="18"/>
  <c r="Q660" i="12"/>
  <c r="Q684" i="12" s="1"/>
  <c r="H2993" i="18"/>
  <c r="W653" i="12"/>
  <c r="W677" i="12" s="1"/>
  <c r="H2931" i="18"/>
  <c r="Q622" i="12"/>
  <c r="Q646" i="12" s="1"/>
  <c r="H3063" i="18"/>
  <c r="W658" i="12"/>
  <c r="W682" i="12" s="1"/>
  <c r="H2911" i="18"/>
  <c r="K621" i="12"/>
  <c r="K645" i="12" s="1"/>
  <c r="V625" i="12"/>
  <c r="V649" i="12" s="1"/>
  <c r="H2978" i="18"/>
  <c r="H2999" i="18"/>
  <c r="O654" i="12"/>
  <c r="O678" i="12" s="1"/>
  <c r="H2971" i="18"/>
  <c r="O625" i="12"/>
  <c r="O649" i="12" s="1"/>
  <c r="H3088" i="18"/>
  <c r="T660" i="12"/>
  <c r="T684" i="12" s="1"/>
  <c r="H389" i="12"/>
  <c r="H625" i="12" s="1"/>
  <c r="J625" i="12"/>
  <c r="J649" i="12" s="1"/>
  <c r="H2966" i="18"/>
  <c r="H3079" i="18"/>
  <c r="K660" i="12"/>
  <c r="K684" i="12" s="1"/>
  <c r="H2886" i="18"/>
  <c r="N619" i="12"/>
  <c r="N643" i="12" s="1"/>
  <c r="K625" i="12"/>
  <c r="K649" i="12" s="1"/>
  <c r="H2967" i="18"/>
  <c r="H2956" i="18"/>
  <c r="N624" i="12"/>
  <c r="N648" i="12" s="1"/>
  <c r="H3040" i="18"/>
  <c r="N657" i="12"/>
  <c r="N681" i="12" s="1"/>
  <c r="H2916" i="18"/>
  <c r="P621" i="12"/>
  <c r="P645" i="12" s="1"/>
  <c r="M660" i="12"/>
  <c r="M684" i="12" s="1"/>
  <c r="H3081" i="18"/>
  <c r="H3059" i="18"/>
  <c r="S658" i="12"/>
  <c r="S682" i="12" s="1"/>
  <c r="H3029" i="18"/>
  <c r="Q656" i="12"/>
  <c r="Q680" i="12" s="1"/>
  <c r="H3008" i="18"/>
  <c r="H427" i="12"/>
  <c r="H655" i="12" s="1"/>
  <c r="J655" i="12"/>
  <c r="J679" i="12" s="1"/>
  <c r="R655" i="12"/>
  <c r="R679" i="12" s="1"/>
  <c r="H3016" i="18"/>
  <c r="W619" i="12"/>
  <c r="W643" i="12" s="1"/>
  <c r="H2895" i="18"/>
  <c r="H2921" i="18"/>
  <c r="U621" i="12"/>
  <c r="U645" i="12" s="1"/>
  <c r="H3015" i="18"/>
  <c r="Q655" i="12"/>
  <c r="Q679" i="12" s="1"/>
  <c r="H3006" i="18"/>
  <c r="V654" i="12"/>
  <c r="V678" i="12" s="1"/>
  <c r="H3062" i="18"/>
  <c r="V658" i="12"/>
  <c r="V682" i="12" s="1"/>
  <c r="H3026" i="18"/>
  <c r="N656" i="12"/>
  <c r="N680" i="12" s="1"/>
  <c r="H2890" i="18"/>
  <c r="R619" i="12"/>
  <c r="R643" i="12" s="1"/>
  <c r="H2949" i="18"/>
  <c r="U623" i="12"/>
  <c r="U647" i="12" s="1"/>
  <c r="H2922" i="18"/>
  <c r="V621" i="12"/>
  <c r="V645" i="12" s="1"/>
  <c r="T621" i="12"/>
  <c r="T645" i="12" s="1"/>
  <c r="H2920" i="18"/>
  <c r="H3033" i="18"/>
  <c r="U656" i="12"/>
  <c r="U680" i="12" s="1"/>
  <c r="R620" i="12"/>
  <c r="R644" i="12" s="1"/>
  <c r="H2904" i="18"/>
  <c r="H2909" i="18"/>
  <c r="W620" i="12"/>
  <c r="W644" i="12" s="1"/>
  <c r="P622" i="12"/>
  <c r="P646" i="12" s="1"/>
  <c r="H2930" i="18"/>
  <c r="L619" i="12"/>
  <c r="L643" i="12" s="1"/>
  <c r="H2884" i="18"/>
  <c r="H2940" i="18"/>
  <c r="L623" i="12"/>
  <c r="L647" i="12" s="1"/>
  <c r="H2996" i="18"/>
  <c r="L654" i="12"/>
  <c r="L678" i="12" s="1"/>
  <c r="H3021" i="18"/>
  <c r="W655" i="12"/>
  <c r="W679" i="12" s="1"/>
  <c r="H3077" i="18"/>
  <c r="W659" i="12"/>
  <c r="W683" i="12" s="1"/>
  <c r="H2941" i="18"/>
  <c r="M623" i="12"/>
  <c r="M647" i="12" s="1"/>
  <c r="H2965" i="18"/>
  <c r="W624" i="12"/>
  <c r="W648" i="12" s="1"/>
  <c r="H2987" i="18"/>
  <c r="Q653" i="12"/>
  <c r="Q677" i="12" s="1"/>
  <c r="H3025" i="18"/>
  <c r="M656" i="12"/>
  <c r="M680" i="12" s="1"/>
  <c r="H2928" i="18"/>
  <c r="N622" i="12"/>
  <c r="N646" i="12" s="1"/>
  <c r="V618" i="12"/>
  <c r="V642" i="12" s="1"/>
  <c r="H2880" i="18"/>
  <c r="H2942" i="18"/>
  <c r="N623" i="12"/>
  <c r="N647" i="12" s="1"/>
  <c r="H3076" i="18"/>
  <c r="V659" i="12"/>
  <c r="V683" i="12" s="1"/>
  <c r="L655" i="12"/>
  <c r="L679" i="12" s="1"/>
  <c r="H3010" i="18"/>
  <c r="H2874" i="18"/>
  <c r="P618" i="12"/>
  <c r="P642" i="12" s="1"/>
  <c r="H2889" i="18"/>
  <c r="Q619" i="12"/>
  <c r="Q643" i="12" s="1"/>
  <c r="H2891" i="18"/>
  <c r="S619" i="12"/>
  <c r="S643" i="12" s="1"/>
  <c r="H3007" i="18"/>
  <c r="W654" i="12"/>
  <c r="W678" i="12" s="1"/>
  <c r="H2877" i="18"/>
  <c r="S618" i="12"/>
  <c r="S642" i="12" s="1"/>
  <c r="W623" i="12"/>
  <c r="W647" i="12" s="1"/>
  <c r="H2951" i="18"/>
  <c r="H3080" i="18"/>
  <c r="L660" i="12"/>
  <c r="L684" i="12" s="1"/>
  <c r="H3001" i="18"/>
  <c r="Q654" i="12"/>
  <c r="Q678" i="12" s="1"/>
  <c r="H2901" i="18"/>
  <c r="O620" i="12"/>
  <c r="O644" i="12" s="1"/>
  <c r="H3089" i="18"/>
  <c r="U660" i="12"/>
  <c r="U684" i="12" s="1"/>
  <c r="H3000" i="18"/>
  <c r="P654" i="12"/>
  <c r="P678" i="12" s="1"/>
  <c r="H3034" i="18"/>
  <c r="V656" i="12"/>
  <c r="V680" i="12" s="1"/>
  <c r="H2997" i="18"/>
  <c r="M654" i="12"/>
  <c r="M678" i="12" s="1"/>
  <c r="H2897" i="18"/>
  <c r="K620" i="12"/>
  <c r="K644" i="12" s="1"/>
  <c r="H2918" i="18"/>
  <c r="R621" i="12"/>
  <c r="R645" i="12" s="1"/>
  <c r="H2964" i="18"/>
  <c r="V624" i="12"/>
  <c r="V648" i="12" s="1"/>
  <c r="H3051" i="18"/>
  <c r="K658" i="12"/>
  <c r="K682" i="12" s="1"/>
  <c r="H2935" i="18"/>
  <c r="U622" i="12"/>
  <c r="U646" i="12" s="1"/>
  <c r="H3043" i="18"/>
  <c r="Q657" i="12"/>
  <c r="Q681" i="12" s="1"/>
  <c r="H2932" i="18"/>
  <c r="R622" i="12"/>
  <c r="R646" i="12" s="1"/>
  <c r="H3093" i="18"/>
  <c r="K688" i="12"/>
  <c r="K693" i="12" s="1"/>
  <c r="H3107" i="18"/>
  <c r="K697" i="12"/>
  <c r="K702" i="12" s="1"/>
  <c r="H3101" i="18"/>
  <c r="S688" i="12"/>
  <c r="S693" i="12" s="1"/>
  <c r="H3111" i="18"/>
  <c r="O697" i="12"/>
  <c r="O702" i="12" s="1"/>
  <c r="H3116" i="18"/>
  <c r="T697" i="12"/>
  <c r="T702" i="12" s="1"/>
  <c r="H3118" i="18"/>
  <c r="V697" i="12"/>
  <c r="V702" i="12" s="1"/>
  <c r="R273" i="15"/>
  <c r="H3912" i="18"/>
  <c r="H3916" i="18"/>
  <c r="V273" i="15"/>
  <c r="H3110" i="18"/>
  <c r="N697" i="12"/>
  <c r="N702" i="12" s="1"/>
  <c r="U697" i="12"/>
  <c r="U702" i="12" s="1"/>
  <c r="H3117" i="18"/>
  <c r="H3109" i="18"/>
  <c r="M697" i="12"/>
  <c r="M702" i="12" s="1"/>
  <c r="H3108" i="18"/>
  <c r="L697" i="12"/>
  <c r="L702" i="12" s="1"/>
  <c r="H3094" i="18"/>
  <c r="L688" i="12"/>
  <c r="L693" i="12" s="1"/>
  <c r="H3115" i="18"/>
  <c r="S697" i="12"/>
  <c r="S702" i="12" s="1"/>
  <c r="R697" i="12"/>
  <c r="R702" i="12" s="1"/>
  <c r="H3114" i="18"/>
  <c r="P697" i="12"/>
  <c r="P702" i="12" s="1"/>
  <c r="H3112" i="18"/>
  <c r="H3106" i="18"/>
  <c r="J697" i="12"/>
  <c r="J702" i="12" s="1"/>
  <c r="H462" i="12"/>
  <c r="H697" i="12" s="1"/>
  <c r="T688" i="12"/>
  <c r="T693" i="12" s="1"/>
  <c r="H3102" i="18"/>
  <c r="H3113" i="18"/>
  <c r="Q697" i="12"/>
  <c r="Q702" i="12" s="1"/>
  <c r="H3097" i="18"/>
  <c r="O688" i="12"/>
  <c r="O693" i="12" s="1"/>
  <c r="H3092" i="18"/>
  <c r="J688" i="12"/>
  <c r="J693" i="12" s="1"/>
  <c r="H3119" i="18"/>
  <c r="W697" i="12"/>
  <c r="W702" i="12" s="1"/>
  <c r="M688" i="12" l="1"/>
  <c r="M693" i="12" s="1"/>
  <c r="H3105" i="18"/>
  <c r="H447" i="12"/>
  <c r="H688" i="12" s="1"/>
  <c r="U688" i="12"/>
  <c r="U693" i="12" s="1"/>
  <c r="P273" i="15"/>
  <c r="Q688" i="12"/>
  <c r="Q693" i="12" s="1"/>
  <c r="H3096" i="18"/>
  <c r="N688" i="12"/>
  <c r="N693" i="12" s="1"/>
  <c r="H693" i="12" s="1"/>
  <c r="H273" i="15" s="1"/>
  <c r="H3843" i="18"/>
  <c r="S267" i="15"/>
  <c r="H3742" i="18"/>
  <c r="P259" i="15"/>
  <c r="H3872" i="18"/>
  <c r="T269" i="15"/>
  <c r="R262" i="15"/>
  <c r="H3786" i="18"/>
  <c r="H3759" i="18"/>
  <c r="S260" i="15"/>
  <c r="V256" i="15"/>
  <c r="H3706" i="18"/>
  <c r="H3750" i="18"/>
  <c r="J260" i="15"/>
  <c r="H647" i="12"/>
  <c r="H260" i="15" s="1"/>
  <c r="P256" i="15"/>
  <c r="H3700" i="18"/>
  <c r="H3704" i="18"/>
  <c r="T256" i="15"/>
  <c r="H3844" i="18"/>
  <c r="T267" i="15"/>
  <c r="H3829" i="18"/>
  <c r="S266" i="15"/>
  <c r="P266" i="15"/>
  <c r="H3826" i="18"/>
  <c r="H3804" i="18"/>
  <c r="V264" i="15"/>
  <c r="H3732" i="18"/>
  <c r="T258" i="15"/>
  <c r="J264" i="15"/>
  <c r="H3792" i="18"/>
  <c r="H677" i="12"/>
  <c r="H264" i="15" s="1"/>
  <c r="Q266" i="15"/>
  <c r="H3827" i="18"/>
  <c r="H3743" i="18"/>
  <c r="Q259" i="15"/>
  <c r="H3690" i="18"/>
  <c r="T255" i="15"/>
  <c r="H3711" i="18"/>
  <c r="M257" i="15"/>
  <c r="H3692" i="18"/>
  <c r="V255" i="15"/>
  <c r="H3695" i="18"/>
  <c r="K256" i="15"/>
  <c r="U259" i="15"/>
  <c r="H3747" i="18"/>
  <c r="H3892" i="18"/>
  <c r="L271" i="15"/>
  <c r="H3740" i="18"/>
  <c r="N259" i="15"/>
  <c r="H644" i="12"/>
  <c r="H257" i="15" s="1"/>
  <c r="W257" i="15"/>
  <c r="H3721" i="18"/>
  <c r="H3733" i="18"/>
  <c r="U258" i="15"/>
  <c r="H3779" i="18"/>
  <c r="K262" i="15"/>
  <c r="W264" i="15"/>
  <c r="H3805" i="18"/>
  <c r="H3693" i="18"/>
  <c r="W255" i="15"/>
  <c r="M255" i="15"/>
  <c r="H3683" i="18"/>
  <c r="H3694" i="18"/>
  <c r="J256" i="15"/>
  <c r="H643" i="12"/>
  <c r="H256" i="15" s="1"/>
  <c r="H3682" i="18"/>
  <c r="L255" i="15"/>
  <c r="H3864" i="18"/>
  <c r="L269" i="15"/>
  <c r="P257" i="15"/>
  <c r="H3714" i="18"/>
  <c r="N271" i="15"/>
  <c r="H3894" i="18"/>
  <c r="H3784" i="18"/>
  <c r="P262" i="15"/>
  <c r="H3830" i="18"/>
  <c r="T266" i="15"/>
  <c r="H3771" i="18"/>
  <c r="Q261" i="15"/>
  <c r="H3722" i="18"/>
  <c r="J258" i="15"/>
  <c r="N266" i="15"/>
  <c r="H3824" i="18"/>
  <c r="H3855" i="18"/>
  <c r="Q268" i="15"/>
  <c r="H3698" i="18"/>
  <c r="N256" i="15"/>
  <c r="H3863" i="18"/>
  <c r="K269" i="15"/>
  <c r="H3897" i="18"/>
  <c r="Q271" i="15"/>
  <c r="H3802" i="18"/>
  <c r="T264" i="15"/>
  <c r="H3716" i="18"/>
  <c r="R257" i="15"/>
  <c r="H3794" i="18"/>
  <c r="L264" i="15"/>
  <c r="W268" i="15"/>
  <c r="H3861" i="18"/>
  <c r="U270" i="15"/>
  <c r="H3887" i="18"/>
  <c r="O266" i="15"/>
  <c r="H3825" i="18"/>
  <c r="H3899" i="18"/>
  <c r="S271" i="15"/>
  <c r="H3895" i="18"/>
  <c r="O271" i="15"/>
  <c r="S258" i="15"/>
  <c r="H3731" i="18"/>
  <c r="H3699" i="18"/>
  <c r="O256" i="15"/>
  <c r="H645" i="12"/>
  <c r="H258" i="15" s="1"/>
  <c r="H3735" i="18"/>
  <c r="W258" i="15"/>
  <c r="R260" i="15"/>
  <c r="H3758" i="18"/>
  <c r="W256" i="15"/>
  <c r="H3707" i="18"/>
  <c r="H3866" i="18"/>
  <c r="N269" i="15"/>
  <c r="H3839" i="18"/>
  <c r="O267" i="15"/>
  <c r="Q269" i="15"/>
  <c r="H3869" i="18"/>
  <c r="H3736" i="18"/>
  <c r="J259" i="15"/>
  <c r="H646" i="12"/>
  <c r="H259" i="15" s="1"/>
  <c r="H3813" i="18"/>
  <c r="Q265" i="15"/>
  <c r="H3891" i="18"/>
  <c r="K271" i="15"/>
  <c r="U267" i="15"/>
  <c r="H3845" i="18"/>
  <c r="H3860" i="18"/>
  <c r="V268" i="15"/>
  <c r="H3726" i="18"/>
  <c r="N258" i="15"/>
  <c r="H3828" i="18"/>
  <c r="R266" i="15"/>
  <c r="U266" i="15"/>
  <c r="H3831" i="18"/>
  <c r="H3688" i="18"/>
  <c r="R255" i="15"/>
  <c r="H3865" i="18"/>
  <c r="M269" i="15"/>
  <c r="H3896" i="18"/>
  <c r="P271" i="15"/>
  <c r="H3832" i="18"/>
  <c r="V266" i="15"/>
  <c r="U265" i="15"/>
  <c r="H3817" i="18"/>
  <c r="N265" i="15"/>
  <c r="H3810" i="18"/>
  <c r="H3727" i="18"/>
  <c r="O258" i="15"/>
  <c r="H3859" i="18"/>
  <c r="U268" i="15"/>
  <c r="H3803" i="18"/>
  <c r="U264" i="15"/>
  <c r="M267" i="15"/>
  <c r="H3837" i="18"/>
  <c r="H3725" i="18"/>
  <c r="M258" i="15"/>
  <c r="W260" i="15"/>
  <c r="H3763" i="18"/>
  <c r="H3708" i="18"/>
  <c r="J257" i="15"/>
  <c r="H3776" i="18"/>
  <c r="V261" i="15"/>
  <c r="H3689" i="18"/>
  <c r="S255" i="15"/>
  <c r="H3799" i="18"/>
  <c r="Q264" i="15"/>
  <c r="H3730" i="18"/>
  <c r="R258" i="15"/>
  <c r="H3819" i="18"/>
  <c r="W265" i="15"/>
  <c r="H3777" i="18"/>
  <c r="W261" i="15"/>
  <c r="H3820" i="18"/>
  <c r="J266" i="15"/>
  <c r="H679" i="12"/>
  <c r="H266" i="15" s="1"/>
  <c r="H3778" i="18"/>
  <c r="J262" i="15"/>
  <c r="H649" i="12"/>
  <c r="H262" i="15" s="1"/>
  <c r="W262" i="15"/>
  <c r="H3791" i="18"/>
  <c r="R264" i="15"/>
  <c r="H3800" i="18"/>
  <c r="O261" i="15"/>
  <c r="H3769" i="18"/>
  <c r="H3685" i="18"/>
  <c r="O255" i="15"/>
  <c r="R268" i="15"/>
  <c r="H3856" i="18"/>
  <c r="P269" i="15"/>
  <c r="H3868" i="18"/>
  <c r="H3705" i="18"/>
  <c r="U256" i="15"/>
  <c r="H3801" i="18"/>
  <c r="S264" i="15"/>
  <c r="H3772" i="18"/>
  <c r="R261" i="15"/>
  <c r="H3775" i="18"/>
  <c r="U261" i="15"/>
  <c r="T271" i="15"/>
  <c r="H3900" i="18"/>
  <c r="N255" i="15"/>
  <c r="H3684" i="18"/>
  <c r="K261" i="15"/>
  <c r="H3765" i="18"/>
  <c r="M268" i="15"/>
  <c r="H3851" i="18"/>
  <c r="H3886" i="18"/>
  <c r="T270" i="15"/>
  <c r="L259" i="15"/>
  <c r="H3738" i="18"/>
  <c r="N270" i="15"/>
  <c r="H3880" i="18"/>
  <c r="H3729" i="18"/>
  <c r="Q258" i="15"/>
  <c r="H3898" i="18"/>
  <c r="R271" i="15"/>
  <c r="H3840" i="18"/>
  <c r="P267" i="15"/>
  <c r="H3697" i="18"/>
  <c r="M256" i="15"/>
  <c r="K260" i="15"/>
  <c r="H3751" i="18"/>
  <c r="H3785" i="18"/>
  <c r="Q262" i="15"/>
  <c r="R270" i="15"/>
  <c r="H3884" i="18"/>
  <c r="H3857" i="18"/>
  <c r="S268" i="15"/>
  <c r="H3871" i="18"/>
  <c r="S269" i="15"/>
  <c r="H3770" i="18"/>
  <c r="P261" i="15"/>
  <c r="K264" i="15"/>
  <c r="H3793" i="18"/>
  <c r="H3762" i="18"/>
  <c r="V260" i="15"/>
  <c r="O260" i="15"/>
  <c r="H3755" i="18"/>
  <c r="S270" i="15"/>
  <c r="H3885" i="18"/>
  <c r="H3748" i="18"/>
  <c r="V259" i="15"/>
  <c r="H3797" i="18"/>
  <c r="O264" i="15"/>
  <c r="H3687" i="18"/>
  <c r="Q255" i="15"/>
  <c r="H3681" i="18"/>
  <c r="K255" i="15"/>
  <c r="Q257" i="15"/>
  <c r="H3715" i="18"/>
  <c r="H3789" i="18"/>
  <c r="U262" i="15"/>
  <c r="H3753" i="18"/>
  <c r="M260" i="15"/>
  <c r="H3841" i="18"/>
  <c r="Q267" i="15"/>
  <c r="H3889" i="18"/>
  <c r="W270" i="15"/>
  <c r="H3835" i="18"/>
  <c r="K267" i="15"/>
  <c r="H3816" i="18"/>
  <c r="T265" i="15"/>
  <c r="H3798" i="18"/>
  <c r="P264" i="15"/>
  <c r="H3780" i="18"/>
  <c r="L262" i="15"/>
  <c r="M270" i="15"/>
  <c r="H3879" i="18"/>
  <c r="H3781" i="18"/>
  <c r="M262" i="15"/>
  <c r="J255" i="15"/>
  <c r="H3680" i="18"/>
  <c r="H642" i="12"/>
  <c r="H255" i="15" s="1"/>
  <c r="L270" i="15"/>
  <c r="H3878" i="18"/>
  <c r="H3834" i="18"/>
  <c r="J267" i="15"/>
  <c r="H680" i="12"/>
  <c r="H267" i="15" s="1"/>
  <c r="H3774" i="18"/>
  <c r="T261" i="15"/>
  <c r="H3766" i="18"/>
  <c r="L261" i="15"/>
  <c r="H3782" i="18"/>
  <c r="N262" i="15"/>
  <c r="H3760" i="18"/>
  <c r="T260" i="15"/>
  <c r="H3703" i="18"/>
  <c r="S256" i="15"/>
  <c r="U260" i="15"/>
  <c r="H3761" i="18"/>
  <c r="H3846" i="18"/>
  <c r="V267" i="15"/>
  <c r="H3686" i="18"/>
  <c r="P255" i="15"/>
  <c r="H3833" i="18"/>
  <c r="W266" i="15"/>
  <c r="H3882" i="18"/>
  <c r="P270" i="15"/>
  <c r="P260" i="15"/>
  <c r="H3756" i="18"/>
  <c r="J271" i="15"/>
  <c r="H3890" i="18"/>
  <c r="H684" i="12"/>
  <c r="H271" i="15" s="1"/>
  <c r="H3795" i="18"/>
  <c r="M264" i="15"/>
  <c r="H3796" i="18"/>
  <c r="N264" i="15"/>
  <c r="H3745" i="18"/>
  <c r="S259" i="15"/>
  <c r="T268" i="15"/>
  <c r="H3858" i="18"/>
  <c r="H3903" i="18"/>
  <c r="W271" i="15"/>
  <c r="M259" i="15"/>
  <c r="H3739" i="18"/>
  <c r="O270" i="15"/>
  <c r="H3881" i="18"/>
  <c r="K259" i="15"/>
  <c r="H3737" i="18"/>
  <c r="H3847" i="18"/>
  <c r="W267" i="15"/>
  <c r="H3874" i="18"/>
  <c r="V269" i="15"/>
  <c r="H3723" i="18"/>
  <c r="K258" i="15"/>
  <c r="H3749" i="18"/>
  <c r="W259" i="15"/>
  <c r="J265" i="15"/>
  <c r="H3806" i="18"/>
  <c r="H678" i="12"/>
  <c r="H265" i="15" s="1"/>
  <c r="H3883" i="18"/>
  <c r="Q270" i="15"/>
  <c r="S257" i="15"/>
  <c r="H3717" i="18"/>
  <c r="H3876" i="18"/>
  <c r="J270" i="15"/>
  <c r="H683" i="12"/>
  <c r="H270" i="15" s="1"/>
  <c r="H3746" i="18"/>
  <c r="T259" i="15"/>
  <c r="H3854" i="18"/>
  <c r="P268" i="15"/>
  <c r="H3709" i="18"/>
  <c r="K257" i="15"/>
  <c r="H3734" i="18"/>
  <c r="V258" i="15"/>
  <c r="H3783" i="18"/>
  <c r="O262" i="15"/>
  <c r="M266" i="15"/>
  <c r="H3823" i="18"/>
  <c r="O265" i="15"/>
  <c r="H3811" i="18"/>
  <c r="H3852" i="18"/>
  <c r="N268" i="15"/>
  <c r="H3821" i="18"/>
  <c r="K266" i="15"/>
  <c r="H3757" i="18"/>
  <c r="Q260" i="15"/>
  <c r="H3873" i="18"/>
  <c r="U269" i="15"/>
  <c r="H3848" i="18"/>
  <c r="J268" i="15"/>
  <c r="H681" i="12"/>
  <c r="H268" i="15" s="1"/>
  <c r="H3842" i="18"/>
  <c r="R267" i="15"/>
  <c r="H3710" i="18"/>
  <c r="L257" i="15"/>
  <c r="T262" i="15"/>
  <c r="H3788" i="18"/>
  <c r="H3850" i="18"/>
  <c r="L268" i="15"/>
  <c r="H3712" i="18"/>
  <c r="N257" i="15"/>
  <c r="H3744" i="18"/>
  <c r="R259" i="15"/>
  <c r="O257" i="15"/>
  <c r="H3713" i="18"/>
  <c r="H3754" i="18"/>
  <c r="N260" i="15"/>
  <c r="H3818" i="18"/>
  <c r="V265" i="15"/>
  <c r="H3875" i="18"/>
  <c r="W269" i="15"/>
  <c r="S262" i="15"/>
  <c r="H3787" i="18"/>
  <c r="H3836" i="18"/>
  <c r="L267" i="15"/>
  <c r="H3877" i="18"/>
  <c r="K270" i="15"/>
  <c r="J269" i="15"/>
  <c r="H3862" i="18"/>
  <c r="H682" i="12"/>
  <c r="H269" i="15" s="1"/>
  <c r="R269" i="15"/>
  <c r="H3870" i="18"/>
  <c r="H3719" i="18"/>
  <c r="U257" i="15"/>
  <c r="V271" i="15"/>
  <c r="H3902" i="18"/>
  <c r="H3809" i="18"/>
  <c r="M265" i="15"/>
  <c r="Q256" i="15"/>
  <c r="H3701" i="18"/>
  <c r="J261" i="15"/>
  <c r="H3764" i="18"/>
  <c r="H648" i="12"/>
  <c r="H261" i="15" s="1"/>
  <c r="O269" i="15"/>
  <c r="H3867" i="18"/>
  <c r="R256" i="15"/>
  <c r="H3702" i="18"/>
  <c r="H3853" i="18"/>
  <c r="O268" i="15"/>
  <c r="P265" i="15"/>
  <c r="H3812" i="18"/>
  <c r="H3808" i="18"/>
  <c r="L265" i="15"/>
  <c r="N267" i="15"/>
  <c r="H3838" i="18"/>
  <c r="H3893" i="18"/>
  <c r="M271" i="15"/>
  <c r="L266" i="15"/>
  <c r="H3822" i="18"/>
  <c r="H3728" i="18"/>
  <c r="P258" i="15"/>
  <c r="H3790" i="18"/>
  <c r="V262" i="15"/>
  <c r="H3718" i="18"/>
  <c r="T257" i="15"/>
  <c r="H3814" i="18"/>
  <c r="R265" i="15"/>
  <c r="H3901" i="18"/>
  <c r="U271" i="15"/>
  <c r="V270" i="15"/>
  <c r="H3888" i="18"/>
  <c r="L260" i="15"/>
  <c r="H3752" i="18"/>
  <c r="H3696" i="18"/>
  <c r="L256" i="15"/>
  <c r="H3768" i="18"/>
  <c r="N261" i="15"/>
  <c r="H3849" i="18"/>
  <c r="K268" i="15"/>
  <c r="S261" i="15"/>
  <c r="H3773" i="18"/>
  <c r="H3741" i="18"/>
  <c r="O259" i="15"/>
  <c r="H3807" i="18"/>
  <c r="K265" i="15"/>
  <c r="H3815" i="18"/>
  <c r="S265" i="15"/>
  <c r="H3691" i="18"/>
  <c r="U255" i="15"/>
  <c r="V257" i="15"/>
  <c r="H3720" i="18"/>
  <c r="H3767" i="18"/>
  <c r="M261" i="15"/>
  <c r="H3724" i="18"/>
  <c r="L258" i="15"/>
  <c r="H3914" i="18"/>
  <c r="T273" i="15"/>
  <c r="N274" i="15"/>
  <c r="H3922" i="18"/>
  <c r="H3930" i="18"/>
  <c r="V274" i="15"/>
  <c r="H3915" i="18"/>
  <c r="U273" i="15"/>
  <c r="J273" i="15"/>
  <c r="H3904" i="18"/>
  <c r="W273" i="15"/>
  <c r="H3917" i="18"/>
  <c r="S274" i="15"/>
  <c r="H3927" i="18"/>
  <c r="H702" i="12"/>
  <c r="H274" i="15" s="1"/>
  <c r="H3923" i="18"/>
  <c r="O274" i="15"/>
  <c r="H3906" i="18"/>
  <c r="L273" i="15"/>
  <c r="H3913" i="18"/>
  <c r="S273" i="15"/>
  <c r="H3909" i="18"/>
  <c r="O273" i="15"/>
  <c r="H3920" i="18"/>
  <c r="L274" i="15"/>
  <c r="K274" i="15"/>
  <c r="H3919" i="18"/>
  <c r="U274" i="15"/>
  <c r="H3929" i="18"/>
  <c r="J274" i="15"/>
  <c r="H3918" i="18"/>
  <c r="P274" i="15"/>
  <c r="H3924" i="18"/>
  <c r="H3931" i="18"/>
  <c r="W274" i="15"/>
  <c r="H3926" i="18"/>
  <c r="R274" i="15"/>
  <c r="T274" i="15"/>
  <c r="H3928" i="18"/>
  <c r="H3907" i="18"/>
  <c r="M273" i="15"/>
  <c r="Q273" i="15"/>
  <c r="H3911" i="18"/>
  <c r="M274" i="15"/>
  <c r="H3921" i="18"/>
  <c r="H3905" i="18"/>
  <c r="K273" i="15"/>
  <c r="H3925" i="18"/>
  <c r="Q274" i="15"/>
  <c r="H3908" i="18" l="1"/>
  <c r="N273" i="15"/>
</calcChain>
</file>

<file path=xl/sharedStrings.xml><?xml version="1.0" encoding="utf-8"?>
<sst xmlns="http://schemas.openxmlformats.org/spreadsheetml/2006/main" count="33109" uniqueCount="3285">
  <si>
    <t>Date:</t>
  </si>
  <si>
    <t xml:space="preserve">INPUTS </t>
  </si>
  <si>
    <t>IRE</t>
  </si>
  <si>
    <t>Opex</t>
  </si>
  <si>
    <t>Font</t>
  </si>
  <si>
    <t>(R=0, G=105, B=56)</t>
  </si>
  <si>
    <t>Warning text</t>
  </si>
  <si>
    <t>Ofwat grey – 33%</t>
  </si>
  <si>
    <t>Second blue – 66%</t>
  </si>
  <si>
    <t>Ofwat green 66%</t>
  </si>
  <si>
    <t>Delivery mechanism</t>
  </si>
  <si>
    <t>PCDs</t>
  </si>
  <si>
    <t>Financial Year End Month Number</t>
  </si>
  <si>
    <t>Consumer price index (including housing costs) - Consumer Price Index (with housing) for August</t>
  </si>
  <si>
    <t>CPI(H) - 2027-28 - June</t>
  </si>
  <si>
    <t>year</t>
  </si>
  <si>
    <t>Year reference for FYA base price 2 (FYA year ending March)</t>
  </si>
  <si>
    <t xml:space="preserve">PR24 Bioresources revenue adjustment in 2029-30 prior November (CPIH deflated) prices (ADDN2) </t>
  </si>
  <si>
    <t xml:space="preserve">PR24 Bioresources revenue adjustment in 2029-30 prior November (CPIH deflated) prices (Residential retail) </t>
  </si>
  <si>
    <t xml:space="preserve">PR24 Bioresources revenue adjustment in 2029-30 prior November (CPIH deflated) prices (Business retail) </t>
  </si>
  <si>
    <t xml:space="preserve">PR24 Delivery mechanism (DM) revenue adjustment in 2022-23 FYA (CPIH deflated) prices (WWN) </t>
  </si>
  <si>
    <t xml:space="preserve">PR24 Tax revenue adjustment in 2022-23 FYA (CPIH deflated) prices (WWN) </t>
  </si>
  <si>
    <t xml:space="preserve">PR24 Tax revenue adjustment in 2022-23 FYA (CPIH deflated) prices (BR) </t>
  </si>
  <si>
    <t xml:space="preserve">PR24 Havant Thicket - cost of debt revenue adjustment in 2022-23 FYA (CPIH deflated) prices (WR) </t>
  </si>
  <si>
    <t xml:space="preserve">PR24 Havant Thicket - cost of debt revenue adjustment in 2022-23 FYA (CPIH deflated) prices (WN) </t>
  </si>
  <si>
    <t xml:space="preserve">PR24 Innovation and water efficiency revenue adjustment in 2022-23 FYA (CPIH deflated) prices (BR) </t>
  </si>
  <si>
    <t xml:space="preserve">PR24 Price control deliverables (PCD) revenue adjustment in 2022-23 FYA (CPIH deflated) prices (WR) </t>
  </si>
  <si>
    <t xml:space="preserve">PR24 Price control deliverables (PCD) revenue adjustment in 2022-23 FYA (CPIH deflated) prices (WN) </t>
  </si>
  <si>
    <t xml:space="preserve">PR24 Price control deliverables (PCD) revenue adjustment in 2022-23 FYA (CPIH deflated) prices (ADDN2) </t>
  </si>
  <si>
    <t xml:space="preserve">2027-28 ODI payments deferred until next reporting year (tvm adjusted) in 2022-23 CPIH FYA prices (ADDN2) </t>
  </si>
  <si>
    <t xml:space="preserve">2027-28 ODI payments deferred until next reporting year (tvm adjusted) in 2022-23 CPIH FYA prices (Business retail) </t>
  </si>
  <si>
    <t xml:space="preserve">2028-29 ODI payments in 2022-23 CPIH FYA prices (ADDN2) </t>
  </si>
  <si>
    <t xml:space="preserve">2028-29 Voluntary abatements in 2022-23 CPIH FYA prices (ADDN1) </t>
  </si>
  <si>
    <t xml:space="preserve">2029-30 ODI payments in 2022-23 CPIH FYA prices (ADDN2) </t>
  </si>
  <si>
    <t xml:space="preserve">2029-30 Voluntary abatements in 2022-23 CPIH FYA prices (ADDN2) </t>
  </si>
  <si>
    <t xml:space="preserve">2029-30 Voluntary abatements in 2022-23 CPIH FYA prices (Business retail) </t>
  </si>
  <si>
    <t xml:space="preserve">2029-30 Voluntary deferrals in 2022-23 CPIH FYA prices (WWN) </t>
  </si>
  <si>
    <t>Tax Uplift Eligibility Switches</t>
  </si>
  <si>
    <t xml:space="preserve">Eligible for post financeability adjustments tax uplift - PR24 ODI revenue adjustment (Business retail) </t>
  </si>
  <si>
    <t xml:space="preserve">Eligible for post financeability adjustments tax uplift - PR24 Third party services revenue adjustment (WWN) </t>
  </si>
  <si>
    <t xml:space="preserve">Eligible for post financeability adjustments tax uplift - PR24 Delivery mechanism (DM) revenue adjustment (WWN) </t>
  </si>
  <si>
    <t xml:space="preserve">Eligible for post financeability adjustments tax uplift - PR24 Havant Thicket - cost of debt revenue adjustment (WWN) </t>
  </si>
  <si>
    <t xml:space="preserve">Discount rate (ADDN1) </t>
  </si>
  <si>
    <t xml:space="preserve">Selector (WR) </t>
  </si>
  <si>
    <t>CPIH Index Calculations</t>
  </si>
  <si>
    <t>Ofwat - PR24 Real price effects revenue adjustment expressed in 2027-28 CPIH FYA prices</t>
  </si>
  <si>
    <t>Ofwat - PR24 Business retail revenue adjustment expressed in 2027-28 CPIH FYA prices (Total)</t>
  </si>
  <si>
    <t>Ofwat - PR24 Real price effects revenue adjustment expressed in 2027-28 CPIH FYA prices (Total)</t>
  </si>
  <si>
    <t>Ofwat - PR24 Bioresources revenue adjustment eligible for tax uplift in 2027-28 CPIH FYA prices</t>
  </si>
  <si>
    <t>Adjustments not eligible for tax uplift in financial model</t>
  </si>
  <si>
    <t>Ofwat - PR24 Totex costs revenue adjustment not eligible for tax uplift in 2027-28 CPIH FYA prices</t>
  </si>
  <si>
    <t>Ofwat - PR24 Wastewater enhancement revenue adjustment not eligible for tax uplift in 2027-28 CPIH FYA prices</t>
  </si>
  <si>
    <t>Total adjustments not eligible for tax uplift in financial model before profiling</t>
  </si>
  <si>
    <t>2028-30 Voluntary abatements expressed in 2027-28 CPIH FYA prices sign reversed (Total)</t>
  </si>
  <si>
    <t>In-period revenue adjustments to be applied in 2030-31 allowed revenues - real (2027-28 CPIH FYA prices) (ADDN2)</t>
  </si>
  <si>
    <t>In-period revenue adjustments to be applied in 2031-32 allowed revenues - real (2027-28 CPIH FYA prices) (WN)</t>
  </si>
  <si>
    <t>In-period revenue adjustments to be applied in 2031-32 allowed revenues not eligible for tax uplift - real (2027-28 CPIH FYA prices)</t>
  </si>
  <si>
    <t>Ofwat - Revenue adjustment - NPV adjusted - real (Residential retail)</t>
  </si>
  <si>
    <t>In-period revenue adjustments applied in 2030-31 allowed revenues eligible for tax uplift - real (2027-28 CPIH FYA prices) (Residential retail)</t>
  </si>
  <si>
    <t>In-period revenue adjustments applied in 2030-31 allowed revenues not eligible for tax uplift - real (2027-28 CPIH FYA prices) (Business retail)</t>
  </si>
  <si>
    <t>2028-29 Voluntary abatements expressed in 2027-28 CPIH FYA prices sign reversed (WR)</t>
  </si>
  <si>
    <t>2028-29 Voluntary abatements expressed in 2027-28 CPIH FYA prices sign reversed (WN)</t>
  </si>
  <si>
    <t>2028-29 ODI payments expressed in 2027-28 CPIH FYA prices (BR)</t>
  </si>
  <si>
    <t>2028-29 Voluntary deferrals expressed in 2027-28 CPIH FYA prices sign reversed (ADDN2)</t>
  </si>
  <si>
    <t>2029-30 Voluntary deferrals expressed in 2027-28 CPIH FYA prices sign reversed (WWN)</t>
  </si>
  <si>
    <t>2029-30 ODI payments expressed in 2027-28 CPIH FYA prices (BR)</t>
  </si>
  <si>
    <t>2029-30 Voluntary abatements expressed in 2027-28 CPIH FYA prices sign reversed (Residential Retail)</t>
  </si>
  <si>
    <t>2029-30 Voluntary deferrals expressed in 2027-28 CPIH FYA prices sign reversed (Business Retail)</t>
  </si>
  <si>
    <t>2028-30 ODI payments expressed in 2027-28 CPIH FYA prices (WN)</t>
  </si>
  <si>
    <t>2028-30 Voluntary abatements expressed in 2027-28 CPIH FYA prices sign reversed (BR)</t>
  </si>
  <si>
    <t>2028-30 ODI payments expressed in 2027-28 CPIH FYA prices (ADDN1)</t>
  </si>
  <si>
    <t>Ofwat - PR24 Havant Thicket - cost of debt revenue adjustment eligible for tax uplift in 2027-28 CPIH FYA prices (WN)</t>
  </si>
  <si>
    <t>Ofwat - PR24 Cost of new debt revenue adjustment eligible for tax uplift in 2027-28 CPIH FYA prices (BR)</t>
  </si>
  <si>
    <t>Ofwat - PR24 Real price effects revenue adjustment eligible for tax uplift in 2027-28 CPIH FYA prices (BR)</t>
  </si>
  <si>
    <t>Ofwat - PR24 Innovation and water efficiency revenue adjustment eligible for tax uplift in 2027-28 CPIH FYA prices (ADDN1)</t>
  </si>
  <si>
    <t>Ofwat - PR24 Cost of new debt revenue adjustment eligible for tax uplift in 2027-28 CPIH FYA prices (ADDN2)</t>
  </si>
  <si>
    <t>Ofwat - Other revenue adjustment eligible for tax uplift in 2027-28 CPIH FYA prices (ADDN2)</t>
  </si>
  <si>
    <t>Ofwat - PR24 Water trading revenue adjustment not eligible for tax uplift in 2027-28 CPIH FYA prices (WR)</t>
  </si>
  <si>
    <t>Ofwat - PR24 Third party services revenue adjustment not eligible for tax uplift in 2027-28 CPIH FYA prices (WR)</t>
  </si>
  <si>
    <t>Ofwat - PR24 Third party services revenue adjustment not eligible for tax uplift in 2027-28 CPIH FYA prices (WN)</t>
  </si>
  <si>
    <t>Ofwat - PR24 RFI revenue adjustment not eligible for tax uplift in 2027-28 CPIH FYA prices (WN)</t>
  </si>
  <si>
    <t>Ofwat - PR24 Business retail revenue adjustment not eligible for tax uplift in 2027-28 CPIH FYA prices (WWN)</t>
  </si>
  <si>
    <t>Ofwat - PR24 QAA revenue adjustment not eligible for tax uplift in 2027-28 CPIH FYA prices (WWN)</t>
  </si>
  <si>
    <t>Ofwat - PR24 Delivery mechanism (DM) revenue adjustment not eligible for tax uplift in 2027-28 CPIH FYA prices (WWN)</t>
  </si>
  <si>
    <t>Ofwat - Other revenue adjustment not eligible for tax uplift in 2027-28 CPIH FYA prices (BR)</t>
  </si>
  <si>
    <t>Ofwat - PR24 Delayed delivery cashflow mechanism (DDCM) revenue adjustment not eligible for tax uplift in 2027-28 CPIH FYA prices (ADDN1)</t>
  </si>
  <si>
    <t>Ofwat - PR24 Business retail revenue adjustment not eligible for tax uplift in 2027-28 CPIH FYA prices (ADDN1)</t>
  </si>
  <si>
    <t>Ofwat - PR24 Residential retail revenue adjustment not eligible for tax uplift in 2027-28 CPIH FYA prices (ADDN1)</t>
  </si>
  <si>
    <t>Ofwat - PR24 QAA revenue adjustment not eligible for tax uplift in 2027-28 CPIH FYA prices (ADDN2)</t>
  </si>
  <si>
    <t>Ofwat - Other revenue adjustment not eligible for tax uplift in 2027-28 CPIH FYA prices (ADDN2)</t>
  </si>
  <si>
    <t>Ofwat - PR24 RFI revenue adjustment not eligible for tax uplift in 2027-28 CPIH FYA prices (ADDN2)</t>
  </si>
  <si>
    <t>Ofwat - PR24 Cost of new debt revenue adjustment not eligible for tax uplift in 2027-28 CPIH FYA prices (Residential retail)</t>
  </si>
  <si>
    <t>Ofwat - PR24 RFI revenue adjustment not eligible for tax uplift in 2027-28 CPIH FYA prices (Business retail)</t>
  </si>
  <si>
    <t>flag</t>
  </si>
  <si>
    <t xml:space="preserve">Ofwat - PR24 Delayed delivery cashflow mechanism (DDCM) revenue adjustment expressed in 2027-28 CPIH FYA prices (WR) </t>
  </si>
  <si>
    <t xml:space="preserve">Ofwat - PR24 Delayed delivery cashflow mechanism (DDCM) revenue adjustment expressed in 2027-28 CPIH FYA prices (WN) </t>
  </si>
  <si>
    <t xml:space="preserve">Ofwat - PR24 Delayed delivery cashflow mechanism (DDCM) revenue adjustment expressed in 2027-28 CPIH FYA prices (Residential retail) </t>
  </si>
  <si>
    <t xml:space="preserve">Ofwat - PR24 Bioresources revenue adjustment expressed in 2027-28 CPIH FYA prices (WWN) </t>
  </si>
  <si>
    <t xml:space="preserve">Ofwat - PR24 Bioresources forecasting accuracy incentive penalty adjustment in 2027-28 FYA (CPIH deflated) prices (ADDN2) </t>
  </si>
  <si>
    <t xml:space="preserve">Ofwat - PR24 Residential retail revenue adjustment expressed in 2027-28 CPIH FYA prices (ADDN1) </t>
  </si>
  <si>
    <t xml:space="preserve">Ofwat - PR24 Water trading revenue adjustment expressed in 2027-28 CPIH FYA prices (WN) </t>
  </si>
  <si>
    <t xml:space="preserve">Ofwat - PR24 Third party services revenue adjustment expressed in 2027-28 CPIH FYA prices (ADDN1) </t>
  </si>
  <si>
    <t xml:space="preserve">Ofwat - PR24 Third party services revenue adjustment expressed in 2027-28 CPIH FYA prices (Business retail) </t>
  </si>
  <si>
    <t xml:space="preserve">Ofwat - PR24 Innovation and water efficiency revenue adjustment expressed in 2027-28 CPIH FYA prices (BR) </t>
  </si>
  <si>
    <t xml:space="preserve">Ofwat - PR24 QAA revenue adjustment expressed in 2027-28 CPIH FYA prices (WWN) </t>
  </si>
  <si>
    <t xml:space="preserve">Ofwat - PR24 RFI revenue adjustment eligible for tax uplift in 2027-28 CPIH FYA prices (ADDN1) </t>
  </si>
  <si>
    <t xml:space="preserve">Ofwat - PR24 RFI revenue adjustment eligible for tax uplift in 2027-28 CPIH FYA prices (Residential retail) </t>
  </si>
  <si>
    <t xml:space="preserve">Ofwat - PR24 Delayed delivery cashflow mechanism (DDCM) revenue adjustment eligible for tax uplift in 2027-28 CPIH FYA prices (ADDN2) </t>
  </si>
  <si>
    <t xml:space="preserve">Ofwat - PR24 Water trading revenue adjustment eligible for tax uplift in 2027-28 CPIH FYA prices (ADDN1) </t>
  </si>
  <si>
    <t xml:space="preserve">Ofwat - PR24 Third party services revenue adjustment eligible for tax uplift in 2027-28 CPIH FYA prices (ADDN1) </t>
  </si>
  <si>
    <t xml:space="preserve">Ofwat - PR24 Delivery mechanism (DM) revenue adjustment eligible for tax uplift in 2027-28 CPIH FYA prices (Business retail) </t>
  </si>
  <si>
    <t xml:space="preserve">Ofwat - PR24 Havant Thicket - cost of debt revenue adjustment eligible for tax uplift in 2027-28 CPIH FYA prices (WR) </t>
  </si>
  <si>
    <t xml:space="preserve">Ofwat - PR24 Havant Thicket - cost of debt revenue adjustment eligible for tax uplift in 2027-28 CPIH FYA prices (WN) </t>
  </si>
  <si>
    <t xml:space="preserve">Ofwat - Other revenue adjustment eligible for tax uplift in 2027-28 CPIH FYA prices (ADDN2) </t>
  </si>
  <si>
    <t xml:space="preserve">Ofwat - PR24 Delayed delivery cashflow mechanism (DDCM) revenue adjustment not eligible for tax uplift in 2027-28 CPIH FYA prices (WWN) </t>
  </si>
  <si>
    <t xml:space="preserve">Ofwat - PR24 Bioresources forecasting accuracy incentive penalty adjustment not eligible for tax uplift in 2027-28 CPIH FYA prices (Residential retail) </t>
  </si>
  <si>
    <t xml:space="preserve">Ofwat - PR24 Third party services revenue adjustment not eligible for tax uplift in 2027-28 CPIH FYA prices (Residential retail) </t>
  </si>
  <si>
    <t xml:space="preserve">Ofwat - PR24 Cost of new debt revenue adjustment not eligible for tax uplift in 2027-28 CPIH FYA prices (ADDN2) </t>
  </si>
  <si>
    <t xml:space="preserve">Ofwat - PR24 Havant Thicket - cost of debt revenue adjustment not eligible for tax uplift in 2027-28 CPIH FYA prices (Residential retail) </t>
  </si>
  <si>
    <t xml:space="preserve">Ofwat - PR24 Innovation and water efficiency revenue adjustment not eligible for tax uplift in 2027-28 CPIH FYA prices (BR) </t>
  </si>
  <si>
    <t xml:space="preserve">Ofwat - PR24 QAA revenue adjustment not eligible for tax uplift in 2027-28 CPIH FYA prices (WR) </t>
  </si>
  <si>
    <t xml:space="preserve">Ofwat - PR24 QAA revenue adjustment not eligible for tax uplift in 2027-28 CPIH FYA prices (WN) </t>
  </si>
  <si>
    <t xml:space="preserve">Ofwat - Unprofiled post financeability adjustments eligible for tax uplift - real (2027-28 CPIH FYA prices) (WR) </t>
  </si>
  <si>
    <t xml:space="preserve">Ofwat - Unprofiled post financeability adjustments not eligible for tax uplift - real (2027-28 CPIH FYA prices) (ADDN2) </t>
  </si>
  <si>
    <t xml:space="preserve">2028-29 Voluntary deferrals expressed in 2027-28 CPIH FYA prices sign reversed (WWN) </t>
  </si>
  <si>
    <t xml:space="preserve">2028-30 Voluntary deferrals expressed in 2027-28 CPIH FYA prices sign reversed (WWN) </t>
  </si>
  <si>
    <t xml:space="preserve">In-period revenue adjustments to be applied in 2031-32 allowed revenues eligible for tax uplift - real (2027-28 CPIH FYA prices) (ADDN1) </t>
  </si>
  <si>
    <t xml:space="preserve">In-period revenue adjustments to be applied in 2030-31 allowed revenues not eligible for tax uplift - real (2027-28 CPIH FYA prices) (WWN) </t>
  </si>
  <si>
    <t xml:space="preserve">PV discount factor (Residential retail) </t>
  </si>
  <si>
    <t xml:space="preserve">PV discount factor at base date (WR) </t>
  </si>
  <si>
    <t xml:space="preserve">PV discount factor at base date (WN) </t>
  </si>
  <si>
    <t xml:space="preserve">Ofwat - Post financeability adjustment eligible for tax uplift applied in first year - real (WWN) </t>
  </si>
  <si>
    <t xml:space="preserve">Ofwat - Post financeability adjustment eligible for tax uplift applied in first year - real (ADDN2) </t>
  </si>
  <si>
    <t xml:space="preserve">Revenue adjustment eligibile for tax uplift - active (Business retail) </t>
  </si>
  <si>
    <t xml:space="preserve">In-period revenue adjustments applied in 2031-32 allowed revenues eligible for tax uplift - real (2027-28 CPIH FYA prices) (ADDN1) </t>
  </si>
  <si>
    <t xml:space="preserve">Ofwat - Post financeability adjustments not eligible for tax uplift - real (ADDN2) </t>
  </si>
  <si>
    <t xml:space="preserve"> - Financial Year End Month Number</t>
  </si>
  <si>
    <t xml:space="preserve"> - End of AMP period flag date</t>
  </si>
  <si>
    <t xml:space="preserve"> - Consumer price index (including housing costs) - Consumer Price Index (with housing) for January</t>
  </si>
  <si>
    <t xml:space="preserve"> - CPI(H) - 2027-28 - October</t>
  </si>
  <si>
    <t xml:space="preserve"> - Year reference for FYA base price 2 (FYA year ending March)</t>
  </si>
  <si>
    <t>PR24 Bioresources forecasting accuracy incentive penalty in 2022-23 FYA (CPIH deflated) prices</t>
  </si>
  <si>
    <t xml:space="preserve"> - PR24 Residential retail revenue adjustment in 2029-30 FYA (CPIH deflated) prices</t>
  </si>
  <si>
    <t>PR24 Tax revenue adjustment in 2022-23 FYA (CPIH deflated) prices</t>
  </si>
  <si>
    <t>Other revenue adjustments in 2022-23 FYA (CPIH deflated) prices</t>
  </si>
  <si>
    <t xml:space="preserve"> - Eligible for post financeability adjustments tax uplift - PR24 Residential retail revenue adjustment</t>
  </si>
  <si>
    <t>Eligible for post financeability adjustments tax uplift - PR24 Cost of new debt revenue adjustment</t>
  </si>
  <si>
    <t xml:space="preserve"> - Eligible for post financeability adjustments tax uplift - PR24 Delivery mechanism (DM) revenue adjustment</t>
  </si>
  <si>
    <t>Eligible for post financeability adjustments tax uplift - PR24 QAA revenue adjustment</t>
  </si>
  <si>
    <t xml:space="preserve"> - Eligible for post financeability adjustments tax uplift - PR24 QAA revenue adjustment</t>
  </si>
  <si>
    <t xml:space="preserve"> - Discount rate</t>
  </si>
  <si>
    <t xml:space="preserve"> - Number of years to profile over (used with profile selector option 2)</t>
  </si>
  <si>
    <t xml:space="preserve"> - CPI(H): December - index</t>
  </si>
  <si>
    <t xml:space="preserve"> - Ofwat - PR24 Havant Thicket - cost of debt revenue adjustment expressed in 2027-28 CPIH FYA prices</t>
  </si>
  <si>
    <t xml:space="preserve"> - Ofwat - PR24 Residential retail revenue adjustment eligible for tax uplift in 2027-28 CPIH FYA prices</t>
  </si>
  <si>
    <t xml:space="preserve"> - Ofwat - Unprofiled post financeability adjustments not eligible for tax uplift - real (2027-28 CPIH FYA prices)</t>
  </si>
  <si>
    <t xml:space="preserve"> - 2029-30 Voluntary deferrals expressed in 2027-28 CPIH FYA prices sign reversed</t>
  </si>
  <si>
    <t xml:space="preserve"> - In-period revenue adjustments to be applied in 2030-31 allowed revenues eligible for tax uplift - real (2027-28 CPIH FYA prices) (Residential retail)</t>
  </si>
  <si>
    <t xml:space="preserve"> - In-period revenue adjustments applied in 2030-31 allowed revenues not eligible for tax uplift - real (2027-28 CPIH FYA prices)</t>
  </si>
  <si>
    <t xml:space="preserve"> - 2028-29 Other bespoke adjustments expressed in 2027-28 CPIH FYA prices (WR)</t>
  </si>
  <si>
    <t xml:space="preserve"> - 2028-29 Voluntary abatements expressed in 2027-28 CPIH FYA prices sign reversed (ADDN2)</t>
  </si>
  <si>
    <t xml:space="preserve"> - 2029-30 ODI payments expressed in 2027-28 CPIH FYA prices (Business Retail)</t>
  </si>
  <si>
    <t xml:space="preserve"> - 2028-30 ODI payments expressed in 2027-28 CPIH FYA prices (Business Retail)</t>
  </si>
  <si>
    <t xml:space="preserve"> - Ofwat - Other revenue adjustment eligible for tax uplift in 2027-28 CPIH FYA prices (WR)</t>
  </si>
  <si>
    <t xml:space="preserve"> - Ofwat - Other revenue adjustment eligible for tax uplift in 2027-28 CPIH FYA prices (WN)</t>
  </si>
  <si>
    <t xml:space="preserve"> - Ofwat - PR24 Third party services revenue adjustment eligible for tax uplift in 2027-28 CPIH FYA prices (WWN)</t>
  </si>
  <si>
    <t xml:space="preserve"> - Ofwat - Other revenue adjustment eligible for tax uplift in 2027-28 CPIH FYA prices (WWN)</t>
  </si>
  <si>
    <t xml:space="preserve"> - Ofwat - PR24 Tax revenue adjustment eligible for tax uplift in 2027-28 CPIH FYA prices (BR)</t>
  </si>
  <si>
    <t xml:space="preserve"> - Ofwat - PR24 Third party services revenue adjustment eligible for tax uplift in 2027-28 CPIH FYA prices (ADDN1)</t>
  </si>
  <si>
    <t xml:space="preserve"> - Ofwat - PR24 Bioresources revenue adjustment not eligible for tax uplift in 2027-28 CPIH FYA prices (WR)</t>
  </si>
  <si>
    <t xml:space="preserve"> - Ofwat - PR24 Bioresources forecasting accuracy incentive penalty adjustment not eligible for tax uplift in 2027-28 CPIH FYA prices (WR)</t>
  </si>
  <si>
    <t xml:space="preserve"> - Ofwat - PR24 Bioresources revenue adjustment not eligible for tax uplift in 2027-28 CPIH FYA prices (WN)</t>
  </si>
  <si>
    <t xml:space="preserve"> - Ofwat - PR24 Real price effects revenue adjustment not eligible for tax uplift in 2027-28 CPIH FYA prices (ADDN1)</t>
  </si>
  <si>
    <t xml:space="preserve"> - Ofwat - PR24 Cost of new debt revenue adjustment not eligible for tax uplift in 2027-28 CPIH FYA prices (ADDN2)</t>
  </si>
  <si>
    <t xml:space="preserve"> - Ofwat - PR24 Delivery mechanism (DM) revenue adjustment not eligible for tax uplift in 2027-28 CPIH FYA prices (ADDN2)</t>
  </si>
  <si>
    <t xml:space="preserve"> - Ofwat - PR24 Cost of new debt revenue adjustment not eligible for tax uplift in 2027-28 CPIH FYA prices (Residential retail)</t>
  </si>
  <si>
    <t xml:space="preserve"> - Ofwat - PR24 Cost of new debt revenue adjustment not eligible for tax uplift in 2027-28 CPIH FYA prices (Business retail)</t>
  </si>
  <si>
    <t xml:space="preserve"> - Ofwat - PR24 Residential retail revenue adjustment not eligible for tax uplift in 2027-28 CPIH FYA prices (Business retail)</t>
  </si>
  <si>
    <t>QUALITY CONTROL</t>
  </si>
  <si>
    <t>CF</t>
  </si>
  <si>
    <t>m</t>
  </si>
  <si>
    <t>Non residential</t>
  </si>
  <si>
    <t>nr</t>
  </si>
  <si>
    <t>Number</t>
  </si>
  <si>
    <t>Water and Sewerage company</t>
  </si>
  <si>
    <t>Documentation</t>
  </si>
  <si>
    <t>Calibri 10 pt – Ofwat dark green 100%</t>
  </si>
  <si>
    <t>Ofwat yellow 100%</t>
  </si>
  <si>
    <t>Ofwat green – 66%</t>
  </si>
  <si>
    <t>Contract year</t>
  </si>
  <si>
    <t>Cost of new debt</t>
  </si>
  <si>
    <t>Tax</t>
  </si>
  <si>
    <t>Totex costs</t>
  </si>
  <si>
    <t>Network plus water</t>
  </si>
  <si>
    <t>QAA</t>
  </si>
  <si>
    <t>Consumer price index (including housing costs) - Consumer Price Index (with housing) for May</t>
  </si>
  <si>
    <t>Consumer price index (including housing costs) - Consumer Price Index (with housing) for September</t>
  </si>
  <si>
    <t>CPI(H) 2027-28</t>
  </si>
  <si>
    <t>CPI(H) - 2027-28 - May</t>
  </si>
  <si>
    <t>£m</t>
  </si>
  <si>
    <t xml:space="preserve">PR24 RFI revenue adjustment in 2029-30 prior November (CPIH deflated) prices (WR) </t>
  </si>
  <si>
    <t xml:space="preserve">PR24 RFI revenue adjustment in 2029-30 prior November (CPIH deflated) prices (WN) </t>
  </si>
  <si>
    <t xml:space="preserve">PR24 Residential retail revenue adjustment in 2029-30 FYA (CPIH deflated) prices (WWN) </t>
  </si>
  <si>
    <t xml:space="preserve">PR24 Business retail revenue adjustment in 2022-23 FYA (CPIH deflated) prices (ADDN1) </t>
  </si>
  <si>
    <t xml:space="preserve">PR24 Third party services revenue adjustment in 2022-23 FYA (CPIH deflated) prices (ADDN2) </t>
  </si>
  <si>
    <t xml:space="preserve">PR24 Delivery mechanism (DM) revenue adjustment in 2022-23 FYA (CPIH deflated) prices (BR) </t>
  </si>
  <si>
    <t xml:space="preserve">PR24 Real price effects revenue adjustment in 2022-23 FYA (CPIH deflated) prices (Residential retail) </t>
  </si>
  <si>
    <t xml:space="preserve">PR24 Major projects revenue adjustment in 2022-23 FYA (CPIH deflated) prices (BR) </t>
  </si>
  <si>
    <t xml:space="preserve">PR24 Major projects revenue adjustment in 2022-23 FYA (CPIH deflated) prices (Residential retail) </t>
  </si>
  <si>
    <t xml:space="preserve">PR24 Wastewater enhancement revenue adjustment in 2022-23 FYA (CPIH deflated) prices (BR) </t>
  </si>
  <si>
    <t xml:space="preserve">2028-29 Voluntary abatements in 2022-23 CPIH FYA prices (BR) </t>
  </si>
  <si>
    <t xml:space="preserve">2029-30 Voluntary deferrals in 2022-23 CPIH FYA prices (ADDN1) </t>
  </si>
  <si>
    <t>1 = Yes, 0 = No</t>
  </si>
  <si>
    <t xml:space="preserve">Eligible for post financeability adjustments tax uplift - PR24 ODI revenue adjustment (ADDN1) </t>
  </si>
  <si>
    <t>PR24 ODI retail revenue adjustments tax rate</t>
  </si>
  <si>
    <t xml:space="preserve">Eligible for post financeability adjustments tax uplift - PR24 RFI revenue adjustment (ADDN2) </t>
  </si>
  <si>
    <t xml:space="preserve">Eligible for post financeability adjustments tax uplift - PR24 Delayed delivery cashflow mechanism (DDCM) revenue adjustment (WR) </t>
  </si>
  <si>
    <t xml:space="preserve">Eligible for post financeability adjustments tax uplift - PR24 Delayed delivery cashflow mechanism (DDCM) revenue adjustment (WN) </t>
  </si>
  <si>
    <t xml:space="preserve">Eligible for post financeability adjustments tax uplift - PR24 Residential retail revenue adjustment (ADDN2) </t>
  </si>
  <si>
    <t xml:space="preserve">Eligible for post financeability adjustments tax uplift - PR24 Business retail revenue adjustment (BR) </t>
  </si>
  <si>
    <t xml:space="preserve">Eligible for post financeability adjustments tax uplift - PR24 Business retail revenue adjustment (Business retail) </t>
  </si>
  <si>
    <t xml:space="preserve">Eligible for post financeability adjustments tax uplift - PR24 Totex costs revenue adjustment (ADDN2) </t>
  </si>
  <si>
    <t xml:space="preserve">Eligible for post financeability adjustments tax uplift - PR24 Tax revenue adjustment (WWN) </t>
  </si>
  <si>
    <t xml:space="preserve">Eligible for post financeability adjustments tax uplift - PR24 Havant Thicket - cost of debt revenue adjustment (Business retail) </t>
  </si>
  <si>
    <t xml:space="preserve">PR24 In-period ODI revenue adjustments (eligibile for tax uplift per tax treatment applied in the In-period adjustments model) </t>
  </si>
  <si>
    <t>Profiling Inputs</t>
  </si>
  <si>
    <t>Discounting</t>
  </si>
  <si>
    <t>Profile selector</t>
  </si>
  <si>
    <t>Model period start</t>
  </si>
  <si>
    <t>Ofwat - PR24 Wastewater enhancement revenue adjustment expressed in 2027-28 CPIH FYA prices</t>
  </si>
  <si>
    <t>Ofwat - PR24 ODI revenue adjustment expressed in 2027-28 CPIH FYA prices (Total)</t>
  </si>
  <si>
    <t>Ofwat - PR24 Wastewater enhancement revenue adjustment expressed in 2027-28 CPIH FYA prices (Total)</t>
  </si>
  <si>
    <t>Ofwat - PR24 Real price effects revenue adjustment eligible for tax uplift in 2027-28 CPIH FYA prices</t>
  </si>
  <si>
    <t>Ofwat - Unprofiled - Residential retail revenue adjustment - real (2027-28 CPIH FYA prices)</t>
  </si>
  <si>
    <t>2029-30 Voluntary abatements expressed in 2027-28 CPIH FYA prices sign reversed</t>
  </si>
  <si>
    <t>2028-30 ODI payments expressed in 2027-28 CPIH FYA prices</t>
  </si>
  <si>
    <t>In-period revenue adjustments to be applied in 2031-32 allowed revenues - real (2027-28 CPIH FYA prices) (WR)</t>
  </si>
  <si>
    <t>In-period revenue adjustments to be applied in 2031-32 allowed revenues - real (2027-28 CPIH FYA prices) (WWN)</t>
  </si>
  <si>
    <t>In-period revenue adjustments to be applied in 2031-32 allowed revenues - real (2027-28 CPIH FYA prices) (Residential Retail)</t>
  </si>
  <si>
    <t>In-period revenue adjustments to be applied in 2030-31 allowed revenues adjusted for tax uplift - real (2027-28 CPIH FYA prices) (Residential retail)</t>
  </si>
  <si>
    <t>In-period revenue adjustments to be applied in 2030-31 allowed revenues not eligible for tax uplift - real (2027-28 CPIH FYA prices) (Business retail)</t>
  </si>
  <si>
    <t>Profile 1 - Apply in first year</t>
  </si>
  <si>
    <t>In-period revenue adjustments applied in 2031-32 allowed revenues not eligible for tax uplift - real (2027-28 CPIH FYA prices) (Residential retail)</t>
  </si>
  <si>
    <t>Ofwat - Post financeability adjustments not eligible for tax uplift - real</t>
  </si>
  <si>
    <t>2029-30 Voluntary deferrals expressed in 2027-28 CPIH FYA prices sign reversed (BR)</t>
  </si>
  <si>
    <t>2029-30 Other bespoke adjustments expressed in 2027-28 CPIH FYA prices (ADDN2)</t>
  </si>
  <si>
    <t>2029-30 Voluntary deferrals expressed in 2027-28 CPIH FYA prices sign reversed (Residential Retail)</t>
  </si>
  <si>
    <t>2028-30 ODI payments expressed in 2027-28 CPIH FYA prices (WR)</t>
  </si>
  <si>
    <t>2028-30 Other bespoke adjustments expressed in 2027-28 CPIH FYA prices (WN)</t>
  </si>
  <si>
    <t>2028-30 Voluntary deferrals expressed in 2027-28 CPIH FYA prices sign reversed (Business Retail)</t>
  </si>
  <si>
    <t>Ofwat - PR24 Havant Thicket - cost of debt revenue adjustment eligible for tax uplift in 2027-28 CPIH FYA prices (WR)</t>
  </si>
  <si>
    <t>Ofwat - PR24 Innovation and water efficiency revenue adjustment eligible for tax uplift in 2027-28 CPIH FYA prices (WR)</t>
  </si>
  <si>
    <t>Ofwat - PR24 Business retail revenue adjustment eligible for tax uplift in 2027-28 CPIH FYA prices (WN)</t>
  </si>
  <si>
    <t>Ofwat - PR24 Innovation and water efficiency revenue adjustment eligible for tax uplift in 2027-28 CPIH FYA prices (WN)</t>
  </si>
  <si>
    <t>Ofwat - PR24 Totex costs revenue adjustment eligible for tax uplift in 2027-28 CPIH FYA prices (WWN)</t>
  </si>
  <si>
    <t>Ofwat - PR24 Third party services revenue adjustment eligible for tax uplift in 2027-28 CPIH FYA prices (BR)</t>
  </si>
  <si>
    <t>Ofwat - PR24 Water trading revenue adjustment eligible for tax uplift in 2027-28 CPIH FYA prices (ADDN2)</t>
  </si>
  <si>
    <t>Ofwat - PR24 Havant Thicket - cost of debt revenue adjustment eligible for tax uplift in 2027-28 CPIH FYA prices (ADDN2)</t>
  </si>
  <si>
    <t>Ofwat - PR24 RFI revenue adjustment not eligible for tax uplift in 2027-28 CPIH FYA prices (WR)</t>
  </si>
  <si>
    <t>Ofwat - PR24 Business retail revenue adjustment not eligible for tax uplift in 2027-28 CPIH FYA prices (WN)</t>
  </si>
  <si>
    <t>Ofwat - PR24 Real price effects revenue adjustment not eligible for tax uplift in 2027-28 CPIH FYA prices (WN)</t>
  </si>
  <si>
    <t>Ofwat - PR24 Price control deliverables (PCD) revenue adjustment not eligible for tax uplift in 2027-28 CPIH FYA prices (WN)</t>
  </si>
  <si>
    <t>Ofwat - PR24 Cost of new debt revenue adjustment not eligible for tax uplift in 2027-28 CPIH FYA prices (WWN)</t>
  </si>
  <si>
    <t>Ofwat - PR24 Third party services revenue adjustment not eligible for tax uplift in 2027-28 CPIH FYA prices (ADDN2)</t>
  </si>
  <si>
    <t>Ofwat - PR24 RFI revenue adjustment not eligible for tax uplift in 2027-28 CPIH FYA prices (Residential retail)</t>
  </si>
  <si>
    <t>Ofwat - PR24 Business retail revenue adjustment not eligible for tax uplift in 2027-28 CPIH FYA prices (Business retail)</t>
  </si>
  <si>
    <t xml:space="preserve"> Total ODI reconciliation adjustments in 2027-28 CPIH FYA prices for draft determination documentation</t>
  </si>
  <si>
    <t>index</t>
  </si>
  <si>
    <t xml:space="preserve">Ofwat - PR24 Bioresources revenue adjustment expressed in 2027-28 CPIH FYA prices (BR) </t>
  </si>
  <si>
    <t xml:space="preserve">Ofwat - PR24 Water trading revenue adjustment expressed in 2027-28 CPIH FYA prices (WR) </t>
  </si>
  <si>
    <t xml:space="preserve">Ofwat - PR24 Third party services revenue adjustment expressed in 2027-28 CPIH FYA prices (WWN) </t>
  </si>
  <si>
    <t xml:space="preserve">Ofwat - PR24 Cost of new debt revenue adjustment expressed in 2027-28 CPIH FYA prices (Residential retail) </t>
  </si>
  <si>
    <t xml:space="preserve">Ofwat - PR24 Delivery mechanism (DM) revenue adjustment expressed in 2027-28 CPIH FYA prices (WWN) </t>
  </si>
  <si>
    <t xml:space="preserve">Ofwat - PR24 Real price effects revenue adjustment expressed in 2027-28 CPIH FYA prices (ADDN2) </t>
  </si>
  <si>
    <t xml:space="preserve">Ofwat - PR24 Havant Thicket - cost of debt revenue adjustment expressed in 2027-28 CPIH FYA prices (ADDN2) </t>
  </si>
  <si>
    <t xml:space="preserve">Ofwat - PR24 Residential retail revenue adjustment eligible for tax uplift in 2027-28 CPIH FYA prices (BR) </t>
  </si>
  <si>
    <t xml:space="preserve">Ofwat - PR24 Business retail revenue adjustment eligible for tax uplift in 2027-28 CPIH FYA prices (Residential retail) </t>
  </si>
  <si>
    <t xml:space="preserve">Ofwat - PR24 Totex costs revenue adjustment eligible for tax uplift in 2027-28 CPIH FYA prices (WR) </t>
  </si>
  <si>
    <t xml:space="preserve">Ofwat - PR24 Totex costs revenue adjustment eligible for tax uplift in 2027-28 CPIH FYA prices (WN) </t>
  </si>
  <si>
    <t xml:space="preserve">Ofwat - Other revenue adjustment eligible for tax uplift in 2027-28 CPIH FYA prices (BR) </t>
  </si>
  <si>
    <t xml:space="preserve">Ofwat - PR24 Price control deliverables (PCD) revenue adjustment eligible for tax uplift in 2027-28 CPIH FYA prices (Business retail) </t>
  </si>
  <si>
    <t xml:space="preserve">Ofwat - PR24 ODI revenue adjustment not eligible for tax uplift in 2027-28 CPIH FYA prices (ADDN1) </t>
  </si>
  <si>
    <t xml:space="preserve">Ofwat - PR24 RFI revenue adjustment not eligible for tax uplift in 2027-28 CPIH FYA prices (ADDN1) </t>
  </si>
  <si>
    <t xml:space="preserve">Ofwat - PR24 Delayed delivery cashflow mechanism (DDCM) revenue adjustment not eligible for tax uplift in 2027-28 CPIH FYA prices (Business retail) </t>
  </si>
  <si>
    <t xml:space="preserve">Ofwat - PR24 Bioresources revenue adjustment not eligible for tax uplift in 2027-28 CPIH FYA prices (Residential retail) </t>
  </si>
  <si>
    <t xml:space="preserve">Ofwat - PR24 Business retail revenue adjustment not eligible for tax uplift in 2027-28 CPIH FYA prices (WR) </t>
  </si>
  <si>
    <t xml:space="preserve">Ofwat - PR24 Business retail revenue adjustment not eligible for tax uplift in 2027-28 CPIH FYA prices (WN) </t>
  </si>
  <si>
    <t xml:space="preserve">Ofwat - PR24 Delivery mechanism (DM) revenue adjustment not eligible for tax uplift in 2027-28 CPIH FYA prices (WR) </t>
  </si>
  <si>
    <t xml:space="preserve">Ofwat - PR24 Delivery mechanism (DM) revenue adjustment not eligible for tax uplift in 2027-28 CPIH FYA prices (WN) </t>
  </si>
  <si>
    <t xml:space="preserve">Ofwat - PR24 Tax revenue adjustment not eligible for tax uplift in 2027-28 CPIH FYA prices (BR) </t>
  </si>
  <si>
    <t xml:space="preserve">Ofwat - PR24 Tax revenue adjustment not eligible for tax uplift in 2027-28 CPIH FYA prices (ADDN1) </t>
  </si>
  <si>
    <t xml:space="preserve">Ofwat - PR24 Havant Thicket - cost of debt revenue adjustment not eligible for tax uplift in 2027-28 CPIH FYA prices (BR) </t>
  </si>
  <si>
    <t xml:space="preserve">Ofwat - PR24 Havant Thicket - cost of debt revenue adjustment not eligible for tax uplift in 2027-28 CPIH FYA prices (ADDN1) </t>
  </si>
  <si>
    <t xml:space="preserve">Ofwat - PR24 Price control deliverables (PCD) revenue adjustment not eligible for tax uplift in 2027-28 CPIH FYA prices (ADDN2) </t>
  </si>
  <si>
    <t xml:space="preserve">Ofwat - Unprofiled post financeability adjustments not eligible for tax uplift - real (2027-28 CPIH FYA prices) (BR) </t>
  </si>
  <si>
    <t xml:space="preserve">2028-29 Voluntary abatements expressed in 2027-28 CPIH FYA prices sign reversed (ADDN1) </t>
  </si>
  <si>
    <t xml:space="preserve">2028-29 Other bespoke adjustments expressed in 2027-28 CPIH FYA prices (ADDN1) </t>
  </si>
  <si>
    <t xml:space="preserve">2029-30 Voluntary abatements expressed in 2027-28 CPIH FYA prices sign reversed (BR) </t>
  </si>
  <si>
    <t xml:space="preserve">2029-30 Voluntary deferrals expressed in 2027-28 CPIH FYA prices sign reversed (WR) </t>
  </si>
  <si>
    <t xml:space="preserve">2029-30 Voluntary deferrals expressed in 2027-28 CPIH FYA prices sign reversed (WN) </t>
  </si>
  <si>
    <t xml:space="preserve">2029-30 Voluntary deferrals expressed in 2027-28 CPIH FYA prices sign reversed (Business retail) </t>
  </si>
  <si>
    <t xml:space="preserve">2029-30 Other bespoke adjustments expressed in 2027-28 CPIH FYA prices (ADDN2) </t>
  </si>
  <si>
    <t xml:space="preserve">2028-30 ODI payments expressed in 2027-28 CPIH FYA prices (ADDN1) </t>
  </si>
  <si>
    <t xml:space="preserve">2028-30 Other bespoke adjustments expressed in 2027-28 CPIH FYA prices (Residential retail) </t>
  </si>
  <si>
    <t xml:space="preserve">In-period revenue adjustments to be applied in 2030-31 allowed revenues - real (2027-28 CPIH FYA prices) (WWN) </t>
  </si>
  <si>
    <t xml:space="preserve">In-period revenue adjustments to be applied in 2031-32 allowed revenues - real (2027-28 CPIH FYA prices) (ADDN1) </t>
  </si>
  <si>
    <t xml:space="preserve">In-period revenue adjustments to be applied in 2030-31 allowed revenues eligible for tax uplift - real (2027-28 CPIH FYA prices) (Business retail) </t>
  </si>
  <si>
    <t xml:space="preserve">PV discount factor (BR) </t>
  </si>
  <si>
    <t xml:space="preserve">Equivalent Annual Cost (EAC) factor (Residential retail) </t>
  </si>
  <si>
    <t xml:space="preserve">Ofwat - Post financeability adjustment not eligible for tax uplift - EAC factor adjusted (Business retail) </t>
  </si>
  <si>
    <t xml:space="preserve">In-period revenue adjustments applied in 2031-32 allowed revenues eligible for tax uplift - real (2027-28 CPIH FYA prices) (Business retail) </t>
  </si>
  <si>
    <t xml:space="preserve">Ofwat - Post financeability adjustments not eligible for tax uplift - real (Residential retail) </t>
  </si>
  <si>
    <t xml:space="preserve"> - CPI(H) - 2027-28 - November</t>
  </si>
  <si>
    <t>PR24 Bioresources revenue adjustment in 2029-30 prior November (CPIH deflated) prices</t>
  </si>
  <si>
    <t xml:space="preserve"> - PR24 Bioresources revenue adjustment in 2029-30 prior November (CPIH deflated) prices</t>
  </si>
  <si>
    <t>PR24 Delivery mechanism (DM) revenue adjustment in 2022-23 FYA (CPIH deflated) prices</t>
  </si>
  <si>
    <t xml:space="preserve"> - PR24 Delivery mechanism (DM) revenue adjustment in 2022-23 FYA (CPIH deflated) prices</t>
  </si>
  <si>
    <t xml:space="preserve"> - PR24 Major projects revenue adjustment in 2022-23 FYA (CPIH deflated) prices</t>
  </si>
  <si>
    <t xml:space="preserve"> - PR24 ODI retail revenue adjustments tax uplift switch</t>
  </si>
  <si>
    <t>Selector</t>
  </si>
  <si>
    <t xml:space="preserve"> - Contract year (year ending March) label</t>
  </si>
  <si>
    <t xml:space="preserve"> - CPI(H): Inflate from basket year (November 2029) to 2027-28 FYA</t>
  </si>
  <si>
    <t xml:space="preserve"> - Ofwat - PR24 RFI revenue adjustment expressed in 2027-28 CPIH FYA prices</t>
  </si>
  <si>
    <t xml:space="preserve"> - Ofwat - Other revenue adjustments expressed in 2027-28 CPIH FYA prices (Total)</t>
  </si>
  <si>
    <t xml:space="preserve"> - Ofwat - PR24 ODI revenue adjustment adjusted for tax uplift in 2027-28 CPIH FYA prices</t>
  </si>
  <si>
    <t xml:space="preserve"> - Ofwat - PR24 Price control deliverables (PCD) revenue adjustment not eligible for tax uplift in 2027-28 CPIH FYA prices</t>
  </si>
  <si>
    <t xml:space="preserve"> - Ofwat - Unprofiled post financeability adjustments not eligible for tax uplift - real (2027-28 CPIH FYA prices) (WWN)</t>
  </si>
  <si>
    <t xml:space="preserve"> - Ofwat - Unprofiled post financeability adjustments not eligible for tax uplift - real (2027-28 CPIH FYA prices) (BR)</t>
  </si>
  <si>
    <t xml:space="preserve"> - Ofwat - Net total PR24 ODI revenue adjustment (end of period and in-period) including voluntary abatements, deferrals and bespoke adjustments expressed in 2027-28 CPIH FYA prices</t>
  </si>
  <si>
    <t xml:space="preserve"> - In-period revenue adjustments to be applied in 2030-31 allowed revenues - real (2027-28 CPIH FYA prices) (ADDN1)</t>
  </si>
  <si>
    <t xml:space="preserve"> - In-period revenue adjustments applied in 2030-31 allowed revenues not eligible for tax uplift - real (2027-28 CPIH FYA prices) (Residential retail)</t>
  </si>
  <si>
    <t xml:space="preserve"> - In-period revenue adjustments applied in 2031-32 allowed revenues eligible for tax uplift - real (2027-28 CPIH FYA prices)</t>
  </si>
  <si>
    <t xml:space="preserve"> - Ofwat - Post financeability adjustments not eligible for tax uplift - real</t>
  </si>
  <si>
    <t xml:space="preserve"> - 2027-28 ODI payments deferred until next reporting year (tvm adjusted) expressed in 2027-28 CPIH FYA prices (ADDN1)</t>
  </si>
  <si>
    <t xml:space="preserve"> - 2028-29 Voluntary deferrals expressed in 2027-28 CPIH FYA prices sign reversed (Residential Retail)</t>
  </si>
  <si>
    <t xml:space="preserve"> - 2029-30 Voluntary abatements expressed in 2027-28 CPIH FYA prices sign reversed (BR)</t>
  </si>
  <si>
    <t xml:space="preserve"> - 2029-30 Voluntary deferrals expressed in 2027-28 CPIH FYA prices sign reversed (BR)</t>
  </si>
  <si>
    <t xml:space="preserve"> - 2029-30 Other bespoke adjustments expressed in 2027-28 CPIH FYA prices (Business Retail)</t>
  </si>
  <si>
    <t xml:space="preserve"> - 2028-30 Other bespoke adjustments expressed in 2027-28 CPIH FYA prices (ADDN2)</t>
  </si>
  <si>
    <t xml:space="preserve"> - Ofwat - PR24 Major projects revenue adjustment eligible for tax uplift in 2027-28 CPIH FYA prices (WWN)</t>
  </si>
  <si>
    <t xml:space="preserve"> - Ofwat - PR24 Innovation and water efficiency revenue adjustment eligible for tax uplift in 2027-28 CPIH FYA prices (WWN)</t>
  </si>
  <si>
    <t xml:space="preserve"> - Ofwat - PR24 Havant Thicket - cost of debt revenue adjustment eligible for tax uplift in 2027-28 CPIH FYA prices (BR)</t>
  </si>
  <si>
    <t xml:space="preserve"> - Ofwat - PR24 Bioresources revenue adjustment eligible for tax uplift in 2027-28 CPIH FYA prices (ADDN1)</t>
  </si>
  <si>
    <t xml:space="preserve"> - Ofwat - Other revenue adjustment eligible for tax uplift in 2027-28 CPIH FYA prices (ADDN2)</t>
  </si>
  <si>
    <t xml:space="preserve"> - Ofwat - PR24 Price control deliverables (PCD) revenue adjustment not eligible for tax uplift in 2027-28 CPIH FYA prices (WN)</t>
  </si>
  <si>
    <t xml:space="preserve"> - Ofwat - PR24 Wastewater enhancement revenue adjustment not eligible for tax uplift in 2027-28 CPIH FYA prices (WN)</t>
  </si>
  <si>
    <t xml:space="preserve"> - Ofwat - PR24 Real price effects revenue adjustment not eligible for tax uplift in 2027-28 CPIH FYA prices (WWN)</t>
  </si>
  <si>
    <t xml:space="preserve"> - Ofwat - PR24 Havant Thicket - cost of debt revenue adjustment not eligible for tax uplift in 2027-28 CPIH FYA prices (BR)</t>
  </si>
  <si>
    <t xml:space="preserve"> - Ofwat - PR24 Totex costs revenue adjustment not eligible for tax uplift in 2027-28 CPIH FYA prices (ADDN1)</t>
  </si>
  <si>
    <t xml:space="preserve"> - Ofwat - PR24 Price control deliverables (PCD) revenue adjustment not eligible for tax uplift in 2027-28 CPIH FYA prices (ADDN1)</t>
  </si>
  <si>
    <t xml:space="preserve"> - Ofwat - PR24 ODI revenue adjustment adjusted for tax uplift in 2027-28 CPIH FYA prices (Residential retail)</t>
  </si>
  <si>
    <t xml:space="preserve"> - Ofwat - PR24 ODI revenue adjustment not eligible for tax uplift in 2027-28 CPIH FYA prices (Business retail)</t>
  </si>
  <si>
    <t xml:space="preserve"> - Ofwat - PR24 Water trading revenue adjustment not eligible for tax uplift in 2027-28 CPIH FYA prices (Business retail)</t>
  </si>
  <si>
    <t xml:space="preserve"> - Ofwat - PR24 Totex costs revenue adjustment not eligible for tax uplift in 2027-28 CPIH FYA prices (Business retail)</t>
  </si>
  <si>
    <t xml:space="preserve"> - Ofwat - PR24 Tax revenue adjustment not eligible for tax uplift in 2027-28 CPIH FYA prices (Business retail)</t>
  </si>
  <si>
    <t>DOCUMENTATION</t>
  </si>
  <si>
    <t>FAST</t>
  </si>
  <si>
    <t>BEG</t>
  </si>
  <si>
    <t>CTS</t>
  </si>
  <si>
    <t>Input nominal</t>
  </si>
  <si>
    <t>Checks and administration</t>
  </si>
  <si>
    <t>Outputs</t>
  </si>
  <si>
    <t>Model column counter</t>
  </si>
  <si>
    <t>ValueDate</t>
  </si>
  <si>
    <t>Residential retail</t>
  </si>
  <si>
    <t>Business retail</t>
  </si>
  <si>
    <t>PR29 Revenue adjustments feeder model</t>
  </si>
  <si>
    <t>Third party services</t>
  </si>
  <si>
    <t>Major projects</t>
  </si>
  <si>
    <t>Consumer price index (including housing costs) - Consumer Price Index (with housing) for March</t>
  </si>
  <si>
    <t>CPI(H) - 2027-28 - January</t>
  </si>
  <si>
    <t>PR24 reconciliation revenue adjustments</t>
  </si>
  <si>
    <t xml:space="preserve">PR24 Business retail revenue adjustment in 2022-23 FYA (CPIH deflated) prices (BR) </t>
  </si>
  <si>
    <t xml:space="preserve">PR24 Water trading revenue adjustment in 2022-23 FYA (CPIH deflated) prices (WR) </t>
  </si>
  <si>
    <t xml:space="preserve">PR24 Water trading revenue adjustment in 2022-23 FYA (CPIH deflated) prices (WN) </t>
  </si>
  <si>
    <t xml:space="preserve">PR24 Totex costs revenue adjustment in 2022-23 FYA (CPIH deflated) prices (ADDN2) </t>
  </si>
  <si>
    <t xml:space="preserve">PR24 Havant Thicket - cost of debt revenue adjustment in 2022-23 FYA (CPIH deflated) prices (WWN) </t>
  </si>
  <si>
    <t xml:space="preserve">2028-29 Voluntary deferrals in 2022-23 CPIH FYA prices (ADDN2) </t>
  </si>
  <si>
    <t xml:space="preserve">2028-29 Other bespoke adjustments in 2022-23 CPIH FYA prices (Business retail) </t>
  </si>
  <si>
    <t xml:space="preserve">2029-30 ODI payments in 2022-23 CPIH FYA prices (BR) </t>
  </si>
  <si>
    <t xml:space="preserve">2029-30 Voluntary deferrals in 2022-23 CPIH FYA prices (Residential retail) </t>
  </si>
  <si>
    <t xml:space="preserve">Eligible for post financeability adjustments tax uplift - PR24 ODI revenue adjustment (WR) </t>
  </si>
  <si>
    <t xml:space="preserve">Eligible for post financeability adjustments tax uplift - PR24 ODI revenue adjustment (WN) </t>
  </si>
  <si>
    <t xml:space="preserve">Eligible for post financeability adjustments tax uplift - PR24 RFI revenue adjustment (WWN) </t>
  </si>
  <si>
    <t xml:space="preserve">Eligible for post financeability adjustments tax uplift - PR24 Bioresources revenue adjustment (Business retail) </t>
  </si>
  <si>
    <t xml:space="preserve">Eligible for post financeability adjustments tax uplift - PR24 Business retail revenue adjustment (ADDN1) </t>
  </si>
  <si>
    <t xml:space="preserve">Eligible for post financeability adjustments tax uplift - PR24 Tax revenue adjustment (ADDN2) </t>
  </si>
  <si>
    <t xml:space="preserve">Eligible for post financeability adjustments tax uplift - PR24 QAA revenue adjustment (ADDN2) </t>
  </si>
  <si>
    <t xml:space="preserve">Eligible for post financeability adjustments tax uplift - PR24 Price control deliverables (PCD) revenue adjustment (WWN) </t>
  </si>
  <si>
    <t>Number of years (used with profile selector option 2)</t>
  </si>
  <si>
    <t>CPI(H): October - index</t>
  </si>
  <si>
    <t>CPI(H): November - index</t>
  </si>
  <si>
    <t>Ofwat - PR24 Business retail revenue adjustment expressed in 2027-28 CPIH FYA prices</t>
  </si>
  <si>
    <t>Ofwat - PR24 Water trading revenue adjustment expressed in 2027-28 CPIH FYA prices</t>
  </si>
  <si>
    <t>Ofwat - PR24 Price control deliverables (PCD) revenue adjustment expressed in 2027-28 CPIH FYA prices</t>
  </si>
  <si>
    <t>Ofwat - PR24 Residential retail revenue adjustment expressed in 2027-28 CPIH FYA prices (Total)</t>
  </si>
  <si>
    <t>Ofwat - PR24 Totex costs revenue adjustment expressed in 2027-28 CPIH FYA prices (Total)</t>
  </si>
  <si>
    <t>Ofwat - PR24 ODI revenue adjustment adjusted for tax uplift in 2027-28 CPIH FYA prices</t>
  </si>
  <si>
    <t>Total adjustments eligible for tax uplift in financial model before profiling</t>
  </si>
  <si>
    <t>Ofwat - Unprofiled post financeability adjustments not eligible for tax uplift - real (2027-28 CPIH FYA prices)</t>
  </si>
  <si>
    <t>2027-28 ODI payments deferred until next reporting year (tvm adjusted) expressed in 2027-28 CPIH FYA prices</t>
  </si>
  <si>
    <t>2028-29 Other bespoke adjustments expressed in 2027-28 CPIH FYA prices</t>
  </si>
  <si>
    <t>In-period revenue adjustments to be applied in 2031-32 allowed revenues - real (2027-28 CPIH FYA prices) (ADDN1)</t>
  </si>
  <si>
    <t>In-period revenue adjustments to be applied in 2030-31 allowed revenues - real (2027-28 CPIH FYA prices)</t>
  </si>
  <si>
    <t>In-period revenue adjustments to be applied in 2030-31 allowed revenues not eligible for tax uplift - real (2027-28 CPIH FYA prices) (Residential retail)</t>
  </si>
  <si>
    <t>Discount Rate For 2030-35 Period</t>
  </si>
  <si>
    <t>Profiles</t>
  </si>
  <si>
    <t>Ofwat - Post financeability adjustment not eligible for tax uplift applied in first year - real</t>
  </si>
  <si>
    <t>In-period revenue adjustments applied in 2030-31 allowed revenues not eligible for tax uplift - real (2027-28 CPIH FYA prices)</t>
  </si>
  <si>
    <t>In-period revenue adjustments applied in 2031-32 allowed revenues eligible for tax uplift - real (2027-28 CPIH FYA prices)</t>
  </si>
  <si>
    <t>Post financeability revenue adjustments inputs (aggregate "active" and PR24 In-period ODI)</t>
  </si>
  <si>
    <t>2028-29 Voluntary abatements expressed in 2027-28 CPIH FYA prices sign reversed (ADDN2)</t>
  </si>
  <si>
    <t>2028-29 ODI payments expressed in 2027-28 CPIH FYA prices (Residential Retail)</t>
  </si>
  <si>
    <t>2029-30 Other bespoke adjustments expressed in 2027-28 CPIH FYA prices (WR)</t>
  </si>
  <si>
    <t>2029-30 Other bespoke adjustments expressed in 2027-28 CPIH FYA prices (WN)</t>
  </si>
  <si>
    <t>2028-30 Other bespoke adjustments expressed in 2027-28 CPIH FYA prices (WR)</t>
  </si>
  <si>
    <t>2028-30 Voluntary deferrals expressed in 2027-28 CPIH FYA prices sign reversed (Residential Retail)</t>
  </si>
  <si>
    <t>Ofwat - PR24 Business retail revenue adjustment eligible for tax uplift in 2027-28 CPIH FYA prices (WR)</t>
  </si>
  <si>
    <t>Ofwat - PR24 Water trading revenue adjustment eligible for tax uplift in 2027-28 CPIH FYA prices (WR)</t>
  </si>
  <si>
    <t>Ofwat - PR24 Water trading revenue adjustment eligible for tax uplift in 2027-28 CPIH FYA prices (WN)</t>
  </si>
  <si>
    <t>Ofwat - PR24 QAA revenue adjustment eligible for tax uplift in 2027-28 CPIH FYA prices (WN)</t>
  </si>
  <si>
    <t>Ofwat - PR24 ODI revenue adjustment eligible for tax uplift in 2027-28 CPIH FYA prices (ADDN1)</t>
  </si>
  <si>
    <t>Ofwat - PR24 Delayed delivery cashflow mechanism (DDCM) revenue adjustment eligible for tax uplift in 2027-28 CPIH FYA prices (ADDN1)</t>
  </si>
  <si>
    <t>Ofwat - PR24 Third party services revenue adjustment eligible for tax uplift in 2027-28 CPIH FYA prices (ADDN1)</t>
  </si>
  <si>
    <t>Ofwat - PR24 Bioresources forecasting accuracy incentive penalty adjustment eligible for tax uplift in 2027-28 CPIH FYA prices (ADDN1)</t>
  </si>
  <si>
    <t>Ofwat - PR24 Price control deliverables (PCD) revenue adjustment eligible for tax uplift in 2027-28 CPIH FYA prices (ADDN2)</t>
  </si>
  <si>
    <t>Ofwat - PR24 Business retail revenue adjustment not eligible for tax uplift in 2027-28 CPIH FYA prices (WR)</t>
  </si>
  <si>
    <t>Ofwat - PR24 Real price effects revenue adjustment not eligible for tax uplift in 2027-28 CPIH FYA prices (WR)</t>
  </si>
  <si>
    <t>Ofwat - PR24 Price control deliverables (PCD) revenue adjustment not eligible for tax uplift in 2027-28 CPIH FYA prices (WR)</t>
  </si>
  <si>
    <t>Ofwat - PR24 Totex costs revenue adjustment not eligible for tax uplift in 2027-28 CPIH FYA prices (WN)</t>
  </si>
  <si>
    <t>Ofwat - PR24 Cost of new debt revenue adjustment not eligible for tax uplift in 2027-28 CPIH FYA prices (ADDN2)</t>
  </si>
  <si>
    <t>Ofwat - PR24 Delivery mechanism (DM) revenue adjustment not eligible for tax uplift in 2027-28 CPIH FYA prices (ADDN2)</t>
  </si>
  <si>
    <t>Ofwat - PR24 Delivery mechanism (DM) revenue adjustment not eligible for tax uplift in 2027-28 CPIH FYA prices (Residential retail)</t>
  </si>
  <si>
    <t>Ofwat - PR24 ODI revenue adjustment adjusted for tax uplift in 2027-28 CPIH FYA prices (Business retail)</t>
  </si>
  <si>
    <t>Ofwat - PR24 Water trading revenue adjustment not eligible for tax uplift in 2027-28 CPIH FYA prices (Business retail)</t>
  </si>
  <si>
    <t>Ofwat - PR24 Totex costs revenue adjustment not eligible for tax uplift in 2027-28 CPIH FYA prices (Business retail)</t>
  </si>
  <si>
    <t>Business Plan Table: Reconciliation Adjustments Expressed In 2027-28 FYA CPIH Prices</t>
  </si>
  <si>
    <t xml:space="preserve">Ofwat - PR24 ODI revenue adjustment expressed in 2027-28 CPIH FYA prices (ADDN1) </t>
  </si>
  <si>
    <t xml:space="preserve">Ofwat - PR24 Bioresources forecasting accuracy incentive penalty adjustment in 2027-28 FYA (CPIH deflated) prices (WWN) </t>
  </si>
  <si>
    <t xml:space="preserve">Ofwat - PR24 Business retail revenue adjustment expressed in 2027-28 CPIH FYA prices (ADDN2) </t>
  </si>
  <si>
    <t xml:space="preserve">Ofwat - PR24 Water trading revenue adjustment expressed in 2027-28 CPIH FYA prices (Residential retail) </t>
  </si>
  <si>
    <t xml:space="preserve">Ofwat - PR24 Cost of new debt revenue adjustment expressed in 2027-28 CPIH FYA prices (BR) </t>
  </si>
  <si>
    <t xml:space="preserve">Ofwat - PR24 Innovation and water efficiency revenue adjustment expressed in 2027-28 CPIH FYA prices (WWN) </t>
  </si>
  <si>
    <t xml:space="preserve">Ofwat - PR24 Innovation and water efficiency revenue adjustment expressed in 2027-28 CPIH FYA prices (ADDN2) </t>
  </si>
  <si>
    <t xml:space="preserve">Ofwat - PR24 QAA revenue adjustment expressed in 2027-28 CPIH FYA prices (ADDN2) </t>
  </si>
  <si>
    <t xml:space="preserve">Ofwat - PR24 RFI revenue adjustment eligible for tax uplift in 2027-28 CPIH FYA prices (WWN) </t>
  </si>
  <si>
    <t xml:space="preserve">Ofwat - PR24 Business retail revenue adjustment eligible for tax uplift in 2027-28 CPIH FYA prices (WWN) </t>
  </si>
  <si>
    <t xml:space="preserve">Ofwat - PR24 Business retail revenue adjustment eligible for tax uplift in 2027-28 CPIH FYA prices (ADDN1) </t>
  </si>
  <si>
    <t xml:space="preserve">Ofwat - PR24 Water trading revenue adjustment eligible for tax uplift in 2027-28 CPIH FYA prices (WWN) </t>
  </si>
  <si>
    <t xml:space="preserve">Ofwat - PR24 Water trading revenue adjustment eligible for tax uplift in 2027-28 CPIH FYA prices (Residential retail) </t>
  </si>
  <si>
    <t xml:space="preserve">Ofwat - PR24 Water trading revenue adjustment eligible for tax uplift in 2027-28 CPIH FYA prices (Business retail) </t>
  </si>
  <si>
    <t xml:space="preserve">Ofwat - PR24 Third party services revenue adjustment eligible for tax uplift in 2027-28 CPIH FYA prices (Residential retail) </t>
  </si>
  <si>
    <t xml:space="preserve">Ofwat - PR24 Totex costs revenue adjustment eligible for tax uplift in 2027-28 CPIH FYA prices (Residential retail) </t>
  </si>
  <si>
    <t xml:space="preserve">Ofwat - PR24 Real price effects revenue adjustment eligible for tax uplift in 2027-28 CPIH FYA prices (ADDN1) </t>
  </si>
  <si>
    <t xml:space="preserve">Ofwat - PR24 Innovation and water efficiency revenue adjustment eligible for tax uplift in 2027-28 CPIH FYA prices (Business retail) </t>
  </si>
  <si>
    <t xml:space="preserve">Ofwat - PR24 QAA revenue adjustment eligible for tax uplift in 2027-28 CPIH FYA prices (BR) </t>
  </si>
  <si>
    <t xml:space="preserve">Ofwat - Other revenue adjustment eligible for tax uplift in 2027-28 CPIH FYA prices (WWN) </t>
  </si>
  <si>
    <t xml:space="preserve">Ofwat - PR24 Price control deliverables (PCD) revenue adjustment eligible for tax uplift in 2027-28 CPIH FYA prices (ADDN1) </t>
  </si>
  <si>
    <t xml:space="preserve">Ofwat - PR24 RFI revenue adjustment not eligible for tax uplift in 2027-28 CPIH FYA prices (Residential retail) </t>
  </si>
  <si>
    <t xml:space="preserve">Ofwat - PR24 Delayed delivery cashflow mechanism (DDCM) revenue adjustment not eligible for tax uplift in 2027-28 CPIH FYA prices (BR) </t>
  </si>
  <si>
    <t xml:space="preserve">Ofwat - PR24 Business retail revenue adjustment not eligible for tax uplift in 2027-28 CPIH FYA prices (Residential retail) </t>
  </si>
  <si>
    <t xml:space="preserve">Ofwat - PR24 Water trading revenue adjustment not eligible for tax uplift in 2027-28 CPIH FYA prices (BR) </t>
  </si>
  <si>
    <t xml:space="preserve">Ofwat - PR24 Third party services revenue adjustment not eligible for tax uplift in 2027-28 CPIH FYA prices (BR) </t>
  </si>
  <si>
    <t xml:space="preserve">Ofwat - PR24 Cost of new debt revenue adjustment not eligible for tax uplift in 2027-28 CPIH FYA prices (WR) </t>
  </si>
  <si>
    <t xml:space="preserve">Ofwat - PR24 Cost of new debt revenue adjustment not eligible for tax uplift in 2027-28 CPIH FYA prices (WN) </t>
  </si>
  <si>
    <t xml:space="preserve">Ofwat - PR24 Cost of new debt revenue adjustment not eligible for tax uplift in 2027-28 CPIH FYA prices (Residential retail) </t>
  </si>
  <si>
    <t xml:space="preserve">Ofwat - PR24 Tax revenue adjustment not eligible for tax uplift in 2027-28 CPIH FYA prices (Business retail) </t>
  </si>
  <si>
    <t xml:space="preserve">Ofwat - Other revenue adjustment not eligible for tax uplift in 2027-28 CPIH FYA prices (ADDN2) </t>
  </si>
  <si>
    <t xml:space="preserve">2028-29 Voluntary deferrals expressed in 2027-28 CPIH FYA prices sign reversed (Business retail) </t>
  </si>
  <si>
    <t xml:space="preserve">2028-30 Voluntary abatements expressed in 2027-28 CPIH FYA prices sign reversed (ADDN1) </t>
  </si>
  <si>
    <t xml:space="preserve">2028-30 Voluntary deferrals expressed in 2027-28 CPIH FYA prices sign reversed (Business retail) </t>
  </si>
  <si>
    <t xml:space="preserve">In-period revenue adjustments to be applied in 2031-32 allowed revenues - real (2027-28 CPIH FYA prices) (WR) </t>
  </si>
  <si>
    <t xml:space="preserve">In-period revenue adjustments to be applied in 2031-32 allowed revenues - real (2027-28 CPIH FYA prices) (WN) </t>
  </si>
  <si>
    <t xml:space="preserve">In-period revenue adjustments to be applied in 2031-32 allowed revenues - real (2027-28 CPIH FYA prices) (WWN) </t>
  </si>
  <si>
    <t xml:space="preserve">In-period revenue adjustments to be applied in 2031-32 allowed revenues eligible for tax uplift - real (2027-28 CPIH FYA prices) (WR) </t>
  </si>
  <si>
    <t xml:space="preserve">In-period revenue adjustments to be applied in 2031-32 allowed revenues eligible for tax uplift - real (2027-28 CPIH FYA prices) (WN) </t>
  </si>
  <si>
    <t xml:space="preserve">In-period revenue adjustments to be applied in 2030-31 allowed revenues not eligible for tax uplift - real (2027-28 CPIH FYA prices) (Business retail) </t>
  </si>
  <si>
    <t xml:space="preserve">In-period revenue adjustments to be applied in 2031-32 allowed revenues not eligible for tax uplift - real (2027-28 CPIH FYA prices) (WWN) </t>
  </si>
  <si>
    <t xml:space="preserve">In-period revenue adjustments to be applied in 2031-32 allowed revenues not eligible for tax uplift - real (2027-28 CPIH FYA prices) (ADDN1) </t>
  </si>
  <si>
    <t xml:space="preserve">Equivalent Annual Cost (EAC) factor (WR) </t>
  </si>
  <si>
    <t xml:space="preserve">Equivalent Annual Cost (EAC) factor (WN) </t>
  </si>
  <si>
    <t xml:space="preserve">Ofwat - Post financeability adjustment eligible for tax uplift applied in first year - real (BR) </t>
  </si>
  <si>
    <t xml:space="preserve">Ofwat - Post financeability adjustment not eligible for tax uplift applied in first year - real (WR) </t>
  </si>
  <si>
    <t xml:space="preserve">Ofwat - Post financeability adjustment not eligible for tax uplift applied in first year - real (WN) </t>
  </si>
  <si>
    <t xml:space="preserve">Ofwat - Post financeability adjustment not eligible for tax uplift - EAC factor adjusted (ADDN2) </t>
  </si>
  <si>
    <t xml:space="preserve">In-period revenue adjustments applied in 2030-31 allowed revenues not eligible for tax uplift - real (2027-28 CPIH FYA prices) (WWN) </t>
  </si>
  <si>
    <t xml:space="preserve">In-period revenue adjustments applied in 2031-32 allowed revenues eligible for tax uplift - real (2027-28 CPIH FYA prices) (BR) </t>
  </si>
  <si>
    <t xml:space="preserve">Ofwat - Post financeability adjustments not eligible for tax uplift - real (WWN) </t>
  </si>
  <si>
    <t xml:space="preserve"> - Forecast start date</t>
  </si>
  <si>
    <t xml:space="preserve"> - CPI(H) - 2027-28 - May</t>
  </si>
  <si>
    <t>PR24 Business retail revenue adjustment in 2022-23 FYA (CPIH deflated) prices</t>
  </si>
  <si>
    <t>PR24 QAA revenue adjustment in 2022-23 FYA (CPIH deflated) prices</t>
  </si>
  <si>
    <t xml:space="preserve"> - Other revenue adjustments in 2022-23 FYA (CPIH deflated) prices</t>
  </si>
  <si>
    <t>Eligible for post financeability adjustments tax uplift - PR24 Delayed delivery cashflow mechanism (DDCM) revenue adjustment</t>
  </si>
  <si>
    <t xml:space="preserve"> - Eligible for post financeability adjustments tax uplift - PR24 Delayed delivery cashflow mechanism (DDCM) revenue adjustment</t>
  </si>
  <si>
    <t>Eligible for post financeability adjustments tax uplift - PR24 Bioresources forecasting accuracy incentive penalty adjustment</t>
  </si>
  <si>
    <t xml:space="preserve"> - Eligible for post financeability adjustments tax uplift - PR24 Business retail revenue adjustment</t>
  </si>
  <si>
    <t>Eligible for post financeability adjustments tax uplift - PR24 Tax revenue adjustment</t>
  </si>
  <si>
    <t xml:space="preserve"> - Eligible for post financeability adjustments tax uplift - PR24 Tax revenue adjustment</t>
  </si>
  <si>
    <t xml:space="preserve"> - Eligible for post financeability adjustments tax uplift - Other revenue adjustments</t>
  </si>
  <si>
    <t>Discount rate</t>
  </si>
  <si>
    <t xml:space="preserve"> - Ofwat - PR24 Price control deliverables (PCD) revenue adjustment expressed in 2027-28 CPIH FYA prices</t>
  </si>
  <si>
    <t xml:space="preserve"> - Ofwat - PR24 Wastewater enhancement revenue adjustment expressed in 2027-28 CPIH FYA prices</t>
  </si>
  <si>
    <t xml:space="preserve"> - Ofwat - PR24 Delayed delivery cashflow mechanism (DDCM) revenue adjustment eligible for tax uplift in 2027-28 CPIH FYA prices</t>
  </si>
  <si>
    <t xml:space="preserve"> - Ofwat - PR24 Third party services revenue adjustment eligible for tax uplift in 2027-28 CPIH FYA prices</t>
  </si>
  <si>
    <t xml:space="preserve"> - Ofwat - PR24 Real price effects revenue adjustment eligible for tax uplift in 2027-28 CPIH FYA prices</t>
  </si>
  <si>
    <t xml:space="preserve"> - Ofwat - PR24 Innovation and water efficiency revenue adjustment eligible for tax uplift in 2027-28 CPIH FYA prices</t>
  </si>
  <si>
    <t xml:space="preserve"> - Ofwat - PR24 Price control deliverables (PCD) revenue adjustment eligible for tax uplift in 2027-28 CPIH FYA prices</t>
  </si>
  <si>
    <t xml:space="preserve"> - Ofwat - Unprofiled post financeability adjustments eligible for tax uplift - real (2027-28 CPIH FYA prices) (WN)</t>
  </si>
  <si>
    <t xml:space="preserve"> - Ofwat - PR24 ODI revenue adjustment not eligible for tax uplift in 2027-28 CPIH FYA prices</t>
  </si>
  <si>
    <t xml:space="preserve"> - Ofwat - Unprofiled - Residential retail revenue adjustment - real (2027-28 CPIH FYA prices)</t>
  </si>
  <si>
    <t xml:space="preserve"> - Ofwat - Unprofiled post financeability adjustments eligible for tax uplift - real (2027-28 CPIH FYA prices)</t>
  </si>
  <si>
    <t xml:space="preserve"> - 2028-29 Voluntary abatements expressed in 2027-28 CPIH FYA prices sign reversed</t>
  </si>
  <si>
    <t xml:space="preserve"> - 2028-29 Other bespoke adjustments expressed in 2027-28 CPIH FYA prices</t>
  </si>
  <si>
    <t xml:space="preserve"> - 2028-30 ODI payments expressed in 2027-28 CPIH FYA prices</t>
  </si>
  <si>
    <t xml:space="preserve"> - 2028-30 Voluntary deferrals expressed in 2027-28 CPIH FYA prices sign reversed (Total)</t>
  </si>
  <si>
    <t xml:space="preserve"> - In-period revenue adjustments to be applied in 2030-31 allowed revenues - real (2027-28 CPIH FYA prices) (WN)</t>
  </si>
  <si>
    <t xml:space="preserve"> - In-period revenue adjustments to be applied in 2031-32 allowed revenues not eligible for tax uplift - real (2027-28 CPIH FYA prices)</t>
  </si>
  <si>
    <t xml:space="preserve"> - 2027-28 ODI payments deferred until next reporting year (tvm adjusted) expressed in 2027-28 CPIH FYA prices (WN)</t>
  </si>
  <si>
    <t xml:space="preserve"> - 2028-29 Voluntary deferrals expressed in 2027-28 CPIH FYA prices sign reversed (WWN)</t>
  </si>
  <si>
    <t xml:space="preserve"> - 2028-29 Voluntary deferrals expressed in 2027-28 CPIH FYA prices sign reversed (ADDN1)</t>
  </si>
  <si>
    <t xml:space="preserve"> - 2028-30 ODI payments expressed in 2027-28 CPIH FYA prices (ADDN2)</t>
  </si>
  <si>
    <t xml:space="preserve"> - Ofwat - PR24 Water trading revenue adjustment eligible for tax uplift in 2027-28 CPIH FYA prices (WN)</t>
  </si>
  <si>
    <t xml:space="preserve"> - Ofwat - PR24 ODI revenue adjustment eligible for tax uplift in 2027-28 CPIH FYA prices (WWN)</t>
  </si>
  <si>
    <t xml:space="preserve"> - Ofwat - PR24 Wastewater enhancement revenue adjustment eligible for tax uplift in 2027-28 CPIH FYA prices (WWN)</t>
  </si>
  <si>
    <t xml:space="preserve"> - Ofwat - PR24 Tax revenue adjustment eligible for tax uplift in 2027-28 CPIH FYA prices (ADDN1)</t>
  </si>
  <si>
    <t xml:space="preserve"> - Ofwat - PR24 Havant Thicket - cost of debt revenue adjustment eligible for tax uplift in 2027-28 CPIH FYA prices (ADDN1)</t>
  </si>
  <si>
    <t xml:space="preserve"> - Ofwat - PR24 ODI revenue adjustment eligible for tax uplift in 2027-28 CPIH FYA prices (ADDN2)</t>
  </si>
  <si>
    <t xml:space="preserve"> - Ofwat - PR24 Price control deliverables (PCD) revenue adjustment not eligible for tax uplift in 2027-28 CPIH FYA prices (WR)</t>
  </si>
  <si>
    <t xml:space="preserve"> - Ofwat - PR24 Wastewater enhancement revenue adjustment not eligible for tax uplift in 2027-28 CPIH FYA prices (WR)</t>
  </si>
  <si>
    <t xml:space="preserve"> - Ofwat - PR24 Water trading revenue adjustment not eligible for tax uplift in 2027-28 CPIH FYA prices (WN)</t>
  </si>
  <si>
    <t xml:space="preserve"> - Ofwat - PR24 QAA revenue adjustment not eligible for tax uplift in 2027-28 CPIH FYA prices (WN)</t>
  </si>
  <si>
    <t xml:space="preserve"> - Ofwat - PR24 RFI revenue adjustment not eligible for tax uplift in 2027-28 CPIH FYA prices (WWN)</t>
  </si>
  <si>
    <t xml:space="preserve"> - Ofwat - PR24 Water trading revenue adjustment not eligible for tax uplift in 2027-28 CPIH FYA prices (ADDN1)</t>
  </si>
  <si>
    <t xml:space="preserve"> - Ofwat - PR24 Delayed delivery cashflow mechanism (DDCM) revenue adjustment not eligible for tax uplift in 2027-28 CPIH FYA prices (ADDN2)</t>
  </si>
  <si>
    <t xml:space="preserve"> - Ofwat - PR24 Tax revenue adjustment not eligible for tax uplift in 2027-28 CPIH FYA prices (ADDN2)</t>
  </si>
  <si>
    <t xml:space="preserve"> - Ofwat - PR24 Residential retail revenue adjustment not eligible for tax uplift in 2027-28 CPIH FYA prices (ADDN2)</t>
  </si>
  <si>
    <t xml:space="preserve"> - Ofwat - PR24 ODI revenue adjustment not eligible for tax uplift in 2027-28 CPIH FYA prices (Residential retail)</t>
  </si>
  <si>
    <t>File name:</t>
  </si>
  <si>
    <t>Not available / applicable</t>
  </si>
  <si>
    <t>NEG</t>
  </si>
  <si>
    <t>WWN</t>
  </si>
  <si>
    <t>Cell / Row / Column colour</t>
  </si>
  <si>
    <t>n/a</t>
  </si>
  <si>
    <t>* Except from input sheets (sheets with 'Inp' prefix)</t>
  </si>
  <si>
    <t xml:space="preserve">Within-worksheet counter-flow </t>
  </si>
  <si>
    <t>(R=148, G=54, B=141)</t>
  </si>
  <si>
    <t>Other</t>
  </si>
  <si>
    <t>(R-0, G=113, B=206)</t>
  </si>
  <si>
    <t>(R = 226, G = 231, B = 104)</t>
  </si>
  <si>
    <t>Report name</t>
  </si>
  <si>
    <t xml:space="preserve"> - CPI(H) - 2027-28 - December</t>
  </si>
  <si>
    <t>Consumer price index (including housing costs) - Consumer Price Index (with housing) for January</t>
  </si>
  <si>
    <t>Reference years</t>
  </si>
  <si>
    <t xml:space="preserve">PR24 ODI revenue adjustment in 2022-23 FYA (CPIH deflated) prices (ADDN1) </t>
  </si>
  <si>
    <t xml:space="preserve">PR24 Water trading revenue adjustment in 2022-23 FYA (CPIH deflated) prices (ADDN1) </t>
  </si>
  <si>
    <t xml:space="preserve">PR24 Water trading revenue adjustment in 2022-23 FYA (CPIH deflated) prices (Business retail) </t>
  </si>
  <si>
    <t xml:space="preserve">PR24 Totex costs revenue adjustment in 2022-23 FYA (CPIH deflated) prices (WR) </t>
  </si>
  <si>
    <t xml:space="preserve">PR24 Totex costs revenue adjustment in 2022-23 FYA (CPIH deflated) prices (WN) </t>
  </si>
  <si>
    <t xml:space="preserve">PR24 Totex costs revenue adjustment in 2022-23 FYA (CPIH deflated) prices (WWN) </t>
  </si>
  <si>
    <t xml:space="preserve">Eligible for post financeability adjustments tax uplift - PR24 Bioresources revenue adjustment (BR) </t>
  </si>
  <si>
    <t xml:space="preserve">Eligible for post financeability adjustments tax uplift - PR24 Bioresources revenue adjustment (ADDN1) </t>
  </si>
  <si>
    <t xml:space="preserve">Eligible for post financeability adjustments tax uplift - PR24 Residential retail revenue adjustment (BR) </t>
  </si>
  <si>
    <t xml:space="preserve">Eligible for post financeability adjustments tax uplift - PR24 Residential retail revenue adjustment (Residential retail) </t>
  </si>
  <si>
    <t xml:space="preserve">Eligible for post financeability adjustments tax uplift - PR24 Water trading revenue adjustment (WWN) </t>
  </si>
  <si>
    <t xml:space="preserve">Eligible for post financeability adjustments tax uplift - PR24 Water trading revenue adjustment (ADDN1) </t>
  </si>
  <si>
    <t xml:space="preserve">Eligible for post financeability adjustments tax uplift - PR24 Third party services revenue adjustment (Residential retail) </t>
  </si>
  <si>
    <t xml:space="preserve">Eligible for post financeability adjustments tax uplift - PR24 Real price effects revenue adjustment (WWN) </t>
  </si>
  <si>
    <t xml:space="preserve">Eligible for post financeability adjustments tax uplift - PR24 Real price effects revenue adjustment (BR) </t>
  </si>
  <si>
    <t xml:space="preserve">Eligible for post financeability adjustments tax uplift - PR24 Major projects revenue adjustment (ADDN1) </t>
  </si>
  <si>
    <t xml:space="preserve">Eligible for post financeability adjustments tax uplift - Other revenue adjustments (WWN) </t>
  </si>
  <si>
    <t xml:space="preserve">Eligible for post financeability adjustments tax uplift - Other revenue adjustments (Business retail) </t>
  </si>
  <si>
    <t xml:space="preserve">Eligible for post financeability adjustments tax uplift - PR24 Wastewater enhancement revenue adjustment (BR) </t>
  </si>
  <si>
    <t>Number of years to profile over (used with profile selector option 2)</t>
  </si>
  <si>
    <t>Months in a year</t>
  </si>
  <si>
    <t>CPI(H): Financial year average - index</t>
  </si>
  <si>
    <t>CPI(H): 2029-30 Basket year (prior November) - index</t>
  </si>
  <si>
    <t>Ofwat - PR24 Delayed delivery cashflow mechanism (DDCM) revenue adjustment expressed in 2027-28 CPIH FYA prices (Total)</t>
  </si>
  <si>
    <t>Ofwat - PR24 Bioresources revenue adjustment expressed in 2027-28 CPIH FYA prices (Total)</t>
  </si>
  <si>
    <t>Ofwat - PR24 Major projects revenue adjustment expressed in 2027-28 CPIH FYA prices (Total)</t>
  </si>
  <si>
    <t>Ofwat - PR24 Havant Thicket - cost of debt revenue adjustment expressed in 2027-28 CPIH FYA prices (Total)</t>
  </si>
  <si>
    <t>Ofwat - PR24 Wastewater enhancement revenue adjustment eligible for tax uplift in 2027-28 CPIH FYA prices</t>
  </si>
  <si>
    <t>Ofwat - PR24 Tax revenue adjustment not eligible for tax uplift in 2027-28 CPIH FYA prices</t>
  </si>
  <si>
    <t>Ofwat - Unprofiled post financeability adjustments not eligible for tax uplift - real (2027-28 CPIH FYA prices) (BR)</t>
  </si>
  <si>
    <t>Total ODI reconciliation adjustments by price control in 2027-28 CPIH FYA prices for draft determination documentation</t>
  </si>
  <si>
    <t>2028-30 Voluntary deferrals expressed in 2027-28 CPIH FYA prices sign reversed (Total)</t>
  </si>
  <si>
    <t>Ofwat - Net total PR24 ODI revenue adjustment (end of period and in-period) including voluntary abatements, deferrals and bespoke adjustments expressed in 2027-28 CPIH FYA prices</t>
  </si>
  <si>
    <t>2027-28 ODI payments deferred until next reporting year (tvm adjusted) expressed in 2027-28 CPIH FYA prices (Business Retail)</t>
  </si>
  <si>
    <t>2029-30 ODI payments expressed in 2027-28 CPIH FYA prices (ADDN2)</t>
  </si>
  <si>
    <t>2028-30 Other bespoke adjustments expressed in 2027-28 CPIH FYA prices (ADDN1)</t>
  </si>
  <si>
    <t>Ofwat - PR24 QAA revenue adjustment eligible for tax uplift in 2027-28 CPIH FYA prices (WR)</t>
  </si>
  <si>
    <t>Ofwat - PR24 Wastewater enhancement revenue adjustment eligible for tax uplift in 2027-28 CPIH FYA prices (WR)</t>
  </si>
  <si>
    <t>Ofwat - PR24 Wastewater enhancement revenue adjustment eligible for tax uplift in 2027-28 CPIH FYA prices (WN)</t>
  </si>
  <si>
    <t>Ofwat - PR24 Bioresources forecasting accuracy incentive penalty adjustment eligible for tax uplift in 2027-28 CPIH FYA prices (WWN)</t>
  </si>
  <si>
    <t>Ofwat - PR24 Real price effects revenue adjustment eligible for tax uplift in 2027-28 CPIH FYA prices (ADDN2)</t>
  </si>
  <si>
    <t>Ofwat - PR24 Major projects revenue adjustment eligible for tax uplift in 2027-28 CPIH FYA prices (ADDN2)</t>
  </si>
  <si>
    <t>Ofwat - PR24 Delivery mechanism (DM) revenue adjustment eligible for tax uplift in 2027-28 CPIH FYA prices (ADDN2)</t>
  </si>
  <si>
    <t>Ofwat - PR24 Totex costs revenue adjustment not eligible for tax uplift in 2027-28 CPIH FYA prices (WR)</t>
  </si>
  <si>
    <t>Ofwat - PR24 Residential retail revenue adjustment not eligible for tax uplift in 2027-28 CPIH FYA prices (WR)</t>
  </si>
  <si>
    <t>Ofwat - PR24 Residential retail revenue adjustment not eligible for tax uplift in 2027-28 CPIH FYA prices (WN)</t>
  </si>
  <si>
    <t>Ofwat - PR24 Real price effects revenue adjustment not eligible for tax uplift in 2027-28 CPIH FYA prices (WWN)</t>
  </si>
  <si>
    <t>Ofwat - PR24 ODI revenue adjustment not eligible for tax uplift in 2027-28 CPIH FYA prices (ADDN1)</t>
  </si>
  <si>
    <t>Ofwat - PR24 Major projects revenue adjustment not eligible for tax uplift in 2027-28 CPIH FYA prices (ADDN1)</t>
  </si>
  <si>
    <t>Ofwat - PR24 QAA revenue adjustment not eligible for tax uplift in 2027-28 CPIH FYA prices (ADDN1)</t>
  </si>
  <si>
    <t>Ofwat - PR24 Wastewater enhancement revenue adjustment not eligible for tax uplift in 2027-28 CPIH FYA prices (ADDN1)</t>
  </si>
  <si>
    <t>Ofwat - PR24 Third party services revenue adjustment not eligible for tax uplift in 2027-28 CPIH FYA prices (Business retail)</t>
  </si>
  <si>
    <t>counter</t>
  </si>
  <si>
    <t xml:space="preserve">Ofwat - PR24 Delayed delivery cashflow mechanism (DDCM) revenue adjustment expressed in 2027-28 CPIH FYA prices (ADDN1) </t>
  </si>
  <si>
    <t xml:space="preserve">Ofwat - PR24 Bioresources forecasting accuracy incentive penalty adjustment in 2027-28 FYA (CPIH deflated) prices (BR) </t>
  </si>
  <si>
    <t xml:space="preserve">Ofwat - PR24 Bioresources forecasting accuracy incentive penalty adjustment in 2027-28 FYA (CPIH deflated) prices (Residential retail) </t>
  </si>
  <si>
    <t xml:space="preserve">Ofwat - PR24 Business retail revenue adjustment expressed in 2027-28 CPIH FYA prices (WWN) </t>
  </si>
  <si>
    <t xml:space="preserve">Ofwat - PR24 Water trading revenue adjustment expressed in 2027-28 CPIH FYA prices (ADDN2) </t>
  </si>
  <si>
    <t xml:space="preserve">Ofwat - PR24 Totex costs revenue adjustment expressed in 2027-28 CPIH FYA prices (WWN) </t>
  </si>
  <si>
    <t xml:space="preserve">Ofwat - PR24 Major projects revenue adjustment expressed in 2027-28 CPIH FYA prices (Business retail) </t>
  </si>
  <si>
    <t xml:space="preserve">Ofwat - PR24 Havant Thicket - cost of debt revenue adjustment expressed in 2027-28 CPIH FYA prices (WWN) </t>
  </si>
  <si>
    <t xml:space="preserve">Ofwat - PR24 Havant Thicket - cost of debt revenue adjustment expressed in 2027-28 CPIH FYA prices (BR) </t>
  </si>
  <si>
    <t xml:space="preserve">Ofwat - PR24 Havant Thicket - cost of debt revenue adjustment expressed in 2027-28 CPIH FYA prices (Residential retail) </t>
  </si>
  <si>
    <t xml:space="preserve">Ofwat - PR24 QAA revenue adjustment expressed in 2027-28 CPIH FYA prices (BR) </t>
  </si>
  <si>
    <t xml:space="preserve">Ofwat - PR24 Price control deliverables (PCD) revenue adjustment expressed in 2027-28 CPIH FYA prices (Residential retail) </t>
  </si>
  <si>
    <t xml:space="preserve">Ofwat - PR24 Wastewater enhancement revenue adjustment expressed in 2027-28 CPIH FYA prices (ADDN2) </t>
  </si>
  <si>
    <t xml:space="preserve">Ofwat - PR24 ODI revenue adjustment adjusted for tax uplift in 2027-28 CPIH FYA prices (ADDN2) </t>
  </si>
  <si>
    <t xml:space="preserve">Ofwat - PR24 RFI revenue adjustment eligible for tax uplift in 2027-28 CPIH FYA prices (BR) </t>
  </si>
  <si>
    <t xml:space="preserve">Ofwat - PR24 Residential retail revenue adjustment eligible for tax uplift in 2027-28 CPIH FYA prices (ADDN1) </t>
  </si>
  <si>
    <t xml:space="preserve">Ofwat - PR24 Totex costs revenue adjustment eligible for tax uplift in 2027-28 CPIH FYA prices (ADDN1) </t>
  </si>
  <si>
    <t xml:space="preserve">Ofwat - PR24 Totex costs revenue adjustment eligible for tax uplift in 2027-28 CPIH FYA prices (Business retail) </t>
  </si>
  <si>
    <t xml:space="preserve">Ofwat - PR24 Real price effects revenue adjustment eligible for tax uplift in 2027-28 CPIH FYA prices (WWN) </t>
  </si>
  <si>
    <t xml:space="preserve">Ofwat - PR24 Major projects revenue adjustment eligible for tax uplift in 2027-28 CPIH FYA prices (Business retail) </t>
  </si>
  <si>
    <t xml:space="preserve">Ofwat - PR24 Havant Thicket - cost of debt revenue adjustment eligible for tax uplift in 2027-28 CPIH FYA prices (WWN) </t>
  </si>
  <si>
    <t xml:space="preserve">Ofwat - PR24 Price control deliverables (PCD) revenue adjustment eligible for tax uplift in 2027-28 CPIH FYA prices (Residential retail) </t>
  </si>
  <si>
    <t xml:space="preserve">Ofwat - PR24 Wastewater enhancement revenue adjustment eligible for tax uplift in 2027-28 CPIH FYA prices (Residential retail) </t>
  </si>
  <si>
    <t xml:space="preserve">Ofwat - PR24 Third party services revenue adjustment not eligible for tax uplift in 2027-28 CPIH FYA prices (Business retail) </t>
  </si>
  <si>
    <t xml:space="preserve">Ofwat - PR24 Real price effects revenue adjustment not eligible for tax uplift in 2027-28 CPIH FYA prices (ADDN2) </t>
  </si>
  <si>
    <t xml:space="preserve">Ofwat - PR24 Major projects revenue adjustment not eligible for tax uplift in 2027-28 CPIH FYA prices (ADDN1) </t>
  </si>
  <si>
    <t xml:space="preserve">Ofwat - Other revenue adjustment not eligible for tax uplift in 2027-28 CPIH FYA prices (BR) </t>
  </si>
  <si>
    <t xml:space="preserve">Ofwat - PR24 Wastewater enhancement revenue adjustment not eligible for tax uplift in 2027-28 CPIH FYA prices (Residential retail) </t>
  </si>
  <si>
    <t xml:space="preserve">Ofwat - Unprofiled post financeability adjustments eligible for tax uplift - real (2027-28 CPIH FYA prices) (WWN) </t>
  </si>
  <si>
    <t xml:space="preserve">2028-29 ODI payments expressed in 2027-28 CPIH FYA prices (WWN) </t>
  </si>
  <si>
    <t xml:space="preserve">2029-30 ODI payments expressed in 2027-28 CPIH FYA prices (BR) </t>
  </si>
  <si>
    <t xml:space="preserve">2029-30 Voluntary abatements expressed in 2027-28 CPIH FYA prices sign reversed (WWN) </t>
  </si>
  <si>
    <t xml:space="preserve">2029-30 Voluntary abatements expressed in 2027-28 CPIH FYA prices sign reversed (ADDN2) </t>
  </si>
  <si>
    <t xml:space="preserve">2029-30 Voluntary deferrals expressed in 2027-28 CPIH FYA prices sign reversed (Residential retail) </t>
  </si>
  <si>
    <t xml:space="preserve">2028-30 Other bespoke adjustments expressed in 2027-28 CPIH FYA prices (ADDN1) </t>
  </si>
  <si>
    <t xml:space="preserve">In-period revenue adjustments to be applied in 2030-31 allowed revenues - real (2027-28 CPIH FYA prices) (BR) </t>
  </si>
  <si>
    <t xml:space="preserve">In-period revenue adjustments to be applied in 2030-31 allowed revenues eligible for tax uplift - real (2027-28 CPIH FYA prices) (WR) </t>
  </si>
  <si>
    <t xml:space="preserve">In-period revenue adjustments to be applied in 2030-31 allowed revenues eligible for tax uplift - real (2027-28 CPIH FYA prices) (WN) </t>
  </si>
  <si>
    <t xml:space="preserve">In-period revenue adjustments to be applied in 2030-31 allowed revenues not eligible for tax uplift - real (2027-28 CPIH FYA prices) (BR) </t>
  </si>
  <si>
    <t xml:space="preserve">Ofwat - Post financeability adjustment eligible for tax uplift applied in first year - real (Business retail) </t>
  </si>
  <si>
    <t xml:space="preserve">Ofwat - Post financeability adjustment not eligible for tax uplift applied in first year - real (Business retail) </t>
  </si>
  <si>
    <t xml:space="preserve">Ofwat - Post financeability adjustment not eligible for tax uplift - NPV adjusted (WR) </t>
  </si>
  <si>
    <t xml:space="preserve">Ofwat - Post financeability adjustment not eligible for tax uplift - NPV adjusted (WN) </t>
  </si>
  <si>
    <t xml:space="preserve">Revenue adjustment not eligibile for tax uplift - active (Business retail) </t>
  </si>
  <si>
    <t xml:space="preserve">In-period revenue adjustments applied in 2030-31 allowed revenues eligible for tax uplift - real (2027-28 CPIH FYA prices) (Residential retail) </t>
  </si>
  <si>
    <t>PR24 ODI revenue adjustment in 2022-23 FYA (CPIH deflated) prices</t>
  </si>
  <si>
    <t xml:space="preserve"> - PR24 Price control deliverables (PCD) revenue adjustment in 2022-23 FYA (CPIH deflated) prices</t>
  </si>
  <si>
    <t>2028-29 Voluntary abatements in 2022-23 CPIH FYA prices</t>
  </si>
  <si>
    <t>2028-29 Voluntary deferrals in 2022-23 CPIH FYA prices</t>
  </si>
  <si>
    <t>Eligible for post financeability adjustments tax uplift - PR24 Residential retail revenue adjustment</t>
  </si>
  <si>
    <t>Eligible for post financeability adjustments tax uplift - Other revenue adjustments</t>
  </si>
  <si>
    <t xml:space="preserve"> - CPI(H): June - index</t>
  </si>
  <si>
    <t xml:space="preserve"> - Ofwat - PR24 QAA revenue adjustment expressed in 2027-28 CPIH FYA prices (Total)</t>
  </si>
  <si>
    <t xml:space="preserve"> - Ofwat - PR24 Price control deliverables (PCD) revenue adjustment expressed in 2027-28 CPIH FYA prices (Total)</t>
  </si>
  <si>
    <t xml:space="preserve"> - Ofwat - Unprofiled post financeability adjustments eligible for tax uplift - real (2027-28 CPIH FYA prices) (WR)</t>
  </si>
  <si>
    <t xml:space="preserve"> - Ofwat - Unprofiled post financeability adjustments eligible for tax uplift - real (2027-28 CPIH FYA prices) (ADDN1)</t>
  </si>
  <si>
    <t xml:space="preserve"> - Ofwat - PR24 Delayed delivery cashflow mechanism (DDCM) revenue adjustment not eligible for tax uplift in 2027-28 CPIH FYA prices</t>
  </si>
  <si>
    <t xml:space="preserve"> - Ofwat - PR24 Havant Thicket - cost of debt revenue adjustment not eligible for tax uplift in 2027-28 CPIH FYA prices</t>
  </si>
  <si>
    <t xml:space="preserve"> - In-period revenue adjustments to be applied in 2030-31 allowed revenues - real (2027-28 CPIH FYA prices) (WR)</t>
  </si>
  <si>
    <t xml:space="preserve"> - In-period revenue adjustments to be applied in 2030-31 allowed revenues eligible for tax uplift - real (2027-28 CPIH FYA prices)</t>
  </si>
  <si>
    <t xml:space="preserve"> - 2027-28 ODI payments deferred until next reporting year (tvm adjusted) expressed in 2027-28 CPIH FYA prices (WR)</t>
  </si>
  <si>
    <t xml:space="preserve"> - 2028-29 ODI payments expressed in 2027-28 CPIH FYA prices (BR)</t>
  </si>
  <si>
    <t xml:space="preserve"> - 2028-29 ODI payments expressed in 2027-28 CPIH FYA prices (ADDN1)</t>
  </si>
  <si>
    <t xml:space="preserve"> - 2028-29 Voluntary abatements expressed in 2027-28 CPIH FYA prices sign reversed (Residential Retail)</t>
  </si>
  <si>
    <t xml:space="preserve"> - 2029-30 Other bespoke adjustments expressed in 2027-28 CPIH FYA prices (WWN)</t>
  </si>
  <si>
    <t xml:space="preserve"> - 2029-30 ODI payments expressed in 2027-28 CPIH FYA prices (BR)</t>
  </si>
  <si>
    <t xml:space="preserve"> - 2029-30 Other bespoke adjustments expressed in 2027-28 CPIH FYA prices (ADDN2)</t>
  </si>
  <si>
    <t xml:space="preserve"> - 2028-30 ODI payments expressed in 2027-28 CPIH FYA prices (WN)</t>
  </si>
  <si>
    <t xml:space="preserve"> - 2028-30 Other bespoke adjustments expressed in 2027-28 CPIH FYA prices (WN)</t>
  </si>
  <si>
    <t xml:space="preserve"> - Ofwat - PR24 Water trading revenue adjustment eligible for tax uplift in 2027-28 CPIH FYA prices (WR)</t>
  </si>
  <si>
    <t xml:space="preserve"> - Ofwat - PR24 Residential retail revenue adjustment eligible for tax uplift in 2027-28 CPIH FYA prices (WR)</t>
  </si>
  <si>
    <t xml:space="preserve"> - Ofwat - PR24 QAA revenue adjustment eligible for tax uplift in 2027-28 CPIH FYA prices (WN)</t>
  </si>
  <si>
    <t xml:space="preserve"> - Ofwat - PR24 Residential retail revenue adjustment eligible for tax uplift in 2027-28 CPIH FYA prices (WN)</t>
  </si>
  <si>
    <t xml:space="preserve"> - Ofwat - PR24 Bioresources revenue adjustment eligible for tax uplift in 2027-28 CPIH FYA prices (WN)</t>
  </si>
  <si>
    <t xml:space="preserve"> - Ofwat - PR24 Cost of new debt revenue adjustment eligible for tax uplift in 2027-28 CPIH FYA prices (BR)</t>
  </si>
  <si>
    <t xml:space="preserve"> - Ofwat - PR24 Delivery mechanism (DM) revenue adjustment eligible for tax uplift in 2027-28 CPIH FYA prices (BR)</t>
  </si>
  <si>
    <t xml:space="preserve"> - Ofwat - PR24 Price control deliverables (PCD) revenue adjustment eligible for tax uplift in 2027-28 CPIH FYA prices (BR)</t>
  </si>
  <si>
    <t xml:space="preserve"> - Ofwat - PR24 Delivery mechanism (DM) revenue adjustment eligible for tax uplift in 2027-28 CPIH FYA prices (ADDN1)</t>
  </si>
  <si>
    <t xml:space="preserve"> - Ofwat - PR24 Water trading revenue adjustment not eligible for tax uplift in 2027-28 CPIH FYA prices (WR)</t>
  </si>
  <si>
    <t xml:space="preserve"> - Ofwat - PR24 QAA revenue adjustment not eligible for tax uplift in 2027-28 CPIH FYA prices (WR)</t>
  </si>
  <si>
    <t xml:space="preserve"> - Ofwat - PR24 ODI revenue adjustment not eligible for tax uplift in 2027-28 CPIH FYA prices (WWN)</t>
  </si>
  <si>
    <t xml:space="preserve"> - Ofwat - PR24 Price control deliverables (PCD) revenue adjustment not eligible for tax uplift in 2027-28 CPIH FYA prices (WWN)</t>
  </si>
  <si>
    <t xml:space="preserve"> - Ofwat - PR24 Major projects revenue adjustment not eligible for tax uplift in 2027-28 CPIH FYA prices (ADDN2)</t>
  </si>
  <si>
    <t xml:space="preserve"> - Ofwat - PR24 Tax revenue adjustment not eligible for tax uplift in 2027-28 CPIH FYA prices (Residential retail)</t>
  </si>
  <si>
    <t xml:space="preserve"> - Ofwat - Other revenue adjustment not eligible for tax uplift in 2027-28 CPIH FYA prices (Residential retail)</t>
  </si>
  <si>
    <t xml:space="preserve"> - Ofwat - PR24 Bioresources forecasting accuracy incentive penalty adjustment not eligible for tax uplift in 2027-28 CPIH FYA prices (Residential retail)</t>
  </si>
  <si>
    <t>BELOW BONNET - CALCULATION ENGINE</t>
  </si>
  <si>
    <t>MODEL MAP</t>
  </si>
  <si>
    <t>Indexation</t>
  </si>
  <si>
    <t>Excluding</t>
  </si>
  <si>
    <t>Unique reference number</t>
  </si>
  <si>
    <t>Imported from another sheet/section</t>
  </si>
  <si>
    <t>(R=214, G=0, B=55)</t>
  </si>
  <si>
    <t>Ofwat green 100%</t>
  </si>
  <si>
    <t>Empty cells being referenced/used</t>
  </si>
  <si>
    <t>Ofwat lemon</t>
  </si>
  <si>
    <t>Second blue 66%</t>
  </si>
  <si>
    <t>(R = 87, G = 161, B = 223)</t>
  </si>
  <si>
    <t>REPORTS</t>
  </si>
  <si>
    <t>ValueNumber</t>
  </si>
  <si>
    <t>Table with all outputs and calculations summarised in format for use by PowerBI</t>
  </si>
  <si>
    <t>Calc</t>
  </si>
  <si>
    <t>Forecast start date</t>
  </si>
  <si>
    <t>End of AMP period flag date</t>
  </si>
  <si>
    <t>CPI(H) - 2027-28 - March</t>
  </si>
  <si>
    <t xml:space="preserve">PR24 Delayed delivery cashflow mechanism (DDCM) revenue adjustment in 2022-23 FYA (CPIH deflated) prices (Business retail) </t>
  </si>
  <si>
    <t xml:space="preserve">PR24 Bioresources forecasting accuracy incentive penalty in 2022-23 FYA (CPIH deflated) prices (ADDN2) </t>
  </si>
  <si>
    <t xml:space="preserve">PR24 Residential retail revenue adjustment in 2029-30 FYA (CPIH deflated) prices (WR) </t>
  </si>
  <si>
    <t xml:space="preserve">PR24 Residential retail revenue adjustment in 2029-30 FYA (CPIH deflated) prices (WN) </t>
  </si>
  <si>
    <t xml:space="preserve">PR24 Cost of new debt revenue adjustment in 2022-23 FYA (CPIH deflated) prices (WN) </t>
  </si>
  <si>
    <t xml:space="preserve">PR24 Tax revenue adjustment in 2022-23 FYA (CPIH deflated) prices (ADDN1) </t>
  </si>
  <si>
    <t xml:space="preserve">PR24 Real price effects revenue adjustment in 2022-23 FYA (CPIH deflated) prices (ADDN2) </t>
  </si>
  <si>
    <t xml:space="preserve">PR24 Major projects revenue adjustment in 2022-23 FYA (CPIH deflated) prices (ADDN2) </t>
  </si>
  <si>
    <t xml:space="preserve">PR24 Havant Thicket - cost of debt revenue adjustment in 2022-23 FYA (CPIH deflated) prices (Residential retail) </t>
  </si>
  <si>
    <t xml:space="preserve">PR24 Innovation and water efficiency revenue adjustment in 2022-23 FYA (CPIH deflated) prices (WWN) </t>
  </si>
  <si>
    <t xml:space="preserve">PR24 Innovation and water efficiency revenue adjustment in 2022-23 FYA (CPIH deflated) prices (ADDN1) </t>
  </si>
  <si>
    <t xml:space="preserve">PR24 QAA revenue adjustment in 2022-23 FYA (CPIH deflated) prices (ADDN1) </t>
  </si>
  <si>
    <t xml:space="preserve">Other revenue adjustments in 2022-23 FYA (CPIH deflated) prices (WWN) </t>
  </si>
  <si>
    <t xml:space="preserve">Other revenue adjustments in 2022-23 FYA (CPIH deflated) prices (Residential retail) </t>
  </si>
  <si>
    <t xml:space="preserve">PR24 Price control deliverables (PCD) revenue adjustment in 2022-23 FYA (CPIH deflated) prices (Business retail) </t>
  </si>
  <si>
    <t>Deferred 2027-28 in-period ODI payments (tvm adjusted amounts to be applied with 2028-29 ODI payments in 2030-31 allowed revenue)</t>
  </si>
  <si>
    <t xml:space="preserve">2027-28 ODI payments deferred until next reporting year (tvm adjusted) in 2022-23 CPIH FYA prices (Residential retail) </t>
  </si>
  <si>
    <t xml:space="preserve">2028-29 Other bespoke adjustments in 2022-23 CPIH FYA prices (WN) </t>
  </si>
  <si>
    <t xml:space="preserve">2028-29 Other bespoke adjustments in 2022-23 CPIH FYA prices (ADDN2) </t>
  </si>
  <si>
    <t xml:space="preserve">2029-30 Voluntary deferrals in 2022-23 CPIH FYA prices (Business retail) </t>
  </si>
  <si>
    <t xml:space="preserve">2029-30 Other bespoke adjustments in 2022-23 CPIH FYA prices (WR) </t>
  </si>
  <si>
    <t xml:space="preserve">2029-30 Other bespoke adjustments in 2022-23 CPIH FYA prices (WN) </t>
  </si>
  <si>
    <t xml:space="preserve">Eligible for post financeability adjustments tax uplift - PR24 RFI revenue adjustment (BR) </t>
  </si>
  <si>
    <t xml:space="preserve">Eligible for post financeability adjustments tax uplift - PR24 RFI revenue adjustment (Business retail) </t>
  </si>
  <si>
    <t xml:space="preserve">Eligible for post financeability adjustments tax uplift - PR24 Bioresources forecasting accuracy incentive penalty adjustment (BR) </t>
  </si>
  <si>
    <t xml:space="preserve">Eligible for post financeability adjustments tax uplift - PR24 Water trading revenue adjustment (WR) </t>
  </si>
  <si>
    <t xml:space="preserve">Eligible for post financeability adjustments tax uplift - PR24 Water trading revenue adjustment (WN) </t>
  </si>
  <si>
    <t xml:space="preserve">Eligible for post financeability adjustments tax uplift - PR24 Third party services revenue adjustment (BR) </t>
  </si>
  <si>
    <t xml:space="preserve">Eligible for post financeability adjustments tax uplift - PR24 Delivery mechanism (DM) revenue adjustment (ADDN2) </t>
  </si>
  <si>
    <t xml:space="preserve">Eligible for post financeability adjustments tax uplift - PR24 Totex costs revenue adjustment (BR) </t>
  </si>
  <si>
    <t xml:space="preserve">Eligible for post financeability adjustments tax uplift - PR24 Tax revenue adjustment (WR) </t>
  </si>
  <si>
    <t xml:space="preserve">Eligible for post financeability adjustments tax uplift - PR24 Tax revenue adjustment (WN) </t>
  </si>
  <si>
    <t xml:space="preserve">Eligible for post financeability adjustments tax uplift - PR24 Major projects revenue adjustment (Business retail) </t>
  </si>
  <si>
    <t xml:space="preserve">Eligible for post financeability adjustments tax uplift - PR24 Innovation and water efficiency revenue adjustment (ADDN1) </t>
  </si>
  <si>
    <t xml:space="preserve">Eligible for post financeability adjustments tax uplift - PR24 Price control deliverables (PCD) revenue adjustment (WN) </t>
  </si>
  <si>
    <t xml:space="preserve">Eligible for post financeability adjustments tax uplift - PR24 Price control deliverables (PCD) revenue adjustment (ADDN1) </t>
  </si>
  <si>
    <t xml:space="preserve">Eligible for post financeability adjustments tax uplift - PR24 Price control deliverables (PCD) revenue adjustment (Residential retail) </t>
  </si>
  <si>
    <t xml:space="preserve">Eligible for post financeability adjustments tax uplift - PR24 In-period ODI (WWN) </t>
  </si>
  <si>
    <t xml:space="preserve">Eligible for post financeability adjustments tax uplift - PR24 In-period ODI (Residential retail) </t>
  </si>
  <si>
    <t>Contract year (year ending March) label</t>
  </si>
  <si>
    <t>CPI(H): June - index</t>
  </si>
  <si>
    <t>Adjustments eligible for tax uplift in financial model</t>
  </si>
  <si>
    <t>Total adjustments eligible for tax uplift in financial model</t>
  </si>
  <si>
    <t>Ofwat - PR24 Delayed delivery cashflow mechanism (DDCM) revenue adjustment not eligible for tax uplift in 2027-28 CPIH FYA prices</t>
  </si>
  <si>
    <t>Ofwat - PR24 Business retail revenue adjustment not eligible for tax uplift in 2027-28 CPIH FYA prices</t>
  </si>
  <si>
    <t>Ofwat - PR24 Third party services revenue adjustment not eligible for tax uplift in 2027-28 CPIH FYA prices</t>
  </si>
  <si>
    <t>In-period revenue adjustments to be applied in 2030-31 allowed revenues - real (2027-28 CPIH FYA prices) (ADDN1)</t>
  </si>
  <si>
    <t>In-period revenue adjustments to be applied in 2031-32 allowed revenues eligible for tax uplift - real (2027-28 CPIH FYA prices)</t>
  </si>
  <si>
    <t>2027-28 ODI payments deferred until next reporting year (tvm adjusted) expressed in 2027-28 CPIH FYA prices (WWN)</t>
  </si>
  <si>
    <t>2028-29 ODI payments expressed in 2027-28 CPIH FYA prices (WWN)</t>
  </si>
  <si>
    <t>2028-29 Voluntary deferrals expressed in 2027-28 CPIH FYA prices sign reversed (ADDN1)</t>
  </si>
  <si>
    <t>2029-30 Voluntary abatements expressed in 2027-28 CPIH FYA prices sign reversed (WR)</t>
  </si>
  <si>
    <t>2029-30 Voluntary abatements expressed in 2027-28 CPIH FYA prices sign reversed (WN)</t>
  </si>
  <si>
    <t>2028-30 ODI payments expressed in 2027-28 CPIH FYA prices (WWN)</t>
  </si>
  <si>
    <t>Ofwat - PR24 RFI revenue adjustment eligible for tax uplift in 2027-28 CPIH FYA prices (WN)</t>
  </si>
  <si>
    <t>Ofwat - PR24 Business retail revenue adjustment eligible for tax uplift in 2027-28 CPIH FYA prices (WWN)</t>
  </si>
  <si>
    <t>Ofwat - PR24 Real price effects revenue adjustment eligible for tax uplift in 2027-28 CPIH FYA prices (WWN)</t>
  </si>
  <si>
    <t>Ofwat - PR24 Innovation and water efficiency revenue adjustment eligible for tax uplift in 2027-28 CPIH FYA prices (WWN)</t>
  </si>
  <si>
    <t>Ofwat - PR24 Wastewater enhancement revenue adjustment eligible for tax uplift in 2027-28 CPIH FYA prices (WWN)</t>
  </si>
  <si>
    <t>Ofwat - PR24 Major projects revenue adjustment eligible for tax uplift in 2027-28 CPIH FYA prices (BR)</t>
  </si>
  <si>
    <t>Ofwat - PR24 Water trading revenue adjustment eligible for tax uplift in 2027-28 CPIH FYA prices (ADDN1)</t>
  </si>
  <si>
    <t>Ofwat - PR24 Cost of new debt revenue adjustment eligible for tax uplift in 2027-28 CPIH FYA prices (ADDN1)</t>
  </si>
  <si>
    <t>Ofwat - Other revenue adjustment eligible for tax uplift in 2027-28 CPIH FYA prices (ADDN1)</t>
  </si>
  <si>
    <t>Ofwat - PR24 Business retail revenue adjustment eligible for tax uplift in 2027-28 CPIH FYA prices (ADDN2)</t>
  </si>
  <si>
    <t>Ofwat - PR24 RFI revenue adjustment eligible for tax uplift in 2027-28 CPIH FYA prices (ADDN2)</t>
  </si>
  <si>
    <t>Ofwat - PR24 Wastewater enhancement revenue adjustment eligible for tax uplift in 2027-28 CPIH FYA prices (ADDN2)</t>
  </si>
  <si>
    <t>Ofwat - PR24 RFI revenue adjustment not eligible for tax uplift in 2027-28 CPIH FYA prices (WWN)</t>
  </si>
  <si>
    <t>Ofwat - PR24 QAA revenue adjustment not eligible for tax uplift in 2027-28 CPIH FYA prices (BR)</t>
  </si>
  <si>
    <t>Ofwat - Other revenue adjustment not eligible for tax uplift in 2027-28 CPIH FYA prices (ADDN1)</t>
  </si>
  <si>
    <t>Ofwat - PR24 RFI revenue adjustment not eligible for tax uplift in 2027-28 CPIH FYA prices (ADDN1)</t>
  </si>
  <si>
    <t>Ofwat - PR24 Bioresources revenue adjustment not eligible for tax uplift in 2027-28 CPIH FYA prices (ADDN2)</t>
  </si>
  <si>
    <t>Ofwat - PR24 Bioresources forecasting accuracy incentive penalty adjustment not eligible for tax uplift in 2027-28 CPIH FYA prices (ADDN2)</t>
  </si>
  <si>
    <t>Ofwat - PR24 ODI revenue adjustment not eligible for tax uplift in 2027-28 CPIH FYA prices (Residential retail)</t>
  </si>
  <si>
    <t>Ofwat - PR24 Bioresources forecasting accuracy incentive penalty adjustment not eligible for tax uplift in 2027-28 CPIH FYA prices (Residential retail)</t>
  </si>
  <si>
    <t xml:space="preserve"> </t>
  </si>
  <si>
    <t xml:space="preserve">Ofwat - PR24 RFI revenue adjustment expressed in 2027-28 CPIH FYA prices (BR) </t>
  </si>
  <si>
    <t xml:space="preserve">Ofwat - PR24 Delayed delivery cashflow mechanism (DDCM) revenue adjustment expressed in 2027-28 CPIH FYA prices (WWN) </t>
  </si>
  <si>
    <t xml:space="preserve">Ofwat - PR24 Delayed delivery cashflow mechanism (DDCM) revenue adjustment expressed in 2027-28 CPIH FYA prices (Business retail) </t>
  </si>
  <si>
    <t xml:space="preserve">Ofwat - PR24 Third party services revenue adjustment expressed in 2027-28 CPIH FYA prices (BR) </t>
  </si>
  <si>
    <t xml:space="preserve">Ofwat - PR24 Delivery mechanism (DM) revenue adjustment expressed in 2027-28 CPIH FYA prices (Residential retail) </t>
  </si>
  <si>
    <t xml:space="preserve">Ofwat - PR24 Delivery mechanism (DM) revenue adjustment expressed in 2027-28 CPIH FYA prices (Business retail) </t>
  </si>
  <si>
    <t xml:space="preserve">Ofwat - PR24 Real price effects revenue adjustment expressed in 2027-28 CPIH FYA prices (Residential retail) </t>
  </si>
  <si>
    <t xml:space="preserve">Ofwat - PR24 Major projects revenue adjustment expressed in 2027-28 CPIH FYA prices (Residential retail) </t>
  </si>
  <si>
    <t xml:space="preserve">Ofwat - PR24 ODI revenue adjustment adjusted for tax uplift in 2027-28 CPIH FYA prices (WN) </t>
  </si>
  <si>
    <t xml:space="preserve">Ofwat - PR24 Bioresources forecasting accuracy incentive penalty adjustment eligible for tax uplift in 2027-28 CPIH FYA prices (WR) </t>
  </si>
  <si>
    <t xml:space="preserve">Ofwat - PR24 Bioresources forecasting accuracy incentive penalty adjustment eligible for tax uplift in 2027-28 CPIH FYA prices (WN) </t>
  </si>
  <si>
    <t xml:space="preserve">Ofwat - PR24 Third party services revenue adjustment eligible for tax uplift in 2027-28 CPIH FYA prices (BR) </t>
  </si>
  <si>
    <t xml:space="preserve">Ofwat - PR24 Innovation and water efficiency revenue adjustment eligible for tax uplift in 2027-28 CPIH FYA prices (WN) </t>
  </si>
  <si>
    <t xml:space="preserve">Ofwat - PR24 QAA revenue adjustment eligible for tax uplift in 2027-28 CPIH FYA prices (ADDN2) </t>
  </si>
  <si>
    <t xml:space="preserve">Ofwat - PR24 Wastewater enhancement revenue adjustment eligible for tax uplift in 2027-28 CPIH FYA prices (WR) </t>
  </si>
  <si>
    <t xml:space="preserve">Ofwat - PR24 Wastewater enhancement revenue adjustment eligible for tax uplift in 2027-28 CPIH FYA prices (WN) </t>
  </si>
  <si>
    <t xml:space="preserve">Ofwat - PR24 RFI revenue adjustment not eligible for tax uplift in 2027-28 CPIH FYA prices (WR) </t>
  </si>
  <si>
    <t xml:space="preserve">Ofwat - PR24 RFI revenue adjustment not eligible for tax uplift in 2027-28 CPIH FYA prices (WN) </t>
  </si>
  <si>
    <t xml:space="preserve">Ofwat - PR24 Delayed delivery cashflow mechanism (DDCM) revenue adjustment not eligible for tax uplift in 2027-28 CPIH FYA prices (Residential retail) </t>
  </si>
  <si>
    <t xml:space="preserve">Ofwat - PR24 Bioresources revenue adjustment not eligible for tax uplift in 2027-28 CPIH FYA prices (BR) </t>
  </si>
  <si>
    <t xml:space="preserve">Ofwat - PR24 Bioresources revenue adjustment not eligible for tax uplift in 2027-28 CPIH FYA prices (Business retail) </t>
  </si>
  <si>
    <t xml:space="preserve">Ofwat - PR24 Bioresources forecasting accuracy incentive penalty adjustment not eligible for tax uplift in 2027-28 CPIH FYA prices (BR) </t>
  </si>
  <si>
    <t xml:space="preserve">Ofwat - PR24 Residential retail revenue adjustment not eligible for tax uplift in 2027-28 CPIH FYA prices (BR) </t>
  </si>
  <si>
    <t xml:space="preserve">Ofwat - PR24 Residential retail revenue adjustment not eligible for tax uplift in 2027-28 CPIH FYA prices (ADDN1) </t>
  </si>
  <si>
    <t xml:space="preserve">Ofwat - PR24 Residential retail revenue adjustment not eligible for tax uplift in 2027-28 CPIH FYA prices (Residential retail) </t>
  </si>
  <si>
    <t xml:space="preserve">Ofwat - PR24 Delivery mechanism (DM) revenue adjustment not eligible for tax uplift in 2027-28 CPIH FYA prices (Business retail) </t>
  </si>
  <si>
    <t xml:space="preserve">Ofwat - PR24 Totex costs revenue adjustment not eligible for tax uplift in 2027-28 CPIH FYA prices (Business retail) </t>
  </si>
  <si>
    <t xml:space="preserve">Ofwat - PR24 Real price effects revenue adjustment not eligible for tax uplift in 2027-28 CPIH FYA prices (WR) </t>
  </si>
  <si>
    <t xml:space="preserve">Ofwat - PR24 Real price effects revenue adjustment not eligible for tax uplift in 2027-28 CPIH FYA prices (WN) </t>
  </si>
  <si>
    <t xml:space="preserve">Ofwat - PR24 Real price effects revenue adjustment not eligible for tax uplift in 2027-28 CPIH FYA prices (Business retail) </t>
  </si>
  <si>
    <t xml:space="preserve">Ofwat - PR24 Price control deliverables (PCD) revenue adjustment not eligible for tax uplift in 2027-28 CPIH FYA prices (BR) </t>
  </si>
  <si>
    <t xml:space="preserve">2028-30 ODI payments expressed in 2027-28 CPIH FYA prices (WN) </t>
  </si>
  <si>
    <t xml:space="preserve">2028-30 Voluntary deferrals expressed in 2027-28 CPIH FYA prices sign reversed (ADDN2) </t>
  </si>
  <si>
    <t xml:space="preserve">In-period revenue adjustments to be applied in 2030-31 allowed revenues - real (2027-28 CPIH FYA prices) (Business retail) </t>
  </si>
  <si>
    <t xml:space="preserve">In-period revenue adjustments to be applied in 2030-31 allowed revenues not eligible for tax uplift - real (2027-28 CPIH FYA prices) (Residential retail) </t>
  </si>
  <si>
    <t xml:space="preserve">In-period revenue adjustments to be applied in 2031-32 allowed revenues not eligible for tax uplift - real (2027-28 CPIH FYA prices) (Residential retail) </t>
  </si>
  <si>
    <t xml:space="preserve">Ofwat - Post financeability adjustment eligible for tax uplift - EAC factor adjusted (BR) </t>
  </si>
  <si>
    <t xml:space="preserve">Revenue adjustment eligibile for tax uplift - active (ADDN2) </t>
  </si>
  <si>
    <t xml:space="preserve">Revenue adjustment not eligibile for tax uplift - active (ADDN2) </t>
  </si>
  <si>
    <t xml:space="preserve">In-period revenue adjustments applied in 2030-31 allowed revenues eligible for tax uplift - real (2027-28 CPIH FYA prices) (WWN) </t>
  </si>
  <si>
    <t xml:space="preserve">In-period revenue adjustments applied in 2030-31 allowed revenues eligible for tax uplift - real (2027-28 CPIH FYA prices) (BR) </t>
  </si>
  <si>
    <t xml:space="preserve">In-period revenue adjustments applied in 2030-31 allowed revenues not eligible for tax uplift - real (2027-28 CPIH FYA prices) (Business retail) </t>
  </si>
  <si>
    <t xml:space="preserve">In-period revenue adjustments applied in 2031-32 allowed revenues not eligible for tax uplift - real (2027-28 CPIH FYA prices) (WWN) </t>
  </si>
  <si>
    <t xml:space="preserve">Ofwat - Post financeability adjustments eligible for tax uplift - real (Residential retail) </t>
  </si>
  <si>
    <t xml:space="preserve"> - Company Acronym</t>
  </si>
  <si>
    <t xml:space="preserve"> - CPI(H) - 2027-28 - April</t>
  </si>
  <si>
    <t>PR24 Delayed delivery cashflow mechanism (DDCM) revenue adjustment in 2022-23 FYA (CPIH deflated) prices</t>
  </si>
  <si>
    <t xml:space="preserve"> - PR24 Bioresources forecasting accuracy incentive penalty in 2022-23 FYA (CPIH deflated) prices</t>
  </si>
  <si>
    <t>PR24 Major projects revenue adjustment in 2022-23 FYA (CPIH deflated) prices</t>
  </si>
  <si>
    <t xml:space="preserve"> - 2028-29 Voluntary deferrals in 2022-23 CPIH FYA prices</t>
  </si>
  <si>
    <t xml:space="preserve"> - PR24 ODI retail revenue adjustments tax rate</t>
  </si>
  <si>
    <t>Eligible for post financeability adjustments tax uplift - PR24 Business retail revenue adjustment</t>
  </si>
  <si>
    <t xml:space="preserve"> - Eligible for post financeability adjustments tax uplift - PR24 Major projects revenue adjustment</t>
  </si>
  <si>
    <t xml:space="preserve"> - Ofwat - PR24 ODI revenue adjustment expressed in 2027-28 CPIH FYA prices</t>
  </si>
  <si>
    <t xml:space="preserve"> - Ofwat - PR24 Bioresources forecasting accuracy incentive penalty adjustment in 2027-28 FYA (CPIH deflated) prices</t>
  </si>
  <si>
    <t xml:space="preserve"> - Ofwat - PR24 Tax revenue adjustment expressed in 2027-28 CPIH FYA prices</t>
  </si>
  <si>
    <t xml:space="preserve"> - Ofwat - PR24 Major projects revenue adjustment expressed in 2027-28 CPIH FYA prices (Total)</t>
  </si>
  <si>
    <t xml:space="preserve"> - Ofwat - PR24 Innovation and water efficiency revenue adjustment expressed in 2027-28 CPIH FYA prices (Total)</t>
  </si>
  <si>
    <t xml:space="preserve"> - Ofwat - PR24 Business retail revenue adjustment eligible for tax uplift in 2027-28 CPIH FYA prices</t>
  </si>
  <si>
    <t xml:space="preserve"> - Ofwat - PR24 Bioresources revenue adjustment not eligible for tax uplift in 2027-28 CPIH FYA prices</t>
  </si>
  <si>
    <t xml:space="preserve"> - Ofwat - PR24 Delivery mechanism (DM) revenue adjustment not eligible for tax uplift in 2027-28 CPIH FYA prices</t>
  </si>
  <si>
    <t xml:space="preserve"> - Ofwat - PR24 Innovation and water efficiency revenue adjustment not eligible for tax uplift in 2027-28 CPIH FYA prices</t>
  </si>
  <si>
    <t xml:space="preserve"> - Ofwat - PR24 Wastewater enhancement revenue adjustment not eligible for tax uplift in 2027-28 CPIH FYA prices</t>
  </si>
  <si>
    <t xml:space="preserve"> - 2028-30 Voluntary abatements expressed in 2027-28 CPIH FYA prices sign reversed</t>
  </si>
  <si>
    <t xml:space="preserve"> - In-period revenue adjustments to be applied in 2031-32 allowed revenues - real (2027-28 CPIH FYA prices) (WR)</t>
  </si>
  <si>
    <t xml:space="preserve"> - In-period revenue adjustments to be applied in 2031-32 allowed revenues - real (2027-28 CPIH FYA prices) (WN)</t>
  </si>
  <si>
    <t xml:space="preserve"> - Ofwat - Revenue adjustment - NPV adjusted - real (Business retail)</t>
  </si>
  <si>
    <t xml:space="preserve"> - 2028-29 Voluntary abatements expressed in 2027-28 CPIH FYA prices sign reversed (ADDN1)</t>
  </si>
  <si>
    <t xml:space="preserve"> - 2028-29 ODI payments expressed in 2027-28 CPIH FYA prices (Residential Retail)</t>
  </si>
  <si>
    <t xml:space="preserve"> - 2029-30 Other bespoke adjustments expressed in 2027-28 CPIH FYA prices (WR)</t>
  </si>
  <si>
    <t xml:space="preserve"> - 2029-30 Other bespoke adjustments expressed in 2027-28 CPIH FYA prices (WN)</t>
  </si>
  <si>
    <t xml:space="preserve"> - 2028-30 ODI payments expressed in 2027-28 CPIH FYA prices (WR)</t>
  </si>
  <si>
    <t xml:space="preserve"> - 2028-30 Other bespoke adjustments expressed in 2027-28 CPIH FYA prices (WR)</t>
  </si>
  <si>
    <t xml:space="preserve"> - Ofwat - PR24 Innovation and water efficiency revenue adjustment eligible for tax uplift in 2027-28 CPIH FYA prices (WR)</t>
  </si>
  <si>
    <t xml:space="preserve"> - Ofwat - PR24 QAA revenue adjustment eligible for tax uplift in 2027-28 CPIH FYA prices (WR)</t>
  </si>
  <si>
    <t xml:space="preserve"> - Ofwat - PR24 Bioresources revenue adjustment eligible for tax uplift in 2027-28 CPIH FYA prices (WR)</t>
  </si>
  <si>
    <t xml:space="preserve"> - Ofwat - PR24 Business retail revenue adjustment eligible for tax uplift in 2027-28 CPIH FYA prices (WN)</t>
  </si>
  <si>
    <t xml:space="preserve"> - Ofwat - PR24 Innovation and water efficiency revenue adjustment eligible for tax uplift in 2027-28 CPIH FYA prices (WN)</t>
  </si>
  <si>
    <t xml:space="preserve"> - Ofwat - PR24 Bioresources forecasting accuracy incentive penalty adjustment eligible for tax uplift in 2027-28 CPIH FYA prices (WWN)</t>
  </si>
  <si>
    <t xml:space="preserve"> - Ofwat - PR24 Water trading revenue adjustment eligible for tax uplift in 2027-28 CPIH FYA prices (ADDN2)</t>
  </si>
  <si>
    <t xml:space="preserve"> - Ofwat - PR24 Major projects revenue adjustment not eligible for tax uplift in 2027-28 CPIH FYA prices (WR)</t>
  </si>
  <si>
    <t xml:space="preserve"> - Ofwat - PR24 Major projects revenue adjustment not eligible for tax uplift in 2027-28 CPIH FYA prices (WN)</t>
  </si>
  <si>
    <t xml:space="preserve"> - Ofwat - PR24 Major projects revenue adjustment not eligible for tax uplift in 2027-28 CPIH FYA prices (WWN)</t>
  </si>
  <si>
    <t xml:space="preserve"> - Ofwat - PR24 Bioresources forecasting accuracy incentive penalty adjustment not eligible for tax uplift in 2027-28 CPIH FYA prices (WWN)</t>
  </si>
  <si>
    <t xml:space="preserve"> - Ofwat - PR24 ODI revenue adjustment not eligible for tax uplift in 2027-28 CPIH FYA prices (BR)</t>
  </si>
  <si>
    <t xml:space="preserve"> - Ofwat - PR24 Third party services revenue adjustment not eligible for tax uplift in 2027-28 CPIH FYA prices (BR)</t>
  </si>
  <si>
    <t xml:space="preserve"> - Ofwat - PR24 Cost of new debt revenue adjustment not eligible for tax uplift in 2027-28 CPIH FYA prices (BR)</t>
  </si>
  <si>
    <t xml:space="preserve"> - Ofwat - PR24 Real price effects revenue adjustment not eligible for tax uplift in 2027-28 CPIH FYA prices (BR)</t>
  </si>
  <si>
    <t xml:space="preserve"> - Ofwat - PR24 Cost of new debt revenue adjustment not eligible for tax uplift in 2027-28 CPIH FYA prices (ADDN1)</t>
  </si>
  <si>
    <t xml:space="preserve"> - Ofwat - PR24 Delivery mechanism (DM) revenue adjustment not eligible for tax uplift in 2027-28 CPIH FYA prices (ADDN1)</t>
  </si>
  <si>
    <t xml:space="preserve"> - Ofwat - PR24 Innovation and water efficiency revenue adjustment not eligible for tax uplift in 2027-28 CPIH FYA prices (Residential retail)</t>
  </si>
  <si>
    <t xml:space="preserve"> - Ofwat - PR24 Bioresources forecasting accuracy incentive penalty adjustment not eligible for tax uplift in 2027-28 CPIH FYA prices (Business retail)</t>
  </si>
  <si>
    <t>Section</t>
  </si>
  <si>
    <t>For enquiries please contact:</t>
  </si>
  <si>
    <t>Note: FAST strictly applicable below the bonnet</t>
  </si>
  <si>
    <t>InpS</t>
  </si>
  <si>
    <t>Colour coding for the model is shown in this sheet.</t>
  </si>
  <si>
    <t>Contents of the model.</t>
  </si>
  <si>
    <t>Balance sheet</t>
  </si>
  <si>
    <t>Changes</t>
  </si>
  <si>
    <t>Finstat</t>
  </si>
  <si>
    <t>Operating expenditure</t>
  </si>
  <si>
    <t xml:space="preserve">Total expenditure </t>
  </si>
  <si>
    <t>Written - down value method</t>
  </si>
  <si>
    <t>WN</t>
  </si>
  <si>
    <t>Calibri 10 pt – Ofwat red 100%</t>
  </si>
  <si>
    <t>Black text (no shade)</t>
  </si>
  <si>
    <t>Black text + light yellow shade</t>
  </si>
  <si>
    <t>Ofwat second blue text + light grey shade</t>
  </si>
  <si>
    <t>Conditional formatting for error checks*</t>
  </si>
  <si>
    <t>Temporary</t>
  </si>
  <si>
    <t>Sub-section</t>
  </si>
  <si>
    <t xml:space="preserve"> - CPI(H) - 2027-28 - July</t>
  </si>
  <si>
    <t xml:space="preserve">Water resources </t>
  </si>
  <si>
    <t xml:space="preserve">Network plus wastewater </t>
  </si>
  <si>
    <t>text</t>
  </si>
  <si>
    <t>Consumer price index (including housing costs) - Consumer Price Index (with housing) for July</t>
  </si>
  <si>
    <t>Year reference for FYA base price 1 (FYA year ending March)</t>
  </si>
  <si>
    <t xml:space="preserve">PR24 ODI revenue adjustment in 2022-23 FYA (CPIH deflated) prices (Business retail) </t>
  </si>
  <si>
    <t xml:space="preserve">PR24 RFI revenue adjustment in 2029-30 prior November (CPIH deflated) prices (WWN) </t>
  </si>
  <si>
    <t xml:space="preserve">PR24 Bioresources revenue adjustment in 2029-30 prior November (CPIH deflated) prices (WR) </t>
  </si>
  <si>
    <t xml:space="preserve">PR24 Bioresources revenue adjustment in 2029-30 prior November (CPIH deflated) prices (WN) </t>
  </si>
  <si>
    <t xml:space="preserve">PR24 Third party services revenue adjustment in 2022-23 FYA (CPIH deflated) prices (WWN) </t>
  </si>
  <si>
    <t xml:space="preserve">PR24 Cost of new debt revenue adjustment in 2022-23 FYA (CPIH deflated) prices (WR) </t>
  </si>
  <si>
    <t xml:space="preserve">PR24 Cost of new debt revenue adjustment in 2022-23 FYA (CPIH deflated) prices (ADDN2) </t>
  </si>
  <si>
    <t xml:space="preserve">PR24 Major projects revenue adjustment in 2022-23 FYA (CPIH deflated) prices (Business retail) </t>
  </si>
  <si>
    <t xml:space="preserve">PR24 QAA revenue adjustment in 2022-23 FYA (CPIH deflated) prices (WWN) </t>
  </si>
  <si>
    <t xml:space="preserve">Other revenue adjustments in 2022-23 FYA (CPIH deflated) prices (WR) </t>
  </si>
  <si>
    <t xml:space="preserve">Other revenue adjustments in 2022-23 FYA (CPIH deflated) prices (WN) </t>
  </si>
  <si>
    <t xml:space="preserve">Other revenue adjustments in 2022-23 FYA (CPIH deflated) prices (ADDN2) </t>
  </si>
  <si>
    <t xml:space="preserve">2028-29 ODI payments in 2022-23 CPIH FYA prices (WWN) </t>
  </si>
  <si>
    <t xml:space="preserve">2028-29 Other bespoke adjustments in 2022-23 CPIH FYA prices (WR) </t>
  </si>
  <si>
    <t xml:space="preserve">2029-30 ODI payments in 2022-23 CPIH FYA prices (Residential retail) </t>
  </si>
  <si>
    <t xml:space="preserve">2029-30 Voluntary abatements in 2022-23 CPIH FYA prices (BR) </t>
  </si>
  <si>
    <t xml:space="preserve">Eligible for post financeability adjustments tax uplift - PR24 ODI revenue adjustment (Residential retail) </t>
  </si>
  <si>
    <t xml:space="preserve">Eligible for post financeability adjustments tax uplift - PR24 Business retail revenue adjustment (WWN) </t>
  </si>
  <si>
    <t xml:space="preserve">Eligible for post financeability adjustments tax uplift - PR24 Water trading revenue adjustment (Residential retail) </t>
  </si>
  <si>
    <t xml:space="preserve">Eligible for post financeability adjustments tax uplift - PR24 Third party services revenue adjustment (ADDN1) </t>
  </si>
  <si>
    <t xml:space="preserve">Eligible for post financeability adjustments tax uplift - PR24 Third party services revenue adjustment (Business retail) </t>
  </si>
  <si>
    <t xml:space="preserve">Eligible for post financeability adjustments tax uplift - PR24 Cost of new debt revenue adjustment (ADDN1) </t>
  </si>
  <si>
    <t xml:space="preserve">Eligible for post financeability adjustments tax uplift - PR24 QAA revenue adjustment (BR) </t>
  </si>
  <si>
    <t xml:space="preserve">Eligible for post financeability adjustments tax uplift - PR24 Price control deliverables (PCD) revenue adjustment (WR) </t>
  </si>
  <si>
    <t xml:space="preserve">Eligible for post financeability adjustments tax uplift - PR24 Wastewater enhancement revenue adjustment (ADDN2) </t>
  </si>
  <si>
    <t xml:space="preserve">Selector (ADDN1) </t>
  </si>
  <si>
    <t xml:space="preserve">Selector (Residential retail) </t>
  </si>
  <si>
    <t>Days in a year</t>
  </si>
  <si>
    <t>CPI(H): August - index</t>
  </si>
  <si>
    <t>CPI(H): Financial year average (FYA year ending March) 2023</t>
  </si>
  <si>
    <t>CPI(H): Financial year average (FYA year ending March) 2030</t>
  </si>
  <si>
    <t>Ofwat - PR24 Third party services revenue adjustment expressed in 2027-28 CPIH FYA prices</t>
  </si>
  <si>
    <t>Ofwat - PR24 RFI revenue adjustment expressed in 2027-28 CPIH FYA prices (Total)</t>
  </si>
  <si>
    <t>Ofwat - PR24 Cost of new debt revenue adjustment expressed in 2027-28 CPIH FYA prices (Total)</t>
  </si>
  <si>
    <t>Ofwat - PR24 Residential retail revenue adjustment not eligible for tax uplift in 2027-28 CPIH FYA prices</t>
  </si>
  <si>
    <t>Ofwat - PR24 Havant Thicket - cost of debt revenue adjustment not eligible for tax uplift in 2027-28 CPIH FYA prices</t>
  </si>
  <si>
    <t>2029-30 Other bespoke adjustments expressed in 2027-28 CPIH FYA prices</t>
  </si>
  <si>
    <t>2028-30 ODI payments expressed in 2027-28 CPIH FYA prices (Total)</t>
  </si>
  <si>
    <t>In-period revenue adjustments to be applied in 2031-32 allowed revenues eligible for tax uplift - real (2027-28 CPIH FYA prices) (Residential retail)</t>
  </si>
  <si>
    <t>In-period revenue adjustments to be applied in 2031-32 allowed revenues not eligible for tax uplift - real (2027-28 CPIH FYA prices) (Residential retail)</t>
  </si>
  <si>
    <t>Ofwat - Post financeability adjustment eligible for tax uplift - EAC factor adjusted</t>
  </si>
  <si>
    <t>Profiles Selection</t>
  </si>
  <si>
    <t>2028-29 Other bespoke adjustments expressed in 2027-28 CPIH FYA prices (BR)</t>
  </si>
  <si>
    <t>2027-28 ODI payments deferred until next reporting year (tvm adjusted) expressed in 2027-28 CPIH FYA prices (ADDN2)</t>
  </si>
  <si>
    <t>2029-30 Other bespoke adjustments expressed in 2027-28 CPIH FYA prices (ADDN1)</t>
  </si>
  <si>
    <t>2028-30 Voluntary deferrals expressed in 2027-28 CPIH FYA prices sign reversed (WWN)</t>
  </si>
  <si>
    <t>Ofwat - PR24 RFI revenue adjustment eligible for tax uplift in 2027-28 CPIH FYA prices (WR)</t>
  </si>
  <si>
    <t>Ofwat - PR24 ODI revenue adjustment eligible for tax uplift in 2027-28 CPIH FYA prices (WN)</t>
  </si>
  <si>
    <t>Ofwat - PR24 ODI revenue adjustment eligible for tax uplift in 2027-28 CPIH FYA prices (WWN)</t>
  </si>
  <si>
    <t>Ofwat - PR24 Bioresources revenue adjustment eligible for tax uplift in 2027-28 CPIH FYA prices (WWN)</t>
  </si>
  <si>
    <t>Ofwat - PR24 Delayed delivery cashflow mechanism (DDCM) revenue adjustment eligible for tax uplift in 2027-28 CPIH FYA prices (BR)</t>
  </si>
  <si>
    <t>Ofwat - PR24 Delivery mechanism (DM) revenue adjustment eligible for tax uplift in 2027-28 CPIH FYA prices (BR)</t>
  </si>
  <si>
    <t>Ofwat - PR24 Bioresources forecasting accuracy incentive penalty adjustment eligible for tax uplift in 2027-28 CPIH FYA prices (BR)</t>
  </si>
  <si>
    <t>Ofwat - PR24 Havant Thicket - cost of debt revenue adjustment eligible for tax uplift in 2027-28 CPIH FYA prices (ADDN1)</t>
  </si>
  <si>
    <t>Ofwat - PR24 ODI revenue adjustment not eligible for tax uplift in 2027-28 CPIH FYA prices (WN)</t>
  </si>
  <si>
    <t>Ofwat - PR24 ODI revenue adjustment not eligible for tax uplift in 2027-28 CPIH FYA prices (WWN)</t>
  </si>
  <si>
    <t>Ofwat - PR24 Wastewater enhancement revenue adjustment not eligible for tax uplift in 2027-28 CPIH FYA prices (WWN)</t>
  </si>
  <si>
    <t>Ofwat - PR24 Bioresources revenue adjustment not eligible for tax uplift in 2027-28 CPIH FYA prices (BR)</t>
  </si>
  <si>
    <t>Ofwat - PR24 Bioresources forecasting accuracy incentive penalty adjustment not eligible for tax uplift in 2027-28 CPIH FYA prices (BR)</t>
  </si>
  <si>
    <t>Ofwat - PR24 Third party services revenue adjustment not eligible for tax uplift in 2027-28 CPIH FYA prices (ADDN1)</t>
  </si>
  <si>
    <t>Ofwat - PR24 Totex costs revenue adjustment not eligible for tax uplift in 2027-28 CPIH FYA prices (Residential retail)</t>
  </si>
  <si>
    <t>Ofwat - PR24 Tax revenue adjustment not eligible for tax uplift in 2027-28 CPIH FYA prices (Residential retail)</t>
  </si>
  <si>
    <t>Ofwat - PR24 Major projects revenue adjustment not eligible for tax uplift in 2027-28 CPIH FYA prices (Business retail)</t>
  </si>
  <si>
    <t>Ofwat - PR24 Innovation and water efficiency revenue adjustment not eligible for tax uplift in 2027-28 CPIH FYA prices (Business retail)</t>
  </si>
  <si>
    <t>Ofwat - PR24 QAA revenue adjustment not eligible for tax uplift in 2027-28 CPIH FYA prices (Business retail)</t>
  </si>
  <si>
    <t xml:space="preserve">Ofwat - PR24 ODI revenue adjustment expressed in 2027-28 CPIH FYA prices (WN) </t>
  </si>
  <si>
    <t xml:space="preserve">Ofwat - PR24 RFI revenue adjustment expressed in 2027-28 CPIH FYA prices (Residential retail) </t>
  </si>
  <si>
    <t xml:space="preserve">Ofwat - PR24 Bioresources revenue adjustment expressed in 2027-28 CPIH FYA prices (ADDN2) </t>
  </si>
  <si>
    <t xml:space="preserve">Ofwat - PR24 Residential retail revenue adjustment expressed in 2027-28 CPIH FYA prices (Business retail) </t>
  </si>
  <si>
    <t xml:space="preserve">Ofwat - PR24 Business retail revenue adjustment expressed in 2027-28 CPIH FYA prices (Residential retail) </t>
  </si>
  <si>
    <t xml:space="preserve">Ofwat - PR24 Cost of new debt revenue adjustment expressed in 2027-28 CPIH FYA prices (ADDN2) </t>
  </si>
  <si>
    <t xml:space="preserve">Ofwat - PR24 Delivery mechanism (DM) revenue adjustment expressed in 2027-28 CPIH FYA prices (WR) </t>
  </si>
  <si>
    <t xml:space="preserve">Ofwat - PR24 Delivery mechanism (DM) revenue adjustment expressed in 2027-28 CPIH FYA prices (WN) </t>
  </si>
  <si>
    <t xml:space="preserve">Ofwat - PR24 Delivery mechanism (DM) revenue adjustment expressed in 2027-28 CPIH FYA prices (ADDN1) </t>
  </si>
  <si>
    <t xml:space="preserve">Ofwat - PR24 Tax revenue adjustment expressed in 2027-28 CPIH FYA prices (BR) </t>
  </si>
  <si>
    <t xml:space="preserve">Ofwat - PR24 Major projects revenue adjustment expressed in 2027-28 CPIH FYA prices (ADDN2) </t>
  </si>
  <si>
    <t xml:space="preserve">Ofwat - PR24 Price control deliverables (PCD) revenue adjustment expressed in 2027-28 CPIH FYA prices (BR) </t>
  </si>
  <si>
    <t xml:space="preserve">Ofwat - PR24 Price control deliverables (PCD) revenue adjustment expressed in 2027-28 CPIH FYA prices (Business retail) </t>
  </si>
  <si>
    <t xml:space="preserve">Ofwat - PR24 Wastewater enhancement revenue adjustment expressed in 2027-28 CPIH FYA prices (WR) </t>
  </si>
  <si>
    <t xml:space="preserve">Ofwat - PR24 Wastewater enhancement revenue adjustment expressed in 2027-28 CPIH FYA prices (WN) </t>
  </si>
  <si>
    <t xml:space="preserve">Ofwat - PR24 Wastewater enhancement revenue adjustment expressed in 2027-28 CPIH FYA prices (Residential retail) </t>
  </si>
  <si>
    <t xml:space="preserve">Ofwat - PR24 ODI revenue adjustment eligible for tax uplift in 2027-28 CPIH FYA prices (WR) </t>
  </si>
  <si>
    <t xml:space="preserve">Ofwat - PR24 ODI revenue adjustment eligible for tax uplift in 2027-28 CPIH FYA prices (WN) </t>
  </si>
  <si>
    <t xml:space="preserve">Ofwat - PR24 ODI revenue adjustment adjusted for tax uplift in 2027-28 CPIH FYA prices (WR) </t>
  </si>
  <si>
    <t xml:space="preserve">Ofwat - PR24 Bioresources revenue adjustment eligible for tax uplift in 2027-28 CPIH FYA prices (WR) </t>
  </si>
  <si>
    <t xml:space="preserve">Ofwat - PR24 Bioresources revenue adjustment eligible for tax uplift in 2027-28 CPIH FYA prices (WN) </t>
  </si>
  <si>
    <t xml:space="preserve">Ofwat - PR24 Bioresources revenue adjustment eligible for tax uplift in 2027-28 CPIH FYA prices (ADDN2) </t>
  </si>
  <si>
    <t xml:space="preserve">Ofwat - PR24 Bioresources forecasting accuracy incentive penalty adjustment eligible for tax uplift in 2027-28 CPIH FYA prices (Residential retail) </t>
  </si>
  <si>
    <t xml:space="preserve">Ofwat - PR24 Business retail revenue adjustment eligible for tax uplift in 2027-28 CPIH FYA prices (WR) </t>
  </si>
  <si>
    <t xml:space="preserve">Ofwat - PR24 Business retail revenue adjustment eligible for tax uplift in 2027-28 CPIH FYA prices (WN) </t>
  </si>
  <si>
    <t xml:space="preserve">Ofwat - PR24 Cost of new debt revenue adjustment eligible for tax uplift in 2027-28 CPIH FYA prices (Residential retail) </t>
  </si>
  <si>
    <t xml:space="preserve">Ofwat - PR24 Real price effects revenue adjustment eligible for tax uplift in 2027-28 CPIH FYA prices (WR) </t>
  </si>
  <si>
    <t xml:space="preserve">Ofwat - PR24 Real price effects revenue adjustment eligible for tax uplift in 2027-28 CPIH FYA prices (WN) </t>
  </si>
  <si>
    <t xml:space="preserve">Ofwat - PR24 Major projects revenue adjustment eligible for tax uplift in 2027-28 CPIH FYA prices (Residential retail) </t>
  </si>
  <si>
    <t xml:space="preserve">Ofwat - PR24 Innovation and water efficiency revenue adjustment eligible for tax uplift in 2027-28 CPIH FYA prices (WR) </t>
  </si>
  <si>
    <t xml:space="preserve">Ofwat - PR24 Innovation and water efficiency revenue adjustment eligible for tax uplift in 2027-28 CPIH FYA prices (Residential retail) </t>
  </si>
  <si>
    <t xml:space="preserve">Ofwat - PR24 QAA revenue adjustment eligible for tax uplift in 2027-28 CPIH FYA prices (Residential retail) </t>
  </si>
  <si>
    <t xml:space="preserve">Ofwat - PR24 Wastewater enhancement revenue adjustment eligible for tax uplift in 2027-28 CPIH FYA prices (Business retail) </t>
  </si>
  <si>
    <t xml:space="preserve">Ofwat - PR24 ODI revenue adjustment not eligible for tax uplift in 2027-28 CPIH FYA prices (WN) </t>
  </si>
  <si>
    <t xml:space="preserve">Ofwat - PR24 Delayed delivery cashflow mechanism (DDCM) revenue adjustment not eligible for tax uplift in 2027-28 CPIH FYA prices (ADDN2) </t>
  </si>
  <si>
    <t xml:space="preserve">Ofwat - PR24 Tax revenue adjustment not eligible for tax uplift in 2027-28 CPIH FYA prices (Residential retail) </t>
  </si>
  <si>
    <t xml:space="preserve">Ofwat - PR24 Innovation and water efficiency revenue adjustment not eligible for tax uplift in 2027-28 CPIH FYA prices (ADDN1) </t>
  </si>
  <si>
    <t xml:space="preserve">Ofwat - PR24 Wastewater enhancement revenue adjustment not eligible for tax uplift in 2027-28 CPIH FYA prices (WR) </t>
  </si>
  <si>
    <t xml:space="preserve">Ofwat - PR24 Wastewater enhancement revenue adjustment not eligible for tax uplift in 2027-28 CPIH FYA prices (WN) </t>
  </si>
  <si>
    <t xml:space="preserve">Ofwat - Unprofiled post financeability adjustments not eligible for tax uplift - real (2027-28 CPIH FYA prices) (WWN) </t>
  </si>
  <si>
    <t xml:space="preserve">2027-28 ODI payments deferred until next reporting year (tvm adjusted) expressed in 2027-28 CPIH FYA prices (WR) </t>
  </si>
  <si>
    <t xml:space="preserve">2027-28 ODI payments deferred until next reporting year (tvm adjusted) expressed in 2027-28 CPIH FYA prices (WN) </t>
  </si>
  <si>
    <t xml:space="preserve">2027-28 ODI payments deferred until next reporting year (tvm adjusted) expressed in 2027-28 CPIH FYA prices (WWN) </t>
  </si>
  <si>
    <t xml:space="preserve">2028-29 ODI payments expressed in 2027-28 CPIH FYA prices (WR) </t>
  </si>
  <si>
    <t xml:space="preserve">2028-29 ODI payments expressed in 2027-28 CPIH FYA prices (WN) </t>
  </si>
  <si>
    <t xml:space="preserve">2028-29 Voluntary abatements expressed in 2027-28 CPIH FYA prices sign reversed (BR) </t>
  </si>
  <si>
    <t xml:space="preserve">2028-29 Voluntary abatements expressed in 2027-28 CPIH FYA prices sign reversed (Residential retail) </t>
  </si>
  <si>
    <t xml:space="preserve">2028-29 Voluntary deferrals expressed in 2027-28 CPIH FYA prices sign reversed (BR) </t>
  </si>
  <si>
    <t xml:space="preserve">2028-29 Other bespoke adjustments expressed in 2027-28 CPIH FYA prices (BR) </t>
  </si>
  <si>
    <t xml:space="preserve">2029-30 ODI payments expressed in 2027-28 CPIH FYA prices (ADDN2) </t>
  </si>
  <si>
    <t xml:space="preserve">2029-30 Voluntary abatements expressed in 2027-28 CPIH FYA prices sign reversed (Residential retail) </t>
  </si>
  <si>
    <t xml:space="preserve">2028-30 ODI payments expressed in 2027-28 CPIH FYA prices (WR) </t>
  </si>
  <si>
    <t xml:space="preserve">2028-30 Voluntary abatements expressed in 2027-28 CPIH FYA prices sign reversed (BR) </t>
  </si>
  <si>
    <t xml:space="preserve">2028-30 Voluntary abatements expressed in 2027-28 CPIH FYA prices sign reversed (Residential retail) </t>
  </si>
  <si>
    <t xml:space="preserve">2028-30 Other bespoke adjustments expressed in 2027-28 CPIH FYA prices (BR) </t>
  </si>
  <si>
    <t xml:space="preserve">Ofwat - Net total PR24 ODI revenue adjustment (end of period and in-period) including voluntary abatements, deferrals and bespoke adjustments expressed in 2027-28 CPIH FYA prices (WR) </t>
  </si>
  <si>
    <t xml:space="preserve">Ofwat - Net total PR24 ODI revenue adjustment (end of period and in-period) including voluntary abatements, deferrals and bespoke adjustments expressed in 2027-28 CPIH FYA prices (WN) </t>
  </si>
  <si>
    <t xml:space="preserve">Ofwat - Net total PR24 ODI revenue adjustment (end of period and in-period) including voluntary abatements, deferrals and bespoke adjustments expressed in 2027-28 CPIH FYA prices (ADDN2) </t>
  </si>
  <si>
    <t xml:space="preserve">In-period revenue adjustments to be applied in 2030-31 allowed revenues eligible for tax uplift - real (2027-28 CPIH FYA prices) (WWN) </t>
  </si>
  <si>
    <t xml:space="preserve">In-period revenue adjustments to be applied in 2030-31 allowed revenues eligible for tax uplift - real (2027-28 CPIH FYA prices) (Residential retail) </t>
  </si>
  <si>
    <t xml:space="preserve">In-period revenue adjustments to be applied in 2030-31 allowed revenues not eligible for tax uplift - real (2027-28 CPIH FYA prices) (ADDN1) </t>
  </si>
  <si>
    <t xml:space="preserve">In-period revenue adjustments to be applied in 2031-32 allowed revenues not eligible for tax uplift - real (2027-28 CPIH FYA prices) (WR) </t>
  </si>
  <si>
    <t xml:space="preserve">In-period revenue adjustments to be applied in 2031-32 allowed revenues not eligible for tax uplift - real (2027-28 CPIH FYA prices) (WN) </t>
  </si>
  <si>
    <t xml:space="preserve">Equivalent Annual Cost (EAC) factor (ADDN1) </t>
  </si>
  <si>
    <t xml:space="preserve">Ofwat - Post financeability adjustment eligible for tax uplift - EAC factor adjusted (ADDN2) </t>
  </si>
  <si>
    <t xml:space="preserve">Ofwat - Post financeability adjustment not eligible for tax uplift - EAC factor adjusted (WWN) </t>
  </si>
  <si>
    <t xml:space="preserve">Ofwat - Post financeability adjustment not eligible for tax uplift - NPV adjusted (ADDN1) </t>
  </si>
  <si>
    <t xml:space="preserve">Revenue adjustment eligibile for tax uplift - active (Residential retail) </t>
  </si>
  <si>
    <t xml:space="preserve">In-period revenue adjustments applied in 2031-32 allowed revenues not eligible for tax uplift - real (2027-28 CPIH FYA prices) (ADDN2) </t>
  </si>
  <si>
    <t xml:space="preserve">Ofwat - Post financeability adjustments eligible for tax uplift - real (ADDN1) </t>
  </si>
  <si>
    <t xml:space="preserve"> - CPI(H) - 2027-28 - August</t>
  </si>
  <si>
    <t xml:space="preserve"> - Year reference for FYA base price 1 (FYA year ending March)</t>
  </si>
  <si>
    <t>2028-29 ODI payments in 2022-23 CPIH FYA prices</t>
  </si>
  <si>
    <t xml:space="preserve"> - 2030-31 year ending March</t>
  </si>
  <si>
    <t xml:space="preserve"> - Eligible for post financeability adjustments tax uplift - PR24 In-period ODI</t>
  </si>
  <si>
    <t xml:space="preserve"> - Months per model period</t>
  </si>
  <si>
    <t xml:space="preserve"> - Model period start</t>
  </si>
  <si>
    <t xml:space="preserve"> - CPI(H): Financial year average (FYA year ending March) 2023</t>
  </si>
  <si>
    <t xml:space="preserve"> - CPI(H): Financial year average (FYA year ending March) 2030</t>
  </si>
  <si>
    <t xml:space="preserve"> - CPI(H): 2029-30 Basket year (prior November) - index</t>
  </si>
  <si>
    <t xml:space="preserve"> - Ofwat - PR24 Innovation and water efficiency revenue adjustment expressed in 2027-28 CPIH FYA prices</t>
  </si>
  <si>
    <t xml:space="preserve"> - Ofwat - PR24 QAA revenue adjustment expressed in 2027-28 CPIH FYA prices</t>
  </si>
  <si>
    <t xml:space="preserve"> - Ofwat - PR24 Delivery mechanism (DM) revenue adjustment expressed in 2027-28 CPIH FYA prices (Total)</t>
  </si>
  <si>
    <t xml:space="preserve"> - Ofwat - PR24 Tax revenue adjustment eligible for tax uplift in 2027-28 CPIH FYA prices</t>
  </si>
  <si>
    <t xml:space="preserve"> - Ofwat - Unprofiled post financeability adjustments eligible for tax uplift - real (2027-28 CPIH FYA prices) (WWN)</t>
  </si>
  <si>
    <t xml:space="preserve"> - Ofwat - PR24 Business retail revenue adjustment not eligible for tax uplift in 2027-28 CPIH FYA prices</t>
  </si>
  <si>
    <t xml:space="preserve"> - Ofwat - Unprofiled - Business retail revenue adjustment - real (2027-28 CPIH FYA prices)</t>
  </si>
  <si>
    <t xml:space="preserve"> - 2029-30 Other bespoke adjustments expressed in 2027-28 CPIH FYA prices</t>
  </si>
  <si>
    <t xml:space="preserve"> - In-period revenue adjustments to be applied in 2030-31 allowed revenues - real (2027-28 CPIH FYA prices) (WWN)</t>
  </si>
  <si>
    <t xml:space="preserve"> - In-period revenue adjustments to be applied in 2030-31 allowed revenues - real (2027-28 CPIH FYA prices)</t>
  </si>
  <si>
    <t xml:space="preserve"> - In-period revenue adjustments applied in 2031-32 allowed revenues not eligible for tax uplift - real (2027-28 CPIH FYA prices)</t>
  </si>
  <si>
    <t xml:space="preserve"> - In-period revenue adjustments applied in 2031-32 allowed revenues not eligible for tax uplift - real (2027-28 CPIH FYA prices) (Residential retail)</t>
  </si>
  <si>
    <t xml:space="preserve"> - In-period revenue adjustments applied in 2031-32 allowed revenues not eligible for tax uplift - real (2027-28 CPIH FYA prices) (Business retail)</t>
  </si>
  <si>
    <t xml:space="preserve"> - 2028-29 Voluntary abatements expressed in 2027-28 CPIH FYA prices sign reversed (WN)</t>
  </si>
  <si>
    <t xml:space="preserve"> - 2028-30 Other bespoke adjustments expressed in 2027-28 CPIH FYA prices (ADDN1)</t>
  </si>
  <si>
    <t xml:space="preserve"> - Ofwat - PR24 Business retail revenue adjustment eligible for tax uplift in 2027-28 CPIH FYA prices (WR)</t>
  </si>
  <si>
    <t xml:space="preserve"> - Ofwat - PR24 Totex costs revenue adjustment eligible for tax uplift in 2027-28 CPIH FYA prices (WR)</t>
  </si>
  <si>
    <t xml:space="preserve"> - Ofwat - PR24 Totex costs revenue adjustment eligible for tax uplift in 2027-28 CPIH FYA prices (WN)</t>
  </si>
  <si>
    <t xml:space="preserve"> - Ofwat - PR24 RFI revenue adjustment eligible for tax uplift in 2027-28 CPIH FYA prices (WN)</t>
  </si>
  <si>
    <t xml:space="preserve"> - Ofwat - PR24 Bioresources forecasting accuracy incentive penalty adjustment eligible for tax uplift in 2027-28 CPIH FYA prices (WN)</t>
  </si>
  <si>
    <t xml:space="preserve"> - Ofwat - PR24 Bioresources revenue adjustment eligible for tax uplift in 2027-28 CPIH FYA prices (WWN)</t>
  </si>
  <si>
    <t xml:space="preserve"> - Ofwat - PR24 Real price effects revenue adjustment eligible for tax uplift in 2027-28 CPIH FYA prices (BR)</t>
  </si>
  <si>
    <t xml:space="preserve"> - Ofwat - PR24 Major projects revenue adjustment eligible for tax uplift in 2027-28 CPIH FYA prices (BR)</t>
  </si>
  <si>
    <t xml:space="preserve"> - Ofwat - Other revenue adjustment eligible for tax uplift in 2027-28 CPIH FYA prices (ADDN1)</t>
  </si>
  <si>
    <t xml:space="preserve"> - Ofwat - PR24 Cost of new debt revenue adjustment eligible for tax uplift in 2027-28 CPIH FYA prices (ADDN2)</t>
  </si>
  <si>
    <t xml:space="preserve"> - Ofwat - PR24 Bioresources forecasting accuracy incentive penalty adjustment eligible for tax uplift in 2027-28 CPIH FYA prices (ADDN2)</t>
  </si>
  <si>
    <t xml:space="preserve"> - Ofwat - PR24 Totex costs revenue adjustment not eligible for tax uplift in 2027-28 CPIH FYA prices (WN)</t>
  </si>
  <si>
    <t xml:space="preserve"> - Ofwat - Other revenue adjustment not eligible for tax uplift in 2027-28 CPIH FYA prices (WN)</t>
  </si>
  <si>
    <t xml:space="preserve"> - Ofwat - PR24 Delivery mechanism (DM) revenue adjustment not eligible for tax uplift in 2027-28 CPIH FYA prices (WN)</t>
  </si>
  <si>
    <t xml:space="preserve"> - Ofwat - PR24 Business retail revenue adjustment not eligible for tax uplift in 2027-28 CPIH FYA prices (WWN)</t>
  </si>
  <si>
    <t xml:space="preserve"> - Ofwat - PR24 Cost of new debt revenue adjustment not eligible for tax uplift in 2027-28 CPIH FYA prices (WWN)</t>
  </si>
  <si>
    <t xml:space="preserve"> - Ofwat - PR24 Tax revenue adjustment not eligible for tax uplift in 2027-28 CPIH FYA prices (BR)</t>
  </si>
  <si>
    <t xml:space="preserve"> - Ofwat - PR24 Business retail revenue adjustment not eligible for tax uplift in 2027-28 CPIH FYA prices (Residential retail)</t>
  </si>
  <si>
    <t xml:space="preserve"> - Ofwat - PR24 Bioresources revenue adjustment not eligible for tax uplift in 2027-28 CPIH FYA prices (Residential retail)</t>
  </si>
  <si>
    <t xml:space="preserve"> - Ofwat - PR24 ODI revenue adjustment adjusted for tax uplift in 2027-28 CPIH FYA prices (Business retail)</t>
  </si>
  <si>
    <t xml:space="preserve"> - Ofwat - PR24 RFI revenue adjustment not eligible for tax uplift in 2027-28 CPIH FYA prices (Business retail)</t>
  </si>
  <si>
    <t>Active inputs</t>
  </si>
  <si>
    <t>Time</t>
  </si>
  <si>
    <t>Adjustment</t>
  </si>
  <si>
    <t>BR</t>
  </si>
  <si>
    <t>Funds from operations</t>
  </si>
  <si>
    <t>Including</t>
  </si>
  <si>
    <t>Redn.</t>
  </si>
  <si>
    <t>Tonnes per dry solid</t>
  </si>
  <si>
    <t>URN</t>
  </si>
  <si>
    <t>Water network</t>
  </si>
  <si>
    <t>WR</t>
  </si>
  <si>
    <t>Wtd Avg</t>
  </si>
  <si>
    <t>Fill</t>
  </si>
  <si>
    <t>(R=0, G=113, B=206)</t>
  </si>
  <si>
    <t>Ofwat dark green (no shade)</t>
  </si>
  <si>
    <t>(R=204, G=204, B=206)</t>
  </si>
  <si>
    <t>Ofwat yellow – 50%</t>
  </si>
  <si>
    <t>(R = 152, G = 197, B = 97)</t>
  </si>
  <si>
    <t>Error chks</t>
  </si>
  <si>
    <t xml:space="preserve"> - Consumer price index (including housing costs) - Consumer Price Index (with housing) for August</t>
  </si>
  <si>
    <t xml:space="preserve"> - Consumer price index (including housing costs) - Consumer Price Index (with housing) for November</t>
  </si>
  <si>
    <t>ODIs</t>
  </si>
  <si>
    <t>Additional control 1</t>
  </si>
  <si>
    <t>Innovation and water efficiency</t>
  </si>
  <si>
    <t>CPI(H) - 2027-28 - August</t>
  </si>
  <si>
    <t>CPI(H) - 2027-28 - November</t>
  </si>
  <si>
    <t xml:space="preserve">PR24 ODI revenue adjustment in 2022-23 FYA (CPIH deflated) prices (WR) </t>
  </si>
  <si>
    <t xml:space="preserve">PR24 ODI revenue adjustment in 2022-23 FYA (CPIH deflated) prices (WN) </t>
  </si>
  <si>
    <t xml:space="preserve">PR24 RFI revenue adjustment in 2029-30 prior November (CPIH deflated) prices (Business retail) </t>
  </si>
  <si>
    <t xml:space="preserve">PR24 Delayed delivery cashflow mechanism (DDCM) revenue adjustment in 2022-23 FYA (CPIH deflated) prices (BR) </t>
  </si>
  <si>
    <t xml:space="preserve">PR24 Delayed delivery cashflow mechanism (DDCM) revenue adjustment in 2022-23 FYA (CPIH deflated) prices (ADDN2) </t>
  </si>
  <si>
    <t xml:space="preserve">PR24 Residential retail revenue adjustment in 2029-30 FYA (CPIH deflated) prices (ADDN2) </t>
  </si>
  <si>
    <t xml:space="preserve">PR24 Cost of new debt revenue adjustment in 2022-23 FYA (CPIH deflated) prices (Business retail) </t>
  </si>
  <si>
    <t xml:space="preserve">PR24 QAA revenue adjustment in 2022-23 FYA (CPIH deflated) prices (BR) </t>
  </si>
  <si>
    <t xml:space="preserve">PR24 Wastewater enhancement revenue adjustment in 2022-23 FYA (CPIH deflated) prices (Residential retail) </t>
  </si>
  <si>
    <t xml:space="preserve">2028-29 Voluntary deferrals in 2022-23 CPIH FYA prices (Business retail) </t>
  </si>
  <si>
    <t>2029-30 in-period ODI payments to be applied in 2031-32 allowed revenue</t>
  </si>
  <si>
    <t xml:space="preserve">2029-30 Other bespoke adjustments in 2022-23 CPIH FYA prices (ADDN1) </t>
  </si>
  <si>
    <t>2030-31 year ending March</t>
  </si>
  <si>
    <t xml:space="preserve">Eligible for post financeability adjustments tax uplift - PR24 Bioresources forecasting accuracy incentive penalty adjustment (ADDN2) </t>
  </si>
  <si>
    <t xml:space="preserve">Eligible for post financeability adjustments tax uplift - PR24 Bioresources forecasting accuracy incentive penalty adjustment (Business retail) </t>
  </si>
  <si>
    <t xml:space="preserve">Eligible for post financeability adjustments tax uplift - PR24 Cost of new debt revenue adjustment (WR) </t>
  </si>
  <si>
    <t xml:space="preserve">Eligible for post financeability adjustments tax uplift - PR24 Cost of new debt revenue adjustment (WN) </t>
  </si>
  <si>
    <t xml:space="preserve">Eligible for post financeability adjustments tax uplift - PR24 Tax revenue adjustment (Residential retail) </t>
  </si>
  <si>
    <t xml:space="preserve">Eligible for post financeability adjustments tax uplift - PR24 Real price effects revenue adjustment (ADDN1) </t>
  </si>
  <si>
    <t xml:space="preserve">Eligible for post financeability adjustments tax uplift - PR24 Havant Thicket - cost of debt revenue adjustment (WR) </t>
  </si>
  <si>
    <t xml:space="preserve">Eligible for post financeability adjustments tax uplift - PR24 Havant Thicket - cost of debt revenue adjustment (WN) </t>
  </si>
  <si>
    <t xml:space="preserve">Eligible for post financeability adjustments tax uplift - PR24 QAA revenue adjustment (Business retail) </t>
  </si>
  <si>
    <t>PV base date</t>
  </si>
  <si>
    <t>CPI(H): February - index</t>
  </si>
  <si>
    <t>Ofwat - PR24 Water trading revenue adjustment expressed in 2027-28 CPIH FYA prices (Total)</t>
  </si>
  <si>
    <t>Ofwat - PR24 Cost of new debt revenue adjustment eligible for tax uplift in 2027-28 CPIH FYA prices</t>
  </si>
  <si>
    <t>Ofwat - PR24 Delivery mechanism (DM) revenue adjustment eligible for tax uplift in 2027-28 CPIH FYA prices</t>
  </si>
  <si>
    <t>Ofwat - PR24 Tax revenue adjustment eligible for tax uplift in 2027-28 CPIH FYA prices</t>
  </si>
  <si>
    <t>Ofwat - PR24 Innovation and water efficiency revenue adjustment eligible for tax uplift in 2027-28 CPIH FYA prices</t>
  </si>
  <si>
    <t>Ofwat - Unprofiled post financeability adjustments eligible for tax uplift - real (2027-28 CPIH FYA prices) (WN)</t>
  </si>
  <si>
    <t>Ofwat - PR24 Innovation and water efficiency revenue adjustment not eligible for tax uplift in 2027-28 CPIH FYA prices</t>
  </si>
  <si>
    <t>Ofwat - Unprofiled post financeability adjustments not eligible for tax uplift - real (2027-28 CPIH FYA prices) (ADDN2)</t>
  </si>
  <si>
    <t>2028-29 Voluntary deferrals expressed in 2027-28 CPIH FYA prices sign reversed</t>
  </si>
  <si>
    <t>Aggregate Adjustments By Price Control</t>
  </si>
  <si>
    <t>In-period revenue adjustments to be applied in 2031-32 allowed revenues adjusted for tax uplift - real (2027-28 CPIH FYA prices) (Business retail)</t>
  </si>
  <si>
    <t>Equivalent Annual Cost (EAC) factor</t>
  </si>
  <si>
    <t>Ofwat - Post financeability adjustment eligible for tax uplift applied in first year - real</t>
  </si>
  <si>
    <t>Ofwat - Post financeability adjustment not eligible for tax uplift - EAC factor adjusted</t>
  </si>
  <si>
    <t>2027-28 ODI payments deferred until next reporting year (tvm adjusted) expressed in 2027-28 CPIH FYA prices (WR)</t>
  </si>
  <si>
    <t>2027-28 ODI payments deferred until next reporting year (tvm adjusted) expressed in 2027-28 CPIH FYA prices (WN)</t>
  </si>
  <si>
    <t>ADDN1</t>
  </si>
  <si>
    <t>2028-29 Voluntary abatements expressed in 2027-28 CPIH FYA prices sign reversed (ADDN1)</t>
  </si>
  <si>
    <t>2029-30 ODI payments expressed in 2027-28 CPIH FYA prices (ADDN1)</t>
  </si>
  <si>
    <t>Ofwat - PR24 ODI revenue adjustment eligible for tax uplift in 2027-28 CPIH FYA prices (WR)</t>
  </si>
  <si>
    <t>Ofwat - PR24 Bioresources revenue adjustment eligible for tax uplift in 2027-28 CPIH FYA prices (WN)</t>
  </si>
  <si>
    <t>Ofwat - PR24 Delayed delivery cashflow mechanism (DDCM) revenue adjustment eligible for tax uplift in 2027-28 CPIH FYA prices (WWN)</t>
  </si>
  <si>
    <t>Ofwat - PR24 Residential retail revenue adjustment eligible for tax uplift in 2027-28 CPIH FYA prices (BR)</t>
  </si>
  <si>
    <t>Ofwat - PR24 Price control deliverables (PCD) revenue adjustment eligible for tax uplift in 2027-28 CPIH FYA prices (BR)</t>
  </si>
  <si>
    <t>Ofwat - PR24 Price control deliverables (PCD) revenue adjustment eligible for tax uplift in 2027-28 CPIH FYA prices (ADDN1)</t>
  </si>
  <si>
    <t>Ofwat - PR24 QAA revenue adjustment eligible for tax uplift in 2027-28 CPIH FYA prices (ADDN2)</t>
  </si>
  <si>
    <t>Ofwat - PR24 ODI revenue adjustment not eligible for tax uplift in 2027-28 CPIH FYA prices (WR)</t>
  </si>
  <si>
    <t>Ofwat - PR24 Wastewater enhancement revenue adjustment not eligible for tax uplift in 2027-28 CPIH FYA prices (WR)</t>
  </si>
  <si>
    <t>Ofwat - PR24 Tax revenue adjustment not eligible for tax uplift in 2027-28 CPIH FYA prices (WN)</t>
  </si>
  <si>
    <t>Ofwat - PR24 Wastewater enhancement revenue adjustment not eligible for tax uplift in 2027-28 CPIH FYA prices (WN)</t>
  </si>
  <si>
    <t>Ofwat - PR24 Totex costs revenue adjustment not eligible for tax uplift in 2027-28 CPIH FYA prices (WWN)</t>
  </si>
  <si>
    <t>Ofwat - PR24 Innovation and water efficiency revenue adjustment not eligible for tax uplift in 2027-28 CPIH FYA prices (BR)</t>
  </si>
  <si>
    <t>Ofwat - PR24 Delivery mechanism (DM) revenue adjustment not eligible for tax uplift in 2027-28 CPIH FYA prices (BR)</t>
  </si>
  <si>
    <t>Ofwat - PR24 Cost of new debt revenue adjustment not eligible for tax uplift in 2027-28 CPIH FYA prices (ADDN1)</t>
  </si>
  <si>
    <t>Ofwat - PR24 Delivery mechanism (DM) revenue adjustment not eligible for tax uplift in 2027-28 CPIH FYA prices (ADDN1)</t>
  </si>
  <si>
    <t>Ofwat - PR24 Real price effects revenue adjustment not eligible for tax uplift in 2027-28 CPIH FYA prices (ADDN2)</t>
  </si>
  <si>
    <t>Ofwat - PR24 Cost of new debt revenue adjustment not eligible for tax uplift in 2027-28 CPIH FYA prices (Business retail)</t>
  </si>
  <si>
    <t>Ofwat - PR24 Bioresources forecasting accuracy incentive penalty adjustment not eligible for tax uplift in 2027-28 CPIH FYA prices (Business retail)</t>
  </si>
  <si>
    <t xml:space="preserve">Ofwat - PR24 ODI revenue adjustment expressed in 2027-28 CPIH FYA prices (WR) </t>
  </si>
  <si>
    <t xml:space="preserve">Ofwat - PR24 RFI revenue adjustment expressed in 2027-28 CPIH FYA prices (ADDN1) </t>
  </si>
  <si>
    <t xml:space="preserve">Ofwat - PR24 Bioresources forecasting accuracy incentive penalty adjustment in 2027-28 FYA (CPIH deflated) prices (Business retail) </t>
  </si>
  <si>
    <t xml:space="preserve">Ofwat - PR24 Business retail revenue adjustment expressed in 2027-28 CPIH FYA prices (WR) </t>
  </si>
  <si>
    <t xml:space="preserve">Ofwat - PR24 Business retail revenue adjustment expressed in 2027-28 CPIH FYA prices (WN) </t>
  </si>
  <si>
    <t xml:space="preserve">Ofwat - PR24 Totex costs revenue adjustment expressed in 2027-28 CPIH FYA prices (ADDN2) </t>
  </si>
  <si>
    <t xml:space="preserve">Ofwat - PR24 Totex costs revenue adjustment expressed in 2027-28 CPIH FYA prices (Business retail) </t>
  </si>
  <si>
    <t xml:space="preserve">Ofwat - PR24 Tax revenue adjustment expressed in 2027-28 CPIH FYA prices (ADDN2) </t>
  </si>
  <si>
    <t xml:space="preserve">Ofwat - PR24 Real price effects revenue adjustment expressed in 2027-28 CPIH FYA prices (WR) </t>
  </si>
  <si>
    <t xml:space="preserve">Ofwat - PR24 Real price effects revenue adjustment expressed in 2027-28 CPIH FYA prices (WN) </t>
  </si>
  <si>
    <t xml:space="preserve">Ofwat - PR24 Major projects revenue adjustment expressed in 2027-28 CPIH FYA prices (BR) </t>
  </si>
  <si>
    <t xml:space="preserve">Ofwat - Other revenue adjustments expressed in 2027-28 CPIH FYA prices (BR) </t>
  </si>
  <si>
    <t xml:space="preserve">Ofwat - PR24 Price control deliverables (PCD) revenue adjustment expressed in 2027-28 CPIH FYA prices (ADDN2) </t>
  </si>
  <si>
    <t xml:space="preserve">Ofwat - PR24 ODI revenue adjustment eligible for tax uplift in 2027-28 CPIH FYA prices (ADDN1) </t>
  </si>
  <si>
    <t xml:space="preserve">Ofwat - PR24 ODI revenue adjustment eligible for tax uplift in 2027-28 CPIH FYA prices (Business retail) </t>
  </si>
  <si>
    <t xml:space="preserve">Ofwat - PR24 ODI revenue adjustment adjusted for tax uplift in 2027-28 CPIH FYA prices (WWN) </t>
  </si>
  <si>
    <t xml:space="preserve">Ofwat - PR24 Bioresources forecasting accuracy incentive penalty adjustment eligible for tax uplift in 2027-28 CPIH FYA prices (ADDN2) </t>
  </si>
  <si>
    <t xml:space="preserve">Ofwat - PR24 Water trading revenue adjustment eligible for tax uplift in 2027-28 CPIH FYA prices (BR) </t>
  </si>
  <si>
    <t xml:space="preserve">Ofwat - PR24 Cost of new debt revenue adjustment eligible for tax uplift in 2027-28 CPIH FYA prices (Business retail) </t>
  </si>
  <si>
    <t xml:space="preserve">Ofwat - PR24 Delivery mechanism (DM) revenue adjustment eligible for tax uplift in 2027-28 CPIH FYA prices (ADDN2) </t>
  </si>
  <si>
    <t xml:space="preserve">Ofwat - PR24 Real price effects revenue adjustment eligible for tax uplift in 2027-28 CPIH FYA prices (Residential retail) </t>
  </si>
  <si>
    <t xml:space="preserve">Ofwat - PR24 Major projects revenue adjustment eligible for tax uplift in 2027-28 CPIH FYA prices (BR) </t>
  </si>
  <si>
    <t xml:space="preserve">Ofwat - PR24 Havant Thicket - cost of debt revenue adjustment eligible for tax uplift in 2027-28 CPIH FYA prices (Residential retail) </t>
  </si>
  <si>
    <t xml:space="preserve">Ofwat - PR24 Price control deliverables (PCD) revenue adjustment eligible for tax uplift in 2027-28 CPIH FYA prices (BR) </t>
  </si>
  <si>
    <t xml:space="preserve">Ofwat - PR24 Wastewater enhancement revenue adjustment eligible for tax uplift in 2027-28 CPIH FYA prices (ADDN1) </t>
  </si>
  <si>
    <t xml:space="preserve">Ofwat - PR24 ODI revenue adjustment not eligible for tax uplift in 2027-28 CPIH FYA prices (WR) </t>
  </si>
  <si>
    <t xml:space="preserve">Ofwat - PR24 Bioresources revenue adjustment not eligible for tax uplift in 2027-28 CPIH FYA prices (ADDN1) </t>
  </si>
  <si>
    <t xml:space="preserve">Ofwat - PR24 Bioresources forecasting accuracy incentive penalty adjustment not eligible for tax uplift in 2027-28 CPIH FYA prices (ADDN2) </t>
  </si>
  <si>
    <t xml:space="preserve">Ofwat - PR24 Residential retail revenue adjustment not eligible for tax uplift in 2027-28 CPIH FYA prices (WWN) </t>
  </si>
  <si>
    <t xml:space="preserve">Ofwat - PR24 Business retail revenue adjustment not eligible for tax uplift in 2027-28 CPIH FYA prices (ADDN1) </t>
  </si>
  <si>
    <t xml:space="preserve">Ofwat - PR24 Water trading revenue adjustment not eligible for tax uplift in 2027-28 CPIH FYA prices (ADDN1) </t>
  </si>
  <si>
    <t xml:space="preserve">Ofwat - PR24 Third party services revenue adjustment not eligible for tax uplift in 2027-28 CPIH FYA prices (ADDN2) </t>
  </si>
  <si>
    <t xml:space="preserve">Ofwat - PR24 Delivery mechanism (DM) revenue adjustment not eligible for tax uplift in 2027-28 CPIH FYA prices (Residential retail) </t>
  </si>
  <si>
    <t xml:space="preserve">Ofwat - PR24 Totex costs revenue adjustment not eligible for tax uplift in 2027-28 CPIH FYA prices (ADDN1) </t>
  </si>
  <si>
    <t xml:space="preserve">Ofwat - PR24 Tax revenue adjustment not eligible for tax uplift in 2027-28 CPIH FYA prices (WWN) </t>
  </si>
  <si>
    <t xml:space="preserve">Ofwat - PR24 Real price effects revenue adjustment not eligible for tax uplift in 2027-28 CPIH FYA prices (WWN) </t>
  </si>
  <si>
    <t xml:space="preserve">Ofwat - PR24 Havant Thicket - cost of debt revenue adjustment not eligible for tax uplift in 2027-28 CPIH FYA prices (Business retail) </t>
  </si>
  <si>
    <t xml:space="preserve">Ofwat - PR24 QAA revenue adjustment not eligible for tax uplift in 2027-28 CPIH FYA prices (ADDN1) </t>
  </si>
  <si>
    <t xml:space="preserve">Ofwat - Other revenue adjustment not eligible for tax uplift in 2027-28 CPIH FYA prices (WWN) </t>
  </si>
  <si>
    <t xml:space="preserve">Ofwat - Other revenue adjustment not eligible for tax uplift in 2027-28 CPIH FYA prices (Business retail) </t>
  </si>
  <si>
    <t xml:space="preserve">Ofwat - PR24 Wastewater enhancement revenue adjustment not eligible for tax uplift in 2027-28 CPIH FYA prices (ADDN1) </t>
  </si>
  <si>
    <t xml:space="preserve">2028-29 ODI payments expressed in 2027-28 CPIH FYA prices (ADDN2) </t>
  </si>
  <si>
    <t xml:space="preserve">2028-29 Voluntary deferrals expressed in 2027-28 CPIH FYA prices sign reversed (ADDN1) </t>
  </si>
  <si>
    <t xml:space="preserve">2029-30 ODI payments expressed in 2027-28 CPIH FYA prices (Business retail) </t>
  </si>
  <si>
    <t xml:space="preserve">2028-30 ODI payments expressed in 2027-28 CPIH FYA prices (WWN) </t>
  </si>
  <si>
    <t xml:space="preserve">2028-30 Voluntary abatements expressed in 2027-28 CPIH FYA prices sign reversed (WWN) </t>
  </si>
  <si>
    <t xml:space="preserve">2028-30 Voluntary deferrals expressed in 2027-28 CPIH FYA prices sign reversed (WR) </t>
  </si>
  <si>
    <t xml:space="preserve">2028-30 Voluntary deferrals expressed in 2027-28 CPIH FYA prices sign reversed (WN) </t>
  </si>
  <si>
    <t xml:space="preserve">Ofwat - Net total PR24 ODI revenue adjustment (end of period and in-period) including voluntary abatements, deferrals and bespoke adjustments expressed in 2027-28 CPIH FYA prices (WWN) </t>
  </si>
  <si>
    <t xml:space="preserve">In-period revenue adjustments to be applied in 2030-31 allowed revenues - real (2027-28 CPIH FYA prices) (ADDN2) </t>
  </si>
  <si>
    <t xml:space="preserve">In-period revenue adjustments to be applied in 2031-32 allowed revenues - real (2027-28 CPIH FYA prices) (Residential retail) </t>
  </si>
  <si>
    <t xml:space="preserve">In-period revenue adjustments to be applied in 2030-31 allowed revenues eligible for tax uplift - real (2027-28 CPIH FYA prices) (ADDN2) </t>
  </si>
  <si>
    <t xml:space="preserve">PV discount factor (ADDN1) </t>
  </si>
  <si>
    <t xml:space="preserve">PV discount factor at base date (Business retail) </t>
  </si>
  <si>
    <t xml:space="preserve">Ofwat - Post financeability adjustment not eligible for tax uplift - EAC factor adjusted (WR) </t>
  </si>
  <si>
    <t xml:space="preserve">Ofwat - Post financeability adjustment not eligible for tax uplift - EAC factor adjusted (WN) </t>
  </si>
  <si>
    <t xml:space="preserve">Ofwat - Post financeability adjustment eligible for tax uplift - NPV adjusted (ADDN2) </t>
  </si>
  <si>
    <t xml:space="preserve">Revenue adjustment eligibile for tax uplift - active (BR) </t>
  </si>
  <si>
    <t xml:space="preserve">Revenue adjustment not eligibile for tax uplift - active (WR) </t>
  </si>
  <si>
    <t xml:space="preserve">Revenue adjustment not eligibile for tax uplift - active (WN) </t>
  </si>
  <si>
    <t xml:space="preserve">Revenue adjustment not eligibile for tax uplift - active (WWN) </t>
  </si>
  <si>
    <t xml:space="preserve">In-period revenue adjustments applied in 2030-31 allowed revenues not eligible for tax uplift - real (2027-28 CPIH FYA prices) (WR) </t>
  </si>
  <si>
    <t xml:space="preserve">In-period revenue adjustments applied in 2030-31 allowed revenues not eligible for tax uplift - real (2027-28 CPIH FYA prices) (WN) </t>
  </si>
  <si>
    <t xml:space="preserve">Ofwat - Post financeability adjustments eligible for tax uplift - real (BR) </t>
  </si>
  <si>
    <t xml:space="preserve">Ofwat - Post financeability adjustments not eligible for tax uplift - real (BR) </t>
  </si>
  <si>
    <t xml:space="preserve"> - Consumer price index (including housing costs) - Consumer Price Index (with housing) for March</t>
  </si>
  <si>
    <t xml:space="preserve"> - PR24 RFI revenue adjustment in 2029-30 prior November (CPIH deflated) prices</t>
  </si>
  <si>
    <t xml:space="preserve"> - PR24 Business retail revenue adjustment in 2022-23 FYA (CPIH deflated) prices</t>
  </si>
  <si>
    <t>PR24 Havant Thicket - cost of debt revenue adjustment in 2022-23 FYA (CPIH deflated) prices</t>
  </si>
  <si>
    <t xml:space="preserve"> - PR24 Havant Thicket - cost of debt revenue adjustment in 2022-23 FYA (CPIH deflated) prices</t>
  </si>
  <si>
    <t>PR24 Innovation and water efficiency revenue adjustment in 2022-23 FYA (CPIH deflated) prices</t>
  </si>
  <si>
    <t>2029-30 ODI payments in 2022-23 CPIH FYA prices</t>
  </si>
  <si>
    <t>Eligible for post financeability adjustments tax uplift - PR24 ODI revenue adjustment</t>
  </si>
  <si>
    <t xml:space="preserve"> - Eligible for post financeability adjustments tax uplift - PR24 ODI revenue adjustment</t>
  </si>
  <si>
    <t xml:space="preserve"> - Eligible for post financeability adjustments tax uplift - PR24 RFI revenue adjustment</t>
  </si>
  <si>
    <t xml:space="preserve"> - Eligible for post financeability adjustments tax uplift - PR24 Water trading revenue adjustment</t>
  </si>
  <si>
    <t>Eligible for post financeability adjustments tax uplift - PR24 Major projects revenue adjustment</t>
  </si>
  <si>
    <t>Eligible for post financeability adjustments tax uplift - PR24 Innovation and water efficiency revenue adjustment</t>
  </si>
  <si>
    <t xml:space="preserve"> - Forecast start period flag</t>
  </si>
  <si>
    <t xml:space="preserve"> - CPI(H): August - index</t>
  </si>
  <si>
    <t xml:space="preserve"> - Ofwat - PR24 Delayed delivery cashflow mechanism (DDCM) revenue adjustment expressed in 2027-28 CPIH FYA prices</t>
  </si>
  <si>
    <t xml:space="preserve"> - Ofwat - PR24 Water trading revenue adjustment expressed in 2027-28 CPIH FYA prices</t>
  </si>
  <si>
    <t xml:space="preserve"> - Ofwat - PR24 Delayed delivery cashflow mechanism (DDCM) revenue adjustment expressed in 2027-28 CPIH FYA prices (Total)</t>
  </si>
  <si>
    <t xml:space="preserve"> - Ofwat - PR24 Bioresources forecasting accuracy incentive penalty adjustment in 2027-28 FYA (CPIH deflated) prices (Total)</t>
  </si>
  <si>
    <t xml:space="preserve"> - Ofwat - PR24 Third party services revenue adjustment expressed in 2027-28 CPIH FYA prices (Total)</t>
  </si>
  <si>
    <t xml:space="preserve"> - Ofwat - PR24 Bioresources forecasting accuracy incentive penalty adjustment eligible for tax uplift in 2027-28 CPIH FYA prices</t>
  </si>
  <si>
    <t xml:space="preserve"> - Ofwat - PR24 Water trading revenue adjustment eligible for tax uplift in 2027-28 CPIH FYA prices</t>
  </si>
  <si>
    <t xml:space="preserve"> - Ofwat - PR24 Major projects revenue adjustment eligible for tax uplift in 2027-28 CPIH FYA prices</t>
  </si>
  <si>
    <t xml:space="preserve"> - Ofwat - PR24 Havant Thicket - cost of debt revenue adjustment eligible for tax uplift in 2027-28 CPIH FYA prices</t>
  </si>
  <si>
    <t xml:space="preserve"> - Ofwat - PR24 Wastewater enhancement revenue adjustment eligible for tax uplift in 2027-28 CPIH FYA prices</t>
  </si>
  <si>
    <t xml:space="preserve"> - In-period revenue adjustments to be applied in 2030-31 allowed revenues - real (2027-28 CPIH FYA prices) (Residential Retail)</t>
  </si>
  <si>
    <t xml:space="preserve"> - In-period revenue adjustments to be applied in 2031-32 allowed revenues adjusted for tax uplift - real (2027-28 CPIH FYA prices) (Residential retail)</t>
  </si>
  <si>
    <t xml:space="preserve"> - In-period revenue adjustments to be applied in 2030-31 allowed revenues not eligible for tax uplift - real (2027-28 CPIH FYA prices) (Residential retail)</t>
  </si>
  <si>
    <t xml:space="preserve"> - Years from valuation date</t>
  </si>
  <si>
    <t xml:space="preserve"> - In-period revenue adjustments applied in 2031-32 allowed revenues eligible for tax uplift - real (2027-28 CPIH FYA prices) (Business retail)</t>
  </si>
  <si>
    <t xml:space="preserve"> - 2028-29 Voluntary abatements expressed in 2027-28 CPIH FYA prices sign reversed (WR)</t>
  </si>
  <si>
    <t xml:space="preserve"> - 2028-29 ODI payments expressed in 2027-28 CPIH FYA prices (WWN)</t>
  </si>
  <si>
    <t xml:space="preserve"> - 2028-29 Voluntary deferrals expressed in 2027-28 CPIH FYA prices sign reversed (BR)</t>
  </si>
  <si>
    <t xml:space="preserve"> - 2029-30 Voluntary deferrals expressed in 2027-28 CPIH FYA prices sign reversed (WWN)</t>
  </si>
  <si>
    <t xml:space="preserve"> - 2029-30 Voluntary deferrals expressed in 2027-28 CPIH FYA prices sign reversed (ADDN2)</t>
  </si>
  <si>
    <t xml:space="preserve"> - 2028-30 ODI payments expressed in 2027-28 CPIH FYA prices (WWN)</t>
  </si>
  <si>
    <t xml:space="preserve"> - 2028-30 Voluntary abatements expressed in 2027-28 CPIH FYA prices sign reversed (BR)</t>
  </si>
  <si>
    <t xml:space="preserve"> - 2028-30 ODI payments expressed in 2027-28 CPIH FYA prices (ADDN1)</t>
  </si>
  <si>
    <t xml:space="preserve"> - 2028-30 Voluntary abatements expressed in 2027-28 CPIH FYA prices sign reversed (ADDN2)</t>
  </si>
  <si>
    <t xml:space="preserve"> - 2028-30 Voluntary abatements expressed in 2027-28 CPIH FYA prices sign reversed (Residential Retail)</t>
  </si>
  <si>
    <t xml:space="preserve"> - Ofwat - PR24 RFI revenue adjustment eligible for tax uplift in 2027-28 CPIH FYA prices (WR)</t>
  </si>
  <si>
    <t xml:space="preserve"> - Ofwat - PR24 Bioresources forecasting accuracy incentive penalty adjustment eligible for tax uplift in 2027-28 CPIH FYA prices (WR)</t>
  </si>
  <si>
    <t xml:space="preserve"> - Ofwat - PR24 ODI revenue adjustment eligible for tax uplift in 2027-28 CPIH FYA prices (WN)</t>
  </si>
  <si>
    <t xml:space="preserve"> - Ofwat - PR24 Third party services revenue adjustment eligible for tax uplift in 2027-28 CPIH FYA prices (BR)</t>
  </si>
  <si>
    <t xml:space="preserve"> - Ofwat - PR24 Wastewater enhancement revenue adjustment eligible for tax uplift in 2027-28 CPIH FYA prices (BR)</t>
  </si>
  <si>
    <t xml:space="preserve"> - Ofwat - PR24 ODI revenue adjustment eligible for tax uplift in 2027-28 CPIH FYA prices (ADDN1)</t>
  </si>
  <si>
    <t xml:space="preserve"> - Ofwat - PR24 Delayed delivery cashflow mechanism (DDCM) revenue adjustment eligible for tax uplift in 2027-28 CPIH FYA prices (ADDN2)</t>
  </si>
  <si>
    <t xml:space="preserve"> - Ofwat - PR24 Major projects revenue adjustment eligible for tax uplift in 2027-28 CPIH FYA prices (ADDN2)</t>
  </si>
  <si>
    <t xml:space="preserve"> - Ofwat - PR24 Totex costs revenue adjustment not eligible for tax uplift in 2027-28 CPIH FYA prices (WR)</t>
  </si>
  <si>
    <t xml:space="preserve"> - Ofwat - Other revenue adjustment not eligible for tax uplift in 2027-28 CPIH FYA prices (WR)</t>
  </si>
  <si>
    <t xml:space="preserve"> - Ofwat - PR24 Delivery mechanism (DM) revenue adjustment not eligible for tax uplift in 2027-28 CPIH FYA prices (WR)</t>
  </si>
  <si>
    <t xml:space="preserve"> - Ofwat - PR24 Tax revenue adjustment not eligible for tax uplift in 2027-28 CPIH FYA prices (WWN)</t>
  </si>
  <si>
    <t xml:space="preserve"> - Ofwat - PR24 Delayed delivery cashflow mechanism (DDCM) revenue adjustment not eligible for tax uplift in 2027-28 CPIH FYA prices (BR)</t>
  </si>
  <si>
    <t xml:space="preserve"> - Ofwat - PR24 Residential retail revenue adjustment not eligible for tax uplift in 2027-28 CPIH FYA prices (BR)</t>
  </si>
  <si>
    <t xml:space="preserve"> - Ofwat - PR24 Delayed delivery cashflow mechanism (DDCM) revenue adjustment not eligible for tax uplift in 2027-28 CPIH FYA prices (ADDN1)</t>
  </si>
  <si>
    <t xml:space="preserve"> - Ofwat - PR24 Tax revenue adjustment not eligible for tax uplift in 2027-28 CPIH FYA prices (ADDN1)</t>
  </si>
  <si>
    <t xml:space="preserve"> - Ofwat - PR24 Major projects revenue adjustment not eligible for tax uplift in 2027-28 CPIH FYA prices (ADDN1)</t>
  </si>
  <si>
    <t xml:space="preserve"> - Ofwat - PR24 Residential retail revenue adjustment not eligible for tax uplift in 2027-28 CPIH FYA prices (ADDN1)</t>
  </si>
  <si>
    <t xml:space="preserve"> - Ofwat - PR24 Bioresources revenue adjustment not eligible for tax uplift in 2027-28 CPIH FYA prices (Business retail)</t>
  </si>
  <si>
    <t>Inputs</t>
  </si>
  <si>
    <t>PowerBi Table</t>
  </si>
  <si>
    <t>Beginning</t>
  </si>
  <si>
    <t>Customer</t>
  </si>
  <si>
    <t xml:space="preserve">Infrastructure renewal expenditure </t>
  </si>
  <si>
    <t>Negative</t>
  </si>
  <si>
    <t>Business</t>
  </si>
  <si>
    <t>Positive</t>
  </si>
  <si>
    <t>WACC</t>
  </si>
  <si>
    <t>Water only company</t>
  </si>
  <si>
    <t>Water resources</t>
  </si>
  <si>
    <t>Font and shade combinations</t>
  </si>
  <si>
    <t>Stored/dead/hard coded outputs</t>
  </si>
  <si>
    <t>Entire row/column with blue text + Ofwat light blue shade</t>
  </si>
  <si>
    <t>Section separator</t>
  </si>
  <si>
    <t xml:space="preserve"> - Start date</t>
  </si>
  <si>
    <t>RFI</t>
  </si>
  <si>
    <t>Revenue Adjustments</t>
  </si>
  <si>
    <t>All the price regulations related calculations are done in this sheet.</t>
  </si>
  <si>
    <t>CPI(H) - 2027-28 - September</t>
  </si>
  <si>
    <t>CPI(H) - 2027-28 - December</t>
  </si>
  <si>
    <t>Year reference for FYE base price 2 (FYE year ending March)</t>
  </si>
  <si>
    <t xml:space="preserve">PR24 ODI revenue adjustment in 2022-23 FYA (CPIH deflated) prices (Residential retail) </t>
  </si>
  <si>
    <t xml:space="preserve">PR24 RFI revenue adjustment in 2029-30 prior November (CPIH deflated) prices (ADDN1) </t>
  </si>
  <si>
    <t xml:space="preserve">PR24 Delivery mechanism (DM) revenue adjustment in 2022-23 FYA (CPIH deflated) prices (ADDN1) </t>
  </si>
  <si>
    <t xml:space="preserve">PR24 Real price effects revenue adjustment in 2022-23 FYA (CPIH deflated) prices (BR) </t>
  </si>
  <si>
    <t xml:space="preserve">PR24 Havant Thicket - cost of debt revenue adjustment in 2022-23 FYA (CPIH deflated) prices (ADDN2) </t>
  </si>
  <si>
    <t xml:space="preserve">PR24 Innovation and water efficiency revenue adjustment in 2022-23 FYA (CPIH deflated) prices (Business retail) </t>
  </si>
  <si>
    <t xml:space="preserve">Other revenue adjustments in 2022-23 FYA (CPIH deflated) prices (Business retail) </t>
  </si>
  <si>
    <t xml:space="preserve">PR24 Wastewater enhancement revenue adjustment in 2022-23 FYA (CPIH deflated) prices (ADDN2) </t>
  </si>
  <si>
    <t xml:space="preserve">PR24 Wastewater enhancement revenue adjustment in 2022-23 FYA (CPIH deflated) prices (Business retail) </t>
  </si>
  <si>
    <t xml:space="preserve">2027-28 ODI payments deferred until next reporting year (tvm adjusted) in 2022-23 CPIH FYA prices (WR) </t>
  </si>
  <si>
    <t xml:space="preserve">2027-28 ODI payments deferred until next reporting year (tvm adjusted) in 2022-23 CPIH FYA prices (WN) </t>
  </si>
  <si>
    <t xml:space="preserve">2028-29 ODI payments in 2022-23 CPIH FYA prices (BR) </t>
  </si>
  <si>
    <t xml:space="preserve">2028-29 Other bespoke adjustments in 2022-23 CPIH FYA prices (Residential retail) </t>
  </si>
  <si>
    <t xml:space="preserve">2029-30 Voluntary deferrals in 2022-23 CPIH FYA prices (WR) </t>
  </si>
  <si>
    <t xml:space="preserve">2029-30 Voluntary deferrals in 2022-23 CPIH FYA prices (WN) </t>
  </si>
  <si>
    <t>2031-32 year ending March</t>
  </si>
  <si>
    <t>PR24 ODI retail revenue adjustments tax uplift switch</t>
  </si>
  <si>
    <t xml:space="preserve">Eligible for post financeability adjustments tax uplift - PR24 Delayed delivery cashflow mechanism (DDCM) revenue adjustment (ADDN2) </t>
  </si>
  <si>
    <t xml:space="preserve">Eligible for post financeability adjustments tax uplift - PR24 Residential retail revenue adjustment (Business retail) </t>
  </si>
  <si>
    <t xml:space="preserve">Eligible for post financeability adjustments tax uplift - PR24 Delivery mechanism (DM) revenue adjustment (BR) </t>
  </si>
  <si>
    <t xml:space="preserve">Eligible for post financeability adjustments tax uplift - PR24 Major projects revenue adjustment (BR) </t>
  </si>
  <si>
    <t xml:space="preserve">Eligible for post financeability adjustments tax uplift - PR24 Havant Thicket - cost of debt revenue adjustment (ADDN2) </t>
  </si>
  <si>
    <t xml:space="preserve">Eligible for post financeability adjustments tax uplift - PR24 Innovation and water efficiency revenue adjustment (WR) </t>
  </si>
  <si>
    <t xml:space="preserve">Eligible for post financeability adjustments tax uplift - PR24 Innovation and water efficiency revenue adjustment (WN) </t>
  </si>
  <si>
    <t xml:space="preserve">Eligible for post financeability adjustments tax uplift - PR24 Innovation and water efficiency revenue adjustment (Residential retail) </t>
  </si>
  <si>
    <t xml:space="preserve">Eligible for post financeability adjustments tax uplift - Other revenue adjustments (WR) </t>
  </si>
  <si>
    <t xml:space="preserve">Eligible for post financeability adjustments tax uplift - Other revenue adjustments (WN) </t>
  </si>
  <si>
    <t xml:space="preserve">Eligible for post financeability adjustments tax uplift - Other revenue adjustments (ADDN1) </t>
  </si>
  <si>
    <t xml:space="preserve">Eligible for post financeability adjustments tax uplift - PR24 In-period ODI (WR) </t>
  </si>
  <si>
    <t xml:space="preserve">Eligible for post financeability adjustments tax uplift - PR24 In-period ODI (WN) </t>
  </si>
  <si>
    <t xml:space="preserve">Eligible for post financeability adjustments tax uplift - PR24 In-period ODI (ADDN2) </t>
  </si>
  <si>
    <t xml:space="preserve">Discount rate (BR) </t>
  </si>
  <si>
    <t xml:space="preserve">Selector (BR) </t>
  </si>
  <si>
    <t>Headers</t>
  </si>
  <si>
    <t>CPI(H): April - index</t>
  </si>
  <si>
    <t>CPI(H): March - index</t>
  </si>
  <si>
    <t>Ofwat - PR24 Bioresources revenue adjustment expressed in 2027-28 CPIH FYA prices</t>
  </si>
  <si>
    <t>Ofwat - Unprofiled post financeability adjustments eligible for tax uplift - real (2027-28 CPIH FYA prices) (WR)</t>
  </si>
  <si>
    <t>Ofwat - PR24 Real price effects revenue adjustment not eligible for tax uplift in 2027-28 CPIH FYA prices</t>
  </si>
  <si>
    <t>Unprofiled Post Financeability Adjustments In 2027-28 CPIH FYA Prices (Excluding PR24 In-period ODI Items)</t>
  </si>
  <si>
    <t>Revenue adjustments in respect of in-period ODI payments to be applied in 2030-31 allowed revenue</t>
  </si>
  <si>
    <t>In-period revenue adjustments to be applied in 2030-31 allowed revenues - real (2027-28 CPIH FYA prices) (BR)</t>
  </si>
  <si>
    <t>Years from valuation date</t>
  </si>
  <si>
    <t>PV discount factor</t>
  </si>
  <si>
    <t>Profile 3 - Even allocation - NPV neutral</t>
  </si>
  <si>
    <t>In-period revenue adjustments applied in 2031-32 allowed revenues not eligible for tax uplift - real (2027-28 CPIH FYA prices)</t>
  </si>
  <si>
    <t>Ofwat - Business retail revenue adjustment - real</t>
  </si>
  <si>
    <t>2028-29 Voluntary deferrals expressed in 2027-28 CPIH FYA prices sign reversed (BR)</t>
  </si>
  <si>
    <t>2028-29 Voluntary abatements expressed in 2027-28 CPIH FYA prices sign reversed (Residential Retail)</t>
  </si>
  <si>
    <t>2028-29 Other bespoke adjustments expressed in 2027-28 CPIH FYA prices (Residential Retail)</t>
  </si>
  <si>
    <t>2029-30 Other bespoke adjustments expressed in 2027-28 CPIH FYA prices (WWN)</t>
  </si>
  <si>
    <t>2029-30 Voluntary deferrals expressed in 2027-28 CPIH FYA prices sign reversed (ADDN2)</t>
  </si>
  <si>
    <t>2028-30 Voluntary deferrals expressed in 2027-28 CPIH FYA prices sign reversed (WN)</t>
  </si>
  <si>
    <t>2028-30 Voluntary abatements expressed in 2027-28 CPIH FYA prices sign reversed (ADDN2)</t>
  </si>
  <si>
    <t>Ofwat - PR24 Bioresources revenue adjustment eligible for tax uplift in 2027-28 CPIH FYA prices (WR)</t>
  </si>
  <si>
    <t>Ofwat - PR24 Tax revenue adjustment eligible for tax uplift in 2027-28 CPIH FYA prices (WN)</t>
  </si>
  <si>
    <t>Ofwat - Other revenue adjustment eligible for tax uplift in 2027-28 CPIH FYA prices (WN)</t>
  </si>
  <si>
    <t>Ofwat - PR24 Cost of new debt revenue adjustment eligible for tax uplift in 2027-28 CPIH FYA prices (WWN)</t>
  </si>
  <si>
    <t>Ofwat - PR24 Totex costs revenue adjustment eligible for tax uplift in 2027-28 CPIH FYA prices (BR)</t>
  </si>
  <si>
    <t>Ofwat - PR24 Real price effects revenue adjustment eligible for tax uplift in 2027-28 CPIH FYA prices (ADDN1)</t>
  </si>
  <si>
    <t>Ofwat - PR24 Major projects revenue adjustment eligible for tax uplift in 2027-28 CPIH FYA prices (ADDN1)</t>
  </si>
  <si>
    <t>Ofwat - PR24 Delivery mechanism (DM) revenue adjustment eligible for tax uplift in 2027-28 CPIH FYA prices (ADDN1)</t>
  </si>
  <si>
    <t>Ofwat - PR24 Cost of new debt revenue adjustment not eligible for tax uplift in 2027-28 CPIH FYA prices (WR)</t>
  </si>
  <si>
    <t>Ofwat - PR24 Tax revenue adjustment not eligible for tax uplift in 2027-28 CPIH FYA prices (WR)</t>
  </si>
  <si>
    <t>Ofwat - PR24 Delayed delivery cashflow mechanism (DDCM) revenue adjustment not eligible for tax uplift in 2027-28 CPIH FYA prices (WN)</t>
  </si>
  <si>
    <t>Ofwat - PR24 Cost of new debt revenue adjustment not eligible for tax uplift in 2027-28 CPIH FYA prices (WN)</t>
  </si>
  <si>
    <t>Ofwat - PR24 Innovation and water efficiency revenue adjustment not eligible for tax uplift in 2027-28 CPIH FYA prices (WWN)</t>
  </si>
  <si>
    <t>Ofwat - PR24 Water trading revenue adjustment not eligible for tax uplift in 2027-28 CPIH FYA prices (BR)</t>
  </si>
  <si>
    <t>Ofwat - PR24 Major projects revenue adjustment not eligible for tax uplift in 2027-28 CPIH FYA prices (BR)</t>
  </si>
  <si>
    <t>Ofwat - PR24 Havant Thicket - cost of debt revenue adjustment not eligible for tax uplift in 2027-28 CPIH FYA prices (BR)</t>
  </si>
  <si>
    <t>Ofwat - PR24 Price control deliverables (PCD) revenue adjustment not eligible for tax uplift in 2027-28 CPIH FYA prices (ADDN2)</t>
  </si>
  <si>
    <t>Ofwat - PR24 Real price effects revenue adjustment not eligible for tax uplift in 2027-28 CPIH FYA prices (Business retail)</t>
  </si>
  <si>
    <t xml:space="preserve">Ofwat - PR24 Residential retail revenue adjustment expressed in 2027-28 CPIH FYA prices (WR) </t>
  </si>
  <si>
    <t xml:space="preserve">Ofwat - PR24 Residential retail revenue adjustment expressed in 2027-28 CPIH FYA prices (WN) </t>
  </si>
  <si>
    <t xml:space="preserve">Ofwat - PR24 Cost of new debt revenue adjustment expressed in 2027-28 CPIH FYA prices (WWN) </t>
  </si>
  <si>
    <t xml:space="preserve">Ofwat - PR24 Totex costs revenue adjustment expressed in 2027-28 CPIH FYA prices (WR) </t>
  </si>
  <si>
    <t xml:space="preserve">Ofwat - PR24 Totex costs revenue adjustment expressed in 2027-28 CPIH FYA prices (WN) </t>
  </si>
  <si>
    <t xml:space="preserve">Ofwat - PR24 Real price effects revenue adjustment expressed in 2027-28 CPIH FYA prices (WWN) </t>
  </si>
  <si>
    <t xml:space="preserve">Ofwat - PR24 Havant Thicket - cost of debt revenue adjustment expressed in 2027-28 CPIH FYA prices (Business retail) </t>
  </si>
  <si>
    <t xml:space="preserve">Ofwat - PR24 QAA revenue adjustment expressed in 2027-28 CPIH FYA prices (Residential retail) </t>
  </si>
  <si>
    <t xml:space="preserve">Ofwat - Other revenue adjustments expressed in 2027-28 CPIH FYA prices (WWN) </t>
  </si>
  <si>
    <t xml:space="preserve">Ofwat - Other revenue adjustments expressed in 2027-28 CPIH FYA prices (ADDN2) </t>
  </si>
  <si>
    <t xml:space="preserve">Ofwat - PR24 Delayed delivery cashflow mechanism (DDCM) revenue adjustment eligible for tax uplift in 2027-28 CPIH FYA prices (WR) </t>
  </si>
  <si>
    <t xml:space="preserve">Ofwat - PR24 Delayed delivery cashflow mechanism (DDCM) revenue adjustment eligible for tax uplift in 2027-28 CPIH FYA prices (WN) </t>
  </si>
  <si>
    <t xml:space="preserve">Ofwat - PR24 Residential retail revenue adjustment eligible for tax uplift in 2027-28 CPIH FYA prices (Residential retail) </t>
  </si>
  <si>
    <t xml:space="preserve">Ofwat - PR24 Cost of new debt revenue adjustment eligible for tax uplift in 2027-28 CPIH FYA prices (WR) </t>
  </si>
  <si>
    <t xml:space="preserve">Ofwat - PR24 Cost of new debt revenue adjustment eligible for tax uplift in 2027-28 CPIH FYA prices (WN) </t>
  </si>
  <si>
    <t xml:space="preserve">Ofwat - PR24 Cost of new debt revenue adjustment eligible for tax uplift in 2027-28 CPIH FYA prices (ADDN1) </t>
  </si>
  <si>
    <t xml:space="preserve">Ofwat - PR24 Delivery mechanism (DM) revenue adjustment eligible for tax uplift in 2027-28 CPIH FYA prices (BR) </t>
  </si>
  <si>
    <t xml:space="preserve">Ofwat - PR24 Tax revenue adjustment eligible for tax uplift in 2027-28 CPIH FYA prices (BR) </t>
  </si>
  <si>
    <t xml:space="preserve">Ofwat - PR24 Tax revenue adjustment eligible for tax uplift in 2027-28 CPIH FYA prices (ADDN1) </t>
  </si>
  <si>
    <t xml:space="preserve">Ofwat - PR24 Major projects revenue adjustment eligible for tax uplift in 2027-28 CPIH FYA prices (ADDN2) </t>
  </si>
  <si>
    <t xml:space="preserve">Ofwat - PR24 Havant Thicket - cost of debt revenue adjustment eligible for tax uplift in 2027-28 CPIH FYA prices (BR) </t>
  </si>
  <si>
    <t xml:space="preserve">Ofwat - PR24 Havant Thicket - cost of debt revenue adjustment eligible for tax uplift in 2027-28 CPIH FYA prices (ADDN2) </t>
  </si>
  <si>
    <t xml:space="preserve">Ofwat - PR24 Innovation and water efficiency revenue adjustment eligible for tax uplift in 2027-28 CPIH FYA prices (ADDN2) </t>
  </si>
  <si>
    <t xml:space="preserve">Ofwat - PR24 QAA revenue adjustment eligible for tax uplift in 2027-28 CPIH FYA prices (WWN) </t>
  </si>
  <si>
    <t xml:space="preserve">Ofwat - PR24 ODI revenue adjustment not eligible for tax uplift in 2027-28 CPIH FYA prices (Residential retail) </t>
  </si>
  <si>
    <t xml:space="preserve">Ofwat - PR24 Water trading revenue adjustment not eligible for tax uplift in 2027-28 CPIH FYA prices (WWN) </t>
  </si>
  <si>
    <t xml:space="preserve">Ofwat - PR24 Delivery mechanism (DM) revenue adjustment not eligible for tax uplift in 2027-28 CPIH FYA prices (ADDN2) </t>
  </si>
  <si>
    <t xml:space="preserve">Ofwat - PR24 Totex costs revenue adjustment not eligible for tax uplift in 2027-28 CPIH FYA prices (WR) </t>
  </si>
  <si>
    <t xml:space="preserve">Ofwat - PR24 Totex costs revenue adjustment not eligible for tax uplift in 2027-28 CPIH FYA prices (WN) </t>
  </si>
  <si>
    <t xml:space="preserve">Ofwat - PR24 Major projects revenue adjustment not eligible for tax uplift in 2027-28 CPIH FYA prices (BR) </t>
  </si>
  <si>
    <t xml:space="preserve">Ofwat - PR24 QAA revenue adjustment not eligible for tax uplift in 2027-28 CPIH FYA prices (Business retail) </t>
  </si>
  <si>
    <t xml:space="preserve">Ofwat - Unprofiled post financeability adjustments eligible for tax uplift - real (2027-28 CPIH FYA prices) (BR) </t>
  </si>
  <si>
    <t xml:space="preserve">Ofwat - Unprofiled post financeability adjustments eligible for tax uplift - real (2027-28 CPIH FYA prices) (ADDN1) </t>
  </si>
  <si>
    <t xml:space="preserve">2027-28 ODI payments deferred until next reporting year (tvm adjusted) expressed in 2027-28 CPIH FYA prices (ADDN2) </t>
  </si>
  <si>
    <t xml:space="preserve">2028-29 ODI payments expressed in 2027-28 CPIH FYA prices (Residential retail) </t>
  </si>
  <si>
    <t xml:space="preserve">2028-29 Voluntary abatements expressed in 2027-28 CPIH FYA prices sign reversed (Business retail) </t>
  </si>
  <si>
    <t xml:space="preserve">2029-30 Voluntary deferrals expressed in 2027-28 CPIH FYA prices sign reversed (ADDN2) </t>
  </si>
  <si>
    <t xml:space="preserve">2029-30 Other bespoke adjustments expressed in 2027-28 CPIH FYA prices (WR) </t>
  </si>
  <si>
    <t xml:space="preserve">2029-30 Other bespoke adjustments expressed in 2027-28 CPIH FYA prices (WN) </t>
  </si>
  <si>
    <t xml:space="preserve">Ofwat - Net total PR24 ODI revenue adjustment (end of period and in-period) including voluntary abatements, deferrals and bespoke adjustments expressed in 2027-28 CPIH FYA prices (Business retail) </t>
  </si>
  <si>
    <t xml:space="preserve">In-period revenue adjustments to be applied in 2030-31 allowed revenues - real (2027-28 CPIH FYA prices) (Residential retail) </t>
  </si>
  <si>
    <t xml:space="preserve">PV discount factor at base date (ADDN1) </t>
  </si>
  <si>
    <t xml:space="preserve">Ofwat - Post financeability adjustment eligible for tax uplift applied in first year - real (Residential retail) </t>
  </si>
  <si>
    <t xml:space="preserve">Ofwat - Post financeability adjustment not eligible for tax uplift applied in first year - real (ADDN1) </t>
  </si>
  <si>
    <t xml:space="preserve">Ofwat - Post financeability adjustment eligible for tax uplift - NPV adjusted (WN) </t>
  </si>
  <si>
    <t xml:space="preserve">Revenue adjustment eligibile for tax uplift - active (WWN) </t>
  </si>
  <si>
    <t xml:space="preserve">In-period revenue adjustments applied in 2030-31 allowed revenues eligible for tax uplift - real (2027-28 CPIH FYA prices) (ADDN2) </t>
  </si>
  <si>
    <t xml:space="preserve">In-period revenue adjustments applied in 2030-31 allowed revenues not eligible for tax uplift - real (2027-28 CPIH FYA prices) (ADDN2) </t>
  </si>
  <si>
    <t xml:space="preserve">In-period revenue adjustments applied in 2031-32 allowed revenues not eligible for tax uplift - real (2027-28 CPIH FYA prices) (BR) </t>
  </si>
  <si>
    <t xml:space="preserve">Ofwat - Post financeability adjustments eligible for tax uplift - real (WWN) </t>
  </si>
  <si>
    <t xml:space="preserve"> - Consumer price index (including housing costs) - Consumer Price Index (with housing) for December</t>
  </si>
  <si>
    <t xml:space="preserve"> - Year reference for FYE base price 2 (FYE year ending March)</t>
  </si>
  <si>
    <t xml:space="preserve"> - PR24 Delayed delivery cashflow mechanism (DDCM) revenue adjustment in 2022-23 FYA (CPIH deflated) prices</t>
  </si>
  <si>
    <t>PR24 Water trading revenue adjustment in 2022-23 FYA (CPIH deflated) prices</t>
  </si>
  <si>
    <t xml:space="preserve"> - PR24 Tax revenue adjustment in 2022-23 FYA (CPIH deflated) prices</t>
  </si>
  <si>
    <t>PR24 Wastewater enhancement revenue adjustment in 2022-23 FYA (CPIH deflated) prices</t>
  </si>
  <si>
    <t xml:space="preserve"> - 2031-32 year ending March</t>
  </si>
  <si>
    <t>Eligible for post financeability adjustments tax uplift - PR24 RFI revenue adjustment</t>
  </si>
  <si>
    <t xml:space="preserve"> - Model Track Tolerance Level</t>
  </si>
  <si>
    <t xml:space="preserve"> - Model period end</t>
  </si>
  <si>
    <t xml:space="preserve"> - CPI(H): May - index</t>
  </si>
  <si>
    <t xml:space="preserve"> - CPI(H): September- index</t>
  </si>
  <si>
    <t xml:space="preserve"> - CPI(H): Financial year average - index</t>
  </si>
  <si>
    <t xml:space="preserve"> - Ofwat - PR24 Business retail revenue adjustment expressed in 2027-28 CPIH FYA prices</t>
  </si>
  <si>
    <t xml:space="preserve"> - Ofwat - PR24 ODI revenue adjustment expressed in 2027-28 CPIH FYA prices (Total)</t>
  </si>
  <si>
    <t xml:space="preserve"> - Ofwat - PR24 Real price effects revenue adjustment expressed in 2027-28 CPIH FYA prices (Total)</t>
  </si>
  <si>
    <t xml:space="preserve"> - Ofwat - PR24 Wastewater enhancement revenue adjustment expressed in 2027-28 CPIH FYA prices (Total)</t>
  </si>
  <si>
    <t xml:space="preserve"> - Ofwat - PR24 Bioresources revenue adjustment eligible for tax uplift in 2027-28 CPIH FYA prices</t>
  </si>
  <si>
    <t xml:space="preserve"> - Ofwat - PR24 Tax revenue adjustment not eligible for tax uplift in 2027-28 CPIH FYA prices</t>
  </si>
  <si>
    <t xml:space="preserve"> - 2027-28 ODI payments deferred until next reporting year (tvm adjusted) expressed in 2027-28 CPIH FYA prices</t>
  </si>
  <si>
    <t xml:space="preserve"> - Ofwat - Net total PR24 ODI revenue adjustment (end of period and in-period) including voluntary abatements, deferrals and bespoke adjustments expressed in 2027-28 CPIH FYA prices (Total)</t>
  </si>
  <si>
    <t xml:space="preserve"> - Ofwat - Post financeability adjustment eligible for tax uplift applied in first year - real</t>
  </si>
  <si>
    <t xml:space="preserve"> - In-period revenue adjustments applied in 2031-32 allowed revenues eligible for tax uplift - real (2027-28 CPIH FYA prices) (Residential retail)</t>
  </si>
  <si>
    <t xml:space="preserve"> - Ofwat - Business retail revenue adjustment - real</t>
  </si>
  <si>
    <t xml:space="preserve"> - 2028-29 Other bespoke adjustments expressed in 2027-28 CPIH FYA prices (BR)</t>
  </si>
  <si>
    <t xml:space="preserve"> - 2028-29 Other bespoke adjustments expressed in 2027-28 CPIH FYA prices (Business Retail)</t>
  </si>
  <si>
    <t xml:space="preserve"> - 2029-30 Other bespoke adjustments expressed in 2027-28 CPIH FYA prices (ADDN1)</t>
  </si>
  <si>
    <t xml:space="preserve"> - 2029-30 Voluntary deferrals expressed in 2027-28 CPIH FYA prices sign reversed (Residential Retail)</t>
  </si>
  <si>
    <t xml:space="preserve"> - 2029-30 Voluntary abatements expressed in 2027-28 CPIH FYA prices sign reversed (Business Retail)</t>
  </si>
  <si>
    <t xml:space="preserve"> - 2028-30 Voluntary deferrals expressed in 2027-28 CPIH FYA prices sign reversed (WN)</t>
  </si>
  <si>
    <t xml:space="preserve"> - Ofwat - PR24 ODI revenue adjustment eligible for tax uplift in 2027-28 CPIH FYA prices (WR)</t>
  </si>
  <si>
    <t xml:space="preserve"> - Ofwat - PR24 Business retail revenue adjustment eligible for tax uplift in 2027-28 CPIH FYA prices (WWN)</t>
  </si>
  <si>
    <t xml:space="preserve"> - Ofwat - PR24 QAA revenue adjustment eligible for tax uplift in 2027-28 CPIH FYA prices (WWN)</t>
  </si>
  <si>
    <t xml:space="preserve"> - Ofwat - PR24 Delayed delivery cashflow mechanism (DDCM) revenue adjustment eligible for tax uplift in 2027-28 CPIH FYA prices (BR)</t>
  </si>
  <si>
    <t xml:space="preserve"> - Ofwat - PR24 Real price effects revenue adjustment eligible for tax uplift in 2027-28 CPIH FYA prices (ADDN2)</t>
  </si>
  <si>
    <t xml:space="preserve"> - Ofwat - PR24 Business retail revenue adjustment not eligible for tax uplift in 2027-28 CPIH FYA prices (WR)</t>
  </si>
  <si>
    <t xml:space="preserve"> - Ofwat - PR24 RFI revenue adjustment not eligible for tax uplift in 2027-28 CPIH FYA prices (WR)</t>
  </si>
  <si>
    <t xml:space="preserve"> - Ofwat - PR24 Business retail revenue adjustment not eligible for tax uplift in 2027-28 CPIH FYA prices (WN)</t>
  </si>
  <si>
    <t xml:space="preserve"> - Ofwat - PR24 Innovation and water efficiency revenue adjustment not eligible for tax uplift in 2027-28 CPIH FYA prices (WN)</t>
  </si>
  <si>
    <t xml:space="preserve"> - Ofwat - PR24 RFI revenue adjustment not eligible for tax uplift in 2027-28 CPIH FYA prices (WN)</t>
  </si>
  <si>
    <t xml:space="preserve"> - Ofwat - PR24 Havant Thicket - cost of debt revenue adjustment not eligible for tax uplift in 2027-28 CPIH FYA prices (WWN)</t>
  </si>
  <si>
    <t xml:space="preserve"> - Ofwat - PR24 Innovation and water efficiency revenue adjustment not eligible for tax uplift in 2027-28 CPIH FYA prices (WWN)</t>
  </si>
  <si>
    <t xml:space="preserve"> - Ofwat - PR24 Bioresources forecasting accuracy incentive penalty adjustment not eligible for tax uplift in 2027-28 CPIH FYA prices (BR)</t>
  </si>
  <si>
    <t xml:space="preserve"> - Ofwat - PR24 ODI revenue adjustment not eligible for tax uplift in 2027-28 CPIH FYA prices (ADDN2)</t>
  </si>
  <si>
    <t xml:space="preserve"> - Ofwat - PR24 Business retail revenue adjustment not eligible for tax uplift in 2027-28 CPIH FYA prices (ADDN2)</t>
  </si>
  <si>
    <t xml:space="preserve"> - Ofwat - PR24 QAA revenue adjustment not eligible for tax uplift in 2027-28 CPIH FYA prices (ADDN2)</t>
  </si>
  <si>
    <t xml:space="preserve"> - Ofwat - Other revenue adjustment not eligible for tax uplift in 2027-28 CPIH FYA prices (ADDN2)</t>
  </si>
  <si>
    <t xml:space="preserve"> - Ofwat - PR24 Bioresources forecasting accuracy incentive penalty adjustment not eligible for tax uplift in 2027-28 CPIH FYA prices (ADDN2)</t>
  </si>
  <si>
    <t xml:space="preserve"> - Ofwat - PR24 Major projects revenue adjustment not eligible for tax uplift in 2027-28 CPIH FYA prices (Residential retail)</t>
  </si>
  <si>
    <t xml:space="preserve"> - Ofwat - PR24 Residential retail revenue adjustment not eligible for tax uplift in 2027-28 CPIH FYA prices (Residential retail)</t>
  </si>
  <si>
    <t>Version number:</t>
  </si>
  <si>
    <t>Cover</t>
  </si>
  <si>
    <t>Enquiry information; disclaimer, known limitations of the model, changes from previous models are mentioned in this sheet.</t>
  </si>
  <si>
    <t>Contents</t>
  </si>
  <si>
    <t>RCV</t>
  </si>
  <si>
    <t>ABBREVIATIONS</t>
  </si>
  <si>
    <t>excl.</t>
  </si>
  <si>
    <t>PL</t>
  </si>
  <si>
    <t xml:space="preserve">Regulatory capital value </t>
  </si>
  <si>
    <t>Return on Renewal Expenditure</t>
  </si>
  <si>
    <t>TDS</t>
  </si>
  <si>
    <t>Weighted average</t>
  </si>
  <si>
    <t>* returns green when value is zero. For all other values it returns red</t>
  </si>
  <si>
    <t>Worksheet tab colour coding</t>
  </si>
  <si>
    <t>Water trading</t>
  </si>
  <si>
    <t>CPI(H)</t>
  </si>
  <si>
    <t>Year on year % change - CPI(H): Financial year average indices year on year %</t>
  </si>
  <si>
    <t>Consumer price index (including housing costs) - Consumer Price Index (with housing) for November</t>
  </si>
  <si>
    <t xml:space="preserve">PR24 ODI revenue adjustment in 2022-23 FYA (CPIH deflated) prices (WWN) </t>
  </si>
  <si>
    <t xml:space="preserve">PR24 RFI revenue adjustment in 2029-30 prior November (CPIH deflated) prices (Residential retail) </t>
  </si>
  <si>
    <t xml:space="preserve">PR24 Bioresources revenue adjustment in 2029-30 prior November (CPIH deflated) prices (WWN) </t>
  </si>
  <si>
    <t xml:space="preserve">PR24 Bioresources revenue adjustment in 2029-30 prior November (CPIH deflated) prices (ADDN1) </t>
  </si>
  <si>
    <t xml:space="preserve">PR24 Bioresources forecasting accuracy incentive penalty in 2022-23 FYA (CPIH deflated) prices (WR) </t>
  </si>
  <si>
    <t xml:space="preserve">PR24 Bioresources forecasting accuracy incentive penalty in 2022-23 FYA (CPIH deflated) prices (WN) </t>
  </si>
  <si>
    <t xml:space="preserve">PR24 Bioresources forecasting accuracy incentive penalty in 2022-23 FYA (CPIH deflated) prices (Residential retail) </t>
  </si>
  <si>
    <t xml:space="preserve">PR24 Bioresources forecasting accuracy incentive penalty in 2022-23 FYA (CPIH deflated) prices (Business retail) </t>
  </si>
  <si>
    <t xml:space="preserve">PR24 Third party services revenue adjustment in 2022-23 FYA (CPIH deflated) prices (WR) </t>
  </si>
  <si>
    <t xml:space="preserve">PR24 Third party services revenue adjustment in 2022-23 FYA (CPIH deflated) prices (WN) </t>
  </si>
  <si>
    <t xml:space="preserve">PR24 Tax revenue adjustment in 2022-23 FYA (CPIH deflated) prices (Residential retail) </t>
  </si>
  <si>
    <t xml:space="preserve">PR24 Havant Thicket - cost of debt revenue adjustment in 2022-23 FYA (CPIH deflated) prices (BR) </t>
  </si>
  <si>
    <t xml:space="preserve">PR24 Innovation and water efficiency revenue adjustment in 2022-23 FYA (CPIH deflated) prices (WR) </t>
  </si>
  <si>
    <t xml:space="preserve">PR24 Innovation and water efficiency revenue adjustment in 2022-23 FYA (CPIH deflated) prices (WN) </t>
  </si>
  <si>
    <t xml:space="preserve">PR24 Price control deliverables (PCD) revenue adjustment in 2022-23 FYA (CPIH deflated) prices (BR) </t>
  </si>
  <si>
    <t xml:space="preserve">PR24 Price control deliverables (PCD) revenue adjustment in 2022-23 FYA (CPIH deflated) prices (ADDN1) </t>
  </si>
  <si>
    <t xml:space="preserve">2027-28 ODI payments deferred until next reporting year (tvm adjusted) in 2022-23 CPIH FYA prices (ADDN1) </t>
  </si>
  <si>
    <t xml:space="preserve">2028-29 ODI payments in 2022-23 CPIH FYA prices (ADDN1) </t>
  </si>
  <si>
    <t xml:space="preserve">2028-29 Voluntary abatements in 2022-23 CPIH FYA prices (ADDN2) </t>
  </si>
  <si>
    <t xml:space="preserve">2028-29 Voluntary deferrals in 2022-23 CPIH FYA prices (WR) </t>
  </si>
  <si>
    <t xml:space="preserve">2028-29 Voluntary deferrals in 2022-23 CPIH FYA prices (WN) </t>
  </si>
  <si>
    <t xml:space="preserve">2028-29 Voluntary deferrals in 2022-23 CPIH FYA prices (Residential retail) </t>
  </si>
  <si>
    <t xml:space="preserve">2029-30 ODI payments in 2022-23 CPIH FYA prices (ADDN1) </t>
  </si>
  <si>
    <t xml:space="preserve">2029-30 Voluntary abatements in 2022-23 CPIH FYA prices (ADDN1) </t>
  </si>
  <si>
    <t xml:space="preserve">Eligible for post financeability adjustments tax uplift - PR24 Delayed delivery cashflow mechanism (DDCM) revenue adjustment (BR) </t>
  </si>
  <si>
    <t xml:space="preserve">Eligible for post financeability adjustments tax uplift - PR24 Delayed delivery cashflow mechanism (DDCM) revenue adjustment (Business retail) </t>
  </si>
  <si>
    <t xml:space="preserve">Eligible for post financeability adjustments tax uplift - PR24 Real price effects revenue adjustment (Business retail) </t>
  </si>
  <si>
    <t xml:space="preserve">Eligible for post financeability adjustments tax uplift - PR24 Major projects revenue adjustment (WWN) </t>
  </si>
  <si>
    <t xml:space="preserve">Eligible for post financeability adjustments tax uplift - PR24 QAA revenue adjustment (Residential retail) </t>
  </si>
  <si>
    <t xml:space="preserve">Eligible for post financeability adjustments tax uplift - PR24 Wastewater enhancement revenue adjustment (Business retail) </t>
  </si>
  <si>
    <t xml:space="preserve">Discount rate (WWN) </t>
  </si>
  <si>
    <t xml:space="preserve">Discount rate (ADDN2) </t>
  </si>
  <si>
    <t>Months per period (Primary)</t>
  </si>
  <si>
    <t>CPI(H): December - index</t>
  </si>
  <si>
    <t>CPI(H): Inflate from 2027-28 FYA to 2027-28 FYA</t>
  </si>
  <si>
    <t>Inflate from 2029-30 Basket year to 2027-28 FYA</t>
  </si>
  <si>
    <t>Ofwat - PR24 Delayed delivery cashflow mechanism (DDCM) revenue adjustment expressed in 2027-28 CPIH FYA prices</t>
  </si>
  <si>
    <t>Ofwat - PR24 Havant Thicket - cost of debt revenue adjustment expressed in 2027-28 CPIH FYA prices</t>
  </si>
  <si>
    <t>Ofwat - PR24 Innovation and water efficiency revenue adjustment expressed in 2027-28 CPIH FYA prices</t>
  </si>
  <si>
    <t>Ofwat - Other revenue adjustments expressed in 2027-28 CPIH FYA prices</t>
  </si>
  <si>
    <t>Ofwat - PR24 Third party services revenue adjustment expressed in 2027-28 CPIH FYA prices (Total)</t>
  </si>
  <si>
    <t>Ofwat - PR24 Delivery mechanism (DM) revenue adjustment expressed in 2027-28 CPIH FYA prices (Total)</t>
  </si>
  <si>
    <t>Ofwat - PR24 Bioresources forecasting accuracy incentive penalty adjustment eligible for tax uplift in 2027-28 CPIH FYA prices</t>
  </si>
  <si>
    <t>Ofwat - PR24 Water trading revenue adjustment eligible for tax uplift in 2027-28 CPIH FYA prices</t>
  </si>
  <si>
    <t>Ofwat - PR24 Major projects revenue adjustment eligible for tax uplift in 2027-28 CPIH FYA prices</t>
  </si>
  <si>
    <t>Ofwat - Unprofiled post financeability adjustments eligible for tax uplift - real (2027-28 CPIH FYA prices) (ADDN2)</t>
  </si>
  <si>
    <t>Total adjustments not eligible for tax uplift in financial model</t>
  </si>
  <si>
    <t>2028-29 ODI payments expressed in 2027-28 CPIH FYA prices</t>
  </si>
  <si>
    <t>2028-30 Other bespoke adjustments expressed in 2027-28 CPIH FYA prices (Total)</t>
  </si>
  <si>
    <t>Revenue adjustments in respect of in-period ODI payments to be applied in 2026-27 allowed revenue</t>
  </si>
  <si>
    <t>In-period revenue adjustments to be applied in 2030-31 allowed revenues eligible for tax uplift - real (2027-28 CPIH FYA prices) (Residential retail)</t>
  </si>
  <si>
    <t>In-period revenue adjustments to be applied in 2030-31 allowed revenues adjusted for tax uplift - real (2027-28 CPIH FYA prices) (Business retail)</t>
  </si>
  <si>
    <t>Profile 2 - Constant annuity 2030-35</t>
  </si>
  <si>
    <t>Revenue adjustments in respect of in-period ODI payments to be applied in 2031-32 allowed revenue</t>
  </si>
  <si>
    <t>In-period revenue adjustments applied in 2031-32 allowed revenues eligible for tax uplift - real (2027-28 CPIH FYA prices) (Business retail)</t>
  </si>
  <si>
    <t>Ofwat - Residential retail revenue adjustment - real</t>
  </si>
  <si>
    <t>2028-29 ODI payments expressed in 2027-28 CPIH FYA prices (WN)</t>
  </si>
  <si>
    <t>2028-29 Voluntary abatements expressed in 2027-28 CPIH FYA prices sign reversed (BR)</t>
  </si>
  <si>
    <t>2029-30 ODI payments expressed in 2027-28 CPIH FYA prices (WN)</t>
  </si>
  <si>
    <t>2029-30 Voluntary abatements expressed in 2027-28 CPIH FYA prices sign reversed (WWN)</t>
  </si>
  <si>
    <t>2029-30 Other bespoke adjustments expressed in 2027-28 CPIH FYA prices (Business Retail)</t>
  </si>
  <si>
    <t>2028-30 Voluntary deferrals expressed in 2027-28 CPIH FYA prices sign reversed (WR)</t>
  </si>
  <si>
    <t>2028-30 Voluntary abatements expressed in 2027-28 CPIH FYA prices sign reversed (WN)</t>
  </si>
  <si>
    <t>2028-30 ODI payments expressed in 2027-28 CPIH FYA prices (BR)</t>
  </si>
  <si>
    <t>2028-30 ODI payments expressed in 2027-28 CPIH FYA prices (Residential Retail)</t>
  </si>
  <si>
    <t>Ofwat - PR24 Cost of new debt revenue adjustment eligible for tax uplift in 2027-28 CPIH FYA prices (WR)</t>
  </si>
  <si>
    <t>Ofwat - PR24 Tax revenue adjustment eligible for tax uplift in 2027-28 CPIH FYA prices (WR)</t>
  </si>
  <si>
    <t>Ofwat - Other revenue adjustment eligible for tax uplift in 2027-28 CPIH FYA prices (WR)</t>
  </si>
  <si>
    <t>Ofwat - PR24 Cost of new debt revenue adjustment eligible for tax uplift in 2027-28 CPIH FYA prices (WN)</t>
  </si>
  <si>
    <t>Ofwat - PR24 Real price effects revenue adjustment eligible for tax uplift in 2027-28 CPIH FYA prices (WN)</t>
  </si>
  <si>
    <t>Ofwat - PR24 Residential retail revenue adjustment eligible for tax uplift in 2027-28 CPIH FYA prices (WWN)</t>
  </si>
  <si>
    <t>Ofwat - PR24 Havant Thicket - cost of debt revenue adjustment eligible for tax uplift in 2027-28 CPIH FYA prices (BR)</t>
  </si>
  <si>
    <t>Ofwat - PR24 Business retail revenue adjustment eligible for tax uplift in 2027-28 CPIH FYA prices (ADDN1)</t>
  </si>
  <si>
    <t>Ofwat - PR24 RFI revenue adjustment eligible for tax uplift in 2027-28 CPIH FYA prices (ADDN1)</t>
  </si>
  <si>
    <t>Ofwat - PR24 Wastewater enhancement revenue adjustment eligible for tax uplift in 2027-28 CPIH FYA prices (ADDN1)</t>
  </si>
  <si>
    <t>Ofwat - PR24 Residential retail revenue adjustment eligible for tax uplift in 2027-28 CPIH FYA prices (ADDN2)</t>
  </si>
  <si>
    <t>Ofwat - PR24 Delayed delivery cashflow mechanism (DDCM) revenue adjustment not eligible for tax uplift in 2027-28 CPIH FYA prices (WR)</t>
  </si>
  <si>
    <t>Ofwat - Other revenue adjustment not eligible for tax uplift in 2027-28 CPIH FYA prices (WR)</t>
  </si>
  <si>
    <t>Ofwat - Other revenue adjustment not eligible for tax uplift in 2027-28 CPIH FYA prices (WN)</t>
  </si>
  <si>
    <t>Ofwat - PR24 Tax revenue adjustment not eligible for tax uplift in 2027-28 CPIH FYA prices (WWN)</t>
  </si>
  <si>
    <t>Ofwat - PR24 Havant Thicket - cost of debt revenue adjustment not eligible for tax uplift in 2027-28 CPIH FYA prices (WWN)</t>
  </si>
  <si>
    <t>Ofwat - PR24 Third party services revenue adjustment not eligible for tax uplift in 2027-28 CPIH FYA prices (BR)</t>
  </si>
  <si>
    <t>Ofwat - PR24 RFI revenue adjustment not eligible for tax uplift in 2027-28 CPIH FYA prices (BR)</t>
  </si>
  <si>
    <t>Ofwat - PR24 Bioresources revenue adjustment not eligible for tax uplift in 2027-28 CPIH FYA prices (ADDN1)</t>
  </si>
  <si>
    <t>Ofwat - PR24 Bioresources forecasting accuracy incentive penalty adjustment not eligible for tax uplift in 2027-28 CPIH FYA prices (ADDN1)</t>
  </si>
  <si>
    <t>Ofwat - PR24 Totex costs revenue adjustment not eligible for tax uplift in 2027-28 CPIH FYA prices (ADDN2)</t>
  </si>
  <si>
    <t>Ofwat - PR24 Major projects revenue adjustment not eligible for tax uplift in 2027-28 CPIH FYA prices (Residential retail)</t>
  </si>
  <si>
    <t>Ofwat - PR24 Bioresources revenue adjustment not eligible for tax uplift in 2027-28 CPIH FYA prices (Residential retail)</t>
  </si>
  <si>
    <t>Ofwat - Other revenue adjustment not eligible for tax uplift in 2027-28 CPIH FYA prices (Business retail)</t>
  </si>
  <si>
    <t>Ofwat - PR24 Residential retail revenue adjustment not eligible for tax uplift in 2027-28 CPIH FYA prices (Business retail)</t>
  </si>
  <si>
    <t xml:space="preserve"> In-Period Reconciliation Adjustments (excluding C-MeX and D-MeX) expressed in 2027-28 FYA CPIH Prices</t>
  </si>
  <si>
    <t xml:space="preserve">Ofwat - PR24 ODI revenue adjustment expressed in 2027-28 CPIH FYA prices (WWN) </t>
  </si>
  <si>
    <t xml:space="preserve">Ofwat - PR24 Delayed delivery cashflow mechanism (DDCM) revenue adjustment expressed in 2027-28 CPIH FYA prices (BR) </t>
  </si>
  <si>
    <t xml:space="preserve">Ofwat - PR24 Bioresources forecasting accuracy incentive penalty adjustment in 2027-28 FYA (CPIH deflated) prices (ADDN1) </t>
  </si>
  <si>
    <t xml:space="preserve">Ofwat - PR24 Residential retail revenue adjustment expressed in 2027-28 CPIH FYA prices (ADDN2) </t>
  </si>
  <si>
    <t xml:space="preserve">Ofwat - PR24 Business retail revenue adjustment expressed in 2027-28 CPIH FYA prices (Business retail) </t>
  </si>
  <si>
    <t xml:space="preserve">Ofwat - PR24 Water trading revenue adjustment expressed in 2027-28 CPIH FYA prices (BR) </t>
  </si>
  <si>
    <t xml:space="preserve">Ofwat - PR24 Innovation and water efficiency revenue adjustment expressed in 2027-28 CPIH FYA prices (Business retail) </t>
  </si>
  <si>
    <t xml:space="preserve">Ofwat - PR24 ODI revenue adjustment adjusted for tax uplift in 2027-28 CPIH FYA prices (Residential retail) </t>
  </si>
  <si>
    <t xml:space="preserve">Ofwat - PR24 RFI revenue adjustment eligible for tax uplift in 2027-28 CPIH FYA prices (ADDN2) </t>
  </si>
  <si>
    <t xml:space="preserve">Ofwat - PR24 Delayed delivery cashflow mechanism (DDCM) revenue adjustment eligible for tax uplift in 2027-28 CPIH FYA prices (ADDN1) </t>
  </si>
  <si>
    <t xml:space="preserve">Ofwat - PR24 Bioresources forecasting accuracy incentive penalty adjustment eligible for tax uplift in 2027-28 CPIH FYA prices (Business retail) </t>
  </si>
  <si>
    <t xml:space="preserve">Ofwat - PR24 Water trading revenue adjustment eligible for tax uplift in 2027-28 CPIH FYA prices (ADDN2) </t>
  </si>
  <si>
    <t xml:space="preserve">Ofwat - PR24 Third party services revenue adjustment eligible for tax uplift in 2027-28 CPIH FYA prices (ADDN2) </t>
  </si>
  <si>
    <t xml:space="preserve">Ofwat - PR24 Tax revenue adjustment eligible for tax uplift in 2027-28 CPIH FYA prices (Business retail) </t>
  </si>
  <si>
    <t xml:space="preserve">Ofwat - PR24 Real price effects revenue adjustment eligible for tax uplift in 2027-28 CPIH FYA prices (Business retail) </t>
  </si>
  <si>
    <t xml:space="preserve">Ofwat - PR24 Havant Thicket - cost of debt revenue adjustment eligible for tax uplift in 2027-28 CPIH FYA prices (Business retail) </t>
  </si>
  <si>
    <t xml:space="preserve">Ofwat - Other revenue adjustment eligible for tax uplift in 2027-28 CPIH FYA prices (ADDN1) </t>
  </si>
  <si>
    <t xml:space="preserve">Ofwat - Other revenue adjustment eligible for tax uplift in 2027-28 CPIH FYA prices (Residential retail) </t>
  </si>
  <si>
    <t xml:space="preserve">Ofwat - PR24 Wastewater enhancement revenue adjustment eligible for tax uplift in 2027-28 CPIH FYA prices (WWN) </t>
  </si>
  <si>
    <t xml:space="preserve">Ofwat - PR24 Bioresources forecasting accuracy incentive penalty adjustment not eligible for tax uplift in 2027-28 CPIH FYA prices (Business retail) </t>
  </si>
  <si>
    <t xml:space="preserve">Ofwat - PR24 Business retail revenue adjustment not eligible for tax uplift in 2027-28 CPIH FYA prices (Business retail) </t>
  </si>
  <si>
    <t xml:space="preserve">Ofwat - PR24 Third party services revenue adjustment not eligible for tax uplift in 2027-28 CPIH FYA prices (WWN) </t>
  </si>
  <si>
    <t xml:space="preserve">Ofwat - PR24 Cost of new debt revenue adjustment not eligible for tax uplift in 2027-28 CPIH FYA prices (ADDN1) </t>
  </si>
  <si>
    <t xml:space="preserve">Ofwat - PR24 Delivery mechanism (DM) revenue adjustment not eligible for tax uplift in 2027-28 CPIH FYA prices (WWN) </t>
  </si>
  <si>
    <t xml:space="preserve">Ofwat - PR24 Delivery mechanism (DM) revenue adjustment not eligible for tax uplift in 2027-28 CPIH FYA prices (BR) </t>
  </si>
  <si>
    <t xml:space="preserve">Ofwat - PR24 Major projects revenue adjustment not eligible for tax uplift in 2027-28 CPIH FYA prices (Business retail) </t>
  </si>
  <si>
    <t xml:space="preserve">Ofwat - PR24 Innovation and water efficiency revenue adjustment not eligible for tax uplift in 2027-28 CPIH FYA prices (WR) </t>
  </si>
  <si>
    <t xml:space="preserve">Ofwat - PR24 Innovation and water efficiency revenue adjustment not eligible for tax uplift in 2027-28 CPIH FYA prices (WN) </t>
  </si>
  <si>
    <t xml:space="preserve">Ofwat - PR24 QAA revenue adjustment not eligible for tax uplift in 2027-28 CPIH FYA prices (BR) </t>
  </si>
  <si>
    <t xml:space="preserve">Ofwat - PR24 Price control deliverables (PCD) revenue adjustment not eligible for tax uplift in 2027-28 CPIH FYA prices (Residential retail) </t>
  </si>
  <si>
    <t xml:space="preserve">Ofwat - Unprofiled post financeability adjustments not eligible for tax uplift - real (2027-28 CPIH FYA prices) (ADDN1) </t>
  </si>
  <si>
    <t xml:space="preserve">2028-30 Other bespoke adjustments expressed in 2027-28 CPIH FYA prices (Business retail) </t>
  </si>
  <si>
    <t xml:space="preserve">Ofwat - Net total PR24 ODI revenue adjustment (end of period and in-period) including voluntary abatements, deferrals and bespoke adjustments expressed in 2027-28 CPIH FYA prices (Residential retail) </t>
  </si>
  <si>
    <t xml:space="preserve">In-period revenue adjustments to be applied in 2031-32 allowed revenues eligible for tax uplift - real (2027-28 CPIH FYA prices) (ADDN2) </t>
  </si>
  <si>
    <t xml:space="preserve">In-period revenue adjustments to be applied in 2031-32 allowed revenues eligible for tax uplift - real (2027-28 CPIH FYA prices) (Business retail) </t>
  </si>
  <si>
    <t xml:space="preserve">Equivalent Annual Cost (EAC) factor (WWN) </t>
  </si>
  <si>
    <t xml:space="preserve">PV discount factor at base date (BR) </t>
  </si>
  <si>
    <t xml:space="preserve">PV discount factor at base date (Residential retail) </t>
  </si>
  <si>
    <t xml:space="preserve">Ofwat - Post financeability adjustment eligible for tax uplift applied in first year - real (ADDN1) </t>
  </si>
  <si>
    <t xml:space="preserve">Ofwat - Post financeability adjustment not eligible for tax uplift - NPV adjusted (Residential retail) </t>
  </si>
  <si>
    <t xml:space="preserve">Ofwat - Post financeability adjustment eligible for tax uplift - NPV adjusted (WR) </t>
  </si>
  <si>
    <t xml:space="preserve">In-period revenue adjustments applied in 2031-32 allowed revenues eligible for tax uplift - real (2027-28 CPIH FYA prices) (ADDN2) </t>
  </si>
  <si>
    <t xml:space="preserve">Ofwat - Post financeability adjustments not eligible for tax uplift - real (ADDN1) </t>
  </si>
  <si>
    <t>Reference</t>
  </si>
  <si>
    <t xml:space="preserve"> - Consumer price index (including housing costs) - Consumer Price Index (with housing) for July</t>
  </si>
  <si>
    <t xml:space="preserve"> - Consumer price index (including housing costs) - Consumer Price Index (with housing) for October</t>
  </si>
  <si>
    <t>PR24 Totex costs revenue adjustment in 2022-23 FYA (CPIH deflated) prices</t>
  </si>
  <si>
    <t>PR24 Real price effects revenue adjustment in 2022-23 FYA (CPIH deflated) prices</t>
  </si>
  <si>
    <t xml:space="preserve"> - PR24 QAA revenue adjustment in 2022-23 FYA (CPIH deflated) prices</t>
  </si>
  <si>
    <t xml:space="preserve"> - 2028-29 ODI payments in 2022-23 CPIH FYA prices</t>
  </si>
  <si>
    <t xml:space="preserve"> - 2028-29 Other bespoke adjustments in 2022-23 CPIH FYA prices</t>
  </si>
  <si>
    <t xml:space="preserve"> - 2029-30 Voluntary abatements in 2022-23 CPIH FYA prices</t>
  </si>
  <si>
    <t xml:space="preserve"> - 2029-30 Other bespoke adjustments in 2022-23 CPIH FYA prices</t>
  </si>
  <si>
    <t>Eligible for post financeability adjustments tax uplift - PR24 Bioresources revenue adjustment</t>
  </si>
  <si>
    <t xml:space="preserve"> - Eligible for post financeability adjustments tax uplift - PR24 Cost of new debt revenue adjustment</t>
  </si>
  <si>
    <t>Eligible for post financeability adjustments tax uplift - PR24 Totex costs revenue adjustment</t>
  </si>
  <si>
    <t xml:space="preserve"> - Eligible for post financeability adjustments tax uplift - PR24 Havant Thicket - cost of debt revenue adjustment</t>
  </si>
  <si>
    <t>Eligible for post financeability adjustments tax uplift - PR24 In-period ODI</t>
  </si>
  <si>
    <t xml:space="preserve"> - PV base date</t>
  </si>
  <si>
    <t xml:space="preserve"> - CPI(H): January - index</t>
  </si>
  <si>
    <t xml:space="preserve"> - Ofwat - PR24 Bioresources revenue adjustment expressed in 2027-28 CPIH FYA prices</t>
  </si>
  <si>
    <t xml:space="preserve"> - Ofwat - PR24 Major projects revenue adjustment expressed in 2027-28 CPIH FYA prices</t>
  </si>
  <si>
    <t xml:space="preserve"> - Ofwat - Other revenue adjustments expressed in 2027-28 CPIH FYA prices</t>
  </si>
  <si>
    <t xml:space="preserve"> - Ofwat - PR24 Cost of new debt revenue adjustment expressed in 2027-28 CPIH FYA prices (Total)</t>
  </si>
  <si>
    <t xml:space="preserve"> - Ofwat - PR24 Havant Thicket - cost of debt revenue adjustment expressed in 2027-28 CPIH FYA prices (Total)</t>
  </si>
  <si>
    <t xml:space="preserve"> - Ofwat - Other revenue adjustment eligible for tax uplift in 2027-28 CPIH FYA prices</t>
  </si>
  <si>
    <t xml:space="preserve"> - Ofwat - PR24 Residential retail revenue adjustment not eligible for tax uplift in 2027-28 CPIH FYA prices</t>
  </si>
  <si>
    <t xml:space="preserve"> - Ofwat - PR24 Totex costs revenue adjustment not eligible for tax uplift in 2027-28 CPIH FYA prices</t>
  </si>
  <si>
    <t xml:space="preserve"> - 2028-29 ODI payments expressed in 2027-28 CPIH FYA prices</t>
  </si>
  <si>
    <t xml:space="preserve"> - 2028-29 Voluntary deferrals expressed in 2027-28 CPIH FYA prices sign reversed</t>
  </si>
  <si>
    <t xml:space="preserve"> - In-period revenue adjustments to be applied in 2030-31 allowed revenues - real (2027-28 CPIH FYA prices) (Business Retail)</t>
  </si>
  <si>
    <t xml:space="preserve"> - In-period revenue adjustments to be applied in 2031-32 allowed revenues adjusted for tax uplift - real (2027-28 CPIH FYA prices) (Business retail)</t>
  </si>
  <si>
    <t xml:space="preserve"> - In-period revenue adjustments to be applied in 2031-32 allowed revenues not eligible for tax uplift - real (2027-28 CPIH FYA prices) (Business retail)</t>
  </si>
  <si>
    <t xml:space="preserve"> - In-period revenue adjustments applied in 2030-31 allowed revenues eligible for tax uplift - real (2027-28 CPIH FYA prices) (Business retail)</t>
  </si>
  <si>
    <t xml:space="preserve"> - 2028-29 Other bespoke adjustments expressed in 2027-28 CPIH FYA prices (Residential Retail)</t>
  </si>
  <si>
    <t xml:space="preserve"> - 2028-29 Voluntary abatements expressed in 2027-28 CPIH FYA prices sign reversed (Business Retail)</t>
  </si>
  <si>
    <t xml:space="preserve"> - 2029-30 Voluntary abatements expressed in 2027-28 CPIH FYA prices sign reversed (WWN)</t>
  </si>
  <si>
    <t xml:space="preserve"> - 2028-30 Voluntary deferrals expressed in 2027-28 CPIH FYA prices sign reversed (WR)</t>
  </si>
  <si>
    <t xml:space="preserve"> - 2028-30 Voluntary deferrals expressed in 2027-28 CPIH FYA prices sign reversed (Residential Retail)</t>
  </si>
  <si>
    <t xml:space="preserve"> - 2028-30 Voluntary abatements expressed in 2027-28 CPIH FYA prices sign reversed (Business Retail)</t>
  </si>
  <si>
    <t xml:space="preserve"> - 2028-30 Other bespoke adjustments expressed in 2027-28 CPIH FYA prices (Business Retail)</t>
  </si>
  <si>
    <t xml:space="preserve"> - Ofwat - PR24 Tax revenue adjustment eligible for tax uplift in 2027-28 CPIH FYA prices (WN)</t>
  </si>
  <si>
    <t xml:space="preserve"> - Ofwat - PR24 RFI revenue adjustment eligible for tax uplift in 2027-28 CPIH FYA prices (WWN)</t>
  </si>
  <si>
    <t xml:space="preserve"> - Ofwat - PR24 Price control deliverables (PCD) revenue adjustment eligible for tax uplift in 2027-28 CPIH FYA prices (WWN)</t>
  </si>
  <si>
    <t xml:space="preserve"> - Ofwat - Other revenue adjustment eligible for tax uplift in 2027-28 CPIH FYA prices (BR)</t>
  </si>
  <si>
    <t xml:space="preserve"> - Ofwat - PR24 Water trading revenue adjustment eligible for tax uplift in 2027-28 CPIH FYA prices (ADDN1)</t>
  </si>
  <si>
    <t xml:space="preserve"> - Ofwat - PR24 Bioresources forecasting accuracy incentive penalty adjustment eligible for tax uplift in 2027-28 CPIH FYA prices (ADDN1)</t>
  </si>
  <si>
    <t xml:space="preserve"> - Ofwat - PR24 RFI revenue adjustment eligible for tax uplift in 2027-28 CPIH FYA prices (ADDN2)</t>
  </si>
  <si>
    <t xml:space="preserve"> - Ofwat - PR24 Innovation and water efficiency revenue adjustment not eligible for tax uplift in 2027-28 CPIH FYA prices (WR)</t>
  </si>
  <si>
    <t xml:space="preserve"> - Ofwat - PR24 Bioresources revenue adjustment not eligible for tax uplift in 2027-28 CPIH FYA prices (BR)</t>
  </si>
  <si>
    <t xml:space="preserve"> - Ofwat - PR24 Innovation and water efficiency revenue adjustment not eligible for tax uplift in 2027-28 CPIH FYA prices (ADDN2)</t>
  </si>
  <si>
    <t xml:space="preserve"> - Ofwat - PR24 RFI revenue adjustment not eligible for tax uplift in 2027-28 CPIH FYA prices (ADDN2)</t>
  </si>
  <si>
    <t xml:space="preserve"> - Ofwat - PR24 Wastewater enhancement revenue adjustment not eligible for tax uplift in 2027-28 CPIH FYA prices (ADDN2)</t>
  </si>
  <si>
    <t xml:space="preserve"> - Ofwat - PR24 Totex costs revenue adjustment not eligible for tax uplift in 2027-28 CPIH FYA prices (Residential retail)</t>
  </si>
  <si>
    <t xml:space="preserve"> - Ofwat - PR24 Major projects revenue adjustment not eligible for tax uplift in 2027-28 CPIH FYA prices (Business retail)</t>
  </si>
  <si>
    <t>adj.</t>
  </si>
  <si>
    <t>Bio resources</t>
  </si>
  <si>
    <t>Input real</t>
  </si>
  <si>
    <t>Reduction</t>
  </si>
  <si>
    <t>WoC</t>
  </si>
  <si>
    <t>Calibri 10 pt – Ofwat second blue 100%</t>
  </si>
  <si>
    <t>Ofwat grey 33%</t>
  </si>
  <si>
    <t>(R=185, G=217, B=236)</t>
  </si>
  <si>
    <t>(R=98, G=167, B=15)</t>
  </si>
  <si>
    <t>Ofwat purple – 66%</t>
  </si>
  <si>
    <t>(R = 185, G = 123, B = 180)</t>
  </si>
  <si>
    <t>Timeline label</t>
  </si>
  <si>
    <t>Total</t>
  </si>
  <si>
    <t>Change log</t>
  </si>
  <si>
    <t>(£m 2022-23 FYA CPIH deflated prices)</t>
  </si>
  <si>
    <t>FD tables</t>
  </si>
  <si>
    <t>Report lookups</t>
  </si>
  <si>
    <t>date</t>
  </si>
  <si>
    <t>%</t>
  </si>
  <si>
    <t>Consumer price index (including housing costs) - Consumer Price Index (with housing) for December</t>
  </si>
  <si>
    <t>CPI(H) - 2027-28 - October</t>
  </si>
  <si>
    <t xml:space="preserve">PR24 RFI revenue adjustment in 2029-30 prior November (CPIH deflated) prices (BR) </t>
  </si>
  <si>
    <t xml:space="preserve">PR24 Business retail revenue adjustment in 2022-23 FYA (CPIH deflated) prices (ADDN2) </t>
  </si>
  <si>
    <t xml:space="preserve">PR24 Water trading revenue adjustment in 2022-23 FYA (CPIH deflated) prices (BR) </t>
  </si>
  <si>
    <t xml:space="preserve">PR24 Third party services revenue adjustment in 2022-23 FYA (CPIH deflated) prices (ADDN1) </t>
  </si>
  <si>
    <t xml:space="preserve">PR24 Totex costs revenue adjustment in 2022-23 FYA (CPIH deflated) prices (Residential retail) </t>
  </si>
  <si>
    <t xml:space="preserve">PR24 Tax revenue adjustment in 2022-23 FYA (CPIH deflated) prices (WR) </t>
  </si>
  <si>
    <t xml:space="preserve">PR24 Tax revenue adjustment in 2022-23 FYA (CPIH deflated) prices (WN) </t>
  </si>
  <si>
    <t xml:space="preserve">PR24 Major projects revenue adjustment in 2022-23 FYA (CPIH deflated) prices (WWN) </t>
  </si>
  <si>
    <t xml:space="preserve">PR24 Innovation and water efficiency revenue adjustment in 2022-23 FYA (CPIH deflated) prices (Residential retail) </t>
  </si>
  <si>
    <t xml:space="preserve">PR24 Price control deliverables (PCD) revenue adjustment in 2022-23 FYA (CPIH deflated) prices (Residential retail) </t>
  </si>
  <si>
    <t xml:space="preserve">PR24 Wastewater enhancement revenue adjustment in 2022-23 FYA (CPIH deflated) prices (WN) </t>
  </si>
  <si>
    <t xml:space="preserve">PR24 Wastewater enhancement revenue adjustment in 2022-23 FYA (CPIH deflated) prices (WWN) </t>
  </si>
  <si>
    <t>2028-29 in-period ODI payments to be applied in 2030-31 allowed revenue</t>
  </si>
  <si>
    <t xml:space="preserve">2028-29 Voluntary abatements in 2022-23 CPIH FYA prices (WR) </t>
  </si>
  <si>
    <t xml:space="preserve">2028-29 Voluntary abatements in 2022-23 CPIH FYA prices (WN) </t>
  </si>
  <si>
    <t xml:space="preserve">2029-30 Voluntary abatements in 2022-23 CPIH FYA prices (Residential retail) </t>
  </si>
  <si>
    <t xml:space="preserve">2029-30 Voluntary deferrals in 2022-23 CPIH FYA prices (ADDN2) </t>
  </si>
  <si>
    <t>Application years</t>
  </si>
  <si>
    <t xml:space="preserve">Eligible for post financeability adjustments tax uplift - PR24 ODI revenue adjustment (ADDN2) </t>
  </si>
  <si>
    <t xml:space="preserve">Eligible for post financeability adjustments tax uplift - PR24 RFI revenue adjustment (ADDN1) </t>
  </si>
  <si>
    <t xml:space="preserve">Eligible for post financeability adjustments tax uplift - PR24 Delayed delivery cashflow mechanism (DDCM) revenue adjustment (WWN) </t>
  </si>
  <si>
    <t xml:space="preserve">Eligible for post financeability adjustments tax uplift - PR24 Delayed delivery cashflow mechanism (DDCM) revenue adjustment (Residential retail) </t>
  </si>
  <si>
    <t xml:space="preserve">Eligible for post financeability adjustments tax uplift - PR24 Residential retail revenue adjustment (ADDN1) </t>
  </si>
  <si>
    <t xml:space="preserve">Eligible for post financeability adjustments tax uplift - PR24 Cost of new debt revenue adjustment (Residential retail) </t>
  </si>
  <si>
    <t xml:space="preserve">Eligible for post financeability adjustments tax uplift - PR24 Totex costs revenue adjustment (ADDN1) </t>
  </si>
  <si>
    <t xml:space="preserve">Eligible for post financeability adjustments tax uplift - PR24 Innovation and water efficiency revenue adjustment (Business retail) </t>
  </si>
  <si>
    <t xml:space="preserve">Discount rate (Business retail) </t>
  </si>
  <si>
    <t>AMP period flag</t>
  </si>
  <si>
    <t>CPI(H): Inflate from 2029-30 FYA to 2027-28 FYA</t>
  </si>
  <si>
    <t>Ofwat - PR24 Cost of new debt revenue adjustment expressed in 2027-28 CPIH FYA prices</t>
  </si>
  <si>
    <t>Ofwat - PR24 Totex costs revenue adjustment expressed in 2027-28 CPIH FYA prices</t>
  </si>
  <si>
    <t>Ofwat - PR24 Major projects revenue adjustment expressed in 2027-28 CPIH FYA prices</t>
  </si>
  <si>
    <t>Ofwat - PR24 Tax revenue adjustment expressed in 2027-28 CPIH FYA prices (Total)</t>
  </si>
  <si>
    <t>Ofwat - Other revenue adjustment eligible for tax uplift in 2027-28 CPIH FYA prices</t>
  </si>
  <si>
    <t>Ofwat - PR24 RFI revenue adjustment not eligible for tax uplift in 2027-28 CPIH FYA prices</t>
  </si>
  <si>
    <t>Ofwat - PR24 Cost of new debt revenue adjustment not eligible for tax uplift in 2027-28 CPIH FYA prices</t>
  </si>
  <si>
    <t>Ofwat - Unprofiled post financeability adjustments not eligible for tax uplift - real (2027-28 CPIH FYA prices) (WWN)</t>
  </si>
  <si>
    <t>2028-29 Voluntary abatements expressed in 2027-28 CPIH FYA prices sign reversed</t>
  </si>
  <si>
    <t>In-period revenue adjustments to be applied in 2030-31 allowed revenues - real (2027-28 CPIH FYA prices) (Business Retail)</t>
  </si>
  <si>
    <t>In-period revenue adjustments to be applied in 2031-32 allowed revenues eligible for tax uplift - real (2027-28 CPIH FYA prices) (Business retail)</t>
  </si>
  <si>
    <t>Ofwat - Post financeability adjustment not eligible for tax uplift - NPV adjusted</t>
  </si>
  <si>
    <t>In-period revenue adjustments applied in 2031-32 allowed revenues not eligible for tax uplift - real (2027-28 CPIH FYA prices) (Business retail)</t>
  </si>
  <si>
    <t>2028-29 ODI payments expressed in 2027-28 CPIH FYA prices (WR)</t>
  </si>
  <si>
    <t>2027-28 ODI payments deferred until next reporting year (tvm adjusted) expressed in 2027-28 CPIH FYA prices (ADDN1)</t>
  </si>
  <si>
    <t>2028-29 ODI payments expressed in 2027-28 CPIH FYA prices (ADDN2)</t>
  </si>
  <si>
    <t>2028-29 Other bespoke adjustments expressed in 2027-28 CPIH FYA prices (ADDN2)</t>
  </si>
  <si>
    <t>2027-28 ODI payments deferred until next reporting year (tvm adjusted) expressed in 2027-28 CPIH FYA prices (Residential Retail)</t>
  </si>
  <si>
    <t>2028-29 ODI payments expressed in 2027-28 CPIH FYA prices (Business Retail)</t>
  </si>
  <si>
    <t>2029-30 ODI payments expressed in 2027-28 CPIH FYA prices (WR)</t>
  </si>
  <si>
    <t>2029-30 Voluntary deferrals expressed in 2027-28 CPIH FYA prices sign reversed (WN)</t>
  </si>
  <si>
    <t>2028-30 Voluntary abatements expressed in 2027-28 CPIH FYA prices sign reversed (WR)</t>
  </si>
  <si>
    <t>2028-30 Other bespoke adjustments expressed in 2027-28 CPIH FYA prices (BR)</t>
  </si>
  <si>
    <t>2028-30 Voluntary abatements expressed in 2027-28 CPIH FYA prices sign reversed (Residential Retail)</t>
  </si>
  <si>
    <t>Ofwat - PR24 Third party services revenue adjustment eligible for tax uplift in 2027-28 CPIH FYA prices (WR)</t>
  </si>
  <si>
    <t>Ofwat - PR24 Real price effects revenue adjustment eligible for tax uplift in 2027-28 CPIH FYA prices (WR)</t>
  </si>
  <si>
    <t>Ofwat - PR24 Third party services revenue adjustment eligible for tax uplift in 2027-28 CPIH FYA prices (WN)</t>
  </si>
  <si>
    <t>Ofwat - PR24 QAA revenue adjustment eligible for tax uplift in 2027-28 CPIH FYA prices (WWN)</t>
  </si>
  <si>
    <t>Ofwat - Other revenue adjustment eligible for tax uplift in 2027-28 CPIH FYA prices (WWN)</t>
  </si>
  <si>
    <t>Ofwat - PR24 Innovation and water efficiency revenue adjustment eligible for tax uplift in 2027-28 CPIH FYA prices (BR)</t>
  </si>
  <si>
    <t>Ofwat - PR24 Totex costs revenue adjustment eligible for tax uplift in 2027-28 CPIH FYA prices (ADDN2)</t>
  </si>
  <si>
    <t>Ofwat - PR24 Third party services revenue adjustment not eligible for tax uplift in 2027-28 CPIH FYA prices (WWN)</t>
  </si>
  <si>
    <t>Ofwat - PR24 Business retail revenue adjustment not eligible for tax uplift in 2027-28 CPIH FYA prices (BR)</t>
  </si>
  <si>
    <t>Ofwat - PR24 Real price effects revenue adjustment not eligible for tax uplift in 2027-28 CPIH FYA prices (BR)</t>
  </si>
  <si>
    <t>Ofwat - PR24 Price control deliverables (PCD) revenue adjustment not eligible for tax uplift in 2027-28 CPIH FYA prices (BR)</t>
  </si>
  <si>
    <t>Ofwat - PR24 Water trading revenue adjustment not eligible for tax uplift in 2027-28 CPIH FYA prices (ADDN2)</t>
  </si>
  <si>
    <t>Ofwat - PR24 Third party services revenue adjustment not eligible for tax uplift in 2027-28 CPIH FYA prices (Residential retail)</t>
  </si>
  <si>
    <t>Ofwat - PR24 Residential retail revenue adjustment not eligible for tax uplift in 2027-28 CPIH FYA prices (Residential retail)</t>
  </si>
  <si>
    <t>Ofwat - PR24 Delivery mechanism (DM) revenue adjustment not eligible for tax uplift in 2027-28 CPIH FYA prices (Business retail)</t>
  </si>
  <si>
    <t xml:space="preserve">Ofwat - PR24 Bioresources revenue adjustment expressed in 2027-28 CPIH FYA prices (WR) </t>
  </si>
  <si>
    <t xml:space="preserve">Ofwat - PR24 Bioresources revenue adjustment expressed in 2027-28 CPIH FYA prices (WN) </t>
  </si>
  <si>
    <t xml:space="preserve">Ofwat - PR24 Residential retail revenue adjustment expressed in 2027-28 CPIH FYA prices (WWN) </t>
  </si>
  <si>
    <t xml:space="preserve">Ofwat - PR24 Residential retail revenue adjustment expressed in 2027-28 CPIH FYA prices (Residential retail) </t>
  </si>
  <si>
    <t xml:space="preserve">Ofwat - PR24 Water trading revenue adjustment expressed in 2027-28 CPIH FYA prices (Business retail) </t>
  </si>
  <si>
    <t xml:space="preserve">Ofwat - PR24 Third party services revenue adjustment expressed in 2027-28 CPIH FYA prices (ADDN2) </t>
  </si>
  <si>
    <t xml:space="preserve">Ofwat - PR24 Real price effects revenue adjustment expressed in 2027-28 CPIH FYA prices (ADDN1) </t>
  </si>
  <si>
    <t xml:space="preserve">Ofwat - PR24 Havant Thicket - cost of debt revenue adjustment expressed in 2027-28 CPIH FYA prices (ADDN1) </t>
  </si>
  <si>
    <t xml:space="preserve">Ofwat - PR24 Innovation and water efficiency revenue adjustment expressed in 2027-28 CPIH FYA prices (WR) </t>
  </si>
  <si>
    <t xml:space="preserve">Ofwat - PR24 Innovation and water efficiency revenue adjustment expressed in 2027-28 CPIH FYA prices (WN) </t>
  </si>
  <si>
    <t xml:space="preserve">Ofwat - PR24 QAA revenue adjustment expressed in 2027-28 CPIH FYA prices (Business retail) </t>
  </si>
  <si>
    <t xml:space="preserve">Ofwat - PR24 Wastewater enhancement revenue adjustment expressed in 2027-28 CPIH FYA prices (WWN) </t>
  </si>
  <si>
    <t xml:space="preserve">Ofwat - PR24 Bioresources revenue adjustment eligible for tax uplift in 2027-28 CPIH FYA prices (WWN) </t>
  </si>
  <si>
    <t xml:space="preserve">Ofwat - PR24 Bioresources forecasting accuracy incentive penalty adjustment eligible for tax uplift in 2027-28 CPIH FYA prices (WWN) </t>
  </si>
  <si>
    <t xml:space="preserve">Ofwat - PR24 Residential retail revenue adjustment eligible for tax uplift in 2027-28 CPIH FYA prices (WR) </t>
  </si>
  <si>
    <t xml:space="preserve">Ofwat - PR24 Residential retail revenue adjustment eligible for tax uplift in 2027-28 CPIH FYA prices (WN) </t>
  </si>
  <si>
    <t xml:space="preserve">Ofwat - PR24 Delivery mechanism (DM) revenue adjustment eligible for tax uplift in 2027-28 CPIH FYA prices (Residential retail) </t>
  </si>
  <si>
    <t xml:space="preserve">Ofwat - PR24 Totex costs revenue adjustment eligible for tax uplift in 2027-28 CPIH FYA prices (BR) </t>
  </si>
  <si>
    <t xml:space="preserve">Ofwat - PR24 Tax revenue adjustment eligible for tax uplift in 2027-28 CPIH FYA prices (WWN) </t>
  </si>
  <si>
    <t xml:space="preserve">Ofwat - PR24 Major projects revenue adjustment eligible for tax uplift in 2027-28 CPIH FYA prices (WWN) </t>
  </si>
  <si>
    <t xml:space="preserve">Ofwat - Other revenue adjustment eligible for tax uplift in 2027-28 CPIH FYA prices (WR) </t>
  </si>
  <si>
    <t xml:space="preserve">Ofwat - Other revenue adjustment eligible for tax uplift in 2027-28 CPIH FYA prices (WN) </t>
  </si>
  <si>
    <t xml:space="preserve">Ofwat - PR24 ODI revenue adjustment not eligible for tax uplift in 2027-28 CPIH FYA prices (ADDN2) </t>
  </si>
  <si>
    <t xml:space="preserve">Ofwat - PR24 RFI revenue adjustment not eligible for tax uplift in 2027-28 CPIH FYA prices (ADDN2) </t>
  </si>
  <si>
    <t xml:space="preserve">Ofwat - PR24 Business retail revenue adjustment not eligible for tax uplift in 2027-28 CPIH FYA prices (WWN) </t>
  </si>
  <si>
    <t xml:space="preserve">Ofwat - PR24 Business retail revenue adjustment not eligible for tax uplift in 2027-28 CPIH FYA prices (BR) </t>
  </si>
  <si>
    <t xml:space="preserve">Ofwat - PR24 Tax revenue adjustment not eligible for tax uplift in 2027-28 CPIH FYA prices (WR) </t>
  </si>
  <si>
    <t xml:space="preserve">Ofwat - PR24 Tax revenue adjustment not eligible for tax uplift in 2027-28 CPIH FYA prices (WN) </t>
  </si>
  <si>
    <t xml:space="preserve">Ofwat - PR24 Tax revenue adjustment not eligible for tax uplift in 2027-28 CPIH FYA prices (ADDN2) </t>
  </si>
  <si>
    <t xml:space="preserve">Ofwat - PR24 Havant Thicket - cost of debt revenue adjustment not eligible for tax uplift in 2027-28 CPIH FYA prices (WR) </t>
  </si>
  <si>
    <t xml:space="preserve">Ofwat - PR24 Havant Thicket - cost of debt revenue adjustment not eligible for tax uplift in 2027-28 CPIH FYA prices (WN) </t>
  </si>
  <si>
    <t xml:space="preserve">Ofwat - PR24 Havant Thicket - cost of debt revenue adjustment not eligible for tax uplift in 2027-28 CPIH FYA prices (ADDN2) </t>
  </si>
  <si>
    <t xml:space="preserve">Ofwat - PR24 Price control deliverables (PCD) revenue adjustment not eligible for tax uplift in 2027-28 CPIH FYA prices (ADDN1) </t>
  </si>
  <si>
    <t xml:space="preserve">Ofwat - PR24 Wastewater enhancement revenue adjustment not eligible for tax uplift in 2027-28 CPIH FYA prices (WWN) </t>
  </si>
  <si>
    <t xml:space="preserve">Ofwat - Unprofiled post financeability adjustments eligible for tax uplift - real (2027-28 CPIH FYA prices) (Business retail) </t>
  </si>
  <si>
    <t xml:space="preserve">Ofwat - Unprofiled post financeability adjustments not eligible for tax uplift - real (2027-28 CPIH FYA prices) (WR) </t>
  </si>
  <si>
    <t xml:space="preserve">Ofwat - Unprofiled post financeability adjustments not eligible for tax uplift - real (2027-28 CPIH FYA prices) (WN) </t>
  </si>
  <si>
    <t xml:space="preserve">2028-29 Voluntary abatements expressed in 2027-28 CPIH FYA prices sign reversed (ADDN2) </t>
  </si>
  <si>
    <t xml:space="preserve">2028-29 Other bespoke adjustments expressed in 2027-28 CPIH FYA prices (ADDN2) </t>
  </si>
  <si>
    <t xml:space="preserve">2029-30 Voluntary abatements expressed in 2027-28 CPIH FYA prices sign reversed (WR) </t>
  </si>
  <si>
    <t xml:space="preserve">2029-30 Voluntary abatements expressed in 2027-28 CPIH FYA prices sign reversed (WN) </t>
  </si>
  <si>
    <t xml:space="preserve">2029-30 Voluntary deferrals expressed in 2027-28 CPIH FYA prices sign reversed (BR) </t>
  </si>
  <si>
    <t xml:space="preserve">2029-30 Other bespoke adjustments expressed in 2027-28 CPIH FYA prices (ADDN1) </t>
  </si>
  <si>
    <t xml:space="preserve">2028-30 ODI payments expressed in 2027-28 CPIH FYA prices (ADDN2) </t>
  </si>
  <si>
    <t xml:space="preserve">2028-30 ODI payments expressed in 2027-28 CPIH FYA prices (Residential retail) </t>
  </si>
  <si>
    <t xml:space="preserve">In-period revenue adjustments to be applied in 2031-32 allowed revenues - real (2027-28 CPIH FYA prices) (ADDN2) </t>
  </si>
  <si>
    <t xml:space="preserve">In-period revenue adjustments to be applied in 2031-32 allowed revenues eligible for tax uplift - real (2027-28 CPIH FYA prices) (BR) </t>
  </si>
  <si>
    <t xml:space="preserve">In-period revenue adjustments to be applied in 2031-32 allowed revenues not eligible for tax uplift - real (2027-28 CPIH FYA prices) (Business retail) </t>
  </si>
  <si>
    <t xml:space="preserve">PV discount factor (WR) </t>
  </si>
  <si>
    <t xml:space="preserve">PV discount factor (WN) </t>
  </si>
  <si>
    <t xml:space="preserve">Equivalent Annual Cost (EAC) factor (BR) </t>
  </si>
  <si>
    <t xml:space="preserve">Ofwat - Post financeability adjustment not eligible for tax uplift applied in first year - real (BR) </t>
  </si>
  <si>
    <t xml:space="preserve">In-period revenue adjustments applied in 2031-32 allowed revenues eligible for tax uplift - real (2027-28 CPIH FYA prices) (WWN) </t>
  </si>
  <si>
    <t xml:space="preserve"> - Consumer price index (including housing costs) - Consumer Price Index (with housing) for September</t>
  </si>
  <si>
    <t xml:space="preserve"> - CPI(H) - 2027-28 - January</t>
  </si>
  <si>
    <t xml:space="preserve"> - CPI(H) - 2027-28 - February</t>
  </si>
  <si>
    <t xml:space="preserve"> - PR24 ODI revenue adjustment in 2022-23 FYA (CPIH deflated) prices</t>
  </si>
  <si>
    <t>PR24 RFI revenue adjustment in 2029-30 prior November (CPIH deflated) prices</t>
  </si>
  <si>
    <t xml:space="preserve"> - PR24 Water trading revenue adjustment in 2022-23 FYA (CPIH deflated) prices</t>
  </si>
  <si>
    <t xml:space="preserve"> - PR24 Totex costs revenue adjustment in 2022-23 FYA (CPIH deflated) prices</t>
  </si>
  <si>
    <t xml:space="preserve"> - PR24 Innovation and water efficiency revenue adjustment in 2022-23 FYA (CPIH deflated) prices</t>
  </si>
  <si>
    <t xml:space="preserve"> - 2029-30 ODI payments in 2022-23 CPIH FYA prices</t>
  </si>
  <si>
    <t xml:space="preserve"> - Eligible for post financeability adjustments tax uplift - PR24 Price control deliverables (PCD) revenue adjustment</t>
  </si>
  <si>
    <t xml:space="preserve"> - Months per period</t>
  </si>
  <si>
    <t xml:space="preserve"> - CPI(H): July - index</t>
  </si>
  <si>
    <t xml:space="preserve"> - Ofwat - PR24 Cost of new debt revenue adjustment expressed in 2027-28 CPIH FYA prices</t>
  </si>
  <si>
    <t xml:space="preserve"> - Ofwat - PR24 Residential retail revenue adjustment expressed in 2027-28 CPIH FYA prices (Total)</t>
  </si>
  <si>
    <t xml:space="preserve"> - Ofwat - Unprofiled post financeability adjustments not eligible for tax uplift - real (2027-28 CPIH FYA prices) (WN)</t>
  </si>
  <si>
    <t xml:space="preserve"> - Ofwat - Unprofiled post financeability adjustments not eligible for tax uplift - real (2027-28 CPIH FYA prices) (ADDN2)</t>
  </si>
  <si>
    <t xml:space="preserve"> - In-period revenue adjustments to be applied in 2031-32 allowed revenues - real (2027-28 CPIH FYA prices) (Residential Retail)</t>
  </si>
  <si>
    <t xml:space="preserve"> - In-period revenue adjustments to be applied in 2030-31 allowed revenues adjusted for tax uplift - real (2027-28 CPIH FYA prices) (Residential retail)</t>
  </si>
  <si>
    <t xml:space="preserve"> - Ofwat - Post financeability adjustment not eligible for tax uplift applied in first year - real</t>
  </si>
  <si>
    <t xml:space="preserve"> - Ofwat - Revenue adjustment applied in first year - real (Residential retail)</t>
  </si>
  <si>
    <t xml:space="preserve"> - In-period revenue adjustments applied in 2030-31 allowed revenues eligible for tax uplift - real (2027-28 CPIH FYA prices)</t>
  </si>
  <si>
    <t xml:space="preserve"> - 2029-30 Voluntary deferrals expressed in 2027-28 CPIH FYA prices sign reversed (WR)</t>
  </si>
  <si>
    <t xml:space="preserve"> - 2029-30 Voluntary abatements expressed in 2027-28 CPIH FYA prices sign reversed (WN)</t>
  </si>
  <si>
    <t xml:space="preserve"> - 2029-30 Voluntary deferrals expressed in 2027-28 CPIH FYA prices sign reversed (WN)</t>
  </si>
  <si>
    <t xml:space="preserve"> - 2029-30 Voluntary deferrals expressed in 2027-28 CPIH FYA prices sign reversed (ADDN1)</t>
  </si>
  <si>
    <t xml:space="preserve"> - 2029-30 ODI payments expressed in 2027-28 CPIH FYA prices (ADDN2)</t>
  </si>
  <si>
    <t xml:space="preserve"> - 2029-30 Voluntary abatements expressed in 2027-28 CPIH FYA prices sign reversed (ADDN2)</t>
  </si>
  <si>
    <t xml:space="preserve"> - 2028-30 Other bespoke adjustments expressed in 2027-28 CPIH FYA prices (WWN)</t>
  </si>
  <si>
    <t xml:space="preserve"> - 2028-30 Voluntary abatements expressed in 2027-28 CPIH FYA prices sign reversed (ADDN1)</t>
  </si>
  <si>
    <t xml:space="preserve"> - 2028-30 Voluntary deferrals expressed in 2027-28 CPIH FYA prices sign reversed (ADDN2)</t>
  </si>
  <si>
    <t xml:space="preserve"> - Ofwat - PR24 Tax revenue adjustment eligible for tax uplift in 2027-28 CPIH FYA prices (WR)</t>
  </si>
  <si>
    <t xml:space="preserve"> - Ofwat - PR24 Havant Thicket - cost of debt revenue adjustment eligible for tax uplift in 2027-28 CPIH FYA prices (WR)</t>
  </si>
  <si>
    <t xml:space="preserve"> - Ofwat - PR24 Havant Thicket - cost of debt revenue adjustment eligible for tax uplift in 2027-28 CPIH FYA prices (WN)</t>
  </si>
  <si>
    <t xml:space="preserve"> - Ofwat - PR24 Real price effects revenue adjustment eligible for tax uplift in 2027-28 CPIH FYA prices (WWN)</t>
  </si>
  <si>
    <t xml:space="preserve"> - Ofwat - PR24 Cost of new debt revenue adjustment eligible for tax uplift in 2027-28 CPIH FYA prices (ADDN1)</t>
  </si>
  <si>
    <t xml:space="preserve"> - Ofwat - PR24 Business retail revenue adjustment eligible for tax uplift in 2027-28 CPIH FYA prices (ADDN2)</t>
  </si>
  <si>
    <t xml:space="preserve"> - Ofwat - PR24 Havant Thicket - cost of debt revenue adjustment not eligible for tax uplift in 2027-28 CPIH FYA prices (WN)</t>
  </si>
  <si>
    <t xml:space="preserve"> - Ofwat - PR24 Price control deliverables (PCD) revenue adjustment not eligible for tax uplift in 2027-28 CPIH FYA prices (BR)</t>
  </si>
  <si>
    <t xml:space="preserve"> - Ofwat - PR24 Wastewater enhancement revenue adjustment not eligible for tax uplift in 2027-28 CPIH FYA prices (BR)</t>
  </si>
  <si>
    <t xml:space="preserve"> - Ofwat - PR24 Third party services revenue adjustment not eligible for tax uplift in 2027-28 CPIH FYA prices (ADDN2)</t>
  </si>
  <si>
    <t xml:space="preserve"> - Ofwat - PR24 Bioresources revenue adjustment not eligible for tax uplift in 2027-28 CPIH FYA prices (ADDN2)</t>
  </si>
  <si>
    <t xml:space="preserve"> - Ofwat - PR24 Water trading revenue adjustment not eligible for tax uplift in 2027-28 CPIH FYA prices (Residential retail)</t>
  </si>
  <si>
    <t xml:space="preserve"> - Ofwat - PR24 QAA revenue adjustment not eligible for tax uplift in 2027-28 CPIH FYA prices (Residential retail)</t>
  </si>
  <si>
    <t>All inputs are brought to this sheet and further linked into the model for calculation.</t>
  </si>
  <si>
    <t>BS</t>
  </si>
  <si>
    <t>Calculation</t>
  </si>
  <si>
    <t>WaSC</t>
  </si>
  <si>
    <t>End of sheet</t>
  </si>
  <si>
    <t>* Except to track sheet</t>
  </si>
  <si>
    <t xml:space="preserve">Between-worksheet counter-flow </t>
  </si>
  <si>
    <t>Ofwat light blue 100%</t>
  </si>
  <si>
    <t>White text (Franklin Gothic Demi) + Ofwat purple shade</t>
  </si>
  <si>
    <t>Values or logic to be reviewed/discussed</t>
  </si>
  <si>
    <t>(R = 255, G = 219, B = 142)</t>
  </si>
  <si>
    <t>Unit</t>
  </si>
  <si>
    <t>Eligible for post financeability adjustments tax uplift - PR24 Third party services revenue adjustment</t>
  </si>
  <si>
    <t xml:space="preserve"> - Eligible for post financeability adjustments tax uplift - PR24 Bioresources forecasting accuracy incentive penalty adjustment</t>
  </si>
  <si>
    <t>Additional control 2</t>
  </si>
  <si>
    <t>Residential Retail</t>
  </si>
  <si>
    <t>Business Retail</t>
  </si>
  <si>
    <t>Index</t>
  </si>
  <si>
    <t>Consumer price index (including housing costs) - Consumer Price Index (with housing) for April</t>
  </si>
  <si>
    <t>Consumer price index (including housing costs) - Consumer Price Index (with housing) for October</t>
  </si>
  <si>
    <t>CPI(H) - 2027-28 - July</t>
  </si>
  <si>
    <t xml:space="preserve">PR24 Bioresources forecasting accuracy incentive penalty in 2022-23 FYA (CPIH deflated) prices (WWN) </t>
  </si>
  <si>
    <t xml:space="preserve">PR24 Business retail revenue adjustment in 2022-23 FYA (CPIH deflated) prices (WR) </t>
  </si>
  <si>
    <t xml:space="preserve">PR24 Business retail revenue adjustment in 2022-23 FYA (CPIH deflated) prices (WN) </t>
  </si>
  <si>
    <t xml:space="preserve">PR24 Business retail revenue adjustment in 2022-23 FYA (CPIH deflated) prices (Residential retail) </t>
  </si>
  <si>
    <t xml:space="preserve">PR24 Delivery mechanism (DM) revenue adjustment in 2022-23 FYA (CPIH deflated) prices (WR) </t>
  </si>
  <si>
    <t xml:space="preserve">PR24 Delivery mechanism (DM) revenue adjustment in 2022-23 FYA (CPIH deflated) prices (WN) </t>
  </si>
  <si>
    <t xml:space="preserve">PR24 Totex costs revenue adjustment in 2022-23 FYA (CPIH deflated) prices (ADDN1) </t>
  </si>
  <si>
    <t xml:space="preserve">PR24 Major projects revenue adjustment in 2022-23 FYA (CPIH deflated) prices (WR) </t>
  </si>
  <si>
    <t xml:space="preserve">PR24 Major projects revenue adjustment in 2022-23 FYA (CPIH deflated) prices (WN) </t>
  </si>
  <si>
    <t xml:space="preserve">PR24 QAA revenue adjustment in 2022-23 FYA (CPIH deflated) prices (Business retail) </t>
  </si>
  <si>
    <t xml:space="preserve">PR24 Price control deliverables (PCD) revenue adjustment in 2022-23 FYA (CPIH deflated) prices (WWN) </t>
  </si>
  <si>
    <t xml:space="preserve">PR24 Wastewater enhancement revenue adjustment in 2022-23 FYA (CPIH deflated) prices (WR) </t>
  </si>
  <si>
    <t xml:space="preserve">2027-28 ODI payments deferred until next reporting year (tvm adjusted) in 2022-23 CPIH FYA prices (WWN) </t>
  </si>
  <si>
    <t xml:space="preserve">2028-29 Voluntary deferrals in 2022-23 CPIH FYA prices (ADDN1) </t>
  </si>
  <si>
    <t xml:space="preserve">2029-30 ODI payments in 2022-23 CPIH FYA prices (WR) </t>
  </si>
  <si>
    <t xml:space="preserve">2029-30 ODI payments in 2022-23 CPIH FYA prices (WN) </t>
  </si>
  <si>
    <t xml:space="preserve">2029-30 Other bespoke adjustments in 2022-23 CPIH FYA prices (Business retail) </t>
  </si>
  <si>
    <t xml:space="preserve">Eligible for post financeability adjustments tax uplift - PR24 ODI revenue adjustment (WWN) </t>
  </si>
  <si>
    <t xml:space="preserve">Eligible for post financeability adjustments tax uplift - PR24 ODI revenue adjustment (BR) </t>
  </si>
  <si>
    <t xml:space="preserve">Eligible for post financeability adjustments tax uplift - PR24 Bioresources forecasting accuracy incentive penalty adjustment (Residential retail) </t>
  </si>
  <si>
    <t xml:space="preserve">Eligible for post financeability adjustments tax uplift - PR24 Business retail revenue adjustment (WR) </t>
  </si>
  <si>
    <t xml:space="preserve">Eligible for post financeability adjustments tax uplift - PR24 Business retail revenue adjustment (WN) </t>
  </si>
  <si>
    <t xml:space="preserve">Eligible for post financeability adjustments tax uplift - PR24 Business retail revenue adjustment (ADDN2) </t>
  </si>
  <si>
    <t xml:space="preserve">Eligible for post financeability adjustments tax uplift - PR24 Totex costs revenue adjustment (WWN) </t>
  </si>
  <si>
    <t xml:space="preserve">Eligible for post financeability adjustments tax uplift - PR24 Tax revenue adjustment (ADDN1) </t>
  </si>
  <si>
    <t xml:space="preserve">Eligible for post financeability adjustments tax uplift - PR24 QAA revenue adjustment (WWN) </t>
  </si>
  <si>
    <t xml:space="preserve">Eligible for post financeability adjustments tax uplift - PR24 QAA revenue adjustment (ADDN1) </t>
  </si>
  <si>
    <t xml:space="preserve">Eligible for post financeability adjustments tax uplift - Other revenue adjustments (Residential retail) </t>
  </si>
  <si>
    <t xml:space="preserve">Eligible for post financeability adjustments tax uplift - PR24 In-period ODI (Business retail) </t>
  </si>
  <si>
    <t>tolerance</t>
  </si>
  <si>
    <t>Months per model period</t>
  </si>
  <si>
    <t>CPI(H): May - index</t>
  </si>
  <si>
    <t>CPI(H): July - index</t>
  </si>
  <si>
    <t>CPI(H): Financial year average (FYA year ending March) 2028</t>
  </si>
  <si>
    <t>CPI(H): Inflate from 2022-23 FYA to 2027-28 FYA</t>
  </si>
  <si>
    <t>Ofwat - PR24 RFI revenue adjustment expressed in 2027-28 CPIH FYA prices</t>
  </si>
  <si>
    <t>Ofwat - PR24 Havant Thicket - cost of debt revenue adjustment eligible for tax uplift in 2027-28 CPIH FYA prices</t>
  </si>
  <si>
    <t>Ofwat - PR24 Delivery mechanism (DM) revenue adjustment not eligible for tax uplift in 2027-28 CPIH FYA prices</t>
  </si>
  <si>
    <t>Ofwat - PR24 Major projects revenue adjustment not eligible for tax uplift in 2027-28 CPIH FYA prices</t>
  </si>
  <si>
    <t>Ofwat - Unprofiled post financeability adjustments not eligible for tax uplift - real (2027-28 CPIH FYA prices) (ADDN1)</t>
  </si>
  <si>
    <t>2029-30 ODI payments expressed in 2027-28 CPIH FYA prices</t>
  </si>
  <si>
    <t>Separate price Control Adjustments Into Those Eligible / Not Eligible For Tax Uplift In Financial Model</t>
  </si>
  <si>
    <t>PV discount factor at base date</t>
  </si>
  <si>
    <t>Ofwat - Revenue adjustment - EAC factor adjusted (Business retail)</t>
  </si>
  <si>
    <t>Revenue adjustment eligibile for tax uplift - active</t>
  </si>
  <si>
    <t>In-period revenue adjustments applied in 2030-31 allowed revenues eligible for tax uplift - real (2027-28 CPIH FYA prices)</t>
  </si>
  <si>
    <t>2028-29 Voluntary abatements expressed in 2027-28 CPIH FYA prices sign reversed (Business Retail)</t>
  </si>
  <si>
    <t>2029-30 Voluntary deferrals expressed in 2027-28 CPIH FYA prices sign reversed (WR)</t>
  </si>
  <si>
    <t>2029-30 Other bespoke adjustments expressed in 2027-28 CPIH FYA prices (BR)</t>
  </si>
  <si>
    <t>2029-30 Voluntary abatements expressed in 2027-28 CPIH FYA prices sign reversed (ADDN2)</t>
  </si>
  <si>
    <t>2029-30 ODI payments expressed in 2027-28 CPIH FYA prices (Residential Retail)</t>
  </si>
  <si>
    <t>2029-30 Voluntary abatements expressed in 2027-28 CPIH FYA prices sign reversed (Business Retail)</t>
  </si>
  <si>
    <t>2028-30 Voluntary deferrals expressed in 2027-28 CPIH FYA prices sign reversed (ADDN2)</t>
  </si>
  <si>
    <t>2028-30 Voluntary abatements expressed in 2027-28 CPIH FYA prices sign reversed (Business Retail)</t>
  </si>
  <si>
    <t>Ofwat - PR24 Business retail revenue adjustment eligible for tax uplift in 2027-28 CPIH FYA prices (BR)</t>
  </si>
  <si>
    <t>Ofwat - PR24 Water trading revenue adjustment eligible for tax uplift in 2027-28 CPIH FYA prices (BR)</t>
  </si>
  <si>
    <t>Ofwat - PR24 QAA revenue adjustment eligible for tax uplift in 2027-28 CPIH FYA prices (BR)</t>
  </si>
  <si>
    <t>Ofwat - PR24 QAA revenue adjustment eligible for tax uplift in 2027-28 CPIH FYA prices (ADDN1)</t>
  </si>
  <si>
    <t>Ofwat - PR24 Tax revenue adjustment eligible for tax uplift in 2027-28 CPIH FYA prices (ADDN2)</t>
  </si>
  <si>
    <t>Ofwat - PR24 Bioresources revenue adjustment eligible for tax uplift in 2027-28 CPIH FYA prices (ADDN2)</t>
  </si>
  <si>
    <t>Ofwat - PR24 Delayed delivery cashflow mechanism (DDCM) revenue adjustment not eligible for tax uplift in 2027-28 CPIH FYA prices (WWN)</t>
  </si>
  <si>
    <t>Ofwat - PR24 Water trading revenue adjustment not eligible for tax uplift in 2027-28 CPIH FYA prices (WWN)</t>
  </si>
  <si>
    <t>Ofwat - Other revenue adjustment not eligible for tax uplift in 2027-28 CPIH FYA prices (WWN)</t>
  </si>
  <si>
    <t>Ofwat - PR24 Totex costs revenue adjustment not eligible for tax uplift in 2027-28 CPIH FYA prices (BR)</t>
  </si>
  <si>
    <t>Ofwat - PR24 Real price effects revenue adjustment not eligible for tax uplift in 2027-28 CPIH FYA prices (ADDN1)</t>
  </si>
  <si>
    <t>Ofwat - PR24 Tax revenue adjustment not eligible for tax uplift in 2027-28 CPIH FYA prices (ADDN2)</t>
  </si>
  <si>
    <t>Ofwat - PR24 Innovation and water efficiency revenue adjustment not eligible for tax uplift in 2027-28 CPIH FYA prices (ADDN2)</t>
  </si>
  <si>
    <t xml:space="preserve">Unprofiled Post Financeability Revenue Adjustments </t>
  </si>
  <si>
    <t xml:space="preserve"> Post Financeability Revenue Adjustment Inputs</t>
  </si>
  <si>
    <t>label</t>
  </si>
  <si>
    <t xml:space="preserve">Ofwat - PR24 ODI revenue adjustment expressed in 2027-28 CPIH FYA prices (ADDN2) </t>
  </si>
  <si>
    <t xml:space="preserve">Ofwat - PR24 Business retail revenue adjustment expressed in 2027-28 CPIH FYA prices (ADDN1) </t>
  </si>
  <si>
    <t xml:space="preserve">Ofwat - PR24 Cost of new debt revenue adjustment expressed in 2027-28 CPIH FYA prices (WR) </t>
  </si>
  <si>
    <t xml:space="preserve">Ofwat - PR24 Cost of new debt revenue adjustment expressed in 2027-28 CPIH FYA prices (WN) </t>
  </si>
  <si>
    <t xml:space="preserve">Ofwat - PR24 Totex costs revenue adjustment expressed in 2027-28 CPIH FYA prices (Residential retail) </t>
  </si>
  <si>
    <t xml:space="preserve">Ofwat - PR24 Tax revenue adjustment expressed in 2027-28 CPIH FYA prices (WWN) </t>
  </si>
  <si>
    <t xml:space="preserve">Ofwat - PR24 Innovation and water efficiency revenue adjustment expressed in 2027-28 CPIH FYA prices (ADDN1) </t>
  </si>
  <si>
    <t xml:space="preserve">Ofwat - PR24 QAA revenue adjustment expressed in 2027-28 CPIH FYA prices (ADDN1) </t>
  </si>
  <si>
    <t xml:space="preserve">Ofwat - Other revenue adjustments expressed in 2027-28 CPIH FYA prices (Residential retail) </t>
  </si>
  <si>
    <t xml:space="preserve">Ofwat - PR24 Price control deliverables (PCD) revenue adjustment expressed in 2027-28 CPIH FYA prices (WWN) </t>
  </si>
  <si>
    <t xml:space="preserve">Ofwat - PR24 Wastewater enhancement revenue adjustment expressed in 2027-28 CPIH FYA prices (Business retail) </t>
  </si>
  <si>
    <t xml:space="preserve">Ofwat - PR24 ODI revenue adjustment eligible for tax uplift in 2027-28 CPIH FYA prices (WWN) </t>
  </si>
  <si>
    <t xml:space="preserve">Ofwat - PR24 ODI revenue adjustment adjusted for tax uplift in 2027-28 CPIH FYA prices (Business retail) </t>
  </si>
  <si>
    <t xml:space="preserve">Ofwat - PR24 RFI revenue adjustment eligible for tax uplift in 2027-28 CPIH FYA prices (Business retail) </t>
  </si>
  <si>
    <t xml:space="preserve">Ofwat - PR24 Delayed delivery cashflow mechanism (DDCM) revenue adjustment eligible for tax uplift in 2027-28 CPIH FYA prices (Residential retail) </t>
  </si>
  <si>
    <t xml:space="preserve">Ofwat - PR24 Business retail revenue adjustment eligible for tax uplift in 2027-28 CPIH FYA prices (ADDN2) </t>
  </si>
  <si>
    <t xml:space="preserve">Ofwat - PR24 Real price effects revenue adjustment eligible for tax uplift in 2027-28 CPIH FYA prices (ADDN2) </t>
  </si>
  <si>
    <t xml:space="preserve">Ofwat - PR24 QAA revenue adjustment eligible for tax uplift in 2027-28 CPIH FYA prices (WR) </t>
  </si>
  <si>
    <t xml:space="preserve">Ofwat - PR24 QAA revenue adjustment eligible for tax uplift in 2027-28 CPIH FYA prices (WN) </t>
  </si>
  <si>
    <t xml:space="preserve">Ofwat - Other revenue adjustment eligible for tax uplift in 2027-28 CPIH FYA prices (Business retail) </t>
  </si>
  <si>
    <t xml:space="preserve">Ofwat - PR24 Price control deliverables (PCD) revenue adjustment eligible for tax uplift in 2027-28 CPIH FYA prices (WWN) </t>
  </si>
  <si>
    <t xml:space="preserve">Ofwat - PR24 Price control deliverables (PCD) revenue adjustment eligible for tax uplift in 2027-28 CPIH FYA prices (ADDN2) </t>
  </si>
  <si>
    <t xml:space="preserve">Ofwat - PR24 Water trading revenue adjustment not eligible for tax uplift in 2027-28 CPIH FYA prices (Business retail) </t>
  </si>
  <si>
    <t xml:space="preserve">Ofwat - PR24 Third party services revenue adjustment not eligible for tax uplift in 2027-28 CPIH FYA prices (WR) </t>
  </si>
  <si>
    <t xml:space="preserve">Ofwat - PR24 Third party services revenue adjustment not eligible for tax uplift in 2027-28 CPIH FYA prices (WN) </t>
  </si>
  <si>
    <t xml:space="preserve">Ofwat - PR24 Cost of new debt revenue adjustment not eligible for tax uplift in 2027-28 CPIH FYA prices (BR) </t>
  </si>
  <si>
    <t xml:space="preserve">Ofwat - PR24 Cost of new debt revenue adjustment not eligible for tax uplift in 2027-28 CPIH FYA prices (Business retail) </t>
  </si>
  <si>
    <t xml:space="preserve">Ofwat - Other revenue adjustment not eligible for tax uplift in 2027-28 CPIH FYA prices (ADDN1) </t>
  </si>
  <si>
    <t xml:space="preserve">2028-29 Voluntary deferrals expressed in 2027-28 CPIH FYA prices sign reversed (Residential retail) </t>
  </si>
  <si>
    <t xml:space="preserve">2028-29 Other bespoke adjustments expressed in 2027-28 CPIH FYA prices (Business retail) </t>
  </si>
  <si>
    <t xml:space="preserve">2028-30 Voluntary abatements expressed in 2027-28 CPIH FYA prices sign reversed (ADDN2) </t>
  </si>
  <si>
    <t xml:space="preserve">2028-30 Voluntary abatements expressed in 2027-28 CPIH FYA prices sign reversed (Business retail) </t>
  </si>
  <si>
    <t xml:space="preserve">In-period revenue adjustments to be applied in 2031-32 allowed revenues - real (2027-28 CPIH FYA prices) (BR) </t>
  </si>
  <si>
    <t xml:space="preserve">In-period revenue adjustments to be applied in 2031-32 allowed revenues eligible for tax uplift - real (2027-28 CPIH FYA prices) (WWN) </t>
  </si>
  <si>
    <t xml:space="preserve">PV discount factor (Business retail) </t>
  </si>
  <si>
    <t xml:space="preserve">Equivalent Annual Cost (EAC) factor (Business retail) </t>
  </si>
  <si>
    <t xml:space="preserve">Ofwat - Post financeability adjustment eligible for tax uplift applied in first year - real (WR) </t>
  </si>
  <si>
    <t xml:space="preserve">Ofwat - Post financeability adjustment eligible for tax uplift applied in first year - real (WN) </t>
  </si>
  <si>
    <t xml:space="preserve">Ofwat - Post financeability adjustment eligible for tax uplift - EAC factor adjusted (WWN) </t>
  </si>
  <si>
    <t xml:space="preserve">Ofwat - Post financeability adjustment eligible for tax uplift - EAC factor adjusted (Residential retail) </t>
  </si>
  <si>
    <t xml:space="preserve">Ofwat - Post financeability adjustment not eligible for tax uplift - EAC factor adjusted (ADDN1) </t>
  </si>
  <si>
    <t xml:space="preserve">Ofwat - Post financeability adjustment not eligible for tax uplift - NPV adjusted (BR) </t>
  </si>
  <si>
    <t xml:space="preserve"> - Eligible for post financeability adjustments tax uplift - PR24 Real price effects revenue adjustment</t>
  </si>
  <si>
    <t>Eligible for post financeability adjustments tax uplift - PR24 Havant Thicket - cost of debt revenue adjustment</t>
  </si>
  <si>
    <t xml:space="preserve"> - Selector</t>
  </si>
  <si>
    <t>Months per period</t>
  </si>
  <si>
    <t xml:space="preserve"> - CPI(H): April - index</t>
  </si>
  <si>
    <t xml:space="preserve"> - CPI(H): November - index</t>
  </si>
  <si>
    <t xml:space="preserve"> - CPI(H): Financial year average (FYA year ending March) 2028</t>
  </si>
  <si>
    <t xml:space="preserve"> - Ofwat - PR24 RFI revenue adjustment expressed in 2027-28 CPIH FYA prices (Total)</t>
  </si>
  <si>
    <t xml:space="preserve"> - Ofwat - PR24 Bioresources revenue adjustment expressed in 2027-28 CPIH FYA prices (Total)</t>
  </si>
  <si>
    <t xml:space="preserve"> - Ofwat - PR24 Water trading revenue adjustment expressed in 2027-28 CPIH FYA prices (Total)</t>
  </si>
  <si>
    <t xml:space="preserve"> - Ofwat - PR24 RFI revenue adjustment eligible for tax uplift in 2027-28 CPIH FYA prices</t>
  </si>
  <si>
    <t xml:space="preserve"> - Ofwat - PR24 QAA revenue adjustment eligible for tax uplift in 2027-28 CPIH FYA prices</t>
  </si>
  <si>
    <t xml:space="preserve"> - Ofwat - Unprofiled post financeability adjustments eligible for tax uplift - real (2027-28 CPIH FYA prices) (BR)</t>
  </si>
  <si>
    <t xml:space="preserve"> - Ofwat - PR24 Third party services revenue adjustment not eligible for tax uplift in 2027-28 CPIH FYA prices</t>
  </si>
  <si>
    <t xml:space="preserve"> - Ofwat - PR24 Real price effects revenue adjustment not eligible for tax uplift in 2027-28 CPIH FYA prices</t>
  </si>
  <si>
    <t xml:space="preserve"> - Ofwat - Unprofiled post financeability adjustments not eligible for tax uplift - real (2027-28 CPIH FYA prices) (WR)</t>
  </si>
  <si>
    <t xml:space="preserve"> - 2029-30 Voluntary abatements expressed in 2027-28 CPIH FYA prices sign reversed</t>
  </si>
  <si>
    <t xml:space="preserve"> - 2028-30 Other bespoke adjustments expressed in 2027-28 CPIH FYA prices (Total)</t>
  </si>
  <si>
    <t xml:space="preserve"> - In-period revenue adjustments to be applied in 2030-31 allowed revenues - real (2027-28 CPIH FYA prices) (BR)</t>
  </si>
  <si>
    <t xml:space="preserve"> - In-period revenue adjustments to be applied in 2030-31 allowed revenues adjusted for tax uplift - real (2027-28 CPIH FYA prices) (Business retail)</t>
  </si>
  <si>
    <t xml:space="preserve"> - In-period revenue adjustments to be applied in 2031-32 allowed revenues not eligible for tax uplift - real (2027-28 CPIH FYA prices) (Residential retail)</t>
  </si>
  <si>
    <t xml:space="preserve"> - Ofwat - Post financeability adjustment eligible for tax uplift - EAC factor adjusted</t>
  </si>
  <si>
    <t xml:space="preserve"> - Ofwat - Revenue adjustment - EAC factor adjusted (Residential retail)</t>
  </si>
  <si>
    <t xml:space="preserve"> - Ofwat - Post financeability adjustment not eligible for tax uplift - NPV adjusted</t>
  </si>
  <si>
    <t xml:space="preserve"> - Revenue adjustment - active (Business retail)</t>
  </si>
  <si>
    <t xml:space="preserve"> - In-period revenue adjustments applied in 2030-31 allowed revenues eligible for tax uplift - real (2027-28 CPIH FYA prices) (Residential retail)</t>
  </si>
  <si>
    <t xml:space="preserve"> - Ofwat - Residential retail revenue adjustment - real</t>
  </si>
  <si>
    <t xml:space="preserve"> - 2027-28 ODI payments deferred until next reporting year (tvm adjusted) expressed in 2027-28 CPIH FYA prices (WWN)</t>
  </si>
  <si>
    <t xml:space="preserve"> - 2028-29 Other bespoke adjustments expressed in 2027-28 CPIH FYA prices (WWN)</t>
  </si>
  <si>
    <t xml:space="preserve"> - 2027-28 ODI payments deferred until next reporting year (tvm adjusted) expressed in 2027-28 CPIH FYA prices (BR)</t>
  </si>
  <si>
    <t xml:space="preserve"> - 2027-28 ODI payments deferred until next reporting year (tvm adjusted) expressed in 2027-28 CPIH FYA prices (Business Retail)</t>
  </si>
  <si>
    <t xml:space="preserve"> - 2029-30 Voluntary abatements expressed in 2027-28 CPIH FYA prices sign reversed (WR)</t>
  </si>
  <si>
    <t xml:space="preserve"> - 2028-30 Voluntary deferrals expressed in 2027-28 CPIH FYA prices sign reversed (WWN)</t>
  </si>
  <si>
    <t xml:space="preserve"> - Ofwat - PR24 Cost of new debt revenue adjustment eligible for tax uplift in 2027-28 CPIH FYA prices (WWN)</t>
  </si>
  <si>
    <t xml:space="preserve"> - Ofwat - PR24 Water trading revenue adjustment eligible for tax uplift in 2027-28 CPIH FYA prices (BR)</t>
  </si>
  <si>
    <t xml:space="preserve"> - Ofwat - PR24 Delayed delivery cashflow mechanism (DDCM) revenue adjustment eligible for tax uplift in 2027-28 CPIH FYA prices (ADDN1)</t>
  </si>
  <si>
    <t xml:space="preserve"> - Ofwat - PR24 Major projects revenue adjustment eligible for tax uplift in 2027-28 CPIH FYA prices (ADDN1)</t>
  </si>
  <si>
    <t xml:space="preserve"> - Ofwat - PR24 Totex costs revenue adjustment eligible for tax uplift in 2027-28 CPIH FYA prices (ADDN2)</t>
  </si>
  <si>
    <t xml:space="preserve"> - Ofwat - PR24 QAA revenue adjustment eligible for tax uplift in 2027-28 CPIH FYA prices (ADDN2)</t>
  </si>
  <si>
    <t xml:space="preserve"> - Ofwat - PR24 Wastewater enhancement revenue adjustment eligible for tax uplift in 2027-28 CPIH FYA prices (ADDN2)</t>
  </si>
  <si>
    <t xml:space="preserve"> - Ofwat - PR24 Havant Thicket - cost of debt revenue adjustment not eligible for tax uplift in 2027-28 CPIH FYA prices (WR)</t>
  </si>
  <si>
    <t xml:space="preserve"> - Ofwat - PR24 Totex costs revenue adjustment not eligible for tax uplift in 2027-28 CPIH FYA prices (WWN)</t>
  </si>
  <si>
    <t xml:space="preserve"> - Ofwat - PR24 Residential retail revenue adjustment not eligible for tax uplift in 2027-28 CPIH FYA prices (WWN)</t>
  </si>
  <si>
    <t xml:space="preserve"> - Ofwat - PR24 Water trading revenue adjustment not eligible for tax uplift in 2027-28 CPIH FYA prices (BR)</t>
  </si>
  <si>
    <t xml:space="preserve"> - Ofwat - PR24 QAA revenue adjustment not eligible for tax uplift in 2027-28 CPIH FYA prices (BR)</t>
  </si>
  <si>
    <t xml:space="preserve"> - Ofwat - PR24 Bioresources forecasting accuracy incentive penalty adjustment not eligible for tax uplift in 2027-28 CPIH FYA prices (ADDN1)</t>
  </si>
  <si>
    <t xml:space="preserve"> - Ofwat - PR24 Delivery mechanism (DM) revenue adjustment not eligible for tax uplift in 2027-28 CPIH FYA prices (Residential retail)</t>
  </si>
  <si>
    <t xml:space="preserve"> - Ofwat - PR24 Third party services revenue adjustment not eligible for tax uplift in 2027-28 CPIH FYA prices (Business retail)</t>
  </si>
  <si>
    <t xml:space="preserve"> - Ofwat - PR24 QAA revenue adjustment not eligible for tax uplift in 2027-28 CPIH FYA prices (Business retail)</t>
  </si>
  <si>
    <t>Detailed Outputs</t>
  </si>
  <si>
    <t>The model timeline and flag calculations are performed on this sheet.</t>
  </si>
  <si>
    <t>All the indexation related calculations are performed on this sheet.</t>
  </si>
  <si>
    <t>Totex</t>
  </si>
  <si>
    <t>Summary of checks and alerts to ensure that the model is performing corectly</t>
  </si>
  <si>
    <t>CALC</t>
  </si>
  <si>
    <t>Residential</t>
  </si>
  <si>
    <t>IN</t>
  </si>
  <si>
    <t>IR</t>
  </si>
  <si>
    <t>MIC</t>
  </si>
  <si>
    <t>na</t>
  </si>
  <si>
    <t>PAYG</t>
  </si>
  <si>
    <t>Ofwat second blue text (no shade)</t>
  </si>
  <si>
    <t>Ofwat purple 100%</t>
  </si>
  <si>
    <t>Empty cell with light grey shade</t>
  </si>
  <si>
    <t>Ofwat light blue 50%</t>
  </si>
  <si>
    <t>Ofwat purple 66%</t>
  </si>
  <si>
    <t>END</t>
  </si>
  <si>
    <t>Sheet</t>
  </si>
  <si>
    <t>Constant</t>
  </si>
  <si>
    <t>months</t>
  </si>
  <si>
    <t>Consumer price index (including housing costs) - Consumer Price Index (with housing) for June</t>
  </si>
  <si>
    <t>Year reference for FYA base price 3 (FYA year ending March)</t>
  </si>
  <si>
    <t xml:space="preserve">PR24 ODI revenue adjustment in 2022-23 FYA (CPIH deflated) prices (ADDN2) </t>
  </si>
  <si>
    <t xml:space="preserve">PR24 Water trading revenue adjustment in 2022-23 FYA (CPIH deflated) prices (ADDN2) </t>
  </si>
  <si>
    <t xml:space="preserve">PR24 Cost of new debt revenue adjustment in 2022-23 FYA (CPIH deflated) prices (WWN) </t>
  </si>
  <si>
    <t xml:space="preserve">PR24 Totex costs revenue adjustment in 2022-23 FYA (CPIH deflated) prices (BR) </t>
  </si>
  <si>
    <t xml:space="preserve">PR24 Major projects revenue adjustment in 2022-23 FYA (CPIH deflated) prices (ADDN1) </t>
  </si>
  <si>
    <t xml:space="preserve">2028-29 ODI payments in 2022-23 CPIH FYA prices (Residential retail) </t>
  </si>
  <si>
    <t xml:space="preserve">2028-29 Voluntary abatements in 2022-23 CPIH FYA prices (WWN) </t>
  </si>
  <si>
    <t xml:space="preserve">2029-30 Voluntary abatements in 2022-23 CPIH FYA prices (WWN) </t>
  </si>
  <si>
    <t xml:space="preserve">Eligible for post financeability adjustments tax uplift - PR24 Bioresources revenue adjustment (WR) </t>
  </si>
  <si>
    <t xml:space="preserve">Eligible for post financeability adjustments tax uplift - PR24 Bioresources revenue adjustment (WN) </t>
  </si>
  <si>
    <t xml:space="preserve">Eligible for post financeability adjustments tax uplift - PR24 Bioresources revenue adjustment (ADDN2) </t>
  </si>
  <si>
    <t xml:space="preserve">Eligible for post financeability adjustments tax uplift - PR24 Water trading revenue adjustment (BR) </t>
  </si>
  <si>
    <t xml:space="preserve">Eligible for post financeability adjustments tax uplift - PR24 Water trading revenue adjustment (ADDN2) </t>
  </si>
  <si>
    <t xml:space="preserve">Eligible for post financeability adjustments tax uplift - PR24 Delivery mechanism (DM) revenue adjustment (Business retail) </t>
  </si>
  <si>
    <t xml:space="preserve">Eligible for post financeability adjustments tax uplift - PR24 Real price effects revenue adjustment (WN) </t>
  </si>
  <si>
    <t xml:space="preserve">Eligible for post financeability adjustments tax uplift - PR24 Real price effects revenue adjustment (Residential retail) </t>
  </si>
  <si>
    <t xml:space="preserve">Eligible for post financeability adjustments tax uplift - PR24 Major projects revenue adjustment (ADDN2) </t>
  </si>
  <si>
    <t xml:space="preserve">Eligible for post financeability adjustments tax uplift - PR24 Major projects revenue adjustment (Residential retail) </t>
  </si>
  <si>
    <t xml:space="preserve">Eligible for post financeability adjustments tax uplift - PR24 Wastewater enhancement revenue adjustment (WR) </t>
  </si>
  <si>
    <t xml:space="preserve">Eligible for post financeability adjustments tax uplift - PR24 Wastewater enhancement revenue adjustment (WN) </t>
  </si>
  <si>
    <t xml:space="preserve">Eligible for post financeability adjustments tax uplift - PR24 Wastewater enhancement revenue adjustment (WWN) </t>
  </si>
  <si>
    <t xml:space="preserve">Selector (WWN) </t>
  </si>
  <si>
    <t>Separate Adjustments Into Those Eligible / Not Eligible For Tax Uplift In Financial Model</t>
  </si>
  <si>
    <t>Ofwat - PR24 RFI revenue adjustment eligible for tax uplift in 2027-28 CPIH FYA prices</t>
  </si>
  <si>
    <t>Ofwat - PR24 Delayed delivery cashflow mechanism (DDCM) revenue adjustment eligible for tax uplift in 2027-28 CPIH FYA prices</t>
  </si>
  <si>
    <t>Ofwat - PR24 Totex costs revenue adjustment eligible for tax uplift in 2027-28 CPIH FYA prices</t>
  </si>
  <si>
    <t>Ofwat - PR24 QAA revenue adjustment eligible for tax uplift in 2027-28 CPIH FYA prices</t>
  </si>
  <si>
    <t>Ofwat - PR24 Price control deliverables (PCD) revenue adjustment eligible for tax uplift in 2027-28 CPIH FYA prices</t>
  </si>
  <si>
    <t>Ofwat - Unprofiled post financeability adjustments eligible for tax uplift - real (2027-28 CPIH FYA prices) (ADDN1)</t>
  </si>
  <si>
    <t>Ofwat - Unprofiled post financeability adjustments not eligible for tax uplift - real (2027-28 CPIH FYA prices) (WR)</t>
  </si>
  <si>
    <t>Ofwat - Unprofiled post financeability adjustments not eligible for tax uplift - real (2027-28 CPIH FYA prices) (WN)</t>
  </si>
  <si>
    <t>2028-30 Voluntary abatements expressed in 2027-28 CPIH FYA prices sign reversed</t>
  </si>
  <si>
    <t>In-period revenue adjustments to be applied in 2030-31 allowed revenues - real (2027-28 CPIH FYA prices) (WWN)</t>
  </si>
  <si>
    <t>In-period revenue adjustments to be applied in 2030-31 allowed revenues eligible for tax uplift - real (2027-28 CPIH FYA prices) (Business retail)</t>
  </si>
  <si>
    <t>In-period revenue adjustments to be applied in 2030-31 allowed revenues not eligible for tax uplift - real (2027-28 CPIH FYA prices)</t>
  </si>
  <si>
    <t>In-period revenue adjustments to be applied in 2031-32 allowed revenues not eligible for tax uplift - real (2027-28 CPIH FYA prices) (Business retail)</t>
  </si>
  <si>
    <t>Ofwat - Post financeability adjustment eligible for tax uplift - NPV adjusted</t>
  </si>
  <si>
    <t>In-period revenue adjustments applied in 2030-31 allowed revenues eligible for tax uplift - real (2027-28 CPIH FYA prices) (Business retail)</t>
  </si>
  <si>
    <t>ADDN2</t>
  </si>
  <si>
    <t>2028-29 Voluntary deferrals expressed in 2027-28 CPIH FYA prices sign reversed (Residential Retail)</t>
  </si>
  <si>
    <t>2029-30 ODI payments expressed in 2027-28 CPIH FYA prices (WWN)</t>
  </si>
  <si>
    <t>2029-30 Voluntary deferrals expressed in 2027-28 CPIH FYA prices sign reversed (ADDN1)</t>
  </si>
  <si>
    <t>2028-30 Voluntary abatements expressed in 2027-28 CPIH FYA prices sign reversed (ADDN1)</t>
  </si>
  <si>
    <t>Ofwat - PR24 RFI revenue adjustment eligible for tax uplift in 2027-28 CPIH FYA prices (WWN)</t>
  </si>
  <si>
    <t>Ofwat - PR24 Wastewater enhancement revenue adjustment eligible for tax uplift in 2027-28 CPIH FYA prices (BR)</t>
  </si>
  <si>
    <t>Ofwat - PR24 Residential retail revenue adjustment eligible for tax uplift in 2027-28 CPIH FYA prices (ADDN1)</t>
  </si>
  <si>
    <t>Ofwat - PR24 Bioresources forecasting accuracy incentive penalty adjustment not eligible for tax uplift in 2027-28 CPIH FYA prices (WWN)</t>
  </si>
  <si>
    <t>Ofwat - PR24 Price control deliverables (PCD) revenue adjustment not eligible for tax uplift in 2027-28 CPIH FYA prices (WWN)</t>
  </si>
  <si>
    <t>Ofwat - PR24 Residential retail revenue adjustment not eligible for tax uplift in 2027-28 CPIH FYA prices (BR)</t>
  </si>
  <si>
    <t>Ofwat - PR24 Price control deliverables (PCD) revenue adjustment not eligible for tax uplift in 2027-28 CPIH FYA prices (ADDN1)</t>
  </si>
  <si>
    <t>Ofwat - PR24 Havant Thicket - cost of debt revenue adjustment not eligible for tax uplift in 2027-28 CPIH FYA prices (ADDN2)</t>
  </si>
  <si>
    <t>Ofwat - PR24 QAA revenue adjustment not eligible for tax uplift in 2027-28 CPIH FYA prices (Residential retail)</t>
  </si>
  <si>
    <t>Ofwat - PR24 Delayed delivery cashflow mechanism (DDCM) revenue adjustment not eligible for tax uplift in 2027-28 CPIH FYA prices (Business retail)</t>
  </si>
  <si>
    <t xml:space="preserve">Ofwat - PR24 RFI revenue adjustment expressed in 2027-28 CPIH FYA prices (WWN) </t>
  </si>
  <si>
    <t xml:space="preserve">Ofwat - PR24 RFI revenue adjustment expressed in 2027-28 CPIH FYA prices (Business retail) </t>
  </si>
  <si>
    <t xml:space="preserve">Ofwat - PR24 Delayed delivery cashflow mechanism (DDCM) revenue adjustment expressed in 2027-28 CPIH FYA prices (ADDN2) </t>
  </si>
  <si>
    <t xml:space="preserve">Ofwat - PR24 Bioresources revenue adjustment expressed in 2027-28 CPIH FYA prices (Residential retail) </t>
  </si>
  <si>
    <t xml:space="preserve">Ofwat - PR24 Bioresources forecasting accuracy incentive penalty adjustment in 2027-28 FYA (CPIH deflated) prices (WR) </t>
  </si>
  <si>
    <t xml:space="preserve">Ofwat - PR24 Bioresources forecasting accuracy incentive penalty adjustment in 2027-28 FYA (CPIH deflated) prices (WN) </t>
  </si>
  <si>
    <t xml:space="preserve">Ofwat - PR24 Water trading revenue adjustment expressed in 2027-28 CPIH FYA prices (ADDN1) </t>
  </si>
  <si>
    <t xml:space="preserve">Ofwat - PR24 Tax revenue adjustment expressed in 2027-28 CPIH FYA prices (Residential retail) </t>
  </si>
  <si>
    <t xml:space="preserve">Ofwat - PR24 Havant Thicket - cost of debt revenue adjustment expressed in 2027-28 CPIH FYA prices (WR) </t>
  </si>
  <si>
    <t xml:space="preserve">Ofwat - PR24 Havant Thicket - cost of debt revenue adjustment expressed in 2027-28 CPIH FYA prices (WN) </t>
  </si>
  <si>
    <t xml:space="preserve">Ofwat - PR24 QAA revenue adjustment expressed in 2027-28 CPIH FYA prices (WR) </t>
  </si>
  <si>
    <t xml:space="preserve">Ofwat - PR24 QAA revenue adjustment expressed in 2027-28 CPIH FYA prices (WN) </t>
  </si>
  <si>
    <t xml:space="preserve">Ofwat - PR24 Wastewater enhancement revenue adjustment expressed in 2027-28 CPIH FYA prices (ADDN1) </t>
  </si>
  <si>
    <t xml:space="preserve">Ofwat - PR24 ODI revenue adjustment eligible for tax uplift in 2027-28 CPIH FYA prices (Residential retail) </t>
  </si>
  <si>
    <t xml:space="preserve">Ofwat - PR24 ODI revenue adjustment adjusted for tax uplift in 2027-28 CPIH FYA prices (ADDN1) </t>
  </si>
  <si>
    <t xml:space="preserve">Ofwat - PR24 RFI revenue adjustment eligible for tax uplift in 2027-28 CPIH FYA prices (WR) </t>
  </si>
  <si>
    <t xml:space="preserve">Ofwat - PR24 RFI revenue adjustment eligible for tax uplift in 2027-28 CPIH FYA prices (WN) </t>
  </si>
  <si>
    <t xml:space="preserve">Ofwat - PR24 Delayed delivery cashflow mechanism (DDCM) revenue adjustment eligible for tax uplift in 2027-28 CPIH FYA prices (Business retail) </t>
  </si>
  <si>
    <t xml:space="preserve">Ofwat - PR24 Bioresources forecasting accuracy incentive penalty adjustment eligible for tax uplift in 2027-28 CPIH FYA prices (BR) </t>
  </si>
  <si>
    <t xml:space="preserve">Ofwat - PR24 Residential retail revenue adjustment eligible for tax uplift in 2027-28 CPIH FYA prices (ADDN2) </t>
  </si>
  <si>
    <t xml:space="preserve">Ofwat - PR24 Totex costs revenue adjustment eligible for tax uplift in 2027-28 CPIH FYA prices (ADDN2) </t>
  </si>
  <si>
    <t xml:space="preserve">Ofwat - PR24 Tax revenue adjustment eligible for tax uplift in 2027-28 CPIH FYA prices (Residential retail) </t>
  </si>
  <si>
    <t xml:space="preserve">Ofwat - PR24 Innovation and water efficiency revenue adjustment eligible for tax uplift in 2027-28 CPIH FYA prices (WWN) </t>
  </si>
  <si>
    <t xml:space="preserve">Ofwat - PR24 ODI revenue adjustment not eligible for tax uplift in 2027-28 CPIH FYA prices (WWN) </t>
  </si>
  <si>
    <t xml:space="preserve">Ofwat - PR24 Delayed delivery cashflow mechanism (DDCM) revenue adjustment not eligible for tax uplift in 2027-28 CPIH FYA prices (WR) </t>
  </si>
  <si>
    <t xml:space="preserve">Ofwat - PR24 Delayed delivery cashflow mechanism (DDCM) revenue adjustment not eligible for tax uplift in 2027-28 CPIH FYA prices (WN) </t>
  </si>
  <si>
    <t xml:space="preserve">Ofwat - PR24 Water trading revenue adjustment not eligible for tax uplift in 2027-28 CPIH FYA prices (WR) </t>
  </si>
  <si>
    <t xml:space="preserve">Ofwat - PR24 Water trading revenue adjustment not eligible for tax uplift in 2027-28 CPIH FYA prices (WN) </t>
  </si>
  <si>
    <t xml:space="preserve">Ofwat - PR24 Real price effects revenue adjustment not eligible for tax uplift in 2027-28 CPIH FYA prices (BR) </t>
  </si>
  <si>
    <t xml:space="preserve">Ofwat - PR24 Real price effects revenue adjustment not eligible for tax uplift in 2027-28 CPIH FYA prices (ADDN1) </t>
  </si>
  <si>
    <t xml:space="preserve">Ofwat - PR24 Real price effects revenue adjustment not eligible for tax uplift in 2027-28 CPIH FYA prices (Residential retail) </t>
  </si>
  <si>
    <t xml:space="preserve">Ofwat - PR24 Major projects revenue adjustment not eligible for tax uplift in 2027-28 CPIH FYA prices (ADDN2) </t>
  </si>
  <si>
    <t xml:space="preserve">Ofwat - PR24 Innovation and water efficiency revenue adjustment not eligible for tax uplift in 2027-28 CPIH FYA prices (Business retail) </t>
  </si>
  <si>
    <t xml:space="preserve">Ofwat - PR24 QAA revenue adjustment not eligible for tax uplift in 2027-28 CPIH FYA prices (WWN) </t>
  </si>
  <si>
    <t xml:space="preserve">Ofwat - Other revenue adjustment not eligible for tax uplift in 2027-28 CPIH FYA prices (WR) </t>
  </si>
  <si>
    <t xml:space="preserve">Ofwat - Other revenue adjustment not eligible for tax uplift in 2027-28 CPIH FYA prices (WN) </t>
  </si>
  <si>
    <t xml:space="preserve">Ofwat - PR24 Price control deliverables (PCD) revenue adjustment not eligible for tax uplift in 2027-28 CPIH FYA prices (Business retail) </t>
  </si>
  <si>
    <t xml:space="preserve">2029-30 ODI payments expressed in 2027-28 CPIH FYA prices (WWN) </t>
  </si>
  <si>
    <t xml:space="preserve">2029-30 Voluntary abatements expressed in 2027-28 CPIH FYA prices sign reversed (ADDN1) </t>
  </si>
  <si>
    <t xml:space="preserve">2029-30 Voluntary abatements expressed in 2027-28 CPIH FYA prices sign reversed (Business retail) </t>
  </si>
  <si>
    <t xml:space="preserve">2029-30 Other bespoke adjustments expressed in 2027-28 CPIH FYA prices (WWN) </t>
  </si>
  <si>
    <t xml:space="preserve">2028-30 Other bespoke adjustments expressed in 2027-28 CPIH FYA prices (ADDN2) </t>
  </si>
  <si>
    <t xml:space="preserve">In-period revenue adjustments to be applied in 2030-31 allowed revenues - real (2027-28 CPIH FYA prices) (WR) </t>
  </si>
  <si>
    <t xml:space="preserve">In-period revenue adjustments to be applied in 2030-31 allowed revenues - real (2027-28 CPIH FYA prices) (WN) </t>
  </si>
  <si>
    <t xml:space="preserve">In-period revenue adjustments to be applied in 2030-31 allowed revenues eligible for tax uplift - real (2027-28 CPIH FYA prices) (BR) </t>
  </si>
  <si>
    <t xml:space="preserve">In-period revenue adjustments to be applied in 2030-31 allowed revenues not eligible for tax uplift - real (2027-28 CPIH FYA prices) (WN) </t>
  </si>
  <si>
    <t xml:space="preserve">In-period revenue adjustments to be applied in 2031-32 allowed revenues not eligible for tax uplift - real (2027-28 CPIH FYA prices) (ADDN2) </t>
  </si>
  <si>
    <t xml:space="preserve">PV discount factor (WWN) </t>
  </si>
  <si>
    <t xml:space="preserve">Ofwat - Post financeability adjustment eligible for tax uplift - NPV adjusted (WWN) </t>
  </si>
  <si>
    <t xml:space="preserve">In-period revenue adjustments applied in 2030-31 allowed revenues eligible for tax uplift - real (2027-28 CPIH FYA prices) (Business retail) </t>
  </si>
  <si>
    <t xml:space="preserve">In-period revenue adjustments applied in 2031-32 allowed revenues eligible for tax uplift - real (2027-28 CPIH FYA prices) (WR) </t>
  </si>
  <si>
    <t xml:space="preserve">In-period revenue adjustments applied in 2031-32 allowed revenues eligible for tax uplift - real (2027-28 CPIH FYA prices) (WN) </t>
  </si>
  <si>
    <t xml:space="preserve">Ofwat - Post financeability adjustments eligible for tax uplift - real (Business retail) </t>
  </si>
  <si>
    <t>ValuePercentage</t>
  </si>
  <si>
    <t xml:space="preserve"> - Year on year % change - CPI(H): Financial year average indices year on year %</t>
  </si>
  <si>
    <t xml:space="preserve"> - CPI(H) - 2027-28 - June</t>
  </si>
  <si>
    <t xml:space="preserve"> - Year reference for FYA base price 3 (FYA year ending March)</t>
  </si>
  <si>
    <t>PR24 Residential retail revenue adjustment in 2029-30 FYA (CPIH deflated) prices</t>
  </si>
  <si>
    <t>PR24 Third party services revenue adjustment in 2022-23 FYA (CPIH deflated) prices</t>
  </si>
  <si>
    <t xml:space="preserve"> - 2028-29 Voluntary abatements in 2022-23 CPIH FYA prices</t>
  </si>
  <si>
    <t xml:space="preserve"> - Eligible for post financeability adjustments tax uplift - PR24 Third party services revenue adjustment</t>
  </si>
  <si>
    <t xml:space="preserve"> - Eligible for post financeability adjustments tax uplift - PR24 Totex costs revenue adjustment</t>
  </si>
  <si>
    <t>Eligible for post financeability adjustments tax uplift - PR24 Wastewater enhancement revenue adjustment</t>
  </si>
  <si>
    <t xml:space="preserve"> - Months in a year</t>
  </si>
  <si>
    <t xml:space="preserve"> - Days in a year</t>
  </si>
  <si>
    <t xml:space="preserve"> - Period number</t>
  </si>
  <si>
    <t xml:space="preserve"> - CPI(H): March - index</t>
  </si>
  <si>
    <t xml:space="preserve"> - CPI(H): Inflate from 2027-28 FYA to 2027-28 FYA</t>
  </si>
  <si>
    <t xml:space="preserve"> - Ofwat - PR24 Delivery mechanism (DM) revenue adjustment expressed in 2027-28 CPIH FYA prices</t>
  </si>
  <si>
    <t xml:space="preserve"> - Ofwat - PR24 Totex costs revenue adjustment expressed in 2027-28 CPIH FYA prices (Total)</t>
  </si>
  <si>
    <t xml:space="preserve"> - Ofwat - PR24 Water trading revenue adjustment not eligible for tax uplift in 2027-28 CPIH FYA prices</t>
  </si>
  <si>
    <t xml:space="preserve"> - Ofwat - PR24 Major projects revenue adjustment not eligible for tax uplift in 2027-28 CPIH FYA prices</t>
  </si>
  <si>
    <t xml:space="preserve"> - 2029-30 ODI payments expressed in 2027-28 CPIH FYA prices</t>
  </si>
  <si>
    <t xml:space="preserve"> - 2028-30 ODI payments expressed in 2027-28 CPIH FYA prices (Total)</t>
  </si>
  <si>
    <t xml:space="preserve"> - In-period revenue adjustments to be applied in 2031-32 allowed revenues - real (2027-28 CPIH FYA prices) (ADDN2)</t>
  </si>
  <si>
    <t xml:space="preserve"> - In-period revenue adjustments to be applied in 2031-32 allowed revenues eligible for tax uplift - real (2027-28 CPIH FYA prices)</t>
  </si>
  <si>
    <t xml:space="preserve"> - In-period revenue adjustments to be applied in 2031-32 allowed revenues eligible for tax uplift - real (2027-28 CPIH FYA prices) (Business retail)</t>
  </si>
  <si>
    <t xml:space="preserve"> - PV discount factor</t>
  </si>
  <si>
    <t xml:space="preserve"> - PV discount factor at base date</t>
  </si>
  <si>
    <t xml:space="preserve"> - 2028-29 ODI payments expressed in 2027-28 CPIH FYA prices (WN)</t>
  </si>
  <si>
    <t xml:space="preserve"> - 2028-29 Other bespoke adjustments expressed in 2027-28 CPIH FYA prices (ADDN2)</t>
  </si>
  <si>
    <t xml:space="preserve"> - 2028-29 ODI payments expressed in 2027-28 CPIH FYA prices (Business Retail)</t>
  </si>
  <si>
    <t xml:space="preserve"> - 2028-29 Voluntary deferrals expressed in 2027-28 CPIH FYA prices sign reversed (Business Retail)</t>
  </si>
  <si>
    <t xml:space="preserve"> - 2029-30 ODI payments expressed in 2027-28 CPIH FYA prices (WN)</t>
  </si>
  <si>
    <t xml:space="preserve"> - 2028-30 ODI payments expressed in 2027-28 CPIH FYA prices (BR)</t>
  </si>
  <si>
    <t xml:space="preserve"> - 2028-30 Other bespoke adjustments expressed in 2027-28 CPIH FYA prices (BR)</t>
  </si>
  <si>
    <t xml:space="preserve"> - 2028-30 ODI payments expressed in 2027-28 CPIH FYA prices (Residential Retail)</t>
  </si>
  <si>
    <t xml:space="preserve"> - Ofwat - PR24 Price control deliverables (PCD) revenue adjustment eligible for tax uplift in 2027-28 CPIH FYA prices (WR)</t>
  </si>
  <si>
    <t xml:space="preserve"> - Ofwat - PR24 Cost of new debt revenue adjustment eligible for tax uplift in 2027-28 CPIH FYA prices (WN)</t>
  </si>
  <si>
    <t xml:space="preserve"> - Ofwat - PR24 Delivery mechanism (DM) revenue adjustment eligible for tax uplift in 2027-28 CPIH FYA prices (WN)</t>
  </si>
  <si>
    <t xml:space="preserve"> - Ofwat - PR24 Price control deliverables (PCD) revenue adjustment eligible for tax uplift in 2027-28 CPIH FYA prices (WN)</t>
  </si>
  <si>
    <t xml:space="preserve"> - Ofwat - PR24 Delivery mechanism (DM) revenue adjustment eligible for tax uplift in 2027-28 CPIH FYA prices (WWN)</t>
  </si>
  <si>
    <t xml:space="preserve"> - Ofwat - PR24 QAA revenue adjustment eligible for tax uplift in 2027-28 CPIH FYA prices (BR)</t>
  </si>
  <si>
    <t xml:space="preserve"> - Ofwat - PR24 Residential retail revenue adjustment eligible for tax uplift in 2027-28 CPIH FYA prices (BR)</t>
  </si>
  <si>
    <t xml:space="preserve"> - Ofwat - PR24 Bioresources revenue adjustment eligible for tax uplift in 2027-28 CPIH FYA prices (BR)</t>
  </si>
  <si>
    <t xml:space="preserve"> - Ofwat - PR24 Real price effects revenue adjustment eligible for tax uplift in 2027-28 CPIH FYA prices (ADDN1)</t>
  </si>
  <si>
    <t xml:space="preserve"> - Ofwat - PR24 Innovation and water efficiency revenue adjustment eligible for tax uplift in 2027-28 CPIH FYA prices (ADDN2)</t>
  </si>
  <si>
    <t xml:space="preserve"> - Ofwat - PR24 Residential retail revenue adjustment eligible for tax uplift in 2027-28 CPIH FYA prices (ADDN2)</t>
  </si>
  <si>
    <t xml:space="preserve"> - Ofwat - PR24 Price control deliverables (PCD) revenue adjustment eligible for tax uplift in 2027-28 CPIH FYA prices (ADDN2)</t>
  </si>
  <si>
    <t xml:space="preserve"> - Ofwat - PR24 ODI revenue adjustment not eligible for tax uplift in 2027-28 CPIH FYA prices (ADDN1)</t>
  </si>
  <si>
    <t xml:space="preserve"> - Ofwat - PR24 Business retail revenue adjustment not eligible for tax uplift in 2027-28 CPIH FYA prices (ADDN1)</t>
  </si>
  <si>
    <t xml:space="preserve"> - Ofwat - PR24 QAA revenue adjustment not eligible for tax uplift in 2027-28 CPIH FYA prices (ADDN1)</t>
  </si>
  <si>
    <t xml:space="preserve"> - Ofwat - Other revenue adjustment not eligible for tax uplift in 2027-28 CPIH FYA prices (ADDN1)</t>
  </si>
  <si>
    <t xml:space="preserve"> - Ofwat - PR24 Havant Thicket - cost of debt revenue adjustment not eligible for tax uplift in 2027-28 CPIH FYA prices (ADDN2)</t>
  </si>
  <si>
    <t xml:space="preserve"> - Ofwat - PR24 Delayed delivery cashflow mechanism (DDCM) revenue adjustment not eligible for tax uplift in 2027-28 CPIH FYA prices (Residential retail)</t>
  </si>
  <si>
    <t xml:space="preserve"> - Ofwat - Other revenue adjustment not eligible for tax uplift in 2027-28 CPIH FYA prices (Business retail)</t>
  </si>
  <si>
    <t>DOCUMENTATION AND QUALITY CONTROL</t>
  </si>
  <si>
    <t>cust</t>
  </si>
  <si>
    <t>Financial statements</t>
  </si>
  <si>
    <t>Input</t>
  </si>
  <si>
    <t>Million</t>
  </si>
  <si>
    <t>Model integrity checks</t>
  </si>
  <si>
    <t>RoRE</t>
  </si>
  <si>
    <t>WDV</t>
  </si>
  <si>
    <t>Font colour</t>
  </si>
  <si>
    <t>Black text + light grey shade on ENTIRE row</t>
  </si>
  <si>
    <t>(R = 255, G = 184, B = 29)</t>
  </si>
  <si>
    <t>Model period ending</t>
  </si>
  <si>
    <t>CPI(H) - 2027-28 - April</t>
  </si>
  <si>
    <t>Year reference for FYE base price 1 (FYE year ending March)</t>
  </si>
  <si>
    <t xml:space="preserve">PR24 Bioresources forecasting accuracy incentive penalty in 2022-23 FYA (CPIH deflated) prices (ADDN1) </t>
  </si>
  <si>
    <t xml:space="preserve">PR24 Residential retail revenue adjustment in 2029-30 FYA (CPIH deflated) prices (BR) </t>
  </si>
  <si>
    <t xml:space="preserve">PR24 Residential retail revenue adjustment in 2029-30 FYA (CPIH deflated) prices (Business retail) </t>
  </si>
  <si>
    <t xml:space="preserve">PR24 Business retail revenue adjustment in 2022-23 FYA (CPIH deflated) prices (WWN) </t>
  </si>
  <si>
    <t xml:space="preserve">PR24 Third party services revenue adjustment in 2022-23 FYA (CPIH deflated) prices (Business retail) </t>
  </si>
  <si>
    <t xml:space="preserve">PR24 Cost of new debt revenue adjustment in 2022-23 FYA (CPIH deflated) prices (BR) </t>
  </si>
  <si>
    <t xml:space="preserve">PR24 Cost of new debt revenue adjustment in 2022-23 FYA (CPIH deflated) prices (ADDN1) </t>
  </si>
  <si>
    <t xml:space="preserve">PR24 Tax revenue adjustment in 2022-23 FYA (CPIH deflated) prices (ADDN2) </t>
  </si>
  <si>
    <t xml:space="preserve">PR24 Real price effects revenue adjustment in 2022-23 FYA (CPIH deflated) prices (ADDN1) </t>
  </si>
  <si>
    <t xml:space="preserve">PR24 Havant Thicket - cost of debt revenue adjustment in 2022-23 FYA (CPIH deflated) prices (Business retail) </t>
  </si>
  <si>
    <t xml:space="preserve">PR24 Innovation and water efficiency revenue adjustment in 2022-23 FYA (CPIH deflated) prices (ADDN2) </t>
  </si>
  <si>
    <t xml:space="preserve">PR24 QAA revenue adjustment in 2022-23 FYA (CPIH deflated) prices (ADDN2) </t>
  </si>
  <si>
    <t xml:space="preserve">2028-29 Voluntary deferrals in 2022-23 CPIH FYA prices (WWN) </t>
  </si>
  <si>
    <t xml:space="preserve">2028-29 Other bespoke adjustments in 2022-23 CPIH FYA prices (BR) </t>
  </si>
  <si>
    <t xml:space="preserve">2028-29 Other bespoke adjustments in 2022-23 CPIH FYA prices (ADDN1) </t>
  </si>
  <si>
    <t xml:space="preserve">2029-30 Other bespoke adjustments in 2022-23 CPIH FYA prices (BR) </t>
  </si>
  <si>
    <t xml:space="preserve">2029-30 Other bespoke adjustments in 2022-23 CPIH FYA prices (Residential retail) </t>
  </si>
  <si>
    <t xml:space="preserve">Eligible for post financeability adjustments tax uplift - PR24 RFI revenue adjustment (WR) </t>
  </si>
  <si>
    <t xml:space="preserve">Eligible for post financeability adjustments tax uplift - PR24 RFI revenue adjustment (WN) </t>
  </si>
  <si>
    <t xml:space="preserve">Eligible for post financeability adjustments tax uplift - PR24 Bioresources forecasting accuracy incentive penalty adjustment (WR) </t>
  </si>
  <si>
    <t xml:space="preserve">Eligible for post financeability adjustments tax uplift - PR24 Bioresources forecasting accuracy incentive penalty adjustment (WN) </t>
  </si>
  <si>
    <t xml:space="preserve">Eligible for post financeability adjustments tax uplift - PR24 Residential retail revenue adjustment (WR) </t>
  </si>
  <si>
    <t xml:space="preserve">Eligible for post financeability adjustments tax uplift - PR24 Residential retail revenue adjustment (WN) </t>
  </si>
  <si>
    <t xml:space="preserve">Eligible for post financeability adjustments tax uplift - PR24 Residential retail revenue adjustment (WWN) </t>
  </si>
  <si>
    <t xml:space="preserve">Eligible for post financeability adjustments tax uplift - PR24 Business retail revenue adjustment (Residential retail) </t>
  </si>
  <si>
    <t xml:space="preserve">Eligible for post financeability adjustments tax uplift - PR24 Delivery mechanism (DM) revenue adjustment (ADDN1) </t>
  </si>
  <si>
    <t xml:space="preserve">Eligible for post financeability adjustments tax uplift - PR24 Tax revenue adjustment (BR) </t>
  </si>
  <si>
    <t xml:space="preserve">Eligible for post financeability adjustments tax uplift - PR24 Real price effects revenue adjustment (WR) </t>
  </si>
  <si>
    <t xml:space="preserve">Eligible for post financeability adjustments tax uplift - PR24 Innovation and water efficiency revenue adjustment (WWN) </t>
  </si>
  <si>
    <t xml:space="preserve">Eligible for post financeability adjustments tax uplift - PR24 Innovation and water efficiency revenue adjustment (ADDN2) </t>
  </si>
  <si>
    <t xml:space="preserve">Eligible for post financeability adjustments tax uplift - PR24 Price control deliverables (PCD) revenue adjustment (BR) </t>
  </si>
  <si>
    <t xml:space="preserve">Eligible for post financeability adjustments tax uplift - PR24 Price control deliverables (PCD) revenue adjustment (ADDN2) </t>
  </si>
  <si>
    <t>Model Track Tolerance Level</t>
  </si>
  <si>
    <t>Ofwat - PR24 Bioresources forecasting accuracy incentive penalty adjustment in 2027-28 FYA (CPIH deflated) prices (Total)</t>
  </si>
  <si>
    <t>Ofwat - PR24 Business retail revenue adjustment eligible for tax uplift in 2027-28 CPIH FYA prices</t>
  </si>
  <si>
    <t>Ofwat - PR24 QAA revenue adjustment not eligible for tax uplift in 2027-28 CPIH FYA prices</t>
  </si>
  <si>
    <t>2028-30 Voluntary deferrals expressed in 2027-28 CPIH FYA prices sign reversed</t>
  </si>
  <si>
    <t>Reconciliation adjustments calculated in 2027-28 CPI(H) FYA prices</t>
  </si>
  <si>
    <t>In-period revenue adjustments to be applied in 2031-32 allowed revenues - real (2027-28 CPIH FYA prices) (Business Retail)</t>
  </si>
  <si>
    <t>In-period revenue adjustments to be applied in 2031-32 allowed revenues - real (2027-28 CPIH FYA prices)</t>
  </si>
  <si>
    <t>Ofwat - Revenue adjustment applied in first year - real (Residential retail)</t>
  </si>
  <si>
    <t>Ofwat - Revenue adjustment - EAC factor adjusted (Residential retail)</t>
  </si>
  <si>
    <t>Revenue adjustment not eligibile for tax uplift - active</t>
  </si>
  <si>
    <t>Ofwat - Post financeability adjustments eligible for tax uplift - real</t>
  </si>
  <si>
    <t>2028-29 Voluntary abatements expressed in 2027-28 CPIH FYA prices sign reversed (WWN)</t>
  </si>
  <si>
    <t>2028-29 Voluntary deferrals expressed in 2027-28 CPIH FYA prices sign reversed (WWN)</t>
  </si>
  <si>
    <t>2028-29 Other bespoke adjustments expressed in 2027-28 CPIH FYA prices (ADDN1)</t>
  </si>
  <si>
    <t>2029-30 Voluntary abatements expressed in 2027-28 CPIH FYA prices sign reversed (BR)</t>
  </si>
  <si>
    <t>2029-30 Other bespoke adjustments expressed in 2027-28 CPIH FYA prices (Residential Retail)</t>
  </si>
  <si>
    <t>2028-30 Voluntary abatements expressed in 2027-28 CPIH FYA prices sign reversed (WWN)</t>
  </si>
  <si>
    <t>2028-30 ODI payments expressed in 2027-28 CPIH FYA prices (ADDN2)</t>
  </si>
  <si>
    <t>2028-30 Other bespoke adjustments expressed in 2027-28 CPIH FYA prices (Residential Retail)</t>
  </si>
  <si>
    <t>Ofwat - PR24 Major projects revenue adjustment eligible for tax uplift in 2027-28 CPIH FYA prices (WN)</t>
  </si>
  <si>
    <t>Ofwat - PR24 Third party services revenue adjustment eligible for tax uplift in 2027-28 CPIH FYA prices (WWN)</t>
  </si>
  <si>
    <t>Ofwat - PR24 Innovation and water efficiency revenue adjustment eligible for tax uplift in 2027-28 CPIH FYA prices (ADDN2)</t>
  </si>
  <si>
    <t>Ofwat - PR24 QAA revenue adjustment not eligible for tax uplift in 2027-28 CPIH FYA prices (WR)</t>
  </si>
  <si>
    <t>Ofwat - PR24 QAA revenue adjustment not eligible for tax uplift in 2027-28 CPIH FYA prices (WN)</t>
  </si>
  <si>
    <t>Ofwat - PR24 Residential retail revenue adjustment not eligible for tax uplift in 2027-28 CPIH FYA prices (WWN)</t>
  </si>
  <si>
    <t>Ofwat - PR24 Bioresources revenue adjustment not eligible for tax uplift in 2027-28 CPIH FYA prices (WWN)</t>
  </si>
  <si>
    <t>Ofwat - PR24 Totex costs revenue adjustment not eligible for tax uplift in 2027-28 CPIH FYA prices (ADDN1)</t>
  </si>
  <si>
    <t>Ofwat - PR24 Delayed delivery cashflow mechanism (DDCM) revenue adjustment not eligible for tax uplift in 2027-28 CPIH FYA prices (ADDN2)</t>
  </si>
  <si>
    <t>Ofwat - PR24 Business retail revenue adjustment not eligible for tax uplift in 2027-28 CPIH FYA prices (ADDN2)</t>
  </si>
  <si>
    <t>Ofwat - PR24 Residential retail revenue adjustment not eligible for tax uplift in 2027-28 CPIH FYA prices (ADDN2)</t>
  </si>
  <si>
    <t>Ofwat - PR24 ODI revenue adjustment adjusted for tax uplift in 2027-28 CPIH FYA prices (Residential retail)</t>
  </si>
  <si>
    <t>Ofwat - PR24 Business retail revenue adjustment not eligible for tax uplift in 2027-28 CPIH FYA prices (Residential retail)</t>
  </si>
  <si>
    <t>Ofwat - PR24 ODI revenue adjustment not eligible for tax uplift in 2027-28 CPIH FYA prices (Business retail)</t>
  </si>
  <si>
    <t>Ofwat - PR24 Tax revenue adjustment not eligible for tax uplift in 2027-28 CPIH FYA prices (Business retail)</t>
  </si>
  <si>
    <t xml:space="preserve">Ofwat - PR24 ODI revenue adjustment expressed in 2027-28 CPIH FYA prices (Business retail) </t>
  </si>
  <si>
    <t xml:space="preserve">Ofwat - PR24 RFI revenue adjustment expressed in 2027-28 CPIH FYA prices (WR) </t>
  </si>
  <si>
    <t xml:space="preserve">Ofwat - PR24 RFI revenue adjustment expressed in 2027-28 CPIH FYA prices (WN) </t>
  </si>
  <si>
    <t xml:space="preserve">Ofwat - PR24 Water trading revenue adjustment expressed in 2027-28 CPIH FYA prices (WWN) </t>
  </si>
  <si>
    <t xml:space="preserve">Ofwat - PR24 Third party services revenue adjustment expressed in 2027-28 CPIH FYA prices (WR) </t>
  </si>
  <si>
    <t xml:space="preserve">Ofwat - PR24 Third party services revenue adjustment expressed in 2027-28 CPIH FYA prices (WN) </t>
  </si>
  <si>
    <t xml:space="preserve">Ofwat - PR24 Major projects revenue adjustment expressed in 2027-28 CPIH FYA prices (ADDN1) </t>
  </si>
  <si>
    <t xml:space="preserve">Ofwat - PR24 Wastewater enhancement revenue adjustment expressed in 2027-28 CPIH FYA prices (BR) </t>
  </si>
  <si>
    <t xml:space="preserve">Ofwat - PR24 ODI revenue adjustment adjusted for tax uplift in 2027-28 CPIH FYA prices (BR) </t>
  </si>
  <si>
    <t xml:space="preserve">Ofwat - PR24 Business retail revenue adjustment eligible for tax uplift in 2027-28 CPIH FYA prices (Business retail) </t>
  </si>
  <si>
    <t xml:space="preserve">Ofwat - PR24 Cost of new debt revenue adjustment eligible for tax uplift in 2027-28 CPIH FYA prices (WWN) </t>
  </si>
  <si>
    <t xml:space="preserve">Ofwat - PR24 Totex costs revenue adjustment eligible for tax uplift in 2027-28 CPIH FYA prices (WWN) </t>
  </si>
  <si>
    <t xml:space="preserve">Ofwat - PR24 Real price effects revenue adjustment eligible for tax uplift in 2027-28 CPIH FYA prices (BR) </t>
  </si>
  <si>
    <t xml:space="preserve">Ofwat - PR24 Innovation and water efficiency revenue adjustment eligible for tax uplift in 2027-28 CPIH FYA prices (BR) </t>
  </si>
  <si>
    <t xml:space="preserve">Ofwat - PR24 QAA revenue adjustment eligible for tax uplift in 2027-28 CPIH FYA prices (ADDN1) </t>
  </si>
  <si>
    <t xml:space="preserve">Ofwat - PR24 Wastewater enhancement revenue adjustment eligible for tax uplift in 2027-28 CPIH FYA prices (BR) </t>
  </si>
  <si>
    <t xml:space="preserve">Ofwat - PR24 RFI revenue adjustment not eligible for tax uplift in 2027-28 CPIH FYA prices (BR) </t>
  </si>
  <si>
    <t xml:space="preserve">Ofwat - PR24 Bioresources revenue adjustment not eligible for tax uplift in 2027-28 CPIH FYA prices (WN) </t>
  </si>
  <si>
    <t xml:space="preserve">Ofwat - PR24 Bioresources forecasting accuracy incentive penalty adjustment not eligible for tax uplift in 2027-28 CPIH FYA prices (WR) </t>
  </si>
  <si>
    <t xml:space="preserve">Ofwat - PR24 Bioresources forecasting accuracy incentive penalty adjustment not eligible for tax uplift in 2027-28 CPIH FYA prices (WN) </t>
  </si>
  <si>
    <t xml:space="preserve">Ofwat - PR24 Bioresources forecasting accuracy incentive penalty adjustment not eligible for tax uplift in 2027-28 CPIH FYA prices (WWN) </t>
  </si>
  <si>
    <t xml:space="preserve">Ofwat - PR24 Residential retail revenue adjustment not eligible for tax uplift in 2027-28 CPIH FYA prices (WR) </t>
  </si>
  <si>
    <t xml:space="preserve">Ofwat - PR24 Residential retail revenue adjustment not eligible for tax uplift in 2027-28 CPIH FYA prices (WN) </t>
  </si>
  <si>
    <t xml:space="preserve">Ofwat - PR24 Residential retail revenue adjustment not eligible for tax uplift in 2027-28 CPIH FYA prices (ADDN2) </t>
  </si>
  <si>
    <t xml:space="preserve">Ofwat - PR24 Water trading revenue adjustment not eligible for tax uplift in 2027-28 CPIH FYA prices (Residential retail) </t>
  </si>
  <si>
    <t xml:space="preserve">Ofwat - PR24 Totex costs revenue adjustment not eligible for tax uplift in 2027-28 CPIH FYA prices (Residential retail) </t>
  </si>
  <si>
    <t xml:space="preserve">Ofwat - PR24 Major projects revenue adjustment not eligible for tax uplift in 2027-28 CPIH FYA prices (WWN) </t>
  </si>
  <si>
    <t xml:space="preserve">Ofwat - PR24 Innovation and water efficiency revenue adjustment not eligible for tax uplift in 2027-28 CPIH FYA prices (Residential retail) </t>
  </si>
  <si>
    <t xml:space="preserve">Ofwat - PR24 QAA revenue adjustment not eligible for tax uplift in 2027-28 CPIH FYA prices (Residential retail) </t>
  </si>
  <si>
    <t xml:space="preserve">Ofwat - Other revenue adjustment not eligible for tax uplift in 2027-28 CPIH FYA prices (Residential retail) </t>
  </si>
  <si>
    <t xml:space="preserve">Ofwat - PR24 Price control deliverables (PCD) revenue adjustment not eligible for tax uplift in 2027-28 CPIH FYA prices (WR) </t>
  </si>
  <si>
    <t xml:space="preserve">Ofwat - PR24 Price control deliverables (PCD) revenue adjustment not eligible for tax uplift in 2027-28 CPIH FYA prices (WN) </t>
  </si>
  <si>
    <t xml:space="preserve">Ofwat - PR24 Wastewater enhancement revenue adjustment not eligible for tax uplift in 2027-28 CPIH FYA prices (Business retail) </t>
  </si>
  <si>
    <t xml:space="preserve">Ofwat - Unprofiled post financeability adjustments not eligible for tax uplift - real (2027-28 CPIH FYA prices) (Residential retail) </t>
  </si>
  <si>
    <t xml:space="preserve">2027-28 ODI payments deferred until next reporting year (tvm adjusted) expressed in 2027-28 CPIH FYA prices (BR) </t>
  </si>
  <si>
    <t xml:space="preserve">2028-29 ODI payments expressed in 2027-28 CPIH FYA prices (BR) </t>
  </si>
  <si>
    <t xml:space="preserve">2028-29 Voluntary abatements expressed in 2027-28 CPIH FYA prices sign reversed (WWN) </t>
  </si>
  <si>
    <t xml:space="preserve">2029-30 ODI payments expressed in 2027-28 CPIH FYA prices (WR) </t>
  </si>
  <si>
    <t xml:space="preserve">2029-30 ODI payments expressed in 2027-28 CPIH FYA prices (WN) </t>
  </si>
  <si>
    <t xml:space="preserve">2029-30 Voluntary deferrals expressed in 2027-28 CPIH FYA prices sign reversed (WWN) </t>
  </si>
  <si>
    <t xml:space="preserve">2028-30 ODI payments expressed in 2027-28 CPIH FYA prices (BR) </t>
  </si>
  <si>
    <t xml:space="preserve">2028-30 ODI payments expressed in 2027-28 CPIH FYA prices (Business retail) </t>
  </si>
  <si>
    <t xml:space="preserve">2028-30 Voluntary deferrals expressed in 2027-28 CPIH FYA prices sign reversed (ADDN1) </t>
  </si>
  <si>
    <t xml:space="preserve">2028-30 Voluntary deferrals expressed in 2027-28 CPIH FYA prices sign reversed (Residential retail) </t>
  </si>
  <si>
    <t xml:space="preserve">In-period revenue adjustments to be applied in 2030-31 allowed revenues not eligible for tax uplift - real (2027-28 CPIH FYA prices) (WR) </t>
  </si>
  <si>
    <t xml:space="preserve">In-period revenue adjustments to be applied in 2031-32 allowed revenues not eligible for tax uplift - real (2027-28 CPIH FYA prices) (BR) </t>
  </si>
  <si>
    <t xml:space="preserve">PV discount factor at base date (WWN) </t>
  </si>
  <si>
    <t xml:space="preserve">Ofwat - Post financeability adjustment eligible for tax uplift - EAC factor adjusted (WR) </t>
  </si>
  <si>
    <t xml:space="preserve">Ofwat - Post financeability adjustment eligible for tax uplift - EAC factor adjusted (WN) </t>
  </si>
  <si>
    <t xml:space="preserve">Ofwat - Post financeability adjustment not eligible for tax uplift - NPV adjusted (WWN) </t>
  </si>
  <si>
    <t xml:space="preserve">Ofwat - Post financeability adjustment not eligible for tax uplift - NPV adjusted (Business retail) </t>
  </si>
  <si>
    <t xml:space="preserve">Revenue adjustment eligibile for tax uplift - active (ADDN1) </t>
  </si>
  <si>
    <t xml:space="preserve">Revenue adjustment not eligibile for tax uplift - active (ADDN1) </t>
  </si>
  <si>
    <t xml:space="preserve">In-period revenue adjustments applied in 2030-31 allowed revenues eligible for tax uplift - real (2027-28 CPIH FYA prices) (WR) </t>
  </si>
  <si>
    <t xml:space="preserve">In-period revenue adjustments applied in 2030-31 allowed revenues eligible for tax uplift - real (2027-28 CPIH FYA prices) (WN) </t>
  </si>
  <si>
    <t xml:space="preserve">In-period revenue adjustments applied in 2030-31 allowed revenues not eligible for tax uplift - real (2027-28 CPIH FYA prices) (Residential retail) </t>
  </si>
  <si>
    <t xml:space="preserve">In-period revenue adjustments applied in 2031-32 allowed revenues not eligible for tax uplift - real (2027-28 CPIH FYA prices) (Residential retail) </t>
  </si>
  <si>
    <t xml:space="preserve">In-period revenue adjustments applied in 2031-32 allowed revenues not eligible for tax uplift - real (2027-28 CPIH FYA prices) (Business retail) </t>
  </si>
  <si>
    <t>Name</t>
  </si>
  <si>
    <t>Heading level</t>
  </si>
  <si>
    <t xml:space="preserve"> - CPI(H) - 2027-28 - September</t>
  </si>
  <si>
    <t xml:space="preserve"> - CPI(H) - 2027-28 - March</t>
  </si>
  <si>
    <t xml:space="preserve"> - Year reference for FYE base price 1 (FYE year ending March)</t>
  </si>
  <si>
    <t>PR24 Cost of new debt revenue adjustment in 2022-23 FYA (CPIH deflated) prices</t>
  </si>
  <si>
    <t xml:space="preserve"> - PR24 Wastewater enhancement revenue adjustment in 2022-23 FYA (CPIH deflated) prices</t>
  </si>
  <si>
    <t xml:space="preserve"> - 2027-28 ODI payments deferred until next reporting year (tvm adjusted) in 2022-23 CPIH FYA prices</t>
  </si>
  <si>
    <t>2029-30 Voluntary deferrals in 2022-23 CPIH FYA prices</t>
  </si>
  <si>
    <t xml:space="preserve"> - Eligible for post financeability adjustments tax uplift - PR24 Bioresources revenue adjustment</t>
  </si>
  <si>
    <t xml:space="preserve"> - Eligible for post financeability adjustments tax uplift - PR24 Innovation and water efficiency revenue adjustment</t>
  </si>
  <si>
    <t xml:space="preserve"> - CPI(H): Inflate from 2022-23 FYA to 2027-28 FYA</t>
  </si>
  <si>
    <t xml:space="preserve"> - CPI(H): Inflate from 2029-30 FYA to 2027-28 FYA</t>
  </si>
  <si>
    <t xml:space="preserve"> - Ofwat - PR24 Third party services revenue adjustment expressed in 2027-28 CPIH FYA prices</t>
  </si>
  <si>
    <t xml:space="preserve"> - Ofwat - PR24 ODI revenue adjustment eligible for tax uplift in 2027-28 CPIH FYA prices</t>
  </si>
  <si>
    <t xml:space="preserve"> - Ofwat - PR24 Cost of new debt revenue adjustment eligible for tax uplift in 2027-28 CPIH FYA prices</t>
  </si>
  <si>
    <t xml:space="preserve"> - Ofwat - PR24 Delivery mechanism (DM) revenue adjustment eligible for tax uplift in 2027-28 CPIH FYA prices</t>
  </si>
  <si>
    <t xml:space="preserve"> - Ofwat - PR24 RFI revenue adjustment not eligible for tax uplift in 2027-28 CPIH FYA prices</t>
  </si>
  <si>
    <t xml:space="preserve"> - Ofwat - PR24 Cost of new debt revenue adjustment not eligible for tax uplift in 2027-28 CPIH FYA prices</t>
  </si>
  <si>
    <t xml:space="preserve"> - Ofwat - Other revenue adjustment not eligible for tax uplift in 2027-28 CPIH FYA prices</t>
  </si>
  <si>
    <t xml:space="preserve"> - In-period revenue adjustments to be applied in 2031-32 allowed revenues - real (2027-28 CPIH FYA prices) (WWN)</t>
  </si>
  <si>
    <t xml:space="preserve"> - In-period revenue adjustments to be applied in 2031-32 allowed revenues - real (2027-28 CPIH FYA prices) (Business Retail)</t>
  </si>
  <si>
    <t xml:space="preserve"> - Revenue adjustment eligibile for tax uplift - active</t>
  </si>
  <si>
    <t xml:space="preserve"> - Revenue adjustment not eligibile for tax uplift - active</t>
  </si>
  <si>
    <t xml:space="preserve"> - Revenue adjustment - active (Residential retail)</t>
  </si>
  <si>
    <t xml:space="preserve"> - In-period revenue adjustments applied in 2030-31 allowed revenues not eligible for tax uplift - real (2027-28 CPIH FYA prices) (Business retail)</t>
  </si>
  <si>
    <t xml:space="preserve"> - Ofwat - Post financeability adjustments eligible for tax uplift - real</t>
  </si>
  <si>
    <t xml:space="preserve"> - 2028-29 ODI payments expressed in 2027-28 CPIH FYA prices (WR)</t>
  </si>
  <si>
    <t xml:space="preserve"> - 2028-29 Voluntary abatements expressed in 2027-28 CPIH FYA prices sign reversed (WWN)</t>
  </si>
  <si>
    <t xml:space="preserve"> - 2029-30 ODI payments expressed in 2027-28 CPIH FYA prices (WR)</t>
  </si>
  <si>
    <t xml:space="preserve"> - 2029-30 Other bespoke adjustments expressed in 2027-28 CPIH FYA prices (BR)</t>
  </si>
  <si>
    <t xml:space="preserve"> - 2029-30 ODI payments expressed in 2027-28 CPIH FYA prices (ADDN1)</t>
  </si>
  <si>
    <t xml:space="preserve"> - 2028-30 Voluntary abatements expressed in 2027-28 CPIH FYA prices sign reversed (WWN)</t>
  </si>
  <si>
    <t xml:space="preserve"> - 2028-30 Voluntary deferrals expressed in 2027-28 CPIH FYA prices sign reversed (ADDN1)</t>
  </si>
  <si>
    <t xml:space="preserve"> - Ofwat - PR24 Cost of new debt revenue adjustment eligible for tax uplift in 2027-28 CPIH FYA prices (WR)</t>
  </si>
  <si>
    <t xml:space="preserve"> - Ofwat - PR24 Delivery mechanism (DM) revenue adjustment eligible for tax uplift in 2027-28 CPIH FYA prices (WR)</t>
  </si>
  <si>
    <t xml:space="preserve"> - Ofwat - PR24 Tax revenue adjustment eligible for tax uplift in 2027-28 CPIH FYA prices (WWN)</t>
  </si>
  <si>
    <t xml:space="preserve"> - Ofwat - PR24 Business retail revenue adjustment eligible for tax uplift in 2027-28 CPIH FYA prices (BR)</t>
  </si>
  <si>
    <t xml:space="preserve"> - Ofwat - PR24 Innovation and water efficiency revenue adjustment eligible for tax uplift in 2027-28 CPIH FYA prices (BR)</t>
  </si>
  <si>
    <t xml:space="preserve"> - Ofwat - PR24 RFI revenue adjustment eligible for tax uplift in 2027-28 CPIH FYA prices (ADDN1)</t>
  </si>
  <si>
    <t xml:space="preserve"> - Ofwat - PR24 Third party services revenue adjustment eligible for tax uplift in 2027-28 CPIH FYA prices (ADDN2)</t>
  </si>
  <si>
    <t xml:space="preserve"> - Ofwat - PR24 Cost of new debt revenue adjustment not eligible for tax uplift in 2027-28 CPIH FYA prices (WR)</t>
  </si>
  <si>
    <t xml:space="preserve"> - Ofwat - PR24 ODI revenue adjustment not eligible for tax uplift in 2027-28 CPIH FYA prices (WN)</t>
  </si>
  <si>
    <t xml:space="preserve"> - Ofwat - PR24 Third party services revenue adjustment not eligible for tax uplift in 2027-28 CPIH FYA prices (WN)</t>
  </si>
  <si>
    <t xml:space="preserve"> - Ofwat - PR24 Cost of new debt revenue adjustment not eligible for tax uplift in 2027-28 CPIH FYA prices (WN)</t>
  </si>
  <si>
    <t xml:space="preserve"> - Ofwat - PR24 Real price effects revenue adjustment not eligible for tax uplift in 2027-28 CPIH FYA prices (WN)</t>
  </si>
  <si>
    <t xml:space="preserve"> - Ofwat - PR24 Delayed delivery cashflow mechanism (DDCM) revenue adjustment not eligible for tax uplift in 2027-28 CPIH FYA prices (WWN)</t>
  </si>
  <si>
    <t xml:space="preserve"> - Ofwat - PR24 Wastewater enhancement revenue adjustment not eligible for tax uplift in 2027-28 CPIH FYA prices (WWN)</t>
  </si>
  <si>
    <t xml:space="preserve"> - Ofwat - PR24 Major projects revenue adjustment not eligible for tax uplift in 2027-28 CPIH FYA prices (BR)</t>
  </si>
  <si>
    <t xml:space="preserve"> - Ofwat - PR24 Innovation and water efficiency revenue adjustment not eligible for tax uplift in 2027-28 CPIH FYA prices (ADDN1)</t>
  </si>
  <si>
    <t xml:space="preserve"> - Ofwat - PR24 RFI revenue adjustment not eligible for tax uplift in 2027-28 CPIH FYA prices (ADDN1)</t>
  </si>
  <si>
    <t xml:space="preserve"> - Ofwat - PR24 Wastewater enhancement revenue adjustment not eligible for tax uplift in 2027-28 CPIH FYA prices (ADDN1)</t>
  </si>
  <si>
    <t xml:space="preserve"> - Ofwat - PR24 Real price effects revenue adjustment not eligible for tax uplift in 2027-28 CPIH FYA prices (ADDN2)</t>
  </si>
  <si>
    <t xml:space="preserve"> - Ofwat - PR24 Real price effects revenue adjustment not eligible for tax uplift in 2027-28 CPIH FYA prices (Residential retail)</t>
  </si>
  <si>
    <t>GENERIC MODEL DESIGN</t>
  </si>
  <si>
    <t>Map of the model</t>
  </si>
  <si>
    <t>INP</t>
  </si>
  <si>
    <t>Waste water network</t>
  </si>
  <si>
    <t>Neither imported nor exported</t>
  </si>
  <si>
    <t>Ofwat yellow 50%</t>
  </si>
  <si>
    <t>Calibri 10 pt – second blue 100%</t>
  </si>
  <si>
    <t>(R=220, G=236, B=245)</t>
  </si>
  <si>
    <t>Input sheets</t>
  </si>
  <si>
    <t>Cached results sheets</t>
  </si>
  <si>
    <t>Quality control</t>
  </si>
  <si>
    <t>OUTPUTS</t>
  </si>
  <si>
    <t>List of change(s) since previous published version</t>
  </si>
  <si>
    <t>Profiling</t>
  </si>
  <si>
    <t>FD Revenue by price control</t>
  </si>
  <si>
    <t>Real price effects</t>
  </si>
  <si>
    <t>Havant Thicket - cost of debt (PRT only)</t>
  </si>
  <si>
    <t>Wastewater enhancement</t>
  </si>
  <si>
    <t>CPI(H) - 2027-28 - February</t>
  </si>
  <si>
    <t xml:space="preserve">PR24 Bioresources revenue adjustment in 2029-30 prior November (CPIH deflated) prices (BR) </t>
  </si>
  <si>
    <t xml:space="preserve">PR24 Residential retail revenue adjustment in 2029-30 FYA (CPIH deflated) prices (Residential retail) </t>
  </si>
  <si>
    <t xml:space="preserve">PR24 Business retail revenue adjustment in 2022-23 FYA (CPIH deflated) prices (Business retail) </t>
  </si>
  <si>
    <t xml:space="preserve">PR24 Totex costs revenue adjustment in 2022-23 FYA (CPIH deflated) prices (Business retail) </t>
  </si>
  <si>
    <t xml:space="preserve">PR24 Real price effects revenue adjustment in 2022-23 FYA (CPIH deflated) prices (Business retail) </t>
  </si>
  <si>
    <t xml:space="preserve">PR24 QAA revenue adjustment in 2022-23 FYA (CPIH deflated) prices (Residential retail) </t>
  </si>
  <si>
    <t xml:space="preserve">Other revenue adjustments in 2022-23 FYA (CPIH deflated) prices (BR) </t>
  </si>
  <si>
    <t xml:space="preserve">Other revenue adjustments in 2022-23 FYA (CPIH deflated) prices (ADDN1) </t>
  </si>
  <si>
    <t xml:space="preserve">2028-29 Voluntary abatements in 2022-23 CPIH FYA prices (Residential retail) </t>
  </si>
  <si>
    <t xml:space="preserve">2028-29 Other bespoke adjustments in 2022-23 CPIH FYA prices (WWN) </t>
  </si>
  <si>
    <t xml:space="preserve">2029-30 Other bespoke adjustments in 2022-23 CPIH FYA prices (WWN) </t>
  </si>
  <si>
    <t xml:space="preserve">Eligible for post financeability adjustments tax uplift - PR24 RFI revenue adjustment (Residential retail) </t>
  </si>
  <si>
    <t xml:space="preserve">Eligible for post financeability adjustments tax uplift - PR24 Third party services revenue adjustment (WR) </t>
  </si>
  <si>
    <t xml:space="preserve">Eligible for post financeability adjustments tax uplift - PR24 Third party services revenue adjustment (WN) </t>
  </si>
  <si>
    <t xml:space="preserve">Eligible for post financeability adjustments tax uplift - PR24 Third party services revenue adjustment (ADDN2) </t>
  </si>
  <si>
    <t xml:space="preserve">Eligible for post financeability adjustments tax uplift - PR24 Cost of new debt revenue adjustment (WWN) </t>
  </si>
  <si>
    <t xml:space="preserve">Eligible for post financeability adjustments tax uplift - PR24 Cost of new debt revenue adjustment (ADDN2) </t>
  </si>
  <si>
    <t xml:space="preserve">Eligible for post financeability adjustments tax uplift - PR24 Delivery mechanism (DM) revenue adjustment (Residential retail) </t>
  </si>
  <si>
    <t xml:space="preserve">Eligible for post financeability adjustments tax uplift - PR24 Totex costs revenue adjustment (WR) </t>
  </si>
  <si>
    <t xml:space="preserve">Eligible for post financeability adjustments tax uplift - PR24 Totex costs revenue adjustment (WN) </t>
  </si>
  <si>
    <t xml:space="preserve">Eligible for post financeability adjustments tax uplift - PR24 Totex costs revenue adjustment (Business retail) </t>
  </si>
  <si>
    <t xml:space="preserve">Eligible for post financeability adjustments tax uplift - PR24 Tax revenue adjustment (Business retail) </t>
  </si>
  <si>
    <t xml:space="preserve">Eligible for post financeability adjustments tax uplift - PR24 Havant Thicket - cost of debt revenue adjustment (BR) </t>
  </si>
  <si>
    <t xml:space="preserve">Eligible for post financeability adjustments tax uplift - PR24 Havant Thicket - cost of debt revenue adjustment (Residential retail) </t>
  </si>
  <si>
    <t xml:space="preserve">Eligible for post financeability adjustments tax uplift - PR24 Wastewater enhancement revenue adjustment (ADDN1) </t>
  </si>
  <si>
    <t xml:space="preserve">Eligible for post financeability adjustments tax uplift - PR24 Wastewater enhancement revenue adjustment (Residential retail) </t>
  </si>
  <si>
    <t>CPI(H): January - index</t>
  </si>
  <si>
    <t>CPIH INFLATORS</t>
  </si>
  <si>
    <t>Inflate from 2027-28 FYA to 2027-28 FYA</t>
  </si>
  <si>
    <t>Adjust Reconciliation Adjustments To PR29 Base Year (2027-28) FYA Prices</t>
  </si>
  <si>
    <t>Ofwat - PR24 ODI revenue adjustment expressed in 2027-28 CPIH FYA prices</t>
  </si>
  <si>
    <t>Ofwat - PR24 QAA revenue adjustment expressed in 2027-28 CPIH FYA prices (Total)</t>
  </si>
  <si>
    <t>Ofwat - PR24 ODI revenue adjustment eligible for tax uplift in 2027-28 CPIH FYA prices</t>
  </si>
  <si>
    <t>Ofwat - PR24 Bioresources forecasting accuracy incentive penalty adjustment not eligible for tax uplift in 2027-28 CPIH FYA prices</t>
  </si>
  <si>
    <t>Ofwat - Other revenue adjustment not eligible for tax uplift in 2027-28 CPIH FYA prices</t>
  </si>
  <si>
    <t>Ofwat - Unprofiled - Business retail revenue adjustment - real (2027-28 CPIH FYA prices)</t>
  </si>
  <si>
    <t>Ofwat - Unprofiled post financeability adjustments eligible for tax uplift - real (2027-28 CPIH FYA prices)</t>
  </si>
  <si>
    <t>2028-30 Other bespoke adjustments expressed in 2027-28 CPIH FYA prices</t>
  </si>
  <si>
    <t>In-period revenue adjustments to be applied in 2030-31 allowed revenues eligible for tax uplift - real (2027-28 CPIH FYA prices)</t>
  </si>
  <si>
    <t>Ofwat - Revenue adjustment applied in first year - real (Business retail)</t>
  </si>
  <si>
    <t>This section replicates the PR24 revenue adjustments feeder model</t>
  </si>
  <si>
    <t>Revenue adjustment - active (Business retail)</t>
  </si>
  <si>
    <t>Add PR24 In-period ODI Items For 2028-29 And 2029-30 With Prescribed 2 Year Lag</t>
  </si>
  <si>
    <t>In-period revenue adjustments applied in 2030-31 allowed revenues not eligible for tax uplift - real (2027-28 CPIH FYA prices) (Residential retail)</t>
  </si>
  <si>
    <t>In-period revenue adjustments applied in 2031-32 allowed revenues eligible for tax uplift - real (2027-28 CPIH FYA prices) (Residential retail)</t>
  </si>
  <si>
    <t>2028-29 Other bespoke adjustments expressed in 2027-28 CPIH FYA prices (WR)</t>
  </si>
  <si>
    <t>2028-29 Other bespoke adjustments expressed in 2027-28 CPIH FYA prices (WN)</t>
  </si>
  <si>
    <t>2028-29 Other bespoke adjustments expressed in 2027-28 CPIH FYA prices (WWN)</t>
  </si>
  <si>
    <t>2028-29 ODI payments expressed in 2027-28 CPIH FYA prices (ADDN1)</t>
  </si>
  <si>
    <t>2028-29 Voluntary deferrals expressed in 2027-28 CPIH FYA prices sign reversed (Business Retail)</t>
  </si>
  <si>
    <t>2028-30 Other bespoke adjustments expressed in 2027-28 CPIH FYA prices (WWN)</t>
  </si>
  <si>
    <t>2028-30 ODI payments expressed in 2027-28 CPIH FYA prices (Business Retail)</t>
  </si>
  <si>
    <t>Ofwat - PR24 Delayed delivery cashflow mechanism (DDCM) revenue adjustment eligible for tax uplift in 2027-28 CPIH FYA prices (WR)</t>
  </si>
  <si>
    <t>Ofwat - PR24 Major projects revenue adjustment eligible for tax uplift in 2027-28 CPIH FYA prices (WR)</t>
  </si>
  <si>
    <t>Ofwat - PR24 Bioresources forecasting accuracy incentive penalty adjustment eligible for tax uplift in 2027-28 CPIH FYA prices (WR)</t>
  </si>
  <si>
    <t>Ofwat - PR24 Delayed delivery cashflow mechanism (DDCM) revenue adjustment eligible for tax uplift in 2027-28 CPIH FYA prices (WN)</t>
  </si>
  <si>
    <t>Ofwat - PR24 Delivery mechanism (DM) revenue adjustment eligible for tax uplift in 2027-28 CPIH FYA prices (WN)</t>
  </si>
  <si>
    <t>Ofwat - PR24 Bioresources forecasting accuracy incentive penalty adjustment eligible for tax uplift in 2027-28 CPIH FYA prices (WN)</t>
  </si>
  <si>
    <t>Ofwat - PR24 ODI revenue adjustment eligible for tax uplift in 2027-28 CPIH FYA prices (BR)</t>
  </si>
  <si>
    <t>Ofwat - PR24 RFI revenue adjustment eligible for tax uplift in 2027-28 CPIH FYA prices (BR)</t>
  </si>
  <si>
    <t>Ofwat - PR24 Totex costs revenue adjustment eligible for tax uplift in 2027-28 CPIH FYA prices (ADDN1)</t>
  </si>
  <si>
    <t>Ofwat - PR24 Bioresources revenue adjustment not eligible for tax uplift in 2027-28 CPIH FYA prices (WR)</t>
  </si>
  <si>
    <t>Ofwat - PR24 Bioresources revenue adjustment not eligible for tax uplift in 2027-28 CPIH FYA prices (WN)</t>
  </si>
  <si>
    <t>Ofwat - PR24 Bioresources forecasting accuracy incentive penalty adjustment not eligible for tax uplift in 2027-28 CPIH FYA prices (WN)</t>
  </si>
  <si>
    <t>Ofwat - PR24 ODI revenue adjustment not eligible for tax uplift in 2027-28 CPIH FYA prices (BR)</t>
  </si>
  <si>
    <t>Ofwat - PR24 Water trading revenue adjustment not eligible for tax uplift in 2027-28 CPIH FYA prices (ADDN1)</t>
  </si>
  <si>
    <t>factor</t>
  </si>
  <si>
    <t xml:space="preserve">Ofwat - PR24 ODI revenue adjustment expressed in 2027-28 CPIH FYA prices (BR) </t>
  </si>
  <si>
    <t xml:space="preserve">Ofwat - PR24 Bioresources revenue adjustment expressed in 2027-28 CPIH FYA prices (ADDN1) </t>
  </si>
  <si>
    <t xml:space="preserve">Ofwat - PR24 Bioresources revenue adjustment expressed in 2027-28 CPIH FYA prices (Business retail) </t>
  </si>
  <si>
    <t xml:space="preserve">Ofwat - PR24 Cost of new debt revenue adjustment expressed in 2027-28 CPIH FYA prices (ADDN1) </t>
  </si>
  <si>
    <t xml:space="preserve">Ofwat - PR24 Delivery mechanism (DM) revenue adjustment expressed in 2027-28 CPIH FYA prices (BR) </t>
  </si>
  <si>
    <t xml:space="preserve">Ofwat - PR24 Delivery mechanism (DM) revenue adjustment expressed in 2027-28 CPIH FYA prices (ADDN2) </t>
  </si>
  <si>
    <t xml:space="preserve">Ofwat - PR24 Tax revenue adjustment expressed in 2027-28 CPIH FYA prices (WR) </t>
  </si>
  <si>
    <t xml:space="preserve">Ofwat - PR24 Tax revenue adjustment expressed in 2027-28 CPIH FYA prices (WN) </t>
  </si>
  <si>
    <t xml:space="preserve">Ofwat - PR24 Real price effects revenue adjustment expressed in 2027-28 CPIH FYA prices (BR) </t>
  </si>
  <si>
    <t xml:space="preserve">Ofwat - PR24 Innovation and water efficiency revenue adjustment expressed in 2027-28 CPIH FYA prices (Residential retail) </t>
  </si>
  <si>
    <t xml:space="preserve">Ofwat - PR24 Price control deliverables (PCD) revenue adjustment expressed in 2027-28 CPIH FYA prices (WR) </t>
  </si>
  <si>
    <t xml:space="preserve">Ofwat - PR24 Price control deliverables (PCD) revenue adjustment expressed in 2027-28 CPIH FYA prices (WN) </t>
  </si>
  <si>
    <t xml:space="preserve">Ofwat - PR24 ODI revenue adjustment eligible for tax uplift in 2027-28 CPIH FYA prices (BR) </t>
  </si>
  <si>
    <t xml:space="preserve">Ofwat - PR24 Bioresources revenue adjustment eligible for tax uplift in 2027-28 CPIH FYA prices (BR) </t>
  </si>
  <si>
    <t xml:space="preserve">Ofwat - PR24 Bioresources revenue adjustment eligible for tax uplift in 2027-28 CPIH FYA prices (ADDN1) </t>
  </si>
  <si>
    <t xml:space="preserve">Ofwat - PR24 Residential retail revenue adjustment eligible for tax uplift in 2027-28 CPIH FYA prices (WWN) </t>
  </si>
  <si>
    <t xml:space="preserve">Ofwat - PR24 Business retail revenue adjustment eligible for tax uplift in 2027-28 CPIH FYA prices (BR) </t>
  </si>
  <si>
    <t xml:space="preserve">Ofwat - PR24 Third party services revenue adjustment eligible for tax uplift in 2027-28 CPIH FYA prices (WR) </t>
  </si>
  <si>
    <t xml:space="preserve">Ofwat - PR24 Third party services revenue adjustment eligible for tax uplift in 2027-28 CPIH FYA prices (WN) </t>
  </si>
  <si>
    <t xml:space="preserve">Ofwat - PR24 Delivery mechanism (DM) revenue adjustment eligible for tax uplift in 2027-28 CPIH FYA prices (WWN) </t>
  </si>
  <si>
    <t xml:space="preserve">Ofwat - PR24 ODI revenue adjustment not eligible for tax uplift in 2027-28 CPIH FYA prices (BR) </t>
  </si>
  <si>
    <t xml:space="preserve">Ofwat - PR24 RFI revenue adjustment not eligible for tax uplift in 2027-28 CPIH FYA prices (Business retail) </t>
  </si>
  <si>
    <t xml:space="preserve">Ofwat - PR24 Delayed delivery cashflow mechanism (DDCM) revenue adjustment not eligible for tax uplift in 2027-28 CPIH FYA prices (ADDN1) </t>
  </si>
  <si>
    <t xml:space="preserve">Ofwat - PR24 Bioresources revenue adjustment not eligible for tax uplift in 2027-28 CPIH FYA prices (WR) </t>
  </si>
  <si>
    <t xml:space="preserve">Ofwat - PR24 Totex costs revenue adjustment not eligible for tax uplift in 2027-28 CPIH FYA prices (WWN) </t>
  </si>
  <si>
    <t xml:space="preserve">Ofwat - PR24 Havant Thicket - cost of debt revenue adjustment not eligible for tax uplift in 2027-28 CPIH FYA prices (WWN) </t>
  </si>
  <si>
    <t xml:space="preserve">Ofwat - PR24 Innovation and water efficiency revenue adjustment not eligible for tax uplift in 2027-28 CPIH FYA prices (ADDN2) </t>
  </si>
  <si>
    <t xml:space="preserve">Ofwat - PR24 Price control deliverables (PCD) revenue adjustment not eligible for tax uplift in 2027-28 CPIH FYA prices (WWN) </t>
  </si>
  <si>
    <t xml:space="preserve">Ofwat - PR24 Wastewater enhancement revenue adjustment not eligible for tax uplift in 2027-28 CPIH FYA prices (BR) </t>
  </si>
  <si>
    <t xml:space="preserve">2028-29 ODI payments expressed in 2027-28 CPIH FYA prices (Business retail) </t>
  </si>
  <si>
    <t xml:space="preserve">2028-29 Voluntary abatements expressed in 2027-28 CPIH FYA prices sign reversed (WR) </t>
  </si>
  <si>
    <t xml:space="preserve">2028-29 Voluntary abatements expressed in 2027-28 CPIH FYA prices sign reversed (WN) </t>
  </si>
  <si>
    <t xml:space="preserve">2028-29 Voluntary deferrals expressed in 2027-28 CPIH FYA prices sign reversed (WR) </t>
  </si>
  <si>
    <t xml:space="preserve">2028-29 Voluntary deferrals expressed in 2027-28 CPIH FYA prices sign reversed (WN) </t>
  </si>
  <si>
    <t xml:space="preserve">2028-29 Other bespoke adjustments expressed in 2027-28 CPIH FYA prices (WR) </t>
  </si>
  <si>
    <t xml:space="preserve">2028-29 Other bespoke adjustments expressed in 2027-28 CPIH FYA prices (WN) </t>
  </si>
  <si>
    <t xml:space="preserve">2029-30 ODI payments expressed in 2027-28 CPIH FYA prices (ADDN1) </t>
  </si>
  <si>
    <t xml:space="preserve">2029-30 Other bespoke adjustments expressed in 2027-28 CPIH FYA prices (Business retail) </t>
  </si>
  <si>
    <t xml:space="preserve">2028-30 Voluntary abatements expressed in 2027-28 CPIH FYA prices sign reversed (WR) </t>
  </si>
  <si>
    <t xml:space="preserve">2028-30 Voluntary abatements expressed in 2027-28 CPIH FYA prices sign reversed (WN) </t>
  </si>
  <si>
    <t xml:space="preserve">2028-30 Voluntary deferrals expressed in 2027-28 CPIH FYA prices sign reversed (BR) </t>
  </si>
  <si>
    <t xml:space="preserve">2028-30 Other bespoke adjustments expressed in 2027-28 CPIH FYA prices (WR) </t>
  </si>
  <si>
    <t xml:space="preserve">2028-30 Other bespoke adjustments expressed in 2027-28 CPIH FYA prices (WN) </t>
  </si>
  <si>
    <t xml:space="preserve">Ofwat - Net total PR24 ODI revenue adjustment (end of period and in-period) including voluntary abatements, deferrals and bespoke adjustments expressed in 2027-28 CPIH FYA prices (BR) </t>
  </si>
  <si>
    <t xml:space="preserve">Ofwat - Net total PR24 ODI revenue adjustment (end of period and in-period) including voluntary abatements, deferrals and bespoke adjustments expressed in 2027-28 CPIH FYA prices (ADDN1) </t>
  </si>
  <si>
    <t xml:space="preserve">In-period revenue adjustments to be applied in 2031-32 allowed revenues - real (2027-28 CPIH FYA prices) (Business retail) </t>
  </si>
  <si>
    <t xml:space="preserve">In-period revenue adjustments to be applied in 2030-31 allowed revenues not eligible for tax uplift - real (2027-28 CPIH FYA prices) (ADDN2) </t>
  </si>
  <si>
    <t xml:space="preserve">Equivalent Annual Cost (EAC) factor (ADDN2) </t>
  </si>
  <si>
    <t xml:space="preserve">Ofwat - Post financeability adjustment not eligible for tax uplift applied in first year - real (WWN) </t>
  </si>
  <si>
    <t xml:space="preserve">Ofwat - Post financeability adjustment eligible for tax uplift - EAC factor adjusted (ADDN1) </t>
  </si>
  <si>
    <t xml:space="preserve">Ofwat - Post financeability adjustment not eligible for tax uplift - EAC factor adjusted (Residential retail) </t>
  </si>
  <si>
    <t xml:space="preserve">Ofwat - Post financeability adjustment not eligible for tax uplift - NPV adjusted (ADDN2) </t>
  </si>
  <si>
    <t xml:space="preserve">Ofwat - Post financeability adjustment eligible for tax uplift - NPV adjusted (Residential retail) </t>
  </si>
  <si>
    <t xml:space="preserve">Ofwat - Post financeability adjustment eligible for tax uplift - NPV adjusted (Business retail) </t>
  </si>
  <si>
    <t xml:space="preserve">Revenue adjustment not eligibile for tax uplift - active (Residential retail) </t>
  </si>
  <si>
    <t xml:space="preserve">In-period revenue adjustments applied in 2030-31 allowed revenues not eligible for tax uplift - real (2027-28 CPIH FYA prices) (BR) </t>
  </si>
  <si>
    <t xml:space="preserve">In-period revenue adjustments applied in 2031-32 allowed revenues eligible for tax uplift - real (2027-28 CPIH FYA prices) (Residential retail) </t>
  </si>
  <si>
    <t xml:space="preserve">In-period revenue adjustments applied in 2031-32 allowed revenues not eligible for tax uplift - real (2027-28 CPIH FYA prices) (ADDN1) </t>
  </si>
  <si>
    <t xml:space="preserve">Ofwat - Post financeability adjustments eligible for tax uplift - real (ADDN2) </t>
  </si>
  <si>
    <t>Date</t>
  </si>
  <si>
    <t xml:space="preserve"> - Consumer price index (including housing costs) - Consumer Price Index (with housing) for February</t>
  </si>
  <si>
    <t xml:space="preserve"> - PR24 Real price effects revenue adjustment in 2022-23 FYA (CPIH deflated) prices</t>
  </si>
  <si>
    <t>2028-29 Other bespoke adjustments in 2022-23 CPIH FYA prices</t>
  </si>
  <si>
    <t xml:space="preserve"> - 2029-30 Voluntary deferrals in 2022-23 CPIH FYA prices</t>
  </si>
  <si>
    <t>2029-30 Other bespoke adjustments in 2022-23 CPIH FYA prices</t>
  </si>
  <si>
    <t>Eligible for post financeability adjustments tax uplift - PR24 Delivery mechanism (DM) revenue adjustment</t>
  </si>
  <si>
    <t>Eligible for post financeability adjustments tax uplift - PR24 Real price effects revenue adjustment</t>
  </si>
  <si>
    <t xml:space="preserve"> - CPI(H): October - index</t>
  </si>
  <si>
    <t xml:space="preserve"> - Ofwat - PR24 Residential retail revenue adjustment expressed in 2027-28 CPIH FYA prices</t>
  </si>
  <si>
    <t xml:space="preserve"> - Ofwat - PR24 Business retail revenue adjustment expressed in 2027-28 CPIH FYA prices (Total)</t>
  </si>
  <si>
    <t xml:space="preserve"> - Ofwat - Unprofiled post financeability adjustments not eligible for tax uplift - real (2027-28 CPIH FYA prices) (ADDN1)</t>
  </si>
  <si>
    <t xml:space="preserve"> - 2028-30 Other bespoke adjustments expressed in 2027-28 CPIH FYA prices</t>
  </si>
  <si>
    <t xml:space="preserve"> - In-period revenue adjustments to be applied in 2030-31 allowed revenues - real (2027-28 CPIH FYA prices) (ADDN2)</t>
  </si>
  <si>
    <t xml:space="preserve"> - In-period revenue adjustments to be applied in 2030-31 allowed revenues eligible for tax uplift - real (2027-28 CPIH FYA prices) (Business retail)</t>
  </si>
  <si>
    <t xml:space="preserve"> - In-period revenue adjustments to be applied in 2031-32 allowed revenues eligible for tax uplift - real (2027-28 CPIH FYA prices) (Residential retail)</t>
  </si>
  <si>
    <t xml:space="preserve"> - In-period revenue adjustments to be applied in 2030-31 allowed revenues not eligible for tax uplift - real (2027-28 CPIH FYA prices)</t>
  </si>
  <si>
    <t xml:space="preserve"> - Equivalent Annual Cost (EAC) factor</t>
  </si>
  <si>
    <t xml:space="preserve"> - 2028-29 Voluntary abatements expressed in 2027-28 CPIH FYA prices sign reversed (BR)</t>
  </si>
  <si>
    <t xml:space="preserve"> - 2027-28 ODI payments deferred until next reporting year (tvm adjusted) expressed in 2027-28 CPIH FYA prices (ADDN2)</t>
  </si>
  <si>
    <t xml:space="preserve"> - 2029-30 ODI payments expressed in 2027-28 CPIH FYA prices (WWN)</t>
  </si>
  <si>
    <t xml:space="preserve"> - 2029-30 Voluntary abatements expressed in 2027-28 CPIH FYA prices sign reversed (ADDN1)</t>
  </si>
  <si>
    <t xml:space="preserve"> - 2029-30 ODI payments expressed in 2027-28 CPIH FYA prices (Residential Retail)</t>
  </si>
  <si>
    <t xml:space="preserve"> - 2029-30 Voluntary abatements expressed in 2027-28 CPIH FYA prices sign reversed (Residential Retail)</t>
  </si>
  <si>
    <t xml:space="preserve"> - 2029-30 Other bespoke adjustments expressed in 2027-28 CPIH FYA prices (Residential Retail)</t>
  </si>
  <si>
    <t xml:space="preserve"> - 2028-30 Other bespoke adjustments expressed in 2027-28 CPIH FYA prices (Residential Retail)</t>
  </si>
  <si>
    <t xml:space="preserve"> - Ofwat - PR24 Major projects revenue adjustment eligible for tax uplift in 2027-28 CPIH FYA prices (WR)</t>
  </si>
  <si>
    <t xml:space="preserve"> - Ofwat - PR24 Real price effects revenue adjustment eligible for tax uplift in 2027-28 CPIH FYA prices (WN)</t>
  </si>
  <si>
    <t xml:space="preserve"> - Ofwat - PR24 Major projects revenue adjustment eligible for tax uplift in 2027-28 CPIH FYA prices (WN)</t>
  </si>
  <si>
    <t xml:space="preserve"> - Ofwat - PR24 Totex costs revenue adjustment eligible for tax uplift in 2027-28 CPIH FYA prices (WWN)</t>
  </si>
  <si>
    <t xml:space="preserve"> - Ofwat - PR24 Residential retail revenue adjustment eligible for tax uplift in 2027-28 CPIH FYA prices (WWN)</t>
  </si>
  <si>
    <t xml:space="preserve"> - Ofwat - PR24 Totex costs revenue adjustment eligible for tax uplift in 2027-28 CPIH FYA prices (BR)</t>
  </si>
  <si>
    <t xml:space="preserve"> - Ofwat - PR24 RFI revenue adjustment eligible for tax uplift in 2027-28 CPIH FYA prices (BR)</t>
  </si>
  <si>
    <t xml:space="preserve"> - Ofwat - PR24 Bioresources forecasting accuracy incentive penalty adjustment eligible for tax uplift in 2027-28 CPIH FYA prices (BR)</t>
  </si>
  <si>
    <t xml:space="preserve"> - Ofwat - PR24 Business retail revenue adjustment eligible for tax uplift in 2027-28 CPIH FYA prices (ADDN1)</t>
  </si>
  <si>
    <t xml:space="preserve"> - Ofwat - PR24 Totex costs revenue adjustment eligible for tax uplift in 2027-28 CPIH FYA prices (ADDN1)</t>
  </si>
  <si>
    <t xml:space="preserve"> - Ofwat - PR24 Bioresources revenue adjustment eligible for tax uplift in 2027-28 CPIH FYA prices (ADDN2)</t>
  </si>
  <si>
    <t xml:space="preserve"> - Ofwat - PR24 ODI revenue adjustment not eligible for tax uplift in 2027-28 CPIH FYA prices (WR)</t>
  </si>
  <si>
    <t xml:space="preserve"> - Ofwat - PR24 Third party services revenue adjustment not eligible for tax uplift in 2027-28 CPIH FYA prices (WR)</t>
  </si>
  <si>
    <t xml:space="preserve"> - Ofwat - PR24 Real price effects revenue adjustment not eligible for tax uplift in 2027-28 CPIH FYA prices (WR)</t>
  </si>
  <si>
    <t xml:space="preserve"> - Ofwat - PR24 Tax revenue adjustment not eligible for tax uplift in 2027-28 CPIH FYA prices (WN)</t>
  </si>
  <si>
    <t xml:space="preserve"> - Ofwat - PR24 Residential retail revenue adjustment not eligible for tax uplift in 2027-28 CPIH FYA prices (WN)</t>
  </si>
  <si>
    <t xml:space="preserve"> - Ofwat - Other revenue adjustment not eligible for tax uplift in 2027-28 CPIH FYA prices (WWN)</t>
  </si>
  <si>
    <t xml:space="preserve"> - Ofwat - PR24 Totex costs revenue adjustment not eligible for tax uplift in 2027-28 CPIH FYA prices (BR)</t>
  </si>
  <si>
    <t xml:space="preserve"> - Ofwat - Other revenue adjustment not eligible for tax uplift in 2027-28 CPIH FYA prices (BR)</t>
  </si>
  <si>
    <t xml:space="preserve"> - Ofwat - PR24 Delivery mechanism (DM) revenue adjustment not eligible for tax uplift in 2027-28 CPIH FYA prices (BR)</t>
  </si>
  <si>
    <t xml:space="preserve"> - Ofwat - PR24 Third party services revenue adjustment not eligible for tax uplift in 2027-28 CPIH FYA prices (ADDN1)</t>
  </si>
  <si>
    <t xml:space="preserve"> - Ofwat - PR24 Bioresources revenue adjustment not eligible for tax uplift in 2027-28 CPIH FYA prices (ADDN1)</t>
  </si>
  <si>
    <t xml:space="preserve"> - Ofwat - PR24 Totex costs revenue adjustment not eligible for tax uplift in 2027-28 CPIH FYA prices (ADDN2)</t>
  </si>
  <si>
    <t xml:space="preserve"> - Ofwat - PR24 Price control deliverables (PCD) revenue adjustment not eligible for tax uplift in 2027-28 CPIH FYA prices (ADDN2)</t>
  </si>
  <si>
    <t>Output Summary</t>
  </si>
  <si>
    <t>Calculations</t>
  </si>
  <si>
    <t>Map &amp; Key</t>
  </si>
  <si>
    <t>Model Checks and Alerts</t>
  </si>
  <si>
    <t>Cash flow</t>
  </si>
  <si>
    <t>chgs</t>
  </si>
  <si>
    <t>chks</t>
  </si>
  <si>
    <t>Checks</t>
  </si>
  <si>
    <t>Cost to serve</t>
  </si>
  <si>
    <t>incl.</t>
  </si>
  <si>
    <t xml:space="preserve">Pay as you go </t>
  </si>
  <si>
    <t>POS</t>
  </si>
  <si>
    <t>Weighted average cost of capital</t>
  </si>
  <si>
    <t>Calibri 10 pt – black</t>
  </si>
  <si>
    <t>Calibri 10 pt – white</t>
  </si>
  <si>
    <t>(R = 204, G = 204, B = 206)</t>
  </si>
  <si>
    <t>Ofwat yellow – 100%</t>
  </si>
  <si>
    <t>ValueText</t>
  </si>
  <si>
    <t>Wholesale and Retail controls</t>
  </si>
  <si>
    <t>Model code</t>
  </si>
  <si>
    <t>Start date</t>
  </si>
  <si>
    <t>Company Acronym</t>
  </si>
  <si>
    <t xml:space="preserve">PR24 ODI revenue adjustment in 2022-23 FYA (CPIH deflated) prices (BR) </t>
  </si>
  <si>
    <t xml:space="preserve">PR24 Delayed delivery cashflow mechanism (DDCM) revenue adjustment in 2022-23 FYA (CPIH deflated) prices (WR) </t>
  </si>
  <si>
    <t xml:space="preserve">PR24 Delayed delivery cashflow mechanism (DDCM) revenue adjustment in 2022-23 FYA (CPIH deflated) prices (WN) </t>
  </si>
  <si>
    <t xml:space="preserve">PR24 Delayed delivery cashflow mechanism (DDCM) revenue adjustment in 2022-23 FYA (CPIH deflated) prices (ADDN1) </t>
  </si>
  <si>
    <t xml:space="preserve">PR24 Delayed delivery cashflow mechanism (DDCM) revenue adjustment in 2022-23 FYA (CPIH deflated) prices (Residential retail) </t>
  </si>
  <si>
    <t xml:space="preserve">PR24 Residential retail revenue adjustment in 2029-30 FYA (CPIH deflated) prices (ADDN1) </t>
  </si>
  <si>
    <t xml:space="preserve">PR24 Water trading revenue adjustment in 2022-23 FYA (CPIH deflated) prices (Residential retail) </t>
  </si>
  <si>
    <t xml:space="preserve">PR24 Delivery mechanism (DM) revenue adjustment in 2022-23 FYA (CPIH deflated) prices (Residential retail) </t>
  </si>
  <si>
    <t xml:space="preserve">PR24 Real price effects revenue adjustment in 2022-23 FYA (CPIH deflated) prices (WWN) </t>
  </si>
  <si>
    <t xml:space="preserve">PR24 QAA revenue adjustment in 2022-23 FYA (CPIH deflated) prices (WN) </t>
  </si>
  <si>
    <t xml:space="preserve">2028-29 ODI payments in 2022-23 CPIH FYA prices (Business retail) </t>
  </si>
  <si>
    <t xml:space="preserve">2028-29 Voluntary abatements in 2022-23 CPIH FYA prices (Business retail) </t>
  </si>
  <si>
    <t xml:space="preserve">2029-30 ODI payments in 2022-23 CPIH FYA prices (WWN) </t>
  </si>
  <si>
    <t xml:space="preserve">2029-30 ODI payments in 2022-23 CPIH FYA prices (Business retail) </t>
  </si>
  <si>
    <t xml:space="preserve">2029-30 Voluntary abatements in 2022-23 CPIH FYA prices (WR) </t>
  </si>
  <si>
    <t xml:space="preserve">2029-30 Voluntary abatements in 2022-23 CPIH FYA prices (WN) </t>
  </si>
  <si>
    <t xml:space="preserve">2029-30 Other bespoke adjustments in 2022-23 CPIH FYA prices (ADDN2) </t>
  </si>
  <si>
    <t xml:space="preserve">Eligible for post financeability adjustments tax uplift - PR24 Bioresources revenue adjustment (WWN) </t>
  </si>
  <si>
    <t xml:space="preserve">Eligible for post financeability adjustments tax uplift - PR24 Bioresources forecasting accuracy incentive penalty adjustment (WWN) </t>
  </si>
  <si>
    <t xml:space="preserve">Eligible for post financeability adjustments tax uplift - PR24 Bioresources forecasting accuracy incentive penalty adjustment (ADDN1) </t>
  </si>
  <si>
    <t xml:space="preserve">Eligible for post financeability adjustments tax uplift - PR24 Water trading revenue adjustment (Business retail) </t>
  </si>
  <si>
    <t xml:space="preserve">Eligible for post financeability adjustments tax uplift - PR24 Cost of new debt revenue adjustment (BR) </t>
  </si>
  <si>
    <t xml:space="preserve">Eligible for post financeability adjustments tax uplift - PR24 Cost of new debt revenue adjustment (Business retail) </t>
  </si>
  <si>
    <t xml:space="preserve">Eligible for post financeability adjustments tax uplift - PR24 Real price effects revenue adjustment (ADDN2) </t>
  </si>
  <si>
    <t xml:space="preserve">Eligible for post financeability adjustments tax uplift - PR24 Innovation and water efficiency revenue adjustment (BR) </t>
  </si>
  <si>
    <t xml:space="preserve">Eligible for post financeability adjustments tax uplift - PR24 QAA revenue adjustment (WR) </t>
  </si>
  <si>
    <t xml:space="preserve">Eligible for post financeability adjustments tax uplift - PR24 QAA revenue adjustment (WN) </t>
  </si>
  <si>
    <t xml:space="preserve">Eligible for post financeability adjustments tax uplift - PR24 Price control deliverables (PCD) revenue adjustment (Business retail) </t>
  </si>
  <si>
    <t xml:space="preserve">Eligible for post financeability adjustments tax uplift - PR24 In-period ODI (ADDN1) </t>
  </si>
  <si>
    <t xml:space="preserve">Selector (ADDN2) </t>
  </si>
  <si>
    <t xml:space="preserve">Selector (Business retail) </t>
  </si>
  <si>
    <t>Period number</t>
  </si>
  <si>
    <t>CPIH Monthly Index</t>
  </si>
  <si>
    <t>Inflate from 2022-23 FYA to 2027-28 FYA</t>
  </si>
  <si>
    <t>Inflate from 2029-30 FYA to 2027-28 FYA</t>
  </si>
  <si>
    <t>Ofwat - PR24 Bioresources forecasting accuracy incentive penalty adjustment in 2027-28 FYA (CPIH deflated) prices</t>
  </si>
  <si>
    <t>Ofwat - PR24 Residential retail revenue adjustment expressed in 2027-28 CPIH FYA prices</t>
  </si>
  <si>
    <t>Ofwat - PR24 Delivery mechanism (DM) revenue adjustment expressed in 2027-28 CPIH FYA prices</t>
  </si>
  <si>
    <t>Ofwat - PR24 Tax revenue adjustment expressed in 2027-28 CPIH FYA prices</t>
  </si>
  <si>
    <t>Ofwat - Unprofiled post financeability adjustments eligible for tax uplift - real (2027-28 CPIH FYA prices) (BR)</t>
  </si>
  <si>
    <t>Ofwat - PR24 ODI revenue adjustment not eligible for tax uplift in 2027-28 CPIH FYA prices</t>
  </si>
  <si>
    <t>Ofwat - PR24 Bioresources revenue adjustment not eligible for tax uplift in 2027-28 CPIH FYA prices</t>
  </si>
  <si>
    <t>Ofwat - PR24 Water trading revenue adjustment not eligible for tax uplift in 2027-28 CPIH FYA prices</t>
  </si>
  <si>
    <t>Ofwat - PR24 Price control deliverables (PCD) revenue adjustment not eligible for tax uplift in 2027-28 CPIH FYA prices</t>
  </si>
  <si>
    <t>2029-30 Voluntary deferrals expressed in 2027-28 CPIH FYA prices sign reversed</t>
  </si>
  <si>
    <t>In-period reconciliation totals in 2027-28 CPIH FYA prices</t>
  </si>
  <si>
    <t>In-period revenue adjustments to be applied in 2031-32 allowed revenues adjusted for tax uplift - real (2027-28 CPIH FYA prices) (Residential retail)</t>
  </si>
  <si>
    <t>Revenue adjustment - active (Residential retail)</t>
  </si>
  <si>
    <t>2027-28 ODI payments deferred until next reporting year (tvm adjusted) expressed in 2027-28 CPIH FYA prices (BR)</t>
  </si>
  <si>
    <t>2028-29 Other bespoke adjustments expressed in 2027-28 CPIH FYA prices (Business Retail)</t>
  </si>
  <si>
    <t>2029-30 Voluntary abatements expressed in 2027-28 CPIH FYA prices sign reversed (ADDN1)</t>
  </si>
  <si>
    <t>2029-30 ODI payments expressed in 2027-28 CPIH FYA prices (Business Retail)</t>
  </si>
  <si>
    <t>2028-30 Voluntary deferrals expressed in 2027-28 CPIH FYA prices sign reversed (ADDN1)</t>
  </si>
  <si>
    <t>Ofwat - PR24 Delivery mechanism (DM) revenue adjustment eligible for tax uplift in 2027-28 CPIH FYA prices (WR)</t>
  </si>
  <si>
    <t>Ofwat - PR24 Residential retail revenue adjustment eligible for tax uplift in 2027-28 CPIH FYA prices (WR)</t>
  </si>
  <si>
    <t>Ofwat - PR24 Price control deliverables (PCD) revenue adjustment eligible for tax uplift in 2027-28 CPIH FYA prices (WR)</t>
  </si>
  <si>
    <t>Ofwat - PR24 Residential retail revenue adjustment eligible for tax uplift in 2027-28 CPIH FYA prices (WN)</t>
  </si>
  <si>
    <t>Ofwat - PR24 Price control deliverables (PCD) revenue adjustment eligible for tax uplift in 2027-28 CPIH FYA prices (WN)</t>
  </si>
  <si>
    <t>Ofwat - PR24 Water trading revenue adjustment eligible for tax uplift in 2027-28 CPIH FYA prices (WWN)</t>
  </si>
  <si>
    <t>Ofwat - PR24 Major projects revenue adjustment eligible for tax uplift in 2027-28 CPIH FYA prices (WWN)</t>
  </si>
  <si>
    <t>Ofwat - PR24 Price control deliverables (PCD) revenue adjustment eligible for tax uplift in 2027-28 CPIH FYA prices (WWN)</t>
  </si>
  <si>
    <t>Ofwat - PR24 Bioresources revenue adjustment eligible for tax uplift in 2027-28 CPIH FYA prices (BR)</t>
  </si>
  <si>
    <t>Ofwat - PR24 Tax revenue adjustment eligible for tax uplift in 2027-28 CPIH FYA prices (ADDN1)</t>
  </si>
  <si>
    <t>Ofwat - PR24 Bioresources revenue adjustment eligible for tax uplift in 2027-28 CPIH FYA prices (ADDN1)</t>
  </si>
  <si>
    <t>Ofwat - PR24 ODI revenue adjustment eligible for tax uplift in 2027-28 CPIH FYA prices (ADDN2)</t>
  </si>
  <si>
    <t>Ofwat - PR24 Delayed delivery cashflow mechanism (DDCM) revenue adjustment eligible for tax uplift in 2027-28 CPIH FYA prices (ADDN2)</t>
  </si>
  <si>
    <t>Ofwat - PR24 Third party services revenue adjustment eligible for tax uplift in 2027-28 CPIH FYA prices (ADDN2)</t>
  </si>
  <si>
    <t>Ofwat - PR24 Bioresources forecasting accuracy incentive penalty adjustment eligible for tax uplift in 2027-28 CPIH FYA prices (ADDN2)</t>
  </si>
  <si>
    <t>Ofwat - PR24 Delivery mechanism (DM) revenue adjustment not eligible for tax uplift in 2027-28 CPIH FYA prices (WR)</t>
  </si>
  <si>
    <t>Ofwat - PR24 Bioresources forecasting accuracy incentive penalty adjustment not eligible for tax uplift in 2027-28 CPIH FYA prices (WR)</t>
  </si>
  <si>
    <t>Ofwat - PR24 Innovation and water efficiency revenue adjustment not eligible for tax uplift in 2027-28 CPIH FYA prices (WN)</t>
  </si>
  <si>
    <t>Ofwat - PR24 Delivery mechanism (DM) revenue adjustment not eligible for tax uplift in 2027-28 CPIH FYA prices (WN)</t>
  </si>
  <si>
    <t>Ofwat - PR24 Major projects revenue adjustment not eligible for tax uplift in 2027-28 CPIH FYA prices (WWN)</t>
  </si>
  <si>
    <t>Ofwat - PR24 Tax revenue adjustment not eligible for tax uplift in 2027-28 CPIH FYA prices (BR)</t>
  </si>
  <si>
    <t>Ofwat - PR24 Wastewater enhancement revenue adjustment not eligible for tax uplift in 2027-28 CPIH FYA prices (BR)</t>
  </si>
  <si>
    <t>Ofwat - PR24 Tax revenue adjustment not eligible for tax uplift in 2027-28 CPIH FYA prices (ADDN1)</t>
  </si>
  <si>
    <t>Ofwat - PR24 Innovation and water efficiency revenue adjustment not eligible for tax uplift in 2027-28 CPIH FYA prices (ADDN1)</t>
  </si>
  <si>
    <t>Ofwat - PR24 Delayed delivery cashflow mechanism (DDCM) revenue adjustment not eligible for tax uplift in 2027-28 CPIH FYA prices (Residential retail)</t>
  </si>
  <si>
    <t>Ofwat - PR24 Water trading revenue adjustment not eligible for tax uplift in 2027-28 CPIH FYA prices (Residential retail)</t>
  </si>
  <si>
    <t>Ofwat - PR24 Real price effects revenue adjustment not eligible for tax uplift in 2027-28 CPIH FYA prices (Residential retail)</t>
  </si>
  <si>
    <t>Ofwat - Other revenue adjustment not eligible for tax uplift in 2027-28 CPIH FYA prices (Residential retail)</t>
  </si>
  <si>
    <t>Ofwat - PR24 Bioresources revenue adjustment not eligible for tax uplift in 2027-28 CPIH FYA prices (Business retail)</t>
  </si>
  <si>
    <t xml:space="preserve">Ofwat - PR24 RFI revenue adjustment expressed in 2027-28 CPIH FYA prices (ADDN2) </t>
  </si>
  <si>
    <t xml:space="preserve">Ofwat - PR24 Business retail revenue adjustment expressed in 2027-28 CPIH FYA prices (BR) </t>
  </si>
  <si>
    <t xml:space="preserve">Ofwat - PR24 Totex costs revenue adjustment expressed in 2027-28 CPIH FYA prices (ADDN1) </t>
  </si>
  <si>
    <t xml:space="preserve">Ofwat - PR24 Tax revenue adjustment expressed in 2027-28 CPIH FYA prices (ADDN1) </t>
  </si>
  <si>
    <t xml:space="preserve">Ofwat - PR24 Tax revenue adjustment expressed in 2027-28 CPIH FYA prices (Business retail) </t>
  </si>
  <si>
    <t xml:space="preserve">Ofwat - PR24 Major projects revenue adjustment expressed in 2027-28 CPIH FYA prices (WR) </t>
  </si>
  <si>
    <t xml:space="preserve">Ofwat - PR24 Major projects revenue adjustment expressed in 2027-28 CPIH FYA prices (WN) </t>
  </si>
  <si>
    <t xml:space="preserve">Ofwat - Other revenue adjustments expressed in 2027-28 CPIH FYA prices (WR) </t>
  </si>
  <si>
    <t xml:space="preserve">Ofwat - Other revenue adjustments expressed in 2027-28 CPIH FYA prices (WN) </t>
  </si>
  <si>
    <t xml:space="preserve">Ofwat - PR24 Price control deliverables (PCD) revenue adjustment expressed in 2027-28 CPIH FYA prices (ADDN1) </t>
  </si>
  <si>
    <t xml:space="preserve">Ofwat - PR24 ODI revenue adjustment eligible for tax uplift in 2027-28 CPIH FYA prices (ADDN2) </t>
  </si>
  <si>
    <t xml:space="preserve">Ofwat - PR24 Delayed delivery cashflow mechanism (DDCM) revenue adjustment eligible for tax uplift in 2027-28 CPIH FYA prices (WWN) </t>
  </si>
  <si>
    <t xml:space="preserve">Ofwat - PR24 Bioresources revenue adjustment eligible for tax uplift in 2027-28 CPIH FYA prices (Residential retail) </t>
  </si>
  <si>
    <t xml:space="preserve">Ofwat - PR24 Bioresources revenue adjustment eligible for tax uplift in 2027-28 CPIH FYA prices (Business retail) </t>
  </si>
  <si>
    <t xml:space="preserve">Ofwat - PR24 Bioresources forecasting accuracy incentive penalty adjustment eligible for tax uplift in 2027-28 CPIH FYA prices (ADDN1) </t>
  </si>
  <si>
    <t xml:space="preserve">Ofwat - PR24 Residential retail revenue adjustment eligible for tax uplift in 2027-28 CPIH FYA prices (Business retail) </t>
  </si>
  <si>
    <t xml:space="preserve">Ofwat - PR24 Third party services revenue adjustment eligible for tax uplift in 2027-28 CPIH FYA prices (WWN) </t>
  </si>
  <si>
    <t xml:space="preserve">Ofwat - PR24 Third party services revenue adjustment eligible for tax uplift in 2027-28 CPIH FYA prices (Business retail) </t>
  </si>
  <si>
    <t xml:space="preserve">Ofwat - PR24 Delivery mechanism (DM) revenue adjustment eligible for tax uplift in 2027-28 CPIH FYA prices (ADDN1) </t>
  </si>
  <si>
    <t xml:space="preserve">Ofwat - PR24 Price control deliverables (PCD) revenue adjustment eligible for tax uplift in 2027-28 CPIH FYA prices (WN) </t>
  </si>
  <si>
    <t xml:space="preserve">Ofwat - PR24 Wastewater enhancement revenue adjustment eligible for tax uplift in 2027-28 CPIH FYA prices (ADDN2) </t>
  </si>
  <si>
    <t xml:space="preserve">Ofwat - PR24 ODI revenue adjustment not eligible for tax uplift in 2027-28 CPIH FYA prices (Business retail) </t>
  </si>
  <si>
    <t xml:space="preserve">Ofwat - PR24 Bioresources revenue adjustment not eligible for tax uplift in 2027-28 CPIH FYA prices (ADDN2) </t>
  </si>
  <si>
    <t xml:space="preserve">Ofwat - PR24 Bioresources forecasting accuracy incentive penalty adjustment not eligible for tax uplift in 2027-28 CPIH FYA prices (ADDN1) </t>
  </si>
  <si>
    <t xml:space="preserve">Ofwat - PR24 Business retail revenue adjustment not eligible for tax uplift in 2027-28 CPIH FYA prices (ADDN2) </t>
  </si>
  <si>
    <t xml:space="preserve">Ofwat - PR24 Water trading revenue adjustment not eligible for tax uplift in 2027-28 CPIH FYA prices (ADDN2) </t>
  </si>
  <si>
    <t xml:space="preserve">Ofwat - PR24 Third party services revenue adjustment not eligible for tax uplift in 2027-28 CPIH FYA prices (ADDN1) </t>
  </si>
  <si>
    <t xml:space="preserve">Ofwat - PR24 Totex costs revenue adjustment not eligible for tax uplift in 2027-28 CPIH FYA prices (ADDN2) </t>
  </si>
  <si>
    <t xml:space="preserve">Ofwat - PR24 QAA revenue adjustment not eligible for tax uplift in 2027-28 CPIH FYA prices (ADDN2) </t>
  </si>
  <si>
    <t xml:space="preserve">Ofwat - PR24 Wastewater enhancement revenue adjustment not eligible for tax uplift in 2027-28 CPIH FYA prices (ADDN2) </t>
  </si>
  <si>
    <t xml:space="preserve">Ofwat - Unprofiled post financeability adjustments eligible for tax uplift - real (2027-28 CPIH FYA prices) (Residential retail) </t>
  </si>
  <si>
    <t xml:space="preserve">2027-28 ODI payments deferred until next reporting year (tvm adjusted) expressed in 2027-28 CPIH FYA prices (Business retail) </t>
  </si>
  <si>
    <t xml:space="preserve">2028-29 ODI payments expressed in 2027-28 CPIH FYA prices (ADDN1) </t>
  </si>
  <si>
    <t xml:space="preserve">2028-29 Voluntary deferrals expressed in 2027-28 CPIH FYA prices sign reversed (ADDN2) </t>
  </si>
  <si>
    <t xml:space="preserve">2028-29 Other bespoke adjustments expressed in 2027-28 CPIH FYA prices (Residential retail) </t>
  </si>
  <si>
    <t xml:space="preserve">2029-30 Other bespoke adjustments expressed in 2027-28 CPIH FYA prices (Residential retail) </t>
  </si>
  <si>
    <t xml:space="preserve">In-period revenue adjustments to be applied in 2030-31 allowed revenues - real (2027-28 CPIH FYA prices) (ADDN1) </t>
  </si>
  <si>
    <t xml:space="preserve">In-period revenue adjustments to be applied in 2030-31 allowed revenues eligible for tax uplift - real (2027-28 CPIH FYA prices) (ADDN1) </t>
  </si>
  <si>
    <t xml:space="preserve">In-period revenue adjustments to be applied in 2031-32 allowed revenues eligible for tax uplift - real (2027-28 CPIH FYA prices) (Residential retail) </t>
  </si>
  <si>
    <t xml:space="preserve">PV discount factor (ADDN2) </t>
  </si>
  <si>
    <t xml:space="preserve">Ofwat - Post financeability adjustment not eligible for tax uplift - EAC factor adjusted (BR) </t>
  </si>
  <si>
    <t xml:space="preserve">Ofwat - Post financeability adjustment eligible for tax uplift - NPV adjusted (ADDN1) </t>
  </si>
  <si>
    <t xml:space="preserve">Revenue adjustment not eligibile for tax uplift - active (BR) </t>
  </si>
  <si>
    <t xml:space="preserve">Ofwat - Post financeability adjustments not eligible for tax uplift - real (WR) </t>
  </si>
  <si>
    <t xml:space="preserve">Ofwat - Post financeability adjustments not eligible for tax uplift - real (WN) </t>
  </si>
  <si>
    <t xml:space="preserve"> - Consumer price index (including housing costs) - Consumer Price Index (with housing) for April</t>
  </si>
  <si>
    <t xml:space="preserve"> - Consumer price index (including housing costs) - Consumer Price Index (with housing) for May</t>
  </si>
  <si>
    <t xml:space="preserve"> - Consumer price index (including housing costs) - Consumer Price Index (with housing) for June</t>
  </si>
  <si>
    <t xml:space="preserve"> - PR24 Cost of new debt revenue adjustment in 2022-23 FYA (CPIH deflated) prices</t>
  </si>
  <si>
    <t>2027-28 ODI payments deferred until next reporting year (tvm adjusted) in 2022-23 CPIH FYA prices</t>
  </si>
  <si>
    <t>Eligible for post financeability adjustments tax uplift - PR24 Price control deliverables (PCD) revenue adjustment</t>
  </si>
  <si>
    <t xml:space="preserve"> - CPI(H): February - index</t>
  </si>
  <si>
    <t xml:space="preserve"> - Ofwat - PR24 Real price effects revenue adjustment expressed in 2027-28 CPIH FYA prices</t>
  </si>
  <si>
    <t xml:space="preserve"> - 2028-30 Voluntary deferrals expressed in 2027-28 CPIH FYA prices sign reversed</t>
  </si>
  <si>
    <t xml:space="preserve"> - Ofwat - Post financeability adjustment not eligible for tax uplift - EAC factor adjusted</t>
  </si>
  <si>
    <t xml:space="preserve"> - Ofwat - Revenue adjustment - NPV adjusted - real (Residential retail)</t>
  </si>
  <si>
    <t xml:space="preserve"> - 2028-29 Voluntary deferrals expressed in 2027-28 CPIH FYA prices sign reversed (WN)</t>
  </si>
  <si>
    <t xml:space="preserve"> - 2029-30 Voluntary deferrals expressed in 2027-28 CPIH FYA prices sign reversed (Business Retail)</t>
  </si>
  <si>
    <t xml:space="preserve"> - 2028-30 Voluntary abatements expressed in 2027-28 CPIH FYA prices sign reversed (WR)</t>
  </si>
  <si>
    <t xml:space="preserve"> - 2028-30 Voluntary abatements expressed in 2027-28 CPIH FYA prices sign reversed (WN)</t>
  </si>
  <si>
    <t xml:space="preserve"> - Ofwat - PR24 Third party services revenue adjustment eligible for tax uplift in 2027-28 CPIH FYA prices (WR)</t>
  </si>
  <si>
    <t xml:space="preserve"> - Ofwat - PR24 Real price effects revenue adjustment eligible for tax uplift in 2027-28 CPIH FYA prices (WR)</t>
  </si>
  <si>
    <t xml:space="preserve"> - Ofwat - PR24 Wastewater enhancement revenue adjustment eligible for tax uplift in 2027-28 CPIH FYA prices (WR)</t>
  </si>
  <si>
    <t xml:space="preserve"> - Ofwat - PR24 Third party services revenue adjustment eligible for tax uplift in 2027-28 CPIH FYA prices (WN)</t>
  </si>
  <si>
    <t xml:space="preserve"> - Ofwat - PR24 Wastewater enhancement revenue adjustment eligible for tax uplift in 2027-28 CPIH FYA prices (WN)</t>
  </si>
  <si>
    <t xml:space="preserve"> - Ofwat - PR24 Havant Thicket - cost of debt revenue adjustment eligible for tax uplift in 2027-28 CPIH FYA prices (WWN)</t>
  </si>
  <si>
    <t xml:space="preserve"> - Ofwat - PR24 ODI revenue adjustment eligible for tax uplift in 2027-28 CPIH FYA prices (BR)</t>
  </si>
  <si>
    <t xml:space="preserve"> - Ofwat - PR24 QAA revenue adjustment eligible for tax uplift in 2027-28 CPIH FYA prices (ADDN1)</t>
  </si>
  <si>
    <t xml:space="preserve"> - Ofwat - PR24 Price control deliverables (PCD) revenue adjustment eligible for tax uplift in 2027-28 CPIH FYA prices (ADDN1)</t>
  </si>
  <si>
    <t xml:space="preserve"> - Ofwat - PR24 Wastewater enhancement revenue adjustment eligible for tax uplift in 2027-28 CPIH FYA prices (ADDN1)</t>
  </si>
  <si>
    <t xml:space="preserve"> - Ofwat - PR24 Havant Thicket - cost of debt revenue adjustment eligible for tax uplift in 2027-28 CPIH FYA prices (ADDN2)</t>
  </si>
  <si>
    <t xml:space="preserve"> - Ofwat - PR24 Tax revenue adjustment not eligible for tax uplift in 2027-28 CPIH FYA prices (WR)</t>
  </si>
  <si>
    <t xml:space="preserve"> - Ofwat - PR24 Residential retail revenue adjustment not eligible for tax uplift in 2027-28 CPIH FYA prices (WR)</t>
  </si>
  <si>
    <t xml:space="preserve"> - Ofwat - PR24 Delayed delivery cashflow mechanism (DDCM) revenue adjustment not eligible for tax uplift in 2027-28 CPIH FYA prices (WN)</t>
  </si>
  <si>
    <t xml:space="preserve"> - Ofwat - PR24 QAA revenue adjustment not eligible for tax uplift in 2027-28 CPIH FYA prices (WWN)</t>
  </si>
  <si>
    <t xml:space="preserve"> - Ofwat - PR24 Water trading revenue adjustment not eligible for tax uplift in 2027-28 CPIH FYA prices (ADDN2)</t>
  </si>
  <si>
    <t xml:space="preserve"> - Ofwat - PR24 Business retail revenue adjustment not eligible for tax uplift in 2027-28 CPIH FYA prices (Business retail)</t>
  </si>
  <si>
    <t xml:space="preserve"> - Ofwat - PR24 Innovation and water efficiency revenue adjustment not eligible for tax uplift in 2027-28 CPIH FYA prices (Business retail)</t>
  </si>
  <si>
    <t>ABOVE BONNET - USER INTERFACE</t>
  </si>
  <si>
    <t>CALCULATIONS</t>
  </si>
  <si>
    <t>£</t>
  </si>
  <si>
    <t>Great Britain Pound</t>
  </si>
  <si>
    <t>FFO</t>
  </si>
  <si>
    <t>Profit and loss</t>
  </si>
  <si>
    <t>Ofwat red text (no shade)</t>
  </si>
  <si>
    <t>Exported to another sheet/section *</t>
  </si>
  <si>
    <t>(R=255, G=219, B=142)</t>
  </si>
  <si>
    <t>Light blue</t>
  </si>
  <si>
    <t>Lemon shade</t>
  </si>
  <si>
    <t>Bioresources</t>
  </si>
  <si>
    <t>A summary of links of major output of this model.</t>
  </si>
  <si>
    <t>Calc_In-periodODI</t>
  </si>
  <si>
    <t>Consumer price index (including housing costs) - Consumer Price Index (with housing) for February</t>
  </si>
  <si>
    <t xml:space="preserve">PR24 RFI revenue adjustment in 2029-30 prior November (CPIH deflated) prices (ADDN2) </t>
  </si>
  <si>
    <t xml:space="preserve">PR24 Delayed delivery cashflow mechanism (DDCM) revenue adjustment in 2022-23 FYA (CPIH deflated) prices (WWN) </t>
  </si>
  <si>
    <t xml:space="preserve">PR24 Bioresources forecasting accuracy incentive penalty in 2022-23 FYA (CPIH deflated) prices (BR) </t>
  </si>
  <si>
    <t xml:space="preserve">PR24 Water trading revenue adjustment in 2022-23 FYA (CPIH deflated) prices (WWN) </t>
  </si>
  <si>
    <t xml:space="preserve">PR24 Third party services revenue adjustment in 2022-23 FYA (CPIH deflated) prices (BR) </t>
  </si>
  <si>
    <t xml:space="preserve">PR24 Third party services revenue adjustment in 2022-23 FYA (CPIH deflated) prices (Residential retail) </t>
  </si>
  <si>
    <t xml:space="preserve">PR24 Cost of new debt revenue adjustment in 2022-23 FYA (CPIH deflated) prices (Residential retail) </t>
  </si>
  <si>
    <t xml:space="preserve">PR24 Delivery mechanism (DM) revenue adjustment in 2022-23 FYA (CPIH deflated) prices (ADDN2) </t>
  </si>
  <si>
    <t xml:space="preserve">PR24 Delivery mechanism (DM) revenue adjustment in 2022-23 FYA (CPIH deflated) prices (Business retail) </t>
  </si>
  <si>
    <t xml:space="preserve">PR24 Tax revenue adjustment in 2022-23 FYA (CPIH deflated) prices (Business retail) </t>
  </si>
  <si>
    <t xml:space="preserve">PR24 Real price effects revenue adjustment in 2022-23 FYA (CPIH deflated) prices (WR) </t>
  </si>
  <si>
    <t xml:space="preserve">PR24 Real price effects revenue adjustment in 2022-23 FYA (CPIH deflated) prices (WN) </t>
  </si>
  <si>
    <t xml:space="preserve">PR24 Havant Thicket - cost of debt revenue adjustment in 2022-23 FYA (CPIH deflated) prices (ADDN1) </t>
  </si>
  <si>
    <t xml:space="preserve">PR24 QAA revenue adjustment in 2022-23 FYA (CPIH deflated) prices (WR) </t>
  </si>
  <si>
    <t xml:space="preserve">PR24 Wastewater enhancement revenue adjustment in 2022-23 FYA (CPIH deflated) prices (ADDN1) </t>
  </si>
  <si>
    <t xml:space="preserve">2027-28 ODI payments deferred until next reporting year (tvm adjusted) in 2022-23 CPIH FYA prices (BR) </t>
  </si>
  <si>
    <t xml:space="preserve">2028-29 ODI payments in 2022-23 CPIH FYA prices (WR) </t>
  </si>
  <si>
    <t xml:space="preserve">2028-29 ODI payments in 2022-23 CPIH FYA prices (WN) </t>
  </si>
  <si>
    <t xml:space="preserve">2028-29 Voluntary deferrals in 2022-23 CPIH FYA prices (BR) </t>
  </si>
  <si>
    <t xml:space="preserve">2029-30 Voluntary deferrals in 2022-23 CPIH FYA prices (BR) </t>
  </si>
  <si>
    <t xml:space="preserve">Eligible for post financeability adjustments tax uplift - PR24 Delayed delivery cashflow mechanism (DDCM) revenue adjustment (ADDN1) </t>
  </si>
  <si>
    <t xml:space="preserve">Eligible for post financeability adjustments tax uplift - PR24 Bioresources revenue adjustment (Residential retail) </t>
  </si>
  <si>
    <t xml:space="preserve">Eligible for post financeability adjustments tax uplift - PR24 Delivery mechanism (DM) revenue adjustment (WR) </t>
  </si>
  <si>
    <t xml:space="preserve">Eligible for post financeability adjustments tax uplift - PR24 Delivery mechanism (DM) revenue adjustment (WN) </t>
  </si>
  <si>
    <t xml:space="preserve">Eligible for post financeability adjustments tax uplift - PR24 Totex costs revenue adjustment (Residential retail) </t>
  </si>
  <si>
    <t xml:space="preserve">Eligible for post financeability adjustments tax uplift - PR24 Major projects revenue adjustment (WR) </t>
  </si>
  <si>
    <t xml:space="preserve">Eligible for post financeability adjustments tax uplift - PR24 Major projects revenue adjustment (WN) </t>
  </si>
  <si>
    <t xml:space="preserve">Eligible for post financeability adjustments tax uplift - PR24 Havant Thicket - cost of debt revenue adjustment (ADDN1) </t>
  </si>
  <si>
    <t xml:space="preserve">Eligible for post financeability adjustments tax uplift - Other revenue adjustments (BR) </t>
  </si>
  <si>
    <t xml:space="preserve">Eligible for post financeability adjustments tax uplift - Other revenue adjustments (ADDN2) </t>
  </si>
  <si>
    <t xml:space="preserve">Eligible for post financeability adjustments tax uplift - PR24 In-period ODI (BR) </t>
  </si>
  <si>
    <t xml:space="preserve">Discount rate (WR) </t>
  </si>
  <si>
    <t xml:space="preserve">Discount rate (WN) </t>
  </si>
  <si>
    <t xml:space="preserve">Discount rate (Residential retail) </t>
  </si>
  <si>
    <t xml:space="preserve">Selector (WN) </t>
  </si>
  <si>
    <t>Model Constants</t>
  </si>
  <si>
    <t>days</t>
  </si>
  <si>
    <t>Model period end</t>
  </si>
  <si>
    <t>Forecast start period flag</t>
  </si>
  <si>
    <t>CPI(H): September- index</t>
  </si>
  <si>
    <t>CPI(H): Inflate from basket year (November 2029) to 2027-28 FYA</t>
  </si>
  <si>
    <t>Ofwat - PR24 QAA revenue adjustment expressed in 2027-28 CPIH FYA prices</t>
  </si>
  <si>
    <t>Ofwat - PR24 Innovation and water efficiency revenue adjustment expressed in 2027-28 CPIH FYA prices (Total)</t>
  </si>
  <si>
    <t>Ofwat - Other revenue adjustments expressed in 2027-28 CPIH FYA prices (Total)</t>
  </si>
  <si>
    <t>Ofwat - PR24 Price control deliverables (PCD) revenue adjustment expressed in 2027-28 CPIH FYA prices (Total)</t>
  </si>
  <si>
    <t>Ofwat - PR24 Residential retail revenue adjustment eligible for tax uplift in 2027-28 CPIH FYA prices</t>
  </si>
  <si>
    <t>Ofwat - PR24 Third party services revenue adjustment eligible for tax uplift in 2027-28 CPIH FYA prices</t>
  </si>
  <si>
    <t>Ofwat - Unprofiled post financeability adjustments eligible for tax uplift - real (2027-28 CPIH FYA prices) (WWN)</t>
  </si>
  <si>
    <t>Ofwat - Net total PR24 ODI revenue adjustment (end of period and in-period) including voluntary abatements, deferrals and bespoke adjustments expressed in 2027-28 CPIH FYA prices (Total)</t>
  </si>
  <si>
    <t>In-period revenue adjustments to be applied in 2030-31 allowed revenues - real (2027-28 CPIH FYA prices) (WR)</t>
  </si>
  <si>
    <t>In-period revenue adjustments to be applied in 2030-31 allowed revenues - real (2027-28 CPIH FYA prices) (WN)</t>
  </si>
  <si>
    <t>In-period revenue adjustments to be applied in 2030-31 allowed revenues - real (2027-28 CPIH FYA prices) (Residential Retail)</t>
  </si>
  <si>
    <t>In-period revenue adjustments to be applied in 2031-32 allowed revenues - real (2027-28 CPIH FYA prices) (ADDN2)</t>
  </si>
  <si>
    <t>Ofwat - Revenue adjustment - NPV adjusted - real (Business retail)</t>
  </si>
  <si>
    <t>2028-29 Voluntary deferrals expressed in 2027-28 CPIH FYA prices sign reversed (WR)</t>
  </si>
  <si>
    <t>2028-29 Voluntary deferrals expressed in 2027-28 CPIH FYA prices sign reversed (WN)</t>
  </si>
  <si>
    <t>Totals - In-period ODI payments</t>
  </si>
  <si>
    <t>2028-30 Voluntary deferrals expressed in 2027-28 CPIH FYA prices sign reversed (BR)</t>
  </si>
  <si>
    <t>2028-30 Other bespoke adjustments expressed in 2027-28 CPIH FYA prices (ADDN2)</t>
  </si>
  <si>
    <t>2028-30 Other bespoke adjustments expressed in 2027-28 CPIH FYA prices (Business Retail)</t>
  </si>
  <si>
    <t>Ofwat - PR24 Totex costs revenue adjustment eligible for tax uplift in 2027-28 CPIH FYA prices (WR)</t>
  </si>
  <si>
    <t>Ofwat - PR24 Totex costs revenue adjustment eligible for tax uplift in 2027-28 CPIH FYA prices (WN)</t>
  </si>
  <si>
    <t>Ofwat - PR24 Tax revenue adjustment eligible for tax uplift in 2027-28 CPIH FYA prices (WWN)</t>
  </si>
  <si>
    <t>Ofwat - PR24 Havant Thicket - cost of debt revenue adjustment eligible for tax uplift in 2027-28 CPIH FYA prices (WWN)</t>
  </si>
  <si>
    <t>Ofwat - PR24 Delivery mechanism (DM) revenue adjustment eligible for tax uplift in 2027-28 CPIH FYA prices (WWN)</t>
  </si>
  <si>
    <t>Ofwat - PR24 Tax revenue adjustment eligible for tax uplift in 2027-28 CPIH FYA prices (BR)</t>
  </si>
  <si>
    <t>Ofwat - Other revenue adjustment eligible for tax uplift in 2027-28 CPIH FYA prices (BR)</t>
  </si>
  <si>
    <t>Ofwat - PR24 Major projects revenue adjustment not eligible for tax uplift in 2027-28 CPIH FYA prices (WR)</t>
  </si>
  <si>
    <t>Ofwat - PR24 Havant Thicket - cost of debt revenue adjustment not eligible for tax uplift in 2027-28 CPIH FYA prices (WR)</t>
  </si>
  <si>
    <t>Ofwat - PR24 Innovation and water efficiency revenue adjustment not eligible for tax uplift in 2027-28 CPIH FYA prices (WR)</t>
  </si>
  <si>
    <t>Ofwat - PR24 Water trading revenue adjustment not eligible for tax uplift in 2027-28 CPIH FYA prices (WN)</t>
  </si>
  <si>
    <t>Ofwat - PR24 Major projects revenue adjustment not eligible for tax uplift in 2027-28 CPIH FYA prices (WN)</t>
  </si>
  <si>
    <t>Ofwat - PR24 Havant Thicket - cost of debt revenue adjustment not eligible for tax uplift in 2027-28 CPIH FYA prices (WN)</t>
  </si>
  <si>
    <t>Ofwat - PR24 Delayed delivery cashflow mechanism (DDCM) revenue adjustment not eligible for tax uplift in 2027-28 CPIH FYA prices (BR)</t>
  </si>
  <si>
    <t>Ofwat - PR24 Cost of new debt revenue adjustment not eligible for tax uplift in 2027-28 CPIH FYA prices (BR)</t>
  </si>
  <si>
    <t>Ofwat - PR24 Havant Thicket - cost of debt revenue adjustment not eligible for tax uplift in 2027-28 CPIH FYA prices (ADDN1)</t>
  </si>
  <si>
    <t>Ofwat - PR24 ODI revenue adjustment not eligible for tax uplift in 2027-28 CPIH FYA prices (ADDN2)</t>
  </si>
  <si>
    <t>Ofwat - PR24 Major projects revenue adjustment not eligible for tax uplift in 2027-28 CPIH FYA prices (ADDN2)</t>
  </si>
  <si>
    <t>Ofwat - PR24 Wastewater enhancement revenue adjustment not eligible for tax uplift in 2027-28 CPIH FYA prices (ADDN2)</t>
  </si>
  <si>
    <t>Ofwat - PR24 Innovation and water efficiency revenue adjustment not eligible for tax uplift in 2027-28 CPIH FYA prices (Residential retail)</t>
  </si>
  <si>
    <t xml:space="preserve">Ofwat - PR24 ODI revenue adjustment expressed in 2027-28 CPIH FYA prices (Residential retail) </t>
  </si>
  <si>
    <t xml:space="preserve">Ofwat - PR24 Residential retail revenue adjustment expressed in 2027-28 CPIH FYA prices (BR) </t>
  </si>
  <si>
    <t xml:space="preserve">Ofwat - PR24 Third party services revenue adjustment expressed in 2027-28 CPIH FYA prices (Residential retail) </t>
  </si>
  <si>
    <t xml:space="preserve">Ofwat - PR24 Cost of new debt revenue adjustment expressed in 2027-28 CPIH FYA prices (Business retail) </t>
  </si>
  <si>
    <t xml:space="preserve">Ofwat - PR24 Totex costs revenue adjustment expressed in 2027-28 CPIH FYA prices (BR) </t>
  </si>
  <si>
    <t xml:space="preserve">Ofwat - PR24 Real price effects revenue adjustment expressed in 2027-28 CPIH FYA prices (Business retail) </t>
  </si>
  <si>
    <t xml:space="preserve">Ofwat - PR24 Major projects revenue adjustment expressed in 2027-28 CPIH FYA prices (WWN) </t>
  </si>
  <si>
    <t xml:space="preserve">Ofwat - Other revenue adjustments expressed in 2027-28 CPIH FYA prices (ADDN1) </t>
  </si>
  <si>
    <t xml:space="preserve">Ofwat - Other revenue adjustments expressed in 2027-28 CPIH FYA prices (Business retail) </t>
  </si>
  <si>
    <t xml:space="preserve">Ofwat - PR24 Delayed delivery cashflow mechanism (DDCM) revenue adjustment eligible for tax uplift in 2027-28 CPIH FYA prices (BR) </t>
  </si>
  <si>
    <t xml:space="preserve">Ofwat - PR24 Water trading revenue adjustment eligible for tax uplift in 2027-28 CPIH FYA prices (WR) </t>
  </si>
  <si>
    <t xml:space="preserve">Ofwat - PR24 Water trading revenue adjustment eligible for tax uplift in 2027-28 CPIH FYA prices (WN) </t>
  </si>
  <si>
    <t xml:space="preserve">Ofwat - PR24 Cost of new debt revenue adjustment eligible for tax uplift in 2027-28 CPIH FYA prices (BR) </t>
  </si>
  <si>
    <t xml:space="preserve">Ofwat - PR24 Cost of new debt revenue adjustment eligible for tax uplift in 2027-28 CPIH FYA prices (ADDN2) </t>
  </si>
  <si>
    <t xml:space="preserve">Ofwat - PR24 Delivery mechanism (DM) revenue adjustment eligible for tax uplift in 2027-28 CPIH FYA prices (WR) </t>
  </si>
  <si>
    <t xml:space="preserve">Ofwat - PR24 Delivery mechanism (DM) revenue adjustment eligible for tax uplift in 2027-28 CPIH FYA prices (WN) </t>
  </si>
  <si>
    <t xml:space="preserve">Ofwat - PR24 Tax revenue adjustment eligible for tax uplift in 2027-28 CPIH FYA prices (WR) </t>
  </si>
  <si>
    <t xml:space="preserve">Ofwat - PR24 Tax revenue adjustment eligible for tax uplift in 2027-28 CPIH FYA prices (WN) </t>
  </si>
  <si>
    <t xml:space="preserve">Ofwat - PR24 Tax revenue adjustment eligible for tax uplift in 2027-28 CPIH FYA prices (ADDN2) </t>
  </si>
  <si>
    <t xml:space="preserve">Ofwat - PR24 Major projects revenue adjustment eligible for tax uplift in 2027-28 CPIH FYA prices (WR) </t>
  </si>
  <si>
    <t xml:space="preserve">Ofwat - PR24 Major projects revenue adjustment eligible for tax uplift in 2027-28 CPIH FYA prices (WN) </t>
  </si>
  <si>
    <t xml:space="preserve">Ofwat - PR24 Major projects revenue adjustment eligible for tax uplift in 2027-28 CPIH FYA prices (ADDN1) </t>
  </si>
  <si>
    <t xml:space="preserve">Ofwat - PR24 Havant Thicket - cost of debt revenue adjustment eligible for tax uplift in 2027-28 CPIH FYA prices (ADDN1) </t>
  </si>
  <si>
    <t xml:space="preserve">Ofwat - PR24 Innovation and water efficiency revenue adjustment eligible for tax uplift in 2027-28 CPIH FYA prices (ADDN1) </t>
  </si>
  <si>
    <t xml:space="preserve">Ofwat - PR24 QAA revenue adjustment eligible for tax uplift in 2027-28 CPIH FYA prices (Business retail) </t>
  </si>
  <si>
    <t xml:space="preserve">Ofwat - PR24 Price control deliverables (PCD) revenue adjustment eligible for tax uplift in 2027-28 CPIH FYA prices (WR) </t>
  </si>
  <si>
    <t xml:space="preserve">Ofwat - PR24 RFI revenue adjustment not eligible for tax uplift in 2027-28 CPIH FYA prices (WWN) </t>
  </si>
  <si>
    <t xml:space="preserve">Ofwat - PR24 Bioresources revenue adjustment not eligible for tax uplift in 2027-28 CPIH FYA prices (WWN) </t>
  </si>
  <si>
    <t xml:space="preserve">Ofwat - PR24 Residential retail revenue adjustment not eligible for tax uplift in 2027-28 CPIH FYA prices (Business retail) </t>
  </si>
  <si>
    <t xml:space="preserve">Ofwat - PR24 Cost of new debt revenue adjustment not eligible for tax uplift in 2027-28 CPIH FYA prices (WWN) </t>
  </si>
  <si>
    <t xml:space="preserve">Ofwat - PR24 Delivery mechanism (DM) revenue adjustment not eligible for tax uplift in 2027-28 CPIH FYA prices (ADDN1) </t>
  </si>
  <si>
    <t xml:space="preserve">Ofwat - PR24 Totex costs revenue adjustment not eligible for tax uplift in 2027-28 CPIH FYA prices (BR) </t>
  </si>
  <si>
    <t xml:space="preserve">Ofwat - PR24 Major projects revenue adjustment not eligible for tax uplift in 2027-28 CPIH FYA prices (WR) </t>
  </si>
  <si>
    <t xml:space="preserve">Ofwat - PR24 Major projects revenue adjustment not eligible for tax uplift in 2027-28 CPIH FYA prices (WN) </t>
  </si>
  <si>
    <t xml:space="preserve">Ofwat - PR24 Major projects revenue adjustment not eligible for tax uplift in 2027-28 CPIH FYA prices (Residential retail) </t>
  </si>
  <si>
    <t xml:space="preserve">Ofwat - PR24 Innovation and water efficiency revenue adjustment not eligible for tax uplift in 2027-28 CPIH FYA prices (WWN) </t>
  </si>
  <si>
    <t xml:space="preserve">Ofwat - Unprofiled post financeability adjustments eligible for tax uplift - real (2027-28 CPIH FYA prices) (WN) </t>
  </si>
  <si>
    <t xml:space="preserve">Ofwat - Unprofiled post financeability adjustments eligible for tax uplift - real (2027-28 CPIH FYA prices) (ADDN2) </t>
  </si>
  <si>
    <t xml:space="preserve">Ofwat - Unprofiled post financeability adjustments not eligible for tax uplift - real (2027-28 CPIH FYA prices) (Business retail) </t>
  </si>
  <si>
    <t xml:space="preserve">2027-28 ODI payments deferred until next reporting year (tvm adjusted) expressed in 2027-28 CPIH FYA prices (ADDN1) </t>
  </si>
  <si>
    <t xml:space="preserve">2027-28 ODI payments deferred until next reporting year (tvm adjusted) expressed in 2027-28 CPIH FYA prices (Residential retail) </t>
  </si>
  <si>
    <t xml:space="preserve">2028-29 Other bespoke adjustments expressed in 2027-28 CPIH FYA prices (WWN) </t>
  </si>
  <si>
    <t xml:space="preserve">2029-30 ODI payments expressed in 2027-28 CPIH FYA prices (Residential retail) </t>
  </si>
  <si>
    <t xml:space="preserve">2029-30 Voluntary deferrals expressed in 2027-28 CPIH FYA prices sign reversed (ADDN1) </t>
  </si>
  <si>
    <t xml:space="preserve">2029-30 Other bespoke adjustments expressed in 2027-28 CPIH FYA prices (BR) </t>
  </si>
  <si>
    <t xml:space="preserve">2028-30 Other bespoke adjustments expressed in 2027-28 CPIH FYA prices (WWN) </t>
  </si>
  <si>
    <t xml:space="preserve">PV discount factor at base date (ADDN2) </t>
  </si>
  <si>
    <t xml:space="preserve">Ofwat - Post financeability adjustment not eligible for tax uplift applied in first year - real (ADDN2) </t>
  </si>
  <si>
    <t xml:space="preserve">Ofwat - Post financeability adjustment not eligible for tax uplift applied in first year - real (Residential retail) </t>
  </si>
  <si>
    <t xml:space="preserve">Ofwat - Post financeability adjustment eligible for tax uplift - EAC factor adjusted (Business retail) </t>
  </si>
  <si>
    <t xml:space="preserve">Ofwat - Post financeability adjustment eligible for tax uplift - NPV adjusted (BR) </t>
  </si>
  <si>
    <t xml:space="preserve">Revenue adjustment eligibile for tax uplift - active (WR) </t>
  </si>
  <si>
    <t xml:space="preserve">Revenue adjustment eligibile for tax uplift - active (WN) </t>
  </si>
  <si>
    <t xml:space="preserve">In-period revenue adjustments applied in 2030-31 allowed revenues eligible for tax uplift - real (2027-28 CPIH FYA prices) (ADDN1) </t>
  </si>
  <si>
    <t xml:space="preserve">In-period revenue adjustments applied in 2030-31 allowed revenues not eligible for tax uplift - real (2027-28 CPIH FYA prices) (ADDN1) </t>
  </si>
  <si>
    <t xml:space="preserve">In-period revenue adjustments applied in 2031-32 allowed revenues not eligible for tax uplift - real (2027-28 CPIH FYA prices) (WR) </t>
  </si>
  <si>
    <t xml:space="preserve">In-period revenue adjustments applied in 2031-32 allowed revenues not eligible for tax uplift - real (2027-28 CPIH FYA prices) (WN) </t>
  </si>
  <si>
    <t xml:space="preserve">Ofwat - Post financeability adjustments eligible for tax uplift - real (WR) </t>
  </si>
  <si>
    <t xml:space="preserve">Ofwat - Post financeability adjustments eligible for tax uplift - real (WN) </t>
  </si>
  <si>
    <t xml:space="preserve">Ofwat - Post financeability adjustments not eligible for tax uplift - real (Business retail) </t>
  </si>
  <si>
    <t xml:space="preserve"> - PR24 Third party services revenue adjustment in 2022-23 FYA (CPIH deflated) prices</t>
  </si>
  <si>
    <t>PR24 Price control deliverables (PCD) revenue adjustment in 2022-23 FYA (CPIH deflated) prices</t>
  </si>
  <si>
    <t>2029-30 Voluntary abatements in 2022-23 CPIH FYA prices</t>
  </si>
  <si>
    <t>Eligible for post financeability adjustments tax uplift - PR24 Water trading revenue adjustment</t>
  </si>
  <si>
    <t xml:space="preserve"> - Eligible for post financeability adjustments tax uplift - PR24 Wastewater enhancement revenue adjustment</t>
  </si>
  <si>
    <t xml:space="preserve"> - Timeline label</t>
  </si>
  <si>
    <t xml:space="preserve"> - AMP period flag</t>
  </si>
  <si>
    <t xml:space="preserve"> - Ofwat - PR24 Totex costs revenue adjustment expressed in 2027-28 CPIH FYA prices</t>
  </si>
  <si>
    <t xml:space="preserve"> - Ofwat - PR24 Tax revenue adjustment expressed in 2027-28 CPIH FYA prices (Total)</t>
  </si>
  <si>
    <t xml:space="preserve"> - Ofwat - PR24 Totex costs revenue adjustment eligible for tax uplift in 2027-28 CPIH FYA prices</t>
  </si>
  <si>
    <t xml:space="preserve"> - Ofwat - Unprofiled post financeability adjustments eligible for tax uplift - real (2027-28 CPIH FYA prices) (ADDN2)</t>
  </si>
  <si>
    <t xml:space="preserve"> - Ofwat - PR24 Bioresources forecasting accuracy incentive penalty adjustment not eligible for tax uplift in 2027-28 CPIH FYA prices</t>
  </si>
  <si>
    <t xml:space="preserve"> - Ofwat - PR24 QAA revenue adjustment not eligible for tax uplift in 2027-28 CPIH FYA prices</t>
  </si>
  <si>
    <t xml:space="preserve"> - 2028-30 Voluntary abatements expressed in 2027-28 CPIH FYA prices sign reversed (Total)</t>
  </si>
  <si>
    <t xml:space="preserve"> - In-period revenue adjustments to be applied in 2031-32 allowed revenues - real (2027-28 CPIH FYA prices) (ADDN1)</t>
  </si>
  <si>
    <t xml:space="preserve"> - In-period revenue adjustments to be applied in 2031-32 allowed revenues - real (2027-28 CPIH FYA prices)</t>
  </si>
  <si>
    <t xml:space="preserve"> - In-period revenue adjustments to be applied in 2030-31 allowed revenues not eligible for tax uplift - real (2027-28 CPIH FYA prices) (Business retail)</t>
  </si>
  <si>
    <t xml:space="preserve"> - Ofwat - Revenue adjustment applied in first year - real (Business retail)</t>
  </si>
  <si>
    <t xml:space="preserve"> - Ofwat - Revenue adjustment - EAC factor adjusted (Business retail)</t>
  </si>
  <si>
    <t xml:space="preserve"> - Ofwat - Post financeability adjustment eligible for tax uplift - NPV adjusted</t>
  </si>
  <si>
    <t xml:space="preserve"> - 2028-29 Voluntary deferrals expressed in 2027-28 CPIH FYA prices sign reversed (WR)</t>
  </si>
  <si>
    <t xml:space="preserve"> - 2028-29 Other bespoke adjustments expressed in 2027-28 CPIH FYA prices (WN)</t>
  </si>
  <si>
    <t xml:space="preserve"> - 2028-29 Other bespoke adjustments expressed in 2027-28 CPIH FYA prices (ADDN1)</t>
  </si>
  <si>
    <t xml:space="preserve"> - 2028-29 ODI payments expressed in 2027-28 CPIH FYA prices (ADDN2)</t>
  </si>
  <si>
    <t xml:space="preserve"> - 2028-29 Voluntary deferrals expressed in 2027-28 CPIH FYA prices sign reversed (ADDN2)</t>
  </si>
  <si>
    <t xml:space="preserve"> - 2027-28 ODI payments deferred until next reporting year (tvm adjusted) expressed in 2027-28 CPIH FYA prices (Residential Retail)</t>
  </si>
  <si>
    <t xml:space="preserve"> - 2028-30 Voluntary deferrals expressed in 2027-28 CPIH FYA prices sign reversed (BR)</t>
  </si>
  <si>
    <t xml:space="preserve"> - 2028-30 Voluntary deferrals expressed in 2027-28 CPIH FYA prices sign reversed (Business Retail)</t>
  </si>
  <si>
    <t xml:space="preserve"> - Ofwat - PR24 Delayed delivery cashflow mechanism (DDCM) revenue adjustment eligible for tax uplift in 2027-28 CPIH FYA prices (WR)</t>
  </si>
  <si>
    <t xml:space="preserve"> - Ofwat - PR24 Delayed delivery cashflow mechanism (DDCM) revenue adjustment eligible for tax uplift in 2027-28 CPIH FYA prices (WN)</t>
  </si>
  <si>
    <t xml:space="preserve"> - Ofwat - PR24 Delayed delivery cashflow mechanism (DDCM) revenue adjustment eligible for tax uplift in 2027-28 CPIH FYA prices (WWN)</t>
  </si>
  <si>
    <t xml:space="preserve"> - Ofwat - PR24 Water trading revenue adjustment eligible for tax uplift in 2027-28 CPIH FYA prices (WWN)</t>
  </si>
  <si>
    <t xml:space="preserve"> - Ofwat - PR24 Innovation and water efficiency revenue adjustment eligible for tax uplift in 2027-28 CPIH FYA prices (ADDN1)</t>
  </si>
  <si>
    <t xml:space="preserve"> - Ofwat - PR24 Residential retail revenue adjustment eligible for tax uplift in 2027-28 CPIH FYA prices (ADDN1)</t>
  </si>
  <si>
    <t xml:space="preserve"> - Ofwat - PR24 Tax revenue adjustment eligible for tax uplift in 2027-28 CPIH FYA prices (ADDN2)</t>
  </si>
  <si>
    <t xml:space="preserve"> - Ofwat - PR24 Delivery mechanism (DM) revenue adjustment eligible for tax uplift in 2027-28 CPIH FYA prices (ADDN2)</t>
  </si>
  <si>
    <t xml:space="preserve"> - Ofwat - PR24 Delayed delivery cashflow mechanism (DDCM) revenue adjustment not eligible for tax uplift in 2027-28 CPIH FYA prices (WR)</t>
  </si>
  <si>
    <t xml:space="preserve"> - Ofwat - PR24 Bioresources forecasting accuracy incentive penalty adjustment not eligible for tax uplift in 2027-28 CPIH FYA prices (WN)</t>
  </si>
  <si>
    <t xml:space="preserve"> - Ofwat - PR24 Water trading revenue adjustment not eligible for tax uplift in 2027-28 CPIH FYA prices (WWN)</t>
  </si>
  <si>
    <t xml:space="preserve"> - Ofwat - PR24 Third party services revenue adjustment not eligible for tax uplift in 2027-28 CPIH FYA prices (WWN)</t>
  </si>
  <si>
    <t xml:space="preserve"> - Ofwat - PR24 Delivery mechanism (DM) revenue adjustment not eligible for tax uplift in 2027-28 CPIH FYA prices (WWN)</t>
  </si>
  <si>
    <t xml:space="preserve"> - Ofwat - PR24 Bioresources revenue adjustment not eligible for tax uplift in 2027-28 CPIH FYA prices (WWN)</t>
  </si>
  <si>
    <t xml:space="preserve"> - Ofwat - PR24 Business retail revenue adjustment not eligible for tax uplift in 2027-28 CPIH FYA prices (BR)</t>
  </si>
  <si>
    <t xml:space="preserve"> - Ofwat - PR24 Innovation and water efficiency revenue adjustment not eligible for tax uplift in 2027-28 CPIH FYA prices (BR)</t>
  </si>
  <si>
    <t xml:space="preserve"> - Ofwat - PR24 RFI revenue adjustment not eligible for tax uplift in 2027-28 CPIH FYA prices (BR)</t>
  </si>
  <si>
    <t xml:space="preserve"> - Ofwat - PR24 Havant Thicket - cost of debt revenue adjustment not eligible for tax uplift in 2027-28 CPIH FYA prices (ADDN1)</t>
  </si>
  <si>
    <t xml:space="preserve"> - Ofwat - PR24 Third party services revenue adjustment not eligible for tax uplift in 2027-28 CPIH FYA prices (Residential retail)</t>
  </si>
  <si>
    <t xml:space="preserve"> - Ofwat - PR24 RFI revenue adjustment not eligible for tax uplift in 2027-28 CPIH FYA prices (Residential retail)</t>
  </si>
  <si>
    <t xml:space="preserve"> - Ofwat - PR24 Delayed delivery cashflow mechanism (DDCM) revenue adjustment not eligible for tax uplift in 2027-28 CPIH FYA prices (Business retail)</t>
  </si>
  <si>
    <t xml:space="preserve"> - Ofwat - PR24 Real price effects revenue adjustment not eligible for tax uplift in 2027-28 CPIH FYA prices (Business retail)</t>
  </si>
  <si>
    <t xml:space="preserve"> - Ofwat - PR24 Delivery mechanism (DM) revenue adjustment not eligible for tax uplift in 2027-28 CPIH FYA prices (Business retail)</t>
  </si>
  <si>
    <t>Column1</t>
  </si>
  <si>
    <t xml:space="preserve">PR24@ofwat.gov.uk </t>
  </si>
  <si>
    <t xml:space="preserve">1 = Apply in first year, 2 = Constant annuity 2025-30, 3 = Even allocation - NPV neutral </t>
  </si>
  <si>
    <t xml:space="preserve">PR24 Cost change process revenue adjustment in 2022-23 FYA (CPIH deflated) prices (WR) </t>
  </si>
  <si>
    <t xml:space="preserve">PR24 Cost change process revenue adjustment in 2022-23 FYA (CPIH deflated) prices (WN) </t>
  </si>
  <si>
    <t xml:space="preserve">PR24 Cost change process revenue adjustment in 2022-23 FYA (CPIH deflated) prices (WWN) </t>
  </si>
  <si>
    <t xml:space="preserve">PR24 Cost change process revenue adjustment in 2022-23 FYA (CPIH deflated) prices (BR) </t>
  </si>
  <si>
    <t xml:space="preserve">PR24 Cost change process revenue adjustment in 2022-23 FYA (CPIH deflated) prices (ADDN1) </t>
  </si>
  <si>
    <t xml:space="preserve">PR24 Cost change process revenue adjustment in 2022-23 FYA (CPIH deflated) prices (ADDN2) </t>
  </si>
  <si>
    <t xml:space="preserve">PR24 Cost change process revenue adjustment in 2022-23 FYA (CPIH deflated) prices (Residential retail) </t>
  </si>
  <si>
    <t xml:space="preserve">PR24 Cost change process revenue adjustment in 2022-23 FYA (CPIH deflated) prices (Business retail) </t>
  </si>
  <si>
    <t xml:space="preserve">Eligible for post financeability adjustments tax uplift - PR24 Cost change process revenue adjustment (WR) </t>
  </si>
  <si>
    <t xml:space="preserve">Eligible for post financeability adjustments tax uplift - PR24 Cost change process revenue adjustment (WN) </t>
  </si>
  <si>
    <t xml:space="preserve">Eligible for post financeability adjustments tax uplift - PR24 Cost change process revenue adjustment (WWN) </t>
  </si>
  <si>
    <t xml:space="preserve">Eligible for post financeability adjustments tax uplift - PR24 Cost change process revenue adjustment (BR) </t>
  </si>
  <si>
    <t xml:space="preserve">Eligible for post financeability adjustments tax uplift - PR24 Cost change process revenue adjustment (ADDN1) </t>
  </si>
  <si>
    <t xml:space="preserve">Eligible for post financeability adjustments tax uplift - PR24 Cost change process revenue adjustment (ADDN2) </t>
  </si>
  <si>
    <t xml:space="preserve">Eligible for post financeability adjustments tax uplift - PR24 Cost change process revenue adjustment (Residential retail) </t>
  </si>
  <si>
    <t xml:space="preserve">Eligible for post financeability adjustments tax uplift - PR24 Cost change process revenue adjustment (Business retail) </t>
  </si>
  <si>
    <t>Ofwat - PR24 Cost change process revenue adjustment expressed in 2027-28 CPIH FYA prices</t>
  </si>
  <si>
    <t xml:space="preserve">Ofwat - PR24 Cost change process revenue adjustment expressed in 2027-28 CPIH FYA prices (WR) </t>
  </si>
  <si>
    <t xml:space="preserve">Ofwat - PR24 Cost change process revenue adjustment expressed in 2027-28 CPIH FYA prices (WN) </t>
  </si>
  <si>
    <t xml:space="preserve">Ofwat - PR24 Cost change process revenue adjustment expressed in 2027-28 CPIH FYA prices (WWN) </t>
  </si>
  <si>
    <t xml:space="preserve">Ofwat - PR24 Cost change process revenue adjustment expressed in 2027-28 CPIH FYA prices (BR) </t>
  </si>
  <si>
    <t xml:space="preserve">Ofwat - PR24 Cost change process revenue adjustment expressed in 2027-28 CPIH FYA prices (ADDN1) </t>
  </si>
  <si>
    <t xml:space="preserve">Ofwat - PR24 Cost change process revenue adjustment expressed in 2027-28 CPIH FYA prices (ADDN2) </t>
  </si>
  <si>
    <t xml:space="preserve">Ofwat - PR24 Cost change process revenue adjustment expressed in 2027-28 CPIH FYA prices (Residential retail) </t>
  </si>
  <si>
    <t xml:space="preserve">Ofwat - PR24 Cost change process revenue adjustment expressed in 2027-28 CPIH FYA prices (Business retail) </t>
  </si>
  <si>
    <t>Ofwat - PR24 Cost change process revenue adjustment expressed in 2027-28 CPIH FYA prices (Total)</t>
  </si>
  <si>
    <t>Ofwat - PR24 Cost change process revenue adjustment eligible for tax uplift in 2027-28 CPIH FYA prices</t>
  </si>
  <si>
    <t xml:space="preserve">Ofwat - PR24 Cost change process revenue adjustment eligible for tax uplift in 2027-28 CPIH FYA prices (WR) </t>
  </si>
  <si>
    <t xml:space="preserve">Ofwat - PR24 Cost change process revenue adjustment eligible for tax uplift in 2027-28 CPIH FYA prices (WN) </t>
  </si>
  <si>
    <t xml:space="preserve">Ofwat - PR24 Cost change process revenue adjustment eligible for tax uplift in 2027-28 CPIH FYA prices (WWN) </t>
  </si>
  <si>
    <t xml:space="preserve">Ofwat - PR24 Cost change process revenue adjustment eligible for tax uplift in 2027-28 CPIH FYA prices (BR) </t>
  </si>
  <si>
    <t xml:space="preserve">Ofwat - PR24 Cost change process revenue adjustment eligible for tax uplift in 2027-28 CPIH FYA prices (ADDN1) </t>
  </si>
  <si>
    <t xml:space="preserve">Ofwat - PR24 Cost change process revenue adjustment eligible for tax uplift in 2027-28 CPIH FYA prices (ADDN2) </t>
  </si>
  <si>
    <t xml:space="preserve">Ofwat - PR24 Cost change process revenue adjustment eligible for tax uplift in 2027-28 CPIH FYA prices (Residential retail) </t>
  </si>
  <si>
    <t xml:space="preserve">Ofwat - PR24 Cost change process revenue adjustment eligible for tax uplift in 2027-28 CPIH FYA prices (Business retail) </t>
  </si>
  <si>
    <t>Ofwat - PR24 Cost change process revenue adjustment not eligible for tax uplift in 2027-28 CPIH FYA prices</t>
  </si>
  <si>
    <t xml:space="preserve">Ofwat - PR24 Cost change process revenue adjustment not eligible for tax uplift in 2027-28 CPIH FYA prices (WR) </t>
  </si>
  <si>
    <t xml:space="preserve">Ofwat - PR24 Cost change process revenue adjustment not eligible for tax uplift in 2027-28 CPIH FYA prices (WN) </t>
  </si>
  <si>
    <t xml:space="preserve">Ofwat - PR24 Cost change process revenue adjustment not eligible for tax uplift in 2027-28 CPIH FYA prices (WWN) </t>
  </si>
  <si>
    <t xml:space="preserve">Ofwat - PR24 Cost change process revenue adjustment not eligible for tax uplift in 2027-28 CPIH FYA prices (BR) </t>
  </si>
  <si>
    <t xml:space="preserve">Ofwat - PR24 Cost change process revenue adjustment not eligible for tax uplift in 2027-28 CPIH FYA prices (ADDN1) </t>
  </si>
  <si>
    <t xml:space="preserve">Ofwat - PR24 Cost change process revenue adjustment not eligible for tax uplift in 2027-28 CPIH FYA prices (ADDN2) </t>
  </si>
  <si>
    <t xml:space="preserve">Ofwat - PR24 Cost change process revenue adjustment not eligible for tax uplift in 2027-28 CPIH FYA prices (Residential retail) </t>
  </si>
  <si>
    <t xml:space="preserve">Ofwat - PR24 Cost change process revenue adjustment not eligible for tax uplift in 2027-28 CPIH FYA prices (Business retail) </t>
  </si>
  <si>
    <t>Ofwat - PR24 Cost change process revenue adjustment eligible for tax uplift in 2027-28 CPIH FYA prices (WR)</t>
  </si>
  <si>
    <t>Ofwat - PR24 Cost change process revenue adjustment eligible for tax uplift in 2027-28 CPIH FYA prices (WN)</t>
  </si>
  <si>
    <t>Ofwat - PR24 Cost change process revenue adjustment eligible for tax uplift in 2027-28 CPIH FYA prices (WWN)</t>
  </si>
  <si>
    <t>Ofwat - PR24 Cost change process revenue adjustment eligible for tax uplift in 2027-28 CPIH FYA prices (BR)</t>
  </si>
  <si>
    <t>Ofwat - PR24 Cost change process revenue adjustment eligible for tax uplift in 2027-28 CPIH FYA prices (ADDN1)</t>
  </si>
  <si>
    <t>Ofwat - PR24 Cost change process revenue adjustment eligible for tax uplift in 2027-28 CPIH FYA prices (ADDN2)</t>
  </si>
  <si>
    <t>Ofwat - PR24 Cost change process revenue adjustment not eligible for tax uplift in 2027-28 CPIH FYA prices (WR)</t>
  </si>
  <si>
    <t>Ofwat - PR24 Cost change process revenue adjustment not eligible for tax uplift in 2027-28 CPIH FYA prices (WN)</t>
  </si>
  <si>
    <t>Ofwat - PR24 Cost change process revenue adjustment not eligible for tax uplift in 2027-28 CPIH FYA prices (WWN)</t>
  </si>
  <si>
    <t>Ofwat - PR24 Cost change process revenue adjustment not eligible for tax uplift in 2027-28 CPIH FYA prices (BR)</t>
  </si>
  <si>
    <t>Ofwat - PR24 Cost change process revenue adjustment not eligible for tax uplift in 2027-28 CPIH FYA prices (ADDN1)</t>
  </si>
  <si>
    <t>Ofwat - PR24 Cost change process revenue adjustment not eligible for tax uplift in 2027-28 CPIH FYA prices (ADDN2)</t>
  </si>
  <si>
    <t>Ofwat - PR24 Cost change process revenue adjustment not eligible for tax uplift in 2027-28 CPIH FYA prices (Residential retail)</t>
  </si>
  <si>
    <t>Ofwat - PR24 Cost change process revenue adjustment not eligible for tax uplift in 2027-28 CPIH FYA prices (Business retail)</t>
  </si>
  <si>
    <t>PR24 Cost change process revenue adjustment in 2022-23 FYA (CPIH deflated) prices</t>
  </si>
  <si>
    <t xml:space="preserve"> - PR24 Cost change process revenue adjustment in 2022-23 FYA (CPIH deflated) prices</t>
  </si>
  <si>
    <t>Eligible for post financeability adjustments tax uplift - PR24 Cost change process revenue adjustment</t>
  </si>
  <si>
    <t xml:space="preserve"> - Eligible for post financeability adjustments tax uplift - PR24 Cost change process revenue adjustment</t>
  </si>
  <si>
    <t xml:space="preserve"> - Ofwat - PR24 Cost change process revenue adjustment expressed in 2027-28 CPIH FYA prices</t>
  </si>
  <si>
    <t xml:space="preserve"> - Ofwat - PR24 Cost change process revenue adjustment expressed in 2027-28 CPIH FYA prices (Total)</t>
  </si>
  <si>
    <t xml:space="preserve"> - Ofwat - PR24 Cost change process revenue adjustment eligible for tax uplift in 2027-28 CPIH FYA prices</t>
  </si>
  <si>
    <t xml:space="preserve"> - Ofwat - PR24 Cost change process revenue adjustment not eligible for tax uplift in 2027-28 CPIH FYA prices</t>
  </si>
  <si>
    <t xml:space="preserve"> - Ofwat - PR24 Cost change process revenue adjustment eligible for tax uplift in 2027-28 CPIH FYA prices (WR)</t>
  </si>
  <si>
    <t xml:space="preserve"> - Ofwat - PR24 Cost change process revenue adjustment eligible for tax uplift in 2027-28 CPIH FYA prices (WN)</t>
  </si>
  <si>
    <t xml:space="preserve"> - Ofwat - PR24 Cost change process revenue adjustment eligible for tax uplift in 2027-28 CPIH FYA prices (WWN)</t>
  </si>
  <si>
    <t xml:space="preserve"> - Ofwat - PR24 Cost change process revenue adjustment eligible for tax uplift in 2027-28 CPIH FYA prices (BR)</t>
  </si>
  <si>
    <t xml:space="preserve"> - Ofwat - PR24 Cost change process revenue adjustment eligible for tax uplift in 2027-28 CPIH FYA prices (ADDN1)</t>
  </si>
  <si>
    <t xml:space="preserve"> - Ofwat - PR24 Cost change process revenue adjustment eligible for tax uplift in 2027-28 CPIH FYA prices (ADDN2)</t>
  </si>
  <si>
    <t xml:space="preserve"> - Ofwat - PR24 Cost change process revenue adjustment not eligible for tax uplift in 2027-28 CPIH FYA prices (WR)</t>
  </si>
  <si>
    <t xml:space="preserve"> - Ofwat - PR24 Cost change process revenue adjustment not eligible for tax uplift in 2027-28 CPIH FYA prices (WN)</t>
  </si>
  <si>
    <t xml:space="preserve"> - Ofwat - PR24 Cost change process revenue adjustment not eligible for tax uplift in 2027-28 CPIH FYA prices (WWN)</t>
  </si>
  <si>
    <t xml:space="preserve"> - Ofwat - PR24 Cost change process revenue adjustment not eligible for tax uplift in 2027-28 CPIH FYA prices (BR)</t>
  </si>
  <si>
    <t xml:space="preserve"> - Ofwat - PR24 Cost change process revenue adjustment not eligible for tax uplift in 2027-28 CPIH FYA prices (ADDN1)</t>
  </si>
  <si>
    <t xml:space="preserve"> - Ofwat - PR24 Cost change process revenue adjustment not eligible for tax uplift in 2027-28 CPIH FYA prices (ADDN2)</t>
  </si>
  <si>
    <t xml:space="preserve"> - Ofwat - PR24 Cost change process revenue adjustment not eligible for tax uplift in 2027-28 CPIH FYA prices (Residential retail)</t>
  </si>
  <si>
    <t xml:space="preserve"> - Ofwat - PR24 Cost change process revenue adjustment not eligible for tax uplift in 2027-28 CPIH FYA prices (Business retail)</t>
  </si>
  <si>
    <t>Cost change process</t>
  </si>
  <si>
    <t>Sheet(s) in current model</t>
  </si>
  <si>
    <t>Description of change(s) made</t>
  </si>
  <si>
    <t>Model link(s)</t>
  </si>
  <si>
    <t>Addition of change log.</t>
  </si>
  <si>
    <t>Input &amp; Output log</t>
  </si>
  <si>
    <t>Addition of inputs &amp; outputs log worksheet.</t>
  </si>
  <si>
    <t>Havant Thicket control references removed and cost change process inputs and calcs added</t>
  </si>
  <si>
    <t>Links added into output summary table</t>
  </si>
  <si>
    <t>Inputs, Calc, Model checks &amp; alerts</t>
  </si>
  <si>
    <t>FAST import &amp; export formatting added</t>
  </si>
  <si>
    <t>ANH</t>
  </si>
  <si>
    <t>Delayed delivery cashflow mechanism</t>
  </si>
  <si>
    <t>Input source log</t>
  </si>
  <si>
    <t>#</t>
  </si>
  <si>
    <t>Worksheet</t>
  </si>
  <si>
    <t>Description</t>
  </si>
  <si>
    <t>Source</t>
  </si>
  <si>
    <t>Units</t>
  </si>
  <si>
    <t>Start date of the time bar</t>
  </si>
  <si>
    <t>Prepopulated</t>
  </si>
  <si>
    <t>Month number that the financial year end relates to (3)</t>
  </si>
  <si>
    <t>Start date of the forecast period for PR29</t>
  </si>
  <si>
    <t>Date of the end of the AMP</t>
  </si>
  <si>
    <t>Months in a year (12)</t>
  </si>
  <si>
    <t>Company specific input</t>
  </si>
  <si>
    <t>Year on year change in the FYA CPIH index</t>
  </si>
  <si>
    <t>PR29 inflation model/ONS</t>
  </si>
  <si>
    <t>CPIH values for each month across the period (input for each month)</t>
  </si>
  <si>
    <t>ONS</t>
  </si>
  <si>
    <t>CPIH index for 2027-28 (input for each month)</t>
  </si>
  <si>
    <t>The models tolerance level for checks</t>
  </si>
  <si>
    <t>Output</t>
  </si>
  <si>
    <t>Dependent model</t>
  </si>
  <si>
    <t>PR24R26 </t>
  </si>
  <si>
    <t>units</t>
  </si>
  <si>
    <t>PR24 reconciliation rulebook guidance document</t>
  </si>
  <si>
    <t>Switch to turn on/off the decision for tax uplift eligibility for the RFI adjustment (input by control)</t>
  </si>
  <si>
    <t>Switch to turn on/off the decision for tax uplift eligibility for the DDCM adjustment (input by control)</t>
  </si>
  <si>
    <t>Switch to turn on/off the decision for tax uplift eligibility for the Bioresources revenue adjustment (input by control)</t>
  </si>
  <si>
    <t>Switch to turn on/off the decision for tax uplift eligibility for the Bioresources forecasting incentive adjustment (input by control)</t>
  </si>
  <si>
    <t>Switch to turn on/off the decision for tax uplift eligibility for the Residential retail revenue adjustment adjustment (input by control)</t>
  </si>
  <si>
    <t>Switch to turn on/off the decision for tax uplift eligibility for the Business retail revenue adjustment adjustment (input by control)</t>
  </si>
  <si>
    <t>Switch to turn on/off the decision for tax uplift eligibility for the Water trading revenue adjustment (input by control)</t>
  </si>
  <si>
    <t>Switch to turn on/off the decision for tax uplift eligibility for the Third party services revenue adjustment (input by control)</t>
  </si>
  <si>
    <t>Switch to turn on/off the decision for tax uplift eligibility for the Cost of new debt revenue adjustment (input by control)</t>
  </si>
  <si>
    <t>Switch to turn on/off the decision for tax uplift eligibility for the Delivery Mechanism adjustment (input by control)</t>
  </si>
  <si>
    <t>Switch to turn on/off the decision for tax uplift eligibility for the Totex sharing revenue adjustment (input by control)</t>
  </si>
  <si>
    <t>Switch to turn on/off the decision for tax uplift eligibility for the Tax revenue adjustment (input by control)</t>
  </si>
  <si>
    <t>Switch to turn on/off the decision for tax uplift eligibility for the RPEs revenue adjustment (input by control)</t>
  </si>
  <si>
    <t>Switch to turn on/off the decision for tax uplift eligibility for the Major projects adjustment (input by control)</t>
  </si>
  <si>
    <t>Switch to turn on/off the decision for tax uplift eligibility for the Cost change process revenue adjustment (input by control)</t>
  </si>
  <si>
    <t>Switch to turn on/off the decision for tax uplift eligibility for the Innovation and Water efficiency fund adjustment (input by control)</t>
  </si>
  <si>
    <t>Switch to turn on/off the decision for tax uplift eligibility for the QAA revenue adjustment (input by control)</t>
  </si>
  <si>
    <t>Switch to turn on/off the decision for tax uplift eligibility for the any other revenue adjustments (input by control)</t>
  </si>
  <si>
    <t>Switch to turn on/off the decision for tax uplift eligibility for the PCD revenue adjustment (input by control)</t>
  </si>
  <si>
    <t>Switch to turn on/off the decision for tax uplift eligibility for the wastewater enhancement revenue adjustment (input by control)</t>
  </si>
  <si>
    <t>The wastewater enhancement revenue adjustment (input by control)</t>
  </si>
  <si>
    <t xml:space="preserve">PR24 Bioresources revenue reconciliation model </t>
  </si>
  <si>
    <t xml:space="preserve">PR24 Bioresources forecasting incentive reconciliation model </t>
  </si>
  <si>
    <t xml:space="preserve">PR24 Water trading revenue reconciliation model </t>
  </si>
  <si>
    <t xml:space="preserve">PR24 Third party services revenue reconciliation model </t>
  </si>
  <si>
    <t xml:space="preserve">PR24 Cost of new debt revenue reconciliation model </t>
  </si>
  <si>
    <t xml:space="preserve">PR24 Delivery Mechanism reconciliation model </t>
  </si>
  <si>
    <t xml:space="preserve">PR24 Major projects reconciliation model </t>
  </si>
  <si>
    <t>The Bioresources revenue adjustment from the Bioresources revenue reconciliation model (input by control)</t>
  </si>
  <si>
    <t>The Bioresources forecasting incentive adjustment from the Bioresources forecasting incentive reconciliation model (input by control)</t>
  </si>
  <si>
    <t>The Water trading revenue adjustment from the Water trading revenue reconciliation model (input by control)</t>
  </si>
  <si>
    <t>The Third party services revenue adjustment from the Third party services revenue reconciliation model (input by control)</t>
  </si>
  <si>
    <t>The Cost of new debt revenue adjustment from the Cost of new debt revenue reconciliation model (input by control)</t>
  </si>
  <si>
    <t>The Delivery Mechanism adjustment from the Delivery Mechanism reconciliation model (input by control)</t>
  </si>
  <si>
    <t>The Major projects adjustment from the Major projects reconciliation model (input by control)</t>
  </si>
  <si>
    <t>The Innovation and Water efficiency fund adjustment from the Innovation and Water efficiency fund reconciliation model (input by control)</t>
  </si>
  <si>
    <t>The Totex sharing revenue adjustment from the Totex sharing reconciliation model (input by control)</t>
  </si>
  <si>
    <t xml:space="preserve">PR24 Totex sharing reconciliation model </t>
  </si>
  <si>
    <t xml:space="preserve">PR24 Tax reconciliation model </t>
  </si>
  <si>
    <t>The Tax revenue adjustment from the Tax reconciliation model (input by control)</t>
  </si>
  <si>
    <t>The RPEs revenue adjustment from the RPEs reconciliation model (input by control)</t>
  </si>
  <si>
    <t xml:space="preserve">PR24 RPEs reconciliation model </t>
  </si>
  <si>
    <t xml:space="preserve">PR24 Cost change process model </t>
  </si>
  <si>
    <t>The Cost change process revenue adjustment that has not been applied in period from the Cost change process model (input by control)</t>
  </si>
  <si>
    <t>PR24 Havant Thicket cost of debt reconciliation model</t>
  </si>
  <si>
    <t xml:space="preserve">PR24 Innovation and Water efficiency fund reconciliation models </t>
  </si>
  <si>
    <t xml:space="preserve">PR24 QAA reconciliation model </t>
  </si>
  <si>
    <t>The QAA revenue adjustment from the QAA reconciliation model (input by control)</t>
  </si>
  <si>
    <t>Any other revenue adjustments (input by control)</t>
  </si>
  <si>
    <t>PR24 PCD aggregator reconciliation model</t>
  </si>
  <si>
    <t>The PCD revenue adjustment from the PCD aggregator reconciliation model (input by control)</t>
  </si>
  <si>
    <t>PR24 ODI performance model</t>
  </si>
  <si>
    <t>PR24 Revenue forecasting incentive (RFI) model</t>
  </si>
  <si>
    <t>PR24 Delayed delivery cashflow mechanism (DDCM) model</t>
  </si>
  <si>
    <t>The ODI revenue adjustment from the ODI performance model (input by control)</t>
  </si>
  <si>
    <t>The RFI revenue adjustment from the Revenue forecasting incentive model (input by control)</t>
  </si>
  <si>
    <t>The DDCM revenue adjustment to be reversed at PR29 from the Delayed delivery cashflow mechanism model (input by control)</t>
  </si>
  <si>
    <t>Days in a year (365)</t>
  </si>
  <si>
    <t xml:space="preserve">Switch to choose the approch to profiling </t>
  </si>
  <si>
    <t>Company input</t>
  </si>
  <si>
    <t>Number of years to profile adjustments over</t>
  </si>
  <si>
    <t>£m (2027-28 CPIH FYA)</t>
  </si>
  <si>
    <t>PR29 Financial model</t>
  </si>
  <si>
    <t>Company specific discount rate for reprofiling allowed revenue. PR24 Final Determination Allowed Return model.</t>
  </si>
  <si>
    <t>The discount rate used to provide a time value of money adjustments  which is Wholesale allowed return on capital (real)</t>
  </si>
  <si>
    <t>Number of years applicable to discount rate</t>
  </si>
  <si>
    <t>Switch to turn on/off the decision for tax uplift for retail revenue adjustments</t>
  </si>
  <si>
    <t>The appropriate rate for any retail tax uplift adjustment</t>
  </si>
  <si>
    <t>Outperformance payments the company proposes to not receive for 2028-29 (input by control)</t>
  </si>
  <si>
    <t>Outperformance payments the company proposes to not receive for 2029-30 (input by control)</t>
  </si>
  <si>
    <t>ODI Payments in relation to performance for 2028-29 (input by control)</t>
  </si>
  <si>
    <t>ODI Payments in relation to performance for 2029-30 (input by control)</t>
  </si>
  <si>
    <t>Outperformance payments the company proposes to defer for 2028-29 (input by control)</t>
  </si>
  <si>
    <t>Any other bespoke ODI adjustments for 2028-29 (input by control)</t>
  </si>
  <si>
    <t>Any other bespoke ODI adjustments for 2029-30 (input by control)</t>
  </si>
  <si>
    <t>Financial year ending 2031</t>
  </si>
  <si>
    <t>Financial year ending 2032</t>
  </si>
  <si>
    <t>Inputs, Calc, Outputs, FD Revenue by price control</t>
  </si>
  <si>
    <t>The MeX adjustments have been removed as the net ODI payments input from the ODI performance model will include these values.</t>
  </si>
  <si>
    <t xml:space="preserve">The total profiled post financeability adjustments eligible for tax uplift - real (2027-28 CPIH FYA prices) (output for each control) </t>
  </si>
  <si>
    <t xml:space="preserve">The total profiled post financeability adjustments not eligible for tax uplift - real (2027-28 CPIH FYA prices) (output for each control) </t>
  </si>
  <si>
    <t>The total profiled - Residential retail revenue adjustment - real (2027-28 CPIH FYA prices)</t>
  </si>
  <si>
    <t>The total profiled - Business retail revenue adjustment - real (2027-28 CPIH FYA prices)</t>
  </si>
  <si>
    <t>Company acronym</t>
  </si>
  <si>
    <t>Reference year for base price 1</t>
  </si>
  <si>
    <t>Reference year for base price 2</t>
  </si>
  <si>
    <t>Reference year for base price 3</t>
  </si>
  <si>
    <t>Reference year for FYE base price 1</t>
  </si>
  <si>
    <t>Reference year for FYE base price 2</t>
  </si>
  <si>
    <t>The Residential retail revenue adjustment from the Residential retail revenue reconciliation model (input by control)</t>
  </si>
  <si>
    <t>PR24 Residential retail revenue reconciliation model</t>
  </si>
  <si>
    <t>PR24 Business retail revenue reconciliation model</t>
  </si>
  <si>
    <t>The Business retail revenue adjustment from the Business retail revenue reconciliation model (input by control)</t>
  </si>
  <si>
    <t>The Havant Thicket cost of debt revenue adjustment from the Havant Thicket cost of debt reconciliation model - this is only relevant for Portsmouth Waters Havant Thicket (ADDN1) control (input by control)</t>
  </si>
  <si>
    <t>Input source to be determined from stand alone wastewater model or PCD reconciliation models</t>
  </si>
  <si>
    <t>The In-period ODI revenue adjustments to be applied in the revenue feeder model from the In-period ODI performance model (input by control)</t>
  </si>
  <si>
    <t>Outperformance payments the company proposes to defer for 2029-30 (input by control)</t>
  </si>
  <si>
    <t>Switch to turn on/off the decision for tax uplift eligibility for the Havant Thicket cost of debt revenue adjustment (input by control) - this is only relevant for Portsmouth Waters Havant Thicket (ADDN1) control</t>
  </si>
  <si>
    <t>Switch to turn on/off the decision for tax uplift eligibility for the In-period ODI revenue adjustments to be applied in the revenue feeder model (input by control)</t>
  </si>
  <si>
    <t>Output log</t>
  </si>
  <si>
    <t xml:space="preserve">The PR24 ODI revenue adjustment expressed in 2027-28 CPIH FYA prices (output for each control) for the PR29 business plan/determination tables. </t>
  </si>
  <si>
    <t xml:space="preserve">The PR24 RFI revenue adjustment expressed in 2027-28 CPIH FYA prices (output for each control) for the PR29 business plan/determination tables. </t>
  </si>
  <si>
    <t xml:space="preserve">The PR24 Delayed delivery cashflow mechanism (DDCM) revenue adjustment expressed in 2027-28 CPIH FYA prices (output for each control) for the PR29 business plan/determination tables. </t>
  </si>
  <si>
    <t xml:space="preserve">The PR24 Bioresources revenue adjustment expressed in 2027-28 CPIH FYA prices (output for each control) for the PR29 business plan/determination tables.  </t>
  </si>
  <si>
    <t xml:space="preserve">The PR24 Bioresources forecasting accuracy incentive penalty adjustment in 2027-28 FYA (CPIH deflated) prices (output for each control) for the PR29 business plan/determination tables.  </t>
  </si>
  <si>
    <t xml:space="preserve">The PR24 Residential retail revenue adjustment expressed in 2027-28 CPIH FYA prices (output for each control) for the PR29 business plan/determination tables.  </t>
  </si>
  <si>
    <t xml:space="preserve">The PR24 Business retail revenue adjustment expressed in 2027-28 CPIH FYA prices (output for each control) for the PR29 business plan/determination tables. </t>
  </si>
  <si>
    <t xml:space="preserve">The PR24 Water trading revenue adjustment expressed in 2027-28 CPIH FYA prices (output for each control) for the PR29 business plan/determination tables.  </t>
  </si>
  <si>
    <t xml:space="preserve">The PR24 Third party services revenue adjustment expressed in 2027-28 CPIH FYA prices (output for each control) for the PR29 business plan/determination tables.  </t>
  </si>
  <si>
    <t xml:space="preserve">The PR24 Cost of new debt revenue adjustment expressed in 2027-28 CPIH FYA prices (output for each control) for the PR29 business plan/determination tables.  </t>
  </si>
  <si>
    <t xml:space="preserve">The PR24 Delivery mechanism (DM) revenue adjustment expressed in 2027-28 CPIH FYA prices (output for each control) for the PR29 business plan/determination tables.  </t>
  </si>
  <si>
    <t xml:space="preserve">The PR24 Totex costs revenue adjustment expressed in 2027-28 CPIH FYA prices (output for each control) for the PR29 business plan/determination tables.  </t>
  </si>
  <si>
    <t xml:space="preserve">The PR24 Tax revenue adjustment expressed in 2027-28 CPIH FYA prices (output for each control) for the PR29 business plan/determination tables.  </t>
  </si>
  <si>
    <t xml:space="preserve">The PR24 Real price effects revenue adjustment expressed in 2027-28 CPIH FYA prices (output for each control) for the PR29 business plan/determination tables.  </t>
  </si>
  <si>
    <t xml:space="preserve">The PR24 Major projects revenue adjustment expressed in 2027-28 CPIH FYA prices (output for each control) for the PR29 business plan/determination tables.  </t>
  </si>
  <si>
    <t xml:space="preserve">The PR24 Cost change process revenue adjustment expressed in 2027-28 CPIH FYA prices (output for each control) for the PR29 business plan/determination tables.  </t>
  </si>
  <si>
    <t xml:space="preserve">The PR24 Havant Thicket - cost of debt revenue adjustment expressed in 2027-28 CPIH FYA prices (output for each control) for the PR29 business plan/determination tables.  </t>
  </si>
  <si>
    <t xml:space="preserve">The PR24 Innovation and water efficiency revenue adjustment expressed in 2027-28 CPIH FYA prices (output for each control) for the PR29 business plan/determination tables.  </t>
  </si>
  <si>
    <t xml:space="preserve">The PR24 QAA revenue adjustment expressed in 2027-28 CPIH FYA prices (output for each control) for the PR29 business plan/determination tables.  </t>
  </si>
  <si>
    <t xml:space="preserve">The Other revenue adjustments expressed in 2027-28 CPIH FYA prices (output for each control) for the PR29 business plan/determination tables.  </t>
  </si>
  <si>
    <t xml:space="preserve">The PR24 Price control deliverables (PCD) revenue adjustment expressed in 2027-28 CPIH FYA prices (output for each control) for the PR29 business plan/determination tables.  </t>
  </si>
  <si>
    <t xml:space="preserve">The PR24 Wastewater enhancement revenue adjustment expressed in 2027-28 CPIH FYA prices (output for each control) for the PR29 business plan/determination tables.  </t>
  </si>
  <si>
    <t xml:space="preserve">The total unprofiled post financeability adjustments eligible for tax uplift - real (2027-28 CPIH FYA prices) (output for each control) for the PR29 business plan/determination tables.  </t>
  </si>
  <si>
    <t xml:space="preserve">The total unprofiled post financeability adjustments not eligible for tax uplift - real (2027-28 CPIH FYA prices) (output for each control) for the PR29 business plan/determination tables.  </t>
  </si>
  <si>
    <t xml:space="preserve">The 2028-29 ODI payments expressed in 2027-28 CPIH FYA prices (output for each control) for the PR29 business plan/determination tables. </t>
  </si>
  <si>
    <t xml:space="preserve">The 2029-30  ODI payments expressed in 2027-28 CPIH FYA prices (output for each control) for the PR29 business plan/determination tables. </t>
  </si>
  <si>
    <t xml:space="preserve">2028-30 ODI payments expressed in 2027-28 CPIH FYA prices (output for each control) for the PR29 business plan/determination tables. </t>
  </si>
  <si>
    <t xml:space="preserve">The 2028-29 Voluntary abatements expressed in 2027-28 CPIH FYA prices sign reversed (output for each control) for the PR29 business plan/determination tables. </t>
  </si>
  <si>
    <t xml:space="preserve">The 2029-30  Voluntary abatements expressed in 2027-28 CPIH FYA prices sign reversed (output for each control) for the PR29 business plan/determination tables. </t>
  </si>
  <si>
    <t xml:space="preserve">2028-30 Voluntary abatements expressed in 2027-28 CPIH FYA prices sign reversed (output for each control) for the PR29 business plan/determination tables. </t>
  </si>
  <si>
    <t xml:space="preserve">The 2028-29 Voluntary deferrals expressed in 2027-28 CPIH FYA prices sign reversed (output for each control) for the PR29 business plan/determination tables. </t>
  </si>
  <si>
    <t xml:space="preserve">The 2029-30  Voluntary deferrals expressed in 2027-28 CPIH FYA prices sign reversed (output for each control) for the PR29 business plan/determination tables. </t>
  </si>
  <si>
    <t xml:space="preserve">2028-30 Voluntary deferrals expressed in 2027-28 CPIH FYA prices sign reversed (output for each control) for the PR29 business plan/determination tables. </t>
  </si>
  <si>
    <t xml:space="preserve">The 2028-29 Other bespoke adjustments expressed in 2027-28 CPIH FYA prices (output for each control) for the PR29 business plan/determination tables. </t>
  </si>
  <si>
    <t xml:space="preserve">The 2029-30  Other bespoke adjustments expressed in 2027-28 CPIH FYA prices (output for each control) for the PR29 business plan/determination tables. </t>
  </si>
  <si>
    <t xml:space="preserve">2028-30 Other bespoke adjustments expressed in 2027-28 CPIH FYA prices (output for each control) for the PR29 business plan/determination tables. </t>
  </si>
  <si>
    <t>The total 2028-30 ODI payments expressed in 2027-28 CPIH FYA prices for the PR29 business plan/determination tables.</t>
  </si>
  <si>
    <t>The total 2028-30 Voluntary abatements expressed in 2027-28 CPIH FYA prices sign reversed for the PR29 business plan/determination tables.</t>
  </si>
  <si>
    <t xml:space="preserve">The total 2028-30 Voluntary deferrals expressed in 2027-28 CPIH FYA prices sign reversed for the PR29 business plan/determination tables. </t>
  </si>
  <si>
    <t xml:space="preserve">The total 2028-30 Other bespoke adjustments expressed in 2027-28 CPIH FYA prices for the PR29 business plan/determination tables. </t>
  </si>
  <si>
    <t>The net total PR24 ODI revenue adjustment (end of period and in-period) including voluntary abatements, deferrals and bespoke adjustments expressed in 2027-28 CPIH FYA prices (output by control) for the PR29 business plan/determination tables.</t>
  </si>
  <si>
    <t xml:space="preserve">The total unprofiled - Residential retail revenue adjustment - real (2027-28 CPIH FYA prices) for the PR29 business plan/determination tables.  </t>
  </si>
  <si>
    <t xml:space="preserve">The total unprofiled - Business retail revenue adjustment - real (2027-28 CPIH FYA prices) for the PR29 business plan/determination tables.  </t>
  </si>
  <si>
    <t>Documentation and calculation 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</si>
</sst>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0_);_(* \(#,##0.00\);_(* &quot;-&quot;??_);_(@_)"/>
    <numFmt numFmtId="165" formatCode="dd/mm/yyyy;@"/>
    <numFmt numFmtId="166" formatCode="#,##0_);\(#,##0\);&quot;-  &quot;;&quot; &quot;@&quot; &quot;"/>
    <numFmt numFmtId="167" formatCode="#,##0_);\(#,##0\);&quot;-  &quot;;&quot; &quot;@"/>
    <numFmt numFmtId="168" formatCode="dd\ mmm\ yy_);\(###0\);&quot;-  &quot;;&quot; &quot;@&quot; &quot;"/>
    <numFmt numFmtId="169" formatCode="#,##0.0000_);\(#,##0.0000\);&quot;-  &quot;;&quot; &quot;@&quot; &quot;"/>
    <numFmt numFmtId="170" formatCode="0.00%_);\-0.00%_);&quot;-  &quot;;&quot; &quot;@&quot; &quot;"/>
    <numFmt numFmtId="171" formatCode="dd\ mmm\ yyyy_);\(###0\);&quot;-  &quot;;&quot; &quot;@&quot; &quot;"/>
    <numFmt numFmtId="172" formatCode="###0_);\(###0\);&quot;-  &quot;;&quot; &quot;@&quot; &quot;"/>
    <numFmt numFmtId="173" formatCode="0;0;&quot;-&quot;"/>
    <numFmt numFmtId="174" formatCode="0.00%;\-0.00%_);&quot;-  &quot;;&quot; &quot;@&quot; &quot;"/>
    <numFmt numFmtId="175" formatCode="#,##0.0000;\(#,##0.0000\);&quot;-  &quot;;&quot; &quot;@&quot; &quot;"/>
    <numFmt numFmtId="176" formatCode="mmmm\ yyyy;@"/>
    <numFmt numFmtId="177" formatCode="#,##0.0_);\(#,##0.0\);&quot;-  &quot;;&quot; &quot;@&quot; &quot;"/>
    <numFmt numFmtId="178" formatCode="#,##0.00_);\(#,##0.00\);&quot;-  &quot;;&quot; &quot;@&quot; &quot;"/>
    <numFmt numFmtId="179" formatCode="#,##0.0"/>
    <numFmt numFmtId="180" formatCode="#,##0.000_);\(#,##0.000\);&quot;-  &quot;;&quot; &quot;@&quot; &quot;"/>
  </numFmts>
  <fonts count="72" x14ac:knownFonts="1">
    <font>
      <sz val="8"/>
      <color theme="1"/>
      <name val="Tahoma"/>
      <family val="2"/>
    </font>
    <font>
      <sz val="10"/>
      <name val="Calibri"/>
      <family val="2"/>
    </font>
    <font>
      <sz val="11"/>
      <color theme="1"/>
      <name val="Arial"/>
      <family val="2"/>
    </font>
    <font>
      <sz val="10"/>
      <color theme="1"/>
      <name val="Calibri"/>
      <family val="2"/>
    </font>
    <font>
      <u/>
      <sz val="11"/>
      <color theme="10"/>
      <name val="Arial"/>
      <family val="2"/>
    </font>
    <font>
      <sz val="10"/>
      <color rgb="FF000000"/>
      <name val="Calibri"/>
      <family val="2"/>
    </font>
    <font>
      <sz val="10"/>
      <name val="Arial"/>
      <family val="2"/>
    </font>
    <font>
      <sz val="10"/>
      <color theme="1"/>
      <name val="Calibri"/>
      <family val="2"/>
      <scheme val="minor"/>
    </font>
    <font>
      <b/>
      <sz val="10"/>
      <color theme="0"/>
      <name val="Calibri"/>
      <family val="2"/>
    </font>
    <font>
      <sz val="10"/>
      <name val="Calibri"/>
      <family val="2"/>
      <scheme val="minor"/>
    </font>
    <font>
      <sz val="10"/>
      <color rgb="FF000000"/>
      <name val="Calibri"/>
      <family val="2"/>
      <scheme val="minor"/>
    </font>
    <font>
      <b/>
      <sz val="10"/>
      <color rgb="FF000000"/>
      <name val="Calibri"/>
      <family val="2"/>
      <scheme val="minor"/>
    </font>
    <font>
      <b/>
      <sz val="10"/>
      <name val="Calibri"/>
      <family val="2"/>
      <scheme val="minor"/>
    </font>
    <font>
      <u/>
      <sz val="10"/>
      <color rgb="FF000000"/>
      <name val="Calibri"/>
      <family val="2"/>
      <scheme val="minor"/>
    </font>
    <font>
      <b/>
      <sz val="12"/>
      <name val="Calibri"/>
      <family val="2"/>
      <scheme val="minor"/>
    </font>
    <font>
      <b/>
      <sz val="8"/>
      <name val="Calibri"/>
      <family val="2"/>
      <scheme val="minor"/>
    </font>
    <font>
      <sz val="8"/>
      <color theme="1"/>
      <name val="Calibri"/>
      <family val="2"/>
      <scheme val="minor"/>
    </font>
    <font>
      <u/>
      <sz val="10"/>
      <name val="Calibri"/>
      <family val="2"/>
      <scheme val="minor"/>
    </font>
    <font>
      <sz val="24"/>
      <color theme="0"/>
      <name val="Calibri"/>
      <family val="2"/>
      <scheme val="minor"/>
    </font>
    <font>
      <b/>
      <u/>
      <sz val="10"/>
      <color rgb="FF000000"/>
      <name val="Calibri"/>
      <family val="2"/>
      <scheme val="minor"/>
    </font>
    <font>
      <sz val="10"/>
      <color indexed="8"/>
      <name val="Calibri"/>
      <family val="2"/>
      <scheme val="minor"/>
    </font>
    <font>
      <b/>
      <sz val="10"/>
      <color theme="1"/>
      <name val="Calibri"/>
      <family val="2"/>
      <scheme val="minor"/>
    </font>
    <font>
      <sz val="12"/>
      <color theme="3"/>
      <name val="Calibri"/>
      <family val="2"/>
    </font>
    <font>
      <u/>
      <sz val="10"/>
      <name val="Calibri"/>
      <family val="2"/>
    </font>
    <font>
      <i/>
      <sz val="10"/>
      <name val="Calibri"/>
      <family val="2"/>
      <scheme val="minor"/>
    </font>
    <font>
      <sz val="11"/>
      <name val="Arial"/>
      <family val="2"/>
    </font>
    <font>
      <sz val="11"/>
      <color rgb="FF003595"/>
      <name val="Krub SemiBold"/>
    </font>
    <font>
      <sz val="10"/>
      <name val="Krub"/>
    </font>
    <font>
      <sz val="10"/>
      <color rgb="FF003595"/>
      <name val="Krub SemiBold"/>
    </font>
    <font>
      <sz val="10"/>
      <color indexed="9"/>
      <name val="Calibri"/>
      <family val="2"/>
      <scheme val="minor"/>
    </font>
    <font>
      <sz val="18"/>
      <name val="Calibri"/>
      <family val="2"/>
    </font>
    <font>
      <b/>
      <sz val="10"/>
      <color indexed="8"/>
      <name val="Calibri"/>
      <family val="2"/>
      <scheme val="minor"/>
    </font>
    <font>
      <sz val="12"/>
      <color rgb="FF003595"/>
      <name val="Calibri"/>
      <family val="2"/>
    </font>
    <font>
      <u/>
      <sz val="12"/>
      <color theme="3"/>
      <name val="Calibri"/>
      <family val="2"/>
    </font>
    <font>
      <sz val="9"/>
      <color theme="1"/>
      <name val="Calibri"/>
      <family val="2"/>
    </font>
    <font>
      <sz val="16"/>
      <color rgb="FF003595"/>
      <name val="Calibri"/>
      <family val="2"/>
    </font>
    <font>
      <b/>
      <sz val="10"/>
      <color rgb="FF0071CE"/>
      <name val="Calibri"/>
      <family val="2"/>
    </font>
    <font>
      <sz val="20"/>
      <color rgb="FF003595"/>
      <name val="Krub SemiBold"/>
    </font>
    <font>
      <sz val="14"/>
      <color rgb="FF0071CE"/>
      <name val="Krub SemiBold"/>
    </font>
    <font>
      <b/>
      <u/>
      <sz val="12"/>
      <color rgb="FF0071CE"/>
      <name val="Calibri"/>
      <family val="2"/>
      <scheme val="minor"/>
    </font>
    <font>
      <u/>
      <sz val="10"/>
      <color rgb="FF0071CE"/>
      <name val="Calibri"/>
      <family val="2"/>
      <scheme val="minor"/>
    </font>
    <font>
      <sz val="10"/>
      <color rgb="FF0071CE"/>
      <name val="Calibri"/>
      <family val="2"/>
      <scheme val="minor"/>
    </font>
    <font>
      <sz val="24"/>
      <color theme="0"/>
      <name val="Calibri"/>
      <family val="2"/>
    </font>
    <font>
      <sz val="10"/>
      <color theme="0"/>
      <name val="Calibri"/>
      <family val="2"/>
    </font>
    <font>
      <sz val="10"/>
      <color rgb="FF0071CE"/>
      <name val="Calibri"/>
      <family val="2"/>
    </font>
    <font>
      <sz val="10"/>
      <color rgb="FFD60037"/>
      <name val="Calibri"/>
      <family val="2"/>
    </font>
    <font>
      <u/>
      <sz val="10"/>
      <color theme="3"/>
      <name val="Calibri"/>
      <family val="2"/>
    </font>
    <font>
      <sz val="12"/>
      <color theme="0"/>
      <name val="Calibri"/>
      <family val="2"/>
    </font>
    <font>
      <sz val="11"/>
      <color rgb="FF242424"/>
      <name val="Aptos Narrow"/>
      <family val="2"/>
    </font>
    <font>
      <sz val="18"/>
      <name val="Calibri"/>
      <family val="2"/>
      <scheme val="minor"/>
    </font>
    <font>
      <b/>
      <sz val="18"/>
      <name val="Calibri"/>
      <family val="2"/>
    </font>
    <font>
      <sz val="10"/>
      <color rgb="FF006938"/>
      <name val="Calibri"/>
      <family val="2"/>
    </font>
    <font>
      <sz val="10"/>
      <color rgb="FF0000FF"/>
      <name val="Calibri"/>
      <family val="2"/>
      <scheme val="minor"/>
    </font>
    <font>
      <sz val="11"/>
      <color rgb="FFFF0000"/>
      <name val="Arial"/>
      <family val="2"/>
    </font>
    <font>
      <sz val="8"/>
      <color theme="1"/>
      <name val="Tahoma"/>
      <family val="2"/>
    </font>
    <font>
      <u/>
      <sz val="8"/>
      <color theme="10"/>
      <name val="Tahoma"/>
      <family val="2"/>
    </font>
    <font>
      <sz val="10"/>
      <color rgb="FF0070C0"/>
      <name val="Calibri"/>
      <family val="2"/>
      <scheme val="minor"/>
    </font>
    <font>
      <sz val="10"/>
      <color rgb="FF0070C0"/>
      <name val="Calibri"/>
      <family val="2"/>
    </font>
    <font>
      <sz val="10"/>
      <color rgb="FFC00000"/>
      <name val="Calibri"/>
      <family val="2"/>
      <scheme val="minor"/>
    </font>
    <font>
      <sz val="10"/>
      <color rgb="FFC00000"/>
      <name val="Calibri"/>
      <family val="2"/>
    </font>
    <font>
      <b/>
      <sz val="10"/>
      <color rgb="FF0070C0"/>
      <name val="Calibri"/>
      <family val="2"/>
      <scheme val="minor"/>
    </font>
    <font>
      <u/>
      <sz val="10"/>
      <color rgb="FF0070C0"/>
      <name val="Calibri"/>
      <family val="2"/>
      <scheme val="minor"/>
    </font>
    <font>
      <b/>
      <sz val="10"/>
      <color rgb="FFC00000"/>
      <name val="Calibri"/>
      <family val="2"/>
      <scheme val="minor"/>
    </font>
    <font>
      <u/>
      <sz val="10"/>
      <color rgb="FFC00000"/>
      <name val="Calibri"/>
      <family val="2"/>
      <scheme val="minor"/>
    </font>
    <font>
      <b/>
      <sz val="16"/>
      <color theme="0"/>
      <name val="Calibri"/>
      <family val="2"/>
    </font>
    <font>
      <b/>
      <sz val="16"/>
      <name val="Calibri"/>
      <family val="2"/>
    </font>
    <font>
      <sz val="11"/>
      <color theme="1"/>
      <name val="Calibri"/>
      <family val="2"/>
    </font>
    <font>
      <sz val="10"/>
      <color rgb="FF003595"/>
      <name val="Calibri"/>
      <family val="2"/>
    </font>
    <font>
      <b/>
      <sz val="14"/>
      <name val="Calibri"/>
      <family val="2"/>
    </font>
    <font>
      <u/>
      <sz val="14"/>
      <name val="Calibri"/>
      <family val="2"/>
    </font>
    <font>
      <sz val="14"/>
      <name val="Calibri"/>
      <family val="2"/>
    </font>
    <font>
      <sz val="14"/>
      <color theme="1"/>
      <name val="Calibri"/>
      <family val="2"/>
    </font>
  </fonts>
  <fills count="19">
    <fill>
      <patternFill patternType="none"/>
    </fill>
    <fill>
      <patternFill patternType="gray125"/>
    </fill>
    <fill>
      <patternFill patternType="solid">
        <fgColor rgb="FFFFDB8E"/>
        <bgColor indexed="64"/>
      </patternFill>
    </fill>
    <fill>
      <patternFill patternType="solid">
        <fgColor rgb="FF94368D"/>
        <bgColor indexed="64"/>
      </patternFill>
    </fill>
    <fill>
      <patternFill patternType="solid">
        <fgColor rgb="FFC0C0C0"/>
        <bgColor indexed="64"/>
      </patternFill>
    </fill>
    <fill>
      <patternFill patternType="solid">
        <fgColor rgb="FFDCECF5"/>
        <bgColor indexed="64"/>
      </patternFill>
    </fill>
    <fill>
      <patternFill patternType="solid">
        <fgColor rgb="FFB9D9EC"/>
        <bgColor indexed="64"/>
      </patternFill>
    </fill>
    <fill>
      <patternFill patternType="solid">
        <fgColor rgb="FF003595"/>
        <bgColor indexed="64"/>
      </patternFill>
    </fill>
    <fill>
      <patternFill patternType="solid">
        <fgColor rgb="FFD9D9D9"/>
        <bgColor indexed="64"/>
      </patternFill>
    </fill>
    <fill>
      <patternFill patternType="solid">
        <fgColor rgb="FF99CCFF"/>
        <bgColor indexed="64"/>
      </patternFill>
    </fill>
    <fill>
      <patternFill patternType="solid">
        <fgColor rgb="FFCCCCCE"/>
        <bgColor indexed="64"/>
      </patternFill>
    </fill>
    <fill>
      <patternFill patternType="solid">
        <fgColor rgb="FF92D050"/>
        <bgColor indexed="64"/>
      </patternFill>
    </fill>
    <fill>
      <patternFill patternType="solid">
        <fgColor rgb="FF98C561"/>
        <bgColor indexed="64"/>
      </patternFill>
    </fill>
    <fill>
      <patternFill patternType="solid">
        <fgColor rgb="FF57A1DF"/>
        <bgColor indexed="64"/>
      </patternFill>
    </fill>
    <fill>
      <patternFill patternType="solid">
        <fgColor rgb="FF62A70F"/>
        <bgColor indexed="64"/>
      </patternFill>
    </fill>
    <fill>
      <patternFill patternType="solid">
        <fgColor rgb="FFE2E768"/>
        <bgColor indexed="64"/>
      </patternFill>
    </fill>
    <fill>
      <patternFill patternType="solid">
        <fgColor rgb="FFFFB81D"/>
        <bgColor indexed="64"/>
      </patternFill>
    </fill>
    <fill>
      <patternFill patternType="solid">
        <fgColor rgb="FFB97BB4"/>
        <bgColor indexed="64"/>
      </patternFill>
    </fill>
    <fill>
      <patternFill patternType="solid">
        <fgColor theme="3" tint="0.89999084444715716"/>
        <bgColor indexed="64"/>
      </patternFill>
    </fill>
  </fills>
  <borders count="25">
    <border>
      <left/>
      <right/>
      <top/>
      <bottom/>
      <diagonal/>
    </border>
    <border>
      <left style="thin">
        <color theme="0" tint="-0.24991607409894101"/>
      </left>
      <right style="thin">
        <color theme="0" tint="-0.24991607409894101"/>
      </right>
      <top style="thin">
        <color theme="0" tint="-0.24991607409894101"/>
      </top>
      <bottom style="thin">
        <color theme="0" tint="-0.24991607409894101"/>
      </bottom>
      <diagonal/>
    </border>
    <border>
      <left style="thin">
        <color theme="0" tint="-0.24988555558946501"/>
      </left>
      <right/>
      <top style="thin">
        <color theme="0" tint="-0.24988555558946501"/>
      </top>
      <bottom style="thin">
        <color theme="0" tint="-0.24988555558946501"/>
      </bottom>
      <diagonal/>
    </border>
    <border>
      <left style="thin">
        <color theme="0" tint="-0.24985503707998902"/>
      </left>
      <right/>
      <top style="thin">
        <color theme="0" tint="-0.24985503707998902"/>
      </top>
      <bottom style="thin">
        <color theme="0" tint="-0.24985503707998902"/>
      </bottom>
      <diagonal/>
    </border>
    <border>
      <left style="thin">
        <color theme="0" tint="-0.24982451857051302"/>
      </left>
      <right/>
      <top style="thin">
        <color theme="0" tint="-0.24982451857051302"/>
      </top>
      <bottom style="thin">
        <color theme="0" tint="-0.24982451857051302"/>
      </bottom>
      <diagonal/>
    </border>
    <border>
      <left style="thin">
        <color theme="0" tint="-0.24991607409894101"/>
      </left>
      <right/>
      <top style="thin">
        <color theme="0" tint="-0.24991607409894101"/>
      </top>
      <bottom style="thin">
        <color theme="0" tint="-0.24991607409894101"/>
      </bottom>
      <diagonal/>
    </border>
    <border>
      <left/>
      <right/>
      <top/>
      <bottom style="thin">
        <color rgb="FFCCCCCE"/>
      </bottom>
      <diagonal/>
    </border>
    <border>
      <left/>
      <right/>
      <top style="thin">
        <color rgb="FFCCCCCE"/>
      </top>
      <bottom/>
      <diagonal/>
    </border>
    <border>
      <left/>
      <right style="thin">
        <color rgb="FFCCCCCE"/>
      </right>
      <top/>
      <bottom/>
      <diagonal/>
    </border>
    <border>
      <left style="thin">
        <color rgb="FFCCCCCE"/>
      </left>
      <right/>
      <top/>
      <bottom/>
      <diagonal/>
    </border>
    <border>
      <left/>
      <right/>
      <top style="medium">
        <color rgb="FF003595"/>
      </top>
      <bottom style="medium">
        <color rgb="FF003595"/>
      </bottom>
      <diagonal/>
    </border>
    <border>
      <left style="medium">
        <color rgb="FF003595"/>
      </left>
      <right style="medium">
        <color rgb="FF003595"/>
      </right>
      <top style="thin">
        <color indexed="64"/>
      </top>
      <bottom/>
      <diagonal/>
    </border>
    <border>
      <left style="medium">
        <color rgb="FF003595"/>
      </left>
      <right style="medium">
        <color rgb="FF003595"/>
      </right>
      <top style="medium">
        <color rgb="FF003595"/>
      </top>
      <bottom style="medium">
        <color rgb="FF003595"/>
      </bottom>
      <diagonal/>
    </border>
    <border>
      <left/>
      <right style="thin">
        <color rgb="FFCCCCCE"/>
      </right>
      <top/>
      <bottom style="thin">
        <color rgb="FFCCCCCE"/>
      </bottom>
      <diagonal/>
    </border>
    <border>
      <left/>
      <right style="thin">
        <color rgb="FFCCCCCE"/>
      </right>
      <top style="thin">
        <color rgb="FFCCCCCE"/>
      </top>
      <bottom/>
      <diagonal/>
    </border>
    <border>
      <left style="thin">
        <color rgb="FFCCCCCE"/>
      </left>
      <right/>
      <top/>
      <bottom style="thin">
        <color rgb="FFCCCCCE"/>
      </bottom>
      <diagonal/>
    </border>
    <border>
      <left style="thin">
        <color rgb="FFCCCCCE"/>
      </left>
      <right/>
      <top style="thin">
        <color rgb="FFCCCCCE"/>
      </top>
      <bottom/>
      <diagonal/>
    </border>
    <border>
      <left/>
      <right style="medium">
        <color rgb="FF003595"/>
      </right>
      <top style="medium">
        <color rgb="FF003595"/>
      </top>
      <bottom style="medium">
        <color rgb="FF003595"/>
      </bottom>
      <diagonal/>
    </border>
    <border>
      <left style="medium">
        <color rgb="FF003595"/>
      </left>
      <right style="medium">
        <color rgb="FF003595"/>
      </right>
      <top/>
      <bottom style="medium">
        <color rgb="FF003595"/>
      </bottom>
      <diagonal/>
    </border>
    <border>
      <left/>
      <right/>
      <top style="thin">
        <color indexed="64"/>
      </top>
      <bottom/>
      <diagonal/>
    </border>
    <border>
      <left style="medium">
        <color rgb="FF003595"/>
      </left>
      <right style="medium">
        <color rgb="FF003595"/>
      </right>
      <top style="medium">
        <color rgb="FF003595"/>
      </top>
      <bottom/>
      <diagonal/>
    </border>
    <border>
      <left style="thin">
        <color rgb="FF003595"/>
      </left>
      <right style="thin">
        <color rgb="FF003595"/>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diagonal/>
    </border>
    <border>
      <left style="thin">
        <color rgb="FF003595"/>
      </left>
      <right style="thin">
        <color rgb="FF003595"/>
      </right>
      <top/>
      <bottom style="thin">
        <color rgb="FF003595"/>
      </bottom>
      <diagonal/>
    </border>
  </borders>
  <cellStyleXfs count="154">
    <xf numFmtId="166" fontId="0" fillId="0" borderId="0" applyFont="0" applyFill="0" applyBorder="0" applyProtection="0">
      <alignment vertical="top"/>
    </xf>
    <xf numFmtId="166" fontId="1" fillId="0" borderId="0" applyBorder="0">
      <alignment vertical="top"/>
    </xf>
    <xf numFmtId="170" fontId="1" fillId="0" borderId="0" applyBorder="0">
      <alignment vertical="top"/>
    </xf>
    <xf numFmtId="166" fontId="1" fillId="0" borderId="0" applyBorder="0">
      <alignment vertical="top"/>
    </xf>
    <xf numFmtId="168" fontId="1" fillId="0" borderId="0" applyBorder="0">
      <alignment vertical="top"/>
    </xf>
    <xf numFmtId="167" fontId="1" fillId="0" borderId="0" applyFill="0" applyBorder="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71" fontId="1" fillId="0" borderId="0" applyFont="0" applyFill="0" applyBorder="0" applyProtection="0">
      <alignment vertical="top"/>
    </xf>
    <xf numFmtId="171" fontId="1" fillId="0" borderId="0" applyFill="0" applyBorder="0" applyProtection="0">
      <alignment vertical="top"/>
    </xf>
    <xf numFmtId="168" fontId="1" fillId="0" borderId="0" applyFont="0" applyFill="0" applyBorder="0" applyProtection="0">
      <alignment vertical="top"/>
    </xf>
    <xf numFmtId="168" fontId="1" fillId="0" borderId="0" applyFill="0" applyBorder="0" applyProtection="0">
      <alignment vertical="top"/>
    </xf>
    <xf numFmtId="175" fontId="1" fillId="0" borderId="0" applyFont="0" applyFill="0" applyBorder="0" applyProtection="0">
      <alignment vertical="top"/>
    </xf>
    <xf numFmtId="169" fontId="3" fillId="0" borderId="0" applyFill="0" applyBorder="0" applyProtection="0">
      <alignment vertical="top"/>
    </xf>
    <xf numFmtId="169" fontId="1" fillId="0" borderId="0" applyFill="0" applyBorder="0" applyProtection="0">
      <alignment vertical="top"/>
    </xf>
    <xf numFmtId="0" fontId="4" fillId="0" borderId="0" applyNumberFormat="0" applyFill="0" applyBorder="0" applyAlignment="0" applyProtection="0"/>
    <xf numFmtId="170" fontId="5" fillId="2" borderId="1" applyProtection="0">
      <alignment vertical="top"/>
    </xf>
    <xf numFmtId="170" fontId="5" fillId="2" borderId="2" applyProtection="0">
      <alignment vertical="top"/>
    </xf>
    <xf numFmtId="170" fontId="5" fillId="2" borderId="3" applyProtection="0">
      <alignment vertical="top"/>
    </xf>
    <xf numFmtId="170" fontId="5" fillId="2" borderId="4" applyProtection="0">
      <alignment vertical="top"/>
    </xf>
    <xf numFmtId="166" fontId="5" fillId="2" borderId="5" applyProtection="0">
      <alignment vertical="top"/>
    </xf>
    <xf numFmtId="166" fontId="5" fillId="2" borderId="2" applyProtection="0">
      <alignment vertical="top"/>
    </xf>
    <xf numFmtId="166" fontId="5" fillId="2" borderId="3" applyProtection="0">
      <alignment vertical="top"/>
    </xf>
    <xf numFmtId="166" fontId="5" fillId="2" borderId="4" applyProtection="0">
      <alignment vertical="top"/>
    </xf>
    <xf numFmtId="165" fontId="5" fillId="2" borderId="1" applyProtection="0">
      <alignment vertical="top"/>
    </xf>
    <xf numFmtId="165" fontId="5" fillId="2" borderId="2" applyProtection="0">
      <alignment vertical="top"/>
    </xf>
    <xf numFmtId="165" fontId="5" fillId="2" borderId="3" applyProtection="0">
      <alignment vertical="top"/>
    </xf>
    <xf numFmtId="165" fontId="5" fillId="2" borderId="4" applyProtection="0">
      <alignment vertical="top"/>
    </xf>
    <xf numFmtId="166" fontId="5" fillId="2" borderId="1" applyProtection="0">
      <alignment vertical="top"/>
    </xf>
    <xf numFmtId="166" fontId="5" fillId="2" borderId="2" applyProtection="0">
      <alignment vertical="top"/>
    </xf>
    <xf numFmtId="166" fontId="5" fillId="2" borderId="3" applyProtection="0">
      <alignment vertical="top"/>
    </xf>
    <xf numFmtId="166" fontId="5" fillId="2" borderId="4" applyProtection="0">
      <alignment vertical="top"/>
    </xf>
    <xf numFmtId="0" fontId="2" fillId="0" borderId="0"/>
    <xf numFmtId="0" fontId="2" fillId="0" borderId="0"/>
    <xf numFmtId="0" fontId="2" fillId="0" borderId="0"/>
    <xf numFmtId="0" fontId="2" fillId="0" borderId="0"/>
    <xf numFmtId="0" fontId="2" fillId="0" borderId="0"/>
    <xf numFmtId="166" fontId="1" fillId="0" borderId="0" applyFill="0" applyBorder="0" applyProtection="0">
      <alignment vertical="top"/>
    </xf>
    <xf numFmtId="0" fontId="6" fillId="0" borderId="0"/>
    <xf numFmtId="166" fontId="1" fillId="0" borderId="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54" fillId="0" borderId="0" applyFont="0" applyFill="0" applyBorder="0" applyProtection="0">
      <alignment vertical="top"/>
    </xf>
    <xf numFmtId="166" fontId="7" fillId="0" borderId="0" applyFill="0" applyBorder="0" applyProtection="0">
      <alignment vertical="top"/>
    </xf>
    <xf numFmtId="166" fontId="7" fillId="0" borderId="0" applyFill="0" applyBorder="0" applyProtection="0">
      <alignment vertical="top"/>
    </xf>
    <xf numFmtId="166" fontId="1" fillId="0" borderId="0" applyFill="0" applyBorder="0" applyProtection="0">
      <alignment vertical="top"/>
    </xf>
    <xf numFmtId="166" fontId="6" fillId="0" borderId="0" applyFont="0" applyFill="0" applyBorder="0" applyProtection="0">
      <alignment vertical="top"/>
    </xf>
    <xf numFmtId="0" fontId="3" fillId="0" borderId="0"/>
    <xf numFmtId="166" fontId="2" fillId="0" borderId="0" applyFon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54" fillId="0" borderId="0" applyFont="0" applyFill="0" applyBorder="0" applyProtection="0">
      <alignment vertical="top"/>
    </xf>
    <xf numFmtId="170" fontId="1" fillId="0" borderId="0" applyFill="0" applyBorder="0" applyProtection="0">
      <alignment vertical="top"/>
    </xf>
    <xf numFmtId="170" fontId="7" fillId="0" borderId="0" applyFill="0" applyBorder="0" applyProtection="0">
      <alignment vertical="top"/>
    </xf>
    <xf numFmtId="170" fontId="1" fillId="0" borderId="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9" fontId="2" fillId="0" borderId="0" applyFont="0" applyFill="0" applyBorder="0" applyAlignment="0" applyProtection="0"/>
    <xf numFmtId="167" fontId="1" fillId="0" borderId="0" applyBorder="0">
      <alignment vertical="top"/>
    </xf>
    <xf numFmtId="9" fontId="1" fillId="0" borderId="0" applyBorder="0">
      <alignment vertical="top"/>
    </xf>
    <xf numFmtId="167" fontId="1" fillId="0" borderId="0" applyBorder="0">
      <alignment vertical="top"/>
    </xf>
    <xf numFmtId="168" fontId="5" fillId="0" borderId="0" applyBorder="0">
      <alignment vertical="top"/>
    </xf>
    <xf numFmtId="0" fontId="8" fillId="3" borderId="0" applyNumberFormat="0" applyBorder="0" applyAlignment="0" applyProtection="0"/>
    <xf numFmtId="172" fontId="1" fillId="0" borderId="0" applyFont="0" applyFill="0" applyBorder="0" applyProtection="0">
      <alignment vertical="top"/>
    </xf>
    <xf numFmtId="172" fontId="1" fillId="0" borderId="0" applyFill="0" applyBorder="0" applyProtection="0">
      <alignment vertical="top"/>
    </xf>
    <xf numFmtId="166" fontId="55" fillId="0" borderId="0" applyNumberFormat="0" applyFill="0" applyBorder="0" applyAlignment="0" applyProtection="0">
      <alignment vertical="top"/>
    </xf>
    <xf numFmtId="43" fontId="54" fillId="0" borderId="0" applyFont="0" applyFill="0" applyBorder="0" applyAlignment="0" applyProtection="0"/>
  </cellStyleXfs>
  <cellXfs count="259">
    <xf numFmtId="166" fontId="0" fillId="0" borderId="0" xfId="0">
      <alignment vertical="top"/>
    </xf>
    <xf numFmtId="167" fontId="9" fillId="4" borderId="0" xfId="5" applyFont="1" applyFill="1" applyAlignment="1">
      <alignment horizontal="right" vertical="top"/>
    </xf>
    <xf numFmtId="166" fontId="10" fillId="0" borderId="0" xfId="60" applyFont="1">
      <alignment vertical="top"/>
    </xf>
    <xf numFmtId="166" fontId="11" fillId="0" borderId="0" xfId="60" applyFont="1">
      <alignment vertical="top"/>
    </xf>
    <xf numFmtId="180" fontId="1" fillId="0" borderId="0" xfId="3" applyNumberFormat="1">
      <alignment vertical="top"/>
    </xf>
    <xf numFmtId="167" fontId="9" fillId="0" borderId="0" xfId="5" applyFont="1">
      <alignment vertical="top"/>
    </xf>
    <xf numFmtId="180" fontId="1" fillId="0" borderId="0" xfId="147" applyNumberFormat="1">
      <alignment vertical="top"/>
    </xf>
    <xf numFmtId="168" fontId="12" fillId="0" borderId="0" xfId="34" applyFont="1">
      <alignment vertical="top"/>
    </xf>
    <xf numFmtId="172" fontId="10" fillId="0" borderId="0" xfId="150" applyFont="1">
      <alignment vertical="top"/>
    </xf>
    <xf numFmtId="180" fontId="5" fillId="0" borderId="0" xfId="3" applyNumberFormat="1" applyFont="1">
      <alignment vertical="top"/>
    </xf>
    <xf numFmtId="166" fontId="13" fillId="0" borderId="0" xfId="60" applyFont="1">
      <alignment vertical="top"/>
    </xf>
    <xf numFmtId="166" fontId="10" fillId="0" borderId="0" xfId="60" applyFont="1" applyAlignment="1">
      <alignment horizontal="right" vertical="top"/>
    </xf>
    <xf numFmtId="180" fontId="1" fillId="0" borderId="0" xfId="1" applyNumberFormat="1">
      <alignment vertical="top"/>
    </xf>
    <xf numFmtId="166" fontId="9" fillId="4" borderId="0" xfId="0" applyFont="1" applyFill="1" applyAlignment="1">
      <alignment horizontal="right" vertical="top"/>
    </xf>
    <xf numFmtId="166" fontId="5" fillId="0" borderId="0" xfId="1" applyFont="1">
      <alignment vertical="top"/>
    </xf>
    <xf numFmtId="0" fontId="9" fillId="0" borderId="0" xfId="112" applyFont="1" applyAlignment="1">
      <alignment vertical="top"/>
    </xf>
    <xf numFmtId="170" fontId="5" fillId="0" borderId="0" xfId="2" applyFont="1">
      <alignment vertical="top"/>
    </xf>
    <xf numFmtId="166" fontId="11" fillId="5" borderId="0" xfId="60" applyFont="1" applyFill="1">
      <alignment vertical="top"/>
    </xf>
    <xf numFmtId="172" fontId="9" fillId="0" borderId="0" xfId="5" applyNumberFormat="1" applyFont="1">
      <alignment vertical="top"/>
    </xf>
    <xf numFmtId="172" fontId="1" fillId="0" borderId="0" xfId="1" applyNumberFormat="1">
      <alignment vertical="top"/>
    </xf>
    <xf numFmtId="166" fontId="12" fillId="0" borderId="0" xfId="0" applyFont="1">
      <alignment vertical="top"/>
    </xf>
    <xf numFmtId="166" fontId="10" fillId="5" borderId="0" xfId="60" applyFont="1" applyFill="1">
      <alignment vertical="top"/>
    </xf>
    <xf numFmtId="0" fontId="14" fillId="6" borderId="0" xfId="85" applyFont="1" applyFill="1" applyAlignment="1">
      <alignment vertical="top"/>
    </xf>
    <xf numFmtId="166" fontId="1" fillId="0" borderId="0" xfId="1">
      <alignment vertical="top"/>
    </xf>
    <xf numFmtId="166" fontId="13" fillId="5" borderId="0" xfId="60" applyFont="1" applyFill="1">
      <alignment vertical="top"/>
    </xf>
    <xf numFmtId="168" fontId="1" fillId="0" borderId="0" xfId="4">
      <alignment vertical="top"/>
    </xf>
    <xf numFmtId="166" fontId="15" fillId="0" borderId="0" xfId="0" applyFont="1">
      <alignment vertical="top"/>
    </xf>
    <xf numFmtId="166" fontId="16" fillId="0" borderId="0" xfId="0" applyFont="1" applyAlignment="1">
      <alignment horizontal="right" vertical="top"/>
    </xf>
    <xf numFmtId="166" fontId="17" fillId="0" borderId="0" xfId="0" applyFont="1">
      <alignment vertical="top"/>
    </xf>
    <xf numFmtId="166" fontId="18" fillId="7" borderId="0" xfId="0" applyFont="1" applyFill="1">
      <alignment vertical="top"/>
    </xf>
    <xf numFmtId="180" fontId="5" fillId="2" borderId="1" xfId="51" applyNumberFormat="1" applyProtection="1">
      <alignment vertical="top"/>
      <protection locked="0"/>
    </xf>
    <xf numFmtId="166" fontId="10" fillId="5" borderId="0" xfId="60" applyFont="1" applyFill="1" applyAlignment="1">
      <alignment horizontal="right" vertical="top"/>
    </xf>
    <xf numFmtId="166" fontId="11" fillId="5" borderId="0" xfId="60" applyFont="1" applyFill="1" applyAlignment="1">
      <alignment horizontal="right" vertical="top"/>
    </xf>
    <xf numFmtId="166" fontId="12" fillId="0" borderId="0" xfId="60" applyFont="1">
      <alignment vertical="top"/>
    </xf>
    <xf numFmtId="166" fontId="5" fillId="2" borderId="1" xfId="51" applyProtection="1">
      <alignment vertical="top"/>
      <protection locked="0"/>
    </xf>
    <xf numFmtId="166" fontId="19" fillId="5" borderId="0" xfId="60" applyFont="1" applyFill="1">
      <alignment vertical="top"/>
    </xf>
    <xf numFmtId="0" fontId="20" fillId="0" borderId="0" xfId="112" applyFont="1" applyAlignment="1">
      <alignment vertical="top"/>
    </xf>
    <xf numFmtId="166" fontId="9" fillId="0" borderId="0" xfId="60" applyFont="1">
      <alignment vertical="top"/>
    </xf>
    <xf numFmtId="0" fontId="21" fillId="8" borderId="0" xfId="112" applyFont="1" applyFill="1" applyAlignment="1">
      <alignment vertical="top"/>
    </xf>
    <xf numFmtId="0" fontId="9" fillId="0" borderId="6" xfId="112" applyFont="1" applyBorder="1" applyAlignment="1">
      <alignment vertical="top"/>
    </xf>
    <xf numFmtId="0" fontId="20" fillId="8" borderId="0" xfId="112" applyFont="1" applyFill="1" applyAlignment="1">
      <alignment horizontal="centerContinuous" vertical="top"/>
    </xf>
    <xf numFmtId="0" fontId="1" fillId="0" borderId="0" xfId="85" applyFont="1" applyAlignment="1">
      <alignment vertical="top"/>
    </xf>
    <xf numFmtId="0" fontId="9" fillId="0" borderId="0" xfId="112" applyFont="1" applyAlignment="1">
      <alignment horizontal="center" vertical="top" wrapText="1"/>
    </xf>
    <xf numFmtId="166" fontId="10" fillId="5" borderId="0" xfId="60" applyFont="1" applyFill="1" applyAlignment="1">
      <alignment horizontal="left" vertical="top"/>
    </xf>
    <xf numFmtId="0" fontId="9" fillId="0" borderId="7" xfId="112" applyFont="1" applyBorder="1" applyAlignment="1">
      <alignment vertical="top"/>
    </xf>
    <xf numFmtId="0" fontId="12" fillId="9" borderId="0" xfId="112" applyFont="1" applyFill="1" applyAlignment="1">
      <alignment vertical="top"/>
    </xf>
    <xf numFmtId="0" fontId="12" fillId="0" borderId="0" xfId="112" applyFont="1" applyAlignment="1">
      <alignment vertical="center"/>
    </xf>
    <xf numFmtId="0" fontId="12" fillId="0" borderId="0" xfId="112" applyFont="1" applyAlignment="1">
      <alignment horizontal="center" vertical="top"/>
    </xf>
    <xf numFmtId="166" fontId="1" fillId="0" borderId="0" xfId="60" applyFill="1">
      <alignment vertical="top"/>
    </xf>
    <xf numFmtId="0" fontId="9" fillId="0" borderId="8" xfId="112" applyFont="1" applyBorder="1" applyAlignment="1">
      <alignment vertical="top"/>
    </xf>
    <xf numFmtId="170" fontId="5" fillId="2" borderId="1" xfId="39" applyProtection="1">
      <alignment vertical="top"/>
      <protection locked="0"/>
    </xf>
    <xf numFmtId="0" fontId="9" fillId="0" borderId="0" xfId="112" applyFont="1" applyAlignment="1">
      <alignment horizontal="center" vertical="top"/>
    </xf>
    <xf numFmtId="0" fontId="22" fillId="0" borderId="0" xfId="85" applyFont="1" applyAlignment="1">
      <alignment vertical="top"/>
    </xf>
    <xf numFmtId="166" fontId="9" fillId="7" borderId="0" xfId="60" applyFont="1" applyFill="1">
      <alignment vertical="top"/>
    </xf>
    <xf numFmtId="0" fontId="21" fillId="10" borderId="0" xfId="112" applyFont="1" applyFill="1" applyAlignment="1">
      <alignment horizontal="center" vertical="center"/>
    </xf>
    <xf numFmtId="0" fontId="9" fillId="0" borderId="9" xfId="112" applyFont="1" applyBorder="1" applyAlignment="1">
      <alignment vertical="top"/>
    </xf>
    <xf numFmtId="166" fontId="1" fillId="7" borderId="0" xfId="60" applyFill="1">
      <alignment vertical="top"/>
    </xf>
    <xf numFmtId="0" fontId="20" fillId="5" borderId="0" xfId="112" applyFont="1" applyFill="1" applyAlignment="1">
      <alignment horizontal="centerContinuous" vertical="top"/>
    </xf>
    <xf numFmtId="0" fontId="9" fillId="9" borderId="0" xfId="112" applyFont="1" applyFill="1" applyAlignment="1">
      <alignment vertical="top"/>
    </xf>
    <xf numFmtId="168" fontId="10" fillId="0" borderId="0" xfId="33" applyFont="1">
      <alignment vertical="top"/>
    </xf>
    <xf numFmtId="0" fontId="12" fillId="0" borderId="0" xfId="112" applyFont="1" applyAlignment="1">
      <alignment vertical="top"/>
    </xf>
    <xf numFmtId="0" fontId="23" fillId="0" borderId="0" xfId="85" applyFont="1" applyAlignment="1">
      <alignment vertical="top"/>
    </xf>
    <xf numFmtId="173" fontId="9" fillId="11" borderId="0" xfId="0" applyNumberFormat="1" applyFont="1" applyFill="1" applyBorder="1" applyAlignment="1">
      <alignment horizontal="center" vertical="top"/>
    </xf>
    <xf numFmtId="170" fontId="1" fillId="0" borderId="0" xfId="2">
      <alignment vertical="top"/>
    </xf>
    <xf numFmtId="0" fontId="1" fillId="0" borderId="0" xfId="85" applyFont="1"/>
    <xf numFmtId="168" fontId="24" fillId="0" borderId="0" xfId="34" applyFont="1">
      <alignment vertical="top"/>
    </xf>
    <xf numFmtId="0" fontId="12" fillId="0" borderId="8" xfId="112" applyFont="1" applyBorder="1" applyAlignment="1">
      <alignment vertical="center"/>
    </xf>
    <xf numFmtId="0" fontId="25" fillId="0" borderId="0" xfId="59" applyFont="1" applyAlignment="1">
      <alignment vertical="center" wrapText="1"/>
    </xf>
    <xf numFmtId="166" fontId="17" fillId="0" borderId="0" xfId="60" applyFont="1">
      <alignment vertical="top"/>
    </xf>
    <xf numFmtId="166" fontId="9" fillId="0" borderId="0" xfId="60" applyFont="1" applyAlignment="1">
      <alignment horizontal="right" vertical="top"/>
    </xf>
    <xf numFmtId="179" fontId="27" fillId="0" borderId="11" xfId="59" applyNumberFormat="1" applyFont="1" applyBorder="1" applyAlignment="1">
      <alignment horizontal="right" vertical="center" wrapText="1"/>
    </xf>
    <xf numFmtId="0" fontId="28" fillId="5" borderId="12" xfId="59" applyFont="1" applyFill="1" applyBorder="1" applyAlignment="1">
      <alignment horizontal="center" vertical="center" wrapText="1"/>
    </xf>
    <xf numFmtId="0" fontId="9" fillId="0" borderId="13" xfId="112" applyFont="1" applyBorder="1" applyAlignment="1">
      <alignment vertical="top"/>
    </xf>
    <xf numFmtId="0" fontId="7" fillId="0" borderId="8" xfId="112" applyFont="1" applyBorder="1" applyAlignment="1">
      <alignment vertical="top"/>
    </xf>
    <xf numFmtId="0" fontId="9" fillId="0" borderId="14" xfId="112" applyFont="1" applyBorder="1" applyAlignment="1">
      <alignment vertical="top"/>
    </xf>
    <xf numFmtId="0" fontId="12" fillId="0" borderId="9" xfId="112" applyFont="1" applyBorder="1" applyAlignment="1">
      <alignment vertical="center"/>
    </xf>
    <xf numFmtId="179" fontId="27" fillId="0" borderId="12" xfId="59" applyNumberFormat="1" applyFont="1" applyBorder="1" applyAlignment="1">
      <alignment horizontal="right" vertical="center" wrapText="1"/>
    </xf>
    <xf numFmtId="0" fontId="29" fillId="8" borderId="7" xfId="112" applyFont="1" applyFill="1" applyBorder="1" applyAlignment="1">
      <alignment horizontal="centerContinuous" vertical="top"/>
    </xf>
    <xf numFmtId="166" fontId="30" fillId="0" borderId="0" xfId="60" applyFont="1" applyFill="1">
      <alignment vertical="top"/>
    </xf>
    <xf numFmtId="0" fontId="9" fillId="0" borderId="6" xfId="112" applyFont="1" applyBorder="1" applyAlignment="1">
      <alignment vertical="center"/>
    </xf>
    <xf numFmtId="14" fontId="0" fillId="0" borderId="0" xfId="0" applyNumberFormat="1">
      <alignment vertical="top"/>
    </xf>
    <xf numFmtId="0" fontId="1" fillId="0" borderId="0" xfId="85" applyFont="1" applyAlignment="1">
      <alignment horizontal="center" vertical="top"/>
    </xf>
    <xf numFmtId="0" fontId="31" fillId="8" borderId="0" xfId="112" applyFont="1" applyFill="1" applyAlignment="1">
      <alignment horizontal="centerContinuous" vertical="top"/>
    </xf>
    <xf numFmtId="166" fontId="16" fillId="0" borderId="0" xfId="0" applyFont="1">
      <alignment vertical="top"/>
    </xf>
    <xf numFmtId="0" fontId="32" fillId="0" borderId="0" xfId="85" applyFont="1" applyAlignment="1">
      <alignment vertical="top"/>
    </xf>
    <xf numFmtId="0" fontId="1" fillId="0" borderId="0" xfId="85" applyFont="1" applyAlignment="1">
      <alignment horizontal="right" vertical="top"/>
    </xf>
    <xf numFmtId="0" fontId="7" fillId="0" borderId="6" xfId="112" applyFont="1" applyBorder="1" applyAlignment="1">
      <alignment vertical="top"/>
    </xf>
    <xf numFmtId="0" fontId="7" fillId="0" borderId="7" xfId="112" applyFont="1" applyBorder="1" applyAlignment="1">
      <alignment vertical="top"/>
    </xf>
    <xf numFmtId="0" fontId="22" fillId="0" borderId="0" xfId="85" applyFont="1"/>
    <xf numFmtId="0" fontId="9" fillId="0" borderId="15" xfId="112" applyFont="1" applyBorder="1" applyAlignment="1">
      <alignment vertical="top"/>
    </xf>
    <xf numFmtId="0" fontId="9" fillId="0" borderId="16" xfId="112" applyFont="1" applyBorder="1" applyAlignment="1">
      <alignment vertical="top"/>
    </xf>
    <xf numFmtId="0" fontId="22" fillId="0" borderId="0" xfId="85" applyFont="1" applyAlignment="1">
      <alignment horizontal="right" vertical="top"/>
    </xf>
    <xf numFmtId="0" fontId="9" fillId="12" borderId="0" xfId="112" applyFont="1" applyFill="1" applyAlignment="1">
      <alignment vertical="top"/>
    </xf>
    <xf numFmtId="0" fontId="9" fillId="2" borderId="0" xfId="112" applyFont="1" applyFill="1" applyAlignment="1">
      <alignment vertical="top"/>
    </xf>
    <xf numFmtId="0" fontId="9" fillId="8" borderId="7" xfId="112" applyFont="1" applyFill="1" applyBorder="1" applyAlignment="1">
      <alignment horizontal="centerContinuous" vertical="top"/>
    </xf>
    <xf numFmtId="170" fontId="9" fillId="0" borderId="0" xfId="60" applyNumberFormat="1" applyFont="1">
      <alignment vertical="top"/>
    </xf>
    <xf numFmtId="0" fontId="33" fillId="0" borderId="0" xfId="85" applyFont="1" applyAlignment="1">
      <alignment vertical="top"/>
    </xf>
    <xf numFmtId="180" fontId="9" fillId="0" borderId="0" xfId="60" applyNumberFormat="1" applyFont="1">
      <alignment vertical="top"/>
    </xf>
    <xf numFmtId="0" fontId="28" fillId="5" borderId="17" xfId="59" applyFont="1" applyFill="1" applyBorder="1" applyAlignment="1">
      <alignment horizontal="center" vertical="center" wrapText="1"/>
    </xf>
    <xf numFmtId="0" fontId="21" fillId="12" borderId="0" xfId="112" applyFont="1" applyFill="1" applyAlignment="1">
      <alignment horizontal="center" vertical="center"/>
    </xf>
    <xf numFmtId="0" fontId="34" fillId="0" borderId="0" xfId="85" applyFont="1"/>
    <xf numFmtId="0" fontId="9" fillId="0" borderId="7" xfId="112" applyFont="1" applyBorder="1" applyAlignment="1">
      <alignment horizontal="center" vertical="top"/>
    </xf>
    <xf numFmtId="0" fontId="35" fillId="0" borderId="0" xfId="85" applyFont="1" applyAlignment="1">
      <alignment vertical="top"/>
    </xf>
    <xf numFmtId="10" fontId="0" fillId="0" borderId="0" xfId="0" applyNumberFormat="1">
      <alignment vertical="top"/>
    </xf>
    <xf numFmtId="0" fontId="9" fillId="0" borderId="0" xfId="112" applyFont="1" applyAlignment="1">
      <alignment horizontal="right" vertical="top"/>
    </xf>
    <xf numFmtId="166" fontId="9" fillId="0" borderId="0" xfId="60" applyFont="1" applyFill="1">
      <alignment vertical="top"/>
    </xf>
    <xf numFmtId="165" fontId="5" fillId="2" borderId="1" xfId="47" applyProtection="1">
      <alignment vertical="top"/>
      <protection locked="0"/>
    </xf>
    <xf numFmtId="0" fontId="9" fillId="0" borderId="6" xfId="112" applyFont="1" applyBorder="1" applyAlignment="1">
      <alignment horizontal="center" vertical="top"/>
    </xf>
    <xf numFmtId="0" fontId="36" fillId="5" borderId="0" xfId="85" applyFont="1" applyFill="1" applyAlignment="1">
      <alignment vertical="center"/>
    </xf>
    <xf numFmtId="0" fontId="28" fillId="5" borderId="18" xfId="59" applyFont="1" applyFill="1" applyBorder="1" applyAlignment="1">
      <alignment vertical="center" wrapText="1"/>
    </xf>
    <xf numFmtId="166" fontId="11" fillId="0" borderId="0" xfId="0" applyFont="1">
      <alignment vertical="top"/>
    </xf>
    <xf numFmtId="0" fontId="2" fillId="0" borderId="0" xfId="59" applyAlignment="1">
      <alignment horizontal="center" vertical="center"/>
    </xf>
    <xf numFmtId="0" fontId="7" fillId="0" borderId="0" xfId="112" applyFont="1"/>
    <xf numFmtId="0" fontId="9" fillId="10" borderId="0" xfId="112" applyFont="1" applyFill="1" applyAlignment="1">
      <alignment vertical="top"/>
    </xf>
    <xf numFmtId="166" fontId="37" fillId="0" borderId="0" xfId="0" applyFont="1" applyAlignment="1"/>
    <xf numFmtId="0" fontId="38" fillId="0" borderId="0" xfId="59" applyFont="1"/>
    <xf numFmtId="166" fontId="39" fillId="0" borderId="0" xfId="0" applyFont="1">
      <alignment vertical="top"/>
    </xf>
    <xf numFmtId="0" fontId="17" fillId="0" borderId="0" xfId="112" applyFont="1" applyAlignment="1">
      <alignment vertical="top"/>
    </xf>
    <xf numFmtId="179" fontId="27" fillId="0" borderId="10" xfId="59" applyNumberFormat="1" applyFont="1" applyBorder="1" applyAlignment="1">
      <alignment horizontal="right" vertical="center" wrapText="1"/>
    </xf>
    <xf numFmtId="0" fontId="12" fillId="12" borderId="0" xfId="112" applyFont="1" applyFill="1" applyAlignment="1">
      <alignment horizontal="center" vertical="top"/>
    </xf>
    <xf numFmtId="0" fontId="1" fillId="10" borderId="0" xfId="85" applyFont="1" applyFill="1" applyAlignment="1">
      <alignment vertical="top"/>
    </xf>
    <xf numFmtId="0" fontId="7" fillId="0" borderId="15" xfId="112" applyFont="1" applyBorder="1" applyAlignment="1">
      <alignment vertical="top"/>
    </xf>
    <xf numFmtId="0" fontId="9" fillId="0" borderId="0" xfId="112" applyFont="1" applyAlignment="1">
      <alignment horizontal="center"/>
    </xf>
    <xf numFmtId="179" fontId="27" fillId="0" borderId="17" xfId="59" applyNumberFormat="1" applyFont="1" applyBorder="1" applyAlignment="1">
      <alignment horizontal="right" vertical="center" wrapText="1"/>
    </xf>
    <xf numFmtId="0" fontId="7" fillId="0" borderId="9" xfId="112" applyFont="1" applyBorder="1" applyAlignment="1">
      <alignment vertical="top"/>
    </xf>
    <xf numFmtId="0" fontId="3" fillId="0" borderId="0" xfId="85"/>
    <xf numFmtId="0" fontId="2" fillId="0" borderId="0" xfId="59" applyAlignment="1">
      <alignment vertical="center" wrapText="1"/>
    </xf>
    <xf numFmtId="166" fontId="40" fillId="0" borderId="0" xfId="0" applyFont="1">
      <alignment vertical="top"/>
    </xf>
    <xf numFmtId="0" fontId="31" fillId="0" borderId="0" xfId="112" applyFont="1" applyAlignment="1">
      <alignment vertical="top"/>
    </xf>
    <xf numFmtId="166" fontId="41" fillId="0" borderId="0" xfId="0" applyFont="1">
      <alignment vertical="top"/>
    </xf>
    <xf numFmtId="0" fontId="9" fillId="0" borderId="16" xfId="112" applyFont="1" applyBorder="1" applyAlignment="1">
      <alignment horizontal="right" vertical="top"/>
    </xf>
    <xf numFmtId="166" fontId="9" fillId="0" borderId="0" xfId="0" applyFont="1">
      <alignment vertical="top"/>
    </xf>
    <xf numFmtId="166" fontId="42" fillId="7" borderId="0" xfId="80" applyFont="1" applyFill="1">
      <alignment vertical="top"/>
    </xf>
    <xf numFmtId="0" fontId="21" fillId="8" borderId="0" xfId="112" applyFont="1" applyFill="1" applyAlignment="1">
      <alignment wrapText="1"/>
    </xf>
    <xf numFmtId="166" fontId="10" fillId="0" borderId="0" xfId="0" applyFont="1">
      <alignment vertical="top"/>
    </xf>
    <xf numFmtId="0" fontId="9" fillId="0" borderId="6" xfId="112" applyFont="1" applyBorder="1" applyAlignment="1">
      <alignment horizontal="right" vertical="top"/>
    </xf>
    <xf numFmtId="0" fontId="12" fillId="2" borderId="0" xfId="112" applyFont="1" applyFill="1" applyAlignment="1">
      <alignment horizontal="center" vertical="top"/>
    </xf>
    <xf numFmtId="166" fontId="13" fillId="0" borderId="0" xfId="0" applyFont="1">
      <alignment vertical="top"/>
    </xf>
    <xf numFmtId="179" fontId="27" fillId="0" borderId="19" xfId="59" applyNumberFormat="1" applyFont="1" applyBorder="1" applyAlignment="1">
      <alignment horizontal="right" vertical="center" wrapText="1"/>
    </xf>
    <xf numFmtId="0" fontId="1" fillId="13" borderId="0" xfId="85" applyFont="1" applyFill="1" applyAlignment="1">
      <alignment horizontal="center" vertical="top"/>
    </xf>
    <xf numFmtId="0" fontId="31" fillId="5" borderId="9" xfId="112" applyFont="1" applyFill="1" applyBorder="1" applyAlignment="1">
      <alignment horizontal="centerContinuous" vertical="top"/>
    </xf>
    <xf numFmtId="0" fontId="21" fillId="2" borderId="0" xfId="112" applyFont="1" applyFill="1" applyAlignment="1">
      <alignment horizontal="center" vertical="center"/>
    </xf>
    <xf numFmtId="0" fontId="31" fillId="5" borderId="0" xfId="112" applyFont="1" applyFill="1" applyAlignment="1">
      <alignment horizontal="centerContinuous" vertical="top"/>
    </xf>
    <xf numFmtId="0" fontId="12" fillId="9" borderId="0" xfId="112" applyFont="1" applyFill="1" applyAlignment="1">
      <alignment horizontal="left" vertical="top"/>
    </xf>
    <xf numFmtId="0" fontId="12" fillId="8" borderId="16" xfId="112" applyFont="1" applyFill="1" applyBorder="1" applyAlignment="1">
      <alignment horizontal="centerContinuous" vertical="top"/>
    </xf>
    <xf numFmtId="166" fontId="18" fillId="7" borderId="0" xfId="0" applyFont="1" applyFill="1" applyAlignment="1">
      <alignment horizontal="left" vertical="top"/>
    </xf>
    <xf numFmtId="166" fontId="43" fillId="14" borderId="0" xfId="85" applyNumberFormat="1" applyFont="1" applyFill="1" applyAlignment="1">
      <alignment vertical="top"/>
    </xf>
    <xf numFmtId="0" fontId="44" fillId="5" borderId="0" xfId="85" applyFont="1" applyFill="1" applyAlignment="1">
      <alignment vertical="center"/>
    </xf>
    <xf numFmtId="0" fontId="12" fillId="10" borderId="0" xfId="112" applyFont="1" applyFill="1" applyAlignment="1">
      <alignment horizontal="center" vertical="top"/>
    </xf>
    <xf numFmtId="0" fontId="45" fillId="0" borderId="0" xfId="85" applyFont="1" applyAlignment="1">
      <alignment vertical="top"/>
    </xf>
    <xf numFmtId="0" fontId="46" fillId="0" borderId="0" xfId="85" applyFont="1" applyAlignment="1">
      <alignment vertical="top"/>
    </xf>
    <xf numFmtId="0" fontId="29" fillId="0" borderId="0" xfId="112" applyFont="1" applyAlignment="1">
      <alignment horizontal="centerContinuous" vertical="top"/>
    </xf>
    <xf numFmtId="166" fontId="10" fillId="0" borderId="0" xfId="60" applyFont="1" applyAlignment="1">
      <alignment horizontal="left" vertical="top"/>
    </xf>
    <xf numFmtId="176" fontId="1" fillId="0" borderId="0" xfId="150" applyNumberFormat="1" applyFont="1" applyFill="1" applyAlignment="1">
      <alignment horizontal="left" vertical="top"/>
    </xf>
    <xf numFmtId="0" fontId="12" fillId="0" borderId="9" xfId="112" applyFont="1" applyBorder="1" applyAlignment="1">
      <alignment horizontal="right" vertical="center"/>
    </xf>
    <xf numFmtId="0" fontId="29" fillId="8" borderId="14" xfId="112" applyFont="1" applyFill="1" applyBorder="1" applyAlignment="1">
      <alignment horizontal="centerContinuous" vertical="top"/>
    </xf>
    <xf numFmtId="0" fontId="2" fillId="0" borderId="0" xfId="59" applyAlignment="1">
      <alignment vertical="center"/>
    </xf>
    <xf numFmtId="0" fontId="47" fillId="7" borderId="0" xfId="85" applyFont="1" applyFill="1" applyAlignment="1">
      <alignment vertical="center"/>
    </xf>
    <xf numFmtId="0" fontId="12" fillId="8" borderId="7" xfId="112" applyFont="1" applyFill="1" applyBorder="1" applyAlignment="1">
      <alignment horizontal="centerContinuous" vertical="top"/>
    </xf>
    <xf numFmtId="0" fontId="9" fillId="0" borderId="13" xfId="112" applyFont="1" applyBorder="1" applyAlignment="1">
      <alignment vertical="center"/>
    </xf>
    <xf numFmtId="0" fontId="1" fillId="15" borderId="0" xfId="85" applyFont="1" applyFill="1" applyAlignment="1">
      <alignment vertical="top"/>
    </xf>
    <xf numFmtId="0" fontId="44" fillId="10" borderId="0" xfId="85" applyFont="1" applyFill="1" applyAlignment="1">
      <alignment vertical="top"/>
    </xf>
    <xf numFmtId="0" fontId="1" fillId="16" borderId="0" xfId="85" applyFont="1" applyFill="1" applyAlignment="1">
      <alignment horizontal="center" vertical="top"/>
    </xf>
    <xf numFmtId="166" fontId="1" fillId="0" borderId="0" xfId="60" applyFill="1" applyAlignment="1">
      <alignment horizontal="left" vertical="center"/>
    </xf>
    <xf numFmtId="0" fontId="9" fillId="0" borderId="15" xfId="112" applyFont="1" applyBorder="1" applyAlignment="1">
      <alignment vertical="center"/>
    </xf>
    <xf numFmtId="0" fontId="9" fillId="6" borderId="0" xfId="85" applyFont="1" applyFill="1" applyAlignment="1">
      <alignment vertical="top"/>
    </xf>
    <xf numFmtId="0" fontId="1" fillId="10" borderId="0" xfId="85" applyFont="1" applyFill="1" applyAlignment="1">
      <alignment horizontal="center" vertical="top"/>
    </xf>
    <xf numFmtId="0" fontId="9" fillId="5" borderId="8" xfId="112" applyFont="1" applyFill="1" applyBorder="1" applyAlignment="1">
      <alignment vertical="top"/>
    </xf>
    <xf numFmtId="177" fontId="1" fillId="0" borderId="0" xfId="60" applyNumberFormat="1" applyFill="1" applyAlignment="1">
      <alignment horizontal="left" vertical="top"/>
    </xf>
    <xf numFmtId="0" fontId="9" fillId="0" borderId="15" xfId="112" applyFont="1" applyBorder="1" applyAlignment="1">
      <alignment horizontal="right" vertical="top"/>
    </xf>
    <xf numFmtId="0" fontId="2" fillId="0" borderId="0" xfId="59" applyAlignment="1">
      <alignment horizontal="center" vertical="center" wrapText="1"/>
    </xf>
    <xf numFmtId="0" fontId="7" fillId="0" borderId="0" xfId="112" applyFont="1" applyAlignment="1">
      <alignment horizontal="center" vertical="top" wrapText="1"/>
    </xf>
    <xf numFmtId="166" fontId="42" fillId="7" borderId="0" xfId="85" applyNumberFormat="1" applyFont="1" applyFill="1" applyAlignment="1">
      <alignment vertical="top"/>
    </xf>
    <xf numFmtId="166" fontId="12" fillId="0" borderId="0" xfId="60" applyFont="1" applyAlignment="1">
      <alignment horizontal="left" vertical="top"/>
    </xf>
    <xf numFmtId="0" fontId="12" fillId="0" borderId="0" xfId="112" applyFont="1" applyAlignment="1">
      <alignment horizontal="right" vertical="center"/>
    </xf>
    <xf numFmtId="0" fontId="21" fillId="5" borderId="0" xfId="112" applyFont="1" applyFill="1" applyAlignment="1">
      <alignment horizontal="center" vertical="center"/>
    </xf>
    <xf numFmtId="0" fontId="1" fillId="2" borderId="0" xfId="85" applyFont="1" applyFill="1" applyAlignment="1">
      <alignment horizontal="center" vertical="top"/>
    </xf>
    <xf numFmtId="0" fontId="48" fillId="0" borderId="0" xfId="55" applyFont="1"/>
    <xf numFmtId="0" fontId="44" fillId="0" borderId="0" xfId="85" applyFont="1" applyAlignment="1">
      <alignment vertical="top"/>
    </xf>
    <xf numFmtId="0" fontId="9" fillId="0" borderId="6" xfId="112" applyFont="1" applyBorder="1" applyAlignment="1">
      <alignment horizontal="center" vertical="center"/>
    </xf>
    <xf numFmtId="168" fontId="9" fillId="0" borderId="0" xfId="34" applyFont="1">
      <alignment vertical="top"/>
    </xf>
    <xf numFmtId="166" fontId="10" fillId="0" borderId="0" xfId="0" applyFont="1" applyAlignment="1">
      <alignment horizontal="right" vertical="top"/>
    </xf>
    <xf numFmtId="0" fontId="9" fillId="0" borderId="9" xfId="112" applyFont="1" applyBorder="1" applyAlignment="1">
      <alignment horizontal="right" vertical="top"/>
    </xf>
    <xf numFmtId="166" fontId="1" fillId="12" borderId="0" xfId="85" applyNumberFormat="1" applyFont="1" applyFill="1" applyAlignment="1">
      <alignment horizontal="center" vertical="top"/>
    </xf>
    <xf numFmtId="166" fontId="49" fillId="0" borderId="0" xfId="60" applyFont="1" applyFill="1">
      <alignment vertical="top"/>
    </xf>
    <xf numFmtId="0" fontId="21" fillId="8" borderId="0" xfId="112" applyFont="1" applyFill="1" applyAlignment="1">
      <alignment vertical="top" wrapText="1"/>
    </xf>
    <xf numFmtId="0" fontId="3" fillId="2" borderId="0" xfId="85" applyFill="1"/>
    <xf numFmtId="0" fontId="21" fillId="0" borderId="0" xfId="112" applyFont="1" applyAlignment="1">
      <alignment horizontal="center" vertical="center"/>
    </xf>
    <xf numFmtId="0" fontId="21" fillId="8" borderId="0" xfId="112" applyFont="1" applyFill="1" applyAlignment="1">
      <alignment horizontal="left" vertical="center" wrapText="1"/>
    </xf>
    <xf numFmtId="0" fontId="1" fillId="6" borderId="0" xfId="85" applyFont="1" applyFill="1" applyAlignment="1">
      <alignment vertical="top"/>
    </xf>
    <xf numFmtId="0" fontId="20" fillId="0" borderId="0" xfId="112" applyFont="1" applyAlignment="1">
      <alignment horizontal="centerContinuous" vertical="top"/>
    </xf>
    <xf numFmtId="0" fontId="7" fillId="0" borderId="0" xfId="112" applyFont="1" applyAlignment="1">
      <alignment vertical="top"/>
    </xf>
    <xf numFmtId="0" fontId="35" fillId="0" borderId="0" xfId="85" applyFont="1"/>
    <xf numFmtId="166" fontId="50" fillId="0" borderId="0" xfId="60" applyFont="1" applyFill="1">
      <alignment vertical="top"/>
    </xf>
    <xf numFmtId="179" fontId="2" fillId="0" borderId="0" xfId="59" applyNumberFormat="1" applyAlignment="1">
      <alignment vertical="center"/>
    </xf>
    <xf numFmtId="0" fontId="9" fillId="0" borderId="6" xfId="112" applyFont="1" applyBorder="1" applyAlignment="1">
      <alignment horizontal="center" vertical="top" wrapText="1"/>
    </xf>
    <xf numFmtId="0" fontId="1" fillId="17" borderId="0" xfId="149" applyFont="1" applyFill="1" applyBorder="1" applyAlignment="1">
      <alignment horizontal="center" vertical="top"/>
    </xf>
    <xf numFmtId="0" fontId="43" fillId="3" borderId="0" xfId="149" applyFont="1"/>
    <xf numFmtId="0" fontId="51" fillId="0" borderId="0" xfId="85" applyFont="1" applyAlignment="1">
      <alignment vertical="top"/>
    </xf>
    <xf numFmtId="178" fontId="52" fillId="0" borderId="0" xfId="112" applyNumberFormat="1" applyFont="1" applyAlignment="1">
      <alignment vertical="top"/>
    </xf>
    <xf numFmtId="0" fontId="53" fillId="0" borderId="0" xfId="59" applyFont="1" applyAlignment="1">
      <alignment vertical="center"/>
    </xf>
    <xf numFmtId="166" fontId="9" fillId="0" borderId="0" xfId="60" applyFont="1" applyAlignment="1">
      <alignment horizontal="left" vertical="top"/>
    </xf>
    <xf numFmtId="166" fontId="11" fillId="0" borderId="0" xfId="60" applyFont="1" applyFill="1">
      <alignment vertical="top"/>
    </xf>
    <xf numFmtId="166" fontId="13" fillId="0" borderId="0" xfId="60" applyFont="1" applyFill="1">
      <alignment vertical="top"/>
    </xf>
    <xf numFmtId="166" fontId="10" fillId="0" borderId="0" xfId="60" applyFont="1" applyFill="1" applyAlignment="1">
      <alignment horizontal="left" vertical="top"/>
    </xf>
    <xf numFmtId="166" fontId="10" fillId="0" borderId="0" xfId="60" applyFont="1" applyFill="1">
      <alignment vertical="top"/>
    </xf>
    <xf numFmtId="166" fontId="1" fillId="0" borderId="0" xfId="0" applyFont="1">
      <alignment vertical="top"/>
    </xf>
    <xf numFmtId="166" fontId="55" fillId="0" borderId="0" xfId="152">
      <alignment vertical="top"/>
    </xf>
    <xf numFmtId="166" fontId="56" fillId="0" borderId="0" xfId="60" applyFont="1">
      <alignment vertical="top"/>
    </xf>
    <xf numFmtId="180" fontId="57" fillId="0" borderId="0" xfId="3" applyNumberFormat="1" applyFont="1">
      <alignment vertical="top"/>
    </xf>
    <xf numFmtId="180" fontId="57" fillId="0" borderId="0" xfId="1" applyNumberFormat="1" applyFont="1">
      <alignment vertical="top"/>
    </xf>
    <xf numFmtId="166" fontId="58" fillId="0" borderId="0" xfId="60" applyFont="1">
      <alignment vertical="top"/>
    </xf>
    <xf numFmtId="180" fontId="59" fillId="0" borderId="0" xfId="3" applyNumberFormat="1" applyFont="1">
      <alignment vertical="top"/>
    </xf>
    <xf numFmtId="166" fontId="57" fillId="0" borderId="0" xfId="1" applyFont="1">
      <alignment vertical="top"/>
    </xf>
    <xf numFmtId="170" fontId="57" fillId="0" borderId="0" xfId="2" applyFont="1">
      <alignment vertical="top"/>
    </xf>
    <xf numFmtId="43" fontId="5" fillId="2" borderId="1" xfId="153" applyFont="1" applyFill="1" applyBorder="1" applyAlignment="1" applyProtection="1">
      <alignment vertical="top"/>
      <protection locked="0"/>
    </xf>
    <xf numFmtId="172" fontId="57" fillId="0" borderId="0" xfId="1" applyNumberFormat="1" applyFont="1">
      <alignment vertical="top"/>
    </xf>
    <xf numFmtId="166" fontId="60" fillId="0" borderId="0" xfId="60" applyFont="1">
      <alignment vertical="top"/>
    </xf>
    <xf numFmtId="166" fontId="61" fillId="0" borderId="0" xfId="60" applyFont="1">
      <alignment vertical="top"/>
    </xf>
    <xf numFmtId="166" fontId="56" fillId="0" borderId="0" xfId="60" applyFont="1" applyAlignment="1">
      <alignment horizontal="right" vertical="top"/>
    </xf>
    <xf numFmtId="166" fontId="62" fillId="0" borderId="0" xfId="60" applyFont="1">
      <alignment vertical="top"/>
    </xf>
    <xf numFmtId="166" fontId="63" fillId="0" borderId="0" xfId="60" applyFont="1">
      <alignment vertical="top"/>
    </xf>
    <xf numFmtId="166" fontId="58" fillId="0" borderId="0" xfId="60" applyFont="1" applyAlignment="1">
      <alignment horizontal="right" vertical="top"/>
    </xf>
    <xf numFmtId="180" fontId="59" fillId="0" borderId="0" xfId="1" applyNumberFormat="1" applyFont="1">
      <alignment vertical="top"/>
    </xf>
    <xf numFmtId="168" fontId="59" fillId="0" borderId="0" xfId="4" applyFont="1">
      <alignment vertical="top"/>
    </xf>
    <xf numFmtId="166" fontId="59" fillId="0" borderId="0" xfId="1" applyFont="1">
      <alignment vertical="top"/>
    </xf>
    <xf numFmtId="172" fontId="59" fillId="0" borderId="0" xfId="1" applyNumberFormat="1" applyFont="1">
      <alignment vertical="top"/>
    </xf>
    <xf numFmtId="168" fontId="57" fillId="0" borderId="0" xfId="4" applyFont="1">
      <alignment vertical="top"/>
    </xf>
    <xf numFmtId="166" fontId="64" fillId="7" borderId="0" xfId="80" applyFont="1" applyFill="1">
      <alignment vertical="top"/>
    </xf>
    <xf numFmtId="166" fontId="65" fillId="7" borderId="0" xfId="60" applyFont="1" applyFill="1">
      <alignment vertical="top"/>
    </xf>
    <xf numFmtId="0" fontId="66" fillId="0" borderId="0" xfId="55" applyFont="1"/>
    <xf numFmtId="166" fontId="67" fillId="18" borderId="21" xfId="0" applyFont="1" applyFill="1" applyBorder="1" applyAlignment="1">
      <alignment horizontal="center" vertical="center"/>
    </xf>
    <xf numFmtId="166" fontId="67" fillId="18" borderId="21" xfId="0" applyFont="1" applyFill="1" applyBorder="1" applyAlignment="1">
      <alignment horizontal="center" vertical="center" wrapText="1"/>
    </xf>
    <xf numFmtId="166" fontId="1" fillId="0" borderId="21" xfId="0" applyFont="1" applyBorder="1" applyAlignment="1">
      <alignment horizontal="center" vertical="center" wrapText="1"/>
    </xf>
    <xf numFmtId="166" fontId="1" fillId="0" borderId="21" xfId="0" applyFont="1" applyBorder="1" applyAlignment="1">
      <alignment vertical="top" wrapText="1"/>
    </xf>
    <xf numFmtId="166" fontId="44" fillId="0" borderId="21" xfId="0" applyFont="1" applyBorder="1" applyAlignment="1">
      <alignment vertical="top" wrapText="1"/>
    </xf>
    <xf numFmtId="166" fontId="68" fillId="5" borderId="0" xfId="60" applyFont="1" applyFill="1">
      <alignment vertical="top"/>
    </xf>
    <xf numFmtId="166" fontId="69" fillId="5" borderId="0" xfId="60" applyFont="1" applyFill="1">
      <alignment vertical="top"/>
    </xf>
    <xf numFmtId="166" fontId="70" fillId="5" borderId="0" xfId="60" applyFont="1" applyFill="1" applyAlignment="1">
      <alignment horizontal="right" vertical="top"/>
    </xf>
    <xf numFmtId="166" fontId="70" fillId="5" borderId="0" xfId="60" applyFont="1" applyFill="1">
      <alignment vertical="top"/>
    </xf>
    <xf numFmtId="166" fontId="71" fillId="0" borderId="0" xfId="0" applyFont="1">
      <alignment vertical="top"/>
    </xf>
    <xf numFmtId="166" fontId="3" fillId="0" borderId="21" xfId="0" applyFont="1" applyBorder="1" applyAlignment="1">
      <alignment vertical="center" wrapText="1"/>
    </xf>
    <xf numFmtId="166" fontId="1" fillId="0" borderId="21" xfId="0" applyFont="1" applyBorder="1" applyAlignment="1">
      <alignment vertical="center" wrapText="1"/>
    </xf>
    <xf numFmtId="166" fontId="57" fillId="0" borderId="21" xfId="0" applyFont="1" applyBorder="1" applyAlignment="1">
      <alignment vertical="top" wrapText="1"/>
    </xf>
    <xf numFmtId="0" fontId="5" fillId="2" borderId="1" xfId="51" applyNumberFormat="1" applyProtection="1">
      <alignment vertical="top"/>
      <protection locked="0"/>
    </xf>
    <xf numFmtId="0" fontId="1" fillId="0" borderId="21" xfId="0" applyNumberFormat="1" applyFont="1" applyBorder="1" applyAlignment="1">
      <alignment vertical="top" wrapText="1"/>
    </xf>
    <xf numFmtId="166" fontId="1" fillId="0" borderId="22" xfId="0" applyFont="1" applyBorder="1" applyAlignment="1">
      <alignment horizontal="center" vertical="top" wrapText="1"/>
    </xf>
    <xf numFmtId="166" fontId="1" fillId="0" borderId="23" xfId="0" applyFont="1" applyBorder="1" applyAlignment="1">
      <alignment horizontal="center" vertical="top" wrapText="1"/>
    </xf>
    <xf numFmtId="166" fontId="1" fillId="0" borderId="24" xfId="0" applyFont="1" applyBorder="1" applyAlignment="1">
      <alignment horizontal="center" vertical="top" wrapText="1"/>
    </xf>
    <xf numFmtId="166" fontId="1" fillId="0" borderId="22" xfId="0" applyFont="1" applyBorder="1" applyAlignment="1">
      <alignment horizontal="left" vertical="top" wrapText="1"/>
    </xf>
    <xf numFmtId="166" fontId="1" fillId="0" borderId="23" xfId="0" applyFont="1" applyBorder="1" applyAlignment="1">
      <alignment horizontal="left" vertical="top" wrapText="1"/>
    </xf>
    <xf numFmtId="166" fontId="1" fillId="0" borderId="24" xfId="0" applyFont="1" applyBorder="1" applyAlignment="1">
      <alignment horizontal="left" vertical="top" wrapText="1"/>
    </xf>
    <xf numFmtId="0" fontId="26" fillId="5" borderId="10" xfId="59" applyFont="1" applyFill="1" applyBorder="1" applyAlignment="1">
      <alignment horizontal="center" vertical="center" wrapText="1"/>
    </xf>
    <xf numFmtId="0" fontId="26" fillId="5" borderId="17" xfId="59" applyFont="1" applyFill="1" applyBorder="1" applyAlignment="1">
      <alignment horizontal="center" vertical="center" wrapText="1"/>
    </xf>
    <xf numFmtId="0" fontId="26" fillId="5" borderId="20" xfId="59" applyFont="1" applyFill="1" applyBorder="1" applyAlignment="1">
      <alignment horizontal="center" vertical="center" wrapText="1"/>
    </xf>
    <xf numFmtId="0" fontId="26" fillId="5" borderId="18" xfId="59" applyFont="1" applyFill="1" applyBorder="1" applyAlignment="1">
      <alignment horizontal="center" vertical="center" wrapText="1"/>
    </xf>
    <xf numFmtId="166" fontId="1" fillId="0" borderId="21" xfId="0" applyFont="1" applyBorder="1" applyAlignment="1">
      <alignment horizontal="center" vertical="top" wrapText="1"/>
    </xf>
    <xf numFmtId="166" fontId="1" fillId="0" borderId="21" xfId="0" applyFont="1" applyBorder="1" applyAlignment="1">
      <alignment horizontal="left" vertical="top" wrapText="1"/>
    </xf>
    <xf numFmtId="180" fontId="57" fillId="0" borderId="21" xfId="147" applyNumberFormat="1" applyFont="1" applyBorder="1">
      <alignment vertical="top"/>
    </xf>
  </cellXfs>
  <cellStyles count="154">
    <cellStyle name="Calcs" xfId="1" xr:uid="{00000000-0005-0000-0000-000000000000}"/>
    <cellStyle name="Calcs%" xfId="2" xr:uid="{00000000-0005-0000-0000-000001000000}"/>
    <cellStyle name="CalcsCurrency" xfId="3" xr:uid="{00000000-0005-0000-0000-000002000000}"/>
    <cellStyle name="CalcsDate" xfId="4" xr:uid="{00000000-0005-0000-0000-000003000000}"/>
    <cellStyle name="Comma" xfId="153" builtinId="3"/>
    <cellStyle name="Comma 2" xfId="5" xr:uid="{00000000-0005-0000-0000-000004000000}"/>
    <cellStyle name="Comma 3" xfId="6" xr:uid="{00000000-0005-0000-0000-000005000000}"/>
    <cellStyle name="Comma 3 2" xfId="7" xr:uid="{00000000-0005-0000-0000-000006000000}"/>
    <cellStyle name="Comma 3 2 2" xfId="8" xr:uid="{00000000-0005-0000-0000-000007000000}"/>
    <cellStyle name="Comma 3 2 2 2" xfId="9" xr:uid="{00000000-0005-0000-0000-000008000000}"/>
    <cellStyle name="Comma 3 2 2 2 2" xfId="10" xr:uid="{00000000-0005-0000-0000-000009000000}"/>
    <cellStyle name="Comma 3 2 2 3" xfId="11" xr:uid="{00000000-0005-0000-0000-00000A000000}"/>
    <cellStyle name="Comma 3 2 3" xfId="12" xr:uid="{00000000-0005-0000-0000-00000B000000}"/>
    <cellStyle name="Comma 3 2 3 2" xfId="13" xr:uid="{00000000-0005-0000-0000-00000C000000}"/>
    <cellStyle name="Comma 3 2 4" xfId="14" xr:uid="{00000000-0005-0000-0000-00000D000000}"/>
    <cellStyle name="Comma 3 3" xfId="15" xr:uid="{00000000-0005-0000-0000-00000E000000}"/>
    <cellStyle name="Comma 3 3 2" xfId="16" xr:uid="{00000000-0005-0000-0000-00000F000000}"/>
    <cellStyle name="Comma 3 3 2 2" xfId="17" xr:uid="{00000000-0005-0000-0000-000010000000}"/>
    <cellStyle name="Comma 3 3 3" xfId="18" xr:uid="{00000000-0005-0000-0000-000011000000}"/>
    <cellStyle name="Comma 3 4" xfId="19" xr:uid="{00000000-0005-0000-0000-000012000000}"/>
    <cellStyle name="Comma 3 4 2" xfId="20" xr:uid="{00000000-0005-0000-0000-000013000000}"/>
    <cellStyle name="Comma 3 5" xfId="21" xr:uid="{00000000-0005-0000-0000-000014000000}"/>
    <cellStyle name="Comma 4" xfId="22" xr:uid="{00000000-0005-0000-0000-000015000000}"/>
    <cellStyle name="Comma 4 2" xfId="23" xr:uid="{00000000-0005-0000-0000-000016000000}"/>
    <cellStyle name="Comma 4 2 2" xfId="24" xr:uid="{00000000-0005-0000-0000-000017000000}"/>
    <cellStyle name="Comma 4 2 2 2" xfId="25" xr:uid="{00000000-0005-0000-0000-000018000000}"/>
    <cellStyle name="Comma 4 2 3" xfId="26" xr:uid="{00000000-0005-0000-0000-000019000000}"/>
    <cellStyle name="Comma 4 3" xfId="27" xr:uid="{00000000-0005-0000-0000-00001A000000}"/>
    <cellStyle name="Comma 4 3 2" xfId="28" xr:uid="{00000000-0005-0000-0000-00001B000000}"/>
    <cellStyle name="Comma 4 4" xfId="29" xr:uid="{00000000-0005-0000-0000-00001C000000}"/>
    <cellStyle name="Comma 5" xfId="30" xr:uid="{00000000-0005-0000-0000-00001D000000}"/>
    <cellStyle name="DateLong" xfId="31" xr:uid="{00000000-0005-0000-0000-00001E000000}"/>
    <cellStyle name="DateLong 2" xfId="32" xr:uid="{00000000-0005-0000-0000-00001F000000}"/>
    <cellStyle name="DateShort" xfId="33" xr:uid="{00000000-0005-0000-0000-000020000000}"/>
    <cellStyle name="DateShort 2" xfId="34" xr:uid="{00000000-0005-0000-0000-000021000000}"/>
    <cellStyle name="Factor" xfId="35" xr:uid="{00000000-0005-0000-0000-000022000000}"/>
    <cellStyle name="Factor 2" xfId="36" xr:uid="{00000000-0005-0000-0000-000023000000}"/>
    <cellStyle name="Factor 3" xfId="37" xr:uid="{00000000-0005-0000-0000-000024000000}"/>
    <cellStyle name="Hyperlink" xfId="152" builtinId="8"/>
    <cellStyle name="Hyperlink 2" xfId="38" xr:uid="{00000000-0005-0000-0000-000025000000}"/>
    <cellStyle name="Input%" xfId="39" xr:uid="{00000000-0005-0000-0000-000026000000}"/>
    <cellStyle name="Input% 2" xfId="40" xr:uid="{00000000-0005-0000-0000-000027000000}"/>
    <cellStyle name="Input% 2 2" xfId="41" xr:uid="{00000000-0005-0000-0000-000028000000}"/>
    <cellStyle name="Input% 2 2 2" xfId="42" xr:uid="{00000000-0005-0000-0000-000029000000}"/>
    <cellStyle name="InputCurrency" xfId="43" xr:uid="{00000000-0005-0000-0000-00002A000000}"/>
    <cellStyle name="InputCurrency 2" xfId="44" xr:uid="{00000000-0005-0000-0000-00002B000000}"/>
    <cellStyle name="InputCurrency 2 2" xfId="45" xr:uid="{00000000-0005-0000-0000-00002C000000}"/>
    <cellStyle name="InputCurrency 2 2 2" xfId="46" xr:uid="{00000000-0005-0000-0000-00002D000000}"/>
    <cellStyle name="InputDate" xfId="47" xr:uid="{00000000-0005-0000-0000-00002E000000}"/>
    <cellStyle name="InputDate 2" xfId="48" xr:uid="{00000000-0005-0000-0000-00002F000000}"/>
    <cellStyle name="InputDate 2 2" xfId="49" xr:uid="{00000000-0005-0000-0000-000030000000}"/>
    <cellStyle name="InputDate 2 2 2" xfId="50" xr:uid="{00000000-0005-0000-0000-000031000000}"/>
    <cellStyle name="InputStyle" xfId="51" xr:uid="{00000000-0005-0000-0000-000032000000}"/>
    <cellStyle name="InputStyle 2" xfId="52" xr:uid="{00000000-0005-0000-0000-000033000000}"/>
    <cellStyle name="InputStyle 2 2" xfId="53" xr:uid="{00000000-0005-0000-0000-000034000000}"/>
    <cellStyle name="InputStyle 2 2 2" xfId="54" xr:uid="{00000000-0005-0000-0000-000035000000}"/>
    <cellStyle name="Normal" xfId="0" builtinId="0" customBuiltin="1"/>
    <cellStyle name="Normal 10" xfId="55" xr:uid="{00000000-0005-0000-0000-000037000000}"/>
    <cellStyle name="Normal 11" xfId="56" xr:uid="{00000000-0005-0000-0000-000038000000}"/>
    <cellStyle name="Normal 11 2" xfId="57" xr:uid="{00000000-0005-0000-0000-000039000000}"/>
    <cellStyle name="Normal 12" xfId="58" xr:uid="{00000000-0005-0000-0000-00003A000000}"/>
    <cellStyle name="Normal 14 2" xfId="59" xr:uid="{00000000-0005-0000-0000-00003B000000}"/>
    <cellStyle name="Normal 2" xfId="60" xr:uid="{00000000-0005-0000-0000-00003C000000}"/>
    <cellStyle name="Normal 2 2" xfId="61" xr:uid="{00000000-0005-0000-0000-00003D000000}"/>
    <cellStyle name="Normal 3" xfId="62" xr:uid="{00000000-0005-0000-0000-00003E000000}"/>
    <cellStyle name="Normal 3 2" xfId="63" xr:uid="{00000000-0005-0000-0000-00003F000000}"/>
    <cellStyle name="Normal 3 2 2" xfId="64" xr:uid="{00000000-0005-0000-0000-000040000000}"/>
    <cellStyle name="Normal 3 2 2 2" xfId="65" xr:uid="{00000000-0005-0000-0000-000041000000}"/>
    <cellStyle name="Normal 3 2 2 2 2" xfId="66" xr:uid="{00000000-0005-0000-0000-000042000000}"/>
    <cellStyle name="Normal 3 2 2 2 2 2" xfId="67" xr:uid="{00000000-0005-0000-0000-000043000000}"/>
    <cellStyle name="Normal 3 2 2 2 3" xfId="68" xr:uid="{00000000-0005-0000-0000-000044000000}"/>
    <cellStyle name="Normal 3 2 2 3" xfId="69" xr:uid="{00000000-0005-0000-0000-000045000000}"/>
    <cellStyle name="Normal 3 2 2 3 2" xfId="70" xr:uid="{00000000-0005-0000-0000-000046000000}"/>
    <cellStyle name="Normal 3 2 2 4" xfId="71" xr:uid="{00000000-0005-0000-0000-000047000000}"/>
    <cellStyle name="Normal 3 2 2 5" xfId="72" xr:uid="{00000000-0005-0000-0000-000048000000}"/>
    <cellStyle name="Normal 3 2 3" xfId="73" xr:uid="{00000000-0005-0000-0000-000049000000}"/>
    <cellStyle name="Normal 3 2 3 2" xfId="74" xr:uid="{00000000-0005-0000-0000-00004A000000}"/>
    <cellStyle name="Normal 3 2 3 2 2" xfId="75" xr:uid="{00000000-0005-0000-0000-00004B000000}"/>
    <cellStyle name="Normal 3 2 3 3" xfId="76" xr:uid="{00000000-0005-0000-0000-00004C000000}"/>
    <cellStyle name="Normal 3 2 4" xfId="77" xr:uid="{00000000-0005-0000-0000-00004D000000}"/>
    <cellStyle name="Normal 3 2 4 2" xfId="78" xr:uid="{00000000-0005-0000-0000-00004E000000}"/>
    <cellStyle name="Normal 3 2 5" xfId="79" xr:uid="{00000000-0005-0000-0000-00004F000000}"/>
    <cellStyle name="Normal 3 2 6" xfId="80" xr:uid="{00000000-0005-0000-0000-000050000000}"/>
    <cellStyle name="Normal 4" xfId="81" xr:uid="{00000000-0005-0000-0000-000051000000}"/>
    <cellStyle name="Normal 5" xfId="82" xr:uid="{00000000-0005-0000-0000-000052000000}"/>
    <cellStyle name="Normal 6" xfId="83" xr:uid="{00000000-0005-0000-0000-000053000000}"/>
    <cellStyle name="Normal 6 2" xfId="84" xr:uid="{00000000-0005-0000-0000-000054000000}"/>
    <cellStyle name="Normal 7" xfId="85" xr:uid="{00000000-0005-0000-0000-000055000000}"/>
    <cellStyle name="Normal 7 2" xfId="86" xr:uid="{00000000-0005-0000-0000-000056000000}"/>
    <cellStyle name="Normal 7 2 2" xfId="87" xr:uid="{00000000-0005-0000-0000-000057000000}"/>
    <cellStyle name="Normal 7 2 2 2" xfId="88" xr:uid="{00000000-0005-0000-0000-000058000000}"/>
    <cellStyle name="Normal 7 2 2 2 2" xfId="89" xr:uid="{00000000-0005-0000-0000-000059000000}"/>
    <cellStyle name="Normal 7 2 2 2 2 2" xfId="90" xr:uid="{00000000-0005-0000-0000-00005A000000}"/>
    <cellStyle name="Normal 7 2 2 2 3" xfId="91" xr:uid="{00000000-0005-0000-0000-00005B000000}"/>
    <cellStyle name="Normal 7 2 2 3" xfId="92" xr:uid="{00000000-0005-0000-0000-00005C000000}"/>
    <cellStyle name="Normal 7 2 2 3 2" xfId="93" xr:uid="{00000000-0005-0000-0000-00005D000000}"/>
    <cellStyle name="Normal 7 2 2 4" xfId="94" xr:uid="{00000000-0005-0000-0000-00005E000000}"/>
    <cellStyle name="Normal 7 2 3" xfId="95" xr:uid="{00000000-0005-0000-0000-00005F000000}"/>
    <cellStyle name="Normal 7 2 3 2" xfId="96" xr:uid="{00000000-0005-0000-0000-000060000000}"/>
    <cellStyle name="Normal 7 2 3 2 2" xfId="97" xr:uid="{00000000-0005-0000-0000-000061000000}"/>
    <cellStyle name="Normal 7 2 3 2 2 2" xfId="98" xr:uid="{00000000-0005-0000-0000-000062000000}"/>
    <cellStyle name="Normal 7 2 3 2 2 2 3" xfId="99" xr:uid="{00000000-0005-0000-0000-000063000000}"/>
    <cellStyle name="Normal 7 2 3 2 2 2 3 2" xfId="100" xr:uid="{00000000-0005-0000-0000-000064000000}"/>
    <cellStyle name="Normal 7 2 3 2 3" xfId="101" xr:uid="{00000000-0005-0000-0000-000065000000}"/>
    <cellStyle name="Normal 7 2 3 3" xfId="102" xr:uid="{00000000-0005-0000-0000-000066000000}"/>
    <cellStyle name="Normal 7 2 3 3 2" xfId="103" xr:uid="{00000000-0005-0000-0000-000067000000}"/>
    <cellStyle name="Normal 7 2 3 4" xfId="104" xr:uid="{00000000-0005-0000-0000-000068000000}"/>
    <cellStyle name="Normal 7 2 4" xfId="105" xr:uid="{00000000-0005-0000-0000-000069000000}"/>
    <cellStyle name="Normal 7 2 4 2" xfId="106" xr:uid="{00000000-0005-0000-0000-00006A000000}"/>
    <cellStyle name="Normal 7 2 4 2 2" xfId="107" xr:uid="{00000000-0005-0000-0000-00006B000000}"/>
    <cellStyle name="Normal 7 2 4 3" xfId="108" xr:uid="{00000000-0005-0000-0000-00006C000000}"/>
    <cellStyle name="Normal 7 2 5" xfId="109" xr:uid="{00000000-0005-0000-0000-00006D000000}"/>
    <cellStyle name="Normal 7 2 5 2" xfId="110" xr:uid="{00000000-0005-0000-0000-00006E000000}"/>
    <cellStyle name="Normal 7 2 6" xfId="111" xr:uid="{00000000-0005-0000-0000-00006F000000}"/>
    <cellStyle name="Normal 8" xfId="112" xr:uid="{00000000-0005-0000-0000-000070000000}"/>
    <cellStyle name="Normal 8 2" xfId="113" xr:uid="{00000000-0005-0000-0000-000071000000}"/>
    <cellStyle name="Normal 8 2 2" xfId="114" xr:uid="{00000000-0005-0000-0000-000072000000}"/>
    <cellStyle name="Normal 8 2 2 2" xfId="115" xr:uid="{00000000-0005-0000-0000-000073000000}"/>
    <cellStyle name="Normal 8 2 3" xfId="116" xr:uid="{00000000-0005-0000-0000-000074000000}"/>
    <cellStyle name="Normal 8 3" xfId="117" xr:uid="{00000000-0005-0000-0000-000075000000}"/>
    <cellStyle name="Normal 8 3 2" xfId="118" xr:uid="{00000000-0005-0000-0000-000076000000}"/>
    <cellStyle name="Normal 8 4" xfId="119" xr:uid="{00000000-0005-0000-0000-000077000000}"/>
    <cellStyle name="Normal 8 5" xfId="120" xr:uid="{00000000-0005-0000-0000-000078000000}"/>
    <cellStyle name="Normal 9" xfId="121" xr:uid="{00000000-0005-0000-0000-000079000000}"/>
    <cellStyle name="Normal 9 2" xfId="122" xr:uid="{00000000-0005-0000-0000-00007A000000}"/>
    <cellStyle name="Per cent" xfId="123" builtinId="5" customBuiltin="1"/>
    <cellStyle name="Percent 2" xfId="124" xr:uid="{00000000-0005-0000-0000-00007C000000}"/>
    <cellStyle name="Percent 3" xfId="125" xr:uid="{00000000-0005-0000-0000-00007D000000}"/>
    <cellStyle name="Percent 4" xfId="126" xr:uid="{00000000-0005-0000-0000-00007E000000}"/>
    <cellStyle name="Percent 5" xfId="127" xr:uid="{00000000-0005-0000-0000-00007F000000}"/>
    <cellStyle name="Percent 5 2" xfId="128" xr:uid="{00000000-0005-0000-0000-000080000000}"/>
    <cellStyle name="Percent 5 2 2" xfId="129" xr:uid="{00000000-0005-0000-0000-000081000000}"/>
    <cellStyle name="Percent 5 2 2 2" xfId="130" xr:uid="{00000000-0005-0000-0000-000082000000}"/>
    <cellStyle name="Percent 5 2 2 2 2" xfId="131" xr:uid="{00000000-0005-0000-0000-000083000000}"/>
    <cellStyle name="Percent 5 2 2 2 2 3" xfId="132" xr:uid="{00000000-0005-0000-0000-000084000000}"/>
    <cellStyle name="Percent 5 2 2 3" xfId="133" xr:uid="{00000000-0005-0000-0000-000085000000}"/>
    <cellStyle name="Percent 5 2 3" xfId="134" xr:uid="{00000000-0005-0000-0000-000086000000}"/>
    <cellStyle name="Percent 5 2 3 2" xfId="135" xr:uid="{00000000-0005-0000-0000-000087000000}"/>
    <cellStyle name="Percent 5 2 4" xfId="136" xr:uid="{00000000-0005-0000-0000-000088000000}"/>
    <cellStyle name="Percent 5 3" xfId="137" xr:uid="{00000000-0005-0000-0000-000089000000}"/>
    <cellStyle name="Percent 5 3 2" xfId="138" xr:uid="{00000000-0005-0000-0000-00008A000000}"/>
    <cellStyle name="Percent 5 3 2 2" xfId="139" xr:uid="{00000000-0005-0000-0000-00008B000000}"/>
    <cellStyle name="Percent 5 3 3" xfId="140" xr:uid="{00000000-0005-0000-0000-00008C000000}"/>
    <cellStyle name="Percent 5 4" xfId="141" xr:uid="{00000000-0005-0000-0000-00008D000000}"/>
    <cellStyle name="Percent 5 4 2" xfId="142" xr:uid="{00000000-0005-0000-0000-00008E000000}"/>
    <cellStyle name="Percent 5 5" xfId="143" xr:uid="{00000000-0005-0000-0000-00008F000000}"/>
    <cellStyle name="Percent 6" xfId="144" xr:uid="{00000000-0005-0000-0000-000090000000}"/>
    <cellStyle name="Result" xfId="145" xr:uid="{00000000-0005-0000-0000-000091000000}"/>
    <cellStyle name="Result%" xfId="146" xr:uid="{00000000-0005-0000-0000-000092000000}"/>
    <cellStyle name="ResultCurrency" xfId="147" xr:uid="{00000000-0005-0000-0000-000093000000}"/>
    <cellStyle name="ResultDate" xfId="148" xr:uid="{00000000-0005-0000-0000-000094000000}"/>
    <cellStyle name="Warning Text 2" xfId="149" xr:uid="{00000000-0005-0000-0000-000095000000}"/>
    <cellStyle name="Year" xfId="150" xr:uid="{00000000-0005-0000-0000-000096000000}"/>
    <cellStyle name="Year 2" xfId="151" xr:uid="{00000000-0005-0000-0000-000097000000}"/>
  </cellStyles>
  <dxfs count="76">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rgb="FFD740A2"/>
        </patternFill>
      </fill>
    </dxf>
    <dxf>
      <fill>
        <patternFill>
          <bgColor rgb="FFD740A2"/>
        </patternFill>
      </fill>
    </dxf>
    <dxf>
      <fill>
        <patternFill>
          <bgColor indexed="44"/>
        </patternFill>
      </fill>
    </dxf>
    <dxf>
      <fill>
        <patternFill>
          <bgColor indexed="42"/>
        </patternFill>
      </fill>
    </dxf>
    <dxf>
      <fill>
        <patternFill>
          <bgColor indexed="43"/>
        </patternFill>
      </fill>
    </dxf>
    <dxf>
      <fill>
        <patternFill>
          <bgColor indexed="44"/>
        </patternFill>
      </fill>
    </dxf>
    <dxf>
      <fill>
        <patternFill>
          <bgColor indexed="42"/>
        </patternFill>
      </fill>
    </dxf>
    <dxf>
      <fill>
        <patternFill>
          <bgColor indexed="43"/>
        </patternFill>
      </fill>
    </dxf>
    <dxf>
      <numFmt numFmtId="19" formatCode="dd/mm/yyyy"/>
    </dxf>
  </dxfs>
  <tableStyles count="0" defaultTableStyle="TableStyleMedium2" defaultPivotStyle="PivotStyleLight16"/>
  <colors>
    <mruColors>
      <color rgb="FFCCCC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67491</xdr:colOff>
      <xdr:row>11</xdr:row>
      <xdr:rowOff>27213</xdr:rowOff>
    </xdr:from>
    <xdr:to>
      <xdr:col>8</xdr:col>
      <xdr:colOff>588676</xdr:colOff>
      <xdr:row>33</xdr:row>
      <xdr:rowOff>104776</xdr:rowOff>
    </xdr:to>
    <xdr:sp macro="" textlink="">
      <xdr:nvSpPr>
        <xdr:cNvPr id="2" name="TextBox 2">
          <a:extLst>
            <a:ext uri="{FF2B5EF4-FFF2-40B4-BE49-F238E27FC236}">
              <a16:creationId xmlns:a16="http://schemas.microsoft.com/office/drawing/2014/main" id="{00000000-0008-0000-0000-000002000000}"/>
            </a:ext>
          </a:extLst>
        </xdr:cNvPr>
        <xdr:cNvSpPr txBox="1"/>
      </xdr:nvSpPr>
      <xdr:spPr>
        <a:xfrm>
          <a:off x="648516" y="2503713"/>
          <a:ext cx="8988910" cy="3668488"/>
        </a:xfrm>
        <a:prstGeom prst="rect">
          <a:avLst/>
        </a:prstGeom>
        <a:noFill/>
        <a:ln>
          <a:noFill/>
        </a:ln>
      </xdr:spPr>
      <xdr:txBody>
        <a:bodyPr lIns="27432" tIns="22860" rIns="0" bIns="0" rtlCol="0"/>
        <a:lstStyle/>
        <a:p>
          <a:pPr algn="l"/>
          <a:r>
            <a:rPr lang="en-US" sz="1100" b="1">
              <a:latin typeface="Calibri"/>
            </a:rPr>
            <a:t>Summary of the model:</a:t>
          </a:r>
          <a:endParaRPr lang="en-US" sz="1000" b="1">
            <a:solidFill>
              <a:srgbClr val="000000"/>
            </a:solidFill>
            <a:latin typeface="Calibri"/>
          </a:endParaRPr>
        </a:p>
        <a:p>
          <a:pPr algn="l"/>
          <a:endParaRPr lang="en-US" sz="1000" b="1">
            <a:solidFill>
              <a:srgbClr val="000000"/>
            </a:solidFill>
            <a:latin typeface="Calibri"/>
          </a:endParaRPr>
        </a:p>
        <a:p>
          <a:pPr algn="l"/>
          <a:r>
            <a:rPr lang="en-US" sz="1000">
              <a:latin typeface="Calibri"/>
            </a:rPr>
            <a:t>The model takes the outputs from the PR24 reconciliations and converts them into the correct price base for use in the PR29 financial model.</a:t>
          </a:r>
        </a:p>
        <a:p>
          <a:pPr algn="l"/>
          <a:endParaRPr lang="en-US" sz="1000">
            <a:latin typeface="Calibri"/>
          </a:endParaRPr>
        </a:p>
        <a:p>
          <a:pPr algn="l"/>
          <a:r>
            <a:rPr lang="en-US" sz="1000">
              <a:latin typeface="Calibri"/>
            </a:rPr>
            <a:t>The revenue adjustments model directs the revenue adjustments to the right price controls in the financial model and distinguishes which reconciliation revenue adjustments will be eligible for a tax uplift and those that will not be eligible for a tax uplift in the financial model. The revenue adjustments model will also include functionality to profile the revenue adjustments from the reconciliations to apply them either in the first year or spread over a number of years in the new price control period (preserving the net present value of the payment due).</a:t>
          </a:r>
        </a:p>
        <a:p>
          <a:pPr algn="l"/>
          <a:endParaRPr lang="en-US" sz="1100" b="1">
            <a:latin typeface="Calibri"/>
          </a:endParaRPr>
        </a:p>
        <a:p>
          <a:pPr algn="l"/>
          <a:r>
            <a:rPr lang="en-US" sz="1100" b="1">
              <a:latin typeface="Calibri"/>
            </a:rPr>
            <a:t>Quality assurance: </a:t>
          </a:r>
          <a:endParaRPr lang="en-US" sz="1000" b="1">
            <a:latin typeface="Calibri"/>
          </a:endParaRPr>
        </a:p>
        <a:p>
          <a:pPr algn="l"/>
          <a:endParaRPr lang="en-US" sz="1000">
            <a:latin typeface="Calibri"/>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a:latin typeface="Calibri"/>
              <a:ea typeface="+mn-ea"/>
              <a:cs typeface="+mn-cs"/>
            </a:rPr>
            <a:t>An earlier model has been subject to Ofwat internal quality assurance. Further changes detailed below have been subject to internal and external QA.</a:t>
          </a:r>
          <a:endParaRPr lang="en-GB" sz="1000">
            <a:latin typeface="Calibri"/>
            <a:ea typeface="+mn-ea"/>
            <a:cs typeface="+mn-cs"/>
          </a:endParaRPr>
        </a:p>
        <a:p>
          <a:pPr algn="l"/>
          <a:r>
            <a:rPr lang="en-US" sz="1000">
              <a:latin typeface="Calibri"/>
            </a:rPr>
            <a:t>  </a:t>
          </a:r>
          <a:endParaRPr lang="en-US" sz="1000" b="1">
            <a:solidFill>
              <a:srgbClr val="000000"/>
            </a:solidFill>
            <a:latin typeface="Calibri"/>
          </a:endParaRPr>
        </a:p>
        <a:p>
          <a:pPr algn="l"/>
          <a:r>
            <a:rPr lang="en-US" sz="1000" b="1">
              <a:solidFill>
                <a:srgbClr val="000000"/>
              </a:solidFill>
              <a:latin typeface="Calibri"/>
            </a:rPr>
            <a:t>Disclaimer:</a:t>
          </a:r>
        </a:p>
        <a:p>
          <a:pPr algn="l"/>
          <a:endParaRPr lang="en-US" sz="1000">
            <a:solidFill>
              <a:srgbClr val="000000"/>
            </a:solidFill>
            <a:latin typeface="Calibri"/>
          </a:endParaRPr>
        </a:p>
        <a:p>
          <a:pPr algn="l"/>
          <a:r>
            <a:rPr lang="en-US" sz="1000">
              <a:latin typeface="Calibri"/>
            </a:rPr>
            <a:t>This model is part of the PR24 reconciliations. For further information see the PR24 Reconciliation Rulebook guidance document and the PR24 final determinations setting out the price, service, and incentive package for water companies for the period 2025-30.</a:t>
          </a:r>
        </a:p>
        <a:p>
          <a:pPr algn="l"/>
          <a:endParaRPr lang="en-US" sz="1000">
            <a:latin typeface="Calibri"/>
          </a:endParaRPr>
        </a:p>
        <a:p>
          <a:pPr algn="l"/>
          <a:endParaRPr lang="en-US" sz="1000" b="1">
            <a:solidFill>
              <a:srgbClr val="000000"/>
            </a:solidFill>
            <a:latin typeface="Calibri"/>
          </a:endParaRPr>
        </a:p>
        <a:p>
          <a:pPr algn="l"/>
          <a:r>
            <a:rPr lang="en-US" sz="1000" b="1">
              <a:solidFill>
                <a:srgbClr val="000000"/>
              </a:solidFill>
              <a:latin typeface="Calibri"/>
            </a:rPr>
            <a:t>Changes since previous published model:</a:t>
          </a:r>
        </a:p>
        <a:p>
          <a:pPr algn="l"/>
          <a:endParaRPr lang="en-US" sz="1100" b="1">
            <a:solidFill>
              <a:srgbClr val="000000"/>
            </a:solidFill>
            <a:latin typeface="Calibri"/>
          </a:endParaRPr>
        </a:p>
        <a:p>
          <a:pPr algn="l"/>
          <a:r>
            <a:rPr lang="en-US" sz="1000">
              <a:solidFill>
                <a:srgbClr val="000000"/>
              </a:solidFill>
              <a:latin typeface="+mn-lt"/>
            </a:rPr>
            <a:t>All changes since previous published model can be found in the Change log worksheet.</a:t>
          </a:r>
        </a:p>
        <a:p>
          <a:pPr algn="l"/>
          <a:endParaRPr lang="en-US" sz="1000" b="1">
            <a:solidFill>
              <a:srgbClr val="000000"/>
            </a:solidFill>
            <a:latin typeface="Calibri"/>
            <a:ea typeface="+mn-ea"/>
            <a:cs typeface="+mn-cs"/>
          </a:endParaRPr>
        </a:p>
        <a:p>
          <a:pPr algn="l"/>
          <a:endParaRPr lang="en-US">
            <a:solidFill>
              <a:srgbClr val="000000"/>
            </a:solidFill>
            <a:latin typeface="Calibri"/>
          </a:endParaRPr>
        </a:p>
      </xdr:txBody>
    </xdr:sp>
    <xdr:clientData/>
  </xdr:twoCellAnchor>
  <xdr:twoCellAnchor editAs="oneCell">
    <xdr:from>
      <xdr:col>6</xdr:col>
      <xdr:colOff>514351</xdr:colOff>
      <xdr:row>1</xdr:row>
      <xdr:rowOff>9524</xdr:rowOff>
    </xdr:from>
    <xdr:to>
      <xdr:col>9</xdr:col>
      <xdr:colOff>353732</xdr:colOff>
      <xdr:row>5</xdr:row>
      <xdr:rowOff>106935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343236" y="400684"/>
          <a:ext cx="1667736" cy="92291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326232</xdr:colOff>
      <xdr:row>20</xdr:row>
      <xdr:rowOff>59532</xdr:rowOff>
    </xdr:from>
    <xdr:to>
      <xdr:col>11</xdr:col>
      <xdr:colOff>2040732</xdr:colOff>
      <xdr:row>22</xdr:row>
      <xdr:rowOff>88107</xdr:rowOff>
    </xdr:to>
    <xdr:sp macro="" textlink="">
      <xdr:nvSpPr>
        <xdr:cNvPr id="2" name="AutoShape 14">
          <a:extLst>
            <a:ext uri="{FF2B5EF4-FFF2-40B4-BE49-F238E27FC236}">
              <a16:creationId xmlns:a16="http://schemas.microsoft.com/office/drawing/2014/main" id="{213944AD-9315-4431-ACDD-699665FCF072}"/>
            </a:ext>
          </a:extLst>
        </xdr:cNvPr>
        <xdr:cNvSpPr>
          <a:spLocks noChangeArrowheads="1"/>
        </xdr:cNvSpPr>
      </xdr:nvSpPr>
      <xdr:spPr bwMode="auto">
        <a:xfrm>
          <a:off x="4498182" y="3536157"/>
          <a:ext cx="1714500" cy="352425"/>
        </a:xfrm>
        <a:prstGeom prst="curvedUpArrow">
          <a:avLst>
            <a:gd name="adj1" fmla="val 97297"/>
            <a:gd name="adj2" fmla="val 194595"/>
            <a:gd name="adj3" fmla="val 33333"/>
          </a:avLst>
        </a:prstGeom>
        <a:solidFill>
          <a:srgbClr val="CCCCCE"/>
        </a:solidFill>
        <a:ln w="15875">
          <a:noFill/>
          <a:miter lim="800000"/>
          <a:headEnd/>
          <a:tailEnd/>
        </a:ln>
      </xdr:spPr>
    </xdr:sp>
    <xdr:clientData/>
  </xdr:twoCellAnchor>
  <xdr:twoCellAnchor>
    <xdr:from>
      <xdr:col>11</xdr:col>
      <xdr:colOff>69057</xdr:colOff>
      <xdr:row>14</xdr:row>
      <xdr:rowOff>88107</xdr:rowOff>
    </xdr:from>
    <xdr:to>
      <xdr:col>11</xdr:col>
      <xdr:colOff>1983582</xdr:colOff>
      <xdr:row>16</xdr:row>
      <xdr:rowOff>116682</xdr:rowOff>
    </xdr:to>
    <xdr:sp macro="" textlink="">
      <xdr:nvSpPr>
        <xdr:cNvPr id="3" name="AutoShape 15">
          <a:extLst>
            <a:ext uri="{FF2B5EF4-FFF2-40B4-BE49-F238E27FC236}">
              <a16:creationId xmlns:a16="http://schemas.microsoft.com/office/drawing/2014/main" id="{04558F3E-4AEA-46AF-A2B4-A3F10E3254AB}"/>
            </a:ext>
          </a:extLst>
        </xdr:cNvPr>
        <xdr:cNvSpPr>
          <a:spLocks noChangeArrowheads="1"/>
        </xdr:cNvSpPr>
      </xdr:nvSpPr>
      <xdr:spPr bwMode="auto">
        <a:xfrm rot="10800000">
          <a:off x="4241007" y="2593182"/>
          <a:ext cx="1914525" cy="352425"/>
        </a:xfrm>
        <a:prstGeom prst="curvedUpArrow">
          <a:avLst>
            <a:gd name="adj1" fmla="val 108649"/>
            <a:gd name="adj2" fmla="val 217297"/>
            <a:gd name="adj3" fmla="val 33333"/>
          </a:avLst>
        </a:prstGeom>
        <a:solidFill>
          <a:srgbClr val="CCCCCE"/>
        </a:solidFill>
        <a:ln w="15875">
          <a:noFill/>
          <a:miter lim="800000"/>
          <a:headEnd/>
          <a:tailEnd/>
        </a:ln>
      </xdr:spPr>
    </xdr:sp>
    <xdr:clientData/>
  </xdr:twoCellAnchor>
  <xdr:twoCellAnchor>
    <xdr:from>
      <xdr:col>8</xdr:col>
      <xdr:colOff>40482</xdr:colOff>
      <xdr:row>17</xdr:row>
      <xdr:rowOff>116682</xdr:rowOff>
    </xdr:from>
    <xdr:to>
      <xdr:col>10</xdr:col>
      <xdr:colOff>107157</xdr:colOff>
      <xdr:row>19</xdr:row>
      <xdr:rowOff>50007</xdr:rowOff>
    </xdr:to>
    <xdr:sp macro="" textlink="">
      <xdr:nvSpPr>
        <xdr:cNvPr id="4" name="AutoShape 16">
          <a:extLst>
            <a:ext uri="{FF2B5EF4-FFF2-40B4-BE49-F238E27FC236}">
              <a16:creationId xmlns:a16="http://schemas.microsoft.com/office/drawing/2014/main" id="{26110DD3-C3DE-4F95-A37C-DCEA15A50080}"/>
            </a:ext>
          </a:extLst>
        </xdr:cNvPr>
        <xdr:cNvSpPr>
          <a:spLocks noChangeArrowheads="1"/>
        </xdr:cNvSpPr>
      </xdr:nvSpPr>
      <xdr:spPr bwMode="auto">
        <a:xfrm rot="10800000">
          <a:off x="3498057" y="3107532"/>
          <a:ext cx="590550" cy="257175"/>
        </a:xfrm>
        <a:prstGeom prst="leftArrow">
          <a:avLst>
            <a:gd name="adj1" fmla="val 50000"/>
            <a:gd name="adj2" fmla="val 49167"/>
          </a:avLst>
        </a:prstGeom>
        <a:solidFill>
          <a:srgbClr val="CCCCCE"/>
        </a:solidFill>
        <a:ln w="15875">
          <a:noFill/>
          <a:miter lim="800000"/>
          <a:headEnd/>
          <a:tailEnd/>
        </a:ln>
      </xdr:spPr>
    </xdr:sp>
    <xdr:clientData/>
  </xdr:twoCellAnchor>
  <xdr:twoCellAnchor>
    <xdr:from>
      <xdr:col>16</xdr:col>
      <xdr:colOff>869157</xdr:colOff>
      <xdr:row>9</xdr:row>
      <xdr:rowOff>116682</xdr:rowOff>
    </xdr:from>
    <xdr:to>
      <xdr:col>16</xdr:col>
      <xdr:colOff>1116807</xdr:colOff>
      <xdr:row>16</xdr:row>
      <xdr:rowOff>97632</xdr:rowOff>
    </xdr:to>
    <xdr:sp macro="" textlink="">
      <xdr:nvSpPr>
        <xdr:cNvPr id="5" name="AutoShape 27">
          <a:extLst>
            <a:ext uri="{FF2B5EF4-FFF2-40B4-BE49-F238E27FC236}">
              <a16:creationId xmlns:a16="http://schemas.microsoft.com/office/drawing/2014/main" id="{956CBD57-0B25-4C7B-9726-FB829CBE7A56}"/>
            </a:ext>
          </a:extLst>
        </xdr:cNvPr>
        <xdr:cNvSpPr>
          <a:spLocks noChangeArrowheads="1"/>
        </xdr:cNvSpPr>
      </xdr:nvSpPr>
      <xdr:spPr bwMode="auto">
        <a:xfrm rot="5400000">
          <a:off x="7798594" y="2245520"/>
          <a:ext cx="1114425" cy="247650"/>
        </a:xfrm>
        <a:prstGeom prst="leftArrow">
          <a:avLst>
            <a:gd name="adj1" fmla="val 50000"/>
            <a:gd name="adj2" fmla="val 116346"/>
          </a:avLst>
        </a:prstGeom>
        <a:solidFill>
          <a:srgbClr val="CCCCCE"/>
        </a:solidFill>
        <a:ln w="15875">
          <a:no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6" name="AutoShape 28">
          <a:extLst>
            <a:ext uri="{FF2B5EF4-FFF2-40B4-BE49-F238E27FC236}">
              <a16:creationId xmlns:a16="http://schemas.microsoft.com/office/drawing/2014/main" id="{67842E47-2EF2-470D-B905-F77FDD9AFBD3}"/>
            </a:ext>
          </a:extLst>
        </xdr:cNvPr>
        <xdr:cNvSpPr>
          <a:spLocks noChangeArrowheads="1"/>
        </xdr:cNvSpPr>
      </xdr:nvSpPr>
      <xdr:spPr bwMode="auto">
        <a:xfrm rot="-5400000">
          <a:off x="1589485" y="2218135"/>
          <a:ext cx="1114425" cy="283369"/>
        </a:xfrm>
        <a:prstGeom prst="leftArrow">
          <a:avLst>
            <a:gd name="adj1" fmla="val 38463"/>
            <a:gd name="adj2" fmla="val 116325"/>
          </a:avLst>
        </a:prstGeom>
        <a:solidFill>
          <a:srgbClr val="CCCCCE"/>
        </a:solidFill>
        <a:ln w="15875">
          <a:noFill/>
          <a:miter lim="800000"/>
          <a:headEnd/>
          <a:tailEnd/>
        </a:ln>
      </xdr:spPr>
    </xdr:sp>
    <xdr:clientData/>
  </xdr:twoCellAnchor>
  <xdr:twoCellAnchor>
    <xdr:from>
      <xdr:col>12</xdr:col>
      <xdr:colOff>40482</xdr:colOff>
      <xdr:row>17</xdr:row>
      <xdr:rowOff>116682</xdr:rowOff>
    </xdr:from>
    <xdr:to>
      <xdr:col>15</xdr:col>
      <xdr:colOff>173832</xdr:colOff>
      <xdr:row>19</xdr:row>
      <xdr:rowOff>50007</xdr:rowOff>
    </xdr:to>
    <xdr:sp macro="" textlink="">
      <xdr:nvSpPr>
        <xdr:cNvPr id="7" name="AutoShape 39">
          <a:extLst>
            <a:ext uri="{FF2B5EF4-FFF2-40B4-BE49-F238E27FC236}">
              <a16:creationId xmlns:a16="http://schemas.microsoft.com/office/drawing/2014/main" id="{D44D92A5-C4F0-4884-8B28-DED1B3E5166E}"/>
            </a:ext>
          </a:extLst>
        </xdr:cNvPr>
        <xdr:cNvSpPr>
          <a:spLocks noChangeArrowheads="1"/>
        </xdr:cNvSpPr>
      </xdr:nvSpPr>
      <xdr:spPr bwMode="auto">
        <a:xfrm rot="10800000">
          <a:off x="6498432" y="3107532"/>
          <a:ext cx="847725" cy="257175"/>
        </a:xfrm>
        <a:prstGeom prst="leftArrow">
          <a:avLst>
            <a:gd name="adj1" fmla="val 50000"/>
            <a:gd name="adj2" fmla="val 55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8" name="AutoShape 38">
          <a:extLst>
            <a:ext uri="{FF2B5EF4-FFF2-40B4-BE49-F238E27FC236}">
              <a16:creationId xmlns:a16="http://schemas.microsoft.com/office/drawing/2014/main" id="{1B644066-A4AB-4617-81F9-33F2A6CFD038}"/>
            </a:ext>
          </a:extLst>
        </xdr:cNvPr>
        <xdr:cNvSpPr>
          <a:spLocks noChangeArrowheads="1"/>
        </xdr:cNvSpPr>
      </xdr:nvSpPr>
      <xdr:spPr bwMode="auto">
        <a:xfrm rot="10800000">
          <a:off x="3648075" y="5881641"/>
          <a:ext cx="333375" cy="178639"/>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34</xdr:row>
      <xdr:rowOff>138067</xdr:rowOff>
    </xdr:from>
    <xdr:to>
      <xdr:col>14</xdr:col>
      <xdr:colOff>0</xdr:colOff>
      <xdr:row>35</xdr:row>
      <xdr:rowOff>154781</xdr:rowOff>
    </xdr:to>
    <xdr:sp macro="" textlink="">
      <xdr:nvSpPr>
        <xdr:cNvPr id="9" name="AutoShape 38">
          <a:extLst>
            <a:ext uri="{FF2B5EF4-FFF2-40B4-BE49-F238E27FC236}">
              <a16:creationId xmlns:a16="http://schemas.microsoft.com/office/drawing/2014/main" id="{C5765FD7-C174-4743-9B54-152CC16835A0}"/>
            </a:ext>
          </a:extLst>
        </xdr:cNvPr>
        <xdr:cNvSpPr>
          <a:spLocks noChangeArrowheads="1"/>
        </xdr:cNvSpPr>
      </xdr:nvSpPr>
      <xdr:spPr bwMode="auto">
        <a:xfrm rot="10800000">
          <a:off x="6648450" y="5881642"/>
          <a:ext cx="333375" cy="178639"/>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11</xdr:col>
      <xdr:colOff>326232</xdr:colOff>
      <xdr:row>20</xdr:row>
      <xdr:rowOff>59532</xdr:rowOff>
    </xdr:from>
    <xdr:to>
      <xdr:col>11</xdr:col>
      <xdr:colOff>2040732</xdr:colOff>
      <xdr:row>22</xdr:row>
      <xdr:rowOff>88107</xdr:rowOff>
    </xdr:to>
    <xdr:sp macro="" textlink="">
      <xdr:nvSpPr>
        <xdr:cNvPr id="10" name="AutoShape 14">
          <a:extLst>
            <a:ext uri="{FF2B5EF4-FFF2-40B4-BE49-F238E27FC236}">
              <a16:creationId xmlns:a16="http://schemas.microsoft.com/office/drawing/2014/main" id="{D8A589FD-C01E-4E9F-A599-97257BB54F75}"/>
            </a:ext>
          </a:extLst>
        </xdr:cNvPr>
        <xdr:cNvSpPr>
          <a:spLocks noChangeArrowheads="1"/>
        </xdr:cNvSpPr>
      </xdr:nvSpPr>
      <xdr:spPr bwMode="auto">
        <a:xfrm>
          <a:off x="4498182" y="3536157"/>
          <a:ext cx="1714500" cy="352425"/>
        </a:xfrm>
        <a:prstGeom prst="curvedUpArrow">
          <a:avLst>
            <a:gd name="adj1" fmla="val 97297"/>
            <a:gd name="adj2" fmla="val 194595"/>
            <a:gd name="adj3" fmla="val 33333"/>
          </a:avLst>
        </a:prstGeom>
        <a:solidFill>
          <a:srgbClr val="CCCCCE"/>
        </a:solidFill>
        <a:ln w="15875">
          <a:noFill/>
          <a:miter lim="800000"/>
          <a:headEnd/>
          <a:tailEnd/>
        </a:ln>
      </xdr:spPr>
    </xdr:sp>
    <xdr:clientData/>
  </xdr:twoCellAnchor>
  <xdr:twoCellAnchor>
    <xdr:from>
      <xdr:col>11</xdr:col>
      <xdr:colOff>69057</xdr:colOff>
      <xdr:row>14</xdr:row>
      <xdr:rowOff>88107</xdr:rowOff>
    </xdr:from>
    <xdr:to>
      <xdr:col>11</xdr:col>
      <xdr:colOff>1983582</xdr:colOff>
      <xdr:row>16</xdr:row>
      <xdr:rowOff>116682</xdr:rowOff>
    </xdr:to>
    <xdr:sp macro="" textlink="">
      <xdr:nvSpPr>
        <xdr:cNvPr id="11" name="AutoShape 15">
          <a:extLst>
            <a:ext uri="{FF2B5EF4-FFF2-40B4-BE49-F238E27FC236}">
              <a16:creationId xmlns:a16="http://schemas.microsoft.com/office/drawing/2014/main" id="{C45E318C-1EFD-4537-967B-744FBBE6C1FF}"/>
            </a:ext>
          </a:extLst>
        </xdr:cNvPr>
        <xdr:cNvSpPr>
          <a:spLocks noChangeArrowheads="1"/>
        </xdr:cNvSpPr>
      </xdr:nvSpPr>
      <xdr:spPr bwMode="auto">
        <a:xfrm rot="10800000">
          <a:off x="4241007" y="2593182"/>
          <a:ext cx="1914525" cy="352425"/>
        </a:xfrm>
        <a:prstGeom prst="curvedUpArrow">
          <a:avLst>
            <a:gd name="adj1" fmla="val 108649"/>
            <a:gd name="adj2" fmla="val 217297"/>
            <a:gd name="adj3" fmla="val 33333"/>
          </a:avLst>
        </a:prstGeom>
        <a:solidFill>
          <a:srgbClr val="CCCCCE"/>
        </a:solidFill>
        <a:ln w="15875">
          <a:noFill/>
          <a:miter lim="800000"/>
          <a:headEnd/>
          <a:tailEnd/>
        </a:ln>
      </xdr:spPr>
    </xdr:sp>
    <xdr:clientData/>
  </xdr:twoCellAnchor>
  <xdr:twoCellAnchor>
    <xdr:from>
      <xdr:col>8</xdr:col>
      <xdr:colOff>40482</xdr:colOff>
      <xdr:row>17</xdr:row>
      <xdr:rowOff>116682</xdr:rowOff>
    </xdr:from>
    <xdr:to>
      <xdr:col>10</xdr:col>
      <xdr:colOff>107157</xdr:colOff>
      <xdr:row>19</xdr:row>
      <xdr:rowOff>50007</xdr:rowOff>
    </xdr:to>
    <xdr:sp macro="" textlink="">
      <xdr:nvSpPr>
        <xdr:cNvPr id="12" name="AutoShape 16">
          <a:extLst>
            <a:ext uri="{FF2B5EF4-FFF2-40B4-BE49-F238E27FC236}">
              <a16:creationId xmlns:a16="http://schemas.microsoft.com/office/drawing/2014/main" id="{4AAF9916-2592-4738-B130-2A59013C6E34}"/>
            </a:ext>
          </a:extLst>
        </xdr:cNvPr>
        <xdr:cNvSpPr>
          <a:spLocks noChangeArrowheads="1"/>
        </xdr:cNvSpPr>
      </xdr:nvSpPr>
      <xdr:spPr bwMode="auto">
        <a:xfrm rot="10800000">
          <a:off x="3498057" y="3107532"/>
          <a:ext cx="590550" cy="257175"/>
        </a:xfrm>
        <a:prstGeom prst="leftArrow">
          <a:avLst>
            <a:gd name="adj1" fmla="val 50000"/>
            <a:gd name="adj2" fmla="val 49167"/>
          </a:avLst>
        </a:prstGeom>
        <a:solidFill>
          <a:srgbClr val="CCCCCE"/>
        </a:solidFill>
        <a:ln w="15875">
          <a:noFill/>
          <a:miter lim="800000"/>
          <a:headEnd/>
          <a:tailEnd/>
        </a:ln>
      </xdr:spPr>
    </xdr:sp>
    <xdr:clientData/>
  </xdr:twoCellAnchor>
  <xdr:twoCellAnchor>
    <xdr:from>
      <xdr:col>16</xdr:col>
      <xdr:colOff>869157</xdr:colOff>
      <xdr:row>9</xdr:row>
      <xdr:rowOff>116682</xdr:rowOff>
    </xdr:from>
    <xdr:to>
      <xdr:col>16</xdr:col>
      <xdr:colOff>1116807</xdr:colOff>
      <xdr:row>16</xdr:row>
      <xdr:rowOff>97632</xdr:rowOff>
    </xdr:to>
    <xdr:sp macro="" textlink="">
      <xdr:nvSpPr>
        <xdr:cNvPr id="13" name="AutoShape 27">
          <a:extLst>
            <a:ext uri="{FF2B5EF4-FFF2-40B4-BE49-F238E27FC236}">
              <a16:creationId xmlns:a16="http://schemas.microsoft.com/office/drawing/2014/main" id="{1346B8C0-CC11-4AE7-BA6F-CB2193277005}"/>
            </a:ext>
          </a:extLst>
        </xdr:cNvPr>
        <xdr:cNvSpPr>
          <a:spLocks noChangeArrowheads="1"/>
        </xdr:cNvSpPr>
      </xdr:nvSpPr>
      <xdr:spPr bwMode="auto">
        <a:xfrm rot="5400000">
          <a:off x="7798594" y="2245520"/>
          <a:ext cx="1114425" cy="247650"/>
        </a:xfrm>
        <a:prstGeom prst="leftArrow">
          <a:avLst>
            <a:gd name="adj1" fmla="val 50000"/>
            <a:gd name="adj2" fmla="val 116346"/>
          </a:avLst>
        </a:prstGeom>
        <a:solidFill>
          <a:srgbClr val="CCCCCE"/>
        </a:solidFill>
        <a:ln w="15875">
          <a:no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14" name="AutoShape 28">
          <a:extLst>
            <a:ext uri="{FF2B5EF4-FFF2-40B4-BE49-F238E27FC236}">
              <a16:creationId xmlns:a16="http://schemas.microsoft.com/office/drawing/2014/main" id="{53DE8B43-E349-4FCC-A2AE-D91BB1683ADE}"/>
            </a:ext>
          </a:extLst>
        </xdr:cNvPr>
        <xdr:cNvSpPr>
          <a:spLocks noChangeArrowheads="1"/>
        </xdr:cNvSpPr>
      </xdr:nvSpPr>
      <xdr:spPr bwMode="auto">
        <a:xfrm rot="-5400000">
          <a:off x="1589485" y="2218135"/>
          <a:ext cx="1114425" cy="283369"/>
        </a:xfrm>
        <a:prstGeom prst="leftArrow">
          <a:avLst>
            <a:gd name="adj1" fmla="val 38463"/>
            <a:gd name="adj2" fmla="val 116325"/>
          </a:avLst>
        </a:prstGeom>
        <a:solidFill>
          <a:srgbClr val="CCCCCE"/>
        </a:solidFill>
        <a:ln w="15875">
          <a:noFill/>
          <a:miter lim="800000"/>
          <a:headEnd/>
          <a:tailEnd/>
        </a:ln>
      </xdr:spPr>
    </xdr:sp>
    <xdr:clientData/>
  </xdr:twoCellAnchor>
  <xdr:twoCellAnchor>
    <xdr:from>
      <xdr:col>12</xdr:col>
      <xdr:colOff>40482</xdr:colOff>
      <xdr:row>17</xdr:row>
      <xdr:rowOff>116682</xdr:rowOff>
    </xdr:from>
    <xdr:to>
      <xdr:col>15</xdr:col>
      <xdr:colOff>173832</xdr:colOff>
      <xdr:row>19</xdr:row>
      <xdr:rowOff>50007</xdr:rowOff>
    </xdr:to>
    <xdr:sp macro="" textlink="">
      <xdr:nvSpPr>
        <xdr:cNvPr id="15" name="AutoShape 39">
          <a:extLst>
            <a:ext uri="{FF2B5EF4-FFF2-40B4-BE49-F238E27FC236}">
              <a16:creationId xmlns:a16="http://schemas.microsoft.com/office/drawing/2014/main" id="{E5E807D8-01BD-4303-B6C5-F2E595C97B30}"/>
            </a:ext>
          </a:extLst>
        </xdr:cNvPr>
        <xdr:cNvSpPr>
          <a:spLocks noChangeArrowheads="1"/>
        </xdr:cNvSpPr>
      </xdr:nvSpPr>
      <xdr:spPr bwMode="auto">
        <a:xfrm rot="10800000">
          <a:off x="6498432" y="3107532"/>
          <a:ext cx="847725" cy="257175"/>
        </a:xfrm>
        <a:prstGeom prst="leftArrow">
          <a:avLst>
            <a:gd name="adj1" fmla="val 50000"/>
            <a:gd name="adj2" fmla="val 55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16" name="AutoShape 38">
          <a:extLst>
            <a:ext uri="{FF2B5EF4-FFF2-40B4-BE49-F238E27FC236}">
              <a16:creationId xmlns:a16="http://schemas.microsoft.com/office/drawing/2014/main" id="{4A2871C9-E77E-4AE2-9AD8-6E7CC4AC8E1E}"/>
            </a:ext>
          </a:extLst>
        </xdr:cNvPr>
        <xdr:cNvSpPr>
          <a:spLocks noChangeArrowheads="1"/>
        </xdr:cNvSpPr>
      </xdr:nvSpPr>
      <xdr:spPr bwMode="auto">
        <a:xfrm rot="10800000">
          <a:off x="3648075" y="5881641"/>
          <a:ext cx="333375" cy="178639"/>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34</xdr:row>
      <xdr:rowOff>138067</xdr:rowOff>
    </xdr:from>
    <xdr:to>
      <xdr:col>14</xdr:col>
      <xdr:colOff>0</xdr:colOff>
      <xdr:row>35</xdr:row>
      <xdr:rowOff>154781</xdr:rowOff>
    </xdr:to>
    <xdr:sp macro="" textlink="">
      <xdr:nvSpPr>
        <xdr:cNvPr id="17" name="AutoShape 38">
          <a:extLst>
            <a:ext uri="{FF2B5EF4-FFF2-40B4-BE49-F238E27FC236}">
              <a16:creationId xmlns:a16="http://schemas.microsoft.com/office/drawing/2014/main" id="{6C6D7927-5D38-41C5-93F7-1885DEE29963}"/>
            </a:ext>
          </a:extLst>
        </xdr:cNvPr>
        <xdr:cNvSpPr>
          <a:spLocks noChangeArrowheads="1"/>
        </xdr:cNvSpPr>
      </xdr:nvSpPr>
      <xdr:spPr bwMode="auto">
        <a:xfrm rot="10800000">
          <a:off x="6648450" y="5881642"/>
          <a:ext cx="333375" cy="178639"/>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18" name="AutoShape 38">
          <a:extLst>
            <a:ext uri="{FF2B5EF4-FFF2-40B4-BE49-F238E27FC236}">
              <a16:creationId xmlns:a16="http://schemas.microsoft.com/office/drawing/2014/main" id="{FE393D1E-E489-4056-8346-E4FEEF7105DD}"/>
            </a:ext>
          </a:extLst>
        </xdr:cNvPr>
        <xdr:cNvSpPr>
          <a:spLocks noChangeArrowheads="1"/>
        </xdr:cNvSpPr>
      </xdr:nvSpPr>
      <xdr:spPr bwMode="auto">
        <a:xfrm rot="10800000">
          <a:off x="3648075" y="5881641"/>
          <a:ext cx="333375" cy="178639"/>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34</xdr:row>
      <xdr:rowOff>138067</xdr:rowOff>
    </xdr:from>
    <xdr:to>
      <xdr:col>14</xdr:col>
      <xdr:colOff>0</xdr:colOff>
      <xdr:row>35</xdr:row>
      <xdr:rowOff>154781</xdr:rowOff>
    </xdr:to>
    <xdr:sp macro="" textlink="">
      <xdr:nvSpPr>
        <xdr:cNvPr id="19" name="AutoShape 38">
          <a:extLst>
            <a:ext uri="{FF2B5EF4-FFF2-40B4-BE49-F238E27FC236}">
              <a16:creationId xmlns:a16="http://schemas.microsoft.com/office/drawing/2014/main" id="{27EAFF8C-A4E9-49F3-ABE5-2D0B96522FD2}"/>
            </a:ext>
          </a:extLst>
        </xdr:cNvPr>
        <xdr:cNvSpPr>
          <a:spLocks noChangeArrowheads="1"/>
        </xdr:cNvSpPr>
      </xdr:nvSpPr>
      <xdr:spPr bwMode="auto">
        <a:xfrm rot="10800000">
          <a:off x="6648450" y="5881642"/>
          <a:ext cx="333375" cy="178639"/>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20" name="AutoShape 38">
          <a:extLst>
            <a:ext uri="{FF2B5EF4-FFF2-40B4-BE49-F238E27FC236}">
              <a16:creationId xmlns:a16="http://schemas.microsoft.com/office/drawing/2014/main" id="{954C5E1B-01E0-4870-9212-D16F03CBDA68}"/>
            </a:ext>
          </a:extLst>
        </xdr:cNvPr>
        <xdr:cNvSpPr>
          <a:spLocks noChangeArrowheads="1"/>
        </xdr:cNvSpPr>
      </xdr:nvSpPr>
      <xdr:spPr bwMode="auto">
        <a:xfrm rot="10800000">
          <a:off x="3648075" y="5881641"/>
          <a:ext cx="333375" cy="178639"/>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11</xdr:col>
      <xdr:colOff>326232</xdr:colOff>
      <xdr:row>20</xdr:row>
      <xdr:rowOff>59532</xdr:rowOff>
    </xdr:from>
    <xdr:to>
      <xdr:col>11</xdr:col>
      <xdr:colOff>2040732</xdr:colOff>
      <xdr:row>22</xdr:row>
      <xdr:rowOff>88107</xdr:rowOff>
    </xdr:to>
    <xdr:sp macro="" textlink="">
      <xdr:nvSpPr>
        <xdr:cNvPr id="21" name="AutoShape 14">
          <a:extLst>
            <a:ext uri="{FF2B5EF4-FFF2-40B4-BE49-F238E27FC236}">
              <a16:creationId xmlns:a16="http://schemas.microsoft.com/office/drawing/2014/main" id="{3EB8AC09-65DE-4401-BB4B-8D20F9E43285}"/>
            </a:ext>
          </a:extLst>
        </xdr:cNvPr>
        <xdr:cNvSpPr>
          <a:spLocks noChangeArrowheads="1"/>
        </xdr:cNvSpPr>
      </xdr:nvSpPr>
      <xdr:spPr bwMode="auto">
        <a:xfrm>
          <a:off x="4498182" y="3536157"/>
          <a:ext cx="1714500" cy="352425"/>
        </a:xfrm>
        <a:prstGeom prst="curvedUpArrow">
          <a:avLst>
            <a:gd name="adj1" fmla="val 97297"/>
            <a:gd name="adj2" fmla="val 194595"/>
            <a:gd name="adj3" fmla="val 33333"/>
          </a:avLst>
        </a:prstGeom>
        <a:solidFill>
          <a:srgbClr val="CCCCCE"/>
        </a:solidFill>
        <a:ln w="15875">
          <a:noFill/>
          <a:miter lim="800000"/>
          <a:headEnd/>
          <a:tailEnd/>
        </a:ln>
      </xdr:spPr>
    </xdr:sp>
    <xdr:clientData/>
  </xdr:twoCellAnchor>
  <xdr:twoCellAnchor>
    <xdr:from>
      <xdr:col>11</xdr:col>
      <xdr:colOff>69057</xdr:colOff>
      <xdr:row>14</xdr:row>
      <xdr:rowOff>88107</xdr:rowOff>
    </xdr:from>
    <xdr:to>
      <xdr:col>11</xdr:col>
      <xdr:colOff>1983582</xdr:colOff>
      <xdr:row>16</xdr:row>
      <xdr:rowOff>116682</xdr:rowOff>
    </xdr:to>
    <xdr:sp macro="" textlink="">
      <xdr:nvSpPr>
        <xdr:cNvPr id="22" name="AutoShape 15">
          <a:extLst>
            <a:ext uri="{FF2B5EF4-FFF2-40B4-BE49-F238E27FC236}">
              <a16:creationId xmlns:a16="http://schemas.microsoft.com/office/drawing/2014/main" id="{888C5FB0-F245-47D3-A70A-3D1856BF734D}"/>
            </a:ext>
          </a:extLst>
        </xdr:cNvPr>
        <xdr:cNvSpPr>
          <a:spLocks noChangeArrowheads="1"/>
        </xdr:cNvSpPr>
      </xdr:nvSpPr>
      <xdr:spPr bwMode="auto">
        <a:xfrm rot="10800000">
          <a:off x="4241007" y="2593182"/>
          <a:ext cx="1914525" cy="352425"/>
        </a:xfrm>
        <a:prstGeom prst="curvedUpArrow">
          <a:avLst>
            <a:gd name="adj1" fmla="val 108649"/>
            <a:gd name="adj2" fmla="val 217297"/>
            <a:gd name="adj3" fmla="val 33333"/>
          </a:avLst>
        </a:prstGeom>
        <a:solidFill>
          <a:srgbClr val="CCCCCE"/>
        </a:solidFill>
        <a:ln w="15875">
          <a:noFill/>
          <a:miter lim="800000"/>
          <a:headEnd/>
          <a:tailEnd/>
        </a:ln>
      </xdr:spPr>
    </xdr:sp>
    <xdr:clientData/>
  </xdr:twoCellAnchor>
  <xdr:twoCellAnchor>
    <xdr:from>
      <xdr:col>8</xdr:col>
      <xdr:colOff>40482</xdr:colOff>
      <xdr:row>17</xdr:row>
      <xdr:rowOff>116682</xdr:rowOff>
    </xdr:from>
    <xdr:to>
      <xdr:col>10</xdr:col>
      <xdr:colOff>107157</xdr:colOff>
      <xdr:row>19</xdr:row>
      <xdr:rowOff>50007</xdr:rowOff>
    </xdr:to>
    <xdr:sp macro="" textlink="">
      <xdr:nvSpPr>
        <xdr:cNvPr id="23" name="AutoShape 16">
          <a:extLst>
            <a:ext uri="{FF2B5EF4-FFF2-40B4-BE49-F238E27FC236}">
              <a16:creationId xmlns:a16="http://schemas.microsoft.com/office/drawing/2014/main" id="{511AF89F-C6F2-439B-9FA8-3F0A9992170B}"/>
            </a:ext>
          </a:extLst>
        </xdr:cNvPr>
        <xdr:cNvSpPr>
          <a:spLocks noChangeArrowheads="1"/>
        </xdr:cNvSpPr>
      </xdr:nvSpPr>
      <xdr:spPr bwMode="auto">
        <a:xfrm rot="10800000">
          <a:off x="3498057" y="3107532"/>
          <a:ext cx="590550" cy="257175"/>
        </a:xfrm>
        <a:prstGeom prst="leftArrow">
          <a:avLst>
            <a:gd name="adj1" fmla="val 50000"/>
            <a:gd name="adj2" fmla="val 49167"/>
          </a:avLst>
        </a:prstGeom>
        <a:solidFill>
          <a:srgbClr val="CCCCCE"/>
        </a:solidFill>
        <a:ln w="15875">
          <a:noFill/>
          <a:miter lim="800000"/>
          <a:headEnd/>
          <a:tailEnd/>
        </a:ln>
      </xdr:spPr>
    </xdr:sp>
    <xdr:clientData/>
  </xdr:twoCellAnchor>
  <xdr:twoCellAnchor>
    <xdr:from>
      <xdr:col>16</xdr:col>
      <xdr:colOff>869157</xdr:colOff>
      <xdr:row>9</xdr:row>
      <xdr:rowOff>116682</xdr:rowOff>
    </xdr:from>
    <xdr:to>
      <xdr:col>16</xdr:col>
      <xdr:colOff>1116807</xdr:colOff>
      <xdr:row>16</xdr:row>
      <xdr:rowOff>97632</xdr:rowOff>
    </xdr:to>
    <xdr:sp macro="" textlink="">
      <xdr:nvSpPr>
        <xdr:cNvPr id="24" name="AutoShape 27">
          <a:extLst>
            <a:ext uri="{FF2B5EF4-FFF2-40B4-BE49-F238E27FC236}">
              <a16:creationId xmlns:a16="http://schemas.microsoft.com/office/drawing/2014/main" id="{140D526C-5800-465A-AB77-9B9559A528B4}"/>
            </a:ext>
          </a:extLst>
        </xdr:cNvPr>
        <xdr:cNvSpPr>
          <a:spLocks noChangeArrowheads="1"/>
        </xdr:cNvSpPr>
      </xdr:nvSpPr>
      <xdr:spPr bwMode="auto">
        <a:xfrm rot="5400000">
          <a:off x="7798594" y="2245520"/>
          <a:ext cx="1114425" cy="247650"/>
        </a:xfrm>
        <a:prstGeom prst="leftArrow">
          <a:avLst>
            <a:gd name="adj1" fmla="val 50000"/>
            <a:gd name="adj2" fmla="val 116346"/>
          </a:avLst>
        </a:prstGeom>
        <a:solidFill>
          <a:srgbClr val="CCCCCE"/>
        </a:solidFill>
        <a:ln w="15875">
          <a:no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25" name="AutoShape 28">
          <a:extLst>
            <a:ext uri="{FF2B5EF4-FFF2-40B4-BE49-F238E27FC236}">
              <a16:creationId xmlns:a16="http://schemas.microsoft.com/office/drawing/2014/main" id="{EF9D15E7-7795-433F-A612-22FF3D0FFBFA}"/>
            </a:ext>
          </a:extLst>
        </xdr:cNvPr>
        <xdr:cNvSpPr>
          <a:spLocks noChangeArrowheads="1"/>
        </xdr:cNvSpPr>
      </xdr:nvSpPr>
      <xdr:spPr bwMode="auto">
        <a:xfrm rot="-5400000">
          <a:off x="1589485" y="2218135"/>
          <a:ext cx="1114425" cy="283369"/>
        </a:xfrm>
        <a:prstGeom prst="leftArrow">
          <a:avLst>
            <a:gd name="adj1" fmla="val 38463"/>
            <a:gd name="adj2" fmla="val 116325"/>
          </a:avLst>
        </a:prstGeom>
        <a:solidFill>
          <a:srgbClr val="CCCCCE"/>
        </a:solidFill>
        <a:ln w="15875">
          <a:noFill/>
          <a:miter lim="800000"/>
          <a:headEnd/>
          <a:tailEnd/>
        </a:ln>
      </xdr:spPr>
    </xdr:sp>
    <xdr:clientData/>
  </xdr:twoCellAnchor>
  <xdr:twoCellAnchor>
    <xdr:from>
      <xdr:col>12</xdr:col>
      <xdr:colOff>40482</xdr:colOff>
      <xdr:row>17</xdr:row>
      <xdr:rowOff>116682</xdr:rowOff>
    </xdr:from>
    <xdr:to>
      <xdr:col>15</xdr:col>
      <xdr:colOff>173832</xdr:colOff>
      <xdr:row>19</xdr:row>
      <xdr:rowOff>50007</xdr:rowOff>
    </xdr:to>
    <xdr:sp macro="" textlink="">
      <xdr:nvSpPr>
        <xdr:cNvPr id="26" name="AutoShape 39">
          <a:extLst>
            <a:ext uri="{FF2B5EF4-FFF2-40B4-BE49-F238E27FC236}">
              <a16:creationId xmlns:a16="http://schemas.microsoft.com/office/drawing/2014/main" id="{18A0E4BD-EAE8-4E45-9B7F-1C5208C41A04}"/>
            </a:ext>
          </a:extLst>
        </xdr:cNvPr>
        <xdr:cNvSpPr>
          <a:spLocks noChangeArrowheads="1"/>
        </xdr:cNvSpPr>
      </xdr:nvSpPr>
      <xdr:spPr bwMode="auto">
        <a:xfrm rot="10800000">
          <a:off x="6498432" y="3107532"/>
          <a:ext cx="847725" cy="257175"/>
        </a:xfrm>
        <a:prstGeom prst="leftArrow">
          <a:avLst>
            <a:gd name="adj1" fmla="val 50000"/>
            <a:gd name="adj2" fmla="val 55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27" name="AutoShape 38">
          <a:extLst>
            <a:ext uri="{FF2B5EF4-FFF2-40B4-BE49-F238E27FC236}">
              <a16:creationId xmlns:a16="http://schemas.microsoft.com/office/drawing/2014/main" id="{BEF24A5D-702C-47CF-A192-246686EC844E}"/>
            </a:ext>
          </a:extLst>
        </xdr:cNvPr>
        <xdr:cNvSpPr>
          <a:spLocks noChangeArrowheads="1"/>
        </xdr:cNvSpPr>
      </xdr:nvSpPr>
      <xdr:spPr bwMode="auto">
        <a:xfrm rot="10800000">
          <a:off x="3648075" y="5881641"/>
          <a:ext cx="333375" cy="178639"/>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34</xdr:row>
      <xdr:rowOff>138067</xdr:rowOff>
    </xdr:from>
    <xdr:to>
      <xdr:col>14</xdr:col>
      <xdr:colOff>0</xdr:colOff>
      <xdr:row>35</xdr:row>
      <xdr:rowOff>154781</xdr:rowOff>
    </xdr:to>
    <xdr:sp macro="" textlink="">
      <xdr:nvSpPr>
        <xdr:cNvPr id="28" name="AutoShape 38">
          <a:extLst>
            <a:ext uri="{FF2B5EF4-FFF2-40B4-BE49-F238E27FC236}">
              <a16:creationId xmlns:a16="http://schemas.microsoft.com/office/drawing/2014/main" id="{DCDF157D-DC2A-446E-8B14-0014715595CB}"/>
            </a:ext>
          </a:extLst>
        </xdr:cNvPr>
        <xdr:cNvSpPr>
          <a:spLocks noChangeArrowheads="1"/>
        </xdr:cNvSpPr>
      </xdr:nvSpPr>
      <xdr:spPr bwMode="auto">
        <a:xfrm rot="10800000">
          <a:off x="6648450" y="5881642"/>
          <a:ext cx="333375" cy="178639"/>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11</xdr:col>
      <xdr:colOff>326232</xdr:colOff>
      <xdr:row>20</xdr:row>
      <xdr:rowOff>59532</xdr:rowOff>
    </xdr:from>
    <xdr:to>
      <xdr:col>11</xdr:col>
      <xdr:colOff>2040732</xdr:colOff>
      <xdr:row>22</xdr:row>
      <xdr:rowOff>88107</xdr:rowOff>
    </xdr:to>
    <xdr:sp macro="" textlink="">
      <xdr:nvSpPr>
        <xdr:cNvPr id="29" name="AutoShape 14">
          <a:extLst>
            <a:ext uri="{FF2B5EF4-FFF2-40B4-BE49-F238E27FC236}">
              <a16:creationId xmlns:a16="http://schemas.microsoft.com/office/drawing/2014/main" id="{6CACE782-11F6-4297-982A-E5C60B7501F8}"/>
            </a:ext>
          </a:extLst>
        </xdr:cNvPr>
        <xdr:cNvSpPr>
          <a:spLocks noChangeArrowheads="1"/>
        </xdr:cNvSpPr>
      </xdr:nvSpPr>
      <xdr:spPr bwMode="auto">
        <a:xfrm>
          <a:off x="4498182" y="3536157"/>
          <a:ext cx="1714500" cy="352425"/>
        </a:xfrm>
        <a:prstGeom prst="curvedUpArrow">
          <a:avLst>
            <a:gd name="adj1" fmla="val 97297"/>
            <a:gd name="adj2" fmla="val 194595"/>
            <a:gd name="adj3" fmla="val 33333"/>
          </a:avLst>
        </a:prstGeom>
        <a:solidFill>
          <a:srgbClr val="CCCCCE"/>
        </a:solidFill>
        <a:ln w="15875">
          <a:noFill/>
          <a:miter lim="800000"/>
          <a:headEnd/>
          <a:tailEnd/>
        </a:ln>
      </xdr:spPr>
    </xdr:sp>
    <xdr:clientData/>
  </xdr:twoCellAnchor>
  <xdr:twoCellAnchor>
    <xdr:from>
      <xdr:col>11</xdr:col>
      <xdr:colOff>69057</xdr:colOff>
      <xdr:row>14</xdr:row>
      <xdr:rowOff>88107</xdr:rowOff>
    </xdr:from>
    <xdr:to>
      <xdr:col>11</xdr:col>
      <xdr:colOff>1983582</xdr:colOff>
      <xdr:row>16</xdr:row>
      <xdr:rowOff>116682</xdr:rowOff>
    </xdr:to>
    <xdr:sp macro="" textlink="">
      <xdr:nvSpPr>
        <xdr:cNvPr id="30" name="AutoShape 15">
          <a:extLst>
            <a:ext uri="{FF2B5EF4-FFF2-40B4-BE49-F238E27FC236}">
              <a16:creationId xmlns:a16="http://schemas.microsoft.com/office/drawing/2014/main" id="{29484AD0-AFCA-4817-9E66-A4596E182181}"/>
            </a:ext>
          </a:extLst>
        </xdr:cNvPr>
        <xdr:cNvSpPr>
          <a:spLocks noChangeArrowheads="1"/>
        </xdr:cNvSpPr>
      </xdr:nvSpPr>
      <xdr:spPr bwMode="auto">
        <a:xfrm rot="10800000">
          <a:off x="4241007" y="2593182"/>
          <a:ext cx="1914525" cy="352425"/>
        </a:xfrm>
        <a:prstGeom prst="curvedUpArrow">
          <a:avLst>
            <a:gd name="adj1" fmla="val 108649"/>
            <a:gd name="adj2" fmla="val 217297"/>
            <a:gd name="adj3" fmla="val 33333"/>
          </a:avLst>
        </a:prstGeom>
        <a:solidFill>
          <a:srgbClr val="CCCCCE"/>
        </a:solidFill>
        <a:ln w="15875">
          <a:noFill/>
          <a:miter lim="800000"/>
          <a:headEnd/>
          <a:tailEnd/>
        </a:ln>
      </xdr:spPr>
    </xdr:sp>
    <xdr:clientData/>
  </xdr:twoCellAnchor>
  <xdr:twoCellAnchor>
    <xdr:from>
      <xdr:col>8</xdr:col>
      <xdr:colOff>40482</xdr:colOff>
      <xdr:row>17</xdr:row>
      <xdr:rowOff>116682</xdr:rowOff>
    </xdr:from>
    <xdr:to>
      <xdr:col>10</xdr:col>
      <xdr:colOff>107157</xdr:colOff>
      <xdr:row>19</xdr:row>
      <xdr:rowOff>50007</xdr:rowOff>
    </xdr:to>
    <xdr:sp macro="" textlink="">
      <xdr:nvSpPr>
        <xdr:cNvPr id="31" name="AutoShape 16">
          <a:extLst>
            <a:ext uri="{FF2B5EF4-FFF2-40B4-BE49-F238E27FC236}">
              <a16:creationId xmlns:a16="http://schemas.microsoft.com/office/drawing/2014/main" id="{F3F0CC21-2181-4909-8C96-EB659ADF51F7}"/>
            </a:ext>
          </a:extLst>
        </xdr:cNvPr>
        <xdr:cNvSpPr>
          <a:spLocks noChangeArrowheads="1"/>
        </xdr:cNvSpPr>
      </xdr:nvSpPr>
      <xdr:spPr bwMode="auto">
        <a:xfrm rot="10800000">
          <a:off x="3498057" y="3107532"/>
          <a:ext cx="590550" cy="257175"/>
        </a:xfrm>
        <a:prstGeom prst="leftArrow">
          <a:avLst>
            <a:gd name="adj1" fmla="val 50000"/>
            <a:gd name="adj2" fmla="val 49167"/>
          </a:avLst>
        </a:prstGeom>
        <a:solidFill>
          <a:srgbClr val="CCCCCE"/>
        </a:solidFill>
        <a:ln w="15875">
          <a:noFill/>
          <a:miter lim="800000"/>
          <a:headEnd/>
          <a:tailEnd/>
        </a:ln>
      </xdr:spPr>
    </xdr:sp>
    <xdr:clientData/>
  </xdr:twoCellAnchor>
  <xdr:twoCellAnchor>
    <xdr:from>
      <xdr:col>16</xdr:col>
      <xdr:colOff>869157</xdr:colOff>
      <xdr:row>9</xdr:row>
      <xdr:rowOff>116682</xdr:rowOff>
    </xdr:from>
    <xdr:to>
      <xdr:col>16</xdr:col>
      <xdr:colOff>1116807</xdr:colOff>
      <xdr:row>16</xdr:row>
      <xdr:rowOff>97632</xdr:rowOff>
    </xdr:to>
    <xdr:sp macro="" textlink="">
      <xdr:nvSpPr>
        <xdr:cNvPr id="32" name="AutoShape 27">
          <a:extLst>
            <a:ext uri="{FF2B5EF4-FFF2-40B4-BE49-F238E27FC236}">
              <a16:creationId xmlns:a16="http://schemas.microsoft.com/office/drawing/2014/main" id="{D06067E3-1414-4A2C-BD60-CA6C4EB6802E}"/>
            </a:ext>
          </a:extLst>
        </xdr:cNvPr>
        <xdr:cNvSpPr>
          <a:spLocks noChangeArrowheads="1"/>
        </xdr:cNvSpPr>
      </xdr:nvSpPr>
      <xdr:spPr bwMode="auto">
        <a:xfrm rot="5400000">
          <a:off x="7798594" y="2245520"/>
          <a:ext cx="1114425" cy="247650"/>
        </a:xfrm>
        <a:prstGeom prst="leftArrow">
          <a:avLst>
            <a:gd name="adj1" fmla="val 50000"/>
            <a:gd name="adj2" fmla="val 116346"/>
          </a:avLst>
        </a:prstGeom>
        <a:solidFill>
          <a:srgbClr val="CCCCCE"/>
        </a:solidFill>
        <a:ln w="15875">
          <a:no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33" name="AutoShape 28">
          <a:extLst>
            <a:ext uri="{FF2B5EF4-FFF2-40B4-BE49-F238E27FC236}">
              <a16:creationId xmlns:a16="http://schemas.microsoft.com/office/drawing/2014/main" id="{7E60329D-53CC-4164-BA9B-6502C7054F8C}"/>
            </a:ext>
          </a:extLst>
        </xdr:cNvPr>
        <xdr:cNvSpPr>
          <a:spLocks noChangeArrowheads="1"/>
        </xdr:cNvSpPr>
      </xdr:nvSpPr>
      <xdr:spPr bwMode="auto">
        <a:xfrm rot="-5400000">
          <a:off x="1589485" y="2218135"/>
          <a:ext cx="1114425" cy="283369"/>
        </a:xfrm>
        <a:prstGeom prst="leftArrow">
          <a:avLst>
            <a:gd name="adj1" fmla="val 38463"/>
            <a:gd name="adj2" fmla="val 116325"/>
          </a:avLst>
        </a:prstGeom>
        <a:solidFill>
          <a:srgbClr val="CCCCCE"/>
        </a:solidFill>
        <a:ln w="15875">
          <a:noFill/>
          <a:miter lim="800000"/>
          <a:headEnd/>
          <a:tailEnd/>
        </a:ln>
      </xdr:spPr>
    </xdr:sp>
    <xdr:clientData/>
  </xdr:twoCellAnchor>
  <xdr:twoCellAnchor>
    <xdr:from>
      <xdr:col>12</xdr:col>
      <xdr:colOff>40482</xdr:colOff>
      <xdr:row>17</xdr:row>
      <xdr:rowOff>116682</xdr:rowOff>
    </xdr:from>
    <xdr:to>
      <xdr:col>15</xdr:col>
      <xdr:colOff>173832</xdr:colOff>
      <xdr:row>19</xdr:row>
      <xdr:rowOff>50007</xdr:rowOff>
    </xdr:to>
    <xdr:sp macro="" textlink="">
      <xdr:nvSpPr>
        <xdr:cNvPr id="34" name="AutoShape 39">
          <a:extLst>
            <a:ext uri="{FF2B5EF4-FFF2-40B4-BE49-F238E27FC236}">
              <a16:creationId xmlns:a16="http://schemas.microsoft.com/office/drawing/2014/main" id="{5F8BD409-E81C-4CDE-B13B-CB6E667200F1}"/>
            </a:ext>
          </a:extLst>
        </xdr:cNvPr>
        <xdr:cNvSpPr>
          <a:spLocks noChangeArrowheads="1"/>
        </xdr:cNvSpPr>
      </xdr:nvSpPr>
      <xdr:spPr bwMode="auto">
        <a:xfrm rot="10800000">
          <a:off x="6498432" y="3107532"/>
          <a:ext cx="847725" cy="257175"/>
        </a:xfrm>
        <a:prstGeom prst="leftArrow">
          <a:avLst>
            <a:gd name="adj1" fmla="val 50000"/>
            <a:gd name="adj2" fmla="val 55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35" name="AutoShape 38">
          <a:extLst>
            <a:ext uri="{FF2B5EF4-FFF2-40B4-BE49-F238E27FC236}">
              <a16:creationId xmlns:a16="http://schemas.microsoft.com/office/drawing/2014/main" id="{86CFE697-883E-45F8-9CC2-3145969EA2B8}"/>
            </a:ext>
          </a:extLst>
        </xdr:cNvPr>
        <xdr:cNvSpPr>
          <a:spLocks noChangeArrowheads="1"/>
        </xdr:cNvSpPr>
      </xdr:nvSpPr>
      <xdr:spPr bwMode="auto">
        <a:xfrm rot="10800000">
          <a:off x="3648075" y="5881641"/>
          <a:ext cx="333375" cy="178639"/>
        </a:xfrm>
        <a:prstGeom prst="leftArrow">
          <a:avLst>
            <a:gd name="adj1" fmla="val 50000"/>
            <a:gd name="adj2" fmla="val 50000"/>
          </a:avLst>
        </a:prstGeom>
        <a:solidFill>
          <a:srgbClr val="CCCCCE"/>
        </a:solidFill>
        <a:ln w="15875">
          <a:noFill/>
          <a:miter lim="800000"/>
          <a:headEnd/>
          <a:tailEnd/>
        </a:ln>
      </xdr:spPr>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60634A-7BEA-476F-ADFE-CFD2395211B6}" name="tbl_PowerBiSourceTable" displayName="tbl_PowerBiSourceTable" ref="A1:L4411" totalsRowShown="0">
  <autoFilter ref="A1:L4411" xr:uid="{1A60634A-7BEA-476F-ADFE-CFD2395211B6}"/>
  <tableColumns count="12">
    <tableColumn id="1" xr3:uid="{151C520F-1FD3-478C-AFB3-49B266158C50}" name="Name"/>
    <tableColumn id="2" xr3:uid="{6947C4FA-2CAE-4F68-9B40-EB47BA2CA623}" name="Wholesale and Retail controls"/>
    <tableColumn id="3" xr3:uid="{635876A3-0C78-4684-8C43-0D1C730316E7}" name="Report name"/>
    <tableColumn id="4" xr3:uid="{369D88BD-22AA-4888-BB66-58BF7C243C4F}" name="Index"/>
    <tableColumn id="5" xr3:uid="{393561CB-2266-49F2-A87D-B6BCEFF4B0FA}" name="Date" dataDxfId="75"/>
    <tableColumn id="6" xr3:uid="{A793C3BB-387F-4F77-96BA-6082A4273D8D}" name="ValueDate"/>
    <tableColumn id="7" xr3:uid="{A3490927-B8FA-4968-BECA-61C4393A464E}" name="ValuePercentage"/>
    <tableColumn id="8" xr3:uid="{D97E2F11-6BD6-410C-99E7-F70B39D4D73F}" name="ValueNumber"/>
    <tableColumn id="9" xr3:uid="{C391A423-4678-4D9A-A7DF-784442361B18}" name="ValueText"/>
    <tableColumn id="10" xr3:uid="{B7E240BC-1856-436E-ADA5-E8FF4B8F9E33}" name="Heading level"/>
    <tableColumn id="11" xr3:uid="{96392C14-3118-48E2-BD44-A185A612F53A}" name="Reference"/>
    <tableColumn id="12" xr3:uid="{107C1587-9F84-41A8-BCFF-9C7F7D20BE63}" name="Column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15.bin"/><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7.bin"/><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customProperty" Target="../customProperty6.bin"/><Relationship Id="rId1" Type="http://schemas.openxmlformats.org/officeDocument/2006/relationships/printerSettings" Target="../printerSettings/printerSettings8.bin"/><Relationship Id="rId4"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CCE"/>
    <outlinePr summaryBelow="0" summaryRight="0"/>
    <pageSetUpPr fitToPage="1"/>
  </sheetPr>
  <dimension ref="A1:XFC91"/>
  <sheetViews>
    <sheetView showGridLines="0" tabSelected="1" zoomScaleNormal="100" workbookViewId="0"/>
  </sheetViews>
  <sheetFormatPr defaultColWidth="10.6640625" defaultRowHeight="12.75" customHeight="1" zeroHeight="1" x14ac:dyDescent="0.2"/>
  <cols>
    <col min="1" max="1" width="10.109375" style="105" customWidth="1"/>
    <col min="2" max="2" width="76.77734375" style="105" bestFit="1" customWidth="1"/>
    <col min="3" max="3" width="18" style="105" customWidth="1"/>
    <col min="4" max="11" width="10.6640625" style="105" customWidth="1"/>
    <col min="12" max="16383" width="10.6640625" style="105" hidden="1" customWidth="1"/>
    <col min="16384" max="16384" width="11" style="105" hidden="1" customWidth="1"/>
  </cols>
  <sheetData>
    <row r="1" spans="1:11" ht="31" x14ac:dyDescent="0.2">
      <c r="A1" s="132" t="str">
        <f ca="1" xml:space="preserve"> RIGHT(CELL("filename", $A$1), LEN(CELL("filename", $A$1)) - SEARCH("]", CELL("filename", $A$1)))</f>
        <v>Cover</v>
      </c>
      <c r="B1" s="132"/>
      <c r="C1" s="56"/>
      <c r="D1" s="56"/>
      <c r="E1" s="56"/>
      <c r="F1" s="56"/>
      <c r="G1" s="56"/>
      <c r="H1" s="53"/>
      <c r="I1" s="53"/>
      <c r="J1" s="53"/>
      <c r="K1" s="53"/>
    </row>
    <row r="2" spans="1:11" ht="13" x14ac:dyDescent="0.2">
      <c r="A2" s="48"/>
      <c r="B2" s="48"/>
      <c r="C2" s="48"/>
      <c r="D2" s="48"/>
      <c r="E2" s="48"/>
      <c r="F2" s="48"/>
      <c r="G2" s="48"/>
    </row>
    <row r="3" spans="1:11" s="184" customFormat="1" ht="23.5" x14ac:dyDescent="0.2">
      <c r="A3" s="78"/>
      <c r="B3" s="193" t="s">
        <v>366</v>
      </c>
      <c r="C3" s="78"/>
      <c r="D3" s="78"/>
      <c r="E3" s="78"/>
      <c r="F3" s="78"/>
      <c r="G3" s="78"/>
    </row>
    <row r="4" spans="1:11" ht="13" x14ac:dyDescent="0.2">
      <c r="A4" s="48"/>
      <c r="B4" s="48"/>
      <c r="C4" s="48"/>
      <c r="D4" s="48"/>
      <c r="E4" s="48"/>
      <c r="F4" s="48"/>
      <c r="G4" s="48"/>
    </row>
    <row r="5" spans="1:11" ht="13" x14ac:dyDescent="0.2">
      <c r="A5" s="48"/>
      <c r="B5" s="48" t="s">
        <v>2652</v>
      </c>
      <c r="C5" s="168" t="s">
        <v>3138</v>
      </c>
      <c r="D5" s="48"/>
      <c r="E5" s="48"/>
      <c r="F5" s="48"/>
      <c r="G5" s="48"/>
    </row>
    <row r="6" spans="1:11" ht="13" x14ac:dyDescent="0.2">
      <c r="A6" s="48"/>
      <c r="B6" s="48" t="s">
        <v>1492</v>
      </c>
      <c r="C6" s="168">
        <v>12</v>
      </c>
      <c r="D6" s="48"/>
      <c r="E6" s="48"/>
      <c r="F6" s="48"/>
      <c r="G6" s="48"/>
    </row>
    <row r="7" spans="1:11" ht="13" x14ac:dyDescent="0.2">
      <c r="A7" s="48"/>
      <c r="B7" s="48" t="s">
        <v>538</v>
      </c>
      <c r="C7" s="163" t="str">
        <f ca="1" xml:space="preserve"> MID(CELL("filename"), FIND("[", CELL("filename"), 1) + 1, FIND("]", CELL("filename"), 1) - FIND("[", CELL("filename"), 1) - 1)</f>
        <v>PR24-reconciliation-Revenue-adjustments-feeder-v1.5 - for publication.xlsx</v>
      </c>
      <c r="D7" s="48"/>
      <c r="E7" s="48"/>
      <c r="F7" s="48"/>
      <c r="G7" s="48"/>
    </row>
    <row r="8" spans="1:11" ht="13" x14ac:dyDescent="0.2">
      <c r="A8" s="48"/>
      <c r="B8" s="48" t="s">
        <v>0</v>
      </c>
      <c r="C8" s="153">
        <v>45962</v>
      </c>
      <c r="D8" s="48"/>
      <c r="E8" s="48"/>
      <c r="F8" s="48"/>
      <c r="G8" s="48"/>
    </row>
    <row r="9" spans="1:11" ht="13" x14ac:dyDescent="0.2">
      <c r="A9" s="48"/>
      <c r="B9" s="48"/>
      <c r="C9" s="48"/>
      <c r="D9" s="48"/>
      <c r="E9" s="48"/>
      <c r="F9" s="48"/>
      <c r="G9" s="48"/>
    </row>
    <row r="10" spans="1:11" ht="13" x14ac:dyDescent="0.2">
      <c r="A10" s="48"/>
      <c r="B10" s="206" t="s">
        <v>880</v>
      </c>
      <c r="C10" s="207" t="s">
        <v>3022</v>
      </c>
      <c r="D10" s="206"/>
      <c r="E10" s="48"/>
      <c r="F10" s="48"/>
      <c r="G10" s="48"/>
    </row>
    <row r="11" spans="1:11" ht="13" x14ac:dyDescent="0.2"/>
    <row r="12" spans="1:11" ht="13" x14ac:dyDescent="0.2"/>
    <row r="13" spans="1:11" ht="13" x14ac:dyDescent="0.2"/>
    <row r="14" spans="1:11" ht="13" x14ac:dyDescent="0.2"/>
    <row r="15" spans="1:11" ht="13" x14ac:dyDescent="0.2"/>
    <row r="16" spans="1:11" ht="13" x14ac:dyDescent="0.2"/>
    <row r="17" spans="2:2" ht="13" x14ac:dyDescent="0.2"/>
    <row r="18" spans="2:2" ht="14.5" x14ac:dyDescent="0.35">
      <c r="B18" s="177"/>
    </row>
    <row r="19" spans="2:2" ht="13" x14ac:dyDescent="0.2"/>
    <row r="20" spans="2:2" ht="13" x14ac:dyDescent="0.2"/>
    <row r="21" spans="2:2" ht="13" x14ac:dyDescent="0.2"/>
    <row r="22" spans="2:2" ht="13" x14ac:dyDescent="0.2"/>
    <row r="23" spans="2:2" ht="13" x14ac:dyDescent="0.2"/>
    <row r="24" spans="2:2" ht="13" x14ac:dyDescent="0.2"/>
    <row r="25" spans="2:2" ht="13" x14ac:dyDescent="0.2"/>
    <row r="26" spans="2:2" ht="13" x14ac:dyDescent="0.2"/>
    <row r="27" spans="2:2" ht="13" x14ac:dyDescent="0.2"/>
    <row r="28" spans="2:2" ht="13" x14ac:dyDescent="0.2"/>
    <row r="29" spans="2:2" ht="13" x14ac:dyDescent="0.2"/>
    <row r="30" spans="2:2" ht="13" x14ac:dyDescent="0.2"/>
    <row r="31" spans="2:2" ht="13" x14ac:dyDescent="0.2"/>
    <row r="32" spans="2:2" ht="13" x14ac:dyDescent="0.2"/>
    <row r="33" ht="13" x14ac:dyDescent="0.2"/>
    <row r="34" ht="13" x14ac:dyDescent="0.2"/>
    <row r="35" ht="13" hidden="1" x14ac:dyDescent="0.2"/>
    <row r="36" ht="13" hidden="1" x14ac:dyDescent="0.2"/>
    <row r="37" ht="13.5" hidden="1" customHeight="1" x14ac:dyDescent="0.2"/>
    <row r="38" ht="13.5" hidden="1" customHeight="1" x14ac:dyDescent="0.2"/>
    <row r="39" ht="13.5" hidden="1" customHeight="1" x14ac:dyDescent="0.2"/>
    <row r="40" ht="13.5" hidden="1" customHeight="1" x14ac:dyDescent="0.2"/>
    <row r="41" ht="13.5" hidden="1" customHeight="1" x14ac:dyDescent="0.2"/>
    <row r="42" ht="13.5" hidden="1" customHeight="1" x14ac:dyDescent="0.2"/>
    <row r="43" ht="13.5" hidden="1" customHeight="1" x14ac:dyDescent="0.2"/>
    <row r="44" ht="13.5" hidden="1" customHeight="1" x14ac:dyDescent="0.2"/>
    <row r="45" ht="13.5" hidden="1" customHeight="1" x14ac:dyDescent="0.2"/>
    <row r="46" ht="13.5" hidden="1" customHeight="1" x14ac:dyDescent="0.2"/>
    <row r="47" ht="13.5" hidden="1" customHeight="1" x14ac:dyDescent="0.2"/>
    <row r="48" ht="13.5" hidden="1" customHeight="1" x14ac:dyDescent="0.2"/>
    <row r="49" ht="13.5" hidden="1" customHeight="1" x14ac:dyDescent="0.2"/>
    <row r="50" ht="13.5" hidden="1" customHeight="1" x14ac:dyDescent="0.2"/>
    <row r="51" ht="13.5" hidden="1" customHeight="1" x14ac:dyDescent="0.2"/>
    <row r="52" ht="13.5" hidden="1" customHeight="1" x14ac:dyDescent="0.2"/>
    <row r="53" ht="13.5" hidden="1" customHeight="1" x14ac:dyDescent="0.2"/>
    <row r="54" ht="13.5" hidden="1" customHeight="1" x14ac:dyDescent="0.2"/>
    <row r="55" ht="13.5" hidden="1" customHeight="1" x14ac:dyDescent="0.2"/>
    <row r="56" ht="13.5" hidden="1" customHeight="1" x14ac:dyDescent="0.2"/>
    <row r="57" ht="13.5" hidden="1" customHeight="1" x14ac:dyDescent="0.2"/>
    <row r="58" ht="13.5" hidden="1" customHeight="1" x14ac:dyDescent="0.2"/>
    <row r="59" ht="13.5" hidden="1" customHeight="1" x14ac:dyDescent="0.2"/>
    <row r="60" ht="13.5" hidden="1" customHeight="1" x14ac:dyDescent="0.2"/>
    <row r="61" ht="13.5" hidden="1" customHeight="1" x14ac:dyDescent="0.2"/>
    <row r="62" ht="13.5" hidden="1" customHeight="1" x14ac:dyDescent="0.2"/>
    <row r="63" ht="13.5" hidden="1" customHeight="1" x14ac:dyDescent="0.2"/>
    <row r="64" ht="13.5" hidden="1" customHeight="1" x14ac:dyDescent="0.2"/>
    <row r="65" ht="13.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row r="87" ht="13.5" hidden="1" customHeight="1" x14ac:dyDescent="0.2"/>
    <row r="88" ht="13.5" hidden="1" customHeight="1" x14ac:dyDescent="0.2"/>
    <row r="89" ht="13.5" hidden="1" customHeight="1" x14ac:dyDescent="0.2"/>
    <row r="90" ht="12.75" customHeight="1" x14ac:dyDescent="0.2"/>
    <row r="91" ht="12.75" customHeight="1" x14ac:dyDescent="0.2"/>
  </sheetData>
  <hyperlinks>
    <hyperlink ref="C10" r:id="rId1" display="mailto:PR24@ofwat.gov.uk" xr:uid="{C3736275-A896-4928-8A29-FDBAF0CDF1D4}"/>
  </hyperlinks>
  <pageMargins left="0.70866141732283472" right="0.70866141732283472" top="0.74803149606299213" bottom="0.74803149606299213" header="0.31496062992125984" footer="0.31496062992125984"/>
  <pageSetup paperSize="8" fitToHeight="0" orientation="landscape" r:id="rId2"/>
  <headerFooter>
    <oddHeader>&amp;L&amp;F&amp;CSheet: &amp;A&amp;ROFFICIAL</oddHeader>
    <oddFooter>&amp;LPrinted on &amp;D at &amp;T&amp;CPage &amp;P of &amp;N&amp;ROfwat</oddFooter>
  </headerFooter>
  <customProperties>
    <customPr name="MMSheetType"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D8D8D8"/>
    <outlinePr summaryBelow="0" summaryRight="0"/>
    <pageSetUpPr fitToPage="1"/>
  </sheetPr>
  <dimension ref="A1:ZZ905"/>
  <sheetViews>
    <sheetView showGridLines="0" zoomScaleNormal="100" workbookViewId="0">
      <pane xSplit="9" ySplit="5" topLeftCell="J6" activePane="bottomRight" state="frozen"/>
      <selection activeCell="J1" sqref="J1"/>
      <selection pane="topRight" activeCell="J1" sqref="J1"/>
      <selection pane="bottomLeft" activeCell="J1" sqref="J1"/>
      <selection pane="bottomRight"/>
    </sheetView>
  </sheetViews>
  <sheetFormatPr defaultColWidth="0" defaultRowHeight="13" zeroHeight="1" outlineLevelRow="2" x14ac:dyDescent="0.2"/>
  <cols>
    <col min="1" max="2" width="1.44140625" style="33" customWidth="1"/>
    <col min="3" max="3" width="1.44140625" style="68" customWidth="1"/>
    <col min="4" max="4" width="1.44140625" style="69" customWidth="1"/>
    <col min="5" max="5" width="209" style="37" bestFit="1" customWidth="1"/>
    <col min="6" max="6" width="14.77734375" style="37" customWidth="1"/>
    <col min="7" max="7" width="15.77734375" style="37" bestFit="1" customWidth="1"/>
    <col min="8" max="8" width="14.77734375" style="37" customWidth="1"/>
    <col min="9" max="9" width="3.44140625" style="37" customWidth="1"/>
    <col min="10" max="23" width="14.77734375" style="37" customWidth="1"/>
    <col min="24" max="16384" width="15.109375" style="37" hidden="1"/>
  </cols>
  <sheetData>
    <row r="1" spans="1:702" s="53" customFormat="1" ht="31" x14ac:dyDescent="0.2">
      <c r="A1" s="29" t="str">
        <f ca="1" xml:space="preserve"> RIGHT(CELL("filename", A1), LEN(CELL("filename", A1)) - SEARCH("]", CELL("filename", A1)))</f>
        <v>Calc_In-periodODI</v>
      </c>
      <c r="B1" s="29"/>
    </row>
    <row r="2" spans="1:702" s="59" customFormat="1" x14ac:dyDescent="0.2">
      <c r="A2" s="3"/>
      <c r="B2" s="3"/>
      <c r="C2" s="10"/>
      <c r="D2" s="11"/>
      <c r="E2" s="2" t="s">
        <v>2256</v>
      </c>
      <c r="F2" s="62">
        <f>Inputs!$F$2</f>
        <v>0</v>
      </c>
      <c r="G2" s="65" t="s">
        <v>1104</v>
      </c>
      <c r="H2" s="2"/>
      <c r="I2" s="2"/>
      <c r="J2" s="7">
        <f xml:space="preserve"> Time!J$14</f>
        <v>44651</v>
      </c>
      <c r="K2" s="7">
        <f xml:space="preserve"> Time!K$14</f>
        <v>45016</v>
      </c>
      <c r="L2" s="7">
        <f xml:space="preserve"> Time!L$14</f>
        <v>45382</v>
      </c>
      <c r="M2" s="7">
        <f xml:space="preserve"> Time!M$14</f>
        <v>45747</v>
      </c>
      <c r="N2" s="7">
        <f xml:space="preserve"> Time!N$14</f>
        <v>46112</v>
      </c>
      <c r="O2" s="7">
        <f xml:space="preserve"> Time!O$14</f>
        <v>46477</v>
      </c>
      <c r="P2" s="7">
        <f xml:space="preserve"> Time!P$14</f>
        <v>46843</v>
      </c>
      <c r="Q2" s="7">
        <f xml:space="preserve"> Time!Q$14</f>
        <v>47208</v>
      </c>
      <c r="R2" s="7">
        <f xml:space="preserve"> Time!R$14</f>
        <v>47573</v>
      </c>
      <c r="S2" s="7">
        <f xml:space="preserve"> Time!S$14</f>
        <v>47938</v>
      </c>
      <c r="T2" s="7">
        <f xml:space="preserve"> Time!T$14</f>
        <v>48304</v>
      </c>
      <c r="U2" s="7">
        <f xml:space="preserve"> Time!U$14</f>
        <v>48669</v>
      </c>
      <c r="V2" s="7">
        <f xml:space="preserve"> Time!V$14</f>
        <v>49034</v>
      </c>
      <c r="W2" s="7">
        <f xml:space="preserve"> Time!W$14</f>
        <v>49399</v>
      </c>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row>
    <row r="3" spans="1:702" s="8" customFormat="1" x14ac:dyDescent="0.2">
      <c r="A3" s="3"/>
      <c r="B3" s="3"/>
      <c r="C3" s="10"/>
      <c r="D3" s="11"/>
      <c r="E3" s="37" t="s">
        <v>1707</v>
      </c>
      <c r="H3" s="2"/>
      <c r="I3" s="2"/>
      <c r="J3" s="1" t="str">
        <f xml:space="preserve"> Time!J$19</f>
        <v/>
      </c>
      <c r="K3" s="1" t="str">
        <f xml:space="preserve"> Time!K$19</f>
        <v/>
      </c>
      <c r="L3" s="1" t="str">
        <f xml:space="preserve"> Time!L$19</f>
        <v/>
      </c>
      <c r="M3" s="1" t="str">
        <f xml:space="preserve"> Time!M$19</f>
        <v/>
      </c>
      <c r="N3" s="1" t="str">
        <f xml:space="preserve"> Time!N$19</f>
        <v/>
      </c>
      <c r="O3" s="1" t="str">
        <f xml:space="preserve"> Time!O$19</f>
        <v/>
      </c>
      <c r="P3" s="1" t="str">
        <f xml:space="preserve"> Time!P$19</f>
        <v/>
      </c>
      <c r="Q3" s="1" t="str">
        <f xml:space="preserve"> Time!Q$19</f>
        <v/>
      </c>
      <c r="R3" s="1" t="str">
        <f xml:space="preserve"> Time!R$19</f>
        <v/>
      </c>
      <c r="S3" s="1" t="str">
        <f xml:space="preserve"> Time!S$19</f>
        <v>PR24</v>
      </c>
      <c r="T3" s="1" t="str">
        <f xml:space="preserve"> Time!T$19</f>
        <v>PR24</v>
      </c>
      <c r="U3" s="1" t="str">
        <f xml:space="preserve"> Time!U$19</f>
        <v>PR24</v>
      </c>
      <c r="V3" s="1" t="str">
        <f xml:space="preserve"> Time!V$19</f>
        <v>PR24</v>
      </c>
      <c r="W3" s="1" t="str">
        <f xml:space="preserve"> Time!W$19</f>
        <v>PR24</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8" customFormat="1" x14ac:dyDescent="0.2">
      <c r="A4" s="3"/>
      <c r="B4" s="3"/>
      <c r="C4" s="10"/>
      <c r="D4" s="11"/>
      <c r="E4" s="2" t="s">
        <v>189</v>
      </c>
      <c r="F4" s="33"/>
      <c r="G4" s="2"/>
      <c r="H4" s="2"/>
      <c r="I4" s="2"/>
      <c r="J4" s="18">
        <f xml:space="preserve"> Time!J$25</f>
        <v>2022</v>
      </c>
      <c r="K4" s="18">
        <f xml:space="preserve"> Time!K$25</f>
        <v>2023</v>
      </c>
      <c r="L4" s="18">
        <f xml:space="preserve"> Time!L$25</f>
        <v>2024</v>
      </c>
      <c r="M4" s="18">
        <f xml:space="preserve"> Time!M$25</f>
        <v>2025</v>
      </c>
      <c r="N4" s="18">
        <f xml:space="preserve"> Time!N$25</f>
        <v>2026</v>
      </c>
      <c r="O4" s="18">
        <f xml:space="preserve"> Time!O$25</f>
        <v>2027</v>
      </c>
      <c r="P4" s="18">
        <f xml:space="preserve"> Time!P$25</f>
        <v>2028</v>
      </c>
      <c r="Q4" s="18">
        <f xml:space="preserve"> Time!Q$25</f>
        <v>2029</v>
      </c>
      <c r="R4" s="18">
        <f xml:space="preserve"> Time!R$25</f>
        <v>2030</v>
      </c>
      <c r="S4" s="18">
        <f xml:space="preserve"> Time!S$25</f>
        <v>2031</v>
      </c>
      <c r="T4" s="18">
        <f xml:space="preserve"> Time!T$25</f>
        <v>2032</v>
      </c>
      <c r="U4" s="18">
        <f xml:space="preserve"> Time!U$25</f>
        <v>2033</v>
      </c>
      <c r="V4" s="18">
        <f xml:space="preserve"> Time!V$25</f>
        <v>2034</v>
      </c>
      <c r="W4" s="18">
        <f xml:space="preserve"> Time!W$25</f>
        <v>2035</v>
      </c>
    </row>
    <row r="5" spans="1:702" s="8" customFormat="1" x14ac:dyDescent="0.2">
      <c r="A5" s="3"/>
      <c r="B5" s="3"/>
      <c r="C5" s="10"/>
      <c r="D5" s="11"/>
      <c r="E5" s="2" t="s">
        <v>362</v>
      </c>
      <c r="F5" s="33" t="s">
        <v>2082</v>
      </c>
      <c r="G5" s="33" t="s">
        <v>1892</v>
      </c>
      <c r="H5" s="33" t="s">
        <v>1708</v>
      </c>
      <c r="I5" s="2"/>
      <c r="J5" s="5">
        <f xml:space="preserve"> Time!J$29</f>
        <v>1</v>
      </c>
      <c r="K5" s="5">
        <f xml:space="preserve"> Time!K$29</f>
        <v>2</v>
      </c>
      <c r="L5" s="5">
        <f xml:space="preserve"> Time!L$29</f>
        <v>3</v>
      </c>
      <c r="M5" s="5">
        <f xml:space="preserve"> Time!M$29</f>
        <v>4</v>
      </c>
      <c r="N5" s="5">
        <f xml:space="preserve"> Time!N$29</f>
        <v>5</v>
      </c>
      <c r="O5" s="5">
        <f xml:space="preserve"> Time!O$29</f>
        <v>6</v>
      </c>
      <c r="P5" s="5">
        <f xml:space="preserve"> Time!P$29</f>
        <v>7</v>
      </c>
      <c r="Q5" s="5">
        <f xml:space="preserve"> Time!Q$29</f>
        <v>8</v>
      </c>
      <c r="R5" s="5">
        <f xml:space="preserve"> Time!R$29</f>
        <v>9</v>
      </c>
      <c r="S5" s="5">
        <f xml:space="preserve"> Time!S$29</f>
        <v>10</v>
      </c>
      <c r="T5" s="5">
        <f xml:space="preserve"> Time!T$29</f>
        <v>11</v>
      </c>
      <c r="U5" s="5">
        <f xml:space="preserve"> Time!U$29</f>
        <v>12</v>
      </c>
      <c r="V5" s="5">
        <f xml:space="preserve"> Time!V$29</f>
        <v>13</v>
      </c>
      <c r="W5" s="5">
        <f xml:space="preserve"> Time!W$29</f>
        <v>14</v>
      </c>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row>
    <row r="6" spans="1:702" x14ac:dyDescent="0.2">
      <c r="D6" s="37"/>
      <c r="F6" s="33"/>
      <c r="G6" s="33"/>
      <c r="H6" s="33"/>
    </row>
    <row r="7" spans="1:702" x14ac:dyDescent="0.2"/>
    <row r="8" spans="1:702" x14ac:dyDescent="0.2"/>
    <row r="9" spans="1:702" s="21" customFormat="1" x14ac:dyDescent="0.2">
      <c r="A9" s="17"/>
      <c r="B9" s="17" t="s">
        <v>2486</v>
      </c>
      <c r="C9" s="24"/>
      <c r="D9" s="31"/>
    </row>
    <row r="10" spans="1:702" collapsed="1" x14ac:dyDescent="0.2"/>
    <row r="11" spans="1:702" hidden="1" outlineLevel="1" x14ac:dyDescent="0.2">
      <c r="B11" s="33" t="s">
        <v>400</v>
      </c>
    </row>
    <row r="12" spans="1:702" hidden="1" outlineLevel="1" x14ac:dyDescent="0.2">
      <c r="A12" s="3"/>
      <c r="B12" s="3"/>
      <c r="C12" s="10"/>
      <c r="D12" s="11"/>
      <c r="E12" s="208" t="str">
        <f xml:space="preserve"> Inputs!E$271</f>
        <v xml:space="preserve">2027-28 ODI payments deferred until next reporting year (tvm adjusted) in 2022-23 CPIH FYA prices (WR) </v>
      </c>
      <c r="F12" s="209">
        <f xml:space="preserve"> Inputs!F$271</f>
        <v>0</v>
      </c>
      <c r="G12" s="208" t="str">
        <f xml:space="preserve"> Inputs!G$271</f>
        <v>£m</v>
      </c>
      <c r="H12" s="4"/>
    </row>
    <row r="13" spans="1:702" hidden="1" outlineLevel="1" x14ac:dyDescent="0.2">
      <c r="A13" s="3"/>
      <c r="B13" s="3"/>
      <c r="C13" s="10"/>
      <c r="D13" s="11"/>
      <c r="E13" s="208" t="str">
        <f xml:space="preserve"> Inputs!E$272</f>
        <v xml:space="preserve">2027-28 ODI payments deferred until next reporting year (tvm adjusted) in 2022-23 CPIH FYA prices (WN) </v>
      </c>
      <c r="F13" s="209">
        <f xml:space="preserve"> Inputs!F$272</f>
        <v>0</v>
      </c>
      <c r="G13" s="208" t="str">
        <f xml:space="preserve"> Inputs!G$272</f>
        <v>£m</v>
      </c>
      <c r="H13" s="4"/>
    </row>
    <row r="14" spans="1:702" hidden="1" outlineLevel="1" x14ac:dyDescent="0.2">
      <c r="A14" s="3"/>
      <c r="B14" s="3"/>
      <c r="C14" s="10"/>
      <c r="D14" s="11"/>
      <c r="E14" s="208" t="str">
        <f xml:space="preserve"> Inputs!E$273</f>
        <v xml:space="preserve">2027-28 ODI payments deferred until next reporting year (tvm adjusted) in 2022-23 CPIH FYA prices (WWN) </v>
      </c>
      <c r="F14" s="209">
        <f xml:space="preserve"> Inputs!F$273</f>
        <v>0</v>
      </c>
      <c r="G14" s="208" t="str">
        <f xml:space="preserve"> Inputs!G$273</f>
        <v>£m</v>
      </c>
      <c r="H14" s="4"/>
    </row>
    <row r="15" spans="1:702" hidden="1" outlineLevel="1" x14ac:dyDescent="0.2">
      <c r="A15" s="3"/>
      <c r="B15" s="3"/>
      <c r="C15" s="10"/>
      <c r="D15" s="11"/>
      <c r="E15" s="208" t="str">
        <f xml:space="preserve"> Inputs!E$274</f>
        <v xml:space="preserve">2027-28 ODI payments deferred until next reporting year (tvm adjusted) in 2022-23 CPIH FYA prices (BR) </v>
      </c>
      <c r="F15" s="209">
        <f xml:space="preserve"> Inputs!F$274</f>
        <v>0</v>
      </c>
      <c r="G15" s="208" t="str">
        <f xml:space="preserve"> Inputs!G$274</f>
        <v>£m</v>
      </c>
      <c r="H15" s="4"/>
    </row>
    <row r="16" spans="1:702" hidden="1" outlineLevel="1" x14ac:dyDescent="0.2">
      <c r="A16" s="3"/>
      <c r="B16" s="3"/>
      <c r="C16" s="10"/>
      <c r="D16" s="11"/>
      <c r="E16" s="208" t="str">
        <f xml:space="preserve"> Inputs!E$275</f>
        <v xml:space="preserve">2027-28 ODI payments deferred until next reporting year (tvm adjusted) in 2022-23 CPIH FYA prices (ADDN1) </v>
      </c>
      <c r="F16" s="209">
        <f xml:space="preserve"> Inputs!F$275</f>
        <v>0</v>
      </c>
      <c r="G16" s="208" t="str">
        <f xml:space="preserve"> Inputs!G$275</f>
        <v>£m</v>
      </c>
      <c r="H16" s="4"/>
    </row>
    <row r="17" spans="1:8" hidden="1" outlineLevel="1" x14ac:dyDescent="0.2">
      <c r="A17" s="3"/>
      <c r="B17" s="3"/>
      <c r="C17" s="10"/>
      <c r="D17" s="11"/>
      <c r="E17" s="208" t="str">
        <f xml:space="preserve"> Inputs!E$276</f>
        <v xml:space="preserve">2027-28 ODI payments deferred until next reporting year (tvm adjusted) in 2022-23 CPIH FYA prices (ADDN2) </v>
      </c>
      <c r="F17" s="209">
        <f xml:space="preserve"> Inputs!F$276</f>
        <v>0</v>
      </c>
      <c r="G17" s="208" t="str">
        <f xml:space="preserve"> Inputs!G$276</f>
        <v>£m</v>
      </c>
      <c r="H17" s="4"/>
    </row>
    <row r="18" spans="1:8" hidden="1" outlineLevel="1" x14ac:dyDescent="0.2">
      <c r="A18" s="3"/>
      <c r="B18" s="3"/>
      <c r="C18" s="10"/>
      <c r="D18" s="11"/>
      <c r="E18" s="208" t="str">
        <f xml:space="preserve"> Inputs!E$277</f>
        <v xml:space="preserve">2027-28 ODI payments deferred until next reporting year (tvm adjusted) in 2022-23 CPIH FYA prices (Residential retail) </v>
      </c>
      <c r="F18" s="209">
        <f xml:space="preserve"> Inputs!F$277</f>
        <v>0</v>
      </c>
      <c r="G18" s="208" t="str">
        <f xml:space="preserve"> Inputs!G$277</f>
        <v>£m</v>
      </c>
      <c r="H18" s="4"/>
    </row>
    <row r="19" spans="1:8" hidden="1" outlineLevel="1" x14ac:dyDescent="0.2">
      <c r="A19" s="3"/>
      <c r="B19" s="3"/>
      <c r="C19" s="10"/>
      <c r="D19" s="11"/>
      <c r="E19" s="208" t="str">
        <f xml:space="preserve"> Inputs!E$278</f>
        <v xml:space="preserve">2027-28 ODI payments deferred until next reporting year (tvm adjusted) in 2022-23 CPIH FYA prices (Business retail) </v>
      </c>
      <c r="F19" s="209">
        <f xml:space="preserve"> Inputs!F$278</f>
        <v>0</v>
      </c>
      <c r="G19" s="208" t="str">
        <f xml:space="preserve"> Inputs!G$278</f>
        <v>£m</v>
      </c>
      <c r="H19" s="4"/>
    </row>
    <row r="20" spans="1:8" hidden="1" outlineLevel="1" x14ac:dyDescent="0.2">
      <c r="A20" s="3"/>
      <c r="B20" s="3"/>
      <c r="C20" s="10"/>
      <c r="D20" s="11"/>
      <c r="E20" s="208" t="str">
        <f xml:space="preserve"> Indexation!E$125</f>
        <v>CPI(H): Inflate from 2022-23 FYA to 2027-28 FYA</v>
      </c>
      <c r="F20" s="210">
        <f xml:space="preserve"> Indexation!F$125</f>
        <v>1.1637741094926037</v>
      </c>
      <c r="G20" s="208" t="str">
        <f xml:space="preserve"> Indexation!G$125</f>
        <v>factor</v>
      </c>
      <c r="H20" s="12"/>
    </row>
    <row r="21" spans="1:8" hidden="1" outlineLevel="1" x14ac:dyDescent="0.2">
      <c r="A21" s="3"/>
      <c r="B21" s="3"/>
      <c r="C21" s="10"/>
      <c r="D21" s="11"/>
      <c r="E21" s="211" t="s">
        <v>1010</v>
      </c>
      <c r="F21" s="212">
        <f t="shared" ref="F21:F28" si="0" xml:space="preserve"> IF( $F12 = "n/a", 0, $F12 * $F$20 )</f>
        <v>0</v>
      </c>
      <c r="G21" s="211" t="s">
        <v>199</v>
      </c>
      <c r="H21" s="4"/>
    </row>
    <row r="22" spans="1:8" hidden="1" outlineLevel="1" x14ac:dyDescent="0.2">
      <c r="A22" s="3"/>
      <c r="B22" s="3"/>
      <c r="C22" s="10"/>
      <c r="D22" s="11"/>
      <c r="E22" s="211" t="s">
        <v>1011</v>
      </c>
      <c r="F22" s="212">
        <f t="shared" si="0"/>
        <v>0</v>
      </c>
      <c r="G22" s="211" t="s">
        <v>199</v>
      </c>
      <c r="H22" s="4"/>
    </row>
    <row r="23" spans="1:8" hidden="1" outlineLevel="1" x14ac:dyDescent="0.2">
      <c r="A23" s="3"/>
      <c r="B23" s="3"/>
      <c r="C23" s="10"/>
      <c r="D23" s="11"/>
      <c r="E23" s="211" t="s">
        <v>1012</v>
      </c>
      <c r="F23" s="212">
        <f t="shared" si="0"/>
        <v>0</v>
      </c>
      <c r="G23" s="211" t="s">
        <v>199</v>
      </c>
      <c r="H23" s="4"/>
    </row>
    <row r="24" spans="1:8" hidden="1" outlineLevel="1" x14ac:dyDescent="0.2">
      <c r="A24" s="3"/>
      <c r="B24" s="3"/>
      <c r="C24" s="10"/>
      <c r="D24" s="11"/>
      <c r="E24" s="211" t="s">
        <v>2360</v>
      </c>
      <c r="F24" s="212">
        <f t="shared" si="0"/>
        <v>0</v>
      </c>
      <c r="G24" s="211" t="s">
        <v>199</v>
      </c>
      <c r="H24" s="4"/>
    </row>
    <row r="25" spans="1:8" hidden="1" outlineLevel="1" x14ac:dyDescent="0.2">
      <c r="A25" s="3"/>
      <c r="B25" s="3"/>
      <c r="C25" s="10"/>
      <c r="D25" s="11"/>
      <c r="E25" s="211" t="s">
        <v>2949</v>
      </c>
      <c r="F25" s="212">
        <f t="shared" si="0"/>
        <v>0</v>
      </c>
      <c r="G25" s="211" t="s">
        <v>199</v>
      </c>
      <c r="H25" s="4"/>
    </row>
    <row r="26" spans="1:8" hidden="1" outlineLevel="1" x14ac:dyDescent="0.2">
      <c r="A26" s="3"/>
      <c r="B26" s="3"/>
      <c r="C26" s="10"/>
      <c r="D26" s="11"/>
      <c r="E26" s="211" t="s">
        <v>1425</v>
      </c>
      <c r="F26" s="212">
        <f t="shared" si="0"/>
        <v>0</v>
      </c>
      <c r="G26" s="211" t="s">
        <v>199</v>
      </c>
      <c r="H26" s="4"/>
    </row>
    <row r="27" spans="1:8" hidden="1" outlineLevel="1" x14ac:dyDescent="0.2">
      <c r="A27" s="3"/>
      <c r="B27" s="3"/>
      <c r="C27" s="10"/>
      <c r="D27" s="11"/>
      <c r="E27" s="211" t="s">
        <v>2950</v>
      </c>
      <c r="F27" s="212">
        <f t="shared" si="0"/>
        <v>0</v>
      </c>
      <c r="G27" s="211" t="s">
        <v>199</v>
      </c>
      <c r="H27" s="4"/>
    </row>
    <row r="28" spans="1:8" hidden="1" outlineLevel="1" x14ac:dyDescent="0.2">
      <c r="A28" s="3"/>
      <c r="B28" s="3"/>
      <c r="C28" s="10"/>
      <c r="D28" s="11"/>
      <c r="E28" s="211" t="s">
        <v>2768</v>
      </c>
      <c r="F28" s="212">
        <f t="shared" si="0"/>
        <v>0</v>
      </c>
      <c r="G28" s="211" t="s">
        <v>199</v>
      </c>
      <c r="H28" s="4"/>
    </row>
    <row r="29" spans="1:8" hidden="1" outlineLevel="1" x14ac:dyDescent="0.2"/>
    <row r="30" spans="1:8" hidden="1" outlineLevel="1" x14ac:dyDescent="0.2"/>
    <row r="31" spans="1:8" hidden="1" outlineLevel="1" x14ac:dyDescent="0.2">
      <c r="B31" s="33" t="s">
        <v>1557</v>
      </c>
    </row>
    <row r="32" spans="1:8" hidden="1" outlineLevel="1" x14ac:dyDescent="0.2">
      <c r="A32" s="3"/>
      <c r="B32" s="3"/>
      <c r="C32" s="10"/>
      <c r="D32" s="11"/>
      <c r="E32" s="208" t="str">
        <f xml:space="preserve"> Inputs!E$283</f>
        <v xml:space="preserve">2028-29 ODI payments in 2022-23 CPIH FYA prices (WR) </v>
      </c>
      <c r="F32" s="209">
        <f xml:space="preserve"> Inputs!F$283</f>
        <v>0</v>
      </c>
      <c r="G32" s="208" t="str">
        <f xml:space="preserve"> Inputs!G$283</f>
        <v>£m</v>
      </c>
      <c r="H32" s="4"/>
    </row>
    <row r="33" spans="1:8" hidden="1" outlineLevel="1" x14ac:dyDescent="0.2">
      <c r="A33" s="3"/>
      <c r="B33" s="3"/>
      <c r="C33" s="10"/>
      <c r="D33" s="11"/>
      <c r="E33" s="208" t="str">
        <f xml:space="preserve"> Inputs!E$284</f>
        <v xml:space="preserve">2028-29 ODI payments in 2022-23 CPIH FYA prices (WN) </v>
      </c>
      <c r="F33" s="209">
        <f xml:space="preserve"> Inputs!F$284</f>
        <v>0</v>
      </c>
      <c r="G33" s="208" t="str">
        <f xml:space="preserve"> Inputs!G$284</f>
        <v>£m</v>
      </c>
      <c r="H33" s="4"/>
    </row>
    <row r="34" spans="1:8" hidden="1" outlineLevel="1" x14ac:dyDescent="0.2">
      <c r="A34" s="3"/>
      <c r="B34" s="3"/>
      <c r="C34" s="10"/>
      <c r="D34" s="11"/>
      <c r="E34" s="208" t="str">
        <f xml:space="preserve"> Inputs!E$285</f>
        <v xml:space="preserve">2028-29 ODI payments in 2022-23 CPIH FYA prices (WWN) </v>
      </c>
      <c r="F34" s="209">
        <f xml:space="preserve"> Inputs!F$285</f>
        <v>0</v>
      </c>
      <c r="G34" s="208" t="str">
        <f xml:space="preserve"> Inputs!G$285</f>
        <v>£m</v>
      </c>
      <c r="H34" s="4"/>
    </row>
    <row r="35" spans="1:8" hidden="1" outlineLevel="1" x14ac:dyDescent="0.2">
      <c r="A35" s="3"/>
      <c r="B35" s="3"/>
      <c r="C35" s="10"/>
      <c r="D35" s="11"/>
      <c r="E35" s="208" t="str">
        <f xml:space="preserve"> Inputs!E$286</f>
        <v xml:space="preserve">2028-29 ODI payments in 2022-23 CPIH FYA prices (BR) </v>
      </c>
      <c r="F35" s="209">
        <f xml:space="preserve"> Inputs!F$286</f>
        <v>0</v>
      </c>
      <c r="G35" s="208" t="str">
        <f xml:space="preserve"> Inputs!G$286</f>
        <v>£m</v>
      </c>
      <c r="H35" s="4"/>
    </row>
    <row r="36" spans="1:8" hidden="1" outlineLevel="1" x14ac:dyDescent="0.2">
      <c r="A36" s="3"/>
      <c r="B36" s="3"/>
      <c r="C36" s="10"/>
      <c r="D36" s="11"/>
      <c r="E36" s="208" t="str">
        <f xml:space="preserve"> Inputs!E$287</f>
        <v xml:space="preserve">2028-29 ODI payments in 2022-23 CPIH FYA prices (ADDN1) </v>
      </c>
      <c r="F36" s="209">
        <f xml:space="preserve"> Inputs!F$287</f>
        <v>0</v>
      </c>
      <c r="G36" s="208" t="str">
        <f xml:space="preserve"> Inputs!G$287</f>
        <v>£m</v>
      </c>
      <c r="H36" s="4"/>
    </row>
    <row r="37" spans="1:8" hidden="1" outlineLevel="1" x14ac:dyDescent="0.2">
      <c r="A37" s="3"/>
      <c r="B37" s="3"/>
      <c r="C37" s="10"/>
      <c r="D37" s="11"/>
      <c r="E37" s="208" t="str">
        <f xml:space="preserve"> Inputs!E$288</f>
        <v xml:space="preserve">2028-29 ODI payments in 2022-23 CPIH FYA prices (ADDN2) </v>
      </c>
      <c r="F37" s="209">
        <f xml:space="preserve"> Inputs!F$288</f>
        <v>0</v>
      </c>
      <c r="G37" s="208" t="str">
        <f xml:space="preserve"> Inputs!G$288</f>
        <v>£m</v>
      </c>
      <c r="H37" s="4"/>
    </row>
    <row r="38" spans="1:8" hidden="1" outlineLevel="1" x14ac:dyDescent="0.2">
      <c r="A38" s="3"/>
      <c r="B38" s="3"/>
      <c r="C38" s="10"/>
      <c r="D38" s="11"/>
      <c r="E38" s="208" t="str">
        <f xml:space="preserve"> Inputs!E$289</f>
        <v xml:space="preserve">2028-29 ODI payments in 2022-23 CPIH FYA prices (Residential retail) </v>
      </c>
      <c r="F38" s="209">
        <f xml:space="preserve"> Inputs!F$289</f>
        <v>0</v>
      </c>
      <c r="G38" s="208" t="str">
        <f xml:space="preserve"> Inputs!G$289</f>
        <v>£m</v>
      </c>
      <c r="H38" s="4"/>
    </row>
    <row r="39" spans="1:8" hidden="1" outlineLevel="1" x14ac:dyDescent="0.2">
      <c r="A39" s="3"/>
      <c r="B39" s="3"/>
      <c r="C39" s="10"/>
      <c r="D39" s="11"/>
      <c r="E39" s="208" t="str">
        <f xml:space="preserve"> Inputs!E$290</f>
        <v xml:space="preserve">2028-29 ODI payments in 2022-23 CPIH FYA prices (Business retail) </v>
      </c>
      <c r="F39" s="209">
        <f xml:space="preserve"> Inputs!F$290</f>
        <v>0</v>
      </c>
      <c r="G39" s="208" t="str">
        <f xml:space="preserve"> Inputs!G$290</f>
        <v>£m</v>
      </c>
      <c r="H39" s="4"/>
    </row>
    <row r="40" spans="1:8" hidden="1" outlineLevel="1" x14ac:dyDescent="0.2">
      <c r="A40" s="3"/>
      <c r="B40" s="3"/>
      <c r="C40" s="10"/>
      <c r="D40" s="11"/>
      <c r="E40" s="208" t="str">
        <f xml:space="preserve"> Indexation!E$125</f>
        <v>CPI(H): Inflate from 2022-23 FYA to 2027-28 FYA</v>
      </c>
      <c r="F40" s="210">
        <f xml:space="preserve"> Indexation!F$125</f>
        <v>1.1637741094926037</v>
      </c>
      <c r="G40" s="208" t="str">
        <f xml:space="preserve"> Indexation!G$125</f>
        <v>factor</v>
      </c>
      <c r="H40" s="12"/>
    </row>
    <row r="41" spans="1:8" hidden="1" outlineLevel="1" x14ac:dyDescent="0.2">
      <c r="A41" s="3"/>
      <c r="B41" s="3"/>
      <c r="C41" s="10"/>
      <c r="D41" s="11"/>
      <c r="E41" s="211" t="s">
        <v>1013</v>
      </c>
      <c r="F41" s="212">
        <f t="shared" ref="F41:F48" si="1" xml:space="preserve"> IF( $F32 = "n/a", 0, $F32 * $F$40 )</f>
        <v>0</v>
      </c>
      <c r="G41" s="211" t="s">
        <v>199</v>
      </c>
      <c r="H41" s="4"/>
    </row>
    <row r="42" spans="1:8" hidden="1" outlineLevel="1" x14ac:dyDescent="0.2">
      <c r="A42" s="3"/>
      <c r="B42" s="3"/>
      <c r="C42" s="10"/>
      <c r="D42" s="11"/>
      <c r="E42" s="211" t="s">
        <v>1014</v>
      </c>
      <c r="F42" s="212">
        <f t="shared" si="1"/>
        <v>0</v>
      </c>
      <c r="G42" s="211" t="s">
        <v>199</v>
      </c>
      <c r="H42" s="4"/>
    </row>
    <row r="43" spans="1:8" hidden="1" outlineLevel="1" x14ac:dyDescent="0.2">
      <c r="A43" s="3"/>
      <c r="B43" s="3"/>
      <c r="C43" s="10"/>
      <c r="D43" s="11"/>
      <c r="E43" s="211" t="s">
        <v>636</v>
      </c>
      <c r="F43" s="212">
        <f t="shared" si="1"/>
        <v>0</v>
      </c>
      <c r="G43" s="211" t="s">
        <v>199</v>
      </c>
      <c r="H43" s="4"/>
    </row>
    <row r="44" spans="1:8" hidden="1" outlineLevel="1" x14ac:dyDescent="0.2">
      <c r="A44" s="3"/>
      <c r="B44" s="3"/>
      <c r="C44" s="10"/>
      <c r="D44" s="11"/>
      <c r="E44" s="211" t="s">
        <v>2361</v>
      </c>
      <c r="F44" s="212">
        <f t="shared" si="1"/>
        <v>0</v>
      </c>
      <c r="G44" s="211" t="s">
        <v>199</v>
      </c>
      <c r="H44" s="4"/>
    </row>
    <row r="45" spans="1:8" hidden="1" outlineLevel="1" x14ac:dyDescent="0.2">
      <c r="A45" s="3"/>
      <c r="B45" s="3"/>
      <c r="C45" s="10"/>
      <c r="D45" s="11"/>
      <c r="E45" s="211" t="s">
        <v>2769</v>
      </c>
      <c r="F45" s="212">
        <f t="shared" si="1"/>
        <v>0</v>
      </c>
      <c r="G45" s="211" t="s">
        <v>199</v>
      </c>
      <c r="H45" s="4"/>
    </row>
    <row r="46" spans="1:8" hidden="1" outlineLevel="1" x14ac:dyDescent="0.2">
      <c r="A46" s="3"/>
      <c r="B46" s="3"/>
      <c r="C46" s="10"/>
      <c r="D46" s="11"/>
      <c r="E46" s="211" t="s">
        <v>1215</v>
      </c>
      <c r="F46" s="212">
        <f t="shared" si="1"/>
        <v>0</v>
      </c>
      <c r="G46" s="211" t="s">
        <v>199</v>
      </c>
      <c r="H46" s="4"/>
    </row>
    <row r="47" spans="1:8" hidden="1" outlineLevel="1" x14ac:dyDescent="0.2">
      <c r="A47" s="3"/>
      <c r="B47" s="3"/>
      <c r="C47" s="10"/>
      <c r="D47" s="11"/>
      <c r="E47" s="211" t="s">
        <v>1426</v>
      </c>
      <c r="F47" s="212">
        <f t="shared" si="1"/>
        <v>0</v>
      </c>
      <c r="G47" s="211" t="s">
        <v>199</v>
      </c>
      <c r="H47" s="4"/>
    </row>
    <row r="48" spans="1:8" hidden="1" outlineLevel="1" x14ac:dyDescent="0.2">
      <c r="A48" s="3"/>
      <c r="B48" s="3"/>
      <c r="C48" s="10"/>
      <c r="D48" s="11"/>
      <c r="E48" s="211" t="s">
        <v>2553</v>
      </c>
      <c r="F48" s="212">
        <f t="shared" si="1"/>
        <v>0</v>
      </c>
      <c r="G48" s="211" t="s">
        <v>199</v>
      </c>
      <c r="H48" s="4"/>
    </row>
    <row r="49" spans="1:8" hidden="1" outlineLevel="1" x14ac:dyDescent="0.2"/>
    <row r="50" spans="1:8" hidden="1" outlineLevel="1" x14ac:dyDescent="0.2"/>
    <row r="51" spans="1:8" hidden="1" outlineLevel="1" x14ac:dyDescent="0.2">
      <c r="B51" s="33" t="s">
        <v>1754</v>
      </c>
    </row>
    <row r="52" spans="1:8" hidden="1" outlineLevel="1" x14ac:dyDescent="0.2">
      <c r="A52" s="3"/>
      <c r="B52" s="3"/>
      <c r="C52" s="10"/>
      <c r="D52" s="11"/>
      <c r="E52" s="208" t="str">
        <f xml:space="preserve"> Inputs!E$292</f>
        <v xml:space="preserve">2028-29 Voluntary abatements in 2022-23 CPIH FYA prices (WR) </v>
      </c>
      <c r="F52" s="209">
        <f xml:space="preserve"> Inputs!F$292</f>
        <v>0</v>
      </c>
      <c r="G52" s="208" t="str">
        <f xml:space="preserve"> Inputs!G$292</f>
        <v>£m</v>
      </c>
      <c r="H52" s="4"/>
    </row>
    <row r="53" spans="1:8" hidden="1" outlineLevel="1" x14ac:dyDescent="0.2">
      <c r="A53" s="3"/>
      <c r="B53" s="3"/>
      <c r="C53" s="10"/>
      <c r="D53" s="11"/>
      <c r="E53" s="208" t="str">
        <f xml:space="preserve"> Inputs!E$293</f>
        <v xml:space="preserve">2028-29 Voluntary abatements in 2022-23 CPIH FYA prices (WN) </v>
      </c>
      <c r="F53" s="209">
        <f xml:space="preserve"> Inputs!F$293</f>
        <v>0</v>
      </c>
      <c r="G53" s="208" t="str">
        <f xml:space="preserve"> Inputs!G$293</f>
        <v>£m</v>
      </c>
      <c r="H53" s="4"/>
    </row>
    <row r="54" spans="1:8" hidden="1" outlineLevel="1" x14ac:dyDescent="0.2">
      <c r="A54" s="3"/>
      <c r="B54" s="3"/>
      <c r="C54" s="10"/>
      <c r="D54" s="11"/>
      <c r="E54" s="208" t="str">
        <f xml:space="preserve"> Inputs!E$294</f>
        <v xml:space="preserve">2028-29 Voluntary abatements in 2022-23 CPIH FYA prices (WWN) </v>
      </c>
      <c r="F54" s="209">
        <f xml:space="preserve"> Inputs!F$294</f>
        <v>0</v>
      </c>
      <c r="G54" s="208" t="str">
        <f xml:space="preserve"> Inputs!G$294</f>
        <v>£m</v>
      </c>
      <c r="H54" s="4"/>
    </row>
    <row r="55" spans="1:8" hidden="1" outlineLevel="1" x14ac:dyDescent="0.2">
      <c r="A55" s="3"/>
      <c r="B55" s="3"/>
      <c r="C55" s="10"/>
      <c r="D55" s="11"/>
      <c r="E55" s="208" t="str">
        <f xml:space="preserve"> Inputs!E$295</f>
        <v xml:space="preserve">2028-29 Voluntary abatements in 2022-23 CPIH FYA prices (BR) </v>
      </c>
      <c r="F55" s="209">
        <f xml:space="preserve"> Inputs!F$295</f>
        <v>0</v>
      </c>
      <c r="G55" s="208" t="str">
        <f xml:space="preserve"> Inputs!G$295</f>
        <v>£m</v>
      </c>
      <c r="H55" s="4"/>
    </row>
    <row r="56" spans="1:8" hidden="1" outlineLevel="1" x14ac:dyDescent="0.2">
      <c r="A56" s="3"/>
      <c r="B56" s="3"/>
      <c r="C56" s="10"/>
      <c r="D56" s="11"/>
      <c r="E56" s="208" t="str">
        <f xml:space="preserve"> Inputs!E$296</f>
        <v xml:space="preserve">2028-29 Voluntary abatements in 2022-23 CPIH FYA prices (ADDN1) </v>
      </c>
      <c r="F56" s="209">
        <f xml:space="preserve"> Inputs!F$296</f>
        <v>0</v>
      </c>
      <c r="G56" s="208" t="str">
        <f xml:space="preserve"> Inputs!G$296</f>
        <v>£m</v>
      </c>
      <c r="H56" s="4"/>
    </row>
    <row r="57" spans="1:8" hidden="1" outlineLevel="1" x14ac:dyDescent="0.2">
      <c r="A57" s="3"/>
      <c r="B57" s="3"/>
      <c r="C57" s="10"/>
      <c r="D57" s="11"/>
      <c r="E57" s="208" t="str">
        <f xml:space="preserve"> Inputs!E$297</f>
        <v xml:space="preserve">2028-29 Voluntary abatements in 2022-23 CPIH FYA prices (ADDN2) </v>
      </c>
      <c r="F57" s="209">
        <f xml:space="preserve"> Inputs!F$297</f>
        <v>0</v>
      </c>
      <c r="G57" s="208" t="str">
        <f xml:space="preserve"> Inputs!G$297</f>
        <v>£m</v>
      </c>
      <c r="H57" s="4"/>
    </row>
    <row r="58" spans="1:8" hidden="1" outlineLevel="1" x14ac:dyDescent="0.2">
      <c r="A58" s="3"/>
      <c r="B58" s="3"/>
      <c r="C58" s="10"/>
      <c r="D58" s="11"/>
      <c r="E58" s="208" t="str">
        <f xml:space="preserve"> Inputs!E$298</f>
        <v xml:space="preserve">2028-29 Voluntary abatements in 2022-23 CPIH FYA prices (Residential retail) </v>
      </c>
      <c r="F58" s="209">
        <f xml:space="preserve"> Inputs!F$298</f>
        <v>0</v>
      </c>
      <c r="G58" s="208" t="str">
        <f xml:space="preserve"> Inputs!G$298</f>
        <v>£m</v>
      </c>
      <c r="H58" s="4"/>
    </row>
    <row r="59" spans="1:8" hidden="1" outlineLevel="1" x14ac:dyDescent="0.2">
      <c r="A59" s="3"/>
      <c r="B59" s="3"/>
      <c r="C59" s="10"/>
      <c r="D59" s="11"/>
      <c r="E59" s="208" t="str">
        <f xml:space="preserve"> Inputs!E$299</f>
        <v xml:space="preserve">2028-29 Voluntary abatements in 2022-23 CPIH FYA prices (Business retail) </v>
      </c>
      <c r="F59" s="209">
        <f xml:space="preserve"> Inputs!F$299</f>
        <v>0</v>
      </c>
      <c r="G59" s="208" t="str">
        <f xml:space="preserve"> Inputs!G$299</f>
        <v>£m</v>
      </c>
      <c r="H59" s="4"/>
    </row>
    <row r="60" spans="1:8" hidden="1" outlineLevel="1" x14ac:dyDescent="0.2">
      <c r="A60" s="3"/>
      <c r="B60" s="3"/>
      <c r="C60" s="10"/>
      <c r="D60" s="11"/>
      <c r="E60" s="208" t="str">
        <f xml:space="preserve"> Indexation!E$125</f>
        <v>CPI(H): Inflate from 2022-23 FYA to 2027-28 FYA</v>
      </c>
      <c r="F60" s="210">
        <f xml:space="preserve"> Indexation!F$125</f>
        <v>1.1637741094926037</v>
      </c>
      <c r="G60" s="208" t="str">
        <f xml:space="preserve"> Indexation!G$125</f>
        <v>factor</v>
      </c>
      <c r="H60" s="12"/>
    </row>
    <row r="61" spans="1:8" hidden="1" outlineLevel="1" x14ac:dyDescent="0.2">
      <c r="A61" s="3"/>
      <c r="B61" s="3"/>
      <c r="C61" s="10"/>
      <c r="D61" s="11"/>
      <c r="E61" s="211" t="s">
        <v>2554</v>
      </c>
      <c r="F61" s="212">
        <f t="shared" ref="F61:F68" si="2" xml:space="preserve"> IF( $F52 = "n/a", 0, $F52 * $F$60 )</f>
        <v>0</v>
      </c>
      <c r="G61" s="211" t="s">
        <v>199</v>
      </c>
      <c r="H61" s="4"/>
    </row>
    <row r="62" spans="1:8" hidden="1" outlineLevel="1" x14ac:dyDescent="0.2">
      <c r="A62" s="3"/>
      <c r="B62" s="3"/>
      <c r="C62" s="10"/>
      <c r="D62" s="11"/>
      <c r="E62" s="211" t="s">
        <v>2555</v>
      </c>
      <c r="F62" s="212">
        <f t="shared" si="2"/>
        <v>0</v>
      </c>
      <c r="G62" s="211" t="s">
        <v>199</v>
      </c>
      <c r="H62" s="4"/>
    </row>
    <row r="63" spans="1:8" hidden="1" outlineLevel="1" x14ac:dyDescent="0.2">
      <c r="A63" s="3"/>
      <c r="B63" s="3"/>
      <c r="C63" s="10"/>
      <c r="D63" s="11"/>
      <c r="E63" s="211" t="s">
        <v>2362</v>
      </c>
      <c r="F63" s="212">
        <f t="shared" si="2"/>
        <v>0</v>
      </c>
      <c r="G63" s="211" t="s">
        <v>199</v>
      </c>
      <c r="H63" s="4"/>
    </row>
    <row r="64" spans="1:8" hidden="1" outlineLevel="1" x14ac:dyDescent="0.2">
      <c r="A64" s="3"/>
      <c r="B64" s="3"/>
      <c r="C64" s="10"/>
      <c r="D64" s="11"/>
      <c r="E64" s="211" t="s">
        <v>1015</v>
      </c>
      <c r="F64" s="212">
        <f t="shared" si="2"/>
        <v>0</v>
      </c>
      <c r="G64" s="211" t="s">
        <v>199</v>
      </c>
      <c r="H64" s="4"/>
    </row>
    <row r="65" spans="1:8" hidden="1" outlineLevel="1" x14ac:dyDescent="0.2">
      <c r="A65" s="3"/>
      <c r="B65" s="3"/>
      <c r="C65" s="10"/>
      <c r="D65" s="11"/>
      <c r="E65" s="211" t="s">
        <v>295</v>
      </c>
      <c r="F65" s="212">
        <f t="shared" si="2"/>
        <v>0</v>
      </c>
      <c r="G65" s="211" t="s">
        <v>199</v>
      </c>
      <c r="H65" s="4"/>
    </row>
    <row r="66" spans="1:8" hidden="1" outlineLevel="1" x14ac:dyDescent="0.2">
      <c r="A66" s="3"/>
      <c r="B66" s="3"/>
      <c r="C66" s="10"/>
      <c r="D66" s="11"/>
      <c r="E66" s="211" t="s">
        <v>1822</v>
      </c>
      <c r="F66" s="212">
        <f t="shared" si="2"/>
        <v>0</v>
      </c>
      <c r="G66" s="211" t="s">
        <v>199</v>
      </c>
      <c r="H66" s="4"/>
    </row>
    <row r="67" spans="1:8" hidden="1" outlineLevel="1" x14ac:dyDescent="0.2">
      <c r="A67" s="3"/>
      <c r="B67" s="3"/>
      <c r="C67" s="10"/>
      <c r="D67" s="11"/>
      <c r="E67" s="211" t="s">
        <v>1016</v>
      </c>
      <c r="F67" s="212">
        <f t="shared" si="2"/>
        <v>0</v>
      </c>
      <c r="G67" s="211" t="s">
        <v>199</v>
      </c>
      <c r="H67" s="4"/>
    </row>
    <row r="68" spans="1:8" hidden="1" outlineLevel="1" x14ac:dyDescent="0.2">
      <c r="A68" s="3"/>
      <c r="B68" s="3"/>
      <c r="C68" s="10"/>
      <c r="D68" s="11"/>
      <c r="E68" s="211" t="s">
        <v>1427</v>
      </c>
      <c r="F68" s="212">
        <f t="shared" si="2"/>
        <v>0</v>
      </c>
      <c r="G68" s="211" t="s">
        <v>199</v>
      </c>
      <c r="H68" s="4"/>
    </row>
    <row r="69" spans="1:8" hidden="1" outlineLevel="1" x14ac:dyDescent="0.2"/>
    <row r="70" spans="1:8" hidden="1" outlineLevel="1" x14ac:dyDescent="0.2"/>
    <row r="71" spans="1:8" hidden="1" outlineLevel="1" x14ac:dyDescent="0.2">
      <c r="B71" s="33" t="s">
        <v>1144</v>
      </c>
    </row>
    <row r="72" spans="1:8" hidden="1" outlineLevel="1" x14ac:dyDescent="0.2">
      <c r="A72" s="3"/>
      <c r="B72" s="3"/>
      <c r="C72" s="10"/>
      <c r="D72" s="11"/>
      <c r="E72" s="208" t="str">
        <f xml:space="preserve"> Inputs!E$301</f>
        <v xml:space="preserve">2028-29 Voluntary deferrals in 2022-23 CPIH FYA prices (WR) </v>
      </c>
      <c r="F72" s="209">
        <f xml:space="preserve"> Inputs!F$301</f>
        <v>0</v>
      </c>
      <c r="G72" s="208" t="str">
        <f xml:space="preserve"> Inputs!G$301</f>
        <v>£m</v>
      </c>
      <c r="H72" s="4"/>
    </row>
    <row r="73" spans="1:8" hidden="1" outlineLevel="1" x14ac:dyDescent="0.2">
      <c r="A73" s="3"/>
      <c r="B73" s="3"/>
      <c r="C73" s="10"/>
      <c r="D73" s="11"/>
      <c r="E73" s="208" t="str">
        <f xml:space="preserve"> Inputs!E$302</f>
        <v xml:space="preserve">2028-29 Voluntary deferrals in 2022-23 CPIH FYA prices (WN) </v>
      </c>
      <c r="F73" s="209">
        <f xml:space="preserve"> Inputs!F$302</f>
        <v>0</v>
      </c>
      <c r="G73" s="208" t="str">
        <f xml:space="preserve"> Inputs!G$302</f>
        <v>£m</v>
      </c>
      <c r="H73" s="4"/>
    </row>
    <row r="74" spans="1:8" hidden="1" outlineLevel="1" x14ac:dyDescent="0.2">
      <c r="A74" s="3"/>
      <c r="B74" s="3"/>
      <c r="C74" s="10"/>
      <c r="D74" s="11"/>
      <c r="E74" s="208" t="str">
        <f xml:space="preserve"> Inputs!E$303</f>
        <v xml:space="preserve">2028-29 Voluntary deferrals in 2022-23 CPIH FYA prices (WWN) </v>
      </c>
      <c r="F74" s="209">
        <f xml:space="preserve"> Inputs!F$303</f>
        <v>0</v>
      </c>
      <c r="G74" s="208" t="str">
        <f xml:space="preserve"> Inputs!G$303</f>
        <v>£m</v>
      </c>
      <c r="H74" s="4"/>
    </row>
    <row r="75" spans="1:8" hidden="1" outlineLevel="1" x14ac:dyDescent="0.2">
      <c r="A75" s="3"/>
      <c r="B75" s="3"/>
      <c r="C75" s="10"/>
      <c r="D75" s="11"/>
      <c r="E75" s="208" t="str">
        <f xml:space="preserve"> Inputs!E$304</f>
        <v xml:space="preserve">2028-29 Voluntary deferrals in 2022-23 CPIH FYA prices (BR) </v>
      </c>
      <c r="F75" s="209">
        <f xml:space="preserve"> Inputs!F$304</f>
        <v>0</v>
      </c>
      <c r="G75" s="208" t="str">
        <f xml:space="preserve"> Inputs!G$304</f>
        <v>£m</v>
      </c>
      <c r="H75" s="4"/>
    </row>
    <row r="76" spans="1:8" hidden="1" outlineLevel="1" x14ac:dyDescent="0.2">
      <c r="A76" s="3"/>
      <c r="B76" s="3"/>
      <c r="C76" s="10"/>
      <c r="D76" s="11"/>
      <c r="E76" s="208" t="str">
        <f xml:space="preserve"> Inputs!E$305</f>
        <v xml:space="preserve">2028-29 Voluntary deferrals in 2022-23 CPIH FYA prices (ADDN1) </v>
      </c>
      <c r="F76" s="209">
        <f xml:space="preserve"> Inputs!F$305</f>
        <v>0</v>
      </c>
      <c r="G76" s="208" t="str">
        <f xml:space="preserve"> Inputs!G$305</f>
        <v>£m</v>
      </c>
      <c r="H76" s="4"/>
    </row>
    <row r="77" spans="1:8" hidden="1" outlineLevel="1" x14ac:dyDescent="0.2">
      <c r="A77" s="3"/>
      <c r="B77" s="3"/>
      <c r="C77" s="10"/>
      <c r="D77" s="11"/>
      <c r="E77" s="208" t="str">
        <f xml:space="preserve"> Inputs!E$306</f>
        <v xml:space="preserve">2028-29 Voluntary deferrals in 2022-23 CPIH FYA prices (ADDN2) </v>
      </c>
      <c r="F77" s="209">
        <f xml:space="preserve"> Inputs!F$306</f>
        <v>0</v>
      </c>
      <c r="G77" s="208" t="str">
        <f xml:space="preserve"> Inputs!G$306</f>
        <v>£m</v>
      </c>
      <c r="H77" s="4"/>
    </row>
    <row r="78" spans="1:8" hidden="1" outlineLevel="1" x14ac:dyDescent="0.2">
      <c r="A78" s="3"/>
      <c r="B78" s="3"/>
      <c r="C78" s="10"/>
      <c r="D78" s="11"/>
      <c r="E78" s="208" t="str">
        <f xml:space="preserve"> Inputs!E$307</f>
        <v xml:space="preserve">2028-29 Voluntary deferrals in 2022-23 CPIH FYA prices (Residential retail) </v>
      </c>
      <c r="F78" s="209">
        <f xml:space="preserve"> Inputs!F$307</f>
        <v>0</v>
      </c>
      <c r="G78" s="208" t="str">
        <f xml:space="preserve"> Inputs!G$307</f>
        <v>£m</v>
      </c>
      <c r="H78" s="4"/>
    </row>
    <row r="79" spans="1:8" hidden="1" outlineLevel="1" x14ac:dyDescent="0.2">
      <c r="A79" s="3"/>
      <c r="B79" s="3"/>
      <c r="C79" s="10"/>
      <c r="D79" s="11"/>
      <c r="E79" s="208" t="str">
        <f xml:space="preserve"> Inputs!E$308</f>
        <v xml:space="preserve">2028-29 Voluntary deferrals in 2022-23 CPIH FYA prices (Business retail) </v>
      </c>
      <c r="F79" s="209">
        <f xml:space="preserve"> Inputs!F$308</f>
        <v>0</v>
      </c>
      <c r="G79" s="208" t="str">
        <f xml:space="preserve"> Inputs!G$308</f>
        <v>£m</v>
      </c>
      <c r="H79" s="4"/>
    </row>
    <row r="80" spans="1:8" hidden="1" outlineLevel="1" x14ac:dyDescent="0.2">
      <c r="A80" s="3"/>
      <c r="B80" s="3"/>
      <c r="C80" s="10"/>
      <c r="D80" s="11"/>
      <c r="E80" s="208" t="str">
        <f xml:space="preserve"> Indexation!E$125</f>
        <v>CPI(H): Inflate from 2022-23 FYA to 2027-28 FYA</v>
      </c>
      <c r="F80" s="210">
        <f xml:space="preserve"> Indexation!F$125</f>
        <v>1.1637741094926037</v>
      </c>
      <c r="G80" s="208" t="str">
        <f xml:space="preserve"> Indexation!G$125</f>
        <v>factor</v>
      </c>
      <c r="H80" s="12"/>
    </row>
    <row r="81" spans="1:8" hidden="1" outlineLevel="1" x14ac:dyDescent="0.2">
      <c r="A81" s="3"/>
      <c r="B81" s="3"/>
      <c r="C81" s="10"/>
      <c r="D81" s="11"/>
      <c r="E81" s="211" t="s">
        <v>2556</v>
      </c>
      <c r="F81" s="212">
        <f t="shared" ref="F81:F88" si="3" xml:space="preserve"> IF( $F72 = "n/a", 0, $F72 * $F$80 )</f>
        <v>0</v>
      </c>
      <c r="G81" s="211" t="s">
        <v>199</v>
      </c>
      <c r="H81" s="4"/>
    </row>
    <row r="82" spans="1:8" hidden="1" outlineLevel="1" x14ac:dyDescent="0.2">
      <c r="A82" s="3"/>
      <c r="B82" s="3"/>
      <c r="C82" s="10"/>
      <c r="D82" s="11"/>
      <c r="E82" s="211" t="s">
        <v>2557</v>
      </c>
      <c r="F82" s="212">
        <f t="shared" si="3"/>
        <v>0</v>
      </c>
      <c r="G82" s="211" t="s">
        <v>199</v>
      </c>
      <c r="H82" s="4"/>
    </row>
    <row r="83" spans="1:8" hidden="1" outlineLevel="1" x14ac:dyDescent="0.2">
      <c r="A83" s="3"/>
      <c r="B83" s="3"/>
      <c r="C83" s="10"/>
      <c r="D83" s="11"/>
      <c r="E83" s="211" t="s">
        <v>124</v>
      </c>
      <c r="F83" s="212">
        <f t="shared" si="3"/>
        <v>0</v>
      </c>
      <c r="G83" s="211" t="s">
        <v>199</v>
      </c>
      <c r="H83" s="4"/>
    </row>
    <row r="84" spans="1:8" hidden="1" outlineLevel="1" x14ac:dyDescent="0.2">
      <c r="A84" s="3"/>
      <c r="B84" s="3"/>
      <c r="C84" s="10"/>
      <c r="D84" s="11"/>
      <c r="E84" s="211" t="s">
        <v>1017</v>
      </c>
      <c r="F84" s="212">
        <f t="shared" si="3"/>
        <v>0</v>
      </c>
      <c r="G84" s="211" t="s">
        <v>199</v>
      </c>
      <c r="H84" s="4"/>
    </row>
    <row r="85" spans="1:8" hidden="1" outlineLevel="1" x14ac:dyDescent="0.2">
      <c r="A85" s="3"/>
      <c r="B85" s="3"/>
      <c r="C85" s="10"/>
      <c r="D85" s="11"/>
      <c r="E85" s="211" t="s">
        <v>1216</v>
      </c>
      <c r="F85" s="212">
        <f t="shared" si="3"/>
        <v>0</v>
      </c>
      <c r="G85" s="211" t="s">
        <v>199</v>
      </c>
      <c r="H85" s="4"/>
    </row>
    <row r="86" spans="1:8" hidden="1" outlineLevel="1" x14ac:dyDescent="0.2">
      <c r="A86" s="3"/>
      <c r="B86" s="3"/>
      <c r="C86" s="10"/>
      <c r="D86" s="11"/>
      <c r="E86" s="211" t="s">
        <v>2770</v>
      </c>
      <c r="F86" s="212">
        <f t="shared" si="3"/>
        <v>0</v>
      </c>
      <c r="G86" s="211" t="s">
        <v>199</v>
      </c>
      <c r="H86" s="4"/>
    </row>
    <row r="87" spans="1:8" hidden="1" outlineLevel="1" x14ac:dyDescent="0.2">
      <c r="A87" s="3"/>
      <c r="B87" s="3"/>
      <c r="C87" s="10"/>
      <c r="D87" s="11"/>
      <c r="E87" s="211" t="s">
        <v>2000</v>
      </c>
      <c r="F87" s="212">
        <f t="shared" si="3"/>
        <v>0</v>
      </c>
      <c r="G87" s="211" t="s">
        <v>199</v>
      </c>
      <c r="H87" s="4"/>
    </row>
    <row r="88" spans="1:8" hidden="1" outlineLevel="1" x14ac:dyDescent="0.2">
      <c r="A88" s="3"/>
      <c r="B88" s="3"/>
      <c r="C88" s="10"/>
      <c r="D88" s="11"/>
      <c r="E88" s="211" t="s">
        <v>468</v>
      </c>
      <c r="F88" s="212">
        <f t="shared" si="3"/>
        <v>0</v>
      </c>
      <c r="G88" s="211" t="s">
        <v>199</v>
      </c>
      <c r="H88" s="4"/>
    </row>
    <row r="89" spans="1:8" hidden="1" outlineLevel="1" x14ac:dyDescent="0.2"/>
    <row r="90" spans="1:8" hidden="1" outlineLevel="1" x14ac:dyDescent="0.2"/>
    <row r="91" spans="1:8" hidden="1" outlineLevel="1" x14ac:dyDescent="0.2">
      <c r="B91" s="33" t="s">
        <v>401</v>
      </c>
    </row>
    <row r="92" spans="1:8" hidden="1" outlineLevel="1" x14ac:dyDescent="0.2">
      <c r="A92" s="3"/>
      <c r="B92" s="3"/>
      <c r="C92" s="10"/>
      <c r="D92" s="11"/>
      <c r="E92" s="208" t="str">
        <f xml:space="preserve"> Inputs!E$310</f>
        <v xml:space="preserve">2028-29 Other bespoke adjustments in 2022-23 CPIH FYA prices (WR) </v>
      </c>
      <c r="F92" s="209">
        <f xml:space="preserve"> Inputs!F$310</f>
        <v>0</v>
      </c>
      <c r="G92" s="208" t="str">
        <f xml:space="preserve"> Inputs!G$310</f>
        <v>£m</v>
      </c>
      <c r="H92" s="4"/>
    </row>
    <row r="93" spans="1:8" hidden="1" outlineLevel="1" x14ac:dyDescent="0.2">
      <c r="A93" s="3"/>
      <c r="B93" s="3"/>
      <c r="C93" s="10"/>
      <c r="D93" s="11"/>
      <c r="E93" s="208" t="str">
        <f xml:space="preserve"> Inputs!E$311</f>
        <v xml:space="preserve">2028-29 Other bespoke adjustments in 2022-23 CPIH FYA prices (WN) </v>
      </c>
      <c r="F93" s="209">
        <f xml:space="preserve"> Inputs!F$311</f>
        <v>0</v>
      </c>
      <c r="G93" s="208" t="str">
        <f xml:space="preserve"> Inputs!G$311</f>
        <v>£m</v>
      </c>
      <c r="H93" s="4"/>
    </row>
    <row r="94" spans="1:8" hidden="1" outlineLevel="1" x14ac:dyDescent="0.2">
      <c r="A94" s="3"/>
      <c r="B94" s="3"/>
      <c r="C94" s="10"/>
      <c r="D94" s="11"/>
      <c r="E94" s="208" t="str">
        <f xml:space="preserve"> Inputs!E$312</f>
        <v xml:space="preserve">2028-29 Other bespoke adjustments in 2022-23 CPIH FYA prices (WWN) </v>
      </c>
      <c r="F94" s="209">
        <f xml:space="preserve"> Inputs!F$312</f>
        <v>0</v>
      </c>
      <c r="G94" s="208" t="str">
        <f xml:space="preserve"> Inputs!G$312</f>
        <v>£m</v>
      </c>
      <c r="H94" s="4"/>
    </row>
    <row r="95" spans="1:8" hidden="1" outlineLevel="1" x14ac:dyDescent="0.2">
      <c r="A95" s="3"/>
      <c r="B95" s="3"/>
      <c r="C95" s="10"/>
      <c r="D95" s="11"/>
      <c r="E95" s="208" t="str">
        <f xml:space="preserve"> Inputs!E$313</f>
        <v xml:space="preserve">2028-29 Other bespoke adjustments in 2022-23 CPIH FYA prices (BR) </v>
      </c>
      <c r="F95" s="209">
        <f xml:space="preserve"> Inputs!F$313</f>
        <v>0</v>
      </c>
      <c r="G95" s="208" t="str">
        <f xml:space="preserve"> Inputs!G$313</f>
        <v>£m</v>
      </c>
      <c r="H95" s="4"/>
    </row>
    <row r="96" spans="1:8" hidden="1" outlineLevel="1" x14ac:dyDescent="0.2">
      <c r="A96" s="3"/>
      <c r="B96" s="3"/>
      <c r="C96" s="10"/>
      <c r="D96" s="11"/>
      <c r="E96" s="208" t="str">
        <f xml:space="preserve"> Inputs!E$314</f>
        <v xml:space="preserve">2028-29 Other bespoke adjustments in 2022-23 CPIH FYA prices (ADDN1) </v>
      </c>
      <c r="F96" s="209">
        <f xml:space="preserve"> Inputs!F$314</f>
        <v>0</v>
      </c>
      <c r="G96" s="208" t="str">
        <f xml:space="preserve"> Inputs!G$314</f>
        <v>£m</v>
      </c>
      <c r="H96" s="4"/>
    </row>
    <row r="97" spans="1:8" hidden="1" outlineLevel="1" x14ac:dyDescent="0.2">
      <c r="A97" s="3"/>
      <c r="B97" s="3"/>
      <c r="C97" s="10"/>
      <c r="D97" s="11"/>
      <c r="E97" s="208" t="str">
        <f xml:space="preserve"> Inputs!E$315</f>
        <v xml:space="preserve">2028-29 Other bespoke adjustments in 2022-23 CPIH FYA prices (ADDN2) </v>
      </c>
      <c r="F97" s="209">
        <f xml:space="preserve"> Inputs!F$315</f>
        <v>0</v>
      </c>
      <c r="G97" s="208" t="str">
        <f xml:space="preserve"> Inputs!G$315</f>
        <v>£m</v>
      </c>
      <c r="H97" s="4"/>
    </row>
    <row r="98" spans="1:8" hidden="1" outlineLevel="1" x14ac:dyDescent="0.2">
      <c r="A98" s="3"/>
      <c r="B98" s="3"/>
      <c r="C98" s="10"/>
      <c r="D98" s="11"/>
      <c r="E98" s="208" t="str">
        <f xml:space="preserve"> Inputs!E$316</f>
        <v xml:space="preserve">2028-29 Other bespoke adjustments in 2022-23 CPIH FYA prices (Residential retail) </v>
      </c>
      <c r="F98" s="209">
        <f xml:space="preserve"> Inputs!F$316</f>
        <v>0</v>
      </c>
      <c r="G98" s="208" t="str">
        <f xml:space="preserve"> Inputs!G$316</f>
        <v>£m</v>
      </c>
      <c r="H98" s="4"/>
    </row>
    <row r="99" spans="1:8" hidden="1" outlineLevel="1" x14ac:dyDescent="0.2">
      <c r="A99" s="3"/>
      <c r="B99" s="3"/>
      <c r="C99" s="10"/>
      <c r="D99" s="11"/>
      <c r="E99" s="208" t="str">
        <f xml:space="preserve"> Inputs!E$317</f>
        <v xml:space="preserve">2028-29 Other bespoke adjustments in 2022-23 CPIH FYA prices (Business retail) </v>
      </c>
      <c r="F99" s="209">
        <f xml:space="preserve"> Inputs!F$317</f>
        <v>0</v>
      </c>
      <c r="G99" s="208" t="str">
        <f xml:space="preserve"> Inputs!G$317</f>
        <v>£m</v>
      </c>
      <c r="H99" s="4"/>
    </row>
    <row r="100" spans="1:8" hidden="1" outlineLevel="1" x14ac:dyDescent="0.2">
      <c r="A100" s="3"/>
      <c r="B100" s="3"/>
      <c r="C100" s="10"/>
      <c r="D100" s="11"/>
      <c r="E100" s="208" t="str">
        <f xml:space="preserve"> Indexation!E$125</f>
        <v>CPI(H): Inflate from 2022-23 FYA to 2027-28 FYA</v>
      </c>
      <c r="F100" s="210">
        <f xml:space="preserve"> Indexation!F$125</f>
        <v>1.1637741094926037</v>
      </c>
      <c r="G100" s="208" t="str">
        <f xml:space="preserve"> Indexation!G$125</f>
        <v>factor</v>
      </c>
      <c r="H100" s="12"/>
    </row>
    <row r="101" spans="1:8" hidden="1" outlineLevel="1" x14ac:dyDescent="0.2">
      <c r="A101" s="3"/>
      <c r="B101" s="3"/>
      <c r="C101" s="10"/>
      <c r="D101" s="11"/>
      <c r="E101" s="211" t="s">
        <v>2558</v>
      </c>
      <c r="F101" s="212">
        <f t="shared" ref="F101:F108" si="4" xml:space="preserve"> IF( $F92 = "n/a", 0, $F92 * $F$100 )</f>
        <v>0</v>
      </c>
      <c r="G101" s="211" t="s">
        <v>199</v>
      </c>
      <c r="H101" s="4"/>
    </row>
    <row r="102" spans="1:8" hidden="1" outlineLevel="1" x14ac:dyDescent="0.2">
      <c r="A102" s="3"/>
      <c r="B102" s="3"/>
      <c r="C102" s="10"/>
      <c r="D102" s="11"/>
      <c r="E102" s="211" t="s">
        <v>2559</v>
      </c>
      <c r="F102" s="212">
        <f t="shared" si="4"/>
        <v>0</v>
      </c>
      <c r="G102" s="211" t="s">
        <v>199</v>
      </c>
      <c r="H102" s="4"/>
    </row>
    <row r="103" spans="1:8" hidden="1" outlineLevel="1" x14ac:dyDescent="0.2">
      <c r="A103" s="3"/>
      <c r="B103" s="3"/>
      <c r="C103" s="10"/>
      <c r="D103" s="11"/>
      <c r="E103" s="211" t="s">
        <v>2951</v>
      </c>
      <c r="F103" s="212">
        <f t="shared" si="4"/>
        <v>0</v>
      </c>
      <c r="G103" s="211" t="s">
        <v>199</v>
      </c>
      <c r="H103" s="4"/>
    </row>
    <row r="104" spans="1:8" hidden="1" outlineLevel="1" x14ac:dyDescent="0.2">
      <c r="A104" s="3"/>
      <c r="B104" s="3"/>
      <c r="C104" s="10"/>
      <c r="D104" s="11"/>
      <c r="E104" s="211" t="s">
        <v>1018</v>
      </c>
      <c r="F104" s="212">
        <f t="shared" si="4"/>
        <v>0</v>
      </c>
      <c r="G104" s="211" t="s">
        <v>199</v>
      </c>
      <c r="H104" s="4"/>
    </row>
    <row r="105" spans="1:8" hidden="1" outlineLevel="1" x14ac:dyDescent="0.2">
      <c r="A105" s="3"/>
      <c r="B105" s="3"/>
      <c r="C105" s="10"/>
      <c r="D105" s="11"/>
      <c r="E105" s="211" t="s">
        <v>296</v>
      </c>
      <c r="F105" s="212">
        <f t="shared" si="4"/>
        <v>0</v>
      </c>
      <c r="G105" s="211" t="s">
        <v>199</v>
      </c>
      <c r="H105" s="4"/>
    </row>
    <row r="106" spans="1:8" hidden="1" outlineLevel="1" x14ac:dyDescent="0.2">
      <c r="A106" s="3"/>
      <c r="B106" s="3"/>
      <c r="C106" s="10"/>
      <c r="D106" s="11"/>
      <c r="E106" s="211" t="s">
        <v>1823</v>
      </c>
      <c r="F106" s="212">
        <f t="shared" si="4"/>
        <v>0</v>
      </c>
      <c r="G106" s="211" t="s">
        <v>199</v>
      </c>
      <c r="H106" s="4"/>
    </row>
    <row r="107" spans="1:8" hidden="1" outlineLevel="1" x14ac:dyDescent="0.2">
      <c r="A107" s="3"/>
      <c r="B107" s="3"/>
      <c r="C107" s="10"/>
      <c r="D107" s="11"/>
      <c r="E107" s="211" t="s">
        <v>2771</v>
      </c>
      <c r="F107" s="212">
        <f t="shared" si="4"/>
        <v>0</v>
      </c>
      <c r="G107" s="211" t="s">
        <v>199</v>
      </c>
      <c r="H107" s="4"/>
    </row>
    <row r="108" spans="1:8" hidden="1" outlineLevel="1" x14ac:dyDescent="0.2">
      <c r="A108" s="3"/>
      <c r="B108" s="3"/>
      <c r="C108" s="10"/>
      <c r="D108" s="11"/>
      <c r="E108" s="211" t="s">
        <v>2001</v>
      </c>
      <c r="F108" s="212">
        <f t="shared" si="4"/>
        <v>0</v>
      </c>
      <c r="G108" s="211" t="s">
        <v>199</v>
      </c>
      <c r="H108" s="4"/>
    </row>
    <row r="109" spans="1:8" hidden="1" outlineLevel="1" x14ac:dyDescent="0.2"/>
    <row r="110" spans="1:8" hidden="1" outlineLevel="1" x14ac:dyDescent="0.2"/>
    <row r="111" spans="1:8" hidden="1" outlineLevel="1" x14ac:dyDescent="0.2">
      <c r="B111" s="33" t="s">
        <v>1942</v>
      </c>
    </row>
    <row r="112" spans="1:8" hidden="1" outlineLevel="1" x14ac:dyDescent="0.2">
      <c r="A112" s="3"/>
      <c r="B112" s="3"/>
      <c r="C112" s="10"/>
      <c r="D112" s="11"/>
      <c r="E112" s="208" t="str">
        <f xml:space="preserve"> Inputs!E$322</f>
        <v xml:space="preserve">2029-30 ODI payments in 2022-23 CPIH FYA prices (WR) </v>
      </c>
      <c r="F112" s="209">
        <f xml:space="preserve"> Inputs!F$322</f>
        <v>0</v>
      </c>
      <c r="G112" s="208" t="str">
        <f xml:space="preserve"> Inputs!G$322</f>
        <v>£m</v>
      </c>
      <c r="H112" s="4"/>
    </row>
    <row r="113" spans="1:8" hidden="1" outlineLevel="1" x14ac:dyDescent="0.2">
      <c r="A113" s="3"/>
      <c r="B113" s="3"/>
      <c r="C113" s="10"/>
      <c r="D113" s="11"/>
      <c r="E113" s="208" t="str">
        <f xml:space="preserve"> Inputs!E$323</f>
        <v xml:space="preserve">2029-30 ODI payments in 2022-23 CPIH FYA prices (WN) </v>
      </c>
      <c r="F113" s="209">
        <f xml:space="preserve"> Inputs!F$323</f>
        <v>0</v>
      </c>
      <c r="G113" s="208" t="str">
        <f xml:space="preserve"> Inputs!G$323</f>
        <v>£m</v>
      </c>
      <c r="H113" s="4"/>
    </row>
    <row r="114" spans="1:8" hidden="1" outlineLevel="1" x14ac:dyDescent="0.2">
      <c r="A114" s="3"/>
      <c r="B114" s="3"/>
      <c r="C114" s="10"/>
      <c r="D114" s="11"/>
      <c r="E114" s="208" t="str">
        <f xml:space="preserve"> Inputs!E$324</f>
        <v xml:space="preserve">2029-30 ODI payments in 2022-23 CPIH FYA prices (WWN) </v>
      </c>
      <c r="F114" s="209">
        <f xml:space="preserve"> Inputs!F$324</f>
        <v>0</v>
      </c>
      <c r="G114" s="208" t="str">
        <f xml:space="preserve"> Inputs!G$324</f>
        <v>£m</v>
      </c>
      <c r="H114" s="4"/>
    </row>
    <row r="115" spans="1:8" hidden="1" outlineLevel="1" x14ac:dyDescent="0.2">
      <c r="A115" s="3"/>
      <c r="B115" s="3"/>
      <c r="C115" s="10"/>
      <c r="D115" s="11"/>
      <c r="E115" s="208" t="str">
        <f xml:space="preserve"> Inputs!E$325</f>
        <v xml:space="preserve">2029-30 ODI payments in 2022-23 CPIH FYA prices (BR) </v>
      </c>
      <c r="F115" s="209">
        <f xml:space="preserve"> Inputs!F$325</f>
        <v>0</v>
      </c>
      <c r="G115" s="208" t="str">
        <f xml:space="preserve"> Inputs!G$325</f>
        <v>£m</v>
      </c>
      <c r="H115" s="4"/>
    </row>
    <row r="116" spans="1:8" hidden="1" outlineLevel="1" x14ac:dyDescent="0.2">
      <c r="A116" s="3"/>
      <c r="B116" s="3"/>
      <c r="C116" s="10"/>
      <c r="D116" s="11"/>
      <c r="E116" s="208" t="str">
        <f xml:space="preserve"> Inputs!E$326</f>
        <v xml:space="preserve">2029-30 ODI payments in 2022-23 CPIH FYA prices (ADDN1) </v>
      </c>
      <c r="F116" s="209">
        <f xml:space="preserve"> Inputs!F$326</f>
        <v>0</v>
      </c>
      <c r="G116" s="208" t="str">
        <f xml:space="preserve"> Inputs!G$326</f>
        <v>£m</v>
      </c>
      <c r="H116" s="4"/>
    </row>
    <row r="117" spans="1:8" hidden="1" outlineLevel="1" x14ac:dyDescent="0.2">
      <c r="A117" s="3"/>
      <c r="B117" s="3"/>
      <c r="C117" s="10"/>
      <c r="D117" s="11"/>
      <c r="E117" s="208" t="str">
        <f xml:space="preserve"> Inputs!E$327</f>
        <v xml:space="preserve">2029-30 ODI payments in 2022-23 CPIH FYA prices (ADDN2) </v>
      </c>
      <c r="F117" s="209">
        <f xml:space="preserve"> Inputs!F$327</f>
        <v>0</v>
      </c>
      <c r="G117" s="208" t="str">
        <f xml:space="preserve"> Inputs!G$327</f>
        <v>£m</v>
      </c>
      <c r="H117" s="4"/>
    </row>
    <row r="118" spans="1:8" hidden="1" outlineLevel="1" x14ac:dyDescent="0.2">
      <c r="A118" s="3"/>
      <c r="B118" s="3"/>
      <c r="C118" s="10"/>
      <c r="D118" s="11"/>
      <c r="E118" s="208" t="str">
        <f xml:space="preserve"> Inputs!E$328</f>
        <v xml:space="preserve">2029-30 ODI payments in 2022-23 CPIH FYA prices (Residential retail) </v>
      </c>
      <c r="F118" s="209">
        <f xml:space="preserve"> Inputs!F$328</f>
        <v>0</v>
      </c>
      <c r="G118" s="208" t="str">
        <f xml:space="preserve"> Inputs!G$328</f>
        <v>£m</v>
      </c>
      <c r="H118" s="4"/>
    </row>
    <row r="119" spans="1:8" hidden="1" outlineLevel="1" x14ac:dyDescent="0.2">
      <c r="A119" s="3"/>
      <c r="B119" s="3"/>
      <c r="C119" s="10"/>
      <c r="D119" s="11"/>
      <c r="E119" s="208" t="str">
        <f xml:space="preserve"> Inputs!E$329</f>
        <v xml:space="preserve">2029-30 ODI payments in 2022-23 CPIH FYA prices (Business retail) </v>
      </c>
      <c r="F119" s="209">
        <f xml:space="preserve"> Inputs!F$329</f>
        <v>0</v>
      </c>
      <c r="G119" s="208" t="str">
        <f xml:space="preserve"> Inputs!G$329</f>
        <v>£m</v>
      </c>
      <c r="H119" s="4"/>
    </row>
    <row r="120" spans="1:8" hidden="1" outlineLevel="1" x14ac:dyDescent="0.2">
      <c r="A120" s="3"/>
      <c r="B120" s="3"/>
      <c r="C120" s="10"/>
      <c r="D120" s="11"/>
      <c r="E120" s="208" t="str">
        <f xml:space="preserve"> Indexation!E$125</f>
        <v>CPI(H): Inflate from 2022-23 FYA to 2027-28 FYA</v>
      </c>
      <c r="F120" s="210">
        <f xml:space="preserve"> Indexation!F$125</f>
        <v>1.1637741094926037</v>
      </c>
      <c r="G120" s="208" t="str">
        <f xml:space="preserve"> Indexation!G$125</f>
        <v>factor</v>
      </c>
      <c r="H120" s="12"/>
    </row>
    <row r="121" spans="1:8" hidden="1" outlineLevel="1" x14ac:dyDescent="0.2">
      <c r="A121" s="3"/>
      <c r="B121" s="3"/>
      <c r="C121" s="10"/>
      <c r="D121" s="11"/>
      <c r="E121" s="211" t="s">
        <v>2363</v>
      </c>
      <c r="F121" s="212">
        <f t="shared" ref="F121:F128" si="5" xml:space="preserve"> IF( $F112 = "n/a", 0, $F112 * $F$120 )</f>
        <v>0</v>
      </c>
      <c r="G121" s="211" t="s">
        <v>199</v>
      </c>
      <c r="H121" s="4"/>
    </row>
    <row r="122" spans="1:8" hidden="1" outlineLevel="1" x14ac:dyDescent="0.2">
      <c r="A122" s="3"/>
      <c r="B122" s="3"/>
      <c r="C122" s="10"/>
      <c r="D122" s="11"/>
      <c r="E122" s="211" t="s">
        <v>2364</v>
      </c>
      <c r="F122" s="212">
        <f t="shared" si="5"/>
        <v>0</v>
      </c>
      <c r="G122" s="211" t="s">
        <v>199</v>
      </c>
      <c r="H122" s="4"/>
    </row>
    <row r="123" spans="1:8" hidden="1" outlineLevel="1" x14ac:dyDescent="0.2">
      <c r="A123" s="3"/>
      <c r="B123" s="3"/>
      <c r="C123" s="10"/>
      <c r="D123" s="11"/>
      <c r="E123" s="211" t="s">
        <v>2176</v>
      </c>
      <c r="F123" s="212">
        <f t="shared" si="5"/>
        <v>0</v>
      </c>
      <c r="G123" s="211" t="s">
        <v>199</v>
      </c>
      <c r="H123" s="4"/>
    </row>
    <row r="124" spans="1:8" hidden="1" outlineLevel="1" x14ac:dyDescent="0.2">
      <c r="A124" s="3"/>
      <c r="B124" s="3"/>
      <c r="C124" s="10"/>
      <c r="D124" s="11"/>
      <c r="E124" s="211" t="s">
        <v>637</v>
      </c>
      <c r="F124" s="212">
        <f t="shared" si="5"/>
        <v>0</v>
      </c>
      <c r="G124" s="211" t="s">
        <v>199</v>
      </c>
      <c r="H124" s="4"/>
    </row>
    <row r="125" spans="1:8" hidden="1" outlineLevel="1" x14ac:dyDescent="0.2">
      <c r="A125" s="3"/>
      <c r="B125" s="3"/>
      <c r="C125" s="10"/>
      <c r="D125" s="11"/>
      <c r="E125" s="211" t="s">
        <v>2560</v>
      </c>
      <c r="F125" s="212">
        <f t="shared" si="5"/>
        <v>0</v>
      </c>
      <c r="G125" s="211" t="s">
        <v>199</v>
      </c>
      <c r="H125" s="4"/>
    </row>
    <row r="126" spans="1:8" hidden="1" outlineLevel="1" x14ac:dyDescent="0.2">
      <c r="A126" s="3"/>
      <c r="B126" s="3"/>
      <c r="C126" s="10"/>
      <c r="D126" s="11"/>
      <c r="E126" s="211" t="s">
        <v>1019</v>
      </c>
      <c r="F126" s="212">
        <f t="shared" si="5"/>
        <v>0</v>
      </c>
      <c r="G126" s="211" t="s">
        <v>199</v>
      </c>
      <c r="H126" s="4"/>
    </row>
    <row r="127" spans="1:8" hidden="1" outlineLevel="1" x14ac:dyDescent="0.2">
      <c r="A127" s="3"/>
      <c r="B127" s="3"/>
      <c r="C127" s="10"/>
      <c r="D127" s="11"/>
      <c r="E127" s="211" t="s">
        <v>2952</v>
      </c>
      <c r="F127" s="212">
        <f t="shared" si="5"/>
        <v>0</v>
      </c>
      <c r="G127" s="211" t="s">
        <v>199</v>
      </c>
      <c r="H127" s="4"/>
    </row>
    <row r="128" spans="1:8" hidden="1" outlineLevel="1" x14ac:dyDescent="0.2">
      <c r="A128" s="3"/>
      <c r="B128" s="3"/>
      <c r="C128" s="10"/>
      <c r="D128" s="11"/>
      <c r="E128" s="211" t="s">
        <v>1217</v>
      </c>
      <c r="F128" s="212">
        <f t="shared" si="5"/>
        <v>0</v>
      </c>
      <c r="G128" s="211" t="s">
        <v>199</v>
      </c>
      <c r="H128" s="4"/>
    </row>
    <row r="129" spans="1:8" hidden="1" outlineLevel="1" x14ac:dyDescent="0.2"/>
    <row r="130" spans="1:8" hidden="1" outlineLevel="1" x14ac:dyDescent="0.2"/>
    <row r="131" spans="1:8" hidden="1" outlineLevel="1" x14ac:dyDescent="0.2">
      <c r="B131" s="33" t="s">
        <v>234</v>
      </c>
    </row>
    <row r="132" spans="1:8" hidden="1" outlineLevel="1" x14ac:dyDescent="0.2">
      <c r="A132" s="3"/>
      <c r="B132" s="3"/>
      <c r="C132" s="10"/>
      <c r="D132" s="11"/>
      <c r="E132" s="208" t="str">
        <f xml:space="preserve"> Inputs!E$331</f>
        <v xml:space="preserve">2029-30 Voluntary abatements in 2022-23 CPIH FYA prices (WR) </v>
      </c>
      <c r="F132" s="209">
        <f xml:space="preserve"> Inputs!F$331</f>
        <v>0</v>
      </c>
      <c r="G132" s="208" t="str">
        <f xml:space="preserve"> Inputs!G$331</f>
        <v>£m</v>
      </c>
      <c r="H132" s="4"/>
    </row>
    <row r="133" spans="1:8" hidden="1" outlineLevel="1" x14ac:dyDescent="0.2">
      <c r="A133" s="3"/>
      <c r="B133" s="3"/>
      <c r="C133" s="10"/>
      <c r="D133" s="11"/>
      <c r="E133" s="208" t="str">
        <f xml:space="preserve"> Inputs!E$332</f>
        <v xml:space="preserve">2029-30 Voluntary abatements in 2022-23 CPIH FYA prices (WN) </v>
      </c>
      <c r="F133" s="209">
        <f xml:space="preserve"> Inputs!F$332</f>
        <v>0</v>
      </c>
      <c r="G133" s="208" t="str">
        <f xml:space="preserve"> Inputs!G$332</f>
        <v>£m</v>
      </c>
      <c r="H133" s="4"/>
    </row>
    <row r="134" spans="1:8" hidden="1" outlineLevel="1" x14ac:dyDescent="0.2">
      <c r="A134" s="3"/>
      <c r="B134" s="3"/>
      <c r="C134" s="10"/>
      <c r="D134" s="11"/>
      <c r="E134" s="208" t="str">
        <f xml:space="preserve"> Inputs!E$333</f>
        <v xml:space="preserve">2029-30 Voluntary abatements in 2022-23 CPIH FYA prices (WWN) </v>
      </c>
      <c r="F134" s="209">
        <f xml:space="preserve"> Inputs!F$333</f>
        <v>0</v>
      </c>
      <c r="G134" s="208" t="str">
        <f xml:space="preserve"> Inputs!G$333</f>
        <v>£m</v>
      </c>
      <c r="H134" s="4"/>
    </row>
    <row r="135" spans="1:8" hidden="1" outlineLevel="1" x14ac:dyDescent="0.2">
      <c r="A135" s="3"/>
      <c r="B135" s="3"/>
      <c r="C135" s="10"/>
      <c r="D135" s="11"/>
      <c r="E135" s="208" t="str">
        <f xml:space="preserve"> Inputs!E$334</f>
        <v xml:space="preserve">2029-30 Voluntary abatements in 2022-23 CPIH FYA prices (BR) </v>
      </c>
      <c r="F135" s="209">
        <f xml:space="preserve"> Inputs!F$334</f>
        <v>0</v>
      </c>
      <c r="G135" s="208" t="str">
        <f xml:space="preserve"> Inputs!G$334</f>
        <v>£m</v>
      </c>
      <c r="H135" s="4"/>
    </row>
    <row r="136" spans="1:8" hidden="1" outlineLevel="1" x14ac:dyDescent="0.2">
      <c r="A136" s="3"/>
      <c r="B136" s="3"/>
      <c r="C136" s="10"/>
      <c r="D136" s="11"/>
      <c r="E136" s="208" t="str">
        <f xml:space="preserve"> Inputs!E$335</f>
        <v xml:space="preserve">2029-30 Voluntary abatements in 2022-23 CPIH FYA prices (ADDN1) </v>
      </c>
      <c r="F136" s="209">
        <f xml:space="preserve"> Inputs!F$335</f>
        <v>0</v>
      </c>
      <c r="G136" s="208" t="str">
        <f xml:space="preserve"> Inputs!G$335</f>
        <v>£m</v>
      </c>
      <c r="H136" s="4"/>
    </row>
    <row r="137" spans="1:8" hidden="1" outlineLevel="1" x14ac:dyDescent="0.2">
      <c r="A137" s="3"/>
      <c r="B137" s="3"/>
      <c r="C137" s="10"/>
      <c r="D137" s="11"/>
      <c r="E137" s="208" t="str">
        <f xml:space="preserve"> Inputs!E$336</f>
        <v xml:space="preserve">2029-30 Voluntary abatements in 2022-23 CPIH FYA prices (ADDN2) </v>
      </c>
      <c r="F137" s="209">
        <f xml:space="preserve"> Inputs!F$336</f>
        <v>0</v>
      </c>
      <c r="G137" s="208" t="str">
        <f xml:space="preserve"> Inputs!G$336</f>
        <v>£m</v>
      </c>
      <c r="H137" s="4"/>
    </row>
    <row r="138" spans="1:8" hidden="1" outlineLevel="1" x14ac:dyDescent="0.2">
      <c r="A138" s="3"/>
      <c r="B138" s="3"/>
      <c r="C138" s="10"/>
      <c r="D138" s="11"/>
      <c r="E138" s="208" t="str">
        <f xml:space="preserve"> Inputs!E$337</f>
        <v xml:space="preserve">2029-30 Voluntary abatements in 2022-23 CPIH FYA prices (Residential retail) </v>
      </c>
      <c r="F138" s="209">
        <f xml:space="preserve"> Inputs!F$337</f>
        <v>0</v>
      </c>
      <c r="G138" s="208" t="str">
        <f xml:space="preserve"> Inputs!G$337</f>
        <v>£m</v>
      </c>
      <c r="H138" s="4"/>
    </row>
    <row r="139" spans="1:8" hidden="1" outlineLevel="1" x14ac:dyDescent="0.2">
      <c r="A139" s="3"/>
      <c r="B139" s="3"/>
      <c r="C139" s="10"/>
      <c r="D139" s="11"/>
      <c r="E139" s="208" t="str">
        <f xml:space="preserve"> Inputs!E$338</f>
        <v xml:space="preserve">2029-30 Voluntary abatements in 2022-23 CPIH FYA prices (Business retail) </v>
      </c>
      <c r="F139" s="209">
        <f xml:space="preserve"> Inputs!F$338</f>
        <v>0</v>
      </c>
      <c r="G139" s="208" t="str">
        <f xml:space="preserve"> Inputs!G$338</f>
        <v>£m</v>
      </c>
      <c r="H139" s="4"/>
    </row>
    <row r="140" spans="1:8" hidden="1" outlineLevel="1" x14ac:dyDescent="0.2">
      <c r="A140" s="3"/>
      <c r="B140" s="3"/>
      <c r="C140" s="10"/>
      <c r="D140" s="11"/>
      <c r="E140" s="208" t="str">
        <f xml:space="preserve"> Indexation!E$125</f>
        <v>CPI(H): Inflate from 2022-23 FYA to 2027-28 FYA</v>
      </c>
      <c r="F140" s="210">
        <f xml:space="preserve"> Indexation!F$125</f>
        <v>1.1637741094926037</v>
      </c>
      <c r="G140" s="208" t="str">
        <f xml:space="preserve"> Indexation!G$125</f>
        <v>factor</v>
      </c>
      <c r="H140" s="12"/>
    </row>
    <row r="141" spans="1:8" hidden="1" outlineLevel="1" x14ac:dyDescent="0.2">
      <c r="A141" s="3"/>
      <c r="B141" s="3"/>
      <c r="C141" s="10"/>
      <c r="D141" s="11"/>
      <c r="E141" s="211" t="s">
        <v>1824</v>
      </c>
      <c r="F141" s="212">
        <f t="shared" ref="F141:F148" si="6" xml:space="preserve"> IF( $F132 = "n/a", 0, $F132 * $F$140 )</f>
        <v>0</v>
      </c>
      <c r="G141" s="211" t="s">
        <v>199</v>
      </c>
      <c r="H141" s="4"/>
    </row>
    <row r="142" spans="1:8" hidden="1" outlineLevel="1" x14ac:dyDescent="0.2">
      <c r="A142" s="3"/>
      <c r="B142" s="3"/>
      <c r="C142" s="10"/>
      <c r="D142" s="11"/>
      <c r="E142" s="211" t="s">
        <v>1825</v>
      </c>
      <c r="F142" s="212">
        <f t="shared" si="6"/>
        <v>0</v>
      </c>
      <c r="G142" s="211" t="s">
        <v>199</v>
      </c>
      <c r="H142" s="4"/>
    </row>
    <row r="143" spans="1:8" hidden="1" outlineLevel="1" x14ac:dyDescent="0.2">
      <c r="A143" s="3"/>
      <c r="B143" s="3"/>
      <c r="C143" s="10"/>
      <c r="D143" s="11"/>
      <c r="E143" s="211" t="s">
        <v>638</v>
      </c>
      <c r="F143" s="212">
        <f t="shared" si="6"/>
        <v>0</v>
      </c>
      <c r="G143" s="211" t="s">
        <v>199</v>
      </c>
      <c r="H143" s="4"/>
    </row>
    <row r="144" spans="1:8" hidden="1" outlineLevel="1" x14ac:dyDescent="0.2">
      <c r="A144" s="3"/>
      <c r="B144" s="3"/>
      <c r="C144" s="10"/>
      <c r="D144" s="11"/>
      <c r="E144" s="211" t="s">
        <v>297</v>
      </c>
      <c r="F144" s="212">
        <f t="shared" si="6"/>
        <v>0</v>
      </c>
      <c r="G144" s="211" t="s">
        <v>199</v>
      </c>
      <c r="H144" s="4"/>
    </row>
    <row r="145" spans="1:8" hidden="1" outlineLevel="1" x14ac:dyDescent="0.2">
      <c r="A145" s="3"/>
      <c r="B145" s="3"/>
      <c r="C145" s="10"/>
      <c r="D145" s="11"/>
      <c r="E145" s="211" t="s">
        <v>2177</v>
      </c>
      <c r="F145" s="212">
        <f t="shared" si="6"/>
        <v>0</v>
      </c>
      <c r="G145" s="211" t="s">
        <v>199</v>
      </c>
      <c r="H145" s="4"/>
    </row>
    <row r="146" spans="1:8" hidden="1" outlineLevel="1" x14ac:dyDescent="0.2">
      <c r="A146" s="3"/>
      <c r="B146" s="3"/>
      <c r="C146" s="10"/>
      <c r="D146" s="11"/>
      <c r="E146" s="211" t="s">
        <v>639</v>
      </c>
      <c r="F146" s="212">
        <f t="shared" si="6"/>
        <v>0</v>
      </c>
      <c r="G146" s="211" t="s">
        <v>199</v>
      </c>
      <c r="H146" s="4"/>
    </row>
    <row r="147" spans="1:8" hidden="1" outlineLevel="1" x14ac:dyDescent="0.2">
      <c r="A147" s="3"/>
      <c r="B147" s="3"/>
      <c r="C147" s="10"/>
      <c r="D147" s="11"/>
      <c r="E147" s="211" t="s">
        <v>1020</v>
      </c>
      <c r="F147" s="212">
        <f t="shared" si="6"/>
        <v>0</v>
      </c>
      <c r="G147" s="211" t="s">
        <v>199</v>
      </c>
      <c r="H147" s="4"/>
    </row>
    <row r="148" spans="1:8" hidden="1" outlineLevel="1" x14ac:dyDescent="0.2">
      <c r="A148" s="3"/>
      <c r="B148" s="3"/>
      <c r="C148" s="10"/>
      <c r="D148" s="11"/>
      <c r="E148" s="211" t="s">
        <v>2178</v>
      </c>
      <c r="F148" s="212">
        <f t="shared" si="6"/>
        <v>0</v>
      </c>
      <c r="G148" s="211" t="s">
        <v>199</v>
      </c>
      <c r="H148" s="4"/>
    </row>
    <row r="149" spans="1:8" hidden="1" outlineLevel="1" x14ac:dyDescent="0.2"/>
    <row r="150" spans="1:8" hidden="1" outlineLevel="1" x14ac:dyDescent="0.2"/>
    <row r="151" spans="1:8" hidden="1" outlineLevel="1" x14ac:dyDescent="0.2">
      <c r="B151" s="33" t="s">
        <v>2699</v>
      </c>
    </row>
    <row r="152" spans="1:8" hidden="1" outlineLevel="1" x14ac:dyDescent="0.2">
      <c r="A152" s="3"/>
      <c r="B152" s="3"/>
      <c r="C152" s="10"/>
      <c r="D152" s="11"/>
      <c r="E152" s="208" t="str">
        <f xml:space="preserve"> Inputs!E$340</f>
        <v xml:space="preserve">2029-30 Voluntary deferrals in 2022-23 CPIH FYA prices (WR) </v>
      </c>
      <c r="F152" s="209">
        <f xml:space="preserve"> Inputs!F$340</f>
        <v>0</v>
      </c>
      <c r="G152" s="208" t="str">
        <f xml:space="preserve"> Inputs!G$340</f>
        <v>£m</v>
      </c>
      <c r="H152" s="4"/>
    </row>
    <row r="153" spans="1:8" hidden="1" outlineLevel="1" x14ac:dyDescent="0.2">
      <c r="A153" s="3"/>
      <c r="B153" s="3"/>
      <c r="C153" s="10"/>
      <c r="D153" s="11"/>
      <c r="E153" s="208" t="str">
        <f xml:space="preserve"> Inputs!E$341</f>
        <v xml:space="preserve">2029-30 Voluntary deferrals in 2022-23 CPIH FYA prices (WN) </v>
      </c>
      <c r="F153" s="209">
        <f xml:space="preserve"> Inputs!F$341</f>
        <v>0</v>
      </c>
      <c r="G153" s="208" t="str">
        <f xml:space="preserve"> Inputs!G$341</f>
        <v>£m</v>
      </c>
      <c r="H153" s="4"/>
    </row>
    <row r="154" spans="1:8" hidden="1" outlineLevel="1" x14ac:dyDescent="0.2">
      <c r="A154" s="3"/>
      <c r="B154" s="3"/>
      <c r="C154" s="10"/>
      <c r="D154" s="11"/>
      <c r="E154" s="208" t="str">
        <f xml:space="preserve"> Inputs!E$342</f>
        <v xml:space="preserve">2029-30 Voluntary deferrals in 2022-23 CPIH FYA prices (WWN) </v>
      </c>
      <c r="F154" s="209">
        <f xml:space="preserve"> Inputs!F$342</f>
        <v>0</v>
      </c>
      <c r="G154" s="208" t="str">
        <f xml:space="preserve"> Inputs!G$342</f>
        <v>£m</v>
      </c>
      <c r="H154" s="4"/>
    </row>
    <row r="155" spans="1:8" hidden="1" outlineLevel="1" x14ac:dyDescent="0.2">
      <c r="A155" s="3"/>
      <c r="B155" s="3"/>
      <c r="C155" s="10"/>
      <c r="D155" s="11"/>
      <c r="E155" s="208" t="str">
        <f xml:space="preserve"> Inputs!E$343</f>
        <v xml:space="preserve">2029-30 Voluntary deferrals in 2022-23 CPIH FYA prices (BR) </v>
      </c>
      <c r="F155" s="209">
        <f xml:space="preserve"> Inputs!F$343</f>
        <v>0</v>
      </c>
      <c r="G155" s="208" t="str">
        <f xml:space="preserve"> Inputs!G$343</f>
        <v>£m</v>
      </c>
      <c r="H155" s="4"/>
    </row>
    <row r="156" spans="1:8" hidden="1" outlineLevel="1" x14ac:dyDescent="0.2">
      <c r="A156" s="3"/>
      <c r="B156" s="3"/>
      <c r="C156" s="10"/>
      <c r="D156" s="11"/>
      <c r="E156" s="208" t="str">
        <f xml:space="preserve"> Inputs!E$344</f>
        <v xml:space="preserve">2029-30 Voluntary deferrals in 2022-23 CPIH FYA prices (ADDN1) </v>
      </c>
      <c r="F156" s="209">
        <f xml:space="preserve"> Inputs!F$344</f>
        <v>0</v>
      </c>
      <c r="G156" s="208" t="str">
        <f xml:space="preserve"> Inputs!G$344</f>
        <v>£m</v>
      </c>
      <c r="H156" s="4"/>
    </row>
    <row r="157" spans="1:8" hidden="1" outlineLevel="1" x14ac:dyDescent="0.2">
      <c r="A157" s="3"/>
      <c r="B157" s="3"/>
      <c r="C157" s="10"/>
      <c r="D157" s="11"/>
      <c r="E157" s="208" t="str">
        <f xml:space="preserve"> Inputs!E$345</f>
        <v xml:space="preserve">2029-30 Voluntary deferrals in 2022-23 CPIH FYA prices (ADDN2) </v>
      </c>
      <c r="F157" s="209">
        <f xml:space="preserve"> Inputs!F$345</f>
        <v>0</v>
      </c>
      <c r="G157" s="208" t="str">
        <f xml:space="preserve"> Inputs!G$345</f>
        <v>£m</v>
      </c>
      <c r="H157" s="4"/>
    </row>
    <row r="158" spans="1:8" hidden="1" outlineLevel="1" x14ac:dyDescent="0.2">
      <c r="A158" s="3"/>
      <c r="B158" s="3"/>
      <c r="C158" s="10"/>
      <c r="D158" s="11"/>
      <c r="E158" s="208" t="str">
        <f xml:space="preserve"> Inputs!E$346</f>
        <v xml:space="preserve">2029-30 Voluntary deferrals in 2022-23 CPIH FYA prices (Residential retail) </v>
      </c>
      <c r="F158" s="209">
        <f xml:space="preserve"> Inputs!F$346</f>
        <v>0</v>
      </c>
      <c r="G158" s="208" t="str">
        <f xml:space="preserve"> Inputs!G$346</f>
        <v>£m</v>
      </c>
      <c r="H158" s="4"/>
    </row>
    <row r="159" spans="1:8" hidden="1" outlineLevel="1" x14ac:dyDescent="0.2">
      <c r="A159" s="3"/>
      <c r="B159" s="3"/>
      <c r="C159" s="10"/>
      <c r="D159" s="11"/>
      <c r="E159" s="208" t="str">
        <f xml:space="preserve"> Inputs!E$347</f>
        <v xml:space="preserve">2029-30 Voluntary deferrals in 2022-23 CPIH FYA prices (Business retail) </v>
      </c>
      <c r="F159" s="209">
        <f xml:space="preserve"> Inputs!F$347</f>
        <v>0</v>
      </c>
      <c r="G159" s="208" t="str">
        <f xml:space="preserve"> Inputs!G$347</f>
        <v>£m</v>
      </c>
      <c r="H159" s="4"/>
    </row>
    <row r="160" spans="1:8" hidden="1" outlineLevel="1" x14ac:dyDescent="0.2">
      <c r="A160" s="3"/>
      <c r="B160" s="3"/>
      <c r="C160" s="10"/>
      <c r="D160" s="11"/>
      <c r="E160" s="208" t="str">
        <f xml:space="preserve"> Indexation!E$125</f>
        <v>CPI(H): Inflate from 2022-23 FYA to 2027-28 FYA</v>
      </c>
      <c r="F160" s="210">
        <f xml:space="preserve"> Indexation!F$125</f>
        <v>1.1637741094926037</v>
      </c>
      <c r="G160" s="208" t="str">
        <f xml:space="preserve"> Indexation!G$125</f>
        <v>factor</v>
      </c>
      <c r="H160" s="12"/>
    </row>
    <row r="161" spans="1:8" hidden="1" outlineLevel="1" x14ac:dyDescent="0.2">
      <c r="A161" s="3"/>
      <c r="B161" s="3"/>
      <c r="C161" s="10"/>
      <c r="D161" s="11"/>
      <c r="E161" s="211" t="s">
        <v>298</v>
      </c>
      <c r="F161" s="212">
        <f t="shared" ref="F161:F168" si="7" xml:space="preserve"> IF( $F152 = "n/a", 0, $F152 * $F$160 )</f>
        <v>0</v>
      </c>
      <c r="G161" s="211" t="s">
        <v>199</v>
      </c>
      <c r="H161" s="4"/>
    </row>
    <row r="162" spans="1:8" hidden="1" outlineLevel="1" x14ac:dyDescent="0.2">
      <c r="A162" s="3"/>
      <c r="B162" s="3"/>
      <c r="C162" s="10"/>
      <c r="D162" s="11"/>
      <c r="E162" s="211" t="s">
        <v>299</v>
      </c>
      <c r="F162" s="212">
        <f t="shared" si="7"/>
        <v>0</v>
      </c>
      <c r="G162" s="211" t="s">
        <v>199</v>
      </c>
      <c r="H162" s="4"/>
    </row>
    <row r="163" spans="1:8" hidden="1" outlineLevel="1" x14ac:dyDescent="0.2">
      <c r="A163" s="3"/>
      <c r="B163" s="3"/>
      <c r="C163" s="10"/>
      <c r="D163" s="11"/>
      <c r="E163" s="211" t="s">
        <v>2365</v>
      </c>
      <c r="F163" s="212">
        <f t="shared" si="7"/>
        <v>0</v>
      </c>
      <c r="G163" s="211" t="s">
        <v>199</v>
      </c>
      <c r="H163" s="4"/>
    </row>
    <row r="164" spans="1:8" hidden="1" outlineLevel="1" x14ac:dyDescent="0.2">
      <c r="A164" s="3"/>
      <c r="B164" s="3"/>
      <c r="C164" s="10"/>
      <c r="D164" s="11"/>
      <c r="E164" s="211" t="s">
        <v>1826</v>
      </c>
      <c r="F164" s="212">
        <f t="shared" si="7"/>
        <v>0</v>
      </c>
      <c r="G164" s="211" t="s">
        <v>199</v>
      </c>
      <c r="H164" s="4"/>
    </row>
    <row r="165" spans="1:8" hidden="1" outlineLevel="1" x14ac:dyDescent="0.2">
      <c r="A165" s="3"/>
      <c r="B165" s="3"/>
      <c r="C165" s="10"/>
      <c r="D165" s="11"/>
      <c r="E165" s="211" t="s">
        <v>2953</v>
      </c>
      <c r="F165" s="212">
        <f t="shared" si="7"/>
        <v>0</v>
      </c>
      <c r="G165" s="211" t="s">
        <v>199</v>
      </c>
      <c r="H165" s="4"/>
    </row>
    <row r="166" spans="1:8" hidden="1" outlineLevel="1" x14ac:dyDescent="0.2">
      <c r="A166" s="3"/>
      <c r="B166" s="3"/>
      <c r="C166" s="10"/>
      <c r="D166" s="11"/>
      <c r="E166" s="211" t="s">
        <v>1428</v>
      </c>
      <c r="F166" s="212">
        <f t="shared" si="7"/>
        <v>0</v>
      </c>
      <c r="G166" s="211" t="s">
        <v>199</v>
      </c>
      <c r="H166" s="4"/>
    </row>
    <row r="167" spans="1:8" hidden="1" outlineLevel="1" x14ac:dyDescent="0.2">
      <c r="A167" s="3"/>
      <c r="B167" s="3"/>
      <c r="C167" s="10"/>
      <c r="D167" s="11"/>
      <c r="E167" s="211" t="s">
        <v>640</v>
      </c>
      <c r="F167" s="212">
        <f t="shared" si="7"/>
        <v>0</v>
      </c>
      <c r="G167" s="211" t="s">
        <v>199</v>
      </c>
      <c r="H167" s="4"/>
    </row>
    <row r="168" spans="1:8" hidden="1" outlineLevel="1" x14ac:dyDescent="0.2">
      <c r="A168" s="3"/>
      <c r="B168" s="3"/>
      <c r="C168" s="10"/>
      <c r="D168" s="11"/>
      <c r="E168" s="211" t="s">
        <v>300</v>
      </c>
      <c r="F168" s="212">
        <f t="shared" si="7"/>
        <v>0</v>
      </c>
      <c r="G168" s="211" t="s">
        <v>199</v>
      </c>
      <c r="H168" s="4"/>
    </row>
    <row r="169" spans="1:8" hidden="1" outlineLevel="1" x14ac:dyDescent="0.2"/>
    <row r="170" spans="1:8" hidden="1" outlineLevel="1" x14ac:dyDescent="0.2"/>
    <row r="171" spans="1:8" hidden="1" outlineLevel="1" x14ac:dyDescent="0.2">
      <c r="B171" s="33" t="s">
        <v>941</v>
      </c>
    </row>
    <row r="172" spans="1:8" hidden="1" outlineLevel="1" x14ac:dyDescent="0.2">
      <c r="A172" s="3"/>
      <c r="B172" s="3"/>
      <c r="C172" s="10"/>
      <c r="D172" s="11"/>
      <c r="E172" s="208" t="str">
        <f xml:space="preserve"> Inputs!E$349</f>
        <v xml:space="preserve">2029-30 Other bespoke adjustments in 2022-23 CPIH FYA prices (WR) </v>
      </c>
      <c r="F172" s="209">
        <f xml:space="preserve"> Inputs!F$349</f>
        <v>0</v>
      </c>
      <c r="G172" s="208" t="str">
        <f xml:space="preserve"> Inputs!G$349</f>
        <v>£m</v>
      </c>
      <c r="H172" s="4"/>
    </row>
    <row r="173" spans="1:8" hidden="1" outlineLevel="1" x14ac:dyDescent="0.2">
      <c r="A173" s="3"/>
      <c r="B173" s="3"/>
      <c r="C173" s="10"/>
      <c r="D173" s="11"/>
      <c r="E173" s="208" t="str">
        <f xml:space="preserve"> Inputs!E$350</f>
        <v xml:space="preserve">2029-30 Other bespoke adjustments in 2022-23 CPIH FYA prices (WN) </v>
      </c>
      <c r="F173" s="209">
        <f xml:space="preserve"> Inputs!F$350</f>
        <v>0</v>
      </c>
      <c r="G173" s="208" t="str">
        <f xml:space="preserve"> Inputs!G$350</f>
        <v>£m</v>
      </c>
      <c r="H173" s="4"/>
    </row>
    <row r="174" spans="1:8" hidden="1" outlineLevel="1" x14ac:dyDescent="0.2">
      <c r="A174" s="3"/>
      <c r="B174" s="3"/>
      <c r="C174" s="10"/>
      <c r="D174" s="11"/>
      <c r="E174" s="208" t="str">
        <f xml:space="preserve"> Inputs!E$351</f>
        <v xml:space="preserve">2029-30 Other bespoke adjustments in 2022-23 CPIH FYA prices (WWN) </v>
      </c>
      <c r="F174" s="209">
        <f xml:space="preserve"> Inputs!F$351</f>
        <v>0</v>
      </c>
      <c r="G174" s="208" t="str">
        <f xml:space="preserve"> Inputs!G$351</f>
        <v>£m</v>
      </c>
      <c r="H174" s="4"/>
    </row>
    <row r="175" spans="1:8" hidden="1" outlineLevel="1" x14ac:dyDescent="0.2">
      <c r="A175" s="3"/>
      <c r="B175" s="3"/>
      <c r="C175" s="10"/>
      <c r="D175" s="11"/>
      <c r="E175" s="208" t="str">
        <f xml:space="preserve"> Inputs!E$352</f>
        <v xml:space="preserve">2029-30 Other bespoke adjustments in 2022-23 CPIH FYA prices (BR) </v>
      </c>
      <c r="F175" s="209">
        <f xml:space="preserve"> Inputs!F$352</f>
        <v>0</v>
      </c>
      <c r="G175" s="208" t="str">
        <f xml:space="preserve"> Inputs!G$352</f>
        <v>£m</v>
      </c>
      <c r="H175" s="4"/>
    </row>
    <row r="176" spans="1:8" hidden="1" outlineLevel="1" x14ac:dyDescent="0.2">
      <c r="A176" s="3"/>
      <c r="B176" s="3"/>
      <c r="C176" s="10"/>
      <c r="D176" s="11"/>
      <c r="E176" s="208" t="str">
        <f xml:space="preserve"> Inputs!E$353</f>
        <v xml:space="preserve">2029-30 Other bespoke adjustments in 2022-23 CPIH FYA prices (ADDN1) </v>
      </c>
      <c r="F176" s="209">
        <f xml:space="preserve"> Inputs!F$353</f>
        <v>0</v>
      </c>
      <c r="G176" s="208" t="str">
        <f xml:space="preserve"> Inputs!G$353</f>
        <v>£m</v>
      </c>
      <c r="H176" s="4"/>
    </row>
    <row r="177" spans="1:8" hidden="1" outlineLevel="1" x14ac:dyDescent="0.2">
      <c r="A177" s="3"/>
      <c r="B177" s="3"/>
      <c r="C177" s="10"/>
      <c r="D177" s="11"/>
      <c r="E177" s="208" t="str">
        <f xml:space="preserve"> Inputs!E$354</f>
        <v xml:space="preserve">2029-30 Other bespoke adjustments in 2022-23 CPIH FYA prices (ADDN2) </v>
      </c>
      <c r="F177" s="209">
        <f xml:space="preserve"> Inputs!F$354</f>
        <v>0</v>
      </c>
      <c r="G177" s="208" t="str">
        <f xml:space="preserve"> Inputs!G$354</f>
        <v>£m</v>
      </c>
      <c r="H177" s="4"/>
    </row>
    <row r="178" spans="1:8" hidden="1" outlineLevel="1" x14ac:dyDescent="0.2">
      <c r="A178" s="3"/>
      <c r="B178" s="3"/>
      <c r="C178" s="10"/>
      <c r="D178" s="11"/>
      <c r="E178" s="208" t="str">
        <f xml:space="preserve"> Inputs!E$355</f>
        <v xml:space="preserve">2029-30 Other bespoke adjustments in 2022-23 CPIH FYA prices (Residential retail) </v>
      </c>
      <c r="F178" s="209">
        <f xml:space="preserve"> Inputs!F$355</f>
        <v>0</v>
      </c>
      <c r="G178" s="208" t="str">
        <f xml:space="preserve"> Inputs!G$355</f>
        <v>£m</v>
      </c>
      <c r="H178" s="4"/>
    </row>
    <row r="179" spans="1:8" hidden="1" outlineLevel="1" x14ac:dyDescent="0.2">
      <c r="A179" s="3"/>
      <c r="B179" s="3"/>
      <c r="C179" s="10"/>
      <c r="D179" s="11"/>
      <c r="E179" s="208" t="str">
        <f xml:space="preserve"> Inputs!E$356</f>
        <v xml:space="preserve">2029-30 Other bespoke adjustments in 2022-23 CPIH FYA prices (Business retail) </v>
      </c>
      <c r="F179" s="209">
        <f xml:space="preserve"> Inputs!F$356</f>
        <v>0</v>
      </c>
      <c r="G179" s="208" t="str">
        <f xml:space="preserve"> Inputs!G$356</f>
        <v>£m</v>
      </c>
      <c r="H179" s="4"/>
    </row>
    <row r="180" spans="1:8" hidden="1" outlineLevel="1" x14ac:dyDescent="0.2">
      <c r="A180" s="3"/>
      <c r="B180" s="3"/>
      <c r="C180" s="10"/>
      <c r="D180" s="11"/>
      <c r="E180" s="208" t="str">
        <f xml:space="preserve"> Indexation!E$125</f>
        <v>CPI(H): Inflate from 2022-23 FYA to 2027-28 FYA</v>
      </c>
      <c r="F180" s="210">
        <f xml:space="preserve"> Indexation!F$125</f>
        <v>1.1637741094926037</v>
      </c>
      <c r="G180" s="208" t="str">
        <f xml:space="preserve"> Indexation!G$125</f>
        <v>factor</v>
      </c>
      <c r="H180" s="12"/>
    </row>
    <row r="181" spans="1:8" hidden="1" outlineLevel="1" x14ac:dyDescent="0.2">
      <c r="A181" s="3"/>
      <c r="B181" s="3"/>
      <c r="C181" s="10"/>
      <c r="D181" s="11"/>
      <c r="E181" s="211" t="s">
        <v>1429</v>
      </c>
      <c r="F181" s="212">
        <f t="shared" ref="F181:F188" si="8" xml:space="preserve"> IF( $F172 = "n/a", 0, $F172 * $F$180 )</f>
        <v>0</v>
      </c>
      <c r="G181" s="211" t="s">
        <v>199</v>
      </c>
      <c r="H181" s="4"/>
    </row>
    <row r="182" spans="1:8" hidden="1" outlineLevel="1" x14ac:dyDescent="0.2">
      <c r="A182" s="3"/>
      <c r="B182" s="3"/>
      <c r="C182" s="10"/>
      <c r="D182" s="11"/>
      <c r="E182" s="211" t="s">
        <v>1430</v>
      </c>
      <c r="F182" s="212">
        <f t="shared" si="8"/>
        <v>0</v>
      </c>
      <c r="G182" s="211" t="s">
        <v>199</v>
      </c>
      <c r="H182" s="4"/>
    </row>
    <row r="183" spans="1:8" hidden="1" outlineLevel="1" x14ac:dyDescent="0.2">
      <c r="A183" s="3"/>
      <c r="B183" s="3"/>
      <c r="C183" s="10"/>
      <c r="D183" s="11"/>
      <c r="E183" s="211" t="s">
        <v>2179</v>
      </c>
      <c r="F183" s="212">
        <f t="shared" si="8"/>
        <v>0</v>
      </c>
      <c r="G183" s="211" t="s">
        <v>199</v>
      </c>
      <c r="H183" s="4"/>
    </row>
    <row r="184" spans="1:8" hidden="1" outlineLevel="1" x14ac:dyDescent="0.2">
      <c r="A184" s="3"/>
      <c r="B184" s="3"/>
      <c r="C184" s="10"/>
      <c r="D184" s="11"/>
      <c r="E184" s="211" t="s">
        <v>2954</v>
      </c>
      <c r="F184" s="212">
        <f t="shared" si="8"/>
        <v>0</v>
      </c>
      <c r="G184" s="211" t="s">
        <v>199</v>
      </c>
      <c r="H184" s="4"/>
    </row>
    <row r="185" spans="1:8" hidden="1" outlineLevel="1" x14ac:dyDescent="0.2">
      <c r="A185" s="3"/>
      <c r="B185" s="3"/>
      <c r="C185" s="10"/>
      <c r="D185" s="11"/>
      <c r="E185" s="211" t="s">
        <v>1827</v>
      </c>
      <c r="F185" s="212">
        <f t="shared" si="8"/>
        <v>0</v>
      </c>
      <c r="G185" s="211" t="s">
        <v>199</v>
      </c>
      <c r="H185" s="4"/>
    </row>
    <row r="186" spans="1:8" hidden="1" outlineLevel="1" x14ac:dyDescent="0.2">
      <c r="A186" s="3"/>
      <c r="B186" s="3"/>
      <c r="C186" s="10"/>
      <c r="D186" s="11"/>
      <c r="E186" s="211" t="s">
        <v>301</v>
      </c>
      <c r="F186" s="212">
        <f t="shared" si="8"/>
        <v>0</v>
      </c>
      <c r="G186" s="211" t="s">
        <v>199</v>
      </c>
      <c r="H186" s="4"/>
    </row>
    <row r="187" spans="1:8" hidden="1" outlineLevel="1" x14ac:dyDescent="0.2">
      <c r="A187" s="3"/>
      <c r="B187" s="3"/>
      <c r="C187" s="10"/>
      <c r="D187" s="11"/>
      <c r="E187" s="211" t="s">
        <v>2772</v>
      </c>
      <c r="F187" s="212">
        <f t="shared" si="8"/>
        <v>0</v>
      </c>
      <c r="G187" s="211" t="s">
        <v>199</v>
      </c>
      <c r="H187" s="4"/>
    </row>
    <row r="188" spans="1:8" hidden="1" outlineLevel="1" x14ac:dyDescent="0.2">
      <c r="A188" s="3"/>
      <c r="B188" s="3"/>
      <c r="C188" s="10"/>
      <c r="D188" s="11"/>
      <c r="E188" s="211" t="s">
        <v>2561</v>
      </c>
      <c r="F188" s="212">
        <f t="shared" si="8"/>
        <v>0</v>
      </c>
      <c r="G188" s="211" t="s">
        <v>199</v>
      </c>
      <c r="H188" s="4"/>
    </row>
    <row r="189" spans="1:8" hidden="1" outlineLevel="1" x14ac:dyDescent="0.2"/>
    <row r="190" spans="1:8" x14ac:dyDescent="0.2"/>
    <row r="191" spans="1:8" x14ac:dyDescent="0.2"/>
    <row r="192" spans="1:8" s="21" customFormat="1" x14ac:dyDescent="0.2">
      <c r="A192" s="17"/>
      <c r="B192" s="17" t="s">
        <v>2700</v>
      </c>
      <c r="C192" s="24"/>
      <c r="D192" s="31"/>
    </row>
    <row r="193" spans="1:8" collapsed="1" x14ac:dyDescent="0.2"/>
    <row r="194" spans="1:8" hidden="1" outlineLevel="1" x14ac:dyDescent="0.2"/>
    <row r="195" spans="1:8" s="21" customFormat="1" hidden="1" outlineLevel="1" x14ac:dyDescent="0.2">
      <c r="A195" s="17"/>
      <c r="B195" s="17"/>
      <c r="C195" s="35" t="s">
        <v>2886</v>
      </c>
      <c r="D195" s="31"/>
    </row>
    <row r="196" spans="1:8" hidden="1" outlineLevel="1" x14ac:dyDescent="0.2"/>
    <row r="197" spans="1:8" hidden="1" outlineLevel="2" x14ac:dyDescent="0.2">
      <c r="B197" s="33" t="s">
        <v>235</v>
      </c>
    </row>
    <row r="198" spans="1:8" hidden="1" outlineLevel="2" x14ac:dyDescent="0.2">
      <c r="E198" s="37" t="str">
        <f t="shared" ref="E198:G198" si="9" xml:space="preserve"> E$41</f>
        <v xml:space="preserve">2028-29 ODI payments expressed in 2027-28 CPIH FYA prices (WR) </v>
      </c>
      <c r="F198" s="4">
        <f xml:space="preserve"> F$41</f>
        <v>0</v>
      </c>
      <c r="G198" s="37" t="str">
        <f t="shared" si="9"/>
        <v>£m</v>
      </c>
      <c r="H198" s="4"/>
    </row>
    <row r="199" spans="1:8" hidden="1" outlineLevel="2" x14ac:dyDescent="0.2">
      <c r="E199" s="37" t="str">
        <f t="shared" ref="E199:G199" si="10" xml:space="preserve"> E$42</f>
        <v xml:space="preserve">2028-29 ODI payments expressed in 2027-28 CPIH FYA prices (WN) </v>
      </c>
      <c r="F199" s="4">
        <f t="shared" si="10"/>
        <v>0</v>
      </c>
      <c r="G199" s="37" t="str">
        <f t="shared" si="10"/>
        <v>£m</v>
      </c>
      <c r="H199" s="4"/>
    </row>
    <row r="200" spans="1:8" hidden="1" outlineLevel="2" x14ac:dyDescent="0.2">
      <c r="E200" s="37" t="str">
        <f t="shared" ref="E200:G200" si="11" xml:space="preserve"> E$43</f>
        <v xml:space="preserve">2028-29 ODI payments expressed in 2027-28 CPIH FYA prices (WWN) </v>
      </c>
      <c r="F200" s="4">
        <f t="shared" si="11"/>
        <v>0</v>
      </c>
      <c r="G200" s="37" t="str">
        <f t="shared" si="11"/>
        <v>£m</v>
      </c>
      <c r="H200" s="4"/>
    </row>
    <row r="201" spans="1:8" hidden="1" outlineLevel="2" x14ac:dyDescent="0.2">
      <c r="E201" s="37" t="str">
        <f t="shared" ref="E201:G201" si="12" xml:space="preserve"> E$44</f>
        <v xml:space="preserve">2028-29 ODI payments expressed in 2027-28 CPIH FYA prices (BR) </v>
      </c>
      <c r="F201" s="4">
        <f t="shared" si="12"/>
        <v>0</v>
      </c>
      <c r="G201" s="37" t="str">
        <f t="shared" si="12"/>
        <v>£m</v>
      </c>
      <c r="H201" s="4"/>
    </row>
    <row r="202" spans="1:8" hidden="1" outlineLevel="2" x14ac:dyDescent="0.2">
      <c r="E202" s="37" t="str">
        <f t="shared" ref="E202:G202" si="13" xml:space="preserve"> E$45</f>
        <v xml:space="preserve">2028-29 ODI payments expressed in 2027-28 CPIH FYA prices (ADDN1) </v>
      </c>
      <c r="F202" s="4">
        <f t="shared" si="13"/>
        <v>0</v>
      </c>
      <c r="G202" s="37" t="str">
        <f t="shared" si="13"/>
        <v>£m</v>
      </c>
      <c r="H202" s="4"/>
    </row>
    <row r="203" spans="1:8" hidden="1" outlineLevel="2" x14ac:dyDescent="0.2">
      <c r="E203" s="37" t="str">
        <f t="shared" ref="E203:G203" si="14" xml:space="preserve"> E$46</f>
        <v xml:space="preserve">2028-29 ODI payments expressed in 2027-28 CPIH FYA prices (ADDN2) </v>
      </c>
      <c r="F203" s="4">
        <f t="shared" si="14"/>
        <v>0</v>
      </c>
      <c r="G203" s="37" t="str">
        <f t="shared" si="14"/>
        <v>£m</v>
      </c>
      <c r="H203" s="4"/>
    </row>
    <row r="204" spans="1:8" hidden="1" outlineLevel="2" x14ac:dyDescent="0.2">
      <c r="E204" s="37" t="str">
        <f t="shared" ref="E204:G204" si="15" xml:space="preserve"> E$47</f>
        <v xml:space="preserve">2028-29 ODI payments expressed in 2027-28 CPIH FYA prices (Residential retail) </v>
      </c>
      <c r="F204" s="4">
        <f t="shared" si="15"/>
        <v>0</v>
      </c>
      <c r="G204" s="37" t="str">
        <f t="shared" si="15"/>
        <v>£m</v>
      </c>
      <c r="H204" s="4"/>
    </row>
    <row r="205" spans="1:8" hidden="1" outlineLevel="2" x14ac:dyDescent="0.2">
      <c r="E205" s="37" t="str">
        <f t="shared" ref="E205:G205" si="16" xml:space="preserve"> E$48</f>
        <v xml:space="preserve">2028-29 ODI payments expressed in 2027-28 CPIH FYA prices (Business retail) </v>
      </c>
      <c r="F205" s="4">
        <f t="shared" si="16"/>
        <v>0</v>
      </c>
      <c r="G205" s="37" t="str">
        <f t="shared" si="16"/>
        <v>£m</v>
      </c>
      <c r="H205" s="4"/>
    </row>
    <row r="206" spans="1:8" hidden="1" outlineLevel="2" x14ac:dyDescent="0.2">
      <c r="E206" s="37" t="str">
        <f t="shared" ref="E206:G206" si="17" xml:space="preserve"> E$121</f>
        <v xml:space="preserve">2029-30 ODI payments expressed in 2027-28 CPIH FYA prices (WR) </v>
      </c>
      <c r="F206" s="4">
        <f t="shared" si="17"/>
        <v>0</v>
      </c>
      <c r="G206" s="37" t="str">
        <f t="shared" si="17"/>
        <v>£m</v>
      </c>
      <c r="H206" s="4"/>
    </row>
    <row r="207" spans="1:8" hidden="1" outlineLevel="2" x14ac:dyDescent="0.2">
      <c r="E207" s="37" t="str">
        <f t="shared" ref="E207:G207" si="18" xml:space="preserve"> E$122</f>
        <v xml:space="preserve">2029-30 ODI payments expressed in 2027-28 CPIH FYA prices (WN) </v>
      </c>
      <c r="F207" s="4">
        <f t="shared" si="18"/>
        <v>0</v>
      </c>
      <c r="G207" s="37" t="str">
        <f t="shared" si="18"/>
        <v>£m</v>
      </c>
      <c r="H207" s="4"/>
    </row>
    <row r="208" spans="1:8" hidden="1" outlineLevel="2" x14ac:dyDescent="0.2">
      <c r="E208" s="37" t="str">
        <f t="shared" ref="E208:G208" si="19" xml:space="preserve"> E$123</f>
        <v xml:space="preserve">2029-30 ODI payments expressed in 2027-28 CPIH FYA prices (WWN) </v>
      </c>
      <c r="F208" s="4">
        <f t="shared" si="19"/>
        <v>0</v>
      </c>
      <c r="G208" s="37" t="str">
        <f t="shared" si="19"/>
        <v>£m</v>
      </c>
      <c r="H208" s="4"/>
    </row>
    <row r="209" spans="1:8" hidden="1" outlineLevel="2" x14ac:dyDescent="0.2">
      <c r="E209" s="37" t="str">
        <f t="shared" ref="E209:G209" si="20" xml:space="preserve"> E$124</f>
        <v xml:space="preserve">2029-30 ODI payments expressed in 2027-28 CPIH FYA prices (BR) </v>
      </c>
      <c r="F209" s="4">
        <f t="shared" si="20"/>
        <v>0</v>
      </c>
      <c r="G209" s="37" t="str">
        <f t="shared" si="20"/>
        <v>£m</v>
      </c>
      <c r="H209" s="4"/>
    </row>
    <row r="210" spans="1:8" hidden="1" outlineLevel="2" x14ac:dyDescent="0.2">
      <c r="E210" s="37" t="str">
        <f t="shared" ref="E210:G210" si="21" xml:space="preserve"> E$125</f>
        <v xml:space="preserve">2029-30 ODI payments expressed in 2027-28 CPIH FYA prices (ADDN1) </v>
      </c>
      <c r="F210" s="4">
        <f t="shared" si="21"/>
        <v>0</v>
      </c>
      <c r="G210" s="37" t="str">
        <f t="shared" si="21"/>
        <v>£m</v>
      </c>
      <c r="H210" s="4"/>
    </row>
    <row r="211" spans="1:8" hidden="1" outlineLevel="2" x14ac:dyDescent="0.2">
      <c r="E211" s="37" t="str">
        <f t="shared" ref="E211:G211" si="22" xml:space="preserve"> E$126</f>
        <v xml:space="preserve">2029-30 ODI payments expressed in 2027-28 CPIH FYA prices (ADDN2) </v>
      </c>
      <c r="F211" s="4">
        <f t="shared" si="22"/>
        <v>0</v>
      </c>
      <c r="G211" s="37" t="str">
        <f t="shared" si="22"/>
        <v>£m</v>
      </c>
      <c r="H211" s="4"/>
    </row>
    <row r="212" spans="1:8" hidden="1" outlineLevel="2" x14ac:dyDescent="0.2">
      <c r="E212" s="37" t="str">
        <f t="shared" ref="E212:G212" si="23" xml:space="preserve"> E$127</f>
        <v xml:space="preserve">2029-30 ODI payments expressed in 2027-28 CPIH FYA prices (Residential retail) </v>
      </c>
      <c r="F212" s="4">
        <f t="shared" si="23"/>
        <v>0</v>
      </c>
      <c r="G212" s="37" t="str">
        <f t="shared" si="23"/>
        <v>£m</v>
      </c>
      <c r="H212" s="4"/>
    </row>
    <row r="213" spans="1:8" hidden="1" outlineLevel="2" x14ac:dyDescent="0.2">
      <c r="E213" s="37" t="str">
        <f t="shared" ref="E213:G213" si="24" xml:space="preserve"> E$128</f>
        <v xml:space="preserve">2029-30 ODI payments expressed in 2027-28 CPIH FYA prices (Business retail) </v>
      </c>
      <c r="F213" s="4">
        <f t="shared" si="24"/>
        <v>0</v>
      </c>
      <c r="G213" s="37" t="str">
        <f t="shared" si="24"/>
        <v>£m</v>
      </c>
      <c r="H213" s="4"/>
    </row>
    <row r="214" spans="1:8" hidden="1" outlineLevel="2" x14ac:dyDescent="0.2">
      <c r="A214" s="3"/>
      <c r="B214" s="3"/>
      <c r="C214" s="10"/>
      <c r="D214" s="11"/>
      <c r="E214" s="211" t="s">
        <v>1021</v>
      </c>
      <c r="F214" s="212">
        <f t="shared" ref="F214:F221" si="25" xml:space="preserve"> $F198 + $F206</f>
        <v>0</v>
      </c>
      <c r="G214" s="211" t="s">
        <v>199</v>
      </c>
      <c r="H214" s="4"/>
    </row>
    <row r="215" spans="1:8" hidden="1" outlineLevel="2" x14ac:dyDescent="0.2">
      <c r="A215" s="3"/>
      <c r="B215" s="3"/>
      <c r="C215" s="10"/>
      <c r="D215" s="11"/>
      <c r="E215" s="211" t="s">
        <v>818</v>
      </c>
      <c r="F215" s="212">
        <f t="shared" si="25"/>
        <v>0</v>
      </c>
      <c r="G215" s="211" t="s">
        <v>199</v>
      </c>
      <c r="H215" s="4"/>
    </row>
    <row r="216" spans="1:8" hidden="1" outlineLevel="2" x14ac:dyDescent="0.2">
      <c r="A216" s="3"/>
      <c r="B216" s="3"/>
      <c r="C216" s="10"/>
      <c r="D216" s="11"/>
      <c r="E216" s="211" t="s">
        <v>1218</v>
      </c>
      <c r="F216" s="212">
        <f t="shared" si="25"/>
        <v>0</v>
      </c>
      <c r="G216" s="211" t="s">
        <v>199</v>
      </c>
      <c r="H216" s="4"/>
    </row>
    <row r="217" spans="1:8" hidden="1" outlineLevel="2" x14ac:dyDescent="0.2">
      <c r="A217" s="3"/>
      <c r="B217" s="3"/>
      <c r="C217" s="10"/>
      <c r="D217" s="11"/>
      <c r="E217" s="211" t="s">
        <v>2366</v>
      </c>
      <c r="F217" s="212">
        <f t="shared" si="25"/>
        <v>0</v>
      </c>
      <c r="G217" s="211" t="s">
        <v>199</v>
      </c>
      <c r="H217" s="4"/>
    </row>
    <row r="218" spans="1:8" hidden="1" outlineLevel="2" x14ac:dyDescent="0.2">
      <c r="A218" s="3"/>
      <c r="B218" s="3"/>
      <c r="C218" s="10"/>
      <c r="D218" s="11"/>
      <c r="E218" s="211" t="s">
        <v>302</v>
      </c>
      <c r="F218" s="212">
        <f t="shared" si="25"/>
        <v>0</v>
      </c>
      <c r="G218" s="211" t="s">
        <v>199</v>
      </c>
      <c r="H218" s="4"/>
    </row>
    <row r="219" spans="1:8" hidden="1" outlineLevel="2" x14ac:dyDescent="0.2">
      <c r="A219" s="3"/>
      <c r="B219" s="3"/>
      <c r="C219" s="10"/>
      <c r="D219" s="11"/>
      <c r="E219" s="211" t="s">
        <v>1828</v>
      </c>
      <c r="F219" s="212">
        <f xml:space="preserve"> $F203 + $F211</f>
        <v>0</v>
      </c>
      <c r="G219" s="211" t="s">
        <v>199</v>
      </c>
      <c r="H219" s="4"/>
    </row>
    <row r="220" spans="1:8" hidden="1" outlineLevel="2" x14ac:dyDescent="0.2">
      <c r="A220" s="3"/>
      <c r="B220" s="3"/>
      <c r="C220" s="10"/>
      <c r="D220" s="11"/>
      <c r="E220" s="211" t="s">
        <v>1829</v>
      </c>
      <c r="F220" s="212">
        <f t="shared" si="25"/>
        <v>0</v>
      </c>
      <c r="G220" s="211" t="s">
        <v>199</v>
      </c>
      <c r="H220" s="4"/>
    </row>
    <row r="221" spans="1:8" hidden="1" outlineLevel="2" x14ac:dyDescent="0.2">
      <c r="A221" s="3"/>
      <c r="B221" s="3"/>
      <c r="C221" s="10"/>
      <c r="D221" s="11"/>
      <c r="E221" s="211" t="s">
        <v>2367</v>
      </c>
      <c r="F221" s="212">
        <f t="shared" si="25"/>
        <v>0</v>
      </c>
      <c r="G221" s="211" t="s">
        <v>199</v>
      </c>
      <c r="H221" s="4"/>
    </row>
    <row r="222" spans="1:8" hidden="1" outlineLevel="2" x14ac:dyDescent="0.2"/>
    <row r="223" spans="1:8" hidden="1" outlineLevel="2" x14ac:dyDescent="0.2"/>
    <row r="224" spans="1:8" hidden="1" outlineLevel="2" x14ac:dyDescent="0.2">
      <c r="B224" s="33" t="s">
        <v>2117</v>
      </c>
    </row>
    <row r="225" spans="5:8" hidden="1" outlineLevel="2" x14ac:dyDescent="0.2">
      <c r="E225" s="37" t="str">
        <f t="shared" ref="E225:G225" si="26" xml:space="preserve"> E$61</f>
        <v xml:space="preserve">2028-29 Voluntary abatements expressed in 2027-28 CPIH FYA prices sign reversed (WR) </v>
      </c>
      <c r="F225" s="4">
        <f t="shared" si="26"/>
        <v>0</v>
      </c>
      <c r="G225" s="37" t="str">
        <f t="shared" si="26"/>
        <v>£m</v>
      </c>
      <c r="H225" s="4"/>
    </row>
    <row r="226" spans="5:8" hidden="1" outlineLevel="2" x14ac:dyDescent="0.2">
      <c r="E226" s="37" t="str">
        <f t="shared" ref="E226:G226" si="27" xml:space="preserve"> E$62</f>
        <v xml:space="preserve">2028-29 Voluntary abatements expressed in 2027-28 CPIH FYA prices sign reversed (WN) </v>
      </c>
      <c r="F226" s="4">
        <f t="shared" si="27"/>
        <v>0</v>
      </c>
      <c r="G226" s="37" t="str">
        <f t="shared" si="27"/>
        <v>£m</v>
      </c>
      <c r="H226" s="4"/>
    </row>
    <row r="227" spans="5:8" hidden="1" outlineLevel="2" x14ac:dyDescent="0.2">
      <c r="E227" s="37" t="str">
        <f t="shared" ref="E227:G227" si="28" xml:space="preserve"> E$63</f>
        <v xml:space="preserve">2028-29 Voluntary abatements expressed in 2027-28 CPIH FYA prices sign reversed (WWN) </v>
      </c>
      <c r="F227" s="4">
        <f t="shared" si="28"/>
        <v>0</v>
      </c>
      <c r="G227" s="37" t="str">
        <f t="shared" si="28"/>
        <v>£m</v>
      </c>
      <c r="H227" s="4"/>
    </row>
    <row r="228" spans="5:8" hidden="1" outlineLevel="2" x14ac:dyDescent="0.2">
      <c r="E228" s="37" t="str">
        <f t="shared" ref="E228:G228" si="29" xml:space="preserve"> E$64</f>
        <v xml:space="preserve">2028-29 Voluntary abatements expressed in 2027-28 CPIH FYA prices sign reversed (BR) </v>
      </c>
      <c r="F228" s="4">
        <f t="shared" si="29"/>
        <v>0</v>
      </c>
      <c r="G228" s="37" t="str">
        <f t="shared" si="29"/>
        <v>£m</v>
      </c>
      <c r="H228" s="4"/>
    </row>
    <row r="229" spans="5:8" hidden="1" outlineLevel="2" x14ac:dyDescent="0.2">
      <c r="E229" s="37" t="str">
        <f t="shared" ref="E229:G229" si="30" xml:space="preserve"> E$65</f>
        <v xml:space="preserve">2028-29 Voluntary abatements expressed in 2027-28 CPIH FYA prices sign reversed (ADDN1) </v>
      </c>
      <c r="F229" s="4">
        <f t="shared" si="30"/>
        <v>0</v>
      </c>
      <c r="G229" s="37" t="str">
        <f t="shared" si="30"/>
        <v>£m</v>
      </c>
      <c r="H229" s="4"/>
    </row>
    <row r="230" spans="5:8" hidden="1" outlineLevel="2" x14ac:dyDescent="0.2">
      <c r="E230" s="37" t="str">
        <f t="shared" ref="E230:G230" si="31" xml:space="preserve"> E$66</f>
        <v xml:space="preserve">2028-29 Voluntary abatements expressed in 2027-28 CPIH FYA prices sign reversed (ADDN2) </v>
      </c>
      <c r="F230" s="4">
        <f t="shared" si="31"/>
        <v>0</v>
      </c>
      <c r="G230" s="37" t="str">
        <f t="shared" si="31"/>
        <v>£m</v>
      </c>
      <c r="H230" s="4"/>
    </row>
    <row r="231" spans="5:8" hidden="1" outlineLevel="2" x14ac:dyDescent="0.2">
      <c r="E231" s="37" t="str">
        <f t="shared" ref="E231:G231" si="32" xml:space="preserve"> E$67</f>
        <v xml:space="preserve">2028-29 Voluntary abatements expressed in 2027-28 CPIH FYA prices sign reversed (Residential retail) </v>
      </c>
      <c r="F231" s="4">
        <f t="shared" si="32"/>
        <v>0</v>
      </c>
      <c r="G231" s="37" t="str">
        <f t="shared" si="32"/>
        <v>£m</v>
      </c>
      <c r="H231" s="4"/>
    </row>
    <row r="232" spans="5:8" hidden="1" outlineLevel="2" x14ac:dyDescent="0.2">
      <c r="E232" s="37" t="str">
        <f t="shared" ref="E232:G232" si="33" xml:space="preserve"> E$68</f>
        <v xml:space="preserve">2028-29 Voluntary abatements expressed in 2027-28 CPIH FYA prices sign reversed (Business retail) </v>
      </c>
      <c r="F232" s="4">
        <f t="shared" si="33"/>
        <v>0</v>
      </c>
      <c r="G232" s="37" t="str">
        <f t="shared" si="33"/>
        <v>£m</v>
      </c>
      <c r="H232" s="4"/>
    </row>
    <row r="233" spans="5:8" hidden="1" outlineLevel="2" x14ac:dyDescent="0.2">
      <c r="E233" s="37" t="str">
        <f t="shared" ref="E233:G233" si="34" xml:space="preserve"> E$141</f>
        <v xml:space="preserve">2029-30 Voluntary abatements expressed in 2027-28 CPIH FYA prices sign reversed (WR) </v>
      </c>
      <c r="F233" s="4">
        <f t="shared" si="34"/>
        <v>0</v>
      </c>
      <c r="G233" s="37" t="str">
        <f t="shared" si="34"/>
        <v>£m</v>
      </c>
      <c r="H233" s="4"/>
    </row>
    <row r="234" spans="5:8" hidden="1" outlineLevel="2" x14ac:dyDescent="0.2">
      <c r="E234" s="37" t="str">
        <f t="shared" ref="E234:G234" si="35" xml:space="preserve"> E$142</f>
        <v xml:space="preserve">2029-30 Voluntary abatements expressed in 2027-28 CPIH FYA prices sign reversed (WN) </v>
      </c>
      <c r="F234" s="4">
        <f t="shared" si="35"/>
        <v>0</v>
      </c>
      <c r="G234" s="37" t="str">
        <f t="shared" si="35"/>
        <v>£m</v>
      </c>
      <c r="H234" s="4"/>
    </row>
    <row r="235" spans="5:8" hidden="1" outlineLevel="2" x14ac:dyDescent="0.2">
      <c r="E235" s="37" t="str">
        <f t="shared" ref="E235:G235" si="36" xml:space="preserve"> E$143</f>
        <v xml:space="preserve">2029-30 Voluntary abatements expressed in 2027-28 CPIH FYA prices sign reversed (WWN) </v>
      </c>
      <c r="F235" s="4">
        <f t="shared" si="36"/>
        <v>0</v>
      </c>
      <c r="G235" s="37" t="str">
        <f t="shared" si="36"/>
        <v>£m</v>
      </c>
      <c r="H235" s="4"/>
    </row>
    <row r="236" spans="5:8" hidden="1" outlineLevel="2" x14ac:dyDescent="0.2">
      <c r="E236" s="37" t="str">
        <f t="shared" ref="E236:G236" si="37" xml:space="preserve"> E$144</f>
        <v xml:space="preserve">2029-30 Voluntary abatements expressed in 2027-28 CPIH FYA prices sign reversed (BR) </v>
      </c>
      <c r="F236" s="4">
        <f t="shared" si="37"/>
        <v>0</v>
      </c>
      <c r="G236" s="37" t="str">
        <f t="shared" si="37"/>
        <v>£m</v>
      </c>
      <c r="H236" s="4"/>
    </row>
    <row r="237" spans="5:8" hidden="1" outlineLevel="2" x14ac:dyDescent="0.2">
      <c r="E237" s="37" t="str">
        <f t="shared" ref="E237:G237" si="38" xml:space="preserve"> E$145</f>
        <v xml:space="preserve">2029-30 Voluntary abatements expressed in 2027-28 CPIH FYA prices sign reversed (ADDN1) </v>
      </c>
      <c r="F237" s="4">
        <f t="shared" si="38"/>
        <v>0</v>
      </c>
      <c r="G237" s="37" t="str">
        <f t="shared" si="38"/>
        <v>£m</v>
      </c>
      <c r="H237" s="4"/>
    </row>
    <row r="238" spans="5:8" hidden="1" outlineLevel="2" x14ac:dyDescent="0.2">
      <c r="E238" s="37" t="str">
        <f t="shared" ref="E238:G238" si="39" xml:space="preserve"> E$146</f>
        <v xml:space="preserve">2029-30 Voluntary abatements expressed in 2027-28 CPIH FYA prices sign reversed (ADDN2) </v>
      </c>
      <c r="F238" s="4">
        <f t="shared" si="39"/>
        <v>0</v>
      </c>
      <c r="G238" s="37" t="str">
        <f t="shared" si="39"/>
        <v>£m</v>
      </c>
      <c r="H238" s="4"/>
    </row>
    <row r="239" spans="5:8" hidden="1" outlineLevel="2" x14ac:dyDescent="0.2">
      <c r="E239" s="37" t="str">
        <f t="shared" ref="E239:G239" si="40" xml:space="preserve"> E$147</f>
        <v xml:space="preserve">2029-30 Voluntary abatements expressed in 2027-28 CPIH FYA prices sign reversed (Residential retail) </v>
      </c>
      <c r="F239" s="4">
        <f t="shared" si="40"/>
        <v>0</v>
      </c>
      <c r="G239" s="37" t="str">
        <f t="shared" si="40"/>
        <v>£m</v>
      </c>
      <c r="H239" s="4"/>
    </row>
    <row r="240" spans="5:8" hidden="1" outlineLevel="2" x14ac:dyDescent="0.2">
      <c r="E240" s="37" t="str">
        <f t="shared" ref="E240:G240" si="41" xml:space="preserve"> E$148</f>
        <v xml:space="preserve">2029-30 Voluntary abatements expressed in 2027-28 CPIH FYA prices sign reversed (Business retail) </v>
      </c>
      <c r="F240" s="4">
        <f t="shared" si="41"/>
        <v>0</v>
      </c>
      <c r="G240" s="37" t="str">
        <f t="shared" si="41"/>
        <v>£m</v>
      </c>
      <c r="H240" s="4"/>
    </row>
    <row r="241" spans="1:8" hidden="1" outlineLevel="2" x14ac:dyDescent="0.2">
      <c r="A241" s="3"/>
      <c r="B241" s="3"/>
      <c r="C241" s="10"/>
      <c r="D241" s="11"/>
      <c r="E241" s="211" t="s">
        <v>2562</v>
      </c>
      <c r="F241" s="212">
        <f t="shared" ref="F241:F248" si="42" xml:space="preserve"> $F225 + $F233</f>
        <v>0</v>
      </c>
      <c r="G241" s="211" t="s">
        <v>199</v>
      </c>
      <c r="H241" s="4"/>
    </row>
    <row r="242" spans="1:8" hidden="1" outlineLevel="2" x14ac:dyDescent="0.2">
      <c r="A242" s="3"/>
      <c r="B242" s="3"/>
      <c r="C242" s="10"/>
      <c r="D242" s="11"/>
      <c r="E242" s="211" t="s">
        <v>2563</v>
      </c>
      <c r="F242" s="212">
        <f t="shared" si="42"/>
        <v>0</v>
      </c>
      <c r="G242" s="211" t="s">
        <v>199</v>
      </c>
      <c r="H242" s="4"/>
    </row>
    <row r="243" spans="1:8" hidden="1" outlineLevel="2" x14ac:dyDescent="0.2">
      <c r="A243" s="3"/>
      <c r="B243" s="3"/>
      <c r="C243" s="10"/>
      <c r="D243" s="11"/>
      <c r="E243" s="211" t="s">
        <v>1219</v>
      </c>
      <c r="F243" s="212">
        <f t="shared" si="42"/>
        <v>0</v>
      </c>
      <c r="G243" s="211" t="s">
        <v>199</v>
      </c>
      <c r="H243" s="4"/>
    </row>
    <row r="244" spans="1:8" hidden="1" outlineLevel="2" x14ac:dyDescent="0.2">
      <c r="A244" s="3"/>
      <c r="B244" s="3"/>
      <c r="C244" s="10"/>
      <c r="D244" s="11"/>
      <c r="E244" s="211" t="s">
        <v>1022</v>
      </c>
      <c r="F244" s="212">
        <f t="shared" si="42"/>
        <v>0</v>
      </c>
      <c r="G244" s="211" t="s">
        <v>199</v>
      </c>
      <c r="H244" s="4"/>
    </row>
    <row r="245" spans="1:8" hidden="1" outlineLevel="2" x14ac:dyDescent="0.2">
      <c r="A245" s="3"/>
      <c r="B245" s="3"/>
      <c r="C245" s="10"/>
      <c r="D245" s="11"/>
      <c r="E245" s="211" t="s">
        <v>469</v>
      </c>
      <c r="F245" s="212">
        <f t="shared" si="42"/>
        <v>0</v>
      </c>
      <c r="G245" s="211" t="s">
        <v>199</v>
      </c>
      <c r="H245" s="4"/>
    </row>
    <row r="246" spans="1:8" hidden="1" outlineLevel="2" x14ac:dyDescent="0.2">
      <c r="A246" s="3"/>
      <c r="B246" s="3"/>
      <c r="C246" s="10"/>
      <c r="D246" s="11"/>
      <c r="E246" s="211" t="s">
        <v>2002</v>
      </c>
      <c r="F246" s="212">
        <f t="shared" si="42"/>
        <v>0</v>
      </c>
      <c r="G246" s="211" t="s">
        <v>199</v>
      </c>
      <c r="H246" s="4"/>
    </row>
    <row r="247" spans="1:8" hidden="1" outlineLevel="2" x14ac:dyDescent="0.2">
      <c r="A247" s="3"/>
      <c r="B247" s="3"/>
      <c r="C247" s="10"/>
      <c r="D247" s="11"/>
      <c r="E247" s="211" t="s">
        <v>1023</v>
      </c>
      <c r="F247" s="212">
        <f t="shared" si="42"/>
        <v>0</v>
      </c>
      <c r="G247" s="211" t="s">
        <v>199</v>
      </c>
      <c r="H247" s="4"/>
    </row>
    <row r="248" spans="1:8" hidden="1" outlineLevel="2" x14ac:dyDescent="0.2">
      <c r="A248" s="3"/>
      <c r="B248" s="3"/>
      <c r="C248" s="10"/>
      <c r="D248" s="11"/>
      <c r="E248" s="211" t="s">
        <v>2003</v>
      </c>
      <c r="F248" s="212">
        <f t="shared" si="42"/>
        <v>0</v>
      </c>
      <c r="G248" s="211" t="s">
        <v>199</v>
      </c>
      <c r="H248" s="4"/>
    </row>
    <row r="249" spans="1:8" hidden="1" outlineLevel="2" x14ac:dyDescent="0.2"/>
    <row r="250" spans="1:8" hidden="1" outlineLevel="2" x14ac:dyDescent="0.2"/>
    <row r="251" spans="1:8" hidden="1" outlineLevel="2" x14ac:dyDescent="0.2">
      <c r="B251" s="33" t="s">
        <v>2295</v>
      </c>
    </row>
    <row r="252" spans="1:8" hidden="1" outlineLevel="2" x14ac:dyDescent="0.2">
      <c r="E252" s="37" t="str">
        <f t="shared" ref="E252:G252" si="43" xml:space="preserve"> E$81</f>
        <v xml:space="preserve">2028-29 Voluntary deferrals expressed in 2027-28 CPIH FYA prices sign reversed (WR) </v>
      </c>
      <c r="F252" s="4">
        <f t="shared" si="43"/>
        <v>0</v>
      </c>
      <c r="G252" s="37" t="str">
        <f t="shared" si="43"/>
        <v>£m</v>
      </c>
      <c r="H252" s="4"/>
    </row>
    <row r="253" spans="1:8" hidden="1" outlineLevel="2" x14ac:dyDescent="0.2">
      <c r="E253" s="37" t="str">
        <f t="shared" ref="E253:G253" si="44" xml:space="preserve"> E$82</f>
        <v xml:space="preserve">2028-29 Voluntary deferrals expressed in 2027-28 CPIH FYA prices sign reversed (WN) </v>
      </c>
      <c r="F253" s="4">
        <f t="shared" si="44"/>
        <v>0</v>
      </c>
      <c r="G253" s="37" t="str">
        <f t="shared" si="44"/>
        <v>£m</v>
      </c>
      <c r="H253" s="4"/>
    </row>
    <row r="254" spans="1:8" hidden="1" outlineLevel="2" x14ac:dyDescent="0.2">
      <c r="E254" s="37" t="str">
        <f t="shared" ref="E254:G254" si="45" xml:space="preserve"> E$83</f>
        <v xml:space="preserve">2028-29 Voluntary deferrals expressed in 2027-28 CPIH FYA prices sign reversed (WWN) </v>
      </c>
      <c r="F254" s="4">
        <f t="shared" si="45"/>
        <v>0</v>
      </c>
      <c r="G254" s="37" t="str">
        <f t="shared" si="45"/>
        <v>£m</v>
      </c>
      <c r="H254" s="4"/>
    </row>
    <row r="255" spans="1:8" hidden="1" outlineLevel="2" x14ac:dyDescent="0.2">
      <c r="E255" s="37" t="str">
        <f t="shared" ref="E255:G255" si="46" xml:space="preserve"> E$84</f>
        <v xml:space="preserve">2028-29 Voluntary deferrals expressed in 2027-28 CPIH FYA prices sign reversed (BR) </v>
      </c>
      <c r="F255" s="4">
        <f t="shared" si="46"/>
        <v>0</v>
      </c>
      <c r="G255" s="37" t="str">
        <f t="shared" si="46"/>
        <v>£m</v>
      </c>
      <c r="H255" s="4"/>
    </row>
    <row r="256" spans="1:8" hidden="1" outlineLevel="2" x14ac:dyDescent="0.2">
      <c r="E256" s="37" t="str">
        <f t="shared" ref="E256:G256" si="47" xml:space="preserve"> E$85</f>
        <v xml:space="preserve">2028-29 Voluntary deferrals expressed in 2027-28 CPIH FYA prices sign reversed (ADDN1) </v>
      </c>
      <c r="F256" s="4">
        <f t="shared" si="47"/>
        <v>0</v>
      </c>
      <c r="G256" s="37" t="str">
        <f t="shared" si="47"/>
        <v>£m</v>
      </c>
      <c r="H256" s="4"/>
    </row>
    <row r="257" spans="1:8" hidden="1" outlineLevel="2" x14ac:dyDescent="0.2">
      <c r="E257" s="37" t="str">
        <f t="shared" ref="E257:G257" si="48" xml:space="preserve"> E$86</f>
        <v xml:space="preserve">2028-29 Voluntary deferrals expressed in 2027-28 CPIH FYA prices sign reversed (ADDN2) </v>
      </c>
      <c r="F257" s="4">
        <f t="shared" si="48"/>
        <v>0</v>
      </c>
      <c r="G257" s="37" t="str">
        <f t="shared" si="48"/>
        <v>£m</v>
      </c>
      <c r="H257" s="4"/>
    </row>
    <row r="258" spans="1:8" hidden="1" outlineLevel="2" x14ac:dyDescent="0.2">
      <c r="E258" s="37" t="str">
        <f t="shared" ref="E258:G258" si="49" xml:space="preserve"> E$87</f>
        <v xml:space="preserve">2028-29 Voluntary deferrals expressed in 2027-28 CPIH FYA prices sign reversed (Residential retail) </v>
      </c>
      <c r="F258" s="4">
        <f t="shared" si="49"/>
        <v>0</v>
      </c>
      <c r="G258" s="37" t="str">
        <f t="shared" si="49"/>
        <v>£m</v>
      </c>
      <c r="H258" s="4"/>
    </row>
    <row r="259" spans="1:8" hidden="1" outlineLevel="2" x14ac:dyDescent="0.2">
      <c r="E259" s="37" t="str">
        <f t="shared" ref="E259:G259" si="50" xml:space="preserve"> E$88</f>
        <v xml:space="preserve">2028-29 Voluntary deferrals expressed in 2027-28 CPIH FYA prices sign reversed (Business retail) </v>
      </c>
      <c r="F259" s="4">
        <f t="shared" si="50"/>
        <v>0</v>
      </c>
      <c r="G259" s="37" t="str">
        <f t="shared" si="50"/>
        <v>£m</v>
      </c>
      <c r="H259" s="4"/>
    </row>
    <row r="260" spans="1:8" hidden="1" outlineLevel="2" x14ac:dyDescent="0.2">
      <c r="E260" s="37" t="str">
        <f t="shared" ref="E260:G260" si="51" xml:space="preserve"> E$161</f>
        <v xml:space="preserve">2029-30 Voluntary deferrals expressed in 2027-28 CPIH FYA prices sign reversed (WR) </v>
      </c>
      <c r="F260" s="4">
        <f t="shared" si="51"/>
        <v>0</v>
      </c>
      <c r="G260" s="37" t="str">
        <f t="shared" si="51"/>
        <v>£m</v>
      </c>
      <c r="H260" s="4"/>
    </row>
    <row r="261" spans="1:8" hidden="1" outlineLevel="2" x14ac:dyDescent="0.2">
      <c r="E261" s="37" t="str">
        <f t="shared" ref="E261:G261" si="52" xml:space="preserve"> E$162</f>
        <v xml:space="preserve">2029-30 Voluntary deferrals expressed in 2027-28 CPIH FYA prices sign reversed (WN) </v>
      </c>
      <c r="F261" s="4">
        <f t="shared" si="52"/>
        <v>0</v>
      </c>
      <c r="G261" s="37" t="str">
        <f t="shared" si="52"/>
        <v>£m</v>
      </c>
      <c r="H261" s="4"/>
    </row>
    <row r="262" spans="1:8" hidden="1" outlineLevel="2" x14ac:dyDescent="0.2">
      <c r="E262" s="37" t="str">
        <f t="shared" ref="E262:G262" si="53" xml:space="preserve"> E$163</f>
        <v xml:space="preserve">2029-30 Voluntary deferrals expressed in 2027-28 CPIH FYA prices sign reversed (WWN) </v>
      </c>
      <c r="F262" s="4">
        <f t="shared" si="53"/>
        <v>0</v>
      </c>
      <c r="G262" s="37" t="str">
        <f t="shared" si="53"/>
        <v>£m</v>
      </c>
      <c r="H262" s="4"/>
    </row>
    <row r="263" spans="1:8" hidden="1" outlineLevel="2" x14ac:dyDescent="0.2">
      <c r="E263" s="37" t="str">
        <f t="shared" ref="E263:G263" si="54" xml:space="preserve"> E$164</f>
        <v xml:space="preserve">2029-30 Voluntary deferrals expressed in 2027-28 CPIH FYA prices sign reversed (BR) </v>
      </c>
      <c r="F263" s="4">
        <f t="shared" si="54"/>
        <v>0</v>
      </c>
      <c r="G263" s="37" t="str">
        <f t="shared" si="54"/>
        <v>£m</v>
      </c>
      <c r="H263" s="4"/>
    </row>
    <row r="264" spans="1:8" hidden="1" outlineLevel="2" x14ac:dyDescent="0.2">
      <c r="E264" s="37" t="str">
        <f t="shared" ref="E264:G264" si="55" xml:space="preserve"> E$165</f>
        <v xml:space="preserve">2029-30 Voluntary deferrals expressed in 2027-28 CPIH FYA prices sign reversed (ADDN1) </v>
      </c>
      <c r="F264" s="4">
        <f t="shared" si="55"/>
        <v>0</v>
      </c>
      <c r="G264" s="37" t="str">
        <f t="shared" si="55"/>
        <v>£m</v>
      </c>
      <c r="H264" s="4"/>
    </row>
    <row r="265" spans="1:8" hidden="1" outlineLevel="2" x14ac:dyDescent="0.2">
      <c r="E265" s="37" t="str">
        <f t="shared" ref="E265:G265" si="56" xml:space="preserve"> E$166</f>
        <v xml:space="preserve">2029-30 Voluntary deferrals expressed in 2027-28 CPIH FYA prices sign reversed (ADDN2) </v>
      </c>
      <c r="F265" s="4">
        <f t="shared" si="56"/>
        <v>0</v>
      </c>
      <c r="G265" s="37" t="str">
        <f t="shared" si="56"/>
        <v>£m</v>
      </c>
      <c r="H265" s="4"/>
    </row>
    <row r="266" spans="1:8" hidden="1" outlineLevel="2" x14ac:dyDescent="0.2">
      <c r="E266" s="37" t="str">
        <f t="shared" ref="E266:G266" si="57" xml:space="preserve"> E$167</f>
        <v xml:space="preserve">2029-30 Voluntary deferrals expressed in 2027-28 CPIH FYA prices sign reversed (Residential retail) </v>
      </c>
      <c r="F266" s="4">
        <f t="shared" si="57"/>
        <v>0</v>
      </c>
      <c r="G266" s="37" t="str">
        <f t="shared" si="57"/>
        <v>£m</v>
      </c>
      <c r="H266" s="4"/>
    </row>
    <row r="267" spans="1:8" hidden="1" outlineLevel="2" x14ac:dyDescent="0.2">
      <c r="E267" s="37" t="str">
        <f t="shared" ref="E267:G267" si="58" xml:space="preserve"> E$168</f>
        <v xml:space="preserve">2029-30 Voluntary deferrals expressed in 2027-28 CPIH FYA prices sign reversed (Business retail) </v>
      </c>
      <c r="F267" s="4">
        <f t="shared" si="58"/>
        <v>0</v>
      </c>
      <c r="G267" s="37" t="str">
        <f t="shared" si="58"/>
        <v>£m</v>
      </c>
      <c r="H267" s="4"/>
    </row>
    <row r="268" spans="1:8" hidden="1" outlineLevel="2" x14ac:dyDescent="0.2">
      <c r="A268" s="3"/>
      <c r="B268" s="3"/>
      <c r="C268" s="10"/>
      <c r="D268" s="11"/>
      <c r="E268" s="211" t="s">
        <v>1220</v>
      </c>
      <c r="F268" s="212">
        <f t="shared" ref="F268:F275" si="59" xml:space="preserve"> $F252 + $F260</f>
        <v>0</v>
      </c>
      <c r="G268" s="211" t="s">
        <v>199</v>
      </c>
      <c r="H268" s="4"/>
    </row>
    <row r="269" spans="1:8" hidden="1" outlineLevel="2" x14ac:dyDescent="0.2">
      <c r="A269" s="3"/>
      <c r="B269" s="3"/>
      <c r="C269" s="10"/>
      <c r="D269" s="11"/>
      <c r="E269" s="211" t="s">
        <v>1221</v>
      </c>
      <c r="F269" s="212">
        <f t="shared" si="59"/>
        <v>0</v>
      </c>
      <c r="G269" s="211" t="s">
        <v>199</v>
      </c>
      <c r="H269" s="4"/>
    </row>
    <row r="270" spans="1:8" hidden="1" outlineLevel="2" x14ac:dyDescent="0.2">
      <c r="A270" s="3"/>
      <c r="B270" s="3"/>
      <c r="C270" s="10"/>
      <c r="D270" s="11"/>
      <c r="E270" s="211" t="s">
        <v>125</v>
      </c>
      <c r="F270" s="212">
        <f t="shared" si="59"/>
        <v>0</v>
      </c>
      <c r="G270" s="211" t="s">
        <v>199</v>
      </c>
      <c r="H270" s="4"/>
    </row>
    <row r="271" spans="1:8" hidden="1" outlineLevel="2" x14ac:dyDescent="0.2">
      <c r="A271" s="3"/>
      <c r="B271" s="3"/>
      <c r="C271" s="10"/>
      <c r="D271" s="11"/>
      <c r="E271" s="211" t="s">
        <v>2564</v>
      </c>
      <c r="F271" s="212">
        <f t="shared" si="59"/>
        <v>0</v>
      </c>
      <c r="G271" s="211" t="s">
        <v>199</v>
      </c>
      <c r="H271" s="4"/>
    </row>
    <row r="272" spans="1:8" hidden="1" outlineLevel="2" x14ac:dyDescent="0.2">
      <c r="A272" s="3"/>
      <c r="B272" s="3"/>
      <c r="C272" s="10"/>
      <c r="D272" s="11"/>
      <c r="E272" s="211" t="s">
        <v>2368</v>
      </c>
      <c r="F272" s="212">
        <f t="shared" si="59"/>
        <v>0</v>
      </c>
      <c r="G272" s="211" t="s">
        <v>199</v>
      </c>
      <c r="H272" s="4"/>
    </row>
    <row r="273" spans="1:8" hidden="1" outlineLevel="2" x14ac:dyDescent="0.2">
      <c r="A273" s="3"/>
      <c r="B273" s="3"/>
      <c r="C273" s="10"/>
      <c r="D273" s="11"/>
      <c r="E273" s="211" t="s">
        <v>819</v>
      </c>
      <c r="F273" s="212">
        <f t="shared" si="59"/>
        <v>0</v>
      </c>
      <c r="G273" s="211" t="s">
        <v>199</v>
      </c>
      <c r="H273" s="4"/>
    </row>
    <row r="274" spans="1:8" hidden="1" outlineLevel="2" x14ac:dyDescent="0.2">
      <c r="A274" s="3"/>
      <c r="B274" s="3"/>
      <c r="C274" s="10"/>
      <c r="D274" s="11"/>
      <c r="E274" s="211" t="s">
        <v>2369</v>
      </c>
      <c r="F274" s="212">
        <f t="shared" si="59"/>
        <v>0</v>
      </c>
      <c r="G274" s="211" t="s">
        <v>199</v>
      </c>
      <c r="H274" s="4"/>
    </row>
    <row r="275" spans="1:8" hidden="1" outlineLevel="2" x14ac:dyDescent="0.2">
      <c r="A275" s="3"/>
      <c r="B275" s="3"/>
      <c r="C275" s="10"/>
      <c r="D275" s="11"/>
      <c r="E275" s="211" t="s">
        <v>470</v>
      </c>
      <c r="F275" s="212">
        <f t="shared" si="59"/>
        <v>0</v>
      </c>
      <c r="G275" s="211" t="s">
        <v>199</v>
      </c>
      <c r="H275" s="4"/>
    </row>
    <row r="276" spans="1:8" hidden="1" outlineLevel="2" x14ac:dyDescent="0.2"/>
    <row r="277" spans="1:8" hidden="1" outlineLevel="2" x14ac:dyDescent="0.2"/>
    <row r="278" spans="1:8" hidden="1" outlineLevel="2" x14ac:dyDescent="0.2">
      <c r="B278" s="33" t="s">
        <v>2494</v>
      </c>
    </row>
    <row r="279" spans="1:8" hidden="1" outlineLevel="2" x14ac:dyDescent="0.2">
      <c r="E279" s="37" t="str">
        <f t="shared" ref="E279:G279" si="60" xml:space="preserve"> E$101</f>
        <v xml:space="preserve">2028-29 Other bespoke adjustments expressed in 2027-28 CPIH FYA prices (WR) </v>
      </c>
      <c r="F279" s="4">
        <f t="shared" si="60"/>
        <v>0</v>
      </c>
      <c r="G279" s="37" t="str">
        <f t="shared" si="60"/>
        <v>£m</v>
      </c>
      <c r="H279" s="4"/>
    </row>
    <row r="280" spans="1:8" hidden="1" outlineLevel="2" x14ac:dyDescent="0.2">
      <c r="E280" s="37" t="str">
        <f t="shared" ref="E280:G280" si="61" xml:space="preserve"> E$102</f>
        <v xml:space="preserve">2028-29 Other bespoke adjustments expressed in 2027-28 CPIH FYA prices (WN) </v>
      </c>
      <c r="F280" s="4">
        <f t="shared" si="61"/>
        <v>0</v>
      </c>
      <c r="G280" s="37" t="str">
        <f t="shared" si="61"/>
        <v>£m</v>
      </c>
      <c r="H280" s="4"/>
    </row>
    <row r="281" spans="1:8" hidden="1" outlineLevel="2" x14ac:dyDescent="0.2">
      <c r="E281" s="37" t="str">
        <f t="shared" ref="E281:G281" si="62" xml:space="preserve"> E$103</f>
        <v xml:space="preserve">2028-29 Other bespoke adjustments expressed in 2027-28 CPIH FYA prices (WWN) </v>
      </c>
      <c r="F281" s="4">
        <f t="shared" si="62"/>
        <v>0</v>
      </c>
      <c r="G281" s="37" t="str">
        <f t="shared" si="62"/>
        <v>£m</v>
      </c>
      <c r="H281" s="4"/>
    </row>
    <row r="282" spans="1:8" hidden="1" outlineLevel="2" x14ac:dyDescent="0.2">
      <c r="E282" s="37" t="str">
        <f t="shared" ref="E282:G282" si="63" xml:space="preserve"> E$104</f>
        <v xml:space="preserve">2028-29 Other bespoke adjustments expressed in 2027-28 CPIH FYA prices (BR) </v>
      </c>
      <c r="F282" s="4">
        <f t="shared" si="63"/>
        <v>0</v>
      </c>
      <c r="G282" s="37" t="str">
        <f t="shared" si="63"/>
        <v>£m</v>
      </c>
      <c r="H282" s="4"/>
    </row>
    <row r="283" spans="1:8" hidden="1" outlineLevel="2" x14ac:dyDescent="0.2">
      <c r="E283" s="37" t="str">
        <f t="shared" ref="E283:G283" si="64" xml:space="preserve"> E$105</f>
        <v xml:space="preserve">2028-29 Other bespoke adjustments expressed in 2027-28 CPIH FYA prices (ADDN1) </v>
      </c>
      <c r="F283" s="4">
        <f t="shared" si="64"/>
        <v>0</v>
      </c>
      <c r="G283" s="37" t="str">
        <f t="shared" si="64"/>
        <v>£m</v>
      </c>
      <c r="H283" s="4"/>
    </row>
    <row r="284" spans="1:8" hidden="1" outlineLevel="2" x14ac:dyDescent="0.2">
      <c r="E284" s="37" t="str">
        <f t="shared" ref="E284:G284" si="65" xml:space="preserve"> E$106</f>
        <v xml:space="preserve">2028-29 Other bespoke adjustments expressed in 2027-28 CPIH FYA prices (ADDN2) </v>
      </c>
      <c r="F284" s="4">
        <f t="shared" si="65"/>
        <v>0</v>
      </c>
      <c r="G284" s="37" t="str">
        <f t="shared" si="65"/>
        <v>£m</v>
      </c>
      <c r="H284" s="4"/>
    </row>
    <row r="285" spans="1:8" hidden="1" outlineLevel="2" x14ac:dyDescent="0.2">
      <c r="E285" s="37" t="str">
        <f t="shared" ref="E285:G285" si="66" xml:space="preserve"> E$107</f>
        <v xml:space="preserve">2028-29 Other bespoke adjustments expressed in 2027-28 CPIH FYA prices (Residential retail) </v>
      </c>
      <c r="F285" s="4">
        <f t="shared" si="66"/>
        <v>0</v>
      </c>
      <c r="G285" s="37" t="str">
        <f t="shared" si="66"/>
        <v>£m</v>
      </c>
      <c r="H285" s="4"/>
    </row>
    <row r="286" spans="1:8" hidden="1" outlineLevel="2" x14ac:dyDescent="0.2">
      <c r="E286" s="37" t="str">
        <f t="shared" ref="E286:G286" si="67" xml:space="preserve"> E$108</f>
        <v xml:space="preserve">2028-29 Other bespoke adjustments expressed in 2027-28 CPIH FYA prices (Business retail) </v>
      </c>
      <c r="F286" s="4">
        <f t="shared" si="67"/>
        <v>0</v>
      </c>
      <c r="G286" s="37" t="str">
        <f t="shared" si="67"/>
        <v>£m</v>
      </c>
      <c r="H286" s="4"/>
    </row>
    <row r="287" spans="1:8" hidden="1" outlineLevel="2" x14ac:dyDescent="0.2">
      <c r="E287" s="37" t="str">
        <f t="shared" ref="E287:G287" si="68" xml:space="preserve"> E$181</f>
        <v xml:space="preserve">2029-30 Other bespoke adjustments expressed in 2027-28 CPIH FYA prices (WR) </v>
      </c>
      <c r="F287" s="4">
        <f t="shared" si="68"/>
        <v>0</v>
      </c>
      <c r="G287" s="37" t="str">
        <f t="shared" si="68"/>
        <v>£m</v>
      </c>
      <c r="H287" s="4"/>
    </row>
    <row r="288" spans="1:8" hidden="1" outlineLevel="2" x14ac:dyDescent="0.2">
      <c r="E288" s="37" t="str">
        <f t="shared" ref="E288:G288" si="69" xml:space="preserve"> E$182</f>
        <v xml:space="preserve">2029-30 Other bespoke adjustments expressed in 2027-28 CPIH FYA prices (WN) </v>
      </c>
      <c r="F288" s="4">
        <f t="shared" si="69"/>
        <v>0</v>
      </c>
      <c r="G288" s="37" t="str">
        <f t="shared" si="69"/>
        <v>£m</v>
      </c>
      <c r="H288" s="4"/>
    </row>
    <row r="289" spans="1:8" hidden="1" outlineLevel="2" x14ac:dyDescent="0.2">
      <c r="E289" s="37" t="str">
        <f t="shared" ref="E289:G289" si="70" xml:space="preserve"> E$183</f>
        <v xml:space="preserve">2029-30 Other bespoke adjustments expressed in 2027-28 CPIH FYA prices (WWN) </v>
      </c>
      <c r="F289" s="4">
        <f t="shared" si="70"/>
        <v>0</v>
      </c>
      <c r="G289" s="37" t="str">
        <f t="shared" si="70"/>
        <v>£m</v>
      </c>
      <c r="H289" s="4"/>
    </row>
    <row r="290" spans="1:8" hidden="1" outlineLevel="2" x14ac:dyDescent="0.2">
      <c r="E290" s="37" t="str">
        <f t="shared" ref="E290:G290" si="71" xml:space="preserve"> E$184</f>
        <v xml:space="preserve">2029-30 Other bespoke adjustments expressed in 2027-28 CPIH FYA prices (BR) </v>
      </c>
      <c r="F290" s="4">
        <f t="shared" si="71"/>
        <v>0</v>
      </c>
      <c r="G290" s="37" t="str">
        <f t="shared" si="71"/>
        <v>£m</v>
      </c>
      <c r="H290" s="4"/>
    </row>
    <row r="291" spans="1:8" hidden="1" outlineLevel="2" x14ac:dyDescent="0.2">
      <c r="E291" s="37" t="str">
        <f t="shared" ref="E291:G291" si="72" xml:space="preserve"> E$185</f>
        <v xml:space="preserve">2029-30 Other bespoke adjustments expressed in 2027-28 CPIH FYA prices (ADDN1) </v>
      </c>
      <c r="F291" s="4">
        <f t="shared" si="72"/>
        <v>0</v>
      </c>
      <c r="G291" s="37" t="str">
        <f t="shared" si="72"/>
        <v>£m</v>
      </c>
      <c r="H291" s="4"/>
    </row>
    <row r="292" spans="1:8" hidden="1" outlineLevel="2" x14ac:dyDescent="0.2">
      <c r="E292" s="37" t="str">
        <f t="shared" ref="E292:G292" si="73" xml:space="preserve"> E$186</f>
        <v xml:space="preserve">2029-30 Other bespoke adjustments expressed in 2027-28 CPIH FYA prices (ADDN2) </v>
      </c>
      <c r="F292" s="4">
        <f t="shared" si="73"/>
        <v>0</v>
      </c>
      <c r="G292" s="37" t="str">
        <f t="shared" si="73"/>
        <v>£m</v>
      </c>
      <c r="H292" s="4"/>
    </row>
    <row r="293" spans="1:8" hidden="1" outlineLevel="2" x14ac:dyDescent="0.2">
      <c r="E293" s="37" t="str">
        <f t="shared" ref="E293:G293" si="74" xml:space="preserve"> E$187</f>
        <v xml:space="preserve">2029-30 Other bespoke adjustments expressed in 2027-28 CPIH FYA prices (Residential retail) </v>
      </c>
      <c r="F293" s="4">
        <f t="shared" si="74"/>
        <v>0</v>
      </c>
      <c r="G293" s="37" t="str">
        <f t="shared" si="74"/>
        <v>£m</v>
      </c>
      <c r="H293" s="4"/>
    </row>
    <row r="294" spans="1:8" hidden="1" outlineLevel="2" x14ac:dyDescent="0.2">
      <c r="E294" s="37" t="str">
        <f t="shared" ref="E294:G294" si="75" xml:space="preserve"> E$188</f>
        <v xml:space="preserve">2029-30 Other bespoke adjustments expressed in 2027-28 CPIH FYA prices (Business retail) </v>
      </c>
      <c r="F294" s="4">
        <f t="shared" si="75"/>
        <v>0</v>
      </c>
      <c r="G294" s="37" t="str">
        <f t="shared" si="75"/>
        <v>£m</v>
      </c>
      <c r="H294" s="4"/>
    </row>
    <row r="295" spans="1:8" hidden="1" outlineLevel="2" x14ac:dyDescent="0.2">
      <c r="A295" s="3"/>
      <c r="B295" s="3"/>
      <c r="C295" s="10"/>
      <c r="D295" s="11"/>
      <c r="E295" s="211" t="s">
        <v>2565</v>
      </c>
      <c r="F295" s="212">
        <f t="shared" ref="F295:F302" si="76" xml:space="preserve"> $F279 + $F287</f>
        <v>0</v>
      </c>
      <c r="G295" s="211" t="s">
        <v>199</v>
      </c>
      <c r="H295" s="4"/>
    </row>
    <row r="296" spans="1:8" hidden="1" outlineLevel="2" x14ac:dyDescent="0.2">
      <c r="A296" s="3"/>
      <c r="B296" s="3"/>
      <c r="C296" s="10"/>
      <c r="D296" s="11"/>
      <c r="E296" s="211" t="s">
        <v>2566</v>
      </c>
      <c r="F296" s="212">
        <f t="shared" si="76"/>
        <v>0</v>
      </c>
      <c r="G296" s="211" t="s">
        <v>199</v>
      </c>
      <c r="H296" s="4"/>
    </row>
    <row r="297" spans="1:8" hidden="1" outlineLevel="2" x14ac:dyDescent="0.2">
      <c r="A297" s="3"/>
      <c r="B297" s="3"/>
      <c r="C297" s="10"/>
      <c r="D297" s="11"/>
      <c r="E297" s="211" t="s">
        <v>2955</v>
      </c>
      <c r="F297" s="212">
        <f t="shared" si="76"/>
        <v>0</v>
      </c>
      <c r="G297" s="211" t="s">
        <v>199</v>
      </c>
      <c r="H297" s="4"/>
    </row>
    <row r="298" spans="1:8" hidden="1" outlineLevel="2" x14ac:dyDescent="0.2">
      <c r="A298" s="3"/>
      <c r="B298" s="3"/>
      <c r="C298" s="10"/>
      <c r="D298" s="11"/>
      <c r="E298" s="211" t="s">
        <v>1024</v>
      </c>
      <c r="F298" s="212">
        <f t="shared" si="76"/>
        <v>0</v>
      </c>
      <c r="G298" s="211" t="s">
        <v>199</v>
      </c>
      <c r="H298" s="4"/>
    </row>
    <row r="299" spans="1:8" hidden="1" outlineLevel="2" x14ac:dyDescent="0.2">
      <c r="A299" s="3"/>
      <c r="B299" s="3"/>
      <c r="C299" s="10"/>
      <c r="D299" s="11"/>
      <c r="E299" s="211" t="s">
        <v>641</v>
      </c>
      <c r="F299" s="212">
        <f t="shared" si="76"/>
        <v>0</v>
      </c>
      <c r="G299" s="211" t="s">
        <v>199</v>
      </c>
      <c r="H299" s="4"/>
    </row>
    <row r="300" spans="1:8" hidden="1" outlineLevel="2" x14ac:dyDescent="0.2">
      <c r="A300" s="3"/>
      <c r="B300" s="3"/>
      <c r="C300" s="10"/>
      <c r="D300" s="11"/>
      <c r="E300" s="211" t="s">
        <v>2180</v>
      </c>
      <c r="F300" s="212">
        <f t="shared" si="76"/>
        <v>0</v>
      </c>
      <c r="G300" s="211" t="s">
        <v>199</v>
      </c>
      <c r="H300" s="4"/>
    </row>
    <row r="301" spans="1:8" hidden="1" outlineLevel="2" x14ac:dyDescent="0.2">
      <c r="A301" s="3"/>
      <c r="B301" s="3"/>
      <c r="C301" s="10"/>
      <c r="D301" s="11"/>
      <c r="E301" s="211" t="s">
        <v>303</v>
      </c>
      <c r="F301" s="212">
        <f t="shared" si="76"/>
        <v>0</v>
      </c>
      <c r="G301" s="211" t="s">
        <v>199</v>
      </c>
      <c r="H301" s="4"/>
    </row>
    <row r="302" spans="1:8" hidden="1" outlineLevel="2" x14ac:dyDescent="0.2">
      <c r="A302" s="3"/>
      <c r="B302" s="3"/>
      <c r="C302" s="10"/>
      <c r="D302" s="11"/>
      <c r="E302" s="211" t="s">
        <v>1632</v>
      </c>
      <c r="F302" s="212">
        <f t="shared" si="76"/>
        <v>0</v>
      </c>
      <c r="G302" s="211" t="s">
        <v>199</v>
      </c>
      <c r="H302" s="4"/>
    </row>
    <row r="303" spans="1:8" hidden="1" outlineLevel="2" x14ac:dyDescent="0.2"/>
    <row r="304" spans="1:8" x14ac:dyDescent="0.2"/>
    <row r="305" spans="1:8" x14ac:dyDescent="0.2"/>
    <row r="306" spans="1:8" s="21" customFormat="1" x14ac:dyDescent="0.2">
      <c r="A306" s="17"/>
      <c r="B306" s="17" t="s">
        <v>584</v>
      </c>
      <c r="C306" s="24"/>
      <c r="D306" s="31"/>
    </row>
    <row r="307" spans="1:8" collapsed="1" x14ac:dyDescent="0.2"/>
    <row r="308" spans="1:8" hidden="1" outlineLevel="1" x14ac:dyDescent="0.2"/>
    <row r="309" spans="1:8" s="21" customFormat="1" hidden="1" outlineLevel="1" x14ac:dyDescent="0.2">
      <c r="A309" s="17"/>
      <c r="B309" s="17"/>
      <c r="C309" s="35" t="s">
        <v>2296</v>
      </c>
      <c r="D309" s="31"/>
    </row>
    <row r="310" spans="1:8" hidden="1" outlineLevel="1" x14ac:dyDescent="0.2"/>
    <row r="311" spans="1:8" hidden="1" outlineLevel="2" x14ac:dyDescent="0.2">
      <c r="B311" s="33" t="s">
        <v>942</v>
      </c>
    </row>
    <row r="312" spans="1:8" hidden="1" outlineLevel="2" x14ac:dyDescent="0.2">
      <c r="E312" s="37" t="str">
        <f t="shared" ref="E312:G312" si="77" xml:space="preserve"> E$214</f>
        <v xml:space="preserve">2028-30 ODI payments expressed in 2027-28 CPIH FYA prices (WR) </v>
      </c>
      <c r="F312" s="4">
        <f t="shared" si="77"/>
        <v>0</v>
      </c>
      <c r="G312" s="37" t="str">
        <f t="shared" si="77"/>
        <v>£m</v>
      </c>
      <c r="H312" s="4"/>
    </row>
    <row r="313" spans="1:8" hidden="1" outlineLevel="2" x14ac:dyDescent="0.2">
      <c r="E313" s="37" t="str">
        <f t="shared" ref="E313:G313" si="78" xml:space="preserve"> E$215</f>
        <v xml:space="preserve">2028-30 ODI payments expressed in 2027-28 CPIH FYA prices (WN) </v>
      </c>
      <c r="F313" s="4">
        <f t="shared" si="78"/>
        <v>0</v>
      </c>
      <c r="G313" s="37" t="str">
        <f t="shared" si="78"/>
        <v>£m</v>
      </c>
      <c r="H313" s="4"/>
    </row>
    <row r="314" spans="1:8" hidden="1" outlineLevel="2" x14ac:dyDescent="0.2">
      <c r="E314" s="37" t="str">
        <f t="shared" ref="E314:G314" si="79" xml:space="preserve"> E$216</f>
        <v xml:space="preserve">2028-30 ODI payments expressed in 2027-28 CPIH FYA prices (WWN) </v>
      </c>
      <c r="F314" s="4">
        <f t="shared" si="79"/>
        <v>0</v>
      </c>
      <c r="G314" s="37" t="str">
        <f t="shared" si="79"/>
        <v>£m</v>
      </c>
      <c r="H314" s="4"/>
    </row>
    <row r="315" spans="1:8" hidden="1" outlineLevel="2" x14ac:dyDescent="0.2">
      <c r="E315" s="37" t="str">
        <f t="shared" ref="E315:G315" si="80" xml:space="preserve"> E$217</f>
        <v xml:space="preserve">2028-30 ODI payments expressed in 2027-28 CPIH FYA prices (BR) </v>
      </c>
      <c r="F315" s="4">
        <f t="shared" si="80"/>
        <v>0</v>
      </c>
      <c r="G315" s="37" t="str">
        <f t="shared" si="80"/>
        <v>£m</v>
      </c>
      <c r="H315" s="4"/>
    </row>
    <row r="316" spans="1:8" hidden="1" outlineLevel="2" x14ac:dyDescent="0.2">
      <c r="E316" s="37" t="str">
        <f t="shared" ref="E316:G316" si="81" xml:space="preserve"> E$218</f>
        <v xml:space="preserve">2028-30 ODI payments expressed in 2027-28 CPIH FYA prices (ADDN1) </v>
      </c>
      <c r="F316" s="4">
        <f t="shared" si="81"/>
        <v>0</v>
      </c>
      <c r="G316" s="37" t="str">
        <f t="shared" si="81"/>
        <v>£m</v>
      </c>
      <c r="H316" s="4"/>
    </row>
    <row r="317" spans="1:8" hidden="1" outlineLevel="2" x14ac:dyDescent="0.2">
      <c r="E317" s="37" t="str">
        <f t="shared" ref="E317:G317" si="82" xml:space="preserve"> E$219</f>
        <v xml:space="preserve">2028-30 ODI payments expressed in 2027-28 CPIH FYA prices (ADDN2) </v>
      </c>
      <c r="F317" s="4">
        <f t="shared" si="82"/>
        <v>0</v>
      </c>
      <c r="G317" s="37" t="str">
        <f t="shared" si="82"/>
        <v>£m</v>
      </c>
      <c r="H317" s="4"/>
    </row>
    <row r="318" spans="1:8" hidden="1" outlineLevel="2" x14ac:dyDescent="0.2">
      <c r="E318" s="37" t="str">
        <f t="shared" ref="E318:G318" si="83" xml:space="preserve"> E$220</f>
        <v xml:space="preserve">2028-30 ODI payments expressed in 2027-28 CPIH FYA prices (Residential retail) </v>
      </c>
      <c r="F318" s="4">
        <f t="shared" si="83"/>
        <v>0</v>
      </c>
      <c r="G318" s="37" t="str">
        <f t="shared" si="83"/>
        <v>£m</v>
      </c>
      <c r="H318" s="4"/>
    </row>
    <row r="319" spans="1:8" hidden="1" outlineLevel="2" x14ac:dyDescent="0.2">
      <c r="E319" s="37" t="str">
        <f t="shared" ref="E319:G319" si="84" xml:space="preserve"> E$221</f>
        <v xml:space="preserve">2028-30 ODI payments expressed in 2027-28 CPIH FYA prices (Business retail) </v>
      </c>
      <c r="F319" s="4">
        <f t="shared" si="84"/>
        <v>0</v>
      </c>
      <c r="G319" s="37" t="str">
        <f t="shared" si="84"/>
        <v>£m</v>
      </c>
      <c r="H319" s="4"/>
    </row>
    <row r="320" spans="1:8" hidden="1" outlineLevel="2" x14ac:dyDescent="0.2">
      <c r="A320" s="3"/>
      <c r="B320" s="3"/>
      <c r="C320" s="10"/>
      <c r="D320" s="11"/>
      <c r="E320" s="211" t="s">
        <v>942</v>
      </c>
      <c r="F320" s="212">
        <f xml:space="preserve"> SUM( $F312:$F319 )</f>
        <v>0</v>
      </c>
      <c r="G320" s="211" t="s">
        <v>199</v>
      </c>
      <c r="H320" s="4"/>
    </row>
    <row r="321" spans="1:8" hidden="1" outlineLevel="2" x14ac:dyDescent="0.2"/>
    <row r="322" spans="1:8" hidden="1" outlineLevel="2" x14ac:dyDescent="0.2"/>
    <row r="323" spans="1:8" hidden="1" outlineLevel="2" x14ac:dyDescent="0.2">
      <c r="B323" s="33" t="s">
        <v>53</v>
      </c>
    </row>
    <row r="324" spans="1:8" hidden="1" outlineLevel="2" x14ac:dyDescent="0.2">
      <c r="E324" s="37" t="str">
        <f t="shared" ref="E324:G324" si="85" xml:space="preserve"> E$241</f>
        <v xml:space="preserve">2028-30 Voluntary abatements expressed in 2027-28 CPIH FYA prices sign reversed (WR) </v>
      </c>
      <c r="F324" s="4">
        <f t="shared" si="85"/>
        <v>0</v>
      </c>
      <c r="G324" s="37" t="str">
        <f t="shared" si="85"/>
        <v>£m</v>
      </c>
      <c r="H324" s="4"/>
    </row>
    <row r="325" spans="1:8" hidden="1" outlineLevel="2" x14ac:dyDescent="0.2">
      <c r="E325" s="37" t="str">
        <f t="shared" ref="E325:G325" si="86" xml:space="preserve"> E$242</f>
        <v xml:space="preserve">2028-30 Voluntary abatements expressed in 2027-28 CPIH FYA prices sign reversed (WN) </v>
      </c>
      <c r="F325" s="4">
        <f t="shared" si="86"/>
        <v>0</v>
      </c>
      <c r="G325" s="37" t="str">
        <f t="shared" si="86"/>
        <v>£m</v>
      </c>
      <c r="H325" s="4"/>
    </row>
    <row r="326" spans="1:8" hidden="1" outlineLevel="2" x14ac:dyDescent="0.2">
      <c r="E326" s="37" t="str">
        <f t="shared" ref="E326:G326" si="87" xml:space="preserve"> E$243</f>
        <v xml:space="preserve">2028-30 Voluntary abatements expressed in 2027-28 CPIH FYA prices sign reversed (WWN) </v>
      </c>
      <c r="F326" s="4">
        <f t="shared" si="87"/>
        <v>0</v>
      </c>
      <c r="G326" s="37" t="str">
        <f t="shared" si="87"/>
        <v>£m</v>
      </c>
      <c r="H326" s="4"/>
    </row>
    <row r="327" spans="1:8" hidden="1" outlineLevel="2" x14ac:dyDescent="0.2">
      <c r="E327" s="37" t="str">
        <f t="shared" ref="E327:G327" si="88" xml:space="preserve"> E$244</f>
        <v xml:space="preserve">2028-30 Voluntary abatements expressed in 2027-28 CPIH FYA prices sign reversed (BR) </v>
      </c>
      <c r="F327" s="4">
        <f t="shared" si="88"/>
        <v>0</v>
      </c>
      <c r="G327" s="37" t="str">
        <f t="shared" si="88"/>
        <v>£m</v>
      </c>
      <c r="H327" s="4"/>
    </row>
    <row r="328" spans="1:8" hidden="1" outlineLevel="2" x14ac:dyDescent="0.2">
      <c r="E328" s="37" t="str">
        <f t="shared" ref="E328:G328" si="89" xml:space="preserve"> E$245</f>
        <v xml:space="preserve">2028-30 Voluntary abatements expressed in 2027-28 CPIH FYA prices sign reversed (ADDN1) </v>
      </c>
      <c r="F328" s="4">
        <f t="shared" si="89"/>
        <v>0</v>
      </c>
      <c r="G328" s="37" t="str">
        <f t="shared" si="89"/>
        <v>£m</v>
      </c>
      <c r="H328" s="4"/>
    </row>
    <row r="329" spans="1:8" hidden="1" outlineLevel="2" x14ac:dyDescent="0.2">
      <c r="E329" s="37" t="str">
        <f t="shared" ref="E329:G329" si="90" xml:space="preserve"> E$246</f>
        <v xml:space="preserve">2028-30 Voluntary abatements expressed in 2027-28 CPIH FYA prices sign reversed (ADDN2) </v>
      </c>
      <c r="F329" s="4">
        <f t="shared" si="90"/>
        <v>0</v>
      </c>
      <c r="G329" s="37" t="str">
        <f t="shared" si="90"/>
        <v>£m</v>
      </c>
      <c r="H329" s="4"/>
    </row>
    <row r="330" spans="1:8" hidden="1" outlineLevel="2" x14ac:dyDescent="0.2">
      <c r="E330" s="37" t="str">
        <f t="shared" ref="E330:G330" si="91" xml:space="preserve"> E$247</f>
        <v xml:space="preserve">2028-30 Voluntary abatements expressed in 2027-28 CPIH FYA prices sign reversed (Residential retail) </v>
      </c>
      <c r="F330" s="4">
        <f t="shared" si="91"/>
        <v>0</v>
      </c>
      <c r="G330" s="37" t="str">
        <f t="shared" si="91"/>
        <v>£m</v>
      </c>
      <c r="H330" s="4"/>
    </row>
    <row r="331" spans="1:8" hidden="1" outlineLevel="2" x14ac:dyDescent="0.2">
      <c r="E331" s="37" t="str">
        <f t="shared" ref="E331:G331" si="92" xml:space="preserve"> E$248</f>
        <v xml:space="preserve">2028-30 Voluntary abatements expressed in 2027-28 CPIH FYA prices sign reversed (Business retail) </v>
      </c>
      <c r="F331" s="4">
        <f t="shared" si="92"/>
        <v>0</v>
      </c>
      <c r="G331" s="37" t="str">
        <f t="shared" si="92"/>
        <v>£m</v>
      </c>
      <c r="H331" s="4"/>
    </row>
    <row r="332" spans="1:8" hidden="1" outlineLevel="2" x14ac:dyDescent="0.2">
      <c r="A332" s="3"/>
      <c r="B332" s="3"/>
      <c r="C332" s="10"/>
      <c r="D332" s="11"/>
      <c r="E332" s="211" t="s">
        <v>53</v>
      </c>
      <c r="F332" s="212">
        <f xml:space="preserve"> SUM( $F324:$F331 )</f>
        <v>0</v>
      </c>
      <c r="G332" s="211" t="s">
        <v>199</v>
      </c>
      <c r="H332" s="4"/>
    </row>
    <row r="333" spans="1:8" hidden="1" outlineLevel="2" x14ac:dyDescent="0.2"/>
    <row r="334" spans="1:8" hidden="1" outlineLevel="2" x14ac:dyDescent="0.2"/>
    <row r="335" spans="1:8" hidden="1" outlineLevel="2" x14ac:dyDescent="0.2">
      <c r="B335" s="33" t="s">
        <v>585</v>
      </c>
    </row>
    <row r="336" spans="1:8" hidden="1" outlineLevel="2" x14ac:dyDescent="0.2">
      <c r="E336" s="37" t="str">
        <f t="shared" ref="E336:G336" si="93" xml:space="preserve"> E$268</f>
        <v xml:space="preserve">2028-30 Voluntary deferrals expressed in 2027-28 CPIH FYA prices sign reversed (WR) </v>
      </c>
      <c r="F336" s="4">
        <f t="shared" si="93"/>
        <v>0</v>
      </c>
      <c r="G336" s="37" t="str">
        <f t="shared" si="93"/>
        <v>£m</v>
      </c>
      <c r="H336" s="4"/>
    </row>
    <row r="337" spans="1:8" hidden="1" outlineLevel="2" x14ac:dyDescent="0.2">
      <c r="E337" s="37" t="str">
        <f t="shared" ref="E337:G337" si="94" xml:space="preserve"> E$269</f>
        <v xml:space="preserve">2028-30 Voluntary deferrals expressed in 2027-28 CPIH FYA prices sign reversed (WN) </v>
      </c>
      <c r="F337" s="4">
        <f t="shared" si="94"/>
        <v>0</v>
      </c>
      <c r="G337" s="37" t="str">
        <f t="shared" si="94"/>
        <v>£m</v>
      </c>
      <c r="H337" s="4"/>
    </row>
    <row r="338" spans="1:8" hidden="1" outlineLevel="2" x14ac:dyDescent="0.2">
      <c r="E338" s="37" t="str">
        <f t="shared" ref="E338:G338" si="95" xml:space="preserve"> E$270</f>
        <v xml:space="preserve">2028-30 Voluntary deferrals expressed in 2027-28 CPIH FYA prices sign reversed (WWN) </v>
      </c>
      <c r="F338" s="4">
        <f t="shared" si="95"/>
        <v>0</v>
      </c>
      <c r="G338" s="37" t="str">
        <f t="shared" si="95"/>
        <v>£m</v>
      </c>
      <c r="H338" s="4"/>
    </row>
    <row r="339" spans="1:8" hidden="1" outlineLevel="2" x14ac:dyDescent="0.2">
      <c r="E339" s="37" t="str">
        <f t="shared" ref="E339:G339" si="96" xml:space="preserve"> E$271</f>
        <v xml:space="preserve">2028-30 Voluntary deferrals expressed in 2027-28 CPIH FYA prices sign reversed (BR) </v>
      </c>
      <c r="F339" s="4">
        <f t="shared" si="96"/>
        <v>0</v>
      </c>
      <c r="G339" s="37" t="str">
        <f t="shared" si="96"/>
        <v>£m</v>
      </c>
      <c r="H339" s="4"/>
    </row>
    <row r="340" spans="1:8" hidden="1" outlineLevel="2" x14ac:dyDescent="0.2">
      <c r="E340" s="37" t="str">
        <f t="shared" ref="E340:G340" si="97" xml:space="preserve"> E$272</f>
        <v xml:space="preserve">2028-30 Voluntary deferrals expressed in 2027-28 CPIH FYA prices sign reversed (ADDN1) </v>
      </c>
      <c r="F340" s="4">
        <f t="shared" si="97"/>
        <v>0</v>
      </c>
      <c r="G340" s="37" t="str">
        <f t="shared" si="97"/>
        <v>£m</v>
      </c>
      <c r="H340" s="4"/>
    </row>
    <row r="341" spans="1:8" hidden="1" outlineLevel="2" x14ac:dyDescent="0.2">
      <c r="E341" s="37" t="str">
        <f t="shared" ref="E341:G341" si="98" xml:space="preserve"> E$273</f>
        <v xml:space="preserve">2028-30 Voluntary deferrals expressed in 2027-28 CPIH FYA prices sign reversed (ADDN2) </v>
      </c>
      <c r="F341" s="4">
        <f t="shared" si="98"/>
        <v>0</v>
      </c>
      <c r="G341" s="37" t="str">
        <f t="shared" si="98"/>
        <v>£m</v>
      </c>
      <c r="H341" s="4"/>
    </row>
    <row r="342" spans="1:8" hidden="1" outlineLevel="2" x14ac:dyDescent="0.2">
      <c r="E342" s="37" t="str">
        <f t="shared" ref="E342:G342" si="99" xml:space="preserve"> E$274</f>
        <v xml:space="preserve">2028-30 Voluntary deferrals expressed in 2027-28 CPIH FYA prices sign reversed (Residential retail) </v>
      </c>
      <c r="F342" s="4">
        <f t="shared" si="99"/>
        <v>0</v>
      </c>
      <c r="G342" s="37" t="str">
        <f t="shared" si="99"/>
        <v>£m</v>
      </c>
      <c r="H342" s="4"/>
    </row>
    <row r="343" spans="1:8" hidden="1" outlineLevel="2" x14ac:dyDescent="0.2">
      <c r="E343" s="37" t="str">
        <f t="shared" ref="E343:G343" si="100" xml:space="preserve"> E$275</f>
        <v xml:space="preserve">2028-30 Voluntary deferrals expressed in 2027-28 CPIH FYA prices sign reversed (Business retail) </v>
      </c>
      <c r="F343" s="4">
        <f t="shared" si="100"/>
        <v>0</v>
      </c>
      <c r="G343" s="37" t="str">
        <f t="shared" si="100"/>
        <v>£m</v>
      </c>
      <c r="H343" s="4"/>
    </row>
    <row r="344" spans="1:8" hidden="1" outlineLevel="2" x14ac:dyDescent="0.2">
      <c r="A344" s="3"/>
      <c r="B344" s="3"/>
      <c r="C344" s="10"/>
      <c r="D344" s="11"/>
      <c r="E344" s="211" t="s">
        <v>585</v>
      </c>
      <c r="F344" s="212">
        <f xml:space="preserve"> SUM( $F336:$F343 )</f>
        <v>0</v>
      </c>
      <c r="G344" s="211" t="s">
        <v>199</v>
      </c>
      <c r="H344" s="4"/>
    </row>
    <row r="345" spans="1:8" hidden="1" outlineLevel="2" x14ac:dyDescent="0.2"/>
    <row r="346" spans="1:8" hidden="1" outlineLevel="2" x14ac:dyDescent="0.2"/>
    <row r="347" spans="1:8" hidden="1" outlineLevel="2" x14ac:dyDescent="0.2">
      <c r="B347" s="33" t="s">
        <v>1558</v>
      </c>
    </row>
    <row r="348" spans="1:8" hidden="1" outlineLevel="2" x14ac:dyDescent="0.2">
      <c r="E348" s="37" t="str">
        <f t="shared" ref="E348:G348" si="101" xml:space="preserve"> E$295</f>
        <v xml:space="preserve">2028-30 Other bespoke adjustments expressed in 2027-28 CPIH FYA prices (WR) </v>
      </c>
      <c r="F348" s="4">
        <f t="shared" si="101"/>
        <v>0</v>
      </c>
      <c r="G348" s="37" t="str">
        <f t="shared" si="101"/>
        <v>£m</v>
      </c>
      <c r="H348" s="4"/>
    </row>
    <row r="349" spans="1:8" hidden="1" outlineLevel="2" x14ac:dyDescent="0.2">
      <c r="E349" s="37" t="str">
        <f t="shared" ref="E349:G349" si="102" xml:space="preserve"> E$296</f>
        <v xml:space="preserve">2028-30 Other bespoke adjustments expressed in 2027-28 CPIH FYA prices (WN) </v>
      </c>
      <c r="F349" s="4">
        <f t="shared" si="102"/>
        <v>0</v>
      </c>
      <c r="G349" s="37" t="str">
        <f t="shared" si="102"/>
        <v>£m</v>
      </c>
      <c r="H349" s="4"/>
    </row>
    <row r="350" spans="1:8" hidden="1" outlineLevel="2" x14ac:dyDescent="0.2">
      <c r="E350" s="37" t="str">
        <f t="shared" ref="E350:G350" si="103" xml:space="preserve"> E$297</f>
        <v xml:space="preserve">2028-30 Other bespoke adjustments expressed in 2027-28 CPIH FYA prices (WWN) </v>
      </c>
      <c r="F350" s="4">
        <f t="shared" si="103"/>
        <v>0</v>
      </c>
      <c r="G350" s="37" t="str">
        <f t="shared" si="103"/>
        <v>£m</v>
      </c>
      <c r="H350" s="4"/>
    </row>
    <row r="351" spans="1:8" hidden="1" outlineLevel="2" x14ac:dyDescent="0.2">
      <c r="E351" s="37" t="str">
        <f t="shared" ref="E351:G351" si="104" xml:space="preserve"> E$298</f>
        <v xml:space="preserve">2028-30 Other bespoke adjustments expressed in 2027-28 CPIH FYA prices (BR) </v>
      </c>
      <c r="F351" s="4">
        <f t="shared" si="104"/>
        <v>0</v>
      </c>
      <c r="G351" s="37" t="str">
        <f t="shared" si="104"/>
        <v>£m</v>
      </c>
      <c r="H351" s="4"/>
    </row>
    <row r="352" spans="1:8" hidden="1" outlineLevel="2" x14ac:dyDescent="0.2">
      <c r="E352" s="37" t="str">
        <f t="shared" ref="E352:G352" si="105" xml:space="preserve"> E$299</f>
        <v xml:space="preserve">2028-30 Other bespoke adjustments expressed in 2027-28 CPIH FYA prices (ADDN1) </v>
      </c>
      <c r="F352" s="4">
        <f t="shared" si="105"/>
        <v>0</v>
      </c>
      <c r="G352" s="37" t="str">
        <f t="shared" si="105"/>
        <v>£m</v>
      </c>
      <c r="H352" s="4"/>
    </row>
    <row r="353" spans="1:8" hidden="1" outlineLevel="2" x14ac:dyDescent="0.2">
      <c r="E353" s="37" t="str">
        <f t="shared" ref="E353:G353" si="106" xml:space="preserve"> E$300</f>
        <v xml:space="preserve">2028-30 Other bespoke adjustments expressed in 2027-28 CPIH FYA prices (ADDN2) </v>
      </c>
      <c r="F353" s="4">
        <f t="shared" si="106"/>
        <v>0</v>
      </c>
      <c r="G353" s="37" t="str">
        <f t="shared" si="106"/>
        <v>£m</v>
      </c>
      <c r="H353" s="4"/>
    </row>
    <row r="354" spans="1:8" hidden="1" outlineLevel="2" x14ac:dyDescent="0.2">
      <c r="E354" s="37" t="str">
        <f t="shared" ref="E354:G354" si="107" xml:space="preserve"> E$301</f>
        <v xml:space="preserve">2028-30 Other bespoke adjustments expressed in 2027-28 CPIH FYA prices (Residential retail) </v>
      </c>
      <c r="F354" s="4">
        <f t="shared" si="107"/>
        <v>0</v>
      </c>
      <c r="G354" s="37" t="str">
        <f t="shared" si="107"/>
        <v>£m</v>
      </c>
      <c r="H354" s="4"/>
    </row>
    <row r="355" spans="1:8" hidden="1" outlineLevel="2" x14ac:dyDescent="0.2">
      <c r="E355" s="37" t="str">
        <f t="shared" ref="E355:G355" si="108" xml:space="preserve"> E$302</f>
        <v xml:space="preserve">2028-30 Other bespoke adjustments expressed in 2027-28 CPIH FYA prices (Business retail) </v>
      </c>
      <c r="F355" s="4">
        <f t="shared" si="108"/>
        <v>0</v>
      </c>
      <c r="G355" s="37" t="str">
        <f t="shared" si="108"/>
        <v>£m</v>
      </c>
      <c r="H355" s="4"/>
    </row>
    <row r="356" spans="1:8" hidden="1" outlineLevel="2" x14ac:dyDescent="0.2">
      <c r="A356" s="3"/>
      <c r="B356" s="3"/>
      <c r="C356" s="10"/>
      <c r="D356" s="11"/>
      <c r="E356" s="211" t="s">
        <v>1558</v>
      </c>
      <c r="F356" s="212">
        <f xml:space="preserve"> SUM( $F348:$F355 )</f>
        <v>0</v>
      </c>
      <c r="G356" s="211" t="s">
        <v>199</v>
      </c>
      <c r="H356" s="4"/>
    </row>
    <row r="357" spans="1:8" hidden="1" outlineLevel="2" x14ac:dyDescent="0.2"/>
    <row r="358" spans="1:8" hidden="1" outlineLevel="2" x14ac:dyDescent="0.2"/>
    <row r="359" spans="1:8" hidden="1" outlineLevel="2" x14ac:dyDescent="0.2">
      <c r="B359" s="33" t="s">
        <v>586</v>
      </c>
    </row>
    <row r="360" spans="1:8" hidden="1" outlineLevel="2" x14ac:dyDescent="0.2">
      <c r="A360" s="3"/>
      <c r="B360" s="3"/>
      <c r="C360" s="10"/>
      <c r="D360" s="11"/>
      <c r="E360" s="2" t="str">
        <f xml:space="preserve"> Calc!E$21</f>
        <v xml:space="preserve">Ofwat - PR24 ODI revenue adjustment expressed in 2027-28 CPIH FYA prices (WR) </v>
      </c>
      <c r="F360" s="9">
        <f xml:space="preserve"> Calc!F$21</f>
        <v>0</v>
      </c>
      <c r="G360" s="2" t="str">
        <f xml:space="preserve"> Calc!G$21</f>
        <v>£m</v>
      </c>
      <c r="H360" s="4"/>
    </row>
    <row r="361" spans="1:8" hidden="1" outlineLevel="2" x14ac:dyDescent="0.2">
      <c r="A361" s="3"/>
      <c r="B361" s="3"/>
      <c r="C361" s="10"/>
      <c r="D361" s="11"/>
      <c r="E361" s="2" t="str">
        <f xml:space="preserve"> Calc!E$22</f>
        <v xml:space="preserve">Ofwat - PR24 ODI revenue adjustment expressed in 2027-28 CPIH FYA prices (WN) </v>
      </c>
      <c r="F361" s="9">
        <f xml:space="preserve"> Calc!F$22</f>
        <v>0</v>
      </c>
      <c r="G361" s="2" t="str">
        <f xml:space="preserve"> Calc!G$22</f>
        <v>£m</v>
      </c>
      <c r="H361" s="4"/>
    </row>
    <row r="362" spans="1:8" hidden="1" outlineLevel="2" x14ac:dyDescent="0.2">
      <c r="A362" s="3"/>
      <c r="B362" s="3"/>
      <c r="C362" s="10"/>
      <c r="D362" s="11"/>
      <c r="E362" s="2" t="str">
        <f xml:space="preserve"> Calc!E$23</f>
        <v xml:space="preserve">Ofwat - PR24 ODI revenue adjustment expressed in 2027-28 CPIH FYA prices (WWN) </v>
      </c>
      <c r="F362" s="9">
        <f xml:space="preserve"> Calc!F$23</f>
        <v>0</v>
      </c>
      <c r="G362" s="2" t="str">
        <f xml:space="preserve"> Calc!G$23</f>
        <v>£m</v>
      </c>
      <c r="H362" s="4"/>
    </row>
    <row r="363" spans="1:8" hidden="1" outlineLevel="2" x14ac:dyDescent="0.2">
      <c r="A363" s="3"/>
      <c r="B363" s="3"/>
      <c r="C363" s="10"/>
      <c r="D363" s="11"/>
      <c r="E363" s="2" t="str">
        <f xml:space="preserve"> Calc!E$24</f>
        <v xml:space="preserve">Ofwat - PR24 ODI revenue adjustment expressed in 2027-28 CPIH FYA prices (BR) </v>
      </c>
      <c r="F363" s="9">
        <f xml:space="preserve"> Calc!F$24</f>
        <v>0</v>
      </c>
      <c r="G363" s="2" t="str">
        <f xml:space="preserve"> Calc!G$24</f>
        <v>£m</v>
      </c>
      <c r="H363" s="4"/>
    </row>
    <row r="364" spans="1:8" hidden="1" outlineLevel="2" x14ac:dyDescent="0.2">
      <c r="A364" s="3"/>
      <c r="B364" s="3"/>
      <c r="C364" s="10"/>
      <c r="D364" s="11"/>
      <c r="E364" s="2" t="str">
        <f xml:space="preserve"> Calc!E$25</f>
        <v xml:space="preserve">Ofwat - PR24 ODI revenue adjustment expressed in 2027-28 CPIH FYA prices (ADDN1) </v>
      </c>
      <c r="F364" s="9">
        <f xml:space="preserve"> Calc!F$25</f>
        <v>0</v>
      </c>
      <c r="G364" s="2" t="str">
        <f xml:space="preserve"> Calc!G$25</f>
        <v>£m</v>
      </c>
      <c r="H364" s="4"/>
    </row>
    <row r="365" spans="1:8" hidden="1" outlineLevel="2" x14ac:dyDescent="0.2">
      <c r="A365" s="3"/>
      <c r="B365" s="3"/>
      <c r="C365" s="10"/>
      <c r="D365" s="11"/>
      <c r="E365" s="2" t="str">
        <f xml:space="preserve"> Calc!E$26</f>
        <v xml:space="preserve">Ofwat - PR24 ODI revenue adjustment expressed in 2027-28 CPIH FYA prices (ADDN2) </v>
      </c>
      <c r="F365" s="9">
        <f xml:space="preserve"> Calc!F$26</f>
        <v>0</v>
      </c>
      <c r="G365" s="2" t="str">
        <f xml:space="preserve"> Calc!G$26</f>
        <v>£m</v>
      </c>
      <c r="H365" s="4"/>
    </row>
    <row r="366" spans="1:8" hidden="1" outlineLevel="2" x14ac:dyDescent="0.2">
      <c r="A366" s="3"/>
      <c r="B366" s="3"/>
      <c r="C366" s="10"/>
      <c r="D366" s="11"/>
      <c r="E366" s="2" t="str">
        <f xml:space="preserve"> Calc!E$27</f>
        <v xml:space="preserve">Ofwat - PR24 ODI revenue adjustment expressed in 2027-28 CPIH FYA prices (Residential retail) </v>
      </c>
      <c r="F366" s="9">
        <f xml:space="preserve"> Calc!F$27</f>
        <v>0</v>
      </c>
      <c r="G366" s="2" t="str">
        <f xml:space="preserve"> Calc!G$27</f>
        <v>£m</v>
      </c>
      <c r="H366" s="4"/>
    </row>
    <row r="367" spans="1:8" hidden="1" outlineLevel="2" x14ac:dyDescent="0.2">
      <c r="A367" s="3"/>
      <c r="B367" s="3"/>
      <c r="C367" s="10"/>
      <c r="D367" s="11"/>
      <c r="E367" s="2" t="str">
        <f xml:space="preserve"> Calc!E$28</f>
        <v xml:space="preserve">Ofwat - PR24 ODI revenue adjustment expressed in 2027-28 CPIH FYA prices (Business retail) </v>
      </c>
      <c r="F367" s="9">
        <f xml:space="preserve"> Calc!F$28</f>
        <v>0</v>
      </c>
      <c r="G367" s="2" t="str">
        <f xml:space="preserve"> Calc!G$28</f>
        <v>£m</v>
      </c>
      <c r="H367" s="4"/>
    </row>
    <row r="368" spans="1:8" hidden="1" outlineLevel="2" x14ac:dyDescent="0.2">
      <c r="E368" s="37" t="str">
        <f t="shared" ref="E368:G368" si="109" xml:space="preserve"> E$214</f>
        <v xml:space="preserve">2028-30 ODI payments expressed in 2027-28 CPIH FYA prices (WR) </v>
      </c>
      <c r="F368" s="4">
        <f t="shared" si="109"/>
        <v>0</v>
      </c>
      <c r="G368" s="37" t="str">
        <f t="shared" si="109"/>
        <v>£m</v>
      </c>
      <c r="H368" s="4"/>
    </row>
    <row r="369" spans="5:8" hidden="1" outlineLevel="2" x14ac:dyDescent="0.2">
      <c r="E369" s="37" t="str">
        <f t="shared" ref="E369:G369" si="110" xml:space="preserve"> E$215</f>
        <v xml:space="preserve">2028-30 ODI payments expressed in 2027-28 CPIH FYA prices (WN) </v>
      </c>
      <c r="F369" s="4">
        <f t="shared" si="110"/>
        <v>0</v>
      </c>
      <c r="G369" s="37" t="str">
        <f t="shared" si="110"/>
        <v>£m</v>
      </c>
      <c r="H369" s="4"/>
    </row>
    <row r="370" spans="5:8" hidden="1" outlineLevel="2" x14ac:dyDescent="0.2">
      <c r="E370" s="37" t="str">
        <f t="shared" ref="E370:G370" si="111" xml:space="preserve"> E$216</f>
        <v xml:space="preserve">2028-30 ODI payments expressed in 2027-28 CPIH FYA prices (WWN) </v>
      </c>
      <c r="F370" s="4">
        <f t="shared" si="111"/>
        <v>0</v>
      </c>
      <c r="G370" s="37" t="str">
        <f t="shared" si="111"/>
        <v>£m</v>
      </c>
      <c r="H370" s="4"/>
    </row>
    <row r="371" spans="5:8" hidden="1" outlineLevel="2" x14ac:dyDescent="0.2">
      <c r="E371" s="37" t="str">
        <f t="shared" ref="E371:G371" si="112" xml:space="preserve"> E$217</f>
        <v xml:space="preserve">2028-30 ODI payments expressed in 2027-28 CPIH FYA prices (BR) </v>
      </c>
      <c r="F371" s="4">
        <f t="shared" si="112"/>
        <v>0</v>
      </c>
      <c r="G371" s="37" t="str">
        <f t="shared" si="112"/>
        <v>£m</v>
      </c>
      <c r="H371" s="4"/>
    </row>
    <row r="372" spans="5:8" hidden="1" outlineLevel="2" x14ac:dyDescent="0.2">
      <c r="E372" s="37" t="str">
        <f t="shared" ref="E372:G372" si="113" xml:space="preserve"> E$218</f>
        <v xml:space="preserve">2028-30 ODI payments expressed in 2027-28 CPIH FYA prices (ADDN1) </v>
      </c>
      <c r="F372" s="4">
        <f t="shared" si="113"/>
        <v>0</v>
      </c>
      <c r="G372" s="37" t="str">
        <f t="shared" si="113"/>
        <v>£m</v>
      </c>
      <c r="H372" s="4"/>
    </row>
    <row r="373" spans="5:8" hidden="1" outlineLevel="2" x14ac:dyDescent="0.2">
      <c r="E373" s="37" t="str">
        <f t="shared" ref="E373:G373" si="114" xml:space="preserve"> E$219</f>
        <v xml:space="preserve">2028-30 ODI payments expressed in 2027-28 CPIH FYA prices (ADDN2) </v>
      </c>
      <c r="F373" s="4">
        <f t="shared" si="114"/>
        <v>0</v>
      </c>
      <c r="G373" s="37" t="str">
        <f t="shared" si="114"/>
        <v>£m</v>
      </c>
      <c r="H373" s="4"/>
    </row>
    <row r="374" spans="5:8" hidden="1" outlineLevel="2" x14ac:dyDescent="0.2">
      <c r="E374" s="37" t="str">
        <f t="shared" ref="E374:G374" si="115" xml:space="preserve"> E$220</f>
        <v xml:space="preserve">2028-30 ODI payments expressed in 2027-28 CPIH FYA prices (Residential retail) </v>
      </c>
      <c r="F374" s="4">
        <f t="shared" si="115"/>
        <v>0</v>
      </c>
      <c r="G374" s="37" t="str">
        <f t="shared" si="115"/>
        <v>£m</v>
      </c>
      <c r="H374" s="4"/>
    </row>
    <row r="375" spans="5:8" hidden="1" outlineLevel="2" x14ac:dyDescent="0.2">
      <c r="E375" s="37" t="str">
        <f t="shared" ref="E375:G375" si="116" xml:space="preserve"> E$221</f>
        <v xml:space="preserve">2028-30 ODI payments expressed in 2027-28 CPIH FYA prices (Business retail) </v>
      </c>
      <c r="F375" s="4">
        <f t="shared" si="116"/>
        <v>0</v>
      </c>
      <c r="G375" s="37" t="str">
        <f t="shared" si="116"/>
        <v>£m</v>
      </c>
      <c r="H375" s="4"/>
    </row>
    <row r="376" spans="5:8" hidden="1" outlineLevel="2" x14ac:dyDescent="0.2">
      <c r="E376" s="37" t="str">
        <f t="shared" ref="E376:G376" si="117" xml:space="preserve"> E$241</f>
        <v xml:space="preserve">2028-30 Voluntary abatements expressed in 2027-28 CPIH FYA prices sign reversed (WR) </v>
      </c>
      <c r="F376" s="4">
        <f t="shared" si="117"/>
        <v>0</v>
      </c>
      <c r="G376" s="37" t="str">
        <f t="shared" si="117"/>
        <v>£m</v>
      </c>
      <c r="H376" s="4"/>
    </row>
    <row r="377" spans="5:8" hidden="1" outlineLevel="2" x14ac:dyDescent="0.2">
      <c r="E377" s="37" t="str">
        <f t="shared" ref="E377:G377" si="118" xml:space="preserve"> E$242</f>
        <v xml:space="preserve">2028-30 Voluntary abatements expressed in 2027-28 CPIH FYA prices sign reversed (WN) </v>
      </c>
      <c r="F377" s="4">
        <f t="shared" si="118"/>
        <v>0</v>
      </c>
      <c r="G377" s="37" t="str">
        <f t="shared" si="118"/>
        <v>£m</v>
      </c>
      <c r="H377" s="4"/>
    </row>
    <row r="378" spans="5:8" hidden="1" outlineLevel="2" x14ac:dyDescent="0.2">
      <c r="E378" s="37" t="str">
        <f t="shared" ref="E378:G378" si="119" xml:space="preserve"> E$243</f>
        <v xml:space="preserve">2028-30 Voluntary abatements expressed in 2027-28 CPIH FYA prices sign reversed (WWN) </v>
      </c>
      <c r="F378" s="4">
        <f t="shared" si="119"/>
        <v>0</v>
      </c>
      <c r="G378" s="37" t="str">
        <f t="shared" si="119"/>
        <v>£m</v>
      </c>
      <c r="H378" s="4"/>
    </row>
    <row r="379" spans="5:8" hidden="1" outlineLevel="2" x14ac:dyDescent="0.2">
      <c r="E379" s="37" t="str">
        <f t="shared" ref="E379:G379" si="120" xml:space="preserve"> E$244</f>
        <v xml:space="preserve">2028-30 Voluntary abatements expressed in 2027-28 CPIH FYA prices sign reversed (BR) </v>
      </c>
      <c r="F379" s="4">
        <f t="shared" si="120"/>
        <v>0</v>
      </c>
      <c r="G379" s="37" t="str">
        <f t="shared" si="120"/>
        <v>£m</v>
      </c>
      <c r="H379" s="4"/>
    </row>
    <row r="380" spans="5:8" hidden="1" outlineLevel="2" x14ac:dyDescent="0.2">
      <c r="E380" s="37" t="str">
        <f t="shared" ref="E380:G380" si="121" xml:space="preserve"> E$245</f>
        <v xml:space="preserve">2028-30 Voluntary abatements expressed in 2027-28 CPIH FYA prices sign reversed (ADDN1) </v>
      </c>
      <c r="F380" s="4">
        <f t="shared" si="121"/>
        <v>0</v>
      </c>
      <c r="G380" s="37" t="str">
        <f t="shared" si="121"/>
        <v>£m</v>
      </c>
      <c r="H380" s="4"/>
    </row>
    <row r="381" spans="5:8" hidden="1" outlineLevel="2" x14ac:dyDescent="0.2">
      <c r="E381" s="37" t="str">
        <f t="shared" ref="E381:G381" si="122" xml:space="preserve"> E$246</f>
        <v xml:space="preserve">2028-30 Voluntary abatements expressed in 2027-28 CPIH FYA prices sign reversed (ADDN2) </v>
      </c>
      <c r="F381" s="4">
        <f t="shared" si="122"/>
        <v>0</v>
      </c>
      <c r="G381" s="37" t="str">
        <f t="shared" si="122"/>
        <v>£m</v>
      </c>
      <c r="H381" s="4"/>
    </row>
    <row r="382" spans="5:8" hidden="1" outlineLevel="2" x14ac:dyDescent="0.2">
      <c r="E382" s="37" t="str">
        <f t="shared" ref="E382:G382" si="123" xml:space="preserve"> E$247</f>
        <v xml:space="preserve">2028-30 Voluntary abatements expressed in 2027-28 CPIH FYA prices sign reversed (Residential retail) </v>
      </c>
      <c r="F382" s="4">
        <f t="shared" si="123"/>
        <v>0</v>
      </c>
      <c r="G382" s="37" t="str">
        <f t="shared" si="123"/>
        <v>£m</v>
      </c>
      <c r="H382" s="4"/>
    </row>
    <row r="383" spans="5:8" hidden="1" outlineLevel="2" x14ac:dyDescent="0.2">
      <c r="E383" s="37" t="str">
        <f t="shared" ref="E383:G383" si="124" xml:space="preserve"> E$248</f>
        <v xml:space="preserve">2028-30 Voluntary abatements expressed in 2027-28 CPIH FYA prices sign reversed (Business retail) </v>
      </c>
      <c r="F383" s="4">
        <f t="shared" si="124"/>
        <v>0</v>
      </c>
      <c r="G383" s="37" t="str">
        <f t="shared" si="124"/>
        <v>£m</v>
      </c>
      <c r="H383" s="4"/>
    </row>
    <row r="384" spans="5:8" hidden="1" outlineLevel="2" x14ac:dyDescent="0.2">
      <c r="E384" s="37" t="str">
        <f t="shared" ref="E384:G384" si="125" xml:space="preserve"> E$268</f>
        <v xml:space="preserve">2028-30 Voluntary deferrals expressed in 2027-28 CPIH FYA prices sign reversed (WR) </v>
      </c>
      <c r="F384" s="4">
        <f t="shared" si="125"/>
        <v>0</v>
      </c>
      <c r="G384" s="37" t="str">
        <f t="shared" si="125"/>
        <v>£m</v>
      </c>
      <c r="H384" s="4"/>
    </row>
    <row r="385" spans="1:8" hidden="1" outlineLevel="2" x14ac:dyDescent="0.2">
      <c r="E385" s="37" t="str">
        <f t="shared" ref="E385:G385" si="126" xml:space="preserve"> E$269</f>
        <v xml:space="preserve">2028-30 Voluntary deferrals expressed in 2027-28 CPIH FYA prices sign reversed (WN) </v>
      </c>
      <c r="F385" s="4">
        <f t="shared" si="126"/>
        <v>0</v>
      </c>
      <c r="G385" s="37" t="str">
        <f t="shared" si="126"/>
        <v>£m</v>
      </c>
      <c r="H385" s="4"/>
    </row>
    <row r="386" spans="1:8" hidden="1" outlineLevel="2" x14ac:dyDescent="0.2">
      <c r="E386" s="37" t="str">
        <f t="shared" ref="E386:G386" si="127" xml:space="preserve"> E$270</f>
        <v xml:space="preserve">2028-30 Voluntary deferrals expressed in 2027-28 CPIH FYA prices sign reversed (WWN) </v>
      </c>
      <c r="F386" s="4">
        <f t="shared" si="127"/>
        <v>0</v>
      </c>
      <c r="G386" s="37" t="str">
        <f t="shared" si="127"/>
        <v>£m</v>
      </c>
      <c r="H386" s="4"/>
    </row>
    <row r="387" spans="1:8" hidden="1" outlineLevel="2" x14ac:dyDescent="0.2">
      <c r="E387" s="37" t="str">
        <f t="shared" ref="E387:G387" si="128" xml:space="preserve"> E$271</f>
        <v xml:space="preserve">2028-30 Voluntary deferrals expressed in 2027-28 CPIH FYA prices sign reversed (BR) </v>
      </c>
      <c r="F387" s="4">
        <f t="shared" si="128"/>
        <v>0</v>
      </c>
      <c r="G387" s="37" t="str">
        <f t="shared" si="128"/>
        <v>£m</v>
      </c>
      <c r="H387" s="4"/>
    </row>
    <row r="388" spans="1:8" hidden="1" outlineLevel="2" x14ac:dyDescent="0.2">
      <c r="E388" s="37" t="str">
        <f t="shared" ref="E388:G388" si="129" xml:space="preserve"> E$272</f>
        <v xml:space="preserve">2028-30 Voluntary deferrals expressed in 2027-28 CPIH FYA prices sign reversed (ADDN1) </v>
      </c>
      <c r="F388" s="4">
        <f t="shared" si="129"/>
        <v>0</v>
      </c>
      <c r="G388" s="37" t="str">
        <f t="shared" si="129"/>
        <v>£m</v>
      </c>
      <c r="H388" s="4"/>
    </row>
    <row r="389" spans="1:8" hidden="1" outlineLevel="2" x14ac:dyDescent="0.2">
      <c r="E389" s="37" t="str">
        <f t="shared" ref="E389:G389" si="130" xml:space="preserve"> E$273</f>
        <v xml:space="preserve">2028-30 Voluntary deferrals expressed in 2027-28 CPIH FYA prices sign reversed (ADDN2) </v>
      </c>
      <c r="F389" s="4">
        <f t="shared" si="130"/>
        <v>0</v>
      </c>
      <c r="G389" s="37" t="str">
        <f t="shared" si="130"/>
        <v>£m</v>
      </c>
      <c r="H389" s="4"/>
    </row>
    <row r="390" spans="1:8" hidden="1" outlineLevel="2" x14ac:dyDescent="0.2">
      <c r="E390" s="37" t="str">
        <f t="shared" ref="E390:G390" si="131" xml:space="preserve"> E$274</f>
        <v xml:space="preserve">2028-30 Voluntary deferrals expressed in 2027-28 CPIH FYA prices sign reversed (Residential retail) </v>
      </c>
      <c r="F390" s="4">
        <f t="shared" si="131"/>
        <v>0</v>
      </c>
      <c r="G390" s="37" t="str">
        <f t="shared" si="131"/>
        <v>£m</v>
      </c>
      <c r="H390" s="4"/>
    </row>
    <row r="391" spans="1:8" hidden="1" outlineLevel="2" x14ac:dyDescent="0.2">
      <c r="E391" s="37" t="str">
        <f t="shared" ref="E391:G391" si="132" xml:space="preserve"> E$275</f>
        <v xml:space="preserve">2028-30 Voluntary deferrals expressed in 2027-28 CPIH FYA prices sign reversed (Business retail) </v>
      </c>
      <c r="F391" s="4">
        <f t="shared" si="132"/>
        <v>0</v>
      </c>
      <c r="G391" s="37" t="str">
        <f t="shared" si="132"/>
        <v>£m</v>
      </c>
      <c r="H391" s="4"/>
    </row>
    <row r="392" spans="1:8" hidden="1" outlineLevel="2" x14ac:dyDescent="0.2">
      <c r="E392" s="37" t="str">
        <f t="shared" ref="E392:G392" si="133" xml:space="preserve"> E$295</f>
        <v xml:space="preserve">2028-30 Other bespoke adjustments expressed in 2027-28 CPIH FYA prices (WR) </v>
      </c>
      <c r="F392" s="4">
        <f t="shared" si="133"/>
        <v>0</v>
      </c>
      <c r="G392" s="37" t="str">
        <f t="shared" si="133"/>
        <v>£m</v>
      </c>
      <c r="H392" s="4"/>
    </row>
    <row r="393" spans="1:8" hidden="1" outlineLevel="2" x14ac:dyDescent="0.2">
      <c r="E393" s="37" t="str">
        <f t="shared" ref="E393:G393" si="134" xml:space="preserve"> E$296</f>
        <v xml:space="preserve">2028-30 Other bespoke adjustments expressed in 2027-28 CPIH FYA prices (WN) </v>
      </c>
      <c r="F393" s="4">
        <f t="shared" si="134"/>
        <v>0</v>
      </c>
      <c r="G393" s="37" t="str">
        <f t="shared" si="134"/>
        <v>£m</v>
      </c>
      <c r="H393" s="4"/>
    </row>
    <row r="394" spans="1:8" hidden="1" outlineLevel="2" x14ac:dyDescent="0.2">
      <c r="E394" s="37" t="str">
        <f t="shared" ref="E394:G394" si="135" xml:space="preserve"> E$297</f>
        <v xml:space="preserve">2028-30 Other bespoke adjustments expressed in 2027-28 CPIH FYA prices (WWN) </v>
      </c>
      <c r="F394" s="4">
        <f t="shared" si="135"/>
        <v>0</v>
      </c>
      <c r="G394" s="37" t="str">
        <f t="shared" si="135"/>
        <v>£m</v>
      </c>
      <c r="H394" s="4"/>
    </row>
    <row r="395" spans="1:8" hidden="1" outlineLevel="2" x14ac:dyDescent="0.2">
      <c r="E395" s="37" t="str">
        <f t="shared" ref="E395:G395" si="136" xml:space="preserve"> E$298</f>
        <v xml:space="preserve">2028-30 Other bespoke adjustments expressed in 2027-28 CPIH FYA prices (BR) </v>
      </c>
      <c r="F395" s="4">
        <f t="shared" si="136"/>
        <v>0</v>
      </c>
      <c r="G395" s="37" t="str">
        <f t="shared" si="136"/>
        <v>£m</v>
      </c>
      <c r="H395" s="4"/>
    </row>
    <row r="396" spans="1:8" hidden="1" outlineLevel="2" x14ac:dyDescent="0.2">
      <c r="E396" s="37" t="str">
        <f t="shared" ref="E396:G396" si="137" xml:space="preserve"> E$299</f>
        <v xml:space="preserve">2028-30 Other bespoke adjustments expressed in 2027-28 CPIH FYA prices (ADDN1) </v>
      </c>
      <c r="F396" s="4">
        <f t="shared" si="137"/>
        <v>0</v>
      </c>
      <c r="G396" s="37" t="str">
        <f t="shared" si="137"/>
        <v>£m</v>
      </c>
      <c r="H396" s="4"/>
    </row>
    <row r="397" spans="1:8" hidden="1" outlineLevel="2" x14ac:dyDescent="0.2">
      <c r="E397" s="37" t="str">
        <f t="shared" ref="E397:G397" si="138" xml:space="preserve"> E$300</f>
        <v xml:space="preserve">2028-30 Other bespoke adjustments expressed in 2027-28 CPIH FYA prices (ADDN2) </v>
      </c>
      <c r="F397" s="4">
        <f t="shared" si="138"/>
        <v>0</v>
      </c>
      <c r="G397" s="37" t="str">
        <f t="shared" si="138"/>
        <v>£m</v>
      </c>
      <c r="H397" s="4"/>
    </row>
    <row r="398" spans="1:8" hidden="1" outlineLevel="2" x14ac:dyDescent="0.2">
      <c r="E398" s="37" t="str">
        <f t="shared" ref="E398:G398" si="139" xml:space="preserve"> E$301</f>
        <v xml:space="preserve">2028-30 Other bespoke adjustments expressed in 2027-28 CPIH FYA prices (Residential retail) </v>
      </c>
      <c r="F398" s="4">
        <f t="shared" si="139"/>
        <v>0</v>
      </c>
      <c r="G398" s="37" t="str">
        <f t="shared" si="139"/>
        <v>£m</v>
      </c>
      <c r="H398" s="4"/>
    </row>
    <row r="399" spans="1:8" hidden="1" outlineLevel="2" x14ac:dyDescent="0.2">
      <c r="E399" s="37" t="str">
        <f t="shared" ref="E399:G399" si="140" xml:space="preserve"> E$302</f>
        <v xml:space="preserve">2028-30 Other bespoke adjustments expressed in 2027-28 CPIH FYA prices (Business retail) </v>
      </c>
      <c r="F399" s="4">
        <f t="shared" si="140"/>
        <v>0</v>
      </c>
      <c r="G399" s="37" t="str">
        <f t="shared" si="140"/>
        <v>£m</v>
      </c>
      <c r="H399" s="4"/>
    </row>
    <row r="400" spans="1:8" hidden="1" outlineLevel="2" x14ac:dyDescent="0.2">
      <c r="A400" s="3"/>
      <c r="B400" s="3"/>
      <c r="C400" s="10"/>
      <c r="D400" s="11"/>
      <c r="E400" s="211" t="s">
        <v>1025</v>
      </c>
      <c r="F400" s="212">
        <f t="shared" ref="F400:F407" si="141" xml:space="preserve"> $F360 + $F368 + $F376 + $F384 + $F392</f>
        <v>0</v>
      </c>
      <c r="G400" s="211" t="s">
        <v>199</v>
      </c>
      <c r="H400" s="4"/>
    </row>
    <row r="401" spans="1:8" hidden="1" outlineLevel="2" x14ac:dyDescent="0.2">
      <c r="A401" s="3"/>
      <c r="B401" s="3"/>
      <c r="C401" s="10"/>
      <c r="D401" s="11"/>
      <c r="E401" s="211" t="s">
        <v>1026</v>
      </c>
      <c r="F401" s="212">
        <f t="shared" si="141"/>
        <v>0</v>
      </c>
      <c r="G401" s="211" t="s">
        <v>199</v>
      </c>
      <c r="H401" s="4"/>
    </row>
    <row r="402" spans="1:8" hidden="1" outlineLevel="2" x14ac:dyDescent="0.2">
      <c r="A402" s="3"/>
      <c r="B402" s="3"/>
      <c r="C402" s="10"/>
      <c r="D402" s="11"/>
      <c r="E402" s="211" t="s">
        <v>1222</v>
      </c>
      <c r="F402" s="212">
        <f t="shared" si="141"/>
        <v>0</v>
      </c>
      <c r="G402" s="211" t="s">
        <v>199</v>
      </c>
      <c r="H402" s="4"/>
    </row>
    <row r="403" spans="1:8" hidden="1" outlineLevel="2" x14ac:dyDescent="0.2">
      <c r="A403" s="3"/>
      <c r="B403" s="3"/>
      <c r="C403" s="10"/>
      <c r="D403" s="11"/>
      <c r="E403" s="211" t="s">
        <v>2567</v>
      </c>
      <c r="F403" s="212">
        <f t="shared" si="141"/>
        <v>0</v>
      </c>
      <c r="G403" s="211" t="s">
        <v>199</v>
      </c>
      <c r="H403" s="4"/>
    </row>
    <row r="404" spans="1:8" hidden="1" outlineLevel="2" x14ac:dyDescent="0.2">
      <c r="A404" s="3"/>
      <c r="B404" s="3"/>
      <c r="C404" s="10"/>
      <c r="D404" s="11"/>
      <c r="E404" s="211" t="s">
        <v>2568</v>
      </c>
      <c r="F404" s="212">
        <f t="shared" si="141"/>
        <v>0</v>
      </c>
      <c r="G404" s="211" t="s">
        <v>199</v>
      </c>
      <c r="H404" s="4"/>
    </row>
    <row r="405" spans="1:8" hidden="1" outlineLevel="2" x14ac:dyDescent="0.2">
      <c r="A405" s="3"/>
      <c r="B405" s="3"/>
      <c r="C405" s="10"/>
      <c r="D405" s="11"/>
      <c r="E405" s="211" t="s">
        <v>1027</v>
      </c>
      <c r="F405" s="212">
        <f t="shared" si="141"/>
        <v>0</v>
      </c>
      <c r="G405" s="211" t="s">
        <v>199</v>
      </c>
      <c r="H405" s="4"/>
    </row>
    <row r="406" spans="1:8" hidden="1" outlineLevel="2" x14ac:dyDescent="0.2">
      <c r="A406" s="3"/>
      <c r="B406" s="3"/>
      <c r="C406" s="10"/>
      <c r="D406" s="11"/>
      <c r="E406" s="211" t="s">
        <v>1633</v>
      </c>
      <c r="F406" s="212">
        <f t="shared" si="141"/>
        <v>0</v>
      </c>
      <c r="G406" s="211" t="s">
        <v>199</v>
      </c>
      <c r="H406" s="4"/>
    </row>
    <row r="407" spans="1:8" hidden="1" outlineLevel="2" x14ac:dyDescent="0.2">
      <c r="A407" s="3"/>
      <c r="B407" s="3"/>
      <c r="C407" s="10"/>
      <c r="D407" s="11"/>
      <c r="E407" s="211" t="s">
        <v>1431</v>
      </c>
      <c r="F407" s="212">
        <f t="shared" si="141"/>
        <v>0</v>
      </c>
      <c r="G407" s="211" t="s">
        <v>199</v>
      </c>
      <c r="H407" s="4"/>
    </row>
    <row r="408" spans="1:8" hidden="1" outlineLevel="2" x14ac:dyDescent="0.2"/>
    <row r="409" spans="1:8" hidden="1" outlineLevel="2" x14ac:dyDescent="0.2"/>
    <row r="410" spans="1:8" hidden="1" outlineLevel="2" x14ac:dyDescent="0.2">
      <c r="B410" s="33" t="s">
        <v>2878</v>
      </c>
    </row>
    <row r="411" spans="1:8" hidden="1" outlineLevel="2" x14ac:dyDescent="0.2">
      <c r="E411" s="37" t="str">
        <f t="shared" ref="E411:G411" si="142" xml:space="preserve"> E$400</f>
        <v xml:space="preserve">Ofwat - Net total PR24 ODI revenue adjustment (end of period and in-period) including voluntary abatements, deferrals and bespoke adjustments expressed in 2027-28 CPIH FYA prices (WR) </v>
      </c>
      <c r="F411" s="4">
        <f t="shared" si="142"/>
        <v>0</v>
      </c>
      <c r="G411" s="37" t="str">
        <f t="shared" si="142"/>
        <v>£m</v>
      </c>
      <c r="H411" s="4"/>
    </row>
    <row r="412" spans="1:8" hidden="1" outlineLevel="2" x14ac:dyDescent="0.2">
      <c r="E412" s="37" t="str">
        <f t="shared" ref="E412:G412" si="143" xml:space="preserve"> E$401</f>
        <v xml:space="preserve">Ofwat - Net total PR24 ODI revenue adjustment (end of period and in-period) including voluntary abatements, deferrals and bespoke adjustments expressed in 2027-28 CPIH FYA prices (WN) </v>
      </c>
      <c r="F412" s="4">
        <f t="shared" si="143"/>
        <v>0</v>
      </c>
      <c r="G412" s="37" t="str">
        <f t="shared" si="143"/>
        <v>£m</v>
      </c>
      <c r="H412" s="4"/>
    </row>
    <row r="413" spans="1:8" hidden="1" outlineLevel="2" x14ac:dyDescent="0.2">
      <c r="E413" s="37" t="str">
        <f t="shared" ref="E413:G413" si="144" xml:space="preserve"> E$402</f>
        <v xml:space="preserve">Ofwat - Net total PR24 ODI revenue adjustment (end of period and in-period) including voluntary abatements, deferrals and bespoke adjustments expressed in 2027-28 CPIH FYA prices (WWN) </v>
      </c>
      <c r="F413" s="4">
        <f t="shared" si="144"/>
        <v>0</v>
      </c>
      <c r="G413" s="37" t="str">
        <f t="shared" si="144"/>
        <v>£m</v>
      </c>
      <c r="H413" s="4"/>
    </row>
    <row r="414" spans="1:8" hidden="1" outlineLevel="2" x14ac:dyDescent="0.2">
      <c r="E414" s="37" t="str">
        <f t="shared" ref="E414:G414" si="145" xml:space="preserve"> E$403</f>
        <v xml:space="preserve">Ofwat - Net total PR24 ODI revenue adjustment (end of period and in-period) including voluntary abatements, deferrals and bespoke adjustments expressed in 2027-28 CPIH FYA prices (BR) </v>
      </c>
      <c r="F414" s="4">
        <f t="shared" si="145"/>
        <v>0</v>
      </c>
      <c r="G414" s="37" t="str">
        <f t="shared" si="145"/>
        <v>£m</v>
      </c>
      <c r="H414" s="4"/>
    </row>
    <row r="415" spans="1:8" hidden="1" outlineLevel="2" x14ac:dyDescent="0.2">
      <c r="E415" s="37" t="str">
        <f t="shared" ref="E415:G415" si="146" xml:space="preserve"> E$404</f>
        <v xml:space="preserve">Ofwat - Net total PR24 ODI revenue adjustment (end of period and in-period) including voluntary abatements, deferrals and bespoke adjustments expressed in 2027-28 CPIH FYA prices (ADDN1) </v>
      </c>
      <c r="F415" s="4">
        <f t="shared" si="146"/>
        <v>0</v>
      </c>
      <c r="G415" s="37" t="str">
        <f t="shared" si="146"/>
        <v>£m</v>
      </c>
      <c r="H415" s="4"/>
    </row>
    <row r="416" spans="1:8" hidden="1" outlineLevel="2" x14ac:dyDescent="0.2">
      <c r="E416" s="37" t="str">
        <f t="shared" ref="E416:G416" si="147" xml:space="preserve"> E$405</f>
        <v xml:space="preserve">Ofwat - Net total PR24 ODI revenue adjustment (end of period and in-period) including voluntary abatements, deferrals and bespoke adjustments expressed in 2027-28 CPIH FYA prices (ADDN2) </v>
      </c>
      <c r="F416" s="4">
        <f t="shared" si="147"/>
        <v>0</v>
      </c>
      <c r="G416" s="37" t="str">
        <f t="shared" si="147"/>
        <v>£m</v>
      </c>
      <c r="H416" s="4"/>
    </row>
    <row r="417" spans="1:8" hidden="1" outlineLevel="2" x14ac:dyDescent="0.2">
      <c r="E417" s="37" t="str">
        <f t="shared" ref="E417:G417" si="148" xml:space="preserve"> E$406</f>
        <v xml:space="preserve">Ofwat - Net total PR24 ODI revenue adjustment (end of period and in-period) including voluntary abatements, deferrals and bespoke adjustments expressed in 2027-28 CPIH FYA prices (Residential retail) </v>
      </c>
      <c r="F417" s="4">
        <f t="shared" si="148"/>
        <v>0</v>
      </c>
      <c r="G417" s="37" t="str">
        <f t="shared" si="148"/>
        <v>£m</v>
      </c>
      <c r="H417" s="4"/>
    </row>
    <row r="418" spans="1:8" hidden="1" outlineLevel="2" x14ac:dyDescent="0.2">
      <c r="E418" s="37" t="str">
        <f t="shared" ref="E418:G418" si="149" xml:space="preserve"> E$407</f>
        <v xml:space="preserve">Ofwat - Net total PR24 ODI revenue adjustment (end of period and in-period) including voluntary abatements, deferrals and bespoke adjustments expressed in 2027-28 CPIH FYA prices (Business retail) </v>
      </c>
      <c r="F418" s="4">
        <f t="shared" si="149"/>
        <v>0</v>
      </c>
      <c r="G418" s="37" t="str">
        <f t="shared" si="149"/>
        <v>£m</v>
      </c>
      <c r="H418" s="4"/>
    </row>
    <row r="419" spans="1:8" hidden="1" outlineLevel="2" x14ac:dyDescent="0.2">
      <c r="A419" s="3"/>
      <c r="B419" s="3"/>
      <c r="C419" s="10"/>
      <c r="D419" s="11"/>
      <c r="E419" s="211" t="s">
        <v>2878</v>
      </c>
      <c r="F419" s="212">
        <f xml:space="preserve"> SUM( $F411:$F418 )</f>
        <v>0</v>
      </c>
      <c r="G419" s="211" t="s">
        <v>199</v>
      </c>
      <c r="H419" s="4"/>
    </row>
    <row r="420" spans="1:8" hidden="1" outlineLevel="2" x14ac:dyDescent="0.2"/>
    <row r="421" spans="1:8" x14ac:dyDescent="0.2"/>
    <row r="422" spans="1:8" x14ac:dyDescent="0.2"/>
    <row r="423" spans="1:8" s="21" customFormat="1" x14ac:dyDescent="0.2">
      <c r="A423" s="17"/>
      <c r="B423" s="17" t="s">
        <v>1145</v>
      </c>
      <c r="C423" s="24"/>
      <c r="D423" s="31"/>
    </row>
    <row r="424" spans="1:8" collapsed="1" x14ac:dyDescent="0.2"/>
    <row r="425" spans="1:8" hidden="1" outlineLevel="1" x14ac:dyDescent="0.2"/>
    <row r="426" spans="1:8" s="21" customFormat="1" hidden="1" outlineLevel="1" x14ac:dyDescent="0.2">
      <c r="A426" s="17"/>
      <c r="B426" s="17"/>
      <c r="C426" s="35" t="s">
        <v>1360</v>
      </c>
      <c r="D426" s="31"/>
    </row>
    <row r="427" spans="1:8" hidden="1" outlineLevel="1" x14ac:dyDescent="0.2"/>
    <row r="428" spans="1:8" hidden="1" outlineLevel="2" x14ac:dyDescent="0.2">
      <c r="B428" s="33" t="s">
        <v>2879</v>
      </c>
    </row>
    <row r="429" spans="1:8" hidden="1" outlineLevel="2" x14ac:dyDescent="0.2">
      <c r="A429" s="3"/>
      <c r="B429" s="3"/>
      <c r="C429" s="10"/>
      <c r="D429" s="11"/>
      <c r="E429" s="2" t="str">
        <f xml:space="preserve"> 'Report lookups'!E$26</f>
        <v>2027-28 ODI payments deferred until next reporting year (tvm adjusted) expressed in 2027-28 CPIH FYA prices (WR)</v>
      </c>
      <c r="F429" s="9">
        <f xml:space="preserve"> 'Report lookups'!F$26</f>
        <v>0</v>
      </c>
      <c r="G429" s="2" t="str">
        <f xml:space="preserve"> 'Report lookups'!G$26</f>
        <v>£m</v>
      </c>
      <c r="H429" s="4"/>
    </row>
    <row r="430" spans="1:8" hidden="1" outlineLevel="2" x14ac:dyDescent="0.2">
      <c r="A430" s="3"/>
      <c r="B430" s="3"/>
      <c r="C430" s="10"/>
      <c r="D430" s="11"/>
      <c r="E430" s="2" t="str">
        <f xml:space="preserve"> 'Report lookups'!E$38</f>
        <v>2028-29 ODI payments expressed in 2027-28 CPIH FYA prices (WR)</v>
      </c>
      <c r="F430" s="9">
        <f xml:space="preserve"> 'Report lookups'!F$38</f>
        <v>0</v>
      </c>
      <c r="G430" s="2" t="str">
        <f xml:space="preserve"> 'Report lookups'!G$38</f>
        <v>£m</v>
      </c>
      <c r="H430" s="4"/>
    </row>
    <row r="431" spans="1:8" hidden="1" outlineLevel="2" x14ac:dyDescent="0.2">
      <c r="A431" s="3"/>
      <c r="B431" s="3"/>
      <c r="C431" s="10"/>
      <c r="D431" s="11"/>
      <c r="E431" s="2" t="str">
        <f xml:space="preserve"> 'Report lookups'!E$50</f>
        <v>2028-29 Voluntary abatements expressed in 2027-28 CPIH FYA prices sign reversed (WR)</v>
      </c>
      <c r="F431" s="9">
        <f xml:space="preserve"> 'Report lookups'!F$50</f>
        <v>0</v>
      </c>
      <c r="G431" s="2" t="str">
        <f xml:space="preserve"> 'Report lookups'!G$50</f>
        <v>£m</v>
      </c>
      <c r="H431" s="4"/>
    </row>
    <row r="432" spans="1:8" hidden="1" outlineLevel="2" x14ac:dyDescent="0.2">
      <c r="A432" s="3"/>
      <c r="B432" s="3"/>
      <c r="C432" s="10"/>
      <c r="D432" s="11"/>
      <c r="E432" s="2" t="str">
        <f xml:space="preserve"> 'Report lookups'!E$62</f>
        <v>2028-29 Voluntary deferrals expressed in 2027-28 CPIH FYA prices sign reversed (WR)</v>
      </c>
      <c r="F432" s="9">
        <f xml:space="preserve"> 'Report lookups'!F$62</f>
        <v>0</v>
      </c>
      <c r="G432" s="2" t="str">
        <f xml:space="preserve"> 'Report lookups'!G$62</f>
        <v>£m</v>
      </c>
      <c r="H432" s="4"/>
    </row>
    <row r="433" spans="1:8" hidden="1" outlineLevel="2" x14ac:dyDescent="0.2">
      <c r="A433" s="3"/>
      <c r="B433" s="3"/>
      <c r="C433" s="10"/>
      <c r="D433" s="11"/>
      <c r="E433" s="2" t="str">
        <f xml:space="preserve"> 'Report lookups'!E$74</f>
        <v>2028-29 Other bespoke adjustments expressed in 2027-28 CPIH FYA prices (WR)</v>
      </c>
      <c r="F433" s="9">
        <f xml:space="preserve"> 'Report lookups'!F$74</f>
        <v>0</v>
      </c>
      <c r="G433" s="2" t="str">
        <f xml:space="preserve"> 'Report lookups'!G$74</f>
        <v>£m</v>
      </c>
      <c r="H433" s="4"/>
    </row>
    <row r="434" spans="1:8" hidden="1" outlineLevel="2" x14ac:dyDescent="0.2">
      <c r="E434" s="211" t="s">
        <v>2879</v>
      </c>
      <c r="F434" s="212">
        <f xml:space="preserve"> SUM( $F429:$F433 )</f>
        <v>0</v>
      </c>
      <c r="G434" s="211" t="s">
        <v>199</v>
      </c>
      <c r="H434" s="4"/>
    </row>
    <row r="435" spans="1:8" hidden="1" outlineLevel="2" x14ac:dyDescent="0.2"/>
    <row r="436" spans="1:8" hidden="1" outlineLevel="2" x14ac:dyDescent="0.2"/>
    <row r="437" spans="1:8" hidden="1" outlineLevel="2" x14ac:dyDescent="0.2">
      <c r="B437" s="33" t="s">
        <v>2880</v>
      </c>
    </row>
    <row r="438" spans="1:8" hidden="1" outlineLevel="2" x14ac:dyDescent="0.2">
      <c r="A438" s="3"/>
      <c r="B438" s="3"/>
      <c r="C438" s="10"/>
      <c r="D438" s="11"/>
      <c r="E438" s="2" t="str">
        <f xml:space="preserve"> 'Report lookups'!E$89</f>
        <v>2027-28 ODI payments deferred until next reporting year (tvm adjusted) expressed in 2027-28 CPIH FYA prices (WN)</v>
      </c>
      <c r="F438" s="9">
        <f xml:space="preserve"> 'Report lookups'!F$89</f>
        <v>0</v>
      </c>
      <c r="G438" s="2" t="str">
        <f xml:space="preserve"> 'Report lookups'!G$89</f>
        <v>£m</v>
      </c>
      <c r="H438" s="4"/>
    </row>
    <row r="439" spans="1:8" hidden="1" outlineLevel="2" x14ac:dyDescent="0.2">
      <c r="A439" s="3"/>
      <c r="B439" s="3"/>
      <c r="C439" s="10"/>
      <c r="D439" s="11"/>
      <c r="E439" s="2" t="str">
        <f xml:space="preserve"> 'Report lookups'!E$101</f>
        <v>2028-29 ODI payments expressed in 2027-28 CPIH FYA prices (WN)</v>
      </c>
      <c r="F439" s="9">
        <f xml:space="preserve"> 'Report lookups'!F$101</f>
        <v>0</v>
      </c>
      <c r="G439" s="2" t="str">
        <f xml:space="preserve"> 'Report lookups'!G$101</f>
        <v>£m</v>
      </c>
      <c r="H439" s="4"/>
    </row>
    <row r="440" spans="1:8" hidden="1" outlineLevel="2" x14ac:dyDescent="0.2">
      <c r="A440" s="3"/>
      <c r="B440" s="3"/>
      <c r="C440" s="10"/>
      <c r="D440" s="11"/>
      <c r="E440" s="2" t="str">
        <f xml:space="preserve"> 'Report lookups'!E$113</f>
        <v>2028-29 Voluntary abatements expressed in 2027-28 CPIH FYA prices sign reversed (WN)</v>
      </c>
      <c r="F440" s="9">
        <f xml:space="preserve"> 'Report lookups'!F$113</f>
        <v>0</v>
      </c>
      <c r="G440" s="2" t="str">
        <f xml:space="preserve"> 'Report lookups'!G$113</f>
        <v>£m</v>
      </c>
      <c r="H440" s="4"/>
    </row>
    <row r="441" spans="1:8" hidden="1" outlineLevel="2" x14ac:dyDescent="0.2">
      <c r="A441" s="3"/>
      <c r="B441" s="3"/>
      <c r="C441" s="10"/>
      <c r="D441" s="11"/>
      <c r="E441" s="2" t="str">
        <f xml:space="preserve"> 'Report lookups'!E$125</f>
        <v>2028-29 Voluntary deferrals expressed in 2027-28 CPIH FYA prices sign reversed (WN)</v>
      </c>
      <c r="F441" s="9">
        <f xml:space="preserve"> 'Report lookups'!F$125</f>
        <v>0</v>
      </c>
      <c r="G441" s="2" t="str">
        <f xml:space="preserve"> 'Report lookups'!G$125</f>
        <v>£m</v>
      </c>
      <c r="H441" s="4"/>
    </row>
    <row r="442" spans="1:8" hidden="1" outlineLevel="2" x14ac:dyDescent="0.2">
      <c r="A442" s="3"/>
      <c r="B442" s="3"/>
      <c r="C442" s="10"/>
      <c r="D442" s="11"/>
      <c r="E442" s="2" t="str">
        <f xml:space="preserve"> 'Report lookups'!E$137</f>
        <v>2028-29 Other bespoke adjustments expressed in 2027-28 CPIH FYA prices (WN)</v>
      </c>
      <c r="F442" s="9">
        <f xml:space="preserve"> 'Report lookups'!F$137</f>
        <v>0</v>
      </c>
      <c r="G442" s="2" t="str">
        <f xml:space="preserve"> 'Report lookups'!G$137</f>
        <v>£m</v>
      </c>
      <c r="H442" s="4"/>
    </row>
    <row r="443" spans="1:8" hidden="1" outlineLevel="2" x14ac:dyDescent="0.2">
      <c r="E443" s="211" t="s">
        <v>2880</v>
      </c>
      <c r="F443" s="212">
        <f xml:space="preserve"> SUM( $F438:$F442 )</f>
        <v>0</v>
      </c>
      <c r="G443" s="211" t="s">
        <v>199</v>
      </c>
      <c r="H443" s="4"/>
    </row>
    <row r="444" spans="1:8" hidden="1" outlineLevel="2" x14ac:dyDescent="0.2"/>
    <row r="445" spans="1:8" hidden="1" outlineLevel="2" x14ac:dyDescent="0.2"/>
    <row r="446" spans="1:8" hidden="1" outlineLevel="2" x14ac:dyDescent="0.2">
      <c r="B446" s="33" t="s">
        <v>2118</v>
      </c>
    </row>
    <row r="447" spans="1:8" hidden="1" outlineLevel="2" x14ac:dyDescent="0.2">
      <c r="A447" s="3"/>
      <c r="B447" s="3"/>
      <c r="C447" s="10"/>
      <c r="D447" s="11"/>
      <c r="E447" s="2" t="str">
        <f xml:space="preserve"> 'Report lookups'!E$152</f>
        <v>2027-28 ODI payments deferred until next reporting year (tvm adjusted) expressed in 2027-28 CPIH FYA prices (WWN)</v>
      </c>
      <c r="F447" s="9">
        <f xml:space="preserve"> 'Report lookups'!F$152</f>
        <v>0</v>
      </c>
      <c r="G447" s="2" t="str">
        <f xml:space="preserve"> 'Report lookups'!G$152</f>
        <v>£m</v>
      </c>
      <c r="H447" s="4"/>
    </row>
    <row r="448" spans="1:8" hidden="1" outlineLevel="2" x14ac:dyDescent="0.2">
      <c r="A448" s="3"/>
      <c r="B448" s="3"/>
      <c r="C448" s="10"/>
      <c r="D448" s="11"/>
      <c r="E448" s="2" t="str">
        <f xml:space="preserve"> 'Report lookups'!E$164</f>
        <v>2028-29 ODI payments expressed in 2027-28 CPIH FYA prices (WWN)</v>
      </c>
      <c r="F448" s="9">
        <f xml:space="preserve"> 'Report lookups'!F$164</f>
        <v>0</v>
      </c>
      <c r="G448" s="2" t="str">
        <f xml:space="preserve"> 'Report lookups'!G$164</f>
        <v>£m</v>
      </c>
      <c r="H448" s="4"/>
    </row>
    <row r="449" spans="1:8" hidden="1" outlineLevel="2" x14ac:dyDescent="0.2">
      <c r="A449" s="3"/>
      <c r="B449" s="3"/>
      <c r="C449" s="10"/>
      <c r="D449" s="11"/>
      <c r="E449" s="2" t="str">
        <f xml:space="preserve"> 'Report lookups'!E$176</f>
        <v>2028-29 Voluntary abatements expressed in 2027-28 CPIH FYA prices sign reversed (WWN)</v>
      </c>
      <c r="F449" s="9">
        <f xml:space="preserve"> 'Report lookups'!F$176</f>
        <v>0</v>
      </c>
      <c r="G449" s="2" t="str">
        <f xml:space="preserve"> 'Report lookups'!G$176</f>
        <v>£m</v>
      </c>
      <c r="H449" s="4"/>
    </row>
    <row r="450" spans="1:8" hidden="1" outlineLevel="2" x14ac:dyDescent="0.2">
      <c r="A450" s="3"/>
      <c r="B450" s="3"/>
      <c r="C450" s="10"/>
      <c r="D450" s="11"/>
      <c r="E450" s="2" t="str">
        <f xml:space="preserve"> 'Report lookups'!E$188</f>
        <v>2028-29 Voluntary deferrals expressed in 2027-28 CPIH FYA prices sign reversed (WWN)</v>
      </c>
      <c r="F450" s="9">
        <f xml:space="preserve"> 'Report lookups'!F$188</f>
        <v>0</v>
      </c>
      <c r="G450" s="2" t="str">
        <f xml:space="preserve"> 'Report lookups'!G$188</f>
        <v>£m</v>
      </c>
      <c r="H450" s="4"/>
    </row>
    <row r="451" spans="1:8" hidden="1" outlineLevel="2" x14ac:dyDescent="0.2">
      <c r="A451" s="3"/>
      <c r="B451" s="3"/>
      <c r="C451" s="10"/>
      <c r="D451" s="11"/>
      <c r="E451" s="2" t="str">
        <f xml:space="preserve"> 'Report lookups'!E$200</f>
        <v>2028-29 Other bespoke adjustments expressed in 2027-28 CPIH FYA prices (WWN)</v>
      </c>
      <c r="F451" s="9">
        <f xml:space="preserve"> 'Report lookups'!F$200</f>
        <v>0</v>
      </c>
      <c r="G451" s="2" t="str">
        <f xml:space="preserve"> 'Report lookups'!G$200</f>
        <v>£m</v>
      </c>
      <c r="H451" s="4"/>
    </row>
    <row r="452" spans="1:8" hidden="1" outlineLevel="2" x14ac:dyDescent="0.2">
      <c r="E452" s="211" t="s">
        <v>2118</v>
      </c>
      <c r="F452" s="212">
        <f xml:space="preserve"> SUM( $F447:$F451 )</f>
        <v>0</v>
      </c>
      <c r="G452" s="211" t="s">
        <v>199</v>
      </c>
      <c r="H452" s="4"/>
    </row>
    <row r="453" spans="1:8" hidden="1" outlineLevel="2" x14ac:dyDescent="0.2"/>
    <row r="454" spans="1:8" hidden="1" outlineLevel="2" x14ac:dyDescent="0.2"/>
    <row r="455" spans="1:8" hidden="1" outlineLevel="2" x14ac:dyDescent="0.2">
      <c r="B455" s="33" t="s">
        <v>1361</v>
      </c>
    </row>
    <row r="456" spans="1:8" hidden="1" outlineLevel="2" x14ac:dyDescent="0.2">
      <c r="A456" s="3"/>
      <c r="B456" s="3"/>
      <c r="C456" s="10"/>
      <c r="D456" s="11"/>
      <c r="E456" s="2" t="str">
        <f xml:space="preserve"> 'Report lookups'!E$215</f>
        <v>2027-28 ODI payments deferred until next reporting year (tvm adjusted) expressed in 2027-28 CPIH FYA prices (BR)</v>
      </c>
      <c r="F456" s="9">
        <f xml:space="preserve"> 'Report lookups'!F$215</f>
        <v>0</v>
      </c>
      <c r="G456" s="2" t="str">
        <f xml:space="preserve"> 'Report lookups'!G$215</f>
        <v>£m</v>
      </c>
      <c r="H456" s="4"/>
    </row>
    <row r="457" spans="1:8" hidden="1" outlineLevel="2" x14ac:dyDescent="0.2">
      <c r="A457" s="3"/>
      <c r="B457" s="3"/>
      <c r="C457" s="10"/>
      <c r="D457" s="11"/>
      <c r="E457" s="2" t="str">
        <f xml:space="preserve"> 'Report lookups'!E$227</f>
        <v>2028-29 ODI payments expressed in 2027-28 CPIH FYA prices (BR)</v>
      </c>
      <c r="F457" s="9">
        <f xml:space="preserve"> 'Report lookups'!F$227</f>
        <v>0</v>
      </c>
      <c r="G457" s="2" t="str">
        <f xml:space="preserve"> 'Report lookups'!G$227</f>
        <v>£m</v>
      </c>
      <c r="H457" s="4"/>
    </row>
    <row r="458" spans="1:8" hidden="1" outlineLevel="2" x14ac:dyDescent="0.2">
      <c r="A458" s="3"/>
      <c r="B458" s="3"/>
      <c r="C458" s="10"/>
      <c r="D458" s="11"/>
      <c r="E458" s="2" t="str">
        <f xml:space="preserve"> 'Report lookups'!E$239</f>
        <v>2028-29 Voluntary abatements expressed in 2027-28 CPIH FYA prices sign reversed (BR)</v>
      </c>
      <c r="F458" s="9">
        <f xml:space="preserve"> 'Report lookups'!F$239</f>
        <v>0</v>
      </c>
      <c r="G458" s="2" t="str">
        <f xml:space="preserve"> 'Report lookups'!G$239</f>
        <v>£m</v>
      </c>
      <c r="H458" s="4"/>
    </row>
    <row r="459" spans="1:8" hidden="1" outlineLevel="2" x14ac:dyDescent="0.2">
      <c r="A459" s="3"/>
      <c r="B459" s="3"/>
      <c r="C459" s="10"/>
      <c r="D459" s="11"/>
      <c r="E459" s="2" t="str">
        <f xml:space="preserve"> 'Report lookups'!E$251</f>
        <v>2028-29 Voluntary deferrals expressed in 2027-28 CPIH FYA prices sign reversed (BR)</v>
      </c>
      <c r="F459" s="9">
        <f xml:space="preserve"> 'Report lookups'!F$251</f>
        <v>0</v>
      </c>
      <c r="G459" s="2" t="str">
        <f xml:space="preserve"> 'Report lookups'!G$251</f>
        <v>£m</v>
      </c>
      <c r="H459" s="4"/>
    </row>
    <row r="460" spans="1:8" hidden="1" outlineLevel="2" x14ac:dyDescent="0.2">
      <c r="A460" s="3"/>
      <c r="B460" s="3"/>
      <c r="C460" s="10"/>
      <c r="D460" s="11"/>
      <c r="E460" s="2" t="str">
        <f xml:space="preserve"> 'Report lookups'!E$263</f>
        <v>2028-29 Other bespoke adjustments expressed in 2027-28 CPIH FYA prices (BR)</v>
      </c>
      <c r="F460" s="9">
        <f xml:space="preserve"> 'Report lookups'!F$263</f>
        <v>0</v>
      </c>
      <c r="G460" s="2" t="str">
        <f xml:space="preserve"> 'Report lookups'!G$263</f>
        <v>£m</v>
      </c>
      <c r="H460" s="4"/>
    </row>
    <row r="461" spans="1:8" hidden="1" outlineLevel="2" x14ac:dyDescent="0.2">
      <c r="E461" s="211" t="s">
        <v>1361</v>
      </c>
      <c r="F461" s="212">
        <f xml:space="preserve"> SUM( $F456:$F460 )</f>
        <v>0</v>
      </c>
      <c r="G461" s="211" t="s">
        <v>199</v>
      </c>
      <c r="H461" s="4"/>
    </row>
    <row r="462" spans="1:8" hidden="1" outlineLevel="2" x14ac:dyDescent="0.2"/>
    <row r="463" spans="1:8" hidden="1" outlineLevel="2" x14ac:dyDescent="0.2"/>
    <row r="464" spans="1:8" hidden="1" outlineLevel="2" x14ac:dyDescent="0.2">
      <c r="B464" s="33" t="s">
        <v>758</v>
      </c>
    </row>
    <row r="465" spans="1:8" hidden="1" outlineLevel="2" x14ac:dyDescent="0.2">
      <c r="A465" s="3"/>
      <c r="B465" s="3"/>
      <c r="C465" s="10"/>
      <c r="D465" s="11"/>
      <c r="E465" s="2" t="str">
        <f xml:space="preserve"> 'Report lookups'!E$278</f>
        <v>2027-28 ODI payments deferred until next reporting year (tvm adjusted) expressed in 2027-28 CPIH FYA prices (ADDN1)</v>
      </c>
      <c r="F465" s="9">
        <f xml:space="preserve"> 'Report lookups'!F$278</f>
        <v>0</v>
      </c>
      <c r="G465" s="2" t="str">
        <f xml:space="preserve"> 'Report lookups'!G$278</f>
        <v>£m</v>
      </c>
      <c r="H465" s="4"/>
    </row>
    <row r="466" spans="1:8" hidden="1" outlineLevel="2" x14ac:dyDescent="0.2">
      <c r="A466" s="3"/>
      <c r="B466" s="3"/>
      <c r="C466" s="10"/>
      <c r="D466" s="11"/>
      <c r="E466" s="2" t="str">
        <f xml:space="preserve"> 'Report lookups'!E$290</f>
        <v>2028-29 ODI payments expressed in 2027-28 CPIH FYA prices (ADDN1)</v>
      </c>
      <c r="F466" s="9">
        <f xml:space="preserve"> 'Report lookups'!F$290</f>
        <v>0</v>
      </c>
      <c r="G466" s="2" t="str">
        <f xml:space="preserve"> 'Report lookups'!G$290</f>
        <v>£m</v>
      </c>
      <c r="H466" s="4"/>
    </row>
    <row r="467" spans="1:8" hidden="1" outlineLevel="2" x14ac:dyDescent="0.2">
      <c r="A467" s="3"/>
      <c r="B467" s="3"/>
      <c r="C467" s="10"/>
      <c r="D467" s="11"/>
      <c r="E467" s="2" t="str">
        <f xml:space="preserve"> 'Report lookups'!E$302</f>
        <v>2028-29 Voluntary abatements expressed in 2027-28 CPIH FYA prices sign reversed (ADDN1)</v>
      </c>
      <c r="F467" s="9">
        <f xml:space="preserve"> 'Report lookups'!F$302</f>
        <v>0</v>
      </c>
      <c r="G467" s="2" t="str">
        <f xml:space="preserve"> 'Report lookups'!G$302</f>
        <v>£m</v>
      </c>
      <c r="H467" s="4"/>
    </row>
    <row r="468" spans="1:8" hidden="1" outlineLevel="2" x14ac:dyDescent="0.2">
      <c r="A468" s="3"/>
      <c r="B468" s="3"/>
      <c r="C468" s="10"/>
      <c r="D468" s="11"/>
      <c r="E468" s="2" t="str">
        <f xml:space="preserve"> 'Report lookups'!E$314</f>
        <v>2028-29 Voluntary deferrals expressed in 2027-28 CPIH FYA prices sign reversed (ADDN1)</v>
      </c>
      <c r="F468" s="9">
        <f xml:space="preserve"> 'Report lookups'!F$314</f>
        <v>0</v>
      </c>
      <c r="G468" s="2" t="str">
        <f xml:space="preserve"> 'Report lookups'!G$314</f>
        <v>£m</v>
      </c>
      <c r="H468" s="4"/>
    </row>
    <row r="469" spans="1:8" hidden="1" outlineLevel="2" x14ac:dyDescent="0.2">
      <c r="A469" s="3"/>
      <c r="B469" s="3"/>
      <c r="C469" s="10"/>
      <c r="D469" s="11"/>
      <c r="E469" s="2" t="str">
        <f xml:space="preserve"> 'Report lookups'!E$326</f>
        <v>2028-29 Other bespoke adjustments expressed in 2027-28 CPIH FYA prices (ADDN1)</v>
      </c>
      <c r="F469" s="9">
        <f xml:space="preserve"> 'Report lookups'!F$326</f>
        <v>0</v>
      </c>
      <c r="G469" s="2" t="str">
        <f xml:space="preserve"> 'Report lookups'!G$326</f>
        <v>£m</v>
      </c>
      <c r="H469" s="4"/>
    </row>
    <row r="470" spans="1:8" hidden="1" outlineLevel="2" x14ac:dyDescent="0.2">
      <c r="E470" s="211" t="s">
        <v>758</v>
      </c>
      <c r="F470" s="212">
        <f xml:space="preserve"> SUM( $F465:$F469 )</f>
        <v>0</v>
      </c>
      <c r="G470" s="211" t="s">
        <v>199</v>
      </c>
      <c r="H470" s="4"/>
    </row>
    <row r="471" spans="1:8" hidden="1" outlineLevel="2" x14ac:dyDescent="0.2"/>
    <row r="472" spans="1:8" hidden="1" outlineLevel="2" x14ac:dyDescent="0.2"/>
    <row r="473" spans="1:8" hidden="1" outlineLevel="2" x14ac:dyDescent="0.2">
      <c r="B473" s="33" t="s">
        <v>54</v>
      </c>
    </row>
    <row r="474" spans="1:8" hidden="1" outlineLevel="2" x14ac:dyDescent="0.2">
      <c r="A474" s="3"/>
      <c r="B474" s="3"/>
      <c r="C474" s="10"/>
      <c r="D474" s="11"/>
      <c r="E474" s="2" t="str">
        <f xml:space="preserve"> 'Report lookups'!E$341</f>
        <v>2027-28 ODI payments deferred until next reporting year (tvm adjusted) expressed in 2027-28 CPIH FYA prices (ADDN2)</v>
      </c>
      <c r="F474" s="9">
        <f xml:space="preserve"> 'Report lookups'!F$341</f>
        <v>0</v>
      </c>
      <c r="G474" s="2" t="str">
        <f xml:space="preserve"> 'Report lookups'!G$341</f>
        <v>£m</v>
      </c>
      <c r="H474" s="4"/>
    </row>
    <row r="475" spans="1:8" hidden="1" outlineLevel="2" x14ac:dyDescent="0.2">
      <c r="A475" s="3"/>
      <c r="B475" s="3"/>
      <c r="C475" s="10"/>
      <c r="D475" s="11"/>
      <c r="E475" s="2" t="str">
        <f xml:space="preserve"> 'Report lookups'!E$353</f>
        <v>2028-29 ODI payments expressed in 2027-28 CPIH FYA prices (ADDN2)</v>
      </c>
      <c r="F475" s="9">
        <f xml:space="preserve"> 'Report lookups'!F$353</f>
        <v>0</v>
      </c>
      <c r="G475" s="2" t="str">
        <f xml:space="preserve"> 'Report lookups'!G$353</f>
        <v>£m</v>
      </c>
      <c r="H475" s="4"/>
    </row>
    <row r="476" spans="1:8" hidden="1" outlineLevel="2" x14ac:dyDescent="0.2">
      <c r="A476" s="3"/>
      <c r="B476" s="3"/>
      <c r="C476" s="10"/>
      <c r="D476" s="11"/>
      <c r="E476" s="2" t="str">
        <f xml:space="preserve"> 'Report lookups'!E$365</f>
        <v>2028-29 Voluntary abatements expressed in 2027-28 CPIH FYA prices sign reversed (ADDN2)</v>
      </c>
      <c r="F476" s="9">
        <f xml:space="preserve"> 'Report lookups'!F$365</f>
        <v>0</v>
      </c>
      <c r="G476" s="2" t="str">
        <f xml:space="preserve"> 'Report lookups'!G$365</f>
        <v>£m</v>
      </c>
      <c r="H476" s="4"/>
    </row>
    <row r="477" spans="1:8" hidden="1" outlineLevel="2" x14ac:dyDescent="0.2">
      <c r="A477" s="3"/>
      <c r="B477" s="3"/>
      <c r="C477" s="10"/>
      <c r="D477" s="11"/>
      <c r="E477" s="2" t="str">
        <f xml:space="preserve"> 'Report lookups'!E$377</f>
        <v>2028-29 Voluntary deferrals expressed in 2027-28 CPIH FYA prices sign reversed (ADDN2)</v>
      </c>
      <c r="F477" s="9">
        <f xml:space="preserve"> 'Report lookups'!F$377</f>
        <v>0</v>
      </c>
      <c r="G477" s="2" t="str">
        <f xml:space="preserve"> 'Report lookups'!G$377</f>
        <v>£m</v>
      </c>
      <c r="H477" s="4"/>
    </row>
    <row r="478" spans="1:8" hidden="1" outlineLevel="2" x14ac:dyDescent="0.2">
      <c r="A478" s="3"/>
      <c r="B478" s="3"/>
      <c r="C478" s="10"/>
      <c r="D478" s="11"/>
      <c r="E478" s="2" t="str">
        <f xml:space="preserve"> 'Report lookups'!E$389</f>
        <v>2028-29 Other bespoke adjustments expressed in 2027-28 CPIH FYA prices (ADDN2)</v>
      </c>
      <c r="F478" s="9">
        <f xml:space="preserve"> 'Report lookups'!F$389</f>
        <v>0</v>
      </c>
      <c r="G478" s="2" t="str">
        <f xml:space="preserve"> 'Report lookups'!G$389</f>
        <v>£m</v>
      </c>
      <c r="H478" s="4"/>
    </row>
    <row r="479" spans="1:8" hidden="1" outlineLevel="2" x14ac:dyDescent="0.2">
      <c r="E479" s="211" t="s">
        <v>54</v>
      </c>
      <c r="F479" s="212">
        <f xml:space="preserve"> SUM( $F474:$F478 )</f>
        <v>0</v>
      </c>
      <c r="G479" s="211" t="s">
        <v>199</v>
      </c>
      <c r="H479" s="4"/>
    </row>
    <row r="480" spans="1:8" hidden="1" outlineLevel="2" x14ac:dyDescent="0.2"/>
    <row r="481" spans="1:8" hidden="1" outlineLevel="2" x14ac:dyDescent="0.2"/>
    <row r="482" spans="1:8" hidden="1" outlineLevel="2" x14ac:dyDescent="0.2">
      <c r="B482" s="33" t="s">
        <v>2881</v>
      </c>
    </row>
    <row r="483" spans="1:8" hidden="1" outlineLevel="2" x14ac:dyDescent="0.2">
      <c r="A483" s="3"/>
      <c r="B483" s="3"/>
      <c r="C483" s="10"/>
      <c r="D483" s="11"/>
      <c r="E483" s="2" t="str">
        <f xml:space="preserve"> 'Report lookups'!E$404</f>
        <v>2027-28 ODI payments deferred until next reporting year (tvm adjusted) expressed in 2027-28 CPIH FYA prices (Residential Retail)</v>
      </c>
      <c r="F483" s="9">
        <f xml:space="preserve"> 'Report lookups'!F$404</f>
        <v>0</v>
      </c>
      <c r="G483" s="2" t="str">
        <f xml:space="preserve"> 'Report lookups'!G$404</f>
        <v>£m</v>
      </c>
      <c r="H483" s="4"/>
    </row>
    <row r="484" spans="1:8" hidden="1" outlineLevel="2" x14ac:dyDescent="0.2">
      <c r="A484" s="3"/>
      <c r="B484" s="3"/>
      <c r="C484" s="10"/>
      <c r="D484" s="11"/>
      <c r="E484" s="2" t="str">
        <f xml:space="preserve"> 'Report lookups'!E$416</f>
        <v>2028-29 ODI payments expressed in 2027-28 CPIH FYA prices (Residential Retail)</v>
      </c>
      <c r="F484" s="9">
        <f xml:space="preserve"> 'Report lookups'!F$416</f>
        <v>0</v>
      </c>
      <c r="G484" s="2" t="str">
        <f xml:space="preserve"> 'Report lookups'!G$416</f>
        <v>£m</v>
      </c>
      <c r="H484" s="4"/>
    </row>
    <row r="485" spans="1:8" hidden="1" outlineLevel="2" x14ac:dyDescent="0.2">
      <c r="A485" s="3"/>
      <c r="B485" s="3"/>
      <c r="C485" s="10"/>
      <c r="D485" s="11"/>
      <c r="E485" s="2" t="str">
        <f xml:space="preserve"> 'Report lookups'!E$428</f>
        <v>2028-29 Voluntary abatements expressed in 2027-28 CPIH FYA prices sign reversed (Residential Retail)</v>
      </c>
      <c r="F485" s="9">
        <f xml:space="preserve"> 'Report lookups'!F$428</f>
        <v>0</v>
      </c>
      <c r="G485" s="2" t="str">
        <f xml:space="preserve"> 'Report lookups'!G$428</f>
        <v>£m</v>
      </c>
      <c r="H485" s="4"/>
    </row>
    <row r="486" spans="1:8" hidden="1" outlineLevel="2" x14ac:dyDescent="0.2">
      <c r="A486" s="3"/>
      <c r="B486" s="3"/>
      <c r="C486" s="10"/>
      <c r="D486" s="11"/>
      <c r="E486" s="2" t="str">
        <f xml:space="preserve"> 'Report lookups'!E$440</f>
        <v>2028-29 Voluntary deferrals expressed in 2027-28 CPIH FYA prices sign reversed (Residential Retail)</v>
      </c>
      <c r="F486" s="9">
        <f xml:space="preserve"> 'Report lookups'!F$440</f>
        <v>0</v>
      </c>
      <c r="G486" s="2" t="str">
        <f xml:space="preserve"> 'Report lookups'!G$440</f>
        <v>£m</v>
      </c>
      <c r="H486" s="4"/>
    </row>
    <row r="487" spans="1:8" hidden="1" outlineLevel="2" x14ac:dyDescent="0.2">
      <c r="A487" s="3"/>
      <c r="B487" s="3"/>
      <c r="C487" s="10"/>
      <c r="D487" s="11"/>
      <c r="E487" s="2" t="str">
        <f xml:space="preserve"> 'Report lookups'!E$452</f>
        <v>2028-29 Other bespoke adjustments expressed in 2027-28 CPIH FYA prices (Residential Retail)</v>
      </c>
      <c r="F487" s="9">
        <f xml:space="preserve"> 'Report lookups'!F$452</f>
        <v>0</v>
      </c>
      <c r="G487" s="2" t="str">
        <f xml:space="preserve"> 'Report lookups'!G$452</f>
        <v>£m</v>
      </c>
      <c r="H487" s="4"/>
    </row>
    <row r="488" spans="1:8" hidden="1" outlineLevel="2" x14ac:dyDescent="0.2">
      <c r="E488" s="211" t="s">
        <v>2881</v>
      </c>
      <c r="F488" s="212">
        <f xml:space="preserve"> SUM( $F483:$F487 )</f>
        <v>0</v>
      </c>
      <c r="G488" s="211" t="s">
        <v>199</v>
      </c>
      <c r="H488" s="4"/>
    </row>
    <row r="489" spans="1:8" hidden="1" outlineLevel="2" x14ac:dyDescent="0.2"/>
    <row r="490" spans="1:8" hidden="1" outlineLevel="2" x14ac:dyDescent="0.2"/>
    <row r="491" spans="1:8" hidden="1" outlineLevel="2" x14ac:dyDescent="0.2">
      <c r="B491" s="33" t="s">
        <v>1755</v>
      </c>
    </row>
    <row r="492" spans="1:8" hidden="1" outlineLevel="2" x14ac:dyDescent="0.2">
      <c r="A492" s="3"/>
      <c r="B492" s="3"/>
      <c r="C492" s="10"/>
      <c r="D492" s="11"/>
      <c r="E492" s="2" t="str">
        <f xml:space="preserve"> 'Report lookups'!E$467</f>
        <v>2027-28 ODI payments deferred until next reporting year (tvm adjusted) expressed in 2027-28 CPIH FYA prices (Business Retail)</v>
      </c>
      <c r="F492" s="9">
        <f xml:space="preserve"> 'Report lookups'!F$467</f>
        <v>0</v>
      </c>
      <c r="G492" s="2" t="str">
        <f xml:space="preserve"> 'Report lookups'!G$467</f>
        <v>£m</v>
      </c>
      <c r="H492" s="4"/>
    </row>
    <row r="493" spans="1:8" hidden="1" outlineLevel="2" x14ac:dyDescent="0.2">
      <c r="A493" s="3"/>
      <c r="B493" s="3"/>
      <c r="C493" s="10"/>
      <c r="D493" s="11"/>
      <c r="E493" s="2" t="str">
        <f xml:space="preserve"> 'Report lookups'!E$479</f>
        <v>2028-29 ODI payments expressed in 2027-28 CPIH FYA prices (Business Retail)</v>
      </c>
      <c r="F493" s="9">
        <f xml:space="preserve"> 'Report lookups'!F$479</f>
        <v>0</v>
      </c>
      <c r="G493" s="2" t="str">
        <f xml:space="preserve"> 'Report lookups'!G$479</f>
        <v>£m</v>
      </c>
      <c r="H493" s="4"/>
    </row>
    <row r="494" spans="1:8" hidden="1" outlineLevel="2" x14ac:dyDescent="0.2">
      <c r="A494" s="3"/>
      <c r="B494" s="3"/>
      <c r="C494" s="10"/>
      <c r="D494" s="11"/>
      <c r="E494" s="2" t="str">
        <f xml:space="preserve"> 'Report lookups'!E$491</f>
        <v>2028-29 Voluntary abatements expressed in 2027-28 CPIH FYA prices sign reversed (Business Retail)</v>
      </c>
      <c r="F494" s="9">
        <f xml:space="preserve"> 'Report lookups'!F$491</f>
        <v>0</v>
      </c>
      <c r="G494" s="2" t="str">
        <f xml:space="preserve"> 'Report lookups'!G$491</f>
        <v>£m</v>
      </c>
      <c r="H494" s="4"/>
    </row>
    <row r="495" spans="1:8" hidden="1" outlineLevel="2" x14ac:dyDescent="0.2">
      <c r="A495" s="3"/>
      <c r="B495" s="3"/>
      <c r="C495" s="10"/>
      <c r="D495" s="11"/>
      <c r="E495" s="2" t="str">
        <f xml:space="preserve"> 'Report lookups'!E$503</f>
        <v>2028-29 Voluntary deferrals expressed in 2027-28 CPIH FYA prices sign reversed (Business Retail)</v>
      </c>
      <c r="F495" s="9">
        <f xml:space="preserve"> 'Report lookups'!F$503</f>
        <v>0</v>
      </c>
      <c r="G495" s="2" t="str">
        <f xml:space="preserve"> 'Report lookups'!G$503</f>
        <v>£m</v>
      </c>
      <c r="H495" s="4"/>
    </row>
    <row r="496" spans="1:8" hidden="1" outlineLevel="2" x14ac:dyDescent="0.2">
      <c r="A496" s="3"/>
      <c r="B496" s="3"/>
      <c r="C496" s="10"/>
      <c r="D496" s="11"/>
      <c r="E496" s="2" t="str">
        <f xml:space="preserve"> 'Report lookups'!E$515</f>
        <v>2028-29 Other bespoke adjustments expressed in 2027-28 CPIH FYA prices (Business Retail)</v>
      </c>
      <c r="F496" s="9">
        <f xml:space="preserve"> 'Report lookups'!F$515</f>
        <v>0</v>
      </c>
      <c r="G496" s="2" t="str">
        <f xml:space="preserve"> 'Report lookups'!G$515</f>
        <v>£m</v>
      </c>
      <c r="H496" s="4"/>
    </row>
    <row r="497" spans="1:8" hidden="1" outlineLevel="2" x14ac:dyDescent="0.2">
      <c r="E497" s="211" t="s">
        <v>1755</v>
      </c>
      <c r="F497" s="212">
        <f xml:space="preserve"> SUM( $F492:$F496 )</f>
        <v>0</v>
      </c>
      <c r="G497" s="211" t="s">
        <v>199</v>
      </c>
      <c r="H497" s="4"/>
    </row>
    <row r="498" spans="1:8" hidden="1" outlineLevel="2" x14ac:dyDescent="0.2"/>
    <row r="499" spans="1:8" hidden="1" outlineLevel="1" x14ac:dyDescent="0.2"/>
    <row r="500" spans="1:8" hidden="1" outlineLevel="1" x14ac:dyDescent="0.2"/>
    <row r="501" spans="1:8" s="21" customFormat="1" hidden="1" outlineLevel="1" x14ac:dyDescent="0.2">
      <c r="A501" s="17"/>
      <c r="B501" s="17"/>
      <c r="C501" s="35" t="s">
        <v>1559</v>
      </c>
      <c r="D501" s="31"/>
    </row>
    <row r="502" spans="1:8" hidden="1" outlineLevel="1" x14ac:dyDescent="0.2"/>
    <row r="503" spans="1:8" hidden="1" outlineLevel="2" x14ac:dyDescent="0.2">
      <c r="B503" s="33" t="s">
        <v>236</v>
      </c>
    </row>
    <row r="504" spans="1:8" hidden="1" outlineLevel="2" x14ac:dyDescent="0.2">
      <c r="A504" s="3"/>
      <c r="B504" s="3"/>
      <c r="C504" s="10"/>
      <c r="D504" s="11"/>
      <c r="E504" s="2" t="str">
        <f xml:space="preserve"> 'Report lookups'!E$533</f>
        <v>2029-30 ODI payments expressed in 2027-28 CPIH FYA prices (WR)</v>
      </c>
      <c r="F504" s="9">
        <f xml:space="preserve"> 'Report lookups'!F$533</f>
        <v>0</v>
      </c>
      <c r="G504" s="2" t="str">
        <f xml:space="preserve"> 'Report lookups'!G$533</f>
        <v>£m</v>
      </c>
      <c r="H504" s="4"/>
    </row>
    <row r="505" spans="1:8" hidden="1" outlineLevel="2" x14ac:dyDescent="0.2">
      <c r="A505" s="3"/>
      <c r="B505" s="3"/>
      <c r="C505" s="10"/>
      <c r="D505" s="11"/>
      <c r="E505" s="2" t="str">
        <f xml:space="preserve"> 'Report lookups'!E$545</f>
        <v>2029-30 Voluntary abatements expressed in 2027-28 CPIH FYA prices sign reversed (WR)</v>
      </c>
      <c r="F505" s="9">
        <f xml:space="preserve"> 'Report lookups'!F$545</f>
        <v>0</v>
      </c>
      <c r="G505" s="2" t="str">
        <f xml:space="preserve"> 'Report lookups'!G$545</f>
        <v>£m</v>
      </c>
      <c r="H505" s="4"/>
    </row>
    <row r="506" spans="1:8" hidden="1" outlineLevel="2" x14ac:dyDescent="0.2">
      <c r="A506" s="3"/>
      <c r="B506" s="3"/>
      <c r="C506" s="10"/>
      <c r="D506" s="11"/>
      <c r="E506" s="2" t="str">
        <f xml:space="preserve"> 'Report lookups'!E$557</f>
        <v>2029-30 Voluntary deferrals expressed in 2027-28 CPIH FYA prices sign reversed (WR)</v>
      </c>
      <c r="F506" s="9">
        <f xml:space="preserve"> 'Report lookups'!F$557</f>
        <v>0</v>
      </c>
      <c r="G506" s="2" t="str">
        <f xml:space="preserve"> 'Report lookups'!G$557</f>
        <v>£m</v>
      </c>
      <c r="H506" s="4"/>
    </row>
    <row r="507" spans="1:8" hidden="1" outlineLevel="2" x14ac:dyDescent="0.2">
      <c r="A507" s="3"/>
      <c r="B507" s="3"/>
      <c r="C507" s="10"/>
      <c r="D507" s="11"/>
      <c r="E507" s="2" t="str">
        <f xml:space="preserve"> 'Report lookups'!E$569</f>
        <v>2029-30 Other bespoke adjustments expressed in 2027-28 CPIH FYA prices (WR)</v>
      </c>
      <c r="F507" s="9">
        <f xml:space="preserve"> 'Report lookups'!F$569</f>
        <v>0</v>
      </c>
      <c r="G507" s="2" t="str">
        <f xml:space="preserve"> 'Report lookups'!G$569</f>
        <v>£m</v>
      </c>
      <c r="H507" s="4"/>
    </row>
    <row r="508" spans="1:8" hidden="1" outlineLevel="2" x14ac:dyDescent="0.2">
      <c r="E508" s="211" t="s">
        <v>236</v>
      </c>
      <c r="F508" s="212">
        <f xml:space="preserve"> SUM( $F504:$F507 )</f>
        <v>0</v>
      </c>
      <c r="G508" s="211" t="s">
        <v>199</v>
      </c>
      <c r="H508" s="4"/>
    </row>
    <row r="509" spans="1:8" hidden="1" outlineLevel="2" x14ac:dyDescent="0.2"/>
    <row r="510" spans="1:8" hidden="1" outlineLevel="2" x14ac:dyDescent="0.2"/>
    <row r="511" spans="1:8" hidden="1" outlineLevel="2" x14ac:dyDescent="0.2">
      <c r="B511" s="33" t="s">
        <v>55</v>
      </c>
    </row>
    <row r="512" spans="1:8" hidden="1" outlineLevel="2" x14ac:dyDescent="0.2">
      <c r="A512" s="3"/>
      <c r="B512" s="3"/>
      <c r="C512" s="10"/>
      <c r="D512" s="11"/>
      <c r="E512" s="2" t="str">
        <f xml:space="preserve"> 'Report lookups'!E$584</f>
        <v>2029-30 ODI payments expressed in 2027-28 CPIH FYA prices (WN)</v>
      </c>
      <c r="F512" s="9">
        <f xml:space="preserve"> 'Report lookups'!F$584</f>
        <v>0</v>
      </c>
      <c r="G512" s="2" t="str">
        <f xml:space="preserve"> 'Report lookups'!G$584</f>
        <v>£m</v>
      </c>
      <c r="H512" s="4"/>
    </row>
    <row r="513" spans="1:8" hidden="1" outlineLevel="2" x14ac:dyDescent="0.2">
      <c r="A513" s="3"/>
      <c r="B513" s="3"/>
      <c r="C513" s="10"/>
      <c r="D513" s="11"/>
      <c r="E513" s="2" t="str">
        <f xml:space="preserve"> 'Report lookups'!E$596</f>
        <v>2029-30 Voluntary abatements expressed in 2027-28 CPIH FYA prices sign reversed (WN)</v>
      </c>
      <c r="F513" s="9">
        <f xml:space="preserve"> 'Report lookups'!F$596</f>
        <v>0</v>
      </c>
      <c r="G513" s="2" t="str">
        <f xml:space="preserve"> 'Report lookups'!G$596</f>
        <v>£m</v>
      </c>
      <c r="H513" s="4"/>
    </row>
    <row r="514" spans="1:8" hidden="1" outlineLevel="2" x14ac:dyDescent="0.2">
      <c r="A514" s="3"/>
      <c r="B514" s="3"/>
      <c r="C514" s="10"/>
      <c r="D514" s="11"/>
      <c r="E514" s="2" t="str">
        <f xml:space="preserve"> 'Report lookups'!E$608</f>
        <v>2029-30 Voluntary deferrals expressed in 2027-28 CPIH FYA prices sign reversed (WN)</v>
      </c>
      <c r="F514" s="9">
        <f xml:space="preserve"> 'Report lookups'!F$608</f>
        <v>0</v>
      </c>
      <c r="G514" s="2" t="str">
        <f xml:space="preserve"> 'Report lookups'!G$608</f>
        <v>£m</v>
      </c>
      <c r="H514" s="4"/>
    </row>
    <row r="515" spans="1:8" hidden="1" outlineLevel="2" x14ac:dyDescent="0.2">
      <c r="A515" s="3"/>
      <c r="B515" s="3"/>
      <c r="C515" s="10"/>
      <c r="D515" s="11"/>
      <c r="E515" s="2" t="str">
        <f xml:space="preserve"> 'Report lookups'!E$620</f>
        <v>2029-30 Other bespoke adjustments expressed in 2027-28 CPIH FYA prices (WN)</v>
      </c>
      <c r="F515" s="9">
        <f xml:space="preserve"> 'Report lookups'!F$620</f>
        <v>0</v>
      </c>
      <c r="G515" s="2" t="str">
        <f xml:space="preserve"> 'Report lookups'!G$620</f>
        <v>£m</v>
      </c>
      <c r="H515" s="4"/>
    </row>
    <row r="516" spans="1:8" hidden="1" outlineLevel="2" x14ac:dyDescent="0.2">
      <c r="E516" s="211" t="s">
        <v>55</v>
      </c>
      <c r="F516" s="212">
        <f xml:space="preserve"> SUM( $F512:$F515 )</f>
        <v>0</v>
      </c>
      <c r="G516" s="211" t="s">
        <v>199</v>
      </c>
      <c r="H516" s="4"/>
    </row>
    <row r="517" spans="1:8" hidden="1" outlineLevel="2" x14ac:dyDescent="0.2"/>
    <row r="518" spans="1:8" hidden="1" outlineLevel="2" x14ac:dyDescent="0.2"/>
    <row r="519" spans="1:8" hidden="1" outlineLevel="2" x14ac:dyDescent="0.2">
      <c r="B519" s="33" t="s">
        <v>237</v>
      </c>
    </row>
    <row r="520" spans="1:8" hidden="1" outlineLevel="2" x14ac:dyDescent="0.2">
      <c r="A520" s="3"/>
      <c r="B520" s="3"/>
      <c r="C520" s="10"/>
      <c r="D520" s="11"/>
      <c r="E520" s="2" t="str">
        <f xml:space="preserve"> 'Report lookups'!E$635</f>
        <v>2029-30 ODI payments expressed in 2027-28 CPIH FYA prices (WWN)</v>
      </c>
      <c r="F520" s="9">
        <f xml:space="preserve"> 'Report lookups'!F$635</f>
        <v>0</v>
      </c>
      <c r="G520" s="2" t="str">
        <f xml:space="preserve"> 'Report lookups'!G$635</f>
        <v>£m</v>
      </c>
      <c r="H520" s="4"/>
    </row>
    <row r="521" spans="1:8" hidden="1" outlineLevel="2" x14ac:dyDescent="0.2">
      <c r="A521" s="3"/>
      <c r="B521" s="3"/>
      <c r="C521" s="10"/>
      <c r="D521" s="11"/>
      <c r="E521" s="2" t="str">
        <f xml:space="preserve"> 'Report lookups'!E$647</f>
        <v>2029-30 Voluntary abatements expressed in 2027-28 CPIH FYA prices sign reversed (WWN)</v>
      </c>
      <c r="F521" s="9">
        <f xml:space="preserve"> 'Report lookups'!F$647</f>
        <v>0</v>
      </c>
      <c r="G521" s="2" t="str">
        <f xml:space="preserve"> 'Report lookups'!G$647</f>
        <v>£m</v>
      </c>
      <c r="H521" s="4"/>
    </row>
    <row r="522" spans="1:8" hidden="1" outlineLevel="2" x14ac:dyDescent="0.2">
      <c r="A522" s="3"/>
      <c r="B522" s="3"/>
      <c r="C522" s="10"/>
      <c r="D522" s="11"/>
      <c r="E522" s="2" t="str">
        <f xml:space="preserve"> 'Report lookups'!E$659</f>
        <v>2029-30 Voluntary deferrals expressed in 2027-28 CPIH FYA prices sign reversed (WWN)</v>
      </c>
      <c r="F522" s="9">
        <f xml:space="preserve"> 'Report lookups'!F$659</f>
        <v>0</v>
      </c>
      <c r="G522" s="2" t="str">
        <f xml:space="preserve"> 'Report lookups'!G$659</f>
        <v>£m</v>
      </c>
      <c r="H522" s="4"/>
    </row>
    <row r="523" spans="1:8" hidden="1" outlineLevel="2" x14ac:dyDescent="0.2">
      <c r="A523" s="3"/>
      <c r="B523" s="3"/>
      <c r="C523" s="10"/>
      <c r="D523" s="11"/>
      <c r="E523" s="2" t="str">
        <f xml:space="preserve"> 'Report lookups'!E$671</f>
        <v>2029-30 Other bespoke adjustments expressed in 2027-28 CPIH FYA prices (WWN)</v>
      </c>
      <c r="F523" s="9">
        <f xml:space="preserve"> 'Report lookups'!F$671</f>
        <v>0</v>
      </c>
      <c r="G523" s="2" t="str">
        <f xml:space="preserve"> 'Report lookups'!G$671</f>
        <v>£m</v>
      </c>
      <c r="H523" s="4"/>
    </row>
    <row r="524" spans="1:8" hidden="1" outlineLevel="2" x14ac:dyDescent="0.2">
      <c r="E524" s="211" t="s">
        <v>237</v>
      </c>
      <c r="F524" s="212">
        <f xml:space="preserve"> SUM( $F520:$F523 )</f>
        <v>0</v>
      </c>
      <c r="G524" s="211" t="s">
        <v>199</v>
      </c>
      <c r="H524" s="4"/>
    </row>
    <row r="525" spans="1:8" hidden="1" outlineLevel="2" x14ac:dyDescent="0.2"/>
    <row r="526" spans="1:8" hidden="1" outlineLevel="2" x14ac:dyDescent="0.2"/>
    <row r="527" spans="1:8" hidden="1" outlineLevel="2" x14ac:dyDescent="0.2">
      <c r="B527" s="33" t="s">
        <v>402</v>
      </c>
    </row>
    <row r="528" spans="1:8" hidden="1" outlineLevel="2" x14ac:dyDescent="0.2">
      <c r="A528" s="3"/>
      <c r="B528" s="3"/>
      <c r="C528" s="10"/>
      <c r="D528" s="11"/>
      <c r="E528" s="2" t="str">
        <f xml:space="preserve"> 'Report lookups'!E$737</f>
        <v>2029-30 ODI payments expressed in 2027-28 CPIH FYA prices (ADDN1)</v>
      </c>
      <c r="F528" s="9">
        <f xml:space="preserve"> 'Report lookups'!F$737</f>
        <v>0</v>
      </c>
      <c r="G528" s="2" t="str">
        <f xml:space="preserve"> 'Report lookups'!G$737</f>
        <v>£m</v>
      </c>
      <c r="H528" s="4"/>
    </row>
    <row r="529" spans="1:8" hidden="1" outlineLevel="2" x14ac:dyDescent="0.2">
      <c r="A529" s="3"/>
      <c r="B529" s="3"/>
      <c r="C529" s="10"/>
      <c r="D529" s="11"/>
      <c r="E529" s="2" t="str">
        <f xml:space="preserve"> 'Report lookups'!E$749</f>
        <v>2029-30 Voluntary abatements expressed in 2027-28 CPIH FYA prices sign reversed (ADDN1)</v>
      </c>
      <c r="F529" s="9">
        <f xml:space="preserve"> 'Report lookups'!F$749</f>
        <v>0</v>
      </c>
      <c r="G529" s="2" t="str">
        <f xml:space="preserve"> 'Report lookups'!G$749</f>
        <v>£m</v>
      </c>
      <c r="H529" s="4"/>
    </row>
    <row r="530" spans="1:8" hidden="1" outlineLevel="2" x14ac:dyDescent="0.2">
      <c r="A530" s="3"/>
      <c r="B530" s="3"/>
      <c r="C530" s="10"/>
      <c r="D530" s="11"/>
      <c r="E530" s="2" t="str">
        <f xml:space="preserve"> 'Report lookups'!E$761</f>
        <v>2029-30 Voluntary deferrals expressed in 2027-28 CPIH FYA prices sign reversed (ADDN1)</v>
      </c>
      <c r="F530" s="9">
        <f xml:space="preserve"> 'Report lookups'!F$761</f>
        <v>0</v>
      </c>
      <c r="G530" s="2" t="str">
        <f xml:space="preserve"> 'Report lookups'!G$761</f>
        <v>£m</v>
      </c>
      <c r="H530" s="4"/>
    </row>
    <row r="531" spans="1:8" hidden="1" outlineLevel="2" x14ac:dyDescent="0.2">
      <c r="A531" s="3"/>
      <c r="B531" s="3"/>
      <c r="C531" s="10"/>
      <c r="D531" s="11"/>
      <c r="E531" s="2" t="str">
        <f xml:space="preserve"> 'Report lookups'!E$773</f>
        <v>2029-30 Other bespoke adjustments expressed in 2027-28 CPIH FYA prices (ADDN1)</v>
      </c>
      <c r="F531" s="9">
        <f xml:space="preserve"> 'Report lookups'!F$773</f>
        <v>0</v>
      </c>
      <c r="G531" s="2" t="str">
        <f xml:space="preserve"> 'Report lookups'!G$773</f>
        <v>£m</v>
      </c>
      <c r="H531" s="4"/>
    </row>
    <row r="532" spans="1:8" hidden="1" outlineLevel="2" x14ac:dyDescent="0.2">
      <c r="E532" s="211" t="s">
        <v>402</v>
      </c>
      <c r="F532" s="212">
        <f xml:space="preserve"> SUM( $F528:$F531 )</f>
        <v>0</v>
      </c>
      <c r="G532" s="211" t="s">
        <v>199</v>
      </c>
      <c r="H532" s="4"/>
    </row>
    <row r="533" spans="1:8" hidden="1" outlineLevel="2" x14ac:dyDescent="0.2"/>
    <row r="534" spans="1:8" hidden="1" outlineLevel="2" x14ac:dyDescent="0.2"/>
    <row r="535" spans="1:8" hidden="1" outlineLevel="2" x14ac:dyDescent="0.2">
      <c r="B535" s="33" t="s">
        <v>2882</v>
      </c>
    </row>
    <row r="536" spans="1:8" hidden="1" outlineLevel="2" x14ac:dyDescent="0.2">
      <c r="A536" s="3"/>
      <c r="B536" s="3"/>
      <c r="C536" s="10"/>
      <c r="D536" s="11"/>
      <c r="E536" s="2" t="str">
        <f xml:space="preserve"> 'Report lookups'!E$788</f>
        <v>2029-30 ODI payments expressed in 2027-28 CPIH FYA prices (ADDN2)</v>
      </c>
      <c r="F536" s="9">
        <f xml:space="preserve"> 'Report lookups'!F$788</f>
        <v>0</v>
      </c>
      <c r="G536" s="2" t="str">
        <f xml:space="preserve"> 'Report lookups'!G$788</f>
        <v>£m</v>
      </c>
      <c r="H536" s="4"/>
    </row>
    <row r="537" spans="1:8" hidden="1" outlineLevel="2" x14ac:dyDescent="0.2">
      <c r="A537" s="3"/>
      <c r="B537" s="3"/>
      <c r="C537" s="10"/>
      <c r="D537" s="11"/>
      <c r="E537" s="2" t="str">
        <f xml:space="preserve"> 'Report lookups'!E$800</f>
        <v>2029-30 Voluntary abatements expressed in 2027-28 CPIH FYA prices sign reversed (ADDN2)</v>
      </c>
      <c r="F537" s="9">
        <f xml:space="preserve"> 'Report lookups'!F$800</f>
        <v>0</v>
      </c>
      <c r="G537" s="2" t="str">
        <f xml:space="preserve"> 'Report lookups'!G$800</f>
        <v>£m</v>
      </c>
      <c r="H537" s="4"/>
    </row>
    <row r="538" spans="1:8" hidden="1" outlineLevel="2" x14ac:dyDescent="0.2">
      <c r="A538" s="3"/>
      <c r="B538" s="3"/>
      <c r="C538" s="10"/>
      <c r="D538" s="11"/>
      <c r="E538" s="2" t="str">
        <f xml:space="preserve"> 'Report lookups'!E$812</f>
        <v>2029-30 Voluntary deferrals expressed in 2027-28 CPIH FYA prices sign reversed (ADDN2)</v>
      </c>
      <c r="F538" s="9">
        <f xml:space="preserve"> 'Report lookups'!F$812</f>
        <v>0</v>
      </c>
      <c r="G538" s="2" t="str">
        <f xml:space="preserve"> 'Report lookups'!G$812</f>
        <v>£m</v>
      </c>
      <c r="H538" s="4"/>
    </row>
    <row r="539" spans="1:8" hidden="1" outlineLevel="2" x14ac:dyDescent="0.2">
      <c r="A539" s="3"/>
      <c r="B539" s="3"/>
      <c r="C539" s="10"/>
      <c r="D539" s="11"/>
      <c r="E539" s="2" t="str">
        <f xml:space="preserve"> 'Report lookups'!E$824</f>
        <v>2029-30 Other bespoke adjustments expressed in 2027-28 CPIH FYA prices (ADDN2)</v>
      </c>
      <c r="F539" s="9">
        <f xml:space="preserve"> 'Report lookups'!F$824</f>
        <v>0</v>
      </c>
      <c r="G539" s="2" t="str">
        <f xml:space="preserve"> 'Report lookups'!G$824</f>
        <v>£m</v>
      </c>
      <c r="H539" s="4"/>
    </row>
    <row r="540" spans="1:8" hidden="1" outlineLevel="2" x14ac:dyDescent="0.2">
      <c r="E540" s="211" t="s">
        <v>2882</v>
      </c>
      <c r="F540" s="212">
        <f xml:space="preserve"> SUM( $F536:$F539 )</f>
        <v>0</v>
      </c>
      <c r="G540" s="211" t="s">
        <v>199</v>
      </c>
      <c r="H540" s="4"/>
    </row>
    <row r="541" spans="1:8" hidden="1" outlineLevel="2" x14ac:dyDescent="0.2"/>
    <row r="542" spans="1:8" hidden="1" outlineLevel="2" x14ac:dyDescent="0.2"/>
    <row r="543" spans="1:8" hidden="1" outlineLevel="2" x14ac:dyDescent="0.2">
      <c r="B543" s="33" t="s">
        <v>238</v>
      </c>
    </row>
    <row r="544" spans="1:8" hidden="1" outlineLevel="2" x14ac:dyDescent="0.2">
      <c r="A544" s="3"/>
      <c r="B544" s="3"/>
      <c r="C544" s="10"/>
      <c r="D544" s="11"/>
      <c r="E544" s="2" t="str">
        <f xml:space="preserve"> 'Report lookups'!E$839</f>
        <v>2029-30 ODI payments expressed in 2027-28 CPIH FYA prices (Residential Retail)</v>
      </c>
      <c r="F544" s="9">
        <f xml:space="preserve"> 'Report lookups'!F$839</f>
        <v>0</v>
      </c>
      <c r="G544" s="2" t="str">
        <f xml:space="preserve"> 'Report lookups'!G$839</f>
        <v>£m</v>
      </c>
      <c r="H544" s="4"/>
    </row>
    <row r="545" spans="1:8" hidden="1" outlineLevel="2" x14ac:dyDescent="0.2">
      <c r="A545" s="3"/>
      <c r="B545" s="3"/>
      <c r="C545" s="10"/>
      <c r="D545" s="11"/>
      <c r="E545" s="2" t="str">
        <f xml:space="preserve"> 'Report lookups'!E$851</f>
        <v>2029-30 Voluntary abatements expressed in 2027-28 CPIH FYA prices sign reversed (Residential Retail)</v>
      </c>
      <c r="F545" s="9">
        <f xml:space="preserve"> 'Report lookups'!F$851</f>
        <v>0</v>
      </c>
      <c r="G545" s="2" t="str">
        <f xml:space="preserve"> 'Report lookups'!G$851</f>
        <v>£m</v>
      </c>
      <c r="H545" s="4"/>
    </row>
    <row r="546" spans="1:8" hidden="1" outlineLevel="2" x14ac:dyDescent="0.2">
      <c r="A546" s="3"/>
      <c r="B546" s="3"/>
      <c r="C546" s="10"/>
      <c r="D546" s="11"/>
      <c r="E546" s="2" t="str">
        <f xml:space="preserve"> 'Report lookups'!E$863</f>
        <v>2029-30 Voluntary deferrals expressed in 2027-28 CPIH FYA prices sign reversed (Residential Retail)</v>
      </c>
      <c r="F546" s="9">
        <f xml:space="preserve"> 'Report lookups'!F$863</f>
        <v>0</v>
      </c>
      <c r="G546" s="2" t="str">
        <f xml:space="preserve"> 'Report lookups'!G$863</f>
        <v>£m</v>
      </c>
      <c r="H546" s="4"/>
    </row>
    <row r="547" spans="1:8" hidden="1" outlineLevel="2" x14ac:dyDescent="0.2">
      <c r="A547" s="3"/>
      <c r="B547" s="3"/>
      <c r="C547" s="10"/>
      <c r="D547" s="11"/>
      <c r="E547" s="2" t="str">
        <f xml:space="preserve"> 'Report lookups'!E$875</f>
        <v>2029-30 Other bespoke adjustments expressed in 2027-28 CPIH FYA prices (Residential Retail)</v>
      </c>
      <c r="F547" s="9">
        <f xml:space="preserve"> 'Report lookups'!F$875</f>
        <v>0</v>
      </c>
      <c r="G547" s="2" t="str">
        <f xml:space="preserve"> 'Report lookups'!G$875</f>
        <v>£m</v>
      </c>
      <c r="H547" s="4"/>
    </row>
    <row r="548" spans="1:8" hidden="1" outlineLevel="2" x14ac:dyDescent="0.2">
      <c r="E548" s="211" t="s">
        <v>238</v>
      </c>
      <c r="F548" s="212">
        <f xml:space="preserve"> SUM( $F544:$F547 )</f>
        <v>0</v>
      </c>
      <c r="G548" s="211" t="s">
        <v>199</v>
      </c>
      <c r="H548" s="4"/>
    </row>
    <row r="549" spans="1:8" hidden="1" outlineLevel="2" x14ac:dyDescent="0.2"/>
    <row r="550" spans="1:8" hidden="1" outlineLevel="2" x14ac:dyDescent="0.2"/>
    <row r="551" spans="1:8" hidden="1" outlineLevel="2" x14ac:dyDescent="0.2">
      <c r="B551" s="33" t="s">
        <v>2297</v>
      </c>
    </row>
    <row r="552" spans="1:8" hidden="1" outlineLevel="2" x14ac:dyDescent="0.2">
      <c r="A552" s="3"/>
      <c r="B552" s="3"/>
      <c r="C552" s="10"/>
      <c r="D552" s="11"/>
      <c r="E552" s="2" t="str">
        <f xml:space="preserve"> 'Report lookups'!E$890</f>
        <v>2029-30 ODI payments expressed in 2027-28 CPIH FYA prices (Business Retail)</v>
      </c>
      <c r="F552" s="9">
        <f xml:space="preserve"> 'Report lookups'!F$890</f>
        <v>0</v>
      </c>
      <c r="G552" s="2" t="str">
        <f xml:space="preserve"> 'Report lookups'!G$890</f>
        <v>£m</v>
      </c>
      <c r="H552" s="4"/>
    </row>
    <row r="553" spans="1:8" hidden="1" outlineLevel="2" x14ac:dyDescent="0.2">
      <c r="A553" s="3"/>
      <c r="B553" s="3"/>
      <c r="C553" s="10"/>
      <c r="D553" s="11"/>
      <c r="E553" s="2" t="str">
        <f xml:space="preserve"> 'Report lookups'!E$902</f>
        <v>2029-30 Voluntary abatements expressed in 2027-28 CPIH FYA prices sign reversed (Business Retail)</v>
      </c>
      <c r="F553" s="9">
        <f xml:space="preserve"> 'Report lookups'!F$902</f>
        <v>0</v>
      </c>
      <c r="G553" s="2" t="str">
        <f xml:space="preserve"> 'Report lookups'!G$902</f>
        <v>£m</v>
      </c>
      <c r="H553" s="4"/>
    </row>
    <row r="554" spans="1:8" hidden="1" outlineLevel="2" x14ac:dyDescent="0.2">
      <c r="A554" s="3"/>
      <c r="B554" s="3"/>
      <c r="C554" s="10"/>
      <c r="D554" s="11"/>
      <c r="E554" s="2" t="str">
        <f xml:space="preserve"> 'Report lookups'!E$914</f>
        <v>2029-30 Voluntary deferrals expressed in 2027-28 CPIH FYA prices sign reversed (Business Retail)</v>
      </c>
      <c r="F554" s="9">
        <f xml:space="preserve"> 'Report lookups'!F$914</f>
        <v>0</v>
      </c>
      <c r="G554" s="2" t="str">
        <f xml:space="preserve"> 'Report lookups'!G$914</f>
        <v>£m</v>
      </c>
      <c r="H554" s="4"/>
    </row>
    <row r="555" spans="1:8" hidden="1" outlineLevel="2" x14ac:dyDescent="0.2">
      <c r="A555" s="3"/>
      <c r="B555" s="3"/>
      <c r="C555" s="10"/>
      <c r="D555" s="11"/>
      <c r="E555" s="2" t="str">
        <f xml:space="preserve"> 'Report lookups'!E$926</f>
        <v>2029-30 Other bespoke adjustments expressed in 2027-28 CPIH FYA prices (Business Retail)</v>
      </c>
      <c r="F555" s="9">
        <f xml:space="preserve"> 'Report lookups'!F$926</f>
        <v>0</v>
      </c>
      <c r="G555" s="2" t="str">
        <f xml:space="preserve"> 'Report lookups'!G$926</f>
        <v>£m</v>
      </c>
      <c r="H555" s="4"/>
    </row>
    <row r="556" spans="1:8" hidden="1" outlineLevel="2" x14ac:dyDescent="0.2">
      <c r="E556" s="211" t="s">
        <v>2297</v>
      </c>
      <c r="F556" s="212">
        <f xml:space="preserve"> SUM( $F552:$F555 )</f>
        <v>0</v>
      </c>
      <c r="G556" s="211" t="s">
        <v>199</v>
      </c>
      <c r="H556" s="4"/>
    </row>
    <row r="557" spans="1:8" hidden="1" outlineLevel="2" x14ac:dyDescent="0.2"/>
    <row r="558" spans="1:8" x14ac:dyDescent="0.2"/>
    <row r="559" spans="1:8" x14ac:dyDescent="0.2"/>
    <row r="560" spans="1:8" s="21" customFormat="1" x14ac:dyDescent="0.2">
      <c r="A560" s="17"/>
      <c r="B560" s="17" t="s">
        <v>1943</v>
      </c>
      <c r="C560" s="24"/>
      <c r="D560" s="31"/>
    </row>
    <row r="561" spans="2:8" collapsed="1" x14ac:dyDescent="0.2"/>
    <row r="562" spans="2:8" hidden="1" outlineLevel="1" x14ac:dyDescent="0.2">
      <c r="B562" s="33" t="s">
        <v>403</v>
      </c>
    </row>
    <row r="563" spans="2:8" hidden="1" outlineLevel="1" x14ac:dyDescent="0.2">
      <c r="E563" s="37" t="str">
        <f t="shared" ref="E563:G563" si="150" xml:space="preserve"> E$21</f>
        <v xml:space="preserve">2027-28 ODI payments deferred until next reporting year (tvm adjusted) expressed in 2027-28 CPIH FYA prices (WR) </v>
      </c>
      <c r="F563" s="4">
        <f t="shared" si="150"/>
        <v>0</v>
      </c>
      <c r="G563" s="37" t="str">
        <f t="shared" si="150"/>
        <v>£m</v>
      </c>
      <c r="H563" s="4"/>
    </row>
    <row r="564" spans="2:8" hidden="1" outlineLevel="1" x14ac:dyDescent="0.2">
      <c r="E564" s="37" t="str">
        <f t="shared" ref="E564:G564" si="151" xml:space="preserve"> E$22</f>
        <v xml:space="preserve">2027-28 ODI payments deferred until next reporting year (tvm adjusted) expressed in 2027-28 CPIH FYA prices (WN) </v>
      </c>
      <c r="F564" s="4">
        <f t="shared" si="151"/>
        <v>0</v>
      </c>
      <c r="G564" s="37" t="str">
        <f t="shared" si="151"/>
        <v>£m</v>
      </c>
      <c r="H564" s="4"/>
    </row>
    <row r="565" spans="2:8" hidden="1" outlineLevel="1" x14ac:dyDescent="0.2">
      <c r="E565" s="37" t="str">
        <f t="shared" ref="E565:G565" si="152" xml:space="preserve"> E$23</f>
        <v xml:space="preserve">2027-28 ODI payments deferred until next reporting year (tvm adjusted) expressed in 2027-28 CPIH FYA prices (WWN) </v>
      </c>
      <c r="F565" s="4">
        <f t="shared" si="152"/>
        <v>0</v>
      </c>
      <c r="G565" s="37" t="str">
        <f t="shared" si="152"/>
        <v>£m</v>
      </c>
      <c r="H565" s="4"/>
    </row>
    <row r="566" spans="2:8" hidden="1" outlineLevel="1" x14ac:dyDescent="0.2">
      <c r="E566" s="37" t="str">
        <f t="shared" ref="E566:G566" si="153" xml:space="preserve"> E$24</f>
        <v xml:space="preserve">2027-28 ODI payments deferred until next reporting year (tvm adjusted) expressed in 2027-28 CPIH FYA prices (BR) </v>
      </c>
      <c r="F566" s="4">
        <f t="shared" si="153"/>
        <v>0</v>
      </c>
      <c r="G566" s="37" t="str">
        <f t="shared" si="153"/>
        <v>£m</v>
      </c>
      <c r="H566" s="4"/>
    </row>
    <row r="567" spans="2:8" hidden="1" outlineLevel="1" x14ac:dyDescent="0.2">
      <c r="E567" s="37" t="str">
        <f t="shared" ref="E567:G567" si="154" xml:space="preserve"> E$25</f>
        <v xml:space="preserve">2027-28 ODI payments deferred until next reporting year (tvm adjusted) expressed in 2027-28 CPIH FYA prices (ADDN1) </v>
      </c>
      <c r="F567" s="4">
        <f t="shared" si="154"/>
        <v>0</v>
      </c>
      <c r="G567" s="37" t="str">
        <f t="shared" si="154"/>
        <v>£m</v>
      </c>
      <c r="H567" s="4"/>
    </row>
    <row r="568" spans="2:8" hidden="1" outlineLevel="1" x14ac:dyDescent="0.2">
      <c r="E568" s="37" t="str">
        <f t="shared" ref="E568:G568" si="155" xml:space="preserve"> E$26</f>
        <v xml:space="preserve">2027-28 ODI payments deferred until next reporting year (tvm adjusted) expressed in 2027-28 CPIH FYA prices (ADDN2) </v>
      </c>
      <c r="F568" s="4">
        <f t="shared" si="155"/>
        <v>0</v>
      </c>
      <c r="G568" s="37" t="str">
        <f t="shared" si="155"/>
        <v>£m</v>
      </c>
      <c r="H568" s="4"/>
    </row>
    <row r="569" spans="2:8" hidden="1" outlineLevel="1" x14ac:dyDescent="0.2">
      <c r="E569" s="37" t="str">
        <f t="shared" ref="E569:G569" si="156" xml:space="preserve"> E$27</f>
        <v xml:space="preserve">2027-28 ODI payments deferred until next reporting year (tvm adjusted) expressed in 2027-28 CPIH FYA prices (Residential retail) </v>
      </c>
      <c r="F569" s="4">
        <f t="shared" si="156"/>
        <v>0</v>
      </c>
      <c r="G569" s="37" t="str">
        <f t="shared" si="156"/>
        <v>£m</v>
      </c>
      <c r="H569" s="4"/>
    </row>
    <row r="570" spans="2:8" hidden="1" outlineLevel="1" x14ac:dyDescent="0.2">
      <c r="E570" s="37" t="str">
        <f t="shared" ref="E570:G570" si="157" xml:space="preserve"> E$28</f>
        <v xml:space="preserve">2027-28 ODI payments deferred until next reporting year (tvm adjusted) expressed in 2027-28 CPIH FYA prices (Business retail) </v>
      </c>
      <c r="F570" s="4">
        <f t="shared" si="157"/>
        <v>0</v>
      </c>
      <c r="G570" s="37" t="str">
        <f t="shared" si="157"/>
        <v>£m</v>
      </c>
      <c r="H570" s="4"/>
    </row>
    <row r="571" spans="2:8" hidden="1" outlineLevel="1" x14ac:dyDescent="0.2">
      <c r="E571" s="37" t="str">
        <f t="shared" ref="E571:G571" si="158" xml:space="preserve"> E$41</f>
        <v xml:space="preserve">2028-29 ODI payments expressed in 2027-28 CPIH FYA prices (WR) </v>
      </c>
      <c r="F571" s="4">
        <f t="shared" si="158"/>
        <v>0</v>
      </c>
      <c r="G571" s="37" t="str">
        <f t="shared" si="158"/>
        <v>£m</v>
      </c>
      <c r="H571" s="4"/>
    </row>
    <row r="572" spans="2:8" hidden="1" outlineLevel="1" x14ac:dyDescent="0.2">
      <c r="E572" s="37" t="str">
        <f t="shared" ref="E572:G572" si="159" xml:space="preserve"> E$42</f>
        <v xml:space="preserve">2028-29 ODI payments expressed in 2027-28 CPIH FYA prices (WN) </v>
      </c>
      <c r="F572" s="4">
        <f t="shared" si="159"/>
        <v>0</v>
      </c>
      <c r="G572" s="37" t="str">
        <f t="shared" si="159"/>
        <v>£m</v>
      </c>
      <c r="H572" s="4"/>
    </row>
    <row r="573" spans="2:8" hidden="1" outlineLevel="1" x14ac:dyDescent="0.2">
      <c r="E573" s="37" t="str">
        <f t="shared" ref="E573:G573" si="160" xml:space="preserve"> E$43</f>
        <v xml:space="preserve">2028-29 ODI payments expressed in 2027-28 CPIH FYA prices (WWN) </v>
      </c>
      <c r="F573" s="4">
        <f t="shared" si="160"/>
        <v>0</v>
      </c>
      <c r="G573" s="37" t="str">
        <f t="shared" si="160"/>
        <v>£m</v>
      </c>
      <c r="H573" s="4"/>
    </row>
    <row r="574" spans="2:8" hidden="1" outlineLevel="1" x14ac:dyDescent="0.2">
      <c r="E574" s="37" t="str">
        <f t="shared" ref="E574:G574" si="161" xml:space="preserve"> E$44</f>
        <v xml:space="preserve">2028-29 ODI payments expressed in 2027-28 CPIH FYA prices (BR) </v>
      </c>
      <c r="F574" s="4">
        <f t="shared" si="161"/>
        <v>0</v>
      </c>
      <c r="G574" s="37" t="str">
        <f t="shared" si="161"/>
        <v>£m</v>
      </c>
      <c r="H574" s="4"/>
    </row>
    <row r="575" spans="2:8" hidden="1" outlineLevel="1" x14ac:dyDescent="0.2">
      <c r="E575" s="37" t="str">
        <f t="shared" ref="E575:G575" si="162" xml:space="preserve"> E$45</f>
        <v xml:space="preserve">2028-29 ODI payments expressed in 2027-28 CPIH FYA prices (ADDN1) </v>
      </c>
      <c r="F575" s="4">
        <f t="shared" si="162"/>
        <v>0</v>
      </c>
      <c r="G575" s="37" t="str">
        <f t="shared" si="162"/>
        <v>£m</v>
      </c>
      <c r="H575" s="4"/>
    </row>
    <row r="576" spans="2:8" hidden="1" outlineLevel="1" x14ac:dyDescent="0.2">
      <c r="E576" s="37" t="str">
        <f t="shared" ref="E576:G576" si="163" xml:space="preserve"> E$46</f>
        <v xml:space="preserve">2028-29 ODI payments expressed in 2027-28 CPIH FYA prices (ADDN2) </v>
      </c>
      <c r="F576" s="4">
        <f t="shared" si="163"/>
        <v>0</v>
      </c>
      <c r="G576" s="37" t="str">
        <f t="shared" si="163"/>
        <v>£m</v>
      </c>
      <c r="H576" s="4"/>
    </row>
    <row r="577" spans="5:8" hidden="1" outlineLevel="1" x14ac:dyDescent="0.2">
      <c r="E577" s="37" t="str">
        <f t="shared" ref="E577:G577" si="164" xml:space="preserve"> E$47</f>
        <v xml:space="preserve">2028-29 ODI payments expressed in 2027-28 CPIH FYA prices (Residential retail) </v>
      </c>
      <c r="F577" s="4">
        <f t="shared" si="164"/>
        <v>0</v>
      </c>
      <c r="G577" s="37" t="str">
        <f t="shared" si="164"/>
        <v>£m</v>
      </c>
      <c r="H577" s="4"/>
    </row>
    <row r="578" spans="5:8" hidden="1" outlineLevel="1" x14ac:dyDescent="0.2">
      <c r="E578" s="37" t="str">
        <f t="shared" ref="E578:G578" si="165" xml:space="preserve"> E$48</f>
        <v xml:space="preserve">2028-29 ODI payments expressed in 2027-28 CPIH FYA prices (Business retail) </v>
      </c>
      <c r="F578" s="4">
        <f t="shared" si="165"/>
        <v>0</v>
      </c>
      <c r="G578" s="37" t="str">
        <f t="shared" si="165"/>
        <v>£m</v>
      </c>
      <c r="H578" s="4"/>
    </row>
    <row r="579" spans="5:8" hidden="1" outlineLevel="1" x14ac:dyDescent="0.2">
      <c r="E579" s="37" t="str">
        <f t="shared" ref="E579:G579" si="166" xml:space="preserve"> E$61</f>
        <v xml:space="preserve">2028-29 Voluntary abatements expressed in 2027-28 CPIH FYA prices sign reversed (WR) </v>
      </c>
      <c r="F579" s="4">
        <f t="shared" si="166"/>
        <v>0</v>
      </c>
      <c r="G579" s="37" t="str">
        <f t="shared" si="166"/>
        <v>£m</v>
      </c>
      <c r="H579" s="4"/>
    </row>
    <row r="580" spans="5:8" hidden="1" outlineLevel="1" x14ac:dyDescent="0.2">
      <c r="E580" s="37" t="str">
        <f t="shared" ref="E580:G580" si="167" xml:space="preserve"> E$62</f>
        <v xml:space="preserve">2028-29 Voluntary abatements expressed in 2027-28 CPIH FYA prices sign reversed (WN) </v>
      </c>
      <c r="F580" s="4">
        <f t="shared" si="167"/>
        <v>0</v>
      </c>
      <c r="G580" s="37" t="str">
        <f t="shared" si="167"/>
        <v>£m</v>
      </c>
      <c r="H580" s="4"/>
    </row>
    <row r="581" spans="5:8" hidden="1" outlineLevel="1" x14ac:dyDescent="0.2">
      <c r="E581" s="37" t="str">
        <f t="shared" ref="E581:G581" si="168" xml:space="preserve"> E$63</f>
        <v xml:space="preserve">2028-29 Voluntary abatements expressed in 2027-28 CPIH FYA prices sign reversed (WWN) </v>
      </c>
      <c r="F581" s="4">
        <f t="shared" si="168"/>
        <v>0</v>
      </c>
      <c r="G581" s="37" t="str">
        <f t="shared" si="168"/>
        <v>£m</v>
      </c>
      <c r="H581" s="4"/>
    </row>
    <row r="582" spans="5:8" hidden="1" outlineLevel="1" x14ac:dyDescent="0.2">
      <c r="E582" s="37" t="str">
        <f t="shared" ref="E582:G582" si="169" xml:space="preserve"> E$64</f>
        <v xml:space="preserve">2028-29 Voluntary abatements expressed in 2027-28 CPIH FYA prices sign reversed (BR) </v>
      </c>
      <c r="F582" s="4">
        <f t="shared" si="169"/>
        <v>0</v>
      </c>
      <c r="G582" s="37" t="str">
        <f t="shared" si="169"/>
        <v>£m</v>
      </c>
      <c r="H582" s="4"/>
    </row>
    <row r="583" spans="5:8" hidden="1" outlineLevel="1" x14ac:dyDescent="0.2">
      <c r="E583" s="37" t="str">
        <f t="shared" ref="E583:G583" si="170" xml:space="preserve"> E$65</f>
        <v xml:space="preserve">2028-29 Voluntary abatements expressed in 2027-28 CPIH FYA prices sign reversed (ADDN1) </v>
      </c>
      <c r="F583" s="4">
        <f t="shared" si="170"/>
        <v>0</v>
      </c>
      <c r="G583" s="37" t="str">
        <f t="shared" si="170"/>
        <v>£m</v>
      </c>
      <c r="H583" s="4"/>
    </row>
    <row r="584" spans="5:8" hidden="1" outlineLevel="1" x14ac:dyDescent="0.2">
      <c r="E584" s="37" t="str">
        <f t="shared" ref="E584:G584" si="171" xml:space="preserve"> E$66</f>
        <v xml:space="preserve">2028-29 Voluntary abatements expressed in 2027-28 CPIH FYA prices sign reversed (ADDN2) </v>
      </c>
      <c r="F584" s="4">
        <f t="shared" si="171"/>
        <v>0</v>
      </c>
      <c r="G584" s="37" t="str">
        <f t="shared" si="171"/>
        <v>£m</v>
      </c>
      <c r="H584" s="4"/>
    </row>
    <row r="585" spans="5:8" hidden="1" outlineLevel="1" x14ac:dyDescent="0.2">
      <c r="E585" s="37" t="str">
        <f t="shared" ref="E585:G585" si="172" xml:space="preserve"> E$67</f>
        <v xml:space="preserve">2028-29 Voluntary abatements expressed in 2027-28 CPIH FYA prices sign reversed (Residential retail) </v>
      </c>
      <c r="F585" s="4">
        <f t="shared" si="172"/>
        <v>0</v>
      </c>
      <c r="G585" s="37" t="str">
        <f t="shared" si="172"/>
        <v>£m</v>
      </c>
      <c r="H585" s="4"/>
    </row>
    <row r="586" spans="5:8" hidden="1" outlineLevel="1" x14ac:dyDescent="0.2">
      <c r="E586" s="37" t="str">
        <f t="shared" ref="E586:G586" si="173" xml:space="preserve"> E$68</f>
        <v xml:space="preserve">2028-29 Voluntary abatements expressed in 2027-28 CPIH FYA prices sign reversed (Business retail) </v>
      </c>
      <c r="F586" s="4">
        <f t="shared" si="173"/>
        <v>0</v>
      </c>
      <c r="G586" s="37" t="str">
        <f t="shared" si="173"/>
        <v>£m</v>
      </c>
      <c r="H586" s="4"/>
    </row>
    <row r="587" spans="5:8" hidden="1" outlineLevel="1" x14ac:dyDescent="0.2">
      <c r="E587" s="37" t="str">
        <f t="shared" ref="E587:G587" si="174" xml:space="preserve"> E$81</f>
        <v xml:space="preserve">2028-29 Voluntary deferrals expressed in 2027-28 CPIH FYA prices sign reversed (WR) </v>
      </c>
      <c r="F587" s="4">
        <f t="shared" si="174"/>
        <v>0</v>
      </c>
      <c r="G587" s="37" t="str">
        <f t="shared" si="174"/>
        <v>£m</v>
      </c>
      <c r="H587" s="4"/>
    </row>
    <row r="588" spans="5:8" hidden="1" outlineLevel="1" x14ac:dyDescent="0.2">
      <c r="E588" s="37" t="str">
        <f t="shared" ref="E588:G588" si="175" xml:space="preserve"> E$82</f>
        <v xml:space="preserve">2028-29 Voluntary deferrals expressed in 2027-28 CPIH FYA prices sign reversed (WN) </v>
      </c>
      <c r="F588" s="4">
        <f t="shared" si="175"/>
        <v>0</v>
      </c>
      <c r="G588" s="37" t="str">
        <f t="shared" si="175"/>
        <v>£m</v>
      </c>
      <c r="H588" s="4"/>
    </row>
    <row r="589" spans="5:8" hidden="1" outlineLevel="1" x14ac:dyDescent="0.2">
      <c r="E589" s="37" t="str">
        <f t="shared" ref="E589:G589" si="176" xml:space="preserve"> E$83</f>
        <v xml:space="preserve">2028-29 Voluntary deferrals expressed in 2027-28 CPIH FYA prices sign reversed (WWN) </v>
      </c>
      <c r="F589" s="4">
        <f t="shared" si="176"/>
        <v>0</v>
      </c>
      <c r="G589" s="37" t="str">
        <f t="shared" si="176"/>
        <v>£m</v>
      </c>
      <c r="H589" s="4"/>
    </row>
    <row r="590" spans="5:8" hidden="1" outlineLevel="1" x14ac:dyDescent="0.2">
      <c r="E590" s="37" t="str">
        <f t="shared" ref="E590:G590" si="177" xml:space="preserve"> E$84</f>
        <v xml:space="preserve">2028-29 Voluntary deferrals expressed in 2027-28 CPIH FYA prices sign reversed (BR) </v>
      </c>
      <c r="F590" s="4">
        <f t="shared" si="177"/>
        <v>0</v>
      </c>
      <c r="G590" s="37" t="str">
        <f t="shared" si="177"/>
        <v>£m</v>
      </c>
      <c r="H590" s="4"/>
    </row>
    <row r="591" spans="5:8" hidden="1" outlineLevel="1" x14ac:dyDescent="0.2">
      <c r="E591" s="37" t="str">
        <f t="shared" ref="E591:G591" si="178" xml:space="preserve"> E$85</f>
        <v xml:space="preserve">2028-29 Voluntary deferrals expressed in 2027-28 CPIH FYA prices sign reversed (ADDN1) </v>
      </c>
      <c r="F591" s="4">
        <f t="shared" si="178"/>
        <v>0</v>
      </c>
      <c r="G591" s="37" t="str">
        <f t="shared" si="178"/>
        <v>£m</v>
      </c>
      <c r="H591" s="4"/>
    </row>
    <row r="592" spans="5:8" hidden="1" outlineLevel="1" x14ac:dyDescent="0.2">
      <c r="E592" s="37" t="str">
        <f t="shared" ref="E592:G592" si="179" xml:space="preserve"> E$86</f>
        <v xml:space="preserve">2028-29 Voluntary deferrals expressed in 2027-28 CPIH FYA prices sign reversed (ADDN2) </v>
      </c>
      <c r="F592" s="4">
        <f t="shared" si="179"/>
        <v>0</v>
      </c>
      <c r="G592" s="37" t="str">
        <f t="shared" si="179"/>
        <v>£m</v>
      </c>
      <c r="H592" s="4"/>
    </row>
    <row r="593" spans="5:8" hidden="1" outlineLevel="1" x14ac:dyDescent="0.2">
      <c r="E593" s="37" t="str">
        <f t="shared" ref="E593:G593" si="180" xml:space="preserve"> E$87</f>
        <v xml:space="preserve">2028-29 Voluntary deferrals expressed in 2027-28 CPIH FYA prices sign reversed (Residential retail) </v>
      </c>
      <c r="F593" s="4">
        <f t="shared" si="180"/>
        <v>0</v>
      </c>
      <c r="G593" s="37" t="str">
        <f t="shared" si="180"/>
        <v>£m</v>
      </c>
      <c r="H593" s="4"/>
    </row>
    <row r="594" spans="5:8" hidden="1" outlineLevel="1" x14ac:dyDescent="0.2">
      <c r="E594" s="37" t="str">
        <f t="shared" ref="E594:G594" si="181" xml:space="preserve"> E$88</f>
        <v xml:space="preserve">2028-29 Voluntary deferrals expressed in 2027-28 CPIH FYA prices sign reversed (Business retail) </v>
      </c>
      <c r="F594" s="4">
        <f t="shared" si="181"/>
        <v>0</v>
      </c>
      <c r="G594" s="37" t="str">
        <f t="shared" si="181"/>
        <v>£m</v>
      </c>
      <c r="H594" s="4"/>
    </row>
    <row r="595" spans="5:8" hidden="1" outlineLevel="1" x14ac:dyDescent="0.2">
      <c r="E595" s="37" t="str">
        <f t="shared" ref="E595:G595" si="182" xml:space="preserve"> E$101</f>
        <v xml:space="preserve">2028-29 Other bespoke adjustments expressed in 2027-28 CPIH FYA prices (WR) </v>
      </c>
      <c r="F595" s="4">
        <f t="shared" si="182"/>
        <v>0</v>
      </c>
      <c r="G595" s="37" t="str">
        <f t="shared" si="182"/>
        <v>£m</v>
      </c>
      <c r="H595" s="4"/>
    </row>
    <row r="596" spans="5:8" hidden="1" outlineLevel="1" x14ac:dyDescent="0.2">
      <c r="E596" s="37" t="str">
        <f t="shared" ref="E596:G596" si="183" xml:space="preserve"> E$102</f>
        <v xml:space="preserve">2028-29 Other bespoke adjustments expressed in 2027-28 CPIH FYA prices (WN) </v>
      </c>
      <c r="F596" s="4">
        <f t="shared" si="183"/>
        <v>0</v>
      </c>
      <c r="G596" s="37" t="str">
        <f t="shared" si="183"/>
        <v>£m</v>
      </c>
      <c r="H596" s="4"/>
    </row>
    <row r="597" spans="5:8" hidden="1" outlineLevel="1" x14ac:dyDescent="0.2">
      <c r="E597" s="37" t="str">
        <f t="shared" ref="E597:G597" si="184" xml:space="preserve"> E$103</f>
        <v xml:space="preserve">2028-29 Other bespoke adjustments expressed in 2027-28 CPIH FYA prices (WWN) </v>
      </c>
      <c r="F597" s="4">
        <f t="shared" si="184"/>
        <v>0</v>
      </c>
      <c r="G597" s="37" t="str">
        <f t="shared" si="184"/>
        <v>£m</v>
      </c>
      <c r="H597" s="4"/>
    </row>
    <row r="598" spans="5:8" hidden="1" outlineLevel="1" x14ac:dyDescent="0.2">
      <c r="E598" s="37" t="str">
        <f t="shared" ref="E598:G598" si="185" xml:space="preserve"> E$104</f>
        <v xml:space="preserve">2028-29 Other bespoke adjustments expressed in 2027-28 CPIH FYA prices (BR) </v>
      </c>
      <c r="F598" s="4">
        <f t="shared" si="185"/>
        <v>0</v>
      </c>
      <c r="G598" s="37" t="str">
        <f t="shared" si="185"/>
        <v>£m</v>
      </c>
      <c r="H598" s="4"/>
    </row>
    <row r="599" spans="5:8" hidden="1" outlineLevel="1" x14ac:dyDescent="0.2">
      <c r="E599" s="37" t="str">
        <f t="shared" ref="E599:G599" si="186" xml:space="preserve"> E$105</f>
        <v xml:space="preserve">2028-29 Other bespoke adjustments expressed in 2027-28 CPIH FYA prices (ADDN1) </v>
      </c>
      <c r="F599" s="4">
        <f t="shared" si="186"/>
        <v>0</v>
      </c>
      <c r="G599" s="37" t="str">
        <f t="shared" si="186"/>
        <v>£m</v>
      </c>
      <c r="H599" s="4"/>
    </row>
    <row r="600" spans="5:8" hidden="1" outlineLevel="1" x14ac:dyDescent="0.2">
      <c r="E600" s="37" t="str">
        <f t="shared" ref="E600:G600" si="187" xml:space="preserve"> E$106</f>
        <v xml:space="preserve">2028-29 Other bespoke adjustments expressed in 2027-28 CPIH FYA prices (ADDN2) </v>
      </c>
      <c r="F600" s="4">
        <f t="shared" si="187"/>
        <v>0</v>
      </c>
      <c r="G600" s="37" t="str">
        <f t="shared" si="187"/>
        <v>£m</v>
      </c>
      <c r="H600" s="4"/>
    </row>
    <row r="601" spans="5:8" hidden="1" outlineLevel="1" x14ac:dyDescent="0.2">
      <c r="E601" s="37" t="str">
        <f t="shared" ref="E601:G601" si="188" xml:space="preserve"> E$107</f>
        <v xml:space="preserve">2028-29 Other bespoke adjustments expressed in 2027-28 CPIH FYA prices (Residential retail) </v>
      </c>
      <c r="F601" s="4">
        <f t="shared" si="188"/>
        <v>0</v>
      </c>
      <c r="G601" s="37" t="str">
        <f t="shared" si="188"/>
        <v>£m</v>
      </c>
      <c r="H601" s="4"/>
    </row>
    <row r="602" spans="5:8" hidden="1" outlineLevel="1" x14ac:dyDescent="0.2">
      <c r="E602" s="37" t="str">
        <f t="shared" ref="E602:G602" si="189" xml:space="preserve"> E$108</f>
        <v xml:space="preserve">2028-29 Other bespoke adjustments expressed in 2027-28 CPIH FYA prices (Business retail) </v>
      </c>
      <c r="F602" s="4">
        <f t="shared" si="189"/>
        <v>0</v>
      </c>
      <c r="G602" s="37" t="str">
        <f t="shared" si="189"/>
        <v>£m</v>
      </c>
      <c r="H602" s="4"/>
    </row>
    <row r="603" spans="5:8" hidden="1" outlineLevel="1" x14ac:dyDescent="0.2">
      <c r="E603" s="211" t="s">
        <v>2181</v>
      </c>
      <c r="F603" s="212">
        <f t="shared" ref="F603:F610" si="190" xml:space="preserve"> SUM( $F563,$F571,$F579,$F587,$F595 )</f>
        <v>0</v>
      </c>
      <c r="G603" s="211" t="s">
        <v>199</v>
      </c>
      <c r="H603" s="4"/>
    </row>
    <row r="604" spans="5:8" hidden="1" outlineLevel="1" x14ac:dyDescent="0.2">
      <c r="E604" s="211" t="s">
        <v>2182</v>
      </c>
      <c r="F604" s="212">
        <f t="shared" si="190"/>
        <v>0</v>
      </c>
      <c r="G604" s="211" t="s">
        <v>199</v>
      </c>
      <c r="H604" s="4"/>
    </row>
    <row r="605" spans="5:8" hidden="1" outlineLevel="1" x14ac:dyDescent="0.2">
      <c r="E605" s="211" t="s">
        <v>304</v>
      </c>
      <c r="F605" s="212">
        <f t="shared" si="190"/>
        <v>0</v>
      </c>
      <c r="G605" s="211" t="s">
        <v>199</v>
      </c>
      <c r="H605" s="4"/>
    </row>
    <row r="606" spans="5:8" hidden="1" outlineLevel="1" x14ac:dyDescent="0.2">
      <c r="E606" s="211" t="s">
        <v>642</v>
      </c>
      <c r="F606" s="212">
        <f t="shared" si="190"/>
        <v>0</v>
      </c>
      <c r="G606" s="211" t="s">
        <v>199</v>
      </c>
      <c r="H606" s="4"/>
    </row>
    <row r="607" spans="5:8" hidden="1" outlineLevel="1" x14ac:dyDescent="0.2">
      <c r="E607" s="211" t="s">
        <v>2773</v>
      </c>
      <c r="F607" s="212">
        <f t="shared" si="190"/>
        <v>0</v>
      </c>
      <c r="G607" s="211" t="s">
        <v>199</v>
      </c>
      <c r="H607" s="4"/>
    </row>
    <row r="608" spans="5:8" hidden="1" outlineLevel="1" x14ac:dyDescent="0.2">
      <c r="E608" s="211" t="s">
        <v>1223</v>
      </c>
      <c r="F608" s="212">
        <f t="shared" si="190"/>
        <v>0</v>
      </c>
      <c r="G608" s="211" t="s">
        <v>199</v>
      </c>
      <c r="H608" s="4"/>
    </row>
    <row r="609" spans="2:8" hidden="1" outlineLevel="1" x14ac:dyDescent="0.2">
      <c r="E609" s="211" t="s">
        <v>1432</v>
      </c>
      <c r="F609" s="212">
        <f t="shared" si="190"/>
        <v>0</v>
      </c>
      <c r="G609" s="211" t="s">
        <v>199</v>
      </c>
      <c r="H609" s="4"/>
    </row>
    <row r="610" spans="2:8" hidden="1" outlineLevel="1" x14ac:dyDescent="0.2">
      <c r="E610" s="211" t="s">
        <v>820</v>
      </c>
      <c r="F610" s="212">
        <f t="shared" si="190"/>
        <v>0</v>
      </c>
      <c r="G610" s="211" t="s">
        <v>199</v>
      </c>
      <c r="H610" s="4"/>
    </row>
    <row r="611" spans="2:8" hidden="1" outlineLevel="1" x14ac:dyDescent="0.2"/>
    <row r="612" spans="2:8" hidden="1" outlineLevel="1" x14ac:dyDescent="0.2"/>
    <row r="613" spans="2:8" hidden="1" outlineLevel="1" x14ac:dyDescent="0.2">
      <c r="B613" s="33" t="s">
        <v>2298</v>
      </c>
    </row>
    <row r="614" spans="2:8" hidden="1" outlineLevel="1" x14ac:dyDescent="0.2">
      <c r="E614" s="37" t="str">
        <f t="shared" ref="E614:G614" si="191" xml:space="preserve"> E$121</f>
        <v xml:space="preserve">2029-30 ODI payments expressed in 2027-28 CPIH FYA prices (WR) </v>
      </c>
      <c r="F614" s="4">
        <f t="shared" si="191"/>
        <v>0</v>
      </c>
      <c r="G614" s="37" t="str">
        <f t="shared" si="191"/>
        <v>£m</v>
      </c>
      <c r="H614" s="4"/>
    </row>
    <row r="615" spans="2:8" hidden="1" outlineLevel="1" x14ac:dyDescent="0.2">
      <c r="E615" s="37" t="str">
        <f t="shared" ref="E615:G615" si="192" xml:space="preserve"> E$122</f>
        <v xml:space="preserve">2029-30 ODI payments expressed in 2027-28 CPIH FYA prices (WN) </v>
      </c>
      <c r="F615" s="4">
        <f t="shared" si="192"/>
        <v>0</v>
      </c>
      <c r="G615" s="37" t="str">
        <f t="shared" si="192"/>
        <v>£m</v>
      </c>
      <c r="H615" s="4"/>
    </row>
    <row r="616" spans="2:8" hidden="1" outlineLevel="1" x14ac:dyDescent="0.2">
      <c r="E616" s="37" t="str">
        <f t="shared" ref="E616:G616" si="193" xml:space="preserve"> E$123</f>
        <v xml:space="preserve">2029-30 ODI payments expressed in 2027-28 CPIH FYA prices (WWN) </v>
      </c>
      <c r="F616" s="4">
        <f t="shared" si="193"/>
        <v>0</v>
      </c>
      <c r="G616" s="37" t="str">
        <f t="shared" si="193"/>
        <v>£m</v>
      </c>
      <c r="H616" s="4"/>
    </row>
    <row r="617" spans="2:8" hidden="1" outlineLevel="1" x14ac:dyDescent="0.2">
      <c r="E617" s="37" t="str">
        <f t="shared" ref="E617:G617" si="194" xml:space="preserve"> E$124</f>
        <v xml:space="preserve">2029-30 ODI payments expressed in 2027-28 CPIH FYA prices (BR) </v>
      </c>
      <c r="F617" s="4">
        <f t="shared" si="194"/>
        <v>0</v>
      </c>
      <c r="G617" s="37" t="str">
        <f t="shared" si="194"/>
        <v>£m</v>
      </c>
      <c r="H617" s="4"/>
    </row>
    <row r="618" spans="2:8" hidden="1" outlineLevel="1" x14ac:dyDescent="0.2">
      <c r="E618" s="37" t="str">
        <f t="shared" ref="E618:G618" si="195" xml:space="preserve"> E$125</f>
        <v xml:space="preserve">2029-30 ODI payments expressed in 2027-28 CPIH FYA prices (ADDN1) </v>
      </c>
      <c r="F618" s="4">
        <f t="shared" si="195"/>
        <v>0</v>
      </c>
      <c r="G618" s="37" t="str">
        <f t="shared" si="195"/>
        <v>£m</v>
      </c>
      <c r="H618" s="4"/>
    </row>
    <row r="619" spans="2:8" hidden="1" outlineLevel="1" x14ac:dyDescent="0.2">
      <c r="E619" s="37" t="str">
        <f t="shared" ref="E619:G619" si="196" xml:space="preserve"> E$126</f>
        <v xml:space="preserve">2029-30 ODI payments expressed in 2027-28 CPIH FYA prices (ADDN2) </v>
      </c>
      <c r="F619" s="4">
        <f t="shared" si="196"/>
        <v>0</v>
      </c>
      <c r="G619" s="37" t="str">
        <f t="shared" si="196"/>
        <v>£m</v>
      </c>
      <c r="H619" s="4"/>
    </row>
    <row r="620" spans="2:8" hidden="1" outlineLevel="1" x14ac:dyDescent="0.2">
      <c r="E620" s="37" t="str">
        <f t="shared" ref="E620:G620" si="197" xml:space="preserve"> E$127</f>
        <v xml:space="preserve">2029-30 ODI payments expressed in 2027-28 CPIH FYA prices (Residential retail) </v>
      </c>
      <c r="F620" s="4">
        <f t="shared" si="197"/>
        <v>0</v>
      </c>
      <c r="G620" s="37" t="str">
        <f t="shared" si="197"/>
        <v>£m</v>
      </c>
      <c r="H620" s="4"/>
    </row>
    <row r="621" spans="2:8" hidden="1" outlineLevel="1" x14ac:dyDescent="0.2">
      <c r="E621" s="37" t="str">
        <f t="shared" ref="E621:G621" si="198" xml:space="preserve"> E$128</f>
        <v xml:space="preserve">2029-30 ODI payments expressed in 2027-28 CPIH FYA prices (Business retail) </v>
      </c>
      <c r="F621" s="4">
        <f t="shared" si="198"/>
        <v>0</v>
      </c>
      <c r="G621" s="37" t="str">
        <f t="shared" si="198"/>
        <v>£m</v>
      </c>
      <c r="H621" s="4"/>
    </row>
    <row r="622" spans="2:8" hidden="1" outlineLevel="1" x14ac:dyDescent="0.2">
      <c r="E622" s="37" t="str">
        <f t="shared" ref="E622:G622" si="199" xml:space="preserve"> E$141</f>
        <v xml:space="preserve">2029-30 Voluntary abatements expressed in 2027-28 CPIH FYA prices sign reversed (WR) </v>
      </c>
      <c r="F622" s="4">
        <f t="shared" si="199"/>
        <v>0</v>
      </c>
      <c r="G622" s="37" t="str">
        <f t="shared" si="199"/>
        <v>£m</v>
      </c>
      <c r="H622" s="4"/>
    </row>
    <row r="623" spans="2:8" hidden="1" outlineLevel="1" x14ac:dyDescent="0.2">
      <c r="E623" s="37" t="str">
        <f t="shared" ref="E623:G623" si="200" xml:space="preserve"> E$142</f>
        <v xml:space="preserve">2029-30 Voluntary abatements expressed in 2027-28 CPIH FYA prices sign reversed (WN) </v>
      </c>
      <c r="F623" s="4">
        <f t="shared" si="200"/>
        <v>0</v>
      </c>
      <c r="G623" s="37" t="str">
        <f t="shared" si="200"/>
        <v>£m</v>
      </c>
      <c r="H623" s="4"/>
    </row>
    <row r="624" spans="2:8" hidden="1" outlineLevel="1" x14ac:dyDescent="0.2">
      <c r="E624" s="37" t="str">
        <f t="shared" ref="E624:G624" si="201" xml:space="preserve"> E$143</f>
        <v xml:space="preserve">2029-30 Voluntary abatements expressed in 2027-28 CPIH FYA prices sign reversed (WWN) </v>
      </c>
      <c r="F624" s="4">
        <f t="shared" si="201"/>
        <v>0</v>
      </c>
      <c r="G624" s="37" t="str">
        <f t="shared" si="201"/>
        <v>£m</v>
      </c>
      <c r="H624" s="4"/>
    </row>
    <row r="625" spans="5:8" hidden="1" outlineLevel="1" x14ac:dyDescent="0.2">
      <c r="E625" s="37" t="str">
        <f t="shared" ref="E625:G625" si="202" xml:space="preserve"> E$144</f>
        <v xml:space="preserve">2029-30 Voluntary abatements expressed in 2027-28 CPIH FYA prices sign reversed (BR) </v>
      </c>
      <c r="F625" s="4">
        <f t="shared" si="202"/>
        <v>0</v>
      </c>
      <c r="G625" s="37" t="str">
        <f t="shared" si="202"/>
        <v>£m</v>
      </c>
      <c r="H625" s="4"/>
    </row>
    <row r="626" spans="5:8" hidden="1" outlineLevel="1" x14ac:dyDescent="0.2">
      <c r="E626" s="37" t="str">
        <f t="shared" ref="E626:G626" si="203" xml:space="preserve"> E$145</f>
        <v xml:space="preserve">2029-30 Voluntary abatements expressed in 2027-28 CPIH FYA prices sign reversed (ADDN1) </v>
      </c>
      <c r="F626" s="4">
        <f t="shared" si="203"/>
        <v>0</v>
      </c>
      <c r="G626" s="37" t="str">
        <f t="shared" si="203"/>
        <v>£m</v>
      </c>
      <c r="H626" s="4"/>
    </row>
    <row r="627" spans="5:8" hidden="1" outlineLevel="1" x14ac:dyDescent="0.2">
      <c r="E627" s="37" t="str">
        <f t="shared" ref="E627:G627" si="204" xml:space="preserve"> E$146</f>
        <v xml:space="preserve">2029-30 Voluntary abatements expressed in 2027-28 CPIH FYA prices sign reversed (ADDN2) </v>
      </c>
      <c r="F627" s="4">
        <f t="shared" si="204"/>
        <v>0</v>
      </c>
      <c r="G627" s="37" t="str">
        <f t="shared" si="204"/>
        <v>£m</v>
      </c>
      <c r="H627" s="4"/>
    </row>
    <row r="628" spans="5:8" hidden="1" outlineLevel="1" x14ac:dyDescent="0.2">
      <c r="E628" s="37" t="str">
        <f t="shared" ref="E628:G628" si="205" xml:space="preserve"> E$147</f>
        <v xml:space="preserve">2029-30 Voluntary abatements expressed in 2027-28 CPIH FYA prices sign reversed (Residential retail) </v>
      </c>
      <c r="F628" s="4">
        <f t="shared" si="205"/>
        <v>0</v>
      </c>
      <c r="G628" s="37" t="str">
        <f t="shared" si="205"/>
        <v>£m</v>
      </c>
      <c r="H628" s="4"/>
    </row>
    <row r="629" spans="5:8" hidden="1" outlineLevel="1" x14ac:dyDescent="0.2">
      <c r="E629" s="37" t="str">
        <f t="shared" ref="E629:G629" si="206" xml:space="preserve"> E$148</f>
        <v xml:space="preserve">2029-30 Voluntary abatements expressed in 2027-28 CPIH FYA prices sign reversed (Business retail) </v>
      </c>
      <c r="F629" s="4">
        <f t="shared" si="206"/>
        <v>0</v>
      </c>
      <c r="G629" s="37" t="str">
        <f t="shared" si="206"/>
        <v>£m</v>
      </c>
      <c r="H629" s="4"/>
    </row>
    <row r="630" spans="5:8" hidden="1" outlineLevel="1" x14ac:dyDescent="0.2">
      <c r="E630" s="37" t="str">
        <f t="shared" ref="E630:G630" si="207" xml:space="preserve"> E$161</f>
        <v xml:space="preserve">2029-30 Voluntary deferrals expressed in 2027-28 CPIH FYA prices sign reversed (WR) </v>
      </c>
      <c r="F630" s="4">
        <f t="shared" si="207"/>
        <v>0</v>
      </c>
      <c r="G630" s="37" t="str">
        <f t="shared" si="207"/>
        <v>£m</v>
      </c>
      <c r="H630" s="4"/>
    </row>
    <row r="631" spans="5:8" hidden="1" outlineLevel="1" x14ac:dyDescent="0.2">
      <c r="E631" s="37" t="str">
        <f t="shared" ref="E631:G631" si="208" xml:space="preserve"> E$162</f>
        <v xml:space="preserve">2029-30 Voluntary deferrals expressed in 2027-28 CPIH FYA prices sign reversed (WN) </v>
      </c>
      <c r="F631" s="4">
        <f t="shared" si="208"/>
        <v>0</v>
      </c>
      <c r="G631" s="37" t="str">
        <f t="shared" si="208"/>
        <v>£m</v>
      </c>
      <c r="H631" s="4"/>
    </row>
    <row r="632" spans="5:8" hidden="1" outlineLevel="1" x14ac:dyDescent="0.2">
      <c r="E632" s="37" t="str">
        <f t="shared" ref="E632:G632" si="209" xml:space="preserve"> E$163</f>
        <v xml:space="preserve">2029-30 Voluntary deferrals expressed in 2027-28 CPIH FYA prices sign reversed (WWN) </v>
      </c>
      <c r="F632" s="4">
        <f t="shared" si="209"/>
        <v>0</v>
      </c>
      <c r="G632" s="37" t="str">
        <f t="shared" si="209"/>
        <v>£m</v>
      </c>
      <c r="H632" s="4"/>
    </row>
    <row r="633" spans="5:8" hidden="1" outlineLevel="1" x14ac:dyDescent="0.2">
      <c r="E633" s="37" t="str">
        <f t="shared" ref="E633:G633" si="210" xml:space="preserve"> E$164</f>
        <v xml:space="preserve">2029-30 Voluntary deferrals expressed in 2027-28 CPIH FYA prices sign reversed (BR) </v>
      </c>
      <c r="F633" s="4">
        <f t="shared" si="210"/>
        <v>0</v>
      </c>
      <c r="G633" s="37" t="str">
        <f t="shared" si="210"/>
        <v>£m</v>
      </c>
      <c r="H633" s="4"/>
    </row>
    <row r="634" spans="5:8" hidden="1" outlineLevel="1" x14ac:dyDescent="0.2">
      <c r="E634" s="37" t="str">
        <f t="shared" ref="E634:G634" si="211" xml:space="preserve"> E$165</f>
        <v xml:space="preserve">2029-30 Voluntary deferrals expressed in 2027-28 CPIH FYA prices sign reversed (ADDN1) </v>
      </c>
      <c r="F634" s="4">
        <f t="shared" si="211"/>
        <v>0</v>
      </c>
      <c r="G634" s="37" t="str">
        <f t="shared" si="211"/>
        <v>£m</v>
      </c>
      <c r="H634" s="4"/>
    </row>
    <row r="635" spans="5:8" hidden="1" outlineLevel="1" x14ac:dyDescent="0.2">
      <c r="E635" s="37" t="str">
        <f t="shared" ref="E635:G635" si="212" xml:space="preserve"> E$166</f>
        <v xml:space="preserve">2029-30 Voluntary deferrals expressed in 2027-28 CPIH FYA prices sign reversed (ADDN2) </v>
      </c>
      <c r="F635" s="4">
        <f t="shared" si="212"/>
        <v>0</v>
      </c>
      <c r="G635" s="37" t="str">
        <f t="shared" si="212"/>
        <v>£m</v>
      </c>
      <c r="H635" s="4"/>
    </row>
    <row r="636" spans="5:8" hidden="1" outlineLevel="1" x14ac:dyDescent="0.2">
      <c r="E636" s="37" t="str">
        <f t="shared" ref="E636:G636" si="213" xml:space="preserve"> E$167</f>
        <v xml:space="preserve">2029-30 Voluntary deferrals expressed in 2027-28 CPIH FYA prices sign reversed (Residential retail) </v>
      </c>
      <c r="F636" s="4">
        <f t="shared" si="213"/>
        <v>0</v>
      </c>
      <c r="G636" s="37" t="str">
        <f t="shared" si="213"/>
        <v>£m</v>
      </c>
      <c r="H636" s="4"/>
    </row>
    <row r="637" spans="5:8" hidden="1" outlineLevel="1" x14ac:dyDescent="0.2">
      <c r="E637" s="37" t="str">
        <f t="shared" ref="E637:G637" si="214" xml:space="preserve"> E$168</f>
        <v xml:space="preserve">2029-30 Voluntary deferrals expressed in 2027-28 CPIH FYA prices sign reversed (Business retail) </v>
      </c>
      <c r="F637" s="4">
        <f t="shared" si="214"/>
        <v>0</v>
      </c>
      <c r="G637" s="37" t="str">
        <f t="shared" si="214"/>
        <v>£m</v>
      </c>
      <c r="H637" s="4"/>
    </row>
    <row r="638" spans="5:8" hidden="1" outlineLevel="1" x14ac:dyDescent="0.2">
      <c r="E638" s="37" t="str">
        <f t="shared" ref="E638:G638" si="215" xml:space="preserve"> E$181</f>
        <v xml:space="preserve">2029-30 Other bespoke adjustments expressed in 2027-28 CPIH FYA prices (WR) </v>
      </c>
      <c r="F638" s="4">
        <f t="shared" si="215"/>
        <v>0</v>
      </c>
      <c r="G638" s="37" t="str">
        <f t="shared" si="215"/>
        <v>£m</v>
      </c>
      <c r="H638" s="4"/>
    </row>
    <row r="639" spans="5:8" hidden="1" outlineLevel="1" x14ac:dyDescent="0.2">
      <c r="E639" s="37" t="str">
        <f t="shared" ref="E639:G639" si="216" xml:space="preserve"> E$182</f>
        <v xml:space="preserve">2029-30 Other bespoke adjustments expressed in 2027-28 CPIH FYA prices (WN) </v>
      </c>
      <c r="F639" s="4">
        <f t="shared" si="216"/>
        <v>0</v>
      </c>
      <c r="G639" s="37" t="str">
        <f t="shared" si="216"/>
        <v>£m</v>
      </c>
      <c r="H639" s="4"/>
    </row>
    <row r="640" spans="5:8" hidden="1" outlineLevel="1" x14ac:dyDescent="0.2">
      <c r="E640" s="37" t="str">
        <f t="shared" ref="E640:G640" si="217" xml:space="preserve"> E$183</f>
        <v xml:space="preserve">2029-30 Other bespoke adjustments expressed in 2027-28 CPIH FYA prices (WWN) </v>
      </c>
      <c r="F640" s="4">
        <f t="shared" si="217"/>
        <v>0</v>
      </c>
      <c r="G640" s="37" t="str">
        <f t="shared" si="217"/>
        <v>£m</v>
      </c>
      <c r="H640" s="4"/>
    </row>
    <row r="641" spans="5:8" hidden="1" outlineLevel="1" x14ac:dyDescent="0.2">
      <c r="E641" s="37" t="str">
        <f t="shared" ref="E641:G641" si="218" xml:space="preserve"> E$184</f>
        <v xml:space="preserve">2029-30 Other bespoke adjustments expressed in 2027-28 CPIH FYA prices (BR) </v>
      </c>
      <c r="F641" s="4">
        <f t="shared" si="218"/>
        <v>0</v>
      </c>
      <c r="G641" s="37" t="str">
        <f t="shared" si="218"/>
        <v>£m</v>
      </c>
      <c r="H641" s="4"/>
    </row>
    <row r="642" spans="5:8" hidden="1" outlineLevel="1" x14ac:dyDescent="0.2">
      <c r="E642" s="37" t="str">
        <f t="shared" ref="E642:G642" si="219" xml:space="preserve"> E$185</f>
        <v xml:space="preserve">2029-30 Other bespoke adjustments expressed in 2027-28 CPIH FYA prices (ADDN1) </v>
      </c>
      <c r="F642" s="4">
        <f t="shared" si="219"/>
        <v>0</v>
      </c>
      <c r="G642" s="37" t="str">
        <f t="shared" si="219"/>
        <v>£m</v>
      </c>
      <c r="H642" s="4"/>
    </row>
    <row r="643" spans="5:8" hidden="1" outlineLevel="1" x14ac:dyDescent="0.2">
      <c r="E643" s="37" t="str">
        <f t="shared" ref="E643:G643" si="220" xml:space="preserve"> E$186</f>
        <v xml:space="preserve">2029-30 Other bespoke adjustments expressed in 2027-28 CPIH FYA prices (ADDN2) </v>
      </c>
      <c r="F643" s="4">
        <f t="shared" si="220"/>
        <v>0</v>
      </c>
      <c r="G643" s="37" t="str">
        <f t="shared" si="220"/>
        <v>£m</v>
      </c>
      <c r="H643" s="4"/>
    </row>
    <row r="644" spans="5:8" hidden="1" outlineLevel="1" x14ac:dyDescent="0.2">
      <c r="E644" s="37" t="str">
        <f t="shared" ref="E644:G644" si="221" xml:space="preserve"> E$187</f>
        <v xml:space="preserve">2029-30 Other bespoke adjustments expressed in 2027-28 CPIH FYA prices (Residential retail) </v>
      </c>
      <c r="F644" s="4">
        <f t="shared" si="221"/>
        <v>0</v>
      </c>
      <c r="G644" s="37" t="str">
        <f t="shared" si="221"/>
        <v>£m</v>
      </c>
      <c r="H644" s="4"/>
    </row>
    <row r="645" spans="5:8" hidden="1" outlineLevel="1" x14ac:dyDescent="0.2">
      <c r="E645" s="37" t="str">
        <f t="shared" ref="E645:G645" si="222" xml:space="preserve"> E$188</f>
        <v xml:space="preserve">2029-30 Other bespoke adjustments expressed in 2027-28 CPIH FYA prices (Business retail) </v>
      </c>
      <c r="F645" s="4">
        <f t="shared" si="222"/>
        <v>0</v>
      </c>
      <c r="G645" s="37" t="str">
        <f t="shared" si="222"/>
        <v>£m</v>
      </c>
      <c r="H645" s="4"/>
    </row>
    <row r="646" spans="5:8" hidden="1" outlineLevel="1" x14ac:dyDescent="0.2">
      <c r="E646" s="211" t="s">
        <v>471</v>
      </c>
      <c r="F646" s="212">
        <f t="shared" ref="F646:F653" si="223" xml:space="preserve"> SUM( $F614,$F622,$F630,$F638 )</f>
        <v>0</v>
      </c>
      <c r="G646" s="211" t="s">
        <v>199</v>
      </c>
      <c r="H646" s="4"/>
    </row>
    <row r="647" spans="5:8" hidden="1" outlineLevel="1" x14ac:dyDescent="0.2">
      <c r="E647" s="211" t="s">
        <v>472</v>
      </c>
      <c r="F647" s="212">
        <f t="shared" si="223"/>
        <v>0</v>
      </c>
      <c r="G647" s="211" t="s">
        <v>199</v>
      </c>
      <c r="H647" s="4"/>
    </row>
    <row r="648" spans="5:8" hidden="1" outlineLevel="1" x14ac:dyDescent="0.2">
      <c r="E648" s="211" t="s">
        <v>473</v>
      </c>
      <c r="F648" s="212">
        <f t="shared" si="223"/>
        <v>0</v>
      </c>
      <c r="G648" s="211" t="s">
        <v>199</v>
      </c>
      <c r="H648" s="4"/>
    </row>
    <row r="649" spans="5:8" hidden="1" outlineLevel="1" x14ac:dyDescent="0.2">
      <c r="E649" s="211" t="s">
        <v>2004</v>
      </c>
      <c r="F649" s="212">
        <f t="shared" si="223"/>
        <v>0</v>
      </c>
      <c r="G649" s="211" t="s">
        <v>199</v>
      </c>
      <c r="H649" s="4"/>
    </row>
    <row r="650" spans="5:8" hidden="1" outlineLevel="1" x14ac:dyDescent="0.2">
      <c r="E650" s="211" t="s">
        <v>305</v>
      </c>
      <c r="F650" s="212">
        <f t="shared" si="223"/>
        <v>0</v>
      </c>
      <c r="G650" s="211" t="s">
        <v>199</v>
      </c>
      <c r="H650" s="4"/>
    </row>
    <row r="651" spans="5:8" hidden="1" outlineLevel="1" x14ac:dyDescent="0.2">
      <c r="E651" s="211" t="s">
        <v>1830</v>
      </c>
      <c r="F651" s="212">
        <f t="shared" si="223"/>
        <v>0</v>
      </c>
      <c r="G651" s="211" t="s">
        <v>199</v>
      </c>
      <c r="H651" s="4"/>
    </row>
    <row r="652" spans="5:8" hidden="1" outlineLevel="1" x14ac:dyDescent="0.2">
      <c r="E652" s="211" t="s">
        <v>1224</v>
      </c>
      <c r="F652" s="212">
        <f t="shared" si="223"/>
        <v>0</v>
      </c>
      <c r="G652" s="211" t="s">
        <v>199</v>
      </c>
      <c r="H652" s="4"/>
    </row>
    <row r="653" spans="5:8" hidden="1" outlineLevel="1" x14ac:dyDescent="0.2">
      <c r="E653" s="211" t="s">
        <v>2569</v>
      </c>
      <c r="F653" s="212">
        <f t="shared" si="223"/>
        <v>0</v>
      </c>
      <c r="G653" s="211" t="s">
        <v>199</v>
      </c>
      <c r="H653" s="4"/>
    </row>
    <row r="654" spans="5:8" hidden="1" outlineLevel="1" x14ac:dyDescent="0.2"/>
    <row r="655" spans="5:8" hidden="1" outlineLevel="1" x14ac:dyDescent="0.2"/>
    <row r="656" spans="5:8" hidden="1" outlineLevel="1" x14ac:dyDescent="0.2"/>
    <row r="657" spans="1:8" s="21" customFormat="1" hidden="1" outlineLevel="1" x14ac:dyDescent="0.2">
      <c r="A657" s="17"/>
      <c r="B657" s="17"/>
      <c r="C657" s="35" t="s">
        <v>753</v>
      </c>
      <c r="D657" s="31"/>
    </row>
    <row r="658" spans="1:8" hidden="1" outlineLevel="1" x14ac:dyDescent="0.2"/>
    <row r="659" spans="1:8" hidden="1" outlineLevel="2" x14ac:dyDescent="0.2">
      <c r="B659" s="33" t="s">
        <v>2495</v>
      </c>
    </row>
    <row r="660" spans="1:8" hidden="1" outlineLevel="2" x14ac:dyDescent="0.2">
      <c r="E660" s="37" t="str">
        <f t="shared" ref="E660:G660" si="224" xml:space="preserve"> E$603</f>
        <v xml:space="preserve">In-period revenue adjustments to be applied in 2030-31 allowed revenues - real (2027-28 CPIH FYA prices) (WR) </v>
      </c>
      <c r="F660" s="4">
        <f t="shared" si="224"/>
        <v>0</v>
      </c>
      <c r="G660" s="37" t="str">
        <f t="shared" si="224"/>
        <v>£m</v>
      </c>
      <c r="H660" s="4"/>
    </row>
    <row r="661" spans="1:8" hidden="1" outlineLevel="2" x14ac:dyDescent="0.2">
      <c r="E661" s="37" t="str">
        <f t="shared" ref="E661:G661" si="225" xml:space="preserve"> E$604</f>
        <v xml:space="preserve">In-period revenue adjustments to be applied in 2030-31 allowed revenues - real (2027-28 CPIH FYA prices) (WN) </v>
      </c>
      <c r="F661" s="4">
        <f t="shared" si="225"/>
        <v>0</v>
      </c>
      <c r="G661" s="37" t="str">
        <f t="shared" si="225"/>
        <v>£m</v>
      </c>
      <c r="H661" s="4"/>
    </row>
    <row r="662" spans="1:8" hidden="1" outlineLevel="2" x14ac:dyDescent="0.2">
      <c r="E662" s="37" t="str">
        <f t="shared" ref="E662:G662" si="226" xml:space="preserve"> E$605</f>
        <v xml:space="preserve">In-period revenue adjustments to be applied in 2030-31 allowed revenues - real (2027-28 CPIH FYA prices) (WWN) </v>
      </c>
      <c r="F662" s="4">
        <f t="shared" si="226"/>
        <v>0</v>
      </c>
      <c r="G662" s="37" t="str">
        <f t="shared" si="226"/>
        <v>£m</v>
      </c>
      <c r="H662" s="4"/>
    </row>
    <row r="663" spans="1:8" hidden="1" outlineLevel="2" x14ac:dyDescent="0.2">
      <c r="E663" s="37" t="str">
        <f t="shared" ref="E663:G663" si="227" xml:space="preserve"> E$606</f>
        <v xml:space="preserve">In-period revenue adjustments to be applied in 2030-31 allowed revenues - real (2027-28 CPIH FYA prices) (BR) </v>
      </c>
      <c r="F663" s="4">
        <f t="shared" si="227"/>
        <v>0</v>
      </c>
      <c r="G663" s="37" t="str">
        <f t="shared" si="227"/>
        <v>£m</v>
      </c>
      <c r="H663" s="4"/>
    </row>
    <row r="664" spans="1:8" hidden="1" outlineLevel="2" x14ac:dyDescent="0.2">
      <c r="E664" s="37" t="str">
        <f t="shared" ref="E664:G664" si="228" xml:space="preserve"> E$607</f>
        <v xml:space="preserve">In-period revenue adjustments to be applied in 2030-31 allowed revenues - real (2027-28 CPIH FYA prices) (ADDN1) </v>
      </c>
      <c r="F664" s="4">
        <f t="shared" si="228"/>
        <v>0</v>
      </c>
      <c r="G664" s="37" t="str">
        <f t="shared" si="228"/>
        <v>£m</v>
      </c>
      <c r="H664" s="4"/>
    </row>
    <row r="665" spans="1:8" hidden="1" outlineLevel="2" x14ac:dyDescent="0.2">
      <c r="E665" s="37" t="str">
        <f t="shared" ref="E665:G665" si="229" xml:space="preserve"> E$608</f>
        <v xml:space="preserve">In-period revenue adjustments to be applied in 2030-31 allowed revenues - real (2027-28 CPIH FYA prices) (ADDN2) </v>
      </c>
      <c r="F665" s="4">
        <f t="shared" si="229"/>
        <v>0</v>
      </c>
      <c r="G665" s="37" t="str">
        <f t="shared" si="229"/>
        <v>£m</v>
      </c>
      <c r="H665" s="4"/>
    </row>
    <row r="666" spans="1:8" hidden="1" outlineLevel="2" x14ac:dyDescent="0.2">
      <c r="E666" s="37" t="str">
        <f t="shared" ref="E666:G666" si="230" xml:space="preserve"> E$609</f>
        <v xml:space="preserve">In-period revenue adjustments to be applied in 2030-31 allowed revenues - real (2027-28 CPIH FYA prices) (Residential retail) </v>
      </c>
      <c r="F666" s="4">
        <f t="shared" si="230"/>
        <v>0</v>
      </c>
      <c r="G666" s="37" t="str">
        <f t="shared" si="230"/>
        <v>£m</v>
      </c>
      <c r="H666" s="4"/>
    </row>
    <row r="667" spans="1:8" hidden="1" outlineLevel="2" x14ac:dyDescent="0.2">
      <c r="E667" s="37" t="str">
        <f t="shared" ref="E667:G667" si="231" xml:space="preserve"> E$610</f>
        <v xml:space="preserve">In-period revenue adjustments to be applied in 2030-31 allowed revenues - real (2027-28 CPIH FYA prices) (Business retail) </v>
      </c>
      <c r="F667" s="4">
        <f t="shared" si="231"/>
        <v>0</v>
      </c>
      <c r="G667" s="37" t="str">
        <f t="shared" si="231"/>
        <v>£m</v>
      </c>
      <c r="H667" s="4"/>
    </row>
    <row r="668" spans="1:8" hidden="1" outlineLevel="2" x14ac:dyDescent="0.2">
      <c r="A668" s="3"/>
      <c r="B668" s="3"/>
      <c r="C668" s="10"/>
      <c r="D668" s="11"/>
      <c r="E668" s="2" t="str">
        <f xml:space="preserve"> Inputs!E$572</f>
        <v xml:space="preserve">Eligible for post financeability adjustments tax uplift - PR24 In-period ODI (WR) </v>
      </c>
      <c r="F668" s="14">
        <f xml:space="preserve"> Inputs!F$572</f>
        <v>0</v>
      </c>
      <c r="G668" s="2" t="str">
        <f xml:space="preserve"> Inputs!G$572</f>
        <v>1 = Yes, 0 = No</v>
      </c>
      <c r="H668" s="23"/>
    </row>
    <row r="669" spans="1:8" hidden="1" outlineLevel="2" x14ac:dyDescent="0.2">
      <c r="A669" s="3"/>
      <c r="B669" s="3"/>
      <c r="C669" s="10"/>
      <c r="D669" s="11"/>
      <c r="E669" s="2" t="str">
        <f xml:space="preserve"> Inputs!E$573</f>
        <v xml:space="preserve">Eligible for post financeability adjustments tax uplift - PR24 In-period ODI (WN) </v>
      </c>
      <c r="F669" s="14">
        <f xml:space="preserve"> Inputs!F$573</f>
        <v>0</v>
      </c>
      <c r="G669" s="2" t="str">
        <f xml:space="preserve"> Inputs!G$573</f>
        <v>1 = Yes, 0 = No</v>
      </c>
      <c r="H669" s="23"/>
    </row>
    <row r="670" spans="1:8" hidden="1" outlineLevel="2" x14ac:dyDescent="0.2">
      <c r="A670" s="3"/>
      <c r="B670" s="3"/>
      <c r="C670" s="10"/>
      <c r="D670" s="11"/>
      <c r="E670" s="2" t="str">
        <f xml:space="preserve"> Inputs!E$574</f>
        <v xml:space="preserve">Eligible for post financeability adjustments tax uplift - PR24 In-period ODI (WWN) </v>
      </c>
      <c r="F670" s="14">
        <f xml:space="preserve"> Inputs!F$574</f>
        <v>0</v>
      </c>
      <c r="G670" s="2" t="str">
        <f xml:space="preserve"> Inputs!G$574</f>
        <v>1 = Yes, 0 = No</v>
      </c>
      <c r="H670" s="23"/>
    </row>
    <row r="671" spans="1:8" hidden="1" outlineLevel="2" x14ac:dyDescent="0.2">
      <c r="A671" s="3"/>
      <c r="B671" s="3"/>
      <c r="C671" s="10"/>
      <c r="D671" s="11"/>
      <c r="E671" s="2" t="str">
        <f xml:space="preserve"> Inputs!E$575</f>
        <v xml:space="preserve">Eligible for post financeability adjustments tax uplift - PR24 In-period ODI (BR) </v>
      </c>
      <c r="F671" s="14">
        <f xml:space="preserve"> Inputs!F$575</f>
        <v>0</v>
      </c>
      <c r="G671" s="2" t="str">
        <f xml:space="preserve"> Inputs!G$575</f>
        <v>1 = Yes, 0 = No</v>
      </c>
      <c r="H671" s="23"/>
    </row>
    <row r="672" spans="1:8" hidden="1" outlineLevel="2" x14ac:dyDescent="0.2">
      <c r="A672" s="3"/>
      <c r="B672" s="3"/>
      <c r="C672" s="10"/>
      <c r="D672" s="11"/>
      <c r="E672" s="2" t="str">
        <f xml:space="preserve"> Inputs!E$576</f>
        <v xml:space="preserve">Eligible for post financeability adjustments tax uplift - PR24 In-period ODI (ADDN1) </v>
      </c>
      <c r="F672" s="14">
        <f xml:space="preserve"> Inputs!F$576</f>
        <v>0</v>
      </c>
      <c r="G672" s="2" t="str">
        <f xml:space="preserve"> Inputs!G$576</f>
        <v>1 = Yes, 0 = No</v>
      </c>
      <c r="H672" s="23"/>
    </row>
    <row r="673" spans="1:8" hidden="1" outlineLevel="2" x14ac:dyDescent="0.2">
      <c r="A673" s="3"/>
      <c r="B673" s="3"/>
      <c r="C673" s="10"/>
      <c r="D673" s="11"/>
      <c r="E673" s="2" t="str">
        <f xml:space="preserve"> Inputs!E$577</f>
        <v xml:space="preserve">Eligible for post financeability adjustments tax uplift - PR24 In-period ODI (ADDN2) </v>
      </c>
      <c r="F673" s="14">
        <f xml:space="preserve"> Inputs!F$577</f>
        <v>0</v>
      </c>
      <c r="G673" s="2" t="str">
        <f xml:space="preserve"> Inputs!G$577</f>
        <v>1 = Yes, 0 = No</v>
      </c>
      <c r="H673" s="23"/>
    </row>
    <row r="674" spans="1:8" hidden="1" outlineLevel="2" x14ac:dyDescent="0.2">
      <c r="A674" s="3"/>
      <c r="B674" s="3"/>
      <c r="C674" s="10"/>
      <c r="D674" s="11"/>
      <c r="E674" s="2" t="str">
        <f xml:space="preserve"> Inputs!E$578</f>
        <v xml:space="preserve">Eligible for post financeability adjustments tax uplift - PR24 In-period ODI (Residential retail) </v>
      </c>
      <c r="F674" s="14">
        <f xml:space="preserve"> Inputs!F$578</f>
        <v>0</v>
      </c>
      <c r="G674" s="2" t="str">
        <f xml:space="preserve"> Inputs!G$578</f>
        <v>1 = Yes, 0 = No</v>
      </c>
      <c r="H674" s="23"/>
    </row>
    <row r="675" spans="1:8" hidden="1" outlineLevel="2" x14ac:dyDescent="0.2">
      <c r="A675" s="3"/>
      <c r="B675" s="3"/>
      <c r="C675" s="10"/>
      <c r="D675" s="11"/>
      <c r="E675" s="2" t="str">
        <f xml:space="preserve"> Inputs!E$579</f>
        <v xml:space="preserve">Eligible for post financeability adjustments tax uplift - PR24 In-period ODI (Business retail) </v>
      </c>
      <c r="F675" s="14">
        <f xml:space="preserve"> Inputs!F$579</f>
        <v>0</v>
      </c>
      <c r="G675" s="2" t="str">
        <f xml:space="preserve"> Inputs!G$579</f>
        <v>1 = Yes, 0 = No</v>
      </c>
      <c r="H675" s="23"/>
    </row>
    <row r="676" spans="1:8" hidden="1" outlineLevel="2" x14ac:dyDescent="0.2">
      <c r="A676" s="3"/>
      <c r="B676" s="3"/>
      <c r="C676" s="10"/>
      <c r="D676" s="11"/>
      <c r="E676" s="211" t="s">
        <v>643</v>
      </c>
      <c r="F676" s="212">
        <f t="shared" ref="F676:F683" si="232" xml:space="preserve"> $F660 * $F668</f>
        <v>0</v>
      </c>
      <c r="G676" s="211" t="s">
        <v>199</v>
      </c>
      <c r="H676" s="4"/>
    </row>
    <row r="677" spans="1:8" hidden="1" outlineLevel="2" x14ac:dyDescent="0.2">
      <c r="A677" s="3"/>
      <c r="B677" s="3"/>
      <c r="C677" s="10"/>
      <c r="D677" s="11"/>
      <c r="E677" s="211" t="s">
        <v>644</v>
      </c>
      <c r="F677" s="212">
        <f t="shared" si="232"/>
        <v>0</v>
      </c>
      <c r="G677" s="211" t="s">
        <v>199</v>
      </c>
      <c r="H677" s="4"/>
    </row>
    <row r="678" spans="1:8" hidden="1" outlineLevel="2" x14ac:dyDescent="0.2">
      <c r="A678" s="3"/>
      <c r="B678" s="3"/>
      <c r="C678" s="10"/>
      <c r="D678" s="11"/>
      <c r="E678" s="211" t="s">
        <v>1028</v>
      </c>
      <c r="F678" s="212">
        <f t="shared" si="232"/>
        <v>0</v>
      </c>
      <c r="G678" s="211" t="s">
        <v>199</v>
      </c>
      <c r="H678" s="4"/>
    </row>
    <row r="679" spans="1:8" hidden="1" outlineLevel="2" x14ac:dyDescent="0.2">
      <c r="A679" s="3"/>
      <c r="B679" s="3"/>
      <c r="C679" s="10"/>
      <c r="D679" s="11"/>
      <c r="E679" s="211" t="s">
        <v>2183</v>
      </c>
      <c r="F679" s="212">
        <f t="shared" si="232"/>
        <v>0</v>
      </c>
      <c r="G679" s="211" t="s">
        <v>199</v>
      </c>
      <c r="H679" s="4"/>
    </row>
    <row r="680" spans="1:8" hidden="1" outlineLevel="2" x14ac:dyDescent="0.2">
      <c r="A680" s="3"/>
      <c r="B680" s="3"/>
      <c r="C680" s="10"/>
      <c r="D680" s="11"/>
      <c r="E680" s="211" t="s">
        <v>2774</v>
      </c>
      <c r="F680" s="212">
        <f t="shared" si="232"/>
        <v>0</v>
      </c>
      <c r="G680" s="211" t="s">
        <v>199</v>
      </c>
      <c r="H680" s="4"/>
    </row>
    <row r="681" spans="1:8" hidden="1" outlineLevel="2" x14ac:dyDescent="0.2">
      <c r="A681" s="3"/>
      <c r="B681" s="3"/>
      <c r="C681" s="10"/>
      <c r="D681" s="11"/>
      <c r="E681" s="211" t="s">
        <v>1225</v>
      </c>
      <c r="F681" s="212">
        <f t="shared" si="232"/>
        <v>0</v>
      </c>
      <c r="G681" s="211" t="s">
        <v>199</v>
      </c>
      <c r="H681" s="4"/>
    </row>
    <row r="682" spans="1:8" hidden="1" outlineLevel="2" x14ac:dyDescent="0.2">
      <c r="A682" s="3"/>
      <c r="B682" s="3"/>
      <c r="C682" s="10"/>
      <c r="D682" s="11"/>
      <c r="E682" s="211" t="s">
        <v>1029</v>
      </c>
      <c r="F682" s="212">
        <f t="shared" si="232"/>
        <v>0</v>
      </c>
      <c r="G682" s="211" t="s">
        <v>199</v>
      </c>
      <c r="H682" s="4"/>
    </row>
    <row r="683" spans="1:8" hidden="1" outlineLevel="2" x14ac:dyDescent="0.2">
      <c r="A683" s="3"/>
      <c r="B683" s="3"/>
      <c r="C683" s="10"/>
      <c r="D683" s="11"/>
      <c r="E683" s="211" t="s">
        <v>306</v>
      </c>
      <c r="F683" s="212">
        <f t="shared" si="232"/>
        <v>0</v>
      </c>
      <c r="G683" s="211" t="s">
        <v>199</v>
      </c>
      <c r="H683" s="4"/>
    </row>
    <row r="684" spans="1:8" hidden="1" outlineLevel="2" x14ac:dyDescent="0.2"/>
    <row r="685" spans="1:8" hidden="1" outlineLevel="2" x14ac:dyDescent="0.2"/>
    <row r="686" spans="1:8" hidden="1" outlineLevel="2" x14ac:dyDescent="0.2">
      <c r="B686" s="33" t="s">
        <v>759</v>
      </c>
    </row>
    <row r="687" spans="1:8" hidden="1" outlineLevel="2" x14ac:dyDescent="0.2">
      <c r="E687" s="37" t="str">
        <f t="shared" ref="E687:G687" si="233" xml:space="preserve"> E$646</f>
        <v xml:space="preserve">In-period revenue adjustments to be applied in 2031-32 allowed revenues - real (2027-28 CPIH FYA prices) (WR) </v>
      </c>
      <c r="F687" s="4">
        <f t="shared" si="233"/>
        <v>0</v>
      </c>
      <c r="G687" s="37" t="str">
        <f t="shared" si="233"/>
        <v>£m</v>
      </c>
      <c r="H687" s="4"/>
    </row>
    <row r="688" spans="1:8" hidden="1" outlineLevel="2" x14ac:dyDescent="0.2">
      <c r="E688" s="37" t="str">
        <f t="shared" ref="E688:G688" si="234" xml:space="preserve"> E$647</f>
        <v xml:space="preserve">In-period revenue adjustments to be applied in 2031-32 allowed revenues - real (2027-28 CPIH FYA prices) (WN) </v>
      </c>
      <c r="F688" s="4">
        <f t="shared" si="234"/>
        <v>0</v>
      </c>
      <c r="G688" s="37" t="str">
        <f t="shared" si="234"/>
        <v>£m</v>
      </c>
      <c r="H688" s="4"/>
    </row>
    <row r="689" spans="1:8" hidden="1" outlineLevel="2" x14ac:dyDescent="0.2">
      <c r="E689" s="37" t="str">
        <f t="shared" ref="E689:G689" si="235" xml:space="preserve"> E$648</f>
        <v xml:space="preserve">In-period revenue adjustments to be applied in 2031-32 allowed revenues - real (2027-28 CPIH FYA prices) (WWN) </v>
      </c>
      <c r="F689" s="4">
        <f t="shared" si="235"/>
        <v>0</v>
      </c>
      <c r="G689" s="37" t="str">
        <f t="shared" si="235"/>
        <v>£m</v>
      </c>
      <c r="H689" s="4"/>
    </row>
    <row r="690" spans="1:8" hidden="1" outlineLevel="2" x14ac:dyDescent="0.2">
      <c r="E690" s="37" t="str">
        <f t="shared" ref="E690:G690" si="236" xml:space="preserve"> E$649</f>
        <v xml:space="preserve">In-period revenue adjustments to be applied in 2031-32 allowed revenues - real (2027-28 CPIH FYA prices) (BR) </v>
      </c>
      <c r="F690" s="4">
        <f t="shared" si="236"/>
        <v>0</v>
      </c>
      <c r="G690" s="37" t="str">
        <f t="shared" si="236"/>
        <v>£m</v>
      </c>
      <c r="H690" s="4"/>
    </row>
    <row r="691" spans="1:8" hidden="1" outlineLevel="2" x14ac:dyDescent="0.2">
      <c r="E691" s="37" t="str">
        <f t="shared" ref="E691:G691" si="237" xml:space="preserve"> E$650</f>
        <v xml:space="preserve">In-period revenue adjustments to be applied in 2031-32 allowed revenues - real (2027-28 CPIH FYA prices) (ADDN1) </v>
      </c>
      <c r="F691" s="4">
        <f t="shared" si="237"/>
        <v>0</v>
      </c>
      <c r="G691" s="37" t="str">
        <f t="shared" si="237"/>
        <v>£m</v>
      </c>
      <c r="H691" s="4"/>
    </row>
    <row r="692" spans="1:8" hidden="1" outlineLevel="2" x14ac:dyDescent="0.2">
      <c r="E692" s="37" t="str">
        <f t="shared" ref="E692:G692" si="238" xml:space="preserve"> E$651</f>
        <v xml:space="preserve">In-period revenue adjustments to be applied in 2031-32 allowed revenues - real (2027-28 CPIH FYA prices) (ADDN2) </v>
      </c>
      <c r="F692" s="4">
        <f t="shared" si="238"/>
        <v>0</v>
      </c>
      <c r="G692" s="37" t="str">
        <f t="shared" si="238"/>
        <v>£m</v>
      </c>
      <c r="H692" s="4"/>
    </row>
    <row r="693" spans="1:8" hidden="1" outlineLevel="2" x14ac:dyDescent="0.2">
      <c r="E693" s="37" t="str">
        <f t="shared" ref="E693:G693" si="239" xml:space="preserve"> E$652</f>
        <v xml:space="preserve">In-period revenue adjustments to be applied in 2031-32 allowed revenues - real (2027-28 CPIH FYA prices) (Residential retail) </v>
      </c>
      <c r="F693" s="4">
        <f t="shared" si="239"/>
        <v>0</v>
      </c>
      <c r="G693" s="37" t="str">
        <f t="shared" si="239"/>
        <v>£m</v>
      </c>
      <c r="H693" s="4"/>
    </row>
    <row r="694" spans="1:8" hidden="1" outlineLevel="2" x14ac:dyDescent="0.2">
      <c r="E694" s="37" t="str">
        <f t="shared" ref="E694:G694" si="240" xml:space="preserve"> E$653</f>
        <v xml:space="preserve">In-period revenue adjustments to be applied in 2031-32 allowed revenues - real (2027-28 CPIH FYA prices) (Business retail) </v>
      </c>
      <c r="F694" s="4">
        <f t="shared" si="240"/>
        <v>0</v>
      </c>
      <c r="G694" s="37" t="str">
        <f t="shared" si="240"/>
        <v>£m</v>
      </c>
      <c r="H694" s="4"/>
    </row>
    <row r="695" spans="1:8" hidden="1" outlineLevel="2" x14ac:dyDescent="0.2">
      <c r="A695" s="3"/>
      <c r="B695" s="3"/>
      <c r="C695" s="10"/>
      <c r="D695" s="11"/>
      <c r="E695" s="2" t="str">
        <f xml:space="preserve"> Inputs!E$572</f>
        <v xml:space="preserve">Eligible for post financeability adjustments tax uplift - PR24 In-period ODI (WR) </v>
      </c>
      <c r="F695" s="14">
        <f xml:space="preserve"> Inputs!F$572</f>
        <v>0</v>
      </c>
      <c r="G695" s="2" t="str">
        <f xml:space="preserve"> Inputs!G$572</f>
        <v>1 = Yes, 0 = No</v>
      </c>
      <c r="H695" s="23"/>
    </row>
    <row r="696" spans="1:8" hidden="1" outlineLevel="2" x14ac:dyDescent="0.2">
      <c r="A696" s="3"/>
      <c r="B696" s="3"/>
      <c r="C696" s="10"/>
      <c r="D696" s="11"/>
      <c r="E696" s="2" t="str">
        <f xml:space="preserve"> Inputs!E$573</f>
        <v xml:space="preserve">Eligible for post financeability adjustments tax uplift - PR24 In-period ODI (WN) </v>
      </c>
      <c r="F696" s="14">
        <f xml:space="preserve"> Inputs!F$573</f>
        <v>0</v>
      </c>
      <c r="G696" s="2" t="str">
        <f xml:space="preserve"> Inputs!G$573</f>
        <v>1 = Yes, 0 = No</v>
      </c>
      <c r="H696" s="23"/>
    </row>
    <row r="697" spans="1:8" hidden="1" outlineLevel="2" x14ac:dyDescent="0.2">
      <c r="A697" s="3"/>
      <c r="B697" s="3"/>
      <c r="C697" s="10"/>
      <c r="D697" s="11"/>
      <c r="E697" s="2" t="str">
        <f xml:space="preserve"> Inputs!E$574</f>
        <v xml:space="preserve">Eligible for post financeability adjustments tax uplift - PR24 In-period ODI (WWN) </v>
      </c>
      <c r="F697" s="14">
        <f xml:space="preserve"> Inputs!F$574</f>
        <v>0</v>
      </c>
      <c r="G697" s="2" t="str">
        <f xml:space="preserve"> Inputs!G$574</f>
        <v>1 = Yes, 0 = No</v>
      </c>
      <c r="H697" s="23"/>
    </row>
    <row r="698" spans="1:8" hidden="1" outlineLevel="2" x14ac:dyDescent="0.2">
      <c r="A698" s="3"/>
      <c r="B698" s="3"/>
      <c r="C698" s="10"/>
      <c r="D698" s="11"/>
      <c r="E698" s="2" t="str">
        <f xml:space="preserve"> Inputs!E$575</f>
        <v xml:space="preserve">Eligible for post financeability adjustments tax uplift - PR24 In-period ODI (BR) </v>
      </c>
      <c r="F698" s="14">
        <f xml:space="preserve"> Inputs!F$575</f>
        <v>0</v>
      </c>
      <c r="G698" s="2" t="str">
        <f xml:space="preserve"> Inputs!G$575</f>
        <v>1 = Yes, 0 = No</v>
      </c>
      <c r="H698" s="23"/>
    </row>
    <row r="699" spans="1:8" hidden="1" outlineLevel="2" x14ac:dyDescent="0.2">
      <c r="A699" s="3"/>
      <c r="B699" s="3"/>
      <c r="C699" s="10"/>
      <c r="D699" s="11"/>
      <c r="E699" s="2" t="str">
        <f xml:space="preserve"> Inputs!E$576</f>
        <v xml:space="preserve">Eligible for post financeability adjustments tax uplift - PR24 In-period ODI (ADDN1) </v>
      </c>
      <c r="F699" s="14">
        <f xml:space="preserve"> Inputs!F$576</f>
        <v>0</v>
      </c>
      <c r="G699" s="2" t="str">
        <f xml:space="preserve"> Inputs!G$576</f>
        <v>1 = Yes, 0 = No</v>
      </c>
      <c r="H699" s="23"/>
    </row>
    <row r="700" spans="1:8" hidden="1" outlineLevel="2" x14ac:dyDescent="0.2">
      <c r="A700" s="3"/>
      <c r="B700" s="3"/>
      <c r="C700" s="10"/>
      <c r="D700" s="11"/>
      <c r="E700" s="2" t="str">
        <f xml:space="preserve"> Inputs!E$577</f>
        <v xml:space="preserve">Eligible for post financeability adjustments tax uplift - PR24 In-period ODI (ADDN2) </v>
      </c>
      <c r="F700" s="14">
        <f xml:space="preserve"> Inputs!F$577</f>
        <v>0</v>
      </c>
      <c r="G700" s="2" t="str">
        <f xml:space="preserve"> Inputs!G$577</f>
        <v>1 = Yes, 0 = No</v>
      </c>
      <c r="H700" s="23"/>
    </row>
    <row r="701" spans="1:8" hidden="1" outlineLevel="2" x14ac:dyDescent="0.2">
      <c r="A701" s="3"/>
      <c r="B701" s="3"/>
      <c r="C701" s="10"/>
      <c r="D701" s="11"/>
      <c r="E701" s="2" t="str">
        <f xml:space="preserve"> Inputs!E$578</f>
        <v xml:space="preserve">Eligible for post financeability adjustments tax uplift - PR24 In-period ODI (Residential retail) </v>
      </c>
      <c r="F701" s="14">
        <f xml:space="preserve"> Inputs!F$578</f>
        <v>0</v>
      </c>
      <c r="G701" s="2" t="str">
        <f xml:space="preserve"> Inputs!G$578</f>
        <v>1 = Yes, 0 = No</v>
      </c>
      <c r="H701" s="23"/>
    </row>
    <row r="702" spans="1:8" hidden="1" outlineLevel="2" x14ac:dyDescent="0.2">
      <c r="A702" s="3"/>
      <c r="B702" s="3"/>
      <c r="C702" s="10"/>
      <c r="D702" s="11"/>
      <c r="E702" s="2" t="str">
        <f xml:space="preserve"> Inputs!E$579</f>
        <v xml:space="preserve">Eligible for post financeability adjustments tax uplift - PR24 In-period ODI (Business retail) </v>
      </c>
      <c r="F702" s="14">
        <f xml:space="preserve"> Inputs!F$579</f>
        <v>0</v>
      </c>
      <c r="G702" s="2" t="str">
        <f xml:space="preserve"> Inputs!G$579</f>
        <v>1 = Yes, 0 = No</v>
      </c>
      <c r="H702" s="23"/>
    </row>
    <row r="703" spans="1:8" hidden="1" outlineLevel="2" x14ac:dyDescent="0.2">
      <c r="A703" s="3"/>
      <c r="B703" s="3"/>
      <c r="C703" s="10"/>
      <c r="D703" s="11"/>
      <c r="E703" s="211" t="s">
        <v>474</v>
      </c>
      <c r="F703" s="212">
        <f t="shared" ref="F703:F710" si="241" xml:space="preserve"> $F687 * $F695</f>
        <v>0</v>
      </c>
      <c r="G703" s="211" t="s">
        <v>199</v>
      </c>
      <c r="H703" s="4"/>
    </row>
    <row r="704" spans="1:8" hidden="1" outlineLevel="2" x14ac:dyDescent="0.2">
      <c r="A704" s="3"/>
      <c r="B704" s="3"/>
      <c r="C704" s="10"/>
      <c r="D704" s="11"/>
      <c r="E704" s="211" t="s">
        <v>475</v>
      </c>
      <c r="F704" s="212">
        <f t="shared" si="241"/>
        <v>0</v>
      </c>
      <c r="G704" s="211" t="s">
        <v>199</v>
      </c>
      <c r="H704" s="4"/>
    </row>
    <row r="705" spans="1:8" hidden="1" outlineLevel="2" x14ac:dyDescent="0.2">
      <c r="A705" s="3"/>
      <c r="B705" s="3"/>
      <c r="C705" s="10"/>
      <c r="D705" s="11"/>
      <c r="E705" s="211" t="s">
        <v>2005</v>
      </c>
      <c r="F705" s="212">
        <f t="shared" si="241"/>
        <v>0</v>
      </c>
      <c r="G705" s="211" t="s">
        <v>199</v>
      </c>
      <c r="H705" s="4"/>
    </row>
    <row r="706" spans="1:8" hidden="1" outlineLevel="2" x14ac:dyDescent="0.2">
      <c r="A706" s="3"/>
      <c r="B706" s="3"/>
      <c r="C706" s="10"/>
      <c r="D706" s="11"/>
      <c r="E706" s="211" t="s">
        <v>1831</v>
      </c>
      <c r="F706" s="212">
        <f t="shared" si="241"/>
        <v>0</v>
      </c>
      <c r="G706" s="211" t="s">
        <v>199</v>
      </c>
      <c r="H706" s="4"/>
    </row>
    <row r="707" spans="1:8" hidden="1" outlineLevel="2" x14ac:dyDescent="0.2">
      <c r="A707" s="3"/>
      <c r="B707" s="3"/>
      <c r="C707" s="10"/>
      <c r="D707" s="11"/>
      <c r="E707" s="211" t="s">
        <v>126</v>
      </c>
      <c r="F707" s="212">
        <f t="shared" si="241"/>
        <v>0</v>
      </c>
      <c r="G707" s="211" t="s">
        <v>199</v>
      </c>
      <c r="H707" s="4"/>
    </row>
    <row r="708" spans="1:8" hidden="1" outlineLevel="2" x14ac:dyDescent="0.2">
      <c r="A708" s="3"/>
      <c r="B708" s="3"/>
      <c r="C708" s="10"/>
      <c r="D708" s="11"/>
      <c r="E708" s="211" t="s">
        <v>1634</v>
      </c>
      <c r="F708" s="212">
        <f t="shared" si="241"/>
        <v>0</v>
      </c>
      <c r="G708" s="211" t="s">
        <v>199</v>
      </c>
      <c r="H708" s="4"/>
    </row>
    <row r="709" spans="1:8" hidden="1" outlineLevel="2" x14ac:dyDescent="0.2">
      <c r="A709" s="3"/>
      <c r="B709" s="3"/>
      <c r="C709" s="10"/>
      <c r="D709" s="11"/>
      <c r="E709" s="211" t="s">
        <v>2775</v>
      </c>
      <c r="F709" s="212">
        <f t="shared" si="241"/>
        <v>0</v>
      </c>
      <c r="G709" s="211" t="s">
        <v>199</v>
      </c>
      <c r="H709" s="4"/>
    </row>
    <row r="710" spans="1:8" hidden="1" outlineLevel="2" x14ac:dyDescent="0.2">
      <c r="A710" s="3"/>
      <c r="B710" s="3"/>
      <c r="C710" s="10"/>
      <c r="D710" s="11"/>
      <c r="E710" s="211" t="s">
        <v>1635</v>
      </c>
      <c r="F710" s="212">
        <f t="shared" si="241"/>
        <v>0</v>
      </c>
      <c r="G710" s="211" t="s">
        <v>199</v>
      </c>
      <c r="H710" s="4"/>
    </row>
    <row r="711" spans="1:8" hidden="1" outlineLevel="2" x14ac:dyDescent="0.2"/>
    <row r="712" spans="1:8" hidden="1" outlineLevel="2" x14ac:dyDescent="0.2"/>
    <row r="713" spans="1:8" hidden="1" outlineLevel="2" x14ac:dyDescent="0.2">
      <c r="B713" s="33" t="s">
        <v>1560</v>
      </c>
    </row>
    <row r="714" spans="1:8" hidden="1" outlineLevel="2" x14ac:dyDescent="0.2">
      <c r="E714" s="37" t="str">
        <f t="shared" ref="E714:G714" si="242" xml:space="preserve"> E$676</f>
        <v xml:space="preserve">In-period revenue adjustments to be applied in 2030-31 allowed revenues eligible for tax uplift - real (2027-28 CPIH FYA prices) (WR) </v>
      </c>
      <c r="F714" s="4">
        <f t="shared" si="242"/>
        <v>0</v>
      </c>
      <c r="G714" s="37" t="str">
        <f t="shared" si="242"/>
        <v>£m</v>
      </c>
      <c r="H714" s="4"/>
    </row>
    <row r="715" spans="1:8" hidden="1" outlineLevel="2" x14ac:dyDescent="0.2">
      <c r="E715" s="37" t="str">
        <f t="shared" ref="E715:G715" si="243" xml:space="preserve"> E$677</f>
        <v xml:space="preserve">In-period revenue adjustments to be applied in 2030-31 allowed revenues eligible for tax uplift - real (2027-28 CPIH FYA prices) (WN) </v>
      </c>
      <c r="F715" s="4">
        <f t="shared" si="243"/>
        <v>0</v>
      </c>
      <c r="G715" s="37" t="str">
        <f t="shared" si="243"/>
        <v>£m</v>
      </c>
      <c r="H715" s="4"/>
    </row>
    <row r="716" spans="1:8" hidden="1" outlineLevel="2" x14ac:dyDescent="0.2">
      <c r="E716" s="37" t="str">
        <f t="shared" ref="E716:G716" si="244" xml:space="preserve"> E$678</f>
        <v xml:space="preserve">In-period revenue adjustments to be applied in 2030-31 allowed revenues eligible for tax uplift - real (2027-28 CPIH FYA prices) (WWN) </v>
      </c>
      <c r="F716" s="4">
        <f t="shared" si="244"/>
        <v>0</v>
      </c>
      <c r="G716" s="37" t="str">
        <f t="shared" si="244"/>
        <v>£m</v>
      </c>
      <c r="H716" s="4"/>
    </row>
    <row r="717" spans="1:8" hidden="1" outlineLevel="2" x14ac:dyDescent="0.2">
      <c r="E717" s="37" t="str">
        <f t="shared" ref="E717:G717" si="245" xml:space="preserve"> E$679</f>
        <v xml:space="preserve">In-period revenue adjustments to be applied in 2030-31 allowed revenues eligible for tax uplift - real (2027-28 CPIH FYA prices) (BR) </v>
      </c>
      <c r="F717" s="4">
        <f t="shared" si="245"/>
        <v>0</v>
      </c>
      <c r="G717" s="37" t="str">
        <f t="shared" si="245"/>
        <v>£m</v>
      </c>
      <c r="H717" s="4"/>
    </row>
    <row r="718" spans="1:8" hidden="1" outlineLevel="2" x14ac:dyDescent="0.2">
      <c r="E718" s="37" t="str">
        <f t="shared" ref="E718:G718" si="246" xml:space="preserve"> E$680</f>
        <v xml:space="preserve">In-period revenue adjustments to be applied in 2030-31 allowed revenues eligible for tax uplift - real (2027-28 CPIH FYA prices) (ADDN1) </v>
      </c>
      <c r="F718" s="4">
        <f t="shared" si="246"/>
        <v>0</v>
      </c>
      <c r="G718" s="37" t="str">
        <f t="shared" si="246"/>
        <v>£m</v>
      </c>
      <c r="H718" s="4"/>
    </row>
    <row r="719" spans="1:8" hidden="1" outlineLevel="2" x14ac:dyDescent="0.2">
      <c r="E719" s="37" t="str">
        <f t="shared" ref="E719:G719" si="247" xml:space="preserve"> E$681</f>
        <v xml:space="preserve">In-period revenue adjustments to be applied in 2030-31 allowed revenues eligible for tax uplift - real (2027-28 CPIH FYA prices) (ADDN2) </v>
      </c>
      <c r="F719" s="4">
        <f t="shared" si="247"/>
        <v>0</v>
      </c>
      <c r="G719" s="37" t="str">
        <f t="shared" si="247"/>
        <v>£m</v>
      </c>
      <c r="H719" s="4"/>
    </row>
    <row r="720" spans="1:8" hidden="1" outlineLevel="2" x14ac:dyDescent="0.2">
      <c r="E720" s="37" t="str">
        <f t="shared" ref="E720:G720" si="248" xml:space="preserve"> E$682</f>
        <v xml:space="preserve">In-period revenue adjustments to be applied in 2030-31 allowed revenues eligible for tax uplift - real (2027-28 CPIH FYA prices) (Residential retail) </v>
      </c>
      <c r="F720" s="4">
        <f t="shared" si="248"/>
        <v>0</v>
      </c>
      <c r="G720" s="37" t="str">
        <f t="shared" si="248"/>
        <v>£m</v>
      </c>
      <c r="H720" s="4"/>
    </row>
    <row r="721" spans="1:8" hidden="1" outlineLevel="2" x14ac:dyDescent="0.2">
      <c r="E721" s="37" t="str">
        <f t="shared" ref="E721:G721" si="249" xml:space="preserve"> E$683</f>
        <v xml:space="preserve">In-period revenue adjustments to be applied in 2030-31 allowed revenues eligible for tax uplift - real (2027-28 CPIH FYA prices) (Business retail) </v>
      </c>
      <c r="F721" s="4">
        <f t="shared" si="249"/>
        <v>0</v>
      </c>
      <c r="G721" s="37" t="str">
        <f t="shared" si="249"/>
        <v>£m</v>
      </c>
      <c r="H721" s="4"/>
    </row>
    <row r="722" spans="1:8" hidden="1" outlineLevel="2" x14ac:dyDescent="0.2">
      <c r="A722" s="3"/>
      <c r="B722" s="3"/>
      <c r="C722" s="10"/>
      <c r="D722" s="11"/>
      <c r="E722" s="208" t="str">
        <f xml:space="preserve"> Inputs!E$379</f>
        <v>PR24 ODI retail revenue adjustments tax uplift switch</v>
      </c>
      <c r="F722" s="213">
        <f xml:space="preserve"> Inputs!F$379</f>
        <v>0</v>
      </c>
      <c r="G722" s="208" t="str">
        <f xml:space="preserve"> Inputs!G$379</f>
        <v>1 = Yes, 0 = No</v>
      </c>
      <c r="H722" s="23"/>
    </row>
    <row r="723" spans="1:8" hidden="1" outlineLevel="2" x14ac:dyDescent="0.2">
      <c r="A723" s="3"/>
      <c r="B723" s="3"/>
      <c r="C723" s="10"/>
      <c r="D723" s="11"/>
      <c r="E723" s="211" t="s">
        <v>1560</v>
      </c>
      <c r="F723" s="212">
        <f xml:space="preserve"> IF( $F722 = 1, 0, INDEX( $F$714:$F$721,MATCH("*(Residential Retail)*", $E$714:$E$721,0 )) )</f>
        <v>0</v>
      </c>
      <c r="G723" s="211" t="s">
        <v>199</v>
      </c>
      <c r="H723" s="4"/>
    </row>
    <row r="724" spans="1:8" hidden="1" outlineLevel="2" x14ac:dyDescent="0.2"/>
    <row r="725" spans="1:8" hidden="1" outlineLevel="2" x14ac:dyDescent="0.2"/>
    <row r="726" spans="1:8" hidden="1" outlineLevel="2" x14ac:dyDescent="0.2">
      <c r="B726" s="33" t="s">
        <v>2119</v>
      </c>
    </row>
    <row r="727" spans="1:8" hidden="1" outlineLevel="2" x14ac:dyDescent="0.2">
      <c r="E727" s="37" t="str">
        <f t="shared" ref="E727:G727" si="250" xml:space="preserve"> E$676</f>
        <v xml:space="preserve">In-period revenue adjustments to be applied in 2030-31 allowed revenues eligible for tax uplift - real (2027-28 CPIH FYA prices) (WR) </v>
      </c>
      <c r="F727" s="4">
        <f t="shared" si="250"/>
        <v>0</v>
      </c>
      <c r="G727" s="37" t="str">
        <f t="shared" si="250"/>
        <v>£m</v>
      </c>
      <c r="H727" s="4"/>
    </row>
    <row r="728" spans="1:8" hidden="1" outlineLevel="2" x14ac:dyDescent="0.2">
      <c r="E728" s="37" t="str">
        <f t="shared" ref="E728:G728" si="251" xml:space="preserve"> E$677</f>
        <v xml:space="preserve">In-period revenue adjustments to be applied in 2030-31 allowed revenues eligible for tax uplift - real (2027-28 CPIH FYA prices) (WN) </v>
      </c>
      <c r="F728" s="4">
        <f t="shared" si="251"/>
        <v>0</v>
      </c>
      <c r="G728" s="37" t="str">
        <f t="shared" si="251"/>
        <v>£m</v>
      </c>
      <c r="H728" s="4"/>
    </row>
    <row r="729" spans="1:8" hidden="1" outlineLevel="2" x14ac:dyDescent="0.2">
      <c r="E729" s="37" t="str">
        <f t="shared" ref="E729:G729" si="252" xml:space="preserve"> E$678</f>
        <v xml:space="preserve">In-period revenue adjustments to be applied in 2030-31 allowed revenues eligible for tax uplift - real (2027-28 CPIH FYA prices) (WWN) </v>
      </c>
      <c r="F729" s="4">
        <f t="shared" si="252"/>
        <v>0</v>
      </c>
      <c r="G729" s="37" t="str">
        <f t="shared" si="252"/>
        <v>£m</v>
      </c>
      <c r="H729" s="4"/>
    </row>
    <row r="730" spans="1:8" hidden="1" outlineLevel="2" x14ac:dyDescent="0.2">
      <c r="E730" s="37" t="str">
        <f t="shared" ref="E730:G730" si="253" xml:space="preserve"> E$679</f>
        <v xml:space="preserve">In-period revenue adjustments to be applied in 2030-31 allowed revenues eligible for tax uplift - real (2027-28 CPIH FYA prices) (BR) </v>
      </c>
      <c r="F730" s="4">
        <f t="shared" si="253"/>
        <v>0</v>
      </c>
      <c r="G730" s="37" t="str">
        <f t="shared" si="253"/>
        <v>£m</v>
      </c>
      <c r="H730" s="4"/>
    </row>
    <row r="731" spans="1:8" hidden="1" outlineLevel="2" x14ac:dyDescent="0.2">
      <c r="E731" s="37" t="str">
        <f t="shared" ref="E731:G731" si="254" xml:space="preserve"> E$680</f>
        <v xml:space="preserve">In-period revenue adjustments to be applied in 2030-31 allowed revenues eligible for tax uplift - real (2027-28 CPIH FYA prices) (ADDN1) </v>
      </c>
      <c r="F731" s="4">
        <f t="shared" si="254"/>
        <v>0</v>
      </c>
      <c r="G731" s="37" t="str">
        <f t="shared" si="254"/>
        <v>£m</v>
      </c>
      <c r="H731" s="4"/>
    </row>
    <row r="732" spans="1:8" hidden="1" outlineLevel="2" x14ac:dyDescent="0.2">
      <c r="E732" s="37" t="str">
        <f t="shared" ref="E732:G732" si="255" xml:space="preserve"> E$681</f>
        <v xml:space="preserve">In-period revenue adjustments to be applied in 2030-31 allowed revenues eligible for tax uplift - real (2027-28 CPIH FYA prices) (ADDN2) </v>
      </c>
      <c r="F732" s="4">
        <f t="shared" si="255"/>
        <v>0</v>
      </c>
      <c r="G732" s="37" t="str">
        <f t="shared" si="255"/>
        <v>£m</v>
      </c>
      <c r="H732" s="4"/>
    </row>
    <row r="733" spans="1:8" hidden="1" outlineLevel="2" x14ac:dyDescent="0.2">
      <c r="E733" s="37" t="str">
        <f t="shared" ref="E733:G733" si="256" xml:space="preserve"> E$682</f>
        <v xml:space="preserve">In-period revenue adjustments to be applied in 2030-31 allowed revenues eligible for tax uplift - real (2027-28 CPIH FYA prices) (Residential retail) </v>
      </c>
      <c r="F733" s="4">
        <f t="shared" si="256"/>
        <v>0</v>
      </c>
      <c r="G733" s="37" t="str">
        <f t="shared" si="256"/>
        <v>£m</v>
      </c>
      <c r="H733" s="4"/>
    </row>
    <row r="734" spans="1:8" hidden="1" outlineLevel="2" x14ac:dyDescent="0.2">
      <c r="E734" s="37" t="str">
        <f t="shared" ref="E734:G734" si="257" xml:space="preserve"> E$683</f>
        <v xml:space="preserve">In-period revenue adjustments to be applied in 2030-31 allowed revenues eligible for tax uplift - real (2027-28 CPIH FYA prices) (Business retail) </v>
      </c>
      <c r="F734" s="4">
        <f t="shared" si="257"/>
        <v>0</v>
      </c>
      <c r="G734" s="37" t="str">
        <f t="shared" si="257"/>
        <v>£m</v>
      </c>
      <c r="H734" s="4"/>
    </row>
    <row r="735" spans="1:8" hidden="1" outlineLevel="2" x14ac:dyDescent="0.2">
      <c r="A735" s="3"/>
      <c r="B735" s="3"/>
      <c r="C735" s="10"/>
      <c r="D735" s="11"/>
      <c r="E735" s="208" t="str">
        <f xml:space="preserve"> Inputs!E$379</f>
        <v>PR24 ODI retail revenue adjustments tax uplift switch</v>
      </c>
      <c r="F735" s="213">
        <f xml:space="preserve"> Inputs!F$379</f>
        <v>0</v>
      </c>
      <c r="G735" s="208" t="str">
        <f xml:space="preserve"> Inputs!G$379</f>
        <v>1 = Yes, 0 = No</v>
      </c>
      <c r="H735" s="23"/>
    </row>
    <row r="736" spans="1:8" hidden="1" outlineLevel="2" x14ac:dyDescent="0.2">
      <c r="A736" s="3"/>
      <c r="B736" s="3"/>
      <c r="C736" s="10"/>
      <c r="D736" s="11"/>
      <c r="E736" s="211" t="s">
        <v>2119</v>
      </c>
      <c r="F736" s="212">
        <f xml:space="preserve"> IF( $F735 = 1, 0, INDEX( $F$727:$F$734,MATCH("*(Business Retail)*", $E$727:$E$734,0 )) )</f>
        <v>0</v>
      </c>
      <c r="G736" s="211" t="s">
        <v>199</v>
      </c>
      <c r="H736" s="4"/>
    </row>
    <row r="737" spans="1:8" hidden="1" outlineLevel="2" x14ac:dyDescent="0.2"/>
    <row r="738" spans="1:8" hidden="1" outlineLevel="2" x14ac:dyDescent="0.2"/>
    <row r="739" spans="1:8" hidden="1" outlineLevel="2" x14ac:dyDescent="0.2">
      <c r="B739" s="33" t="s">
        <v>943</v>
      </c>
    </row>
    <row r="740" spans="1:8" hidden="1" outlineLevel="2" x14ac:dyDescent="0.2">
      <c r="E740" s="37" t="str">
        <f t="shared" ref="E740:G740" si="258" xml:space="preserve"> E$703</f>
        <v xml:space="preserve">In-period revenue adjustments to be applied in 2031-32 allowed revenues eligible for tax uplift - real (2027-28 CPIH FYA prices) (WR) </v>
      </c>
      <c r="F740" s="4">
        <f t="shared" si="258"/>
        <v>0</v>
      </c>
      <c r="G740" s="37" t="str">
        <f t="shared" si="258"/>
        <v>£m</v>
      </c>
      <c r="H740" s="4"/>
    </row>
    <row r="741" spans="1:8" hidden="1" outlineLevel="2" x14ac:dyDescent="0.2">
      <c r="E741" s="37" t="str">
        <f t="shared" ref="E741:G741" si="259" xml:space="preserve"> E$704</f>
        <v xml:space="preserve">In-period revenue adjustments to be applied in 2031-32 allowed revenues eligible for tax uplift - real (2027-28 CPIH FYA prices) (WN) </v>
      </c>
      <c r="F741" s="4">
        <f t="shared" si="259"/>
        <v>0</v>
      </c>
      <c r="G741" s="37" t="str">
        <f t="shared" si="259"/>
        <v>£m</v>
      </c>
      <c r="H741" s="4"/>
    </row>
    <row r="742" spans="1:8" hidden="1" outlineLevel="2" x14ac:dyDescent="0.2">
      <c r="E742" s="37" t="str">
        <f t="shared" ref="E742:G742" si="260" xml:space="preserve"> E$705</f>
        <v xml:space="preserve">In-period revenue adjustments to be applied in 2031-32 allowed revenues eligible for tax uplift - real (2027-28 CPIH FYA prices) (WWN) </v>
      </c>
      <c r="F742" s="4">
        <f t="shared" si="260"/>
        <v>0</v>
      </c>
      <c r="G742" s="37" t="str">
        <f t="shared" si="260"/>
        <v>£m</v>
      </c>
      <c r="H742" s="4"/>
    </row>
    <row r="743" spans="1:8" hidden="1" outlineLevel="2" x14ac:dyDescent="0.2">
      <c r="E743" s="37" t="str">
        <f t="shared" ref="E743:G743" si="261" xml:space="preserve"> E$706</f>
        <v xml:space="preserve">In-period revenue adjustments to be applied in 2031-32 allowed revenues eligible for tax uplift - real (2027-28 CPIH FYA prices) (BR) </v>
      </c>
      <c r="F743" s="4">
        <f t="shared" si="261"/>
        <v>0</v>
      </c>
      <c r="G743" s="37" t="str">
        <f t="shared" si="261"/>
        <v>£m</v>
      </c>
      <c r="H743" s="4"/>
    </row>
    <row r="744" spans="1:8" hidden="1" outlineLevel="2" x14ac:dyDescent="0.2">
      <c r="E744" s="37" t="str">
        <f t="shared" ref="E744:G744" si="262" xml:space="preserve"> E$707</f>
        <v xml:space="preserve">In-period revenue adjustments to be applied in 2031-32 allowed revenues eligible for tax uplift - real (2027-28 CPIH FYA prices) (ADDN1) </v>
      </c>
      <c r="F744" s="4">
        <f t="shared" si="262"/>
        <v>0</v>
      </c>
      <c r="G744" s="37" t="str">
        <f t="shared" si="262"/>
        <v>£m</v>
      </c>
      <c r="H744" s="4"/>
    </row>
    <row r="745" spans="1:8" hidden="1" outlineLevel="2" x14ac:dyDescent="0.2">
      <c r="E745" s="37" t="str">
        <f t="shared" ref="E745:G745" si="263" xml:space="preserve"> E$708</f>
        <v xml:space="preserve">In-period revenue adjustments to be applied in 2031-32 allowed revenues eligible for tax uplift - real (2027-28 CPIH FYA prices) (ADDN2) </v>
      </c>
      <c r="F745" s="4">
        <f t="shared" si="263"/>
        <v>0</v>
      </c>
      <c r="G745" s="37" t="str">
        <f t="shared" si="263"/>
        <v>£m</v>
      </c>
      <c r="H745" s="4"/>
    </row>
    <row r="746" spans="1:8" hidden="1" outlineLevel="2" x14ac:dyDescent="0.2">
      <c r="E746" s="37" t="str">
        <f t="shared" ref="E746:G746" si="264" xml:space="preserve"> E$709</f>
        <v xml:space="preserve">In-period revenue adjustments to be applied in 2031-32 allowed revenues eligible for tax uplift - real (2027-28 CPIH FYA prices) (Residential retail) </v>
      </c>
      <c r="F746" s="4">
        <f t="shared" si="264"/>
        <v>0</v>
      </c>
      <c r="G746" s="37" t="str">
        <f t="shared" si="264"/>
        <v>£m</v>
      </c>
      <c r="H746" s="4"/>
    </row>
    <row r="747" spans="1:8" hidden="1" outlineLevel="2" x14ac:dyDescent="0.2">
      <c r="E747" s="37" t="str">
        <f t="shared" ref="E747:G747" si="265" xml:space="preserve"> E$710</f>
        <v xml:space="preserve">In-period revenue adjustments to be applied in 2031-32 allowed revenues eligible for tax uplift - real (2027-28 CPIH FYA prices) (Business retail) </v>
      </c>
      <c r="F747" s="4">
        <f t="shared" si="265"/>
        <v>0</v>
      </c>
      <c r="G747" s="37" t="str">
        <f t="shared" si="265"/>
        <v>£m</v>
      </c>
      <c r="H747" s="4"/>
    </row>
    <row r="748" spans="1:8" hidden="1" outlineLevel="2" x14ac:dyDescent="0.2">
      <c r="A748" s="3"/>
      <c r="B748" s="3"/>
      <c r="C748" s="10"/>
      <c r="D748" s="11"/>
      <c r="E748" s="208" t="str">
        <f xml:space="preserve"> Inputs!E$379</f>
        <v>PR24 ODI retail revenue adjustments tax uplift switch</v>
      </c>
      <c r="F748" s="213">
        <f xml:space="preserve"> Inputs!F$379</f>
        <v>0</v>
      </c>
      <c r="G748" s="208" t="str">
        <f xml:space="preserve"> Inputs!G$379</f>
        <v>1 = Yes, 0 = No</v>
      </c>
      <c r="H748" s="23"/>
    </row>
    <row r="749" spans="1:8" hidden="1" outlineLevel="2" x14ac:dyDescent="0.2">
      <c r="A749" s="3"/>
      <c r="B749" s="3"/>
      <c r="C749" s="10"/>
      <c r="D749" s="11"/>
      <c r="E749" s="211" t="s">
        <v>943</v>
      </c>
      <c r="F749" s="212">
        <f xml:space="preserve"> IF( $F748 = 1, 0, INDEX( $F$740:$F$747,MATCH("*(Residential Retail)*", $E$740:$E$747,0 )) )</f>
        <v>0</v>
      </c>
      <c r="G749" s="211" t="s">
        <v>199</v>
      </c>
      <c r="H749" s="4"/>
    </row>
    <row r="750" spans="1:8" hidden="1" outlineLevel="2" x14ac:dyDescent="0.2"/>
    <row r="751" spans="1:8" hidden="1" outlineLevel="2" x14ac:dyDescent="0.2"/>
    <row r="752" spans="1:8" hidden="1" outlineLevel="2" x14ac:dyDescent="0.2">
      <c r="B752" s="33" t="s">
        <v>1756</v>
      </c>
    </row>
    <row r="753" spans="1:8" hidden="1" outlineLevel="2" x14ac:dyDescent="0.2">
      <c r="E753" s="37" t="str">
        <f t="shared" ref="E753:G753" si="266" xml:space="preserve"> E$703</f>
        <v xml:space="preserve">In-period revenue adjustments to be applied in 2031-32 allowed revenues eligible for tax uplift - real (2027-28 CPIH FYA prices) (WR) </v>
      </c>
      <c r="F753" s="4">
        <f t="shared" si="266"/>
        <v>0</v>
      </c>
      <c r="G753" s="37" t="str">
        <f t="shared" si="266"/>
        <v>£m</v>
      </c>
      <c r="H753" s="4"/>
    </row>
    <row r="754" spans="1:8" hidden="1" outlineLevel="2" x14ac:dyDescent="0.2">
      <c r="E754" s="37" t="str">
        <f t="shared" ref="E754:G754" si="267" xml:space="preserve"> E$704</f>
        <v xml:space="preserve">In-period revenue adjustments to be applied in 2031-32 allowed revenues eligible for tax uplift - real (2027-28 CPIH FYA prices) (WN) </v>
      </c>
      <c r="F754" s="4">
        <f t="shared" si="267"/>
        <v>0</v>
      </c>
      <c r="G754" s="37" t="str">
        <f t="shared" si="267"/>
        <v>£m</v>
      </c>
      <c r="H754" s="4"/>
    </row>
    <row r="755" spans="1:8" hidden="1" outlineLevel="2" x14ac:dyDescent="0.2">
      <c r="E755" s="37" t="str">
        <f t="shared" ref="E755:G755" si="268" xml:space="preserve"> E$705</f>
        <v xml:space="preserve">In-period revenue adjustments to be applied in 2031-32 allowed revenues eligible for tax uplift - real (2027-28 CPIH FYA prices) (WWN) </v>
      </c>
      <c r="F755" s="4">
        <f t="shared" si="268"/>
        <v>0</v>
      </c>
      <c r="G755" s="37" t="str">
        <f t="shared" si="268"/>
        <v>£m</v>
      </c>
      <c r="H755" s="4"/>
    </row>
    <row r="756" spans="1:8" hidden="1" outlineLevel="2" x14ac:dyDescent="0.2">
      <c r="E756" s="37" t="str">
        <f t="shared" ref="E756:G756" si="269" xml:space="preserve"> E$706</f>
        <v xml:space="preserve">In-period revenue adjustments to be applied in 2031-32 allowed revenues eligible for tax uplift - real (2027-28 CPIH FYA prices) (BR) </v>
      </c>
      <c r="F756" s="4">
        <f t="shared" si="269"/>
        <v>0</v>
      </c>
      <c r="G756" s="37" t="str">
        <f t="shared" si="269"/>
        <v>£m</v>
      </c>
      <c r="H756" s="4"/>
    </row>
    <row r="757" spans="1:8" hidden="1" outlineLevel="2" x14ac:dyDescent="0.2">
      <c r="E757" s="37" t="str">
        <f t="shared" ref="E757:G757" si="270" xml:space="preserve"> E$707</f>
        <v xml:space="preserve">In-period revenue adjustments to be applied in 2031-32 allowed revenues eligible for tax uplift - real (2027-28 CPIH FYA prices) (ADDN1) </v>
      </c>
      <c r="F757" s="4">
        <f t="shared" si="270"/>
        <v>0</v>
      </c>
      <c r="G757" s="37" t="str">
        <f t="shared" si="270"/>
        <v>£m</v>
      </c>
      <c r="H757" s="4"/>
    </row>
    <row r="758" spans="1:8" hidden="1" outlineLevel="2" x14ac:dyDescent="0.2">
      <c r="E758" s="37" t="str">
        <f t="shared" ref="E758:G758" si="271" xml:space="preserve"> E$708</f>
        <v xml:space="preserve">In-period revenue adjustments to be applied in 2031-32 allowed revenues eligible for tax uplift - real (2027-28 CPIH FYA prices) (ADDN2) </v>
      </c>
      <c r="F758" s="4">
        <f t="shared" si="271"/>
        <v>0</v>
      </c>
      <c r="G758" s="37" t="str">
        <f t="shared" si="271"/>
        <v>£m</v>
      </c>
      <c r="H758" s="4"/>
    </row>
    <row r="759" spans="1:8" hidden="1" outlineLevel="2" x14ac:dyDescent="0.2">
      <c r="E759" s="37" t="str">
        <f t="shared" ref="E759:G759" si="272" xml:space="preserve"> E$709</f>
        <v xml:space="preserve">In-period revenue adjustments to be applied in 2031-32 allowed revenues eligible for tax uplift - real (2027-28 CPIH FYA prices) (Residential retail) </v>
      </c>
      <c r="F759" s="4">
        <f t="shared" si="272"/>
        <v>0</v>
      </c>
      <c r="G759" s="37" t="str">
        <f t="shared" si="272"/>
        <v>£m</v>
      </c>
      <c r="H759" s="4"/>
    </row>
    <row r="760" spans="1:8" hidden="1" outlineLevel="2" x14ac:dyDescent="0.2">
      <c r="E760" s="37" t="str">
        <f t="shared" ref="E760:G760" si="273" xml:space="preserve"> E$710</f>
        <v xml:space="preserve">In-period revenue adjustments to be applied in 2031-32 allowed revenues eligible for tax uplift - real (2027-28 CPIH FYA prices) (Business retail) </v>
      </c>
      <c r="F760" s="4">
        <f t="shared" si="273"/>
        <v>0</v>
      </c>
      <c r="G760" s="37" t="str">
        <f t="shared" si="273"/>
        <v>£m</v>
      </c>
      <c r="H760" s="4"/>
    </row>
    <row r="761" spans="1:8" hidden="1" outlineLevel="2" x14ac:dyDescent="0.2">
      <c r="A761" s="3"/>
      <c r="B761" s="3"/>
      <c r="C761" s="10"/>
      <c r="D761" s="11"/>
      <c r="E761" s="208" t="str">
        <f xml:space="preserve"> Inputs!E$379</f>
        <v>PR24 ODI retail revenue adjustments tax uplift switch</v>
      </c>
      <c r="F761" s="213">
        <f xml:space="preserve"> Inputs!F$379</f>
        <v>0</v>
      </c>
      <c r="G761" s="208" t="str">
        <f xml:space="preserve"> Inputs!G$379</f>
        <v>1 = Yes, 0 = No</v>
      </c>
      <c r="H761" s="23"/>
    </row>
    <row r="762" spans="1:8" hidden="1" outlineLevel="2" x14ac:dyDescent="0.2">
      <c r="A762" s="3"/>
      <c r="B762" s="3"/>
      <c r="C762" s="10"/>
      <c r="D762" s="11"/>
      <c r="E762" s="211" t="s">
        <v>1756</v>
      </c>
      <c r="F762" s="212">
        <f xml:space="preserve"> IF( $F761 = 1, 0, INDEX( $F$753:$F$760,MATCH("*(Business Retail)*", $E$753:$E$760,0 )) )</f>
        <v>0</v>
      </c>
      <c r="G762" s="211" t="s">
        <v>199</v>
      </c>
      <c r="H762" s="4"/>
    </row>
    <row r="763" spans="1:8" hidden="1" outlineLevel="2" x14ac:dyDescent="0.2"/>
    <row r="764" spans="1:8" hidden="1" outlineLevel="2" x14ac:dyDescent="0.2"/>
    <row r="765" spans="1:8" hidden="1" outlineLevel="2" x14ac:dyDescent="0.2">
      <c r="B765" s="33" t="s">
        <v>239</v>
      </c>
    </row>
    <row r="766" spans="1:8" hidden="1" outlineLevel="2" x14ac:dyDescent="0.2">
      <c r="E766" s="37" t="str">
        <f t="shared" ref="E766:G766" si="274" xml:space="preserve"> E$676</f>
        <v xml:space="preserve">In-period revenue adjustments to be applied in 2030-31 allowed revenues eligible for tax uplift - real (2027-28 CPIH FYA prices) (WR) </v>
      </c>
      <c r="F766" s="4">
        <f t="shared" si="274"/>
        <v>0</v>
      </c>
      <c r="G766" s="37" t="str">
        <f t="shared" si="274"/>
        <v>£m</v>
      </c>
      <c r="H766" s="4"/>
    </row>
    <row r="767" spans="1:8" hidden="1" outlineLevel="2" x14ac:dyDescent="0.2">
      <c r="E767" s="37" t="str">
        <f t="shared" ref="E767:G767" si="275" xml:space="preserve"> E$677</f>
        <v xml:space="preserve">In-period revenue adjustments to be applied in 2030-31 allowed revenues eligible for tax uplift - real (2027-28 CPIH FYA prices) (WN) </v>
      </c>
      <c r="F767" s="4">
        <f t="shared" si="275"/>
        <v>0</v>
      </c>
      <c r="G767" s="37" t="str">
        <f t="shared" si="275"/>
        <v>£m</v>
      </c>
      <c r="H767" s="4"/>
    </row>
    <row r="768" spans="1:8" hidden="1" outlineLevel="2" x14ac:dyDescent="0.2">
      <c r="E768" s="37" t="str">
        <f t="shared" ref="E768:G768" si="276" xml:space="preserve"> E$678</f>
        <v xml:space="preserve">In-period revenue adjustments to be applied in 2030-31 allowed revenues eligible for tax uplift - real (2027-28 CPIH FYA prices) (WWN) </v>
      </c>
      <c r="F768" s="4">
        <f t="shared" si="276"/>
        <v>0</v>
      </c>
      <c r="G768" s="37" t="str">
        <f t="shared" si="276"/>
        <v>£m</v>
      </c>
      <c r="H768" s="4"/>
    </row>
    <row r="769" spans="1:8" hidden="1" outlineLevel="2" x14ac:dyDescent="0.2">
      <c r="E769" s="37" t="str">
        <f t="shared" ref="E769:G769" si="277" xml:space="preserve"> E$679</f>
        <v xml:space="preserve">In-period revenue adjustments to be applied in 2030-31 allowed revenues eligible for tax uplift - real (2027-28 CPIH FYA prices) (BR) </v>
      </c>
      <c r="F769" s="4">
        <f t="shared" si="277"/>
        <v>0</v>
      </c>
      <c r="G769" s="37" t="str">
        <f t="shared" si="277"/>
        <v>£m</v>
      </c>
      <c r="H769" s="4"/>
    </row>
    <row r="770" spans="1:8" hidden="1" outlineLevel="2" x14ac:dyDescent="0.2">
      <c r="E770" s="37" t="str">
        <f t="shared" ref="E770:G770" si="278" xml:space="preserve"> E$680</f>
        <v xml:space="preserve">In-period revenue adjustments to be applied in 2030-31 allowed revenues eligible for tax uplift - real (2027-28 CPIH FYA prices) (ADDN1) </v>
      </c>
      <c r="F770" s="4">
        <f t="shared" si="278"/>
        <v>0</v>
      </c>
      <c r="G770" s="37" t="str">
        <f t="shared" si="278"/>
        <v>£m</v>
      </c>
      <c r="H770" s="4"/>
    </row>
    <row r="771" spans="1:8" hidden="1" outlineLevel="2" x14ac:dyDescent="0.2">
      <c r="E771" s="37" t="str">
        <f t="shared" ref="E771:G771" si="279" xml:space="preserve"> E$681</f>
        <v xml:space="preserve">In-period revenue adjustments to be applied in 2030-31 allowed revenues eligible for tax uplift - real (2027-28 CPIH FYA prices) (ADDN2) </v>
      </c>
      <c r="F771" s="4">
        <f t="shared" si="279"/>
        <v>0</v>
      </c>
      <c r="G771" s="37" t="str">
        <f t="shared" si="279"/>
        <v>£m</v>
      </c>
      <c r="H771" s="4"/>
    </row>
    <row r="772" spans="1:8" hidden="1" outlineLevel="2" x14ac:dyDescent="0.2">
      <c r="E772" s="37" t="str">
        <f t="shared" ref="E772:G772" si="280" xml:space="preserve"> E$682</f>
        <v xml:space="preserve">In-period revenue adjustments to be applied in 2030-31 allowed revenues eligible for tax uplift - real (2027-28 CPIH FYA prices) (Residential retail) </v>
      </c>
      <c r="F772" s="4">
        <f t="shared" si="280"/>
        <v>0</v>
      </c>
      <c r="G772" s="37" t="str">
        <f t="shared" si="280"/>
        <v>£m</v>
      </c>
      <c r="H772" s="4"/>
    </row>
    <row r="773" spans="1:8" hidden="1" outlineLevel="2" x14ac:dyDescent="0.2">
      <c r="E773" s="37" t="str">
        <f t="shared" ref="E773:G773" si="281" xml:space="preserve"> E$683</f>
        <v xml:space="preserve">In-period revenue adjustments to be applied in 2030-31 allowed revenues eligible for tax uplift - real (2027-28 CPIH FYA prices) (Business retail) </v>
      </c>
      <c r="F773" s="4">
        <f t="shared" si="281"/>
        <v>0</v>
      </c>
      <c r="G773" s="37" t="str">
        <f t="shared" si="281"/>
        <v>£m</v>
      </c>
      <c r="H773" s="4"/>
    </row>
    <row r="774" spans="1:8" hidden="1" outlineLevel="2" x14ac:dyDescent="0.2">
      <c r="A774" s="3"/>
      <c r="B774" s="3"/>
      <c r="C774" s="10"/>
      <c r="D774" s="11"/>
      <c r="E774" s="208" t="str">
        <f xml:space="preserve"> Inputs!E$379</f>
        <v>PR24 ODI retail revenue adjustments tax uplift switch</v>
      </c>
      <c r="F774" s="213">
        <f xml:space="preserve"> Inputs!F$379</f>
        <v>0</v>
      </c>
      <c r="G774" s="208" t="str">
        <f xml:space="preserve"> Inputs!G$379</f>
        <v>1 = Yes, 0 = No</v>
      </c>
      <c r="H774" s="23"/>
    </row>
    <row r="775" spans="1:8" hidden="1" outlineLevel="2" x14ac:dyDescent="0.2">
      <c r="A775" s="3"/>
      <c r="B775" s="3"/>
      <c r="C775" s="10"/>
      <c r="D775" s="11"/>
      <c r="E775" s="208" t="str">
        <f xml:space="preserve"> Inputs!E$380</f>
        <v>PR24 ODI retail revenue adjustments tax rate</v>
      </c>
      <c r="F775" s="214">
        <f xml:space="preserve"> Inputs!F$380</f>
        <v>0</v>
      </c>
      <c r="G775" s="208" t="str">
        <f xml:space="preserve"> Inputs!G$380</f>
        <v>%</v>
      </c>
      <c r="H775" s="63"/>
    </row>
    <row r="776" spans="1:8" hidden="1" outlineLevel="2" x14ac:dyDescent="0.2">
      <c r="E776" s="211" t="s">
        <v>239</v>
      </c>
      <c r="F776" s="212">
        <f xml:space="preserve"> ( INDEX( $F$766:$F$773,MATCH("*(Residential Retail)*", $E$766:$E$773,0 )) * $F774 * ( 1 / ( 1 - $F775 ) - 1 ) ) + INDEX( $F$766:$F$773,MATCH("*(Residential Retail)*", $E$766:$E$773,0 ))</f>
        <v>0</v>
      </c>
      <c r="G776" s="211" t="s">
        <v>199</v>
      </c>
      <c r="H776" s="4"/>
    </row>
    <row r="777" spans="1:8" hidden="1" outlineLevel="2" x14ac:dyDescent="0.2"/>
    <row r="778" spans="1:8" hidden="1" outlineLevel="2" x14ac:dyDescent="0.2"/>
    <row r="779" spans="1:8" hidden="1" outlineLevel="2" x14ac:dyDescent="0.2">
      <c r="B779" s="33" t="s">
        <v>1561</v>
      </c>
    </row>
    <row r="780" spans="1:8" hidden="1" outlineLevel="2" x14ac:dyDescent="0.2">
      <c r="E780" s="37" t="str">
        <f t="shared" ref="E780:G780" si="282" xml:space="preserve"> E$676</f>
        <v xml:space="preserve">In-period revenue adjustments to be applied in 2030-31 allowed revenues eligible for tax uplift - real (2027-28 CPIH FYA prices) (WR) </v>
      </c>
      <c r="F780" s="4">
        <f t="shared" si="282"/>
        <v>0</v>
      </c>
      <c r="G780" s="37" t="str">
        <f t="shared" si="282"/>
        <v>£m</v>
      </c>
      <c r="H780" s="4"/>
    </row>
    <row r="781" spans="1:8" hidden="1" outlineLevel="2" x14ac:dyDescent="0.2">
      <c r="E781" s="37" t="str">
        <f t="shared" ref="E781:G781" si="283" xml:space="preserve"> E$677</f>
        <v xml:space="preserve">In-period revenue adjustments to be applied in 2030-31 allowed revenues eligible for tax uplift - real (2027-28 CPIH FYA prices) (WN) </v>
      </c>
      <c r="F781" s="4">
        <f t="shared" si="283"/>
        <v>0</v>
      </c>
      <c r="G781" s="37" t="str">
        <f t="shared" si="283"/>
        <v>£m</v>
      </c>
      <c r="H781" s="4"/>
    </row>
    <row r="782" spans="1:8" hidden="1" outlineLevel="2" x14ac:dyDescent="0.2">
      <c r="E782" s="37" t="str">
        <f t="shared" ref="E782:G782" si="284" xml:space="preserve"> E$678</f>
        <v xml:space="preserve">In-period revenue adjustments to be applied in 2030-31 allowed revenues eligible for tax uplift - real (2027-28 CPIH FYA prices) (WWN) </v>
      </c>
      <c r="F782" s="4">
        <f t="shared" si="284"/>
        <v>0</v>
      </c>
      <c r="G782" s="37" t="str">
        <f t="shared" si="284"/>
        <v>£m</v>
      </c>
      <c r="H782" s="4"/>
    </row>
    <row r="783" spans="1:8" hidden="1" outlineLevel="2" x14ac:dyDescent="0.2">
      <c r="E783" s="37" t="str">
        <f t="shared" ref="E783:G783" si="285" xml:space="preserve"> E$679</f>
        <v xml:space="preserve">In-period revenue adjustments to be applied in 2030-31 allowed revenues eligible for tax uplift - real (2027-28 CPIH FYA prices) (BR) </v>
      </c>
      <c r="F783" s="4">
        <f t="shared" si="285"/>
        <v>0</v>
      </c>
      <c r="G783" s="37" t="str">
        <f t="shared" si="285"/>
        <v>£m</v>
      </c>
      <c r="H783" s="4"/>
    </row>
    <row r="784" spans="1:8" hidden="1" outlineLevel="2" x14ac:dyDescent="0.2">
      <c r="E784" s="37" t="str">
        <f t="shared" ref="E784:G784" si="286" xml:space="preserve"> E$680</f>
        <v xml:space="preserve">In-period revenue adjustments to be applied in 2030-31 allowed revenues eligible for tax uplift - real (2027-28 CPIH FYA prices) (ADDN1) </v>
      </c>
      <c r="F784" s="4">
        <f t="shared" si="286"/>
        <v>0</v>
      </c>
      <c r="G784" s="37" t="str">
        <f t="shared" si="286"/>
        <v>£m</v>
      </c>
      <c r="H784" s="4"/>
    </row>
    <row r="785" spans="1:8" hidden="1" outlineLevel="2" x14ac:dyDescent="0.2">
      <c r="E785" s="37" t="str">
        <f t="shared" ref="E785:G785" si="287" xml:space="preserve"> E$681</f>
        <v xml:space="preserve">In-period revenue adjustments to be applied in 2030-31 allowed revenues eligible for tax uplift - real (2027-28 CPIH FYA prices) (ADDN2) </v>
      </c>
      <c r="F785" s="4">
        <f t="shared" si="287"/>
        <v>0</v>
      </c>
      <c r="G785" s="37" t="str">
        <f t="shared" si="287"/>
        <v>£m</v>
      </c>
      <c r="H785" s="4"/>
    </row>
    <row r="786" spans="1:8" hidden="1" outlineLevel="2" x14ac:dyDescent="0.2">
      <c r="E786" s="37" t="str">
        <f t="shared" ref="E786:G786" si="288" xml:space="preserve"> E$682</f>
        <v xml:space="preserve">In-period revenue adjustments to be applied in 2030-31 allowed revenues eligible for tax uplift - real (2027-28 CPIH FYA prices) (Residential retail) </v>
      </c>
      <c r="F786" s="4">
        <f t="shared" si="288"/>
        <v>0</v>
      </c>
      <c r="G786" s="37" t="str">
        <f t="shared" si="288"/>
        <v>£m</v>
      </c>
      <c r="H786" s="4"/>
    </row>
    <row r="787" spans="1:8" hidden="1" outlineLevel="2" x14ac:dyDescent="0.2">
      <c r="E787" s="37" t="str">
        <f t="shared" ref="E787:G787" si="289" xml:space="preserve"> E$683</f>
        <v xml:space="preserve">In-period revenue adjustments to be applied in 2030-31 allowed revenues eligible for tax uplift - real (2027-28 CPIH FYA prices) (Business retail) </v>
      </c>
      <c r="F787" s="4">
        <f t="shared" si="289"/>
        <v>0</v>
      </c>
      <c r="G787" s="37" t="str">
        <f t="shared" si="289"/>
        <v>£m</v>
      </c>
      <c r="H787" s="4"/>
    </row>
    <row r="788" spans="1:8" hidden="1" outlineLevel="2" x14ac:dyDescent="0.2">
      <c r="A788" s="3"/>
      <c r="B788" s="3"/>
      <c r="C788" s="10"/>
      <c r="D788" s="11"/>
      <c r="E788" s="208" t="str">
        <f xml:space="preserve"> Inputs!E$379</f>
        <v>PR24 ODI retail revenue adjustments tax uplift switch</v>
      </c>
      <c r="F788" s="213">
        <f xml:space="preserve"> Inputs!F$379</f>
        <v>0</v>
      </c>
      <c r="G788" s="208" t="str">
        <f xml:space="preserve"> Inputs!G$379</f>
        <v>1 = Yes, 0 = No</v>
      </c>
      <c r="H788" s="23"/>
    </row>
    <row r="789" spans="1:8" hidden="1" outlineLevel="2" x14ac:dyDescent="0.2">
      <c r="A789" s="3"/>
      <c r="B789" s="3"/>
      <c r="C789" s="10"/>
      <c r="D789" s="11"/>
      <c r="E789" s="208" t="str">
        <f xml:space="preserve"> Inputs!E$380</f>
        <v>PR24 ODI retail revenue adjustments tax rate</v>
      </c>
      <c r="F789" s="214">
        <f xml:space="preserve"> Inputs!F$380</f>
        <v>0</v>
      </c>
      <c r="G789" s="208" t="str">
        <f xml:space="preserve"> Inputs!G$380</f>
        <v>%</v>
      </c>
      <c r="H789" s="63"/>
    </row>
    <row r="790" spans="1:8" hidden="1" outlineLevel="2" x14ac:dyDescent="0.2">
      <c r="E790" s="211" t="s">
        <v>1561</v>
      </c>
      <c r="F790" s="212">
        <f xml:space="preserve"> ( INDEX( $F$780:$F$787,MATCH("*(Business Retail)*", $E$780:$E$787,0 )) * $F788 * ( 1 / ( 1 - $F789 ) - 1 ) ) + INDEX( $F$780:$F$787,MATCH("*(Business Retail)*", $E$780:$E$787,0 ))</f>
        <v>0</v>
      </c>
      <c r="G790" s="211" t="s">
        <v>199</v>
      </c>
      <c r="H790" s="4"/>
    </row>
    <row r="791" spans="1:8" hidden="1" outlineLevel="2" x14ac:dyDescent="0.2"/>
    <row r="792" spans="1:8" hidden="1" outlineLevel="2" x14ac:dyDescent="0.2"/>
    <row r="793" spans="1:8" hidden="1" outlineLevel="2" x14ac:dyDescent="0.2">
      <c r="B793" s="33" t="s">
        <v>2701</v>
      </c>
    </row>
    <row r="794" spans="1:8" hidden="1" outlineLevel="2" x14ac:dyDescent="0.2">
      <c r="E794" s="37" t="str">
        <f t="shared" ref="E794:G794" si="290" xml:space="preserve"> E$703</f>
        <v xml:space="preserve">In-period revenue adjustments to be applied in 2031-32 allowed revenues eligible for tax uplift - real (2027-28 CPIH FYA prices) (WR) </v>
      </c>
      <c r="F794" s="4">
        <f t="shared" si="290"/>
        <v>0</v>
      </c>
      <c r="G794" s="37" t="str">
        <f t="shared" si="290"/>
        <v>£m</v>
      </c>
      <c r="H794" s="4"/>
    </row>
    <row r="795" spans="1:8" hidden="1" outlineLevel="2" x14ac:dyDescent="0.2">
      <c r="E795" s="37" t="str">
        <f t="shared" ref="E795:G795" si="291" xml:space="preserve"> E$704</f>
        <v xml:space="preserve">In-period revenue adjustments to be applied in 2031-32 allowed revenues eligible for tax uplift - real (2027-28 CPIH FYA prices) (WN) </v>
      </c>
      <c r="F795" s="4">
        <f t="shared" si="291"/>
        <v>0</v>
      </c>
      <c r="G795" s="37" t="str">
        <f t="shared" si="291"/>
        <v>£m</v>
      </c>
      <c r="H795" s="4"/>
    </row>
    <row r="796" spans="1:8" hidden="1" outlineLevel="2" x14ac:dyDescent="0.2">
      <c r="E796" s="37" t="str">
        <f t="shared" ref="E796:G796" si="292" xml:space="preserve"> E$705</f>
        <v xml:space="preserve">In-period revenue adjustments to be applied in 2031-32 allowed revenues eligible for tax uplift - real (2027-28 CPIH FYA prices) (WWN) </v>
      </c>
      <c r="F796" s="4">
        <f t="shared" si="292"/>
        <v>0</v>
      </c>
      <c r="G796" s="37" t="str">
        <f t="shared" si="292"/>
        <v>£m</v>
      </c>
      <c r="H796" s="4"/>
    </row>
    <row r="797" spans="1:8" hidden="1" outlineLevel="2" x14ac:dyDescent="0.2">
      <c r="E797" s="37" t="str">
        <f t="shared" ref="E797:G797" si="293" xml:space="preserve"> E$706</f>
        <v xml:space="preserve">In-period revenue adjustments to be applied in 2031-32 allowed revenues eligible for tax uplift - real (2027-28 CPIH FYA prices) (BR) </v>
      </c>
      <c r="F797" s="4">
        <f t="shared" si="293"/>
        <v>0</v>
      </c>
      <c r="G797" s="37" t="str">
        <f t="shared" si="293"/>
        <v>£m</v>
      </c>
      <c r="H797" s="4"/>
    </row>
    <row r="798" spans="1:8" hidden="1" outlineLevel="2" x14ac:dyDescent="0.2">
      <c r="E798" s="37" t="str">
        <f t="shared" ref="E798:G798" si="294" xml:space="preserve"> E$707</f>
        <v xml:space="preserve">In-period revenue adjustments to be applied in 2031-32 allowed revenues eligible for tax uplift - real (2027-28 CPIH FYA prices) (ADDN1) </v>
      </c>
      <c r="F798" s="4">
        <f t="shared" si="294"/>
        <v>0</v>
      </c>
      <c r="G798" s="37" t="str">
        <f t="shared" si="294"/>
        <v>£m</v>
      </c>
      <c r="H798" s="4"/>
    </row>
    <row r="799" spans="1:8" hidden="1" outlineLevel="2" x14ac:dyDescent="0.2">
      <c r="E799" s="37" t="str">
        <f t="shared" ref="E799:G799" si="295" xml:space="preserve"> E$708</f>
        <v xml:space="preserve">In-period revenue adjustments to be applied in 2031-32 allowed revenues eligible for tax uplift - real (2027-28 CPIH FYA prices) (ADDN2) </v>
      </c>
      <c r="F799" s="4">
        <f t="shared" si="295"/>
        <v>0</v>
      </c>
      <c r="G799" s="37" t="str">
        <f t="shared" si="295"/>
        <v>£m</v>
      </c>
      <c r="H799" s="4"/>
    </row>
    <row r="800" spans="1:8" hidden="1" outlineLevel="2" x14ac:dyDescent="0.2">
      <c r="E800" s="37" t="str">
        <f t="shared" ref="E800:G800" si="296" xml:space="preserve"> E$709</f>
        <v xml:space="preserve">In-period revenue adjustments to be applied in 2031-32 allowed revenues eligible for tax uplift - real (2027-28 CPIH FYA prices) (Residential retail) </v>
      </c>
      <c r="F800" s="4">
        <f t="shared" si="296"/>
        <v>0</v>
      </c>
      <c r="G800" s="37" t="str">
        <f t="shared" si="296"/>
        <v>£m</v>
      </c>
      <c r="H800" s="4"/>
    </row>
    <row r="801" spans="1:8" hidden="1" outlineLevel="2" x14ac:dyDescent="0.2">
      <c r="E801" s="37" t="str">
        <f t="shared" ref="E801:G801" si="297" xml:space="preserve"> E$710</f>
        <v xml:space="preserve">In-period revenue adjustments to be applied in 2031-32 allowed revenues eligible for tax uplift - real (2027-28 CPIH FYA prices) (Business retail) </v>
      </c>
      <c r="F801" s="4">
        <f t="shared" si="297"/>
        <v>0</v>
      </c>
      <c r="G801" s="37" t="str">
        <f t="shared" si="297"/>
        <v>£m</v>
      </c>
      <c r="H801" s="4"/>
    </row>
    <row r="802" spans="1:8" hidden="1" outlineLevel="2" x14ac:dyDescent="0.2">
      <c r="A802" s="3"/>
      <c r="B802" s="3"/>
      <c r="C802" s="10"/>
      <c r="D802" s="11"/>
      <c r="E802" s="208" t="str">
        <f xml:space="preserve"> Inputs!E$379</f>
        <v>PR24 ODI retail revenue adjustments tax uplift switch</v>
      </c>
      <c r="F802" s="213">
        <f xml:space="preserve"> Inputs!F$379</f>
        <v>0</v>
      </c>
      <c r="G802" s="208" t="str">
        <f xml:space="preserve"> Inputs!G$379</f>
        <v>1 = Yes, 0 = No</v>
      </c>
      <c r="H802" s="23"/>
    </row>
    <row r="803" spans="1:8" hidden="1" outlineLevel="2" x14ac:dyDescent="0.2">
      <c r="A803" s="3"/>
      <c r="B803" s="3"/>
      <c r="C803" s="10"/>
      <c r="D803" s="11"/>
      <c r="E803" s="208" t="str">
        <f xml:space="preserve"> Inputs!E$380</f>
        <v>PR24 ODI retail revenue adjustments tax rate</v>
      </c>
      <c r="F803" s="214">
        <f xml:space="preserve"> Inputs!F$380</f>
        <v>0</v>
      </c>
      <c r="G803" s="208" t="str">
        <f xml:space="preserve"> Inputs!G$380</f>
        <v>%</v>
      </c>
      <c r="H803" s="63"/>
    </row>
    <row r="804" spans="1:8" hidden="1" outlineLevel="2" x14ac:dyDescent="0.2">
      <c r="E804" s="211" t="s">
        <v>2701</v>
      </c>
      <c r="F804" s="212">
        <f xml:space="preserve"> ( INDEX( $F$794:$F$801,MATCH("*(Residential Retail)*", $E$794:$E$801,0 )) * $F802 * ( 1 / ( 1 - $F803 ) - 1 ) ) + INDEX( $F$794:$F$801,MATCH("*(Residential Retail)*", $E$794:$E$801,0 ))</f>
        <v>0</v>
      </c>
      <c r="G804" s="211" t="s">
        <v>199</v>
      </c>
      <c r="H804" s="4"/>
    </row>
    <row r="805" spans="1:8" hidden="1" outlineLevel="2" x14ac:dyDescent="0.2"/>
    <row r="806" spans="1:8" hidden="1" outlineLevel="2" x14ac:dyDescent="0.2"/>
    <row r="807" spans="1:8" hidden="1" outlineLevel="2" x14ac:dyDescent="0.2">
      <c r="B807" s="33" t="s">
        <v>1146</v>
      </c>
    </row>
    <row r="808" spans="1:8" hidden="1" outlineLevel="2" x14ac:dyDescent="0.2">
      <c r="E808" s="37" t="str">
        <f t="shared" ref="E808:G808" si="298" xml:space="preserve"> E$703</f>
        <v xml:space="preserve">In-period revenue adjustments to be applied in 2031-32 allowed revenues eligible for tax uplift - real (2027-28 CPIH FYA prices) (WR) </v>
      </c>
      <c r="F808" s="4">
        <f t="shared" si="298"/>
        <v>0</v>
      </c>
      <c r="G808" s="37" t="str">
        <f t="shared" si="298"/>
        <v>£m</v>
      </c>
      <c r="H808" s="4"/>
    </row>
    <row r="809" spans="1:8" hidden="1" outlineLevel="2" x14ac:dyDescent="0.2">
      <c r="E809" s="37" t="str">
        <f t="shared" ref="E809:G809" si="299" xml:space="preserve"> E$704</f>
        <v xml:space="preserve">In-period revenue adjustments to be applied in 2031-32 allowed revenues eligible for tax uplift - real (2027-28 CPIH FYA prices) (WN) </v>
      </c>
      <c r="F809" s="4">
        <f t="shared" si="299"/>
        <v>0</v>
      </c>
      <c r="G809" s="37" t="str">
        <f t="shared" si="299"/>
        <v>£m</v>
      </c>
      <c r="H809" s="4"/>
    </row>
    <row r="810" spans="1:8" hidden="1" outlineLevel="2" x14ac:dyDescent="0.2">
      <c r="E810" s="37" t="str">
        <f t="shared" ref="E810:G810" si="300" xml:space="preserve"> E$705</f>
        <v xml:space="preserve">In-period revenue adjustments to be applied in 2031-32 allowed revenues eligible for tax uplift - real (2027-28 CPIH FYA prices) (WWN) </v>
      </c>
      <c r="F810" s="4">
        <f t="shared" si="300"/>
        <v>0</v>
      </c>
      <c r="G810" s="37" t="str">
        <f t="shared" si="300"/>
        <v>£m</v>
      </c>
      <c r="H810" s="4"/>
    </row>
    <row r="811" spans="1:8" hidden="1" outlineLevel="2" x14ac:dyDescent="0.2">
      <c r="E811" s="37" t="str">
        <f t="shared" ref="E811:G811" si="301" xml:space="preserve"> E$706</f>
        <v xml:space="preserve">In-period revenue adjustments to be applied in 2031-32 allowed revenues eligible for tax uplift - real (2027-28 CPIH FYA prices) (BR) </v>
      </c>
      <c r="F811" s="4">
        <f t="shared" si="301"/>
        <v>0</v>
      </c>
      <c r="G811" s="37" t="str">
        <f t="shared" si="301"/>
        <v>£m</v>
      </c>
      <c r="H811" s="4"/>
    </row>
    <row r="812" spans="1:8" hidden="1" outlineLevel="2" x14ac:dyDescent="0.2">
      <c r="E812" s="37" t="str">
        <f t="shared" ref="E812:G812" si="302" xml:space="preserve"> E$707</f>
        <v xml:space="preserve">In-period revenue adjustments to be applied in 2031-32 allowed revenues eligible for tax uplift - real (2027-28 CPIH FYA prices) (ADDN1) </v>
      </c>
      <c r="F812" s="4">
        <f t="shared" si="302"/>
        <v>0</v>
      </c>
      <c r="G812" s="37" t="str">
        <f t="shared" si="302"/>
        <v>£m</v>
      </c>
      <c r="H812" s="4"/>
    </row>
    <row r="813" spans="1:8" hidden="1" outlineLevel="2" x14ac:dyDescent="0.2">
      <c r="E813" s="37" t="str">
        <f t="shared" ref="E813:G813" si="303" xml:space="preserve"> E$708</f>
        <v xml:space="preserve">In-period revenue adjustments to be applied in 2031-32 allowed revenues eligible for tax uplift - real (2027-28 CPIH FYA prices) (ADDN2) </v>
      </c>
      <c r="F813" s="4">
        <f t="shared" si="303"/>
        <v>0</v>
      </c>
      <c r="G813" s="37" t="str">
        <f t="shared" si="303"/>
        <v>£m</v>
      </c>
      <c r="H813" s="4"/>
    </row>
    <row r="814" spans="1:8" hidden="1" outlineLevel="2" x14ac:dyDescent="0.2">
      <c r="E814" s="37" t="str">
        <f t="shared" ref="E814:G814" si="304" xml:space="preserve"> E$709</f>
        <v xml:space="preserve">In-period revenue adjustments to be applied in 2031-32 allowed revenues eligible for tax uplift - real (2027-28 CPIH FYA prices) (Residential retail) </v>
      </c>
      <c r="F814" s="4">
        <f t="shared" si="304"/>
        <v>0</v>
      </c>
      <c r="G814" s="37" t="str">
        <f t="shared" si="304"/>
        <v>£m</v>
      </c>
      <c r="H814" s="4"/>
    </row>
    <row r="815" spans="1:8" hidden="1" outlineLevel="2" x14ac:dyDescent="0.2">
      <c r="E815" s="37" t="str">
        <f t="shared" ref="E815:G815" si="305" xml:space="preserve"> E$710</f>
        <v xml:space="preserve">In-period revenue adjustments to be applied in 2031-32 allowed revenues eligible for tax uplift - real (2027-28 CPIH FYA prices) (Business retail) </v>
      </c>
      <c r="F815" s="4">
        <f t="shared" si="305"/>
        <v>0</v>
      </c>
      <c r="G815" s="37" t="str">
        <f t="shared" si="305"/>
        <v>£m</v>
      </c>
      <c r="H815" s="4"/>
    </row>
    <row r="816" spans="1:8" hidden="1" outlineLevel="2" x14ac:dyDescent="0.2">
      <c r="A816" s="3"/>
      <c r="B816" s="3"/>
      <c r="C816" s="10"/>
      <c r="D816" s="11"/>
      <c r="E816" s="208" t="str">
        <f xml:space="preserve"> Inputs!E$379</f>
        <v>PR24 ODI retail revenue adjustments tax uplift switch</v>
      </c>
      <c r="F816" s="213">
        <f xml:space="preserve"> Inputs!F$379</f>
        <v>0</v>
      </c>
      <c r="G816" s="208" t="str">
        <f xml:space="preserve"> Inputs!G$379</f>
        <v>1 = Yes, 0 = No</v>
      </c>
      <c r="H816" s="23"/>
    </row>
    <row r="817" spans="1:8" hidden="1" outlineLevel="2" x14ac:dyDescent="0.2">
      <c r="A817" s="3"/>
      <c r="B817" s="3"/>
      <c r="C817" s="10"/>
      <c r="D817" s="11"/>
      <c r="E817" s="208" t="str">
        <f xml:space="preserve"> Inputs!E$380</f>
        <v>PR24 ODI retail revenue adjustments tax rate</v>
      </c>
      <c r="F817" s="214">
        <f xml:space="preserve"> Inputs!F$380</f>
        <v>0</v>
      </c>
      <c r="G817" s="208" t="str">
        <f xml:space="preserve"> Inputs!G$380</f>
        <v>%</v>
      </c>
      <c r="H817" s="63"/>
    </row>
    <row r="818" spans="1:8" hidden="1" outlineLevel="2" x14ac:dyDescent="0.2">
      <c r="E818" s="211" t="s">
        <v>1146</v>
      </c>
      <c r="F818" s="212">
        <f xml:space="preserve"> ( INDEX( $F$808:$F$815,MATCH("*(Business Retail)*", $E$808:$E$815,0 )) * $F816 * ( 1 / ( 1 - $F817 ) - 1 ) ) + INDEX( $F$808:$F$815,MATCH("*(Business Retail)*", $E$808:$E$815,0 ))</f>
        <v>0</v>
      </c>
      <c r="G818" s="211" t="s">
        <v>199</v>
      </c>
      <c r="H818" s="4"/>
    </row>
    <row r="819" spans="1:8" hidden="1" outlineLevel="2" x14ac:dyDescent="0.2"/>
    <row r="820" spans="1:8" hidden="1" outlineLevel="1" x14ac:dyDescent="0.2"/>
    <row r="821" spans="1:8" hidden="1" outlineLevel="1" x14ac:dyDescent="0.2"/>
    <row r="822" spans="1:8" s="21" customFormat="1" hidden="1" outlineLevel="1" x14ac:dyDescent="0.2">
      <c r="A822" s="17"/>
      <c r="B822" s="17"/>
      <c r="C822" s="35" t="s">
        <v>49</v>
      </c>
      <c r="D822" s="31"/>
    </row>
    <row r="823" spans="1:8" hidden="1" outlineLevel="1" x14ac:dyDescent="0.2"/>
    <row r="824" spans="1:8" hidden="1" outlineLevel="2" x14ac:dyDescent="0.2">
      <c r="B824" s="33" t="s">
        <v>2120</v>
      </c>
    </row>
    <row r="825" spans="1:8" hidden="1" outlineLevel="2" x14ac:dyDescent="0.2">
      <c r="E825" s="37" t="str">
        <f t="shared" ref="E825:G825" si="306" xml:space="preserve"> E$603</f>
        <v xml:space="preserve">In-period revenue adjustments to be applied in 2030-31 allowed revenues - real (2027-28 CPIH FYA prices) (WR) </v>
      </c>
      <c r="F825" s="4">
        <f t="shared" si="306"/>
        <v>0</v>
      </c>
      <c r="G825" s="37" t="str">
        <f t="shared" si="306"/>
        <v>£m</v>
      </c>
      <c r="H825" s="4"/>
    </row>
    <row r="826" spans="1:8" hidden="1" outlineLevel="2" x14ac:dyDescent="0.2">
      <c r="E826" s="37" t="str">
        <f t="shared" ref="E826:G826" si="307" xml:space="preserve"> E$604</f>
        <v xml:space="preserve">In-period revenue adjustments to be applied in 2030-31 allowed revenues - real (2027-28 CPIH FYA prices) (WN) </v>
      </c>
      <c r="F826" s="4">
        <f t="shared" si="307"/>
        <v>0</v>
      </c>
      <c r="G826" s="37" t="str">
        <f t="shared" si="307"/>
        <v>£m</v>
      </c>
      <c r="H826" s="4"/>
    </row>
    <row r="827" spans="1:8" hidden="1" outlineLevel="2" x14ac:dyDescent="0.2">
      <c r="E827" s="37" t="str">
        <f t="shared" ref="E827:G827" si="308" xml:space="preserve"> E$605</f>
        <v xml:space="preserve">In-period revenue adjustments to be applied in 2030-31 allowed revenues - real (2027-28 CPIH FYA prices) (WWN) </v>
      </c>
      <c r="F827" s="4">
        <f t="shared" si="308"/>
        <v>0</v>
      </c>
      <c r="G827" s="37" t="str">
        <f t="shared" si="308"/>
        <v>£m</v>
      </c>
      <c r="H827" s="4"/>
    </row>
    <row r="828" spans="1:8" hidden="1" outlineLevel="2" x14ac:dyDescent="0.2">
      <c r="E828" s="37" t="str">
        <f t="shared" ref="E828:G828" si="309" xml:space="preserve"> E$606</f>
        <v xml:space="preserve">In-period revenue adjustments to be applied in 2030-31 allowed revenues - real (2027-28 CPIH FYA prices) (BR) </v>
      </c>
      <c r="F828" s="4">
        <f t="shared" si="309"/>
        <v>0</v>
      </c>
      <c r="G828" s="37" t="str">
        <f t="shared" si="309"/>
        <v>£m</v>
      </c>
      <c r="H828" s="4"/>
    </row>
    <row r="829" spans="1:8" hidden="1" outlineLevel="2" x14ac:dyDescent="0.2">
      <c r="E829" s="37" t="str">
        <f t="shared" ref="E829:G829" si="310" xml:space="preserve"> E$607</f>
        <v xml:space="preserve">In-period revenue adjustments to be applied in 2030-31 allowed revenues - real (2027-28 CPIH FYA prices) (ADDN1) </v>
      </c>
      <c r="F829" s="4">
        <f t="shared" si="310"/>
        <v>0</v>
      </c>
      <c r="G829" s="37" t="str">
        <f t="shared" si="310"/>
        <v>£m</v>
      </c>
      <c r="H829" s="4"/>
    </row>
    <row r="830" spans="1:8" hidden="1" outlineLevel="2" x14ac:dyDescent="0.2">
      <c r="E830" s="37" t="str">
        <f t="shared" ref="E830:G830" si="311" xml:space="preserve"> E$608</f>
        <v xml:space="preserve">In-period revenue adjustments to be applied in 2030-31 allowed revenues - real (2027-28 CPIH FYA prices) (ADDN2) </v>
      </c>
      <c r="F830" s="4">
        <f t="shared" si="311"/>
        <v>0</v>
      </c>
      <c r="G830" s="37" t="str">
        <f t="shared" si="311"/>
        <v>£m</v>
      </c>
      <c r="H830" s="4"/>
    </row>
    <row r="831" spans="1:8" hidden="1" outlineLevel="2" x14ac:dyDescent="0.2">
      <c r="E831" s="37" t="str">
        <f t="shared" ref="E831:G831" si="312" xml:space="preserve"> E$609</f>
        <v xml:space="preserve">In-period revenue adjustments to be applied in 2030-31 allowed revenues - real (2027-28 CPIH FYA prices) (Residential retail) </v>
      </c>
      <c r="F831" s="4">
        <f t="shared" si="312"/>
        <v>0</v>
      </c>
      <c r="G831" s="37" t="str">
        <f t="shared" si="312"/>
        <v>£m</v>
      </c>
      <c r="H831" s="4"/>
    </row>
    <row r="832" spans="1:8" hidden="1" outlineLevel="2" x14ac:dyDescent="0.2">
      <c r="E832" s="37" t="str">
        <f t="shared" ref="E832:G832" si="313" xml:space="preserve"> E$610</f>
        <v xml:space="preserve">In-period revenue adjustments to be applied in 2030-31 allowed revenues - real (2027-28 CPIH FYA prices) (Business retail) </v>
      </c>
      <c r="F832" s="4">
        <f t="shared" si="313"/>
        <v>0</v>
      </c>
      <c r="G832" s="37" t="str">
        <f t="shared" si="313"/>
        <v>£m</v>
      </c>
      <c r="H832" s="4"/>
    </row>
    <row r="833" spans="1:8" hidden="1" outlineLevel="2" x14ac:dyDescent="0.2">
      <c r="A833" s="3"/>
      <c r="B833" s="3"/>
      <c r="C833" s="10"/>
      <c r="D833" s="11"/>
      <c r="E833" s="208" t="str">
        <f xml:space="preserve"> Inputs!E$572</f>
        <v xml:space="preserve">Eligible for post financeability adjustments tax uplift - PR24 In-period ODI (WR) </v>
      </c>
      <c r="F833" s="213">
        <f xml:space="preserve"> Inputs!F$572</f>
        <v>0</v>
      </c>
      <c r="G833" s="208" t="str">
        <f xml:space="preserve"> Inputs!G$572</f>
        <v>1 = Yes, 0 = No</v>
      </c>
      <c r="H833" s="23"/>
    </row>
    <row r="834" spans="1:8" hidden="1" outlineLevel="2" x14ac:dyDescent="0.2">
      <c r="A834" s="3"/>
      <c r="B834" s="3"/>
      <c r="C834" s="10"/>
      <c r="D834" s="11"/>
      <c r="E834" s="208" t="str">
        <f xml:space="preserve"> Inputs!E$573</f>
        <v xml:space="preserve">Eligible for post financeability adjustments tax uplift - PR24 In-period ODI (WN) </v>
      </c>
      <c r="F834" s="213">
        <f xml:space="preserve"> Inputs!F$573</f>
        <v>0</v>
      </c>
      <c r="G834" s="208" t="str">
        <f xml:space="preserve"> Inputs!G$573</f>
        <v>1 = Yes, 0 = No</v>
      </c>
      <c r="H834" s="23"/>
    </row>
    <row r="835" spans="1:8" hidden="1" outlineLevel="2" x14ac:dyDescent="0.2">
      <c r="A835" s="3"/>
      <c r="B835" s="3"/>
      <c r="C835" s="10"/>
      <c r="D835" s="11"/>
      <c r="E835" s="208" t="str">
        <f xml:space="preserve"> Inputs!E$574</f>
        <v xml:space="preserve">Eligible for post financeability adjustments tax uplift - PR24 In-period ODI (WWN) </v>
      </c>
      <c r="F835" s="213">
        <f xml:space="preserve"> Inputs!F$574</f>
        <v>0</v>
      </c>
      <c r="G835" s="208" t="str">
        <f xml:space="preserve"> Inputs!G$574</f>
        <v>1 = Yes, 0 = No</v>
      </c>
      <c r="H835" s="23"/>
    </row>
    <row r="836" spans="1:8" hidden="1" outlineLevel="2" x14ac:dyDescent="0.2">
      <c r="A836" s="3"/>
      <c r="B836" s="3"/>
      <c r="C836" s="10"/>
      <c r="D836" s="11"/>
      <c r="E836" s="208" t="str">
        <f xml:space="preserve"> Inputs!E$575</f>
        <v xml:space="preserve">Eligible for post financeability adjustments tax uplift - PR24 In-period ODI (BR) </v>
      </c>
      <c r="F836" s="213">
        <f xml:space="preserve"> Inputs!F$575</f>
        <v>0</v>
      </c>
      <c r="G836" s="208" t="str">
        <f xml:space="preserve"> Inputs!G$575</f>
        <v>1 = Yes, 0 = No</v>
      </c>
      <c r="H836" s="23"/>
    </row>
    <row r="837" spans="1:8" hidden="1" outlineLevel="2" x14ac:dyDescent="0.2">
      <c r="A837" s="3"/>
      <c r="B837" s="3"/>
      <c r="C837" s="10"/>
      <c r="D837" s="11"/>
      <c r="E837" s="208" t="str">
        <f xml:space="preserve"> Inputs!E$576</f>
        <v xml:space="preserve">Eligible for post financeability adjustments tax uplift - PR24 In-period ODI (ADDN1) </v>
      </c>
      <c r="F837" s="213">
        <f xml:space="preserve"> Inputs!F$576</f>
        <v>0</v>
      </c>
      <c r="G837" s="208" t="str">
        <f xml:space="preserve"> Inputs!G$576</f>
        <v>1 = Yes, 0 = No</v>
      </c>
      <c r="H837" s="23"/>
    </row>
    <row r="838" spans="1:8" hidden="1" outlineLevel="2" x14ac:dyDescent="0.2">
      <c r="A838" s="3"/>
      <c r="B838" s="3"/>
      <c r="C838" s="10"/>
      <c r="D838" s="11"/>
      <c r="E838" s="208" t="str">
        <f xml:space="preserve"> Inputs!E$577</f>
        <v xml:space="preserve">Eligible for post financeability adjustments tax uplift - PR24 In-period ODI (ADDN2) </v>
      </c>
      <c r="F838" s="213">
        <f xml:space="preserve"> Inputs!F$577</f>
        <v>0</v>
      </c>
      <c r="G838" s="208" t="str">
        <f xml:space="preserve"> Inputs!G$577</f>
        <v>1 = Yes, 0 = No</v>
      </c>
      <c r="H838" s="23"/>
    </row>
    <row r="839" spans="1:8" hidden="1" outlineLevel="2" x14ac:dyDescent="0.2">
      <c r="A839" s="3"/>
      <c r="B839" s="3"/>
      <c r="C839" s="10"/>
      <c r="D839" s="11"/>
      <c r="E839" s="208" t="str">
        <f xml:space="preserve"> Inputs!E$578</f>
        <v xml:space="preserve">Eligible for post financeability adjustments tax uplift - PR24 In-period ODI (Residential retail) </v>
      </c>
      <c r="F839" s="213">
        <f xml:space="preserve"> Inputs!F$578</f>
        <v>0</v>
      </c>
      <c r="G839" s="208" t="str">
        <f xml:space="preserve"> Inputs!G$578</f>
        <v>1 = Yes, 0 = No</v>
      </c>
      <c r="H839" s="23"/>
    </row>
    <row r="840" spans="1:8" hidden="1" outlineLevel="2" x14ac:dyDescent="0.2">
      <c r="A840" s="3"/>
      <c r="B840" s="3"/>
      <c r="C840" s="10"/>
      <c r="D840" s="11"/>
      <c r="E840" s="208" t="str">
        <f xml:space="preserve"> Inputs!E$579</f>
        <v xml:space="preserve">Eligible for post financeability adjustments tax uplift - PR24 In-period ODI (Business retail) </v>
      </c>
      <c r="F840" s="213">
        <f xml:space="preserve"> Inputs!F$579</f>
        <v>0</v>
      </c>
      <c r="G840" s="208" t="str">
        <f xml:space="preserve"> Inputs!G$579</f>
        <v>1 = Yes, 0 = No</v>
      </c>
      <c r="H840" s="23"/>
    </row>
    <row r="841" spans="1:8" hidden="1" outlineLevel="2" x14ac:dyDescent="0.2">
      <c r="A841" s="3"/>
      <c r="B841" s="3"/>
      <c r="C841" s="10"/>
      <c r="D841" s="11"/>
      <c r="E841" s="211" t="s">
        <v>2370</v>
      </c>
      <c r="F841" s="212">
        <f t="shared" ref="F841:F848" si="314" xml:space="preserve"> $F825 * ( 1 - $F833 )</f>
        <v>0</v>
      </c>
      <c r="G841" s="211" t="s">
        <v>199</v>
      </c>
      <c r="H841" s="4"/>
    </row>
    <row r="842" spans="1:8" hidden="1" outlineLevel="2" x14ac:dyDescent="0.2">
      <c r="A842" s="3"/>
      <c r="B842" s="3"/>
      <c r="C842" s="10"/>
      <c r="D842" s="11"/>
      <c r="E842" s="211" t="s">
        <v>2184</v>
      </c>
      <c r="F842" s="212">
        <f t="shared" si="314"/>
        <v>0</v>
      </c>
      <c r="G842" s="211" t="s">
        <v>199</v>
      </c>
      <c r="H842" s="4"/>
    </row>
    <row r="843" spans="1:8" hidden="1" outlineLevel="2" x14ac:dyDescent="0.2">
      <c r="A843" s="3"/>
      <c r="B843" s="3"/>
      <c r="C843" s="10"/>
      <c r="D843" s="11"/>
      <c r="E843" s="211" t="s">
        <v>127</v>
      </c>
      <c r="F843" s="212">
        <f t="shared" si="314"/>
        <v>0</v>
      </c>
      <c r="G843" s="211" t="s">
        <v>199</v>
      </c>
      <c r="H843" s="4"/>
    </row>
    <row r="844" spans="1:8" hidden="1" outlineLevel="2" x14ac:dyDescent="0.2">
      <c r="A844" s="3"/>
      <c r="B844" s="3"/>
      <c r="C844" s="10"/>
      <c r="D844" s="11"/>
      <c r="E844" s="211" t="s">
        <v>645</v>
      </c>
      <c r="F844" s="212">
        <f t="shared" si="314"/>
        <v>0</v>
      </c>
      <c r="G844" s="211" t="s">
        <v>199</v>
      </c>
      <c r="H844" s="4"/>
    </row>
    <row r="845" spans="1:8" hidden="1" outlineLevel="2" x14ac:dyDescent="0.2">
      <c r="A845" s="3"/>
      <c r="B845" s="3"/>
      <c r="C845" s="10"/>
      <c r="D845" s="11"/>
      <c r="E845" s="211" t="s">
        <v>1030</v>
      </c>
      <c r="F845" s="212">
        <f t="shared" si="314"/>
        <v>0</v>
      </c>
      <c r="G845" s="211" t="s">
        <v>199</v>
      </c>
      <c r="H845" s="4"/>
    </row>
    <row r="846" spans="1:8" hidden="1" outlineLevel="2" x14ac:dyDescent="0.2">
      <c r="A846" s="3"/>
      <c r="B846" s="3"/>
      <c r="C846" s="10"/>
      <c r="D846" s="11"/>
      <c r="E846" s="211" t="s">
        <v>2570</v>
      </c>
      <c r="F846" s="212">
        <f t="shared" si="314"/>
        <v>0</v>
      </c>
      <c r="G846" s="211" t="s">
        <v>199</v>
      </c>
      <c r="H846" s="4"/>
    </row>
    <row r="847" spans="1:8" hidden="1" outlineLevel="2" x14ac:dyDescent="0.2">
      <c r="A847" s="3"/>
      <c r="B847" s="3"/>
      <c r="C847" s="10"/>
      <c r="D847" s="11"/>
      <c r="E847" s="211" t="s">
        <v>821</v>
      </c>
      <c r="F847" s="212">
        <f t="shared" si="314"/>
        <v>0</v>
      </c>
      <c r="G847" s="211" t="s">
        <v>199</v>
      </c>
      <c r="H847" s="4"/>
    </row>
    <row r="848" spans="1:8" hidden="1" outlineLevel="2" x14ac:dyDescent="0.2">
      <c r="A848" s="3"/>
      <c r="B848" s="3"/>
      <c r="C848" s="10"/>
      <c r="D848" s="11"/>
      <c r="E848" s="211" t="s">
        <v>476</v>
      </c>
      <c r="F848" s="212">
        <f t="shared" si="314"/>
        <v>0</v>
      </c>
      <c r="G848" s="211" t="s">
        <v>199</v>
      </c>
      <c r="H848" s="4"/>
    </row>
    <row r="849" spans="1:8" hidden="1" outlineLevel="2" x14ac:dyDescent="0.2"/>
    <row r="850" spans="1:8" hidden="1" outlineLevel="2" x14ac:dyDescent="0.2"/>
    <row r="851" spans="1:8" hidden="1" outlineLevel="2" x14ac:dyDescent="0.2">
      <c r="B851" s="33" t="s">
        <v>56</v>
      </c>
    </row>
    <row r="852" spans="1:8" hidden="1" outlineLevel="2" x14ac:dyDescent="0.2">
      <c r="E852" s="37" t="str">
        <f t="shared" ref="E852:G852" si="315" xml:space="preserve"> E$646</f>
        <v xml:space="preserve">In-period revenue adjustments to be applied in 2031-32 allowed revenues - real (2027-28 CPIH FYA prices) (WR) </v>
      </c>
      <c r="F852" s="4">
        <f t="shared" si="315"/>
        <v>0</v>
      </c>
      <c r="G852" s="37" t="str">
        <f t="shared" si="315"/>
        <v>£m</v>
      </c>
      <c r="H852" s="4"/>
    </row>
    <row r="853" spans="1:8" hidden="1" outlineLevel="2" x14ac:dyDescent="0.2">
      <c r="E853" s="37" t="str">
        <f t="shared" ref="E853:G853" si="316" xml:space="preserve"> E$647</f>
        <v xml:space="preserve">In-period revenue adjustments to be applied in 2031-32 allowed revenues - real (2027-28 CPIH FYA prices) (WN) </v>
      </c>
      <c r="F853" s="4">
        <f t="shared" si="316"/>
        <v>0</v>
      </c>
      <c r="G853" s="37" t="str">
        <f t="shared" si="316"/>
        <v>£m</v>
      </c>
      <c r="H853" s="4"/>
    </row>
    <row r="854" spans="1:8" hidden="1" outlineLevel="2" x14ac:dyDescent="0.2">
      <c r="E854" s="37" t="str">
        <f t="shared" ref="E854:G854" si="317" xml:space="preserve"> E$648</f>
        <v xml:space="preserve">In-period revenue adjustments to be applied in 2031-32 allowed revenues - real (2027-28 CPIH FYA prices) (WWN) </v>
      </c>
      <c r="F854" s="4">
        <f t="shared" si="317"/>
        <v>0</v>
      </c>
      <c r="G854" s="37" t="str">
        <f t="shared" si="317"/>
        <v>£m</v>
      </c>
      <c r="H854" s="4"/>
    </row>
    <row r="855" spans="1:8" hidden="1" outlineLevel="2" x14ac:dyDescent="0.2">
      <c r="E855" s="37" t="str">
        <f t="shared" ref="E855:G855" si="318" xml:space="preserve"> E$649</f>
        <v xml:space="preserve">In-period revenue adjustments to be applied in 2031-32 allowed revenues - real (2027-28 CPIH FYA prices) (BR) </v>
      </c>
      <c r="F855" s="4">
        <f t="shared" si="318"/>
        <v>0</v>
      </c>
      <c r="G855" s="37" t="str">
        <f t="shared" si="318"/>
        <v>£m</v>
      </c>
      <c r="H855" s="4"/>
    </row>
    <row r="856" spans="1:8" hidden="1" outlineLevel="2" x14ac:dyDescent="0.2">
      <c r="E856" s="37" t="str">
        <f t="shared" ref="E856:G856" si="319" xml:space="preserve"> E$650</f>
        <v xml:space="preserve">In-period revenue adjustments to be applied in 2031-32 allowed revenues - real (2027-28 CPIH FYA prices) (ADDN1) </v>
      </c>
      <c r="F856" s="4">
        <f t="shared" si="319"/>
        <v>0</v>
      </c>
      <c r="G856" s="37" t="str">
        <f t="shared" si="319"/>
        <v>£m</v>
      </c>
      <c r="H856" s="4"/>
    </row>
    <row r="857" spans="1:8" hidden="1" outlineLevel="2" x14ac:dyDescent="0.2">
      <c r="E857" s="37" t="str">
        <f t="shared" ref="E857:G857" si="320" xml:space="preserve"> E$651</f>
        <v xml:space="preserve">In-period revenue adjustments to be applied in 2031-32 allowed revenues - real (2027-28 CPIH FYA prices) (ADDN2) </v>
      </c>
      <c r="F857" s="4">
        <f t="shared" si="320"/>
        <v>0</v>
      </c>
      <c r="G857" s="37" t="str">
        <f t="shared" si="320"/>
        <v>£m</v>
      </c>
      <c r="H857" s="4"/>
    </row>
    <row r="858" spans="1:8" hidden="1" outlineLevel="2" x14ac:dyDescent="0.2">
      <c r="E858" s="37" t="str">
        <f t="shared" ref="E858:G858" si="321" xml:space="preserve"> E$652</f>
        <v xml:space="preserve">In-period revenue adjustments to be applied in 2031-32 allowed revenues - real (2027-28 CPIH FYA prices) (Residential retail) </v>
      </c>
      <c r="F858" s="4">
        <f t="shared" si="321"/>
        <v>0</v>
      </c>
      <c r="G858" s="37" t="str">
        <f t="shared" si="321"/>
        <v>£m</v>
      </c>
      <c r="H858" s="4"/>
    </row>
    <row r="859" spans="1:8" hidden="1" outlineLevel="2" x14ac:dyDescent="0.2">
      <c r="E859" s="37" t="str">
        <f t="shared" ref="E859:G859" si="322" xml:space="preserve"> E$653</f>
        <v xml:space="preserve">In-period revenue adjustments to be applied in 2031-32 allowed revenues - real (2027-28 CPIH FYA prices) (Business retail) </v>
      </c>
      <c r="F859" s="4">
        <f t="shared" si="322"/>
        <v>0</v>
      </c>
      <c r="G859" s="37" t="str">
        <f t="shared" si="322"/>
        <v>£m</v>
      </c>
      <c r="H859" s="4"/>
    </row>
    <row r="860" spans="1:8" hidden="1" outlineLevel="2" x14ac:dyDescent="0.2">
      <c r="A860" s="3"/>
      <c r="B860" s="3"/>
      <c r="C860" s="10"/>
      <c r="D860" s="11"/>
      <c r="E860" s="208" t="str">
        <f xml:space="preserve"> Inputs!E$572</f>
        <v xml:space="preserve">Eligible for post financeability adjustments tax uplift - PR24 In-period ODI (WR) </v>
      </c>
      <c r="F860" s="213">
        <f xml:space="preserve"> Inputs!F$572</f>
        <v>0</v>
      </c>
      <c r="G860" s="208" t="str">
        <f xml:space="preserve"> Inputs!G$572</f>
        <v>1 = Yes, 0 = No</v>
      </c>
      <c r="H860" s="23"/>
    </row>
    <row r="861" spans="1:8" hidden="1" outlineLevel="2" x14ac:dyDescent="0.2">
      <c r="A861" s="3"/>
      <c r="B861" s="3"/>
      <c r="C861" s="10"/>
      <c r="D861" s="11"/>
      <c r="E861" s="208" t="str">
        <f xml:space="preserve"> Inputs!E$573</f>
        <v xml:space="preserve">Eligible for post financeability adjustments tax uplift - PR24 In-period ODI (WN) </v>
      </c>
      <c r="F861" s="213">
        <f xml:space="preserve"> Inputs!F$573</f>
        <v>0</v>
      </c>
      <c r="G861" s="208" t="str">
        <f xml:space="preserve"> Inputs!G$573</f>
        <v>1 = Yes, 0 = No</v>
      </c>
      <c r="H861" s="23"/>
    </row>
    <row r="862" spans="1:8" hidden="1" outlineLevel="2" x14ac:dyDescent="0.2">
      <c r="A862" s="3"/>
      <c r="B862" s="3"/>
      <c r="C862" s="10"/>
      <c r="D862" s="11"/>
      <c r="E862" s="208" t="str">
        <f xml:space="preserve"> Inputs!E$574</f>
        <v xml:space="preserve">Eligible for post financeability adjustments tax uplift - PR24 In-period ODI (WWN) </v>
      </c>
      <c r="F862" s="213">
        <f xml:space="preserve"> Inputs!F$574</f>
        <v>0</v>
      </c>
      <c r="G862" s="208" t="str">
        <f xml:space="preserve"> Inputs!G$574</f>
        <v>1 = Yes, 0 = No</v>
      </c>
      <c r="H862" s="23"/>
    </row>
    <row r="863" spans="1:8" hidden="1" outlineLevel="2" x14ac:dyDescent="0.2">
      <c r="A863" s="3"/>
      <c r="B863" s="3"/>
      <c r="C863" s="10"/>
      <c r="D863" s="11"/>
      <c r="E863" s="208" t="str">
        <f xml:space="preserve"> Inputs!E$575</f>
        <v xml:space="preserve">Eligible for post financeability adjustments tax uplift - PR24 In-period ODI (BR) </v>
      </c>
      <c r="F863" s="213">
        <f xml:space="preserve"> Inputs!F$575</f>
        <v>0</v>
      </c>
      <c r="G863" s="208" t="str">
        <f xml:space="preserve"> Inputs!G$575</f>
        <v>1 = Yes, 0 = No</v>
      </c>
      <c r="H863" s="23"/>
    </row>
    <row r="864" spans="1:8" hidden="1" outlineLevel="2" x14ac:dyDescent="0.2">
      <c r="A864" s="3"/>
      <c r="B864" s="3"/>
      <c r="C864" s="10"/>
      <c r="D864" s="11"/>
      <c r="E864" s="208" t="str">
        <f xml:space="preserve"> Inputs!E$576</f>
        <v xml:space="preserve">Eligible for post financeability adjustments tax uplift - PR24 In-period ODI (ADDN1) </v>
      </c>
      <c r="F864" s="213">
        <f xml:space="preserve"> Inputs!F$576</f>
        <v>0</v>
      </c>
      <c r="G864" s="208" t="str">
        <f xml:space="preserve"> Inputs!G$576</f>
        <v>1 = Yes, 0 = No</v>
      </c>
      <c r="H864" s="23"/>
    </row>
    <row r="865" spans="1:8" hidden="1" outlineLevel="2" x14ac:dyDescent="0.2">
      <c r="A865" s="3"/>
      <c r="B865" s="3"/>
      <c r="C865" s="10"/>
      <c r="D865" s="11"/>
      <c r="E865" s="208" t="str">
        <f xml:space="preserve"> Inputs!E$577</f>
        <v xml:space="preserve">Eligible for post financeability adjustments tax uplift - PR24 In-period ODI (ADDN2) </v>
      </c>
      <c r="F865" s="213">
        <f xml:space="preserve"> Inputs!F$577</f>
        <v>0</v>
      </c>
      <c r="G865" s="208" t="str">
        <f xml:space="preserve"> Inputs!G$577</f>
        <v>1 = Yes, 0 = No</v>
      </c>
      <c r="H865" s="23"/>
    </row>
    <row r="866" spans="1:8" hidden="1" outlineLevel="2" x14ac:dyDescent="0.2">
      <c r="A866" s="3"/>
      <c r="B866" s="3"/>
      <c r="C866" s="10"/>
      <c r="D866" s="11"/>
      <c r="E866" s="208" t="str">
        <f xml:space="preserve"> Inputs!E$578</f>
        <v xml:space="preserve">Eligible for post financeability adjustments tax uplift - PR24 In-period ODI (Residential retail) </v>
      </c>
      <c r="F866" s="213">
        <f xml:space="preserve"> Inputs!F$578</f>
        <v>0</v>
      </c>
      <c r="G866" s="208" t="str">
        <f xml:space="preserve"> Inputs!G$578</f>
        <v>1 = Yes, 0 = No</v>
      </c>
      <c r="H866" s="23"/>
    </row>
    <row r="867" spans="1:8" hidden="1" outlineLevel="2" x14ac:dyDescent="0.2">
      <c r="A867" s="3"/>
      <c r="B867" s="3"/>
      <c r="C867" s="10"/>
      <c r="D867" s="11"/>
      <c r="E867" s="208" t="str">
        <f xml:space="preserve"> Inputs!E$579</f>
        <v xml:space="preserve">Eligible for post financeability adjustments tax uplift - PR24 In-period ODI (Business retail) </v>
      </c>
      <c r="F867" s="213">
        <f xml:space="preserve"> Inputs!F$579</f>
        <v>0</v>
      </c>
      <c r="G867" s="208" t="str">
        <f xml:space="preserve"> Inputs!G$579</f>
        <v>1 = Yes, 0 = No</v>
      </c>
      <c r="H867" s="23"/>
    </row>
    <row r="868" spans="1:8" hidden="1" outlineLevel="2" x14ac:dyDescent="0.2">
      <c r="A868" s="3"/>
      <c r="B868" s="3"/>
      <c r="C868" s="10"/>
      <c r="D868" s="11"/>
      <c r="E868" s="211" t="s">
        <v>1031</v>
      </c>
      <c r="F868" s="212">
        <f t="shared" ref="F868:F875" si="323" xml:space="preserve"> $F852 * ( 1 - $F860 )</f>
        <v>0</v>
      </c>
      <c r="G868" s="211" t="s">
        <v>199</v>
      </c>
      <c r="H868" s="4"/>
    </row>
    <row r="869" spans="1:8" hidden="1" outlineLevel="2" x14ac:dyDescent="0.2">
      <c r="A869" s="3"/>
      <c r="B869" s="3"/>
      <c r="C869" s="10"/>
      <c r="D869" s="11"/>
      <c r="E869" s="211" t="s">
        <v>1032</v>
      </c>
      <c r="F869" s="212">
        <f t="shared" si="323"/>
        <v>0</v>
      </c>
      <c r="G869" s="211" t="s">
        <v>199</v>
      </c>
      <c r="H869" s="4"/>
    </row>
    <row r="870" spans="1:8" hidden="1" outlineLevel="2" x14ac:dyDescent="0.2">
      <c r="A870" s="3"/>
      <c r="B870" s="3"/>
      <c r="C870" s="10"/>
      <c r="D870" s="11"/>
      <c r="E870" s="211" t="s">
        <v>477</v>
      </c>
      <c r="F870" s="212">
        <f t="shared" si="323"/>
        <v>0</v>
      </c>
      <c r="G870" s="211" t="s">
        <v>199</v>
      </c>
      <c r="H870" s="4"/>
    </row>
    <row r="871" spans="1:8" hidden="1" outlineLevel="2" x14ac:dyDescent="0.2">
      <c r="A871" s="3"/>
      <c r="B871" s="3"/>
      <c r="C871" s="10"/>
      <c r="D871" s="11"/>
      <c r="E871" s="211" t="s">
        <v>2371</v>
      </c>
      <c r="F871" s="212">
        <f t="shared" si="323"/>
        <v>0</v>
      </c>
      <c r="G871" s="211" t="s">
        <v>199</v>
      </c>
      <c r="H871" s="4"/>
    </row>
    <row r="872" spans="1:8" hidden="1" outlineLevel="2" x14ac:dyDescent="0.2">
      <c r="A872" s="3"/>
      <c r="B872" s="3"/>
      <c r="C872" s="10"/>
      <c r="D872" s="11"/>
      <c r="E872" s="211" t="s">
        <v>478</v>
      </c>
      <c r="F872" s="212">
        <f t="shared" si="323"/>
        <v>0</v>
      </c>
      <c r="G872" s="211" t="s">
        <v>199</v>
      </c>
      <c r="H872" s="4"/>
    </row>
    <row r="873" spans="1:8" hidden="1" outlineLevel="2" x14ac:dyDescent="0.2">
      <c r="A873" s="3"/>
      <c r="B873" s="3"/>
      <c r="C873" s="10"/>
      <c r="D873" s="11"/>
      <c r="E873" s="211" t="s">
        <v>2185</v>
      </c>
      <c r="F873" s="212">
        <f t="shared" si="323"/>
        <v>0</v>
      </c>
      <c r="G873" s="211" t="s">
        <v>199</v>
      </c>
      <c r="H873" s="4"/>
    </row>
    <row r="874" spans="1:8" hidden="1" outlineLevel="2" x14ac:dyDescent="0.2">
      <c r="A874" s="3"/>
      <c r="B874" s="3"/>
      <c r="C874" s="10"/>
      <c r="D874" s="11"/>
      <c r="E874" s="211" t="s">
        <v>822</v>
      </c>
      <c r="F874" s="212">
        <f t="shared" si="323"/>
        <v>0</v>
      </c>
      <c r="G874" s="211" t="s">
        <v>199</v>
      </c>
      <c r="H874" s="4"/>
    </row>
    <row r="875" spans="1:8" hidden="1" outlineLevel="2" x14ac:dyDescent="0.2">
      <c r="A875" s="3"/>
      <c r="B875" s="3"/>
      <c r="C875" s="10"/>
      <c r="D875" s="11"/>
      <c r="E875" s="211" t="s">
        <v>1832</v>
      </c>
      <c r="F875" s="212">
        <f t="shared" si="323"/>
        <v>0</v>
      </c>
      <c r="G875" s="211" t="s">
        <v>199</v>
      </c>
      <c r="H875" s="4"/>
    </row>
    <row r="876" spans="1:8" hidden="1" outlineLevel="2" x14ac:dyDescent="0.2"/>
    <row r="877" spans="1:8" hidden="1" outlineLevel="2" x14ac:dyDescent="0.2"/>
    <row r="878" spans="1:8" hidden="1" outlineLevel="2" x14ac:dyDescent="0.2">
      <c r="B878" s="33" t="s">
        <v>404</v>
      </c>
    </row>
    <row r="879" spans="1:8" hidden="1" outlineLevel="2" x14ac:dyDescent="0.2">
      <c r="A879" s="3"/>
      <c r="B879" s="3"/>
      <c r="C879" s="10"/>
      <c r="D879" s="11"/>
      <c r="E879" s="208" t="str">
        <f xml:space="preserve"> Inputs!E$379</f>
        <v>PR24 ODI retail revenue adjustments tax uplift switch</v>
      </c>
      <c r="F879" s="213">
        <f xml:space="preserve"> Inputs!F$379</f>
        <v>0</v>
      </c>
      <c r="G879" s="208" t="str">
        <f xml:space="preserve"> Inputs!G$379</f>
        <v>1 = Yes, 0 = No</v>
      </c>
      <c r="H879" s="23"/>
    </row>
    <row r="880" spans="1:8" hidden="1" outlineLevel="2" x14ac:dyDescent="0.2">
      <c r="E880" s="37" t="str">
        <f t="shared" ref="E880:G880" si="324" xml:space="preserve"> E$776</f>
        <v>In-period revenue adjustments to be applied in 2030-31 allowed revenues adjusted for tax uplift - real (2027-28 CPIH FYA prices) (Residential retail)</v>
      </c>
      <c r="F880" s="4">
        <f t="shared" si="324"/>
        <v>0</v>
      </c>
      <c r="G880" s="37" t="str">
        <f t="shared" si="324"/>
        <v>£m</v>
      </c>
      <c r="H880" s="4"/>
    </row>
    <row r="881" spans="1:8" hidden="1" outlineLevel="2" x14ac:dyDescent="0.2">
      <c r="A881" s="3"/>
      <c r="B881" s="3"/>
      <c r="C881" s="10"/>
      <c r="D881" s="11"/>
      <c r="E881" s="211" t="s">
        <v>404</v>
      </c>
      <c r="F881" s="212">
        <f xml:space="preserve"> IF( $F879 = 1, $F880, 0 )</f>
        <v>0</v>
      </c>
      <c r="G881" s="211" t="s">
        <v>199</v>
      </c>
      <c r="H881" s="4"/>
    </row>
    <row r="882" spans="1:8" hidden="1" outlineLevel="2" x14ac:dyDescent="0.2"/>
    <row r="883" spans="1:8" hidden="1" outlineLevel="2" x14ac:dyDescent="0.2"/>
    <row r="884" spans="1:8" hidden="1" outlineLevel="2" x14ac:dyDescent="0.2">
      <c r="B884" s="33" t="s">
        <v>240</v>
      </c>
    </row>
    <row r="885" spans="1:8" hidden="1" outlineLevel="2" x14ac:dyDescent="0.2">
      <c r="A885" s="3"/>
      <c r="B885" s="3"/>
      <c r="C885" s="10"/>
      <c r="D885" s="11"/>
      <c r="E885" s="208" t="str">
        <f xml:space="preserve"> Inputs!E$379</f>
        <v>PR24 ODI retail revenue adjustments tax uplift switch</v>
      </c>
      <c r="F885" s="213">
        <f xml:space="preserve"> Inputs!F$379</f>
        <v>0</v>
      </c>
      <c r="G885" s="208" t="str">
        <f xml:space="preserve"> Inputs!G$379</f>
        <v>1 = Yes, 0 = No</v>
      </c>
      <c r="H885" s="23"/>
    </row>
    <row r="886" spans="1:8" hidden="1" outlineLevel="2" x14ac:dyDescent="0.2">
      <c r="E886" s="37" t="str">
        <f t="shared" ref="E886:G886" si="325" xml:space="preserve"> E$790</f>
        <v>In-period revenue adjustments to be applied in 2030-31 allowed revenues adjusted for tax uplift - real (2027-28 CPIH FYA prices) (Business retail)</v>
      </c>
      <c r="F886" s="4">
        <f t="shared" si="325"/>
        <v>0</v>
      </c>
      <c r="G886" s="37" t="str">
        <f t="shared" si="325"/>
        <v>£m</v>
      </c>
      <c r="H886" s="4"/>
    </row>
    <row r="887" spans="1:8" hidden="1" outlineLevel="2" x14ac:dyDescent="0.2">
      <c r="A887" s="3"/>
      <c r="B887" s="3"/>
      <c r="C887" s="10"/>
      <c r="D887" s="11"/>
      <c r="E887" s="211" t="s">
        <v>240</v>
      </c>
      <c r="F887" s="212">
        <f xml:space="preserve"> IF( $F885 = 1, $F886, 0 )</f>
        <v>0</v>
      </c>
      <c r="G887" s="211" t="s">
        <v>199</v>
      </c>
      <c r="H887" s="4"/>
    </row>
    <row r="888" spans="1:8" hidden="1" outlineLevel="2" x14ac:dyDescent="0.2"/>
    <row r="889" spans="1:8" hidden="1" outlineLevel="2" x14ac:dyDescent="0.2"/>
    <row r="890" spans="1:8" hidden="1" outlineLevel="2" x14ac:dyDescent="0.2">
      <c r="B890" s="33" t="s">
        <v>944</v>
      </c>
    </row>
    <row r="891" spans="1:8" hidden="1" outlineLevel="2" x14ac:dyDescent="0.2">
      <c r="A891" s="3"/>
      <c r="B891" s="3"/>
      <c r="C891" s="10"/>
      <c r="D891" s="11"/>
      <c r="E891" s="208" t="str">
        <f xml:space="preserve"> Inputs!E$379</f>
        <v>PR24 ODI retail revenue adjustments tax uplift switch</v>
      </c>
      <c r="F891" s="213">
        <f xml:space="preserve"> Inputs!F$379</f>
        <v>0</v>
      </c>
      <c r="G891" s="208" t="str">
        <f xml:space="preserve"> Inputs!G$379</f>
        <v>1 = Yes, 0 = No</v>
      </c>
      <c r="H891" s="23"/>
    </row>
    <row r="892" spans="1:8" hidden="1" outlineLevel="2" x14ac:dyDescent="0.2">
      <c r="E892" s="37" t="str">
        <f t="shared" ref="E892:G892" si="326" xml:space="preserve"> E$804</f>
        <v>In-period revenue adjustments to be applied in 2031-32 allowed revenues adjusted for tax uplift - real (2027-28 CPIH FYA prices) (Residential retail)</v>
      </c>
      <c r="F892" s="4">
        <f t="shared" si="326"/>
        <v>0</v>
      </c>
      <c r="G892" s="37" t="str">
        <f t="shared" si="326"/>
        <v>£m</v>
      </c>
      <c r="H892" s="4"/>
    </row>
    <row r="893" spans="1:8" hidden="1" outlineLevel="2" x14ac:dyDescent="0.2">
      <c r="A893" s="3"/>
      <c r="B893" s="3"/>
      <c r="C893" s="10"/>
      <c r="D893" s="11"/>
      <c r="E893" s="211" t="s">
        <v>944</v>
      </c>
      <c r="F893" s="212">
        <f xml:space="preserve"> IF( $F891 = 1, $F892, 0 )</f>
        <v>0</v>
      </c>
      <c r="G893" s="211" t="s">
        <v>199</v>
      </c>
      <c r="H893" s="4"/>
    </row>
    <row r="894" spans="1:8" hidden="1" outlineLevel="2" x14ac:dyDescent="0.2"/>
    <row r="895" spans="1:8" hidden="1" outlineLevel="2" x14ac:dyDescent="0.2"/>
    <row r="896" spans="1:8" hidden="1" outlineLevel="2" x14ac:dyDescent="0.2">
      <c r="B896" s="33" t="s">
        <v>2121</v>
      </c>
    </row>
    <row r="897" spans="1:8" hidden="1" outlineLevel="2" x14ac:dyDescent="0.2">
      <c r="A897" s="3"/>
      <c r="B897" s="3"/>
      <c r="C897" s="10"/>
      <c r="D897" s="11"/>
      <c r="E897" s="208" t="str">
        <f xml:space="preserve"> Inputs!E$379</f>
        <v>PR24 ODI retail revenue adjustments tax uplift switch</v>
      </c>
      <c r="F897" s="213">
        <f xml:space="preserve"> Inputs!F$379</f>
        <v>0</v>
      </c>
      <c r="G897" s="208" t="str">
        <f xml:space="preserve"> Inputs!G$379</f>
        <v>1 = Yes, 0 = No</v>
      </c>
      <c r="H897" s="23"/>
    </row>
    <row r="898" spans="1:8" hidden="1" outlineLevel="2" x14ac:dyDescent="0.2">
      <c r="E898" s="37" t="str">
        <f t="shared" ref="E898:G898" si="327" xml:space="preserve"> E$818</f>
        <v>In-period revenue adjustments to be applied in 2031-32 allowed revenues adjusted for tax uplift - real (2027-28 CPIH FYA prices) (Business retail)</v>
      </c>
      <c r="F898" s="4">
        <f t="shared" si="327"/>
        <v>0</v>
      </c>
      <c r="G898" s="37" t="str">
        <f t="shared" si="327"/>
        <v>£m</v>
      </c>
      <c r="H898" s="4"/>
    </row>
    <row r="899" spans="1:8" hidden="1" outlineLevel="2" x14ac:dyDescent="0.2">
      <c r="A899" s="3"/>
      <c r="B899" s="3"/>
      <c r="C899" s="10"/>
      <c r="D899" s="11"/>
      <c r="E899" s="211" t="s">
        <v>2121</v>
      </c>
      <c r="F899" s="212">
        <f xml:space="preserve"> IF( $F897 = 1, $F898, 0 )</f>
        <v>0</v>
      </c>
      <c r="G899" s="211" t="s">
        <v>199</v>
      </c>
      <c r="H899" s="4"/>
    </row>
    <row r="900" spans="1:8" hidden="1" outlineLevel="2" x14ac:dyDescent="0.2"/>
    <row r="901" spans="1:8" x14ac:dyDescent="0.2"/>
    <row r="902" spans="1:8" x14ac:dyDescent="0.2"/>
    <row r="903" spans="1:8" x14ac:dyDescent="0.2">
      <c r="A903" s="33" t="s">
        <v>2080</v>
      </c>
    </row>
    <row r="904" spans="1:8" x14ac:dyDescent="0.2"/>
    <row r="905" spans="1:8" x14ac:dyDescent="0.2"/>
  </sheetData>
  <conditionalFormatting sqref="F2">
    <cfRule type="cellIs" dxfId="34" priority="1" stopIfTrue="1" operator="notEqual">
      <formula>0</formula>
    </cfRule>
    <cfRule type="cellIs" dxfId="33" priority="2" stopIfTrue="1" operator="equal">
      <formula>""</formula>
    </cfRule>
  </conditionalFormatting>
  <conditionalFormatting sqref="J3:ZZ3">
    <cfRule type="cellIs" dxfId="32" priority="3" operator="equal">
      <formula>"PPA ext."</formula>
    </cfRule>
    <cfRule type="cellIs" dxfId="31" priority="4" operator="equal">
      <formula>"Delay"</formula>
    </cfRule>
    <cfRule type="cellIs" dxfId="30" priority="5" operator="equal">
      <formula>"Fin Close"</formula>
    </cfRule>
    <cfRule type="cellIs" dxfId="29" priority="6" stopIfTrue="1" operator="equal">
      <formula>"Construction"</formula>
    </cfRule>
    <cfRule type="cellIs" dxfId="28" priority="7" stopIfTrue="1" operator="equal">
      <formula>"Operations"</formula>
    </cfRule>
  </conditionalFormatting>
  <pageMargins left="0.70866141732283472" right="0.70866141732283472" top="0.74803149606299213" bottom="0.74803149606299213" header="0.31496062992125984" footer="0.31496062992125984"/>
  <pageSetup paperSize="8" scale="52" fitToHeight="0" orientation="landscape" r:id="rId1"/>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D8D8D8"/>
    <outlinePr summaryBelow="0" summaryRight="0"/>
    <pageSetUpPr fitToPage="1"/>
  </sheetPr>
  <dimension ref="A1:ZZ2686"/>
  <sheetViews>
    <sheetView showGridLines="0" zoomScaleNormal="100" workbookViewId="0">
      <pane xSplit="9" ySplit="5" topLeftCell="J6" activePane="bottomRight" state="frozen"/>
      <selection activeCell="J1" sqref="J1"/>
      <selection pane="topRight" activeCell="J1" sqref="J1"/>
      <selection pane="bottomLeft" activeCell="J1" sqref="J1"/>
      <selection pane="bottomRight"/>
    </sheetView>
  </sheetViews>
  <sheetFormatPr defaultColWidth="0" defaultRowHeight="13" zeroHeight="1" outlineLevelRow="2" x14ac:dyDescent="0.2"/>
  <cols>
    <col min="1" max="2" width="1.44140625" style="33" customWidth="1"/>
    <col min="3" max="3" width="1.44140625" style="68" customWidth="1"/>
    <col min="4" max="4" width="1.44140625" style="69" customWidth="1"/>
    <col min="5" max="5" width="174.77734375" style="37" bestFit="1" customWidth="1"/>
    <col min="6" max="6" width="14.77734375" style="37" customWidth="1"/>
    <col min="7" max="7" width="15.77734375" style="37" bestFit="1" customWidth="1"/>
    <col min="8" max="8" width="14.77734375" style="37" customWidth="1"/>
    <col min="9" max="9" width="3.44140625" style="37" customWidth="1"/>
    <col min="10" max="23" width="14.77734375" style="37" customWidth="1"/>
    <col min="24" max="16384" width="15.109375" style="37" hidden="1"/>
  </cols>
  <sheetData>
    <row r="1" spans="1:702" s="53" customFormat="1" ht="31" x14ac:dyDescent="0.2">
      <c r="A1" s="29" t="str">
        <f ca="1" xml:space="preserve"> RIGHT(CELL("filename", A1), LEN(CELL("filename", A1)) - SEARCH("]", CELL("filename", A1)))</f>
        <v>Calc</v>
      </c>
      <c r="B1" s="29"/>
    </row>
    <row r="2" spans="1:702" s="59" customFormat="1" x14ac:dyDescent="0.2">
      <c r="A2" s="3"/>
      <c r="B2" s="3"/>
      <c r="C2" s="10"/>
      <c r="D2" s="11"/>
      <c r="E2" s="2" t="s">
        <v>2256</v>
      </c>
      <c r="F2" s="62">
        <f>Inputs!$F$2</f>
        <v>0</v>
      </c>
      <c r="G2" s="65" t="s">
        <v>1104</v>
      </c>
      <c r="H2" s="2"/>
      <c r="I2" s="2"/>
      <c r="J2" s="7">
        <f xml:space="preserve"> Time!J$14</f>
        <v>44651</v>
      </c>
      <c r="K2" s="7">
        <f xml:space="preserve"> Time!K$14</f>
        <v>45016</v>
      </c>
      <c r="L2" s="7">
        <f xml:space="preserve"> Time!L$14</f>
        <v>45382</v>
      </c>
      <c r="M2" s="7">
        <f xml:space="preserve"> Time!M$14</f>
        <v>45747</v>
      </c>
      <c r="N2" s="7">
        <f xml:space="preserve"> Time!N$14</f>
        <v>46112</v>
      </c>
      <c r="O2" s="7">
        <f xml:space="preserve"> Time!O$14</f>
        <v>46477</v>
      </c>
      <c r="P2" s="7">
        <f xml:space="preserve"> Time!P$14</f>
        <v>46843</v>
      </c>
      <c r="Q2" s="7">
        <f xml:space="preserve"> Time!Q$14</f>
        <v>47208</v>
      </c>
      <c r="R2" s="7">
        <f xml:space="preserve"> Time!R$14</f>
        <v>47573</v>
      </c>
      <c r="S2" s="7">
        <f xml:space="preserve"> Time!S$14</f>
        <v>47938</v>
      </c>
      <c r="T2" s="7">
        <f xml:space="preserve"> Time!T$14</f>
        <v>48304</v>
      </c>
      <c r="U2" s="7">
        <f xml:space="preserve"> Time!U$14</f>
        <v>48669</v>
      </c>
      <c r="V2" s="7">
        <f xml:space="preserve"> Time!V$14</f>
        <v>49034</v>
      </c>
      <c r="W2" s="7">
        <f xml:space="preserve"> Time!W$14</f>
        <v>49399</v>
      </c>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row>
    <row r="3" spans="1:702" s="8" customFormat="1" x14ac:dyDescent="0.2">
      <c r="A3" s="3"/>
      <c r="B3" s="3"/>
      <c r="C3" s="10"/>
      <c r="D3" s="11"/>
      <c r="E3" s="37" t="s">
        <v>1707</v>
      </c>
      <c r="H3" s="2"/>
      <c r="I3" s="2"/>
      <c r="J3" s="1" t="str">
        <f xml:space="preserve"> Time!J$19</f>
        <v/>
      </c>
      <c r="K3" s="1" t="str">
        <f xml:space="preserve"> Time!K$19</f>
        <v/>
      </c>
      <c r="L3" s="1" t="str">
        <f xml:space="preserve"> Time!L$19</f>
        <v/>
      </c>
      <c r="M3" s="1" t="str">
        <f xml:space="preserve"> Time!M$19</f>
        <v/>
      </c>
      <c r="N3" s="1" t="str">
        <f xml:space="preserve"> Time!N$19</f>
        <v/>
      </c>
      <c r="O3" s="1" t="str">
        <f xml:space="preserve"> Time!O$19</f>
        <v/>
      </c>
      <c r="P3" s="1" t="str">
        <f xml:space="preserve"> Time!P$19</f>
        <v/>
      </c>
      <c r="Q3" s="1" t="str">
        <f xml:space="preserve"> Time!Q$19</f>
        <v/>
      </c>
      <c r="R3" s="1" t="str">
        <f xml:space="preserve"> Time!R$19</f>
        <v/>
      </c>
      <c r="S3" s="1" t="str">
        <f xml:space="preserve"> Time!S$19</f>
        <v>PR24</v>
      </c>
      <c r="T3" s="1" t="str">
        <f xml:space="preserve"> Time!T$19</f>
        <v>PR24</v>
      </c>
      <c r="U3" s="1" t="str">
        <f xml:space="preserve"> Time!U$19</f>
        <v>PR24</v>
      </c>
      <c r="V3" s="1" t="str">
        <f xml:space="preserve"> Time!V$19</f>
        <v>PR24</v>
      </c>
      <c r="W3" s="1" t="str">
        <f xml:space="preserve"> Time!W$19</f>
        <v>PR24</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8" customFormat="1" x14ac:dyDescent="0.2">
      <c r="A4" s="3"/>
      <c r="B4" s="3"/>
      <c r="C4" s="10"/>
      <c r="D4" s="11"/>
      <c r="E4" s="2" t="s">
        <v>189</v>
      </c>
      <c r="F4" s="33"/>
      <c r="G4" s="2"/>
      <c r="H4" s="2"/>
      <c r="I4" s="2"/>
      <c r="J4" s="18">
        <f xml:space="preserve"> Time!J$25</f>
        <v>2022</v>
      </c>
      <c r="K4" s="18">
        <f xml:space="preserve"> Time!K$25</f>
        <v>2023</v>
      </c>
      <c r="L4" s="18">
        <f xml:space="preserve"> Time!L$25</f>
        <v>2024</v>
      </c>
      <c r="M4" s="18">
        <f xml:space="preserve"> Time!M$25</f>
        <v>2025</v>
      </c>
      <c r="N4" s="18">
        <f xml:space="preserve"> Time!N$25</f>
        <v>2026</v>
      </c>
      <c r="O4" s="18">
        <f xml:space="preserve"> Time!O$25</f>
        <v>2027</v>
      </c>
      <c r="P4" s="18">
        <f xml:space="preserve"> Time!P$25</f>
        <v>2028</v>
      </c>
      <c r="Q4" s="18">
        <f xml:space="preserve"> Time!Q$25</f>
        <v>2029</v>
      </c>
      <c r="R4" s="18">
        <f xml:space="preserve"> Time!R$25</f>
        <v>2030</v>
      </c>
      <c r="S4" s="18">
        <f xml:space="preserve"> Time!S$25</f>
        <v>2031</v>
      </c>
      <c r="T4" s="18">
        <f xml:space="preserve"> Time!T$25</f>
        <v>2032</v>
      </c>
      <c r="U4" s="18">
        <f xml:space="preserve"> Time!U$25</f>
        <v>2033</v>
      </c>
      <c r="V4" s="18">
        <f xml:space="preserve"> Time!V$25</f>
        <v>2034</v>
      </c>
      <c r="W4" s="18">
        <f xml:space="preserve"> Time!W$25</f>
        <v>2035</v>
      </c>
    </row>
    <row r="5" spans="1:702" s="8" customFormat="1" x14ac:dyDescent="0.2">
      <c r="A5" s="3"/>
      <c r="B5" s="3"/>
      <c r="C5" s="10"/>
      <c r="D5" s="11"/>
      <c r="E5" s="2" t="s">
        <v>362</v>
      </c>
      <c r="F5" s="33" t="s">
        <v>2082</v>
      </c>
      <c r="G5" s="33" t="s">
        <v>1892</v>
      </c>
      <c r="H5" s="33" t="s">
        <v>1708</v>
      </c>
      <c r="I5" s="2"/>
      <c r="J5" s="5">
        <f xml:space="preserve"> Time!J$29</f>
        <v>1</v>
      </c>
      <c r="K5" s="5">
        <f xml:space="preserve"> Time!K$29</f>
        <v>2</v>
      </c>
      <c r="L5" s="5">
        <f xml:space="preserve"> Time!L$29</f>
        <v>3</v>
      </c>
      <c r="M5" s="5">
        <f xml:space="preserve"> Time!M$29</f>
        <v>4</v>
      </c>
      <c r="N5" s="5">
        <f xml:space="preserve"> Time!N$29</f>
        <v>5</v>
      </c>
      <c r="O5" s="5">
        <f xml:space="preserve"> Time!O$29</f>
        <v>6</v>
      </c>
      <c r="P5" s="5">
        <f xml:space="preserve"> Time!P$29</f>
        <v>7</v>
      </c>
      <c r="Q5" s="5">
        <f xml:space="preserve"> Time!Q$29</f>
        <v>8</v>
      </c>
      <c r="R5" s="5">
        <f xml:space="preserve"> Time!R$29</f>
        <v>9</v>
      </c>
      <c r="S5" s="5">
        <f xml:space="preserve"> Time!S$29</f>
        <v>10</v>
      </c>
      <c r="T5" s="5">
        <f xml:space="preserve"> Time!T$29</f>
        <v>11</v>
      </c>
      <c r="U5" s="5">
        <f xml:space="preserve"> Time!U$29</f>
        <v>12</v>
      </c>
      <c r="V5" s="5">
        <f xml:space="preserve"> Time!V$29</f>
        <v>13</v>
      </c>
      <c r="W5" s="5">
        <f xml:space="preserve"> Time!W$29</f>
        <v>14</v>
      </c>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row>
    <row r="6" spans="1:702" x14ac:dyDescent="0.2">
      <c r="D6" s="37"/>
      <c r="F6" s="33"/>
      <c r="G6" s="33"/>
      <c r="H6" s="33"/>
    </row>
    <row r="7" spans="1:702" x14ac:dyDescent="0.2"/>
    <row r="8" spans="1:702" x14ac:dyDescent="0.2"/>
    <row r="9" spans="1:702" s="21" customFormat="1" x14ac:dyDescent="0.2">
      <c r="A9" s="17"/>
      <c r="B9" s="17" t="s">
        <v>2486</v>
      </c>
      <c r="C9" s="24"/>
      <c r="D9" s="31"/>
    </row>
    <row r="10" spans="1:702" collapsed="1" x14ac:dyDescent="0.2"/>
    <row r="11" spans="1:702" hidden="1" outlineLevel="1" x14ac:dyDescent="0.2">
      <c r="B11" s="33" t="s">
        <v>2487</v>
      </c>
    </row>
    <row r="12" spans="1:702" hidden="1" outlineLevel="1" x14ac:dyDescent="0.2">
      <c r="A12" s="3"/>
      <c r="B12" s="3"/>
      <c r="C12" s="10"/>
      <c r="D12" s="11"/>
      <c r="E12" s="208" t="str">
        <f xml:space="preserve"> Inputs!E$70</f>
        <v xml:space="preserve">PR24 ODI revenue adjustment in 2022-23 FYA (CPIH deflated) prices (WR) </v>
      </c>
      <c r="F12" s="209">
        <f xml:space="preserve"> Inputs!F$70</f>
        <v>0</v>
      </c>
      <c r="G12" s="208" t="str">
        <f xml:space="preserve"> Inputs!G$70</f>
        <v>£m</v>
      </c>
      <c r="H12" s="4"/>
    </row>
    <row r="13" spans="1:702" hidden="1" outlineLevel="1" x14ac:dyDescent="0.2">
      <c r="A13" s="3"/>
      <c r="B13" s="3"/>
      <c r="C13" s="10"/>
      <c r="D13" s="11"/>
      <c r="E13" s="208" t="str">
        <f xml:space="preserve"> Inputs!E$71</f>
        <v xml:space="preserve">PR24 ODI revenue adjustment in 2022-23 FYA (CPIH deflated) prices (WN) </v>
      </c>
      <c r="F13" s="209">
        <f xml:space="preserve"> Inputs!F$71</f>
        <v>0</v>
      </c>
      <c r="G13" s="208" t="str">
        <f xml:space="preserve"> Inputs!G$71</f>
        <v>£m</v>
      </c>
      <c r="H13" s="4"/>
    </row>
    <row r="14" spans="1:702" hidden="1" outlineLevel="1" x14ac:dyDescent="0.2">
      <c r="A14" s="3"/>
      <c r="B14" s="3"/>
      <c r="C14" s="10"/>
      <c r="D14" s="11"/>
      <c r="E14" s="208" t="str">
        <f xml:space="preserve"> Inputs!E$72</f>
        <v xml:space="preserve">PR24 ODI revenue adjustment in 2022-23 FYA (CPIH deflated) prices (WWN) </v>
      </c>
      <c r="F14" s="209">
        <f xml:space="preserve"> Inputs!F$72</f>
        <v>0</v>
      </c>
      <c r="G14" s="208" t="str">
        <f xml:space="preserve"> Inputs!G$72</f>
        <v>£m</v>
      </c>
      <c r="H14" s="4"/>
    </row>
    <row r="15" spans="1:702" hidden="1" outlineLevel="1" x14ac:dyDescent="0.2">
      <c r="A15" s="3"/>
      <c r="B15" s="3"/>
      <c r="C15" s="10"/>
      <c r="D15" s="11"/>
      <c r="E15" s="208" t="str">
        <f xml:space="preserve"> Inputs!E$73</f>
        <v xml:space="preserve">PR24 ODI revenue adjustment in 2022-23 FYA (CPIH deflated) prices (BR) </v>
      </c>
      <c r="F15" s="209">
        <f xml:space="preserve"> Inputs!F$73</f>
        <v>0</v>
      </c>
      <c r="G15" s="208" t="str">
        <f xml:space="preserve"> Inputs!G$73</f>
        <v>£m</v>
      </c>
      <c r="H15" s="4"/>
    </row>
    <row r="16" spans="1:702" hidden="1" outlineLevel="1" x14ac:dyDescent="0.2">
      <c r="A16" s="3"/>
      <c r="B16" s="3"/>
      <c r="C16" s="10"/>
      <c r="D16" s="11"/>
      <c r="E16" s="208" t="str">
        <f xml:space="preserve"> Inputs!E$74</f>
        <v xml:space="preserve">PR24 ODI revenue adjustment in 2022-23 FYA (CPIH deflated) prices (ADDN1) </v>
      </c>
      <c r="F16" s="209">
        <f xml:space="preserve"> Inputs!F$74</f>
        <v>0</v>
      </c>
      <c r="G16" s="208" t="str">
        <f xml:space="preserve"> Inputs!G$74</f>
        <v>£m</v>
      </c>
      <c r="H16" s="4"/>
    </row>
    <row r="17" spans="1:8" hidden="1" outlineLevel="1" x14ac:dyDescent="0.2">
      <c r="A17" s="3"/>
      <c r="B17" s="3"/>
      <c r="C17" s="10"/>
      <c r="D17" s="11"/>
      <c r="E17" s="208" t="str">
        <f xml:space="preserve"> Inputs!E$75</f>
        <v xml:space="preserve">PR24 ODI revenue adjustment in 2022-23 FYA (CPIH deflated) prices (ADDN2) </v>
      </c>
      <c r="F17" s="209">
        <f xml:space="preserve"> Inputs!F$75</f>
        <v>0</v>
      </c>
      <c r="G17" s="208" t="str">
        <f xml:space="preserve"> Inputs!G$75</f>
        <v>£m</v>
      </c>
      <c r="H17" s="4"/>
    </row>
    <row r="18" spans="1:8" hidden="1" outlineLevel="1" x14ac:dyDescent="0.2">
      <c r="A18" s="3"/>
      <c r="B18" s="3"/>
      <c r="C18" s="10"/>
      <c r="D18" s="11"/>
      <c r="E18" s="208" t="str">
        <f xml:space="preserve"> Inputs!E$76</f>
        <v xml:space="preserve">PR24 ODI revenue adjustment in 2022-23 FYA (CPIH deflated) prices (Residential retail) </v>
      </c>
      <c r="F18" s="209">
        <f xml:space="preserve"> Inputs!F$76</f>
        <v>0</v>
      </c>
      <c r="G18" s="208" t="str">
        <f xml:space="preserve"> Inputs!G$76</f>
        <v>£m</v>
      </c>
      <c r="H18" s="4"/>
    </row>
    <row r="19" spans="1:8" hidden="1" outlineLevel="1" x14ac:dyDescent="0.2">
      <c r="A19" s="3"/>
      <c r="B19" s="3"/>
      <c r="C19" s="10"/>
      <c r="D19" s="11"/>
      <c r="E19" s="208" t="str">
        <f xml:space="preserve"> Inputs!E$77</f>
        <v xml:space="preserve">PR24 ODI revenue adjustment in 2022-23 FYA (CPIH deflated) prices (Business retail) </v>
      </c>
      <c r="F19" s="209">
        <f xml:space="preserve"> Inputs!F$77</f>
        <v>0</v>
      </c>
      <c r="G19" s="208" t="str">
        <f xml:space="preserve"> Inputs!G$77</f>
        <v>£m</v>
      </c>
      <c r="H19" s="4"/>
    </row>
    <row r="20" spans="1:8" hidden="1" outlineLevel="1" x14ac:dyDescent="0.2">
      <c r="A20" s="3"/>
      <c r="B20" s="3"/>
      <c r="C20" s="10"/>
      <c r="D20" s="11"/>
      <c r="E20" s="208" t="str">
        <f xml:space="preserve"> Indexation!E$125</f>
        <v>CPI(H): Inflate from 2022-23 FYA to 2027-28 FYA</v>
      </c>
      <c r="F20" s="210">
        <f xml:space="preserve"> Indexation!F$125</f>
        <v>1.1637741094926037</v>
      </c>
      <c r="G20" s="208" t="str">
        <f xml:space="preserve"> Indexation!G$125</f>
        <v>factor</v>
      </c>
      <c r="H20" s="12"/>
    </row>
    <row r="21" spans="1:8" hidden="1" outlineLevel="1" x14ac:dyDescent="0.2">
      <c r="A21" s="3"/>
      <c r="B21" s="3"/>
      <c r="C21" s="10"/>
      <c r="D21" s="11"/>
      <c r="E21" s="211" t="s">
        <v>1174</v>
      </c>
      <c r="F21" s="212">
        <f t="shared" ref="F21:F28" si="0" xml:space="preserve"> IF( $F12 = "n/a", 0, $F12 * $F$20 )</f>
        <v>0</v>
      </c>
      <c r="G21" s="211" t="s">
        <v>199</v>
      </c>
      <c r="H21" s="4"/>
    </row>
    <row r="22" spans="1:8" hidden="1" outlineLevel="1" x14ac:dyDescent="0.2">
      <c r="A22" s="3"/>
      <c r="B22" s="3"/>
      <c r="C22" s="10"/>
      <c r="D22" s="11"/>
      <c r="E22" s="211" t="s">
        <v>970</v>
      </c>
      <c r="F22" s="212">
        <f t="shared" si="0"/>
        <v>0</v>
      </c>
      <c r="G22" s="211" t="s">
        <v>199</v>
      </c>
      <c r="H22" s="4"/>
    </row>
    <row r="23" spans="1:8" hidden="1" outlineLevel="1" x14ac:dyDescent="0.2">
      <c r="A23" s="3"/>
      <c r="B23" s="3"/>
      <c r="C23" s="10"/>
      <c r="D23" s="11"/>
      <c r="E23" s="211" t="s">
        <v>1601</v>
      </c>
      <c r="F23" s="212">
        <f t="shared" si="0"/>
        <v>0</v>
      </c>
      <c r="G23" s="211" t="s">
        <v>199</v>
      </c>
      <c r="H23" s="4"/>
    </row>
    <row r="24" spans="1:8" hidden="1" outlineLevel="1" x14ac:dyDescent="0.2">
      <c r="A24" s="3"/>
      <c r="B24" s="3"/>
      <c r="C24" s="10"/>
      <c r="D24" s="11"/>
      <c r="E24" s="211" t="s">
        <v>2524</v>
      </c>
      <c r="F24" s="212">
        <f t="shared" si="0"/>
        <v>0</v>
      </c>
      <c r="G24" s="211" t="s">
        <v>199</v>
      </c>
      <c r="H24" s="4"/>
    </row>
    <row r="25" spans="1:8" hidden="1" outlineLevel="1" x14ac:dyDescent="0.2">
      <c r="A25" s="3"/>
      <c r="B25" s="3"/>
      <c r="C25" s="10"/>
      <c r="D25" s="11"/>
      <c r="E25" s="211" t="s">
        <v>437</v>
      </c>
      <c r="F25" s="212">
        <f t="shared" si="0"/>
        <v>0</v>
      </c>
      <c r="G25" s="211" t="s">
        <v>199</v>
      </c>
      <c r="H25" s="4"/>
    </row>
    <row r="26" spans="1:8" hidden="1" outlineLevel="1" x14ac:dyDescent="0.2">
      <c r="A26" s="3"/>
      <c r="B26" s="3"/>
      <c r="C26" s="10"/>
      <c r="D26" s="11"/>
      <c r="E26" s="211" t="s">
        <v>1972</v>
      </c>
      <c r="F26" s="212">
        <f t="shared" si="0"/>
        <v>0</v>
      </c>
      <c r="G26" s="211" t="s">
        <v>199</v>
      </c>
      <c r="H26" s="4"/>
    </row>
    <row r="27" spans="1:8" hidden="1" outlineLevel="1" x14ac:dyDescent="0.2">
      <c r="A27" s="3"/>
      <c r="B27" s="3"/>
      <c r="C27" s="10"/>
      <c r="D27" s="11"/>
      <c r="E27" s="211" t="s">
        <v>2910</v>
      </c>
      <c r="F27" s="212">
        <f t="shared" si="0"/>
        <v>0</v>
      </c>
      <c r="G27" s="211" t="s">
        <v>199</v>
      </c>
      <c r="H27" s="4"/>
    </row>
    <row r="28" spans="1:8" hidden="1" outlineLevel="1" x14ac:dyDescent="0.2">
      <c r="A28" s="3"/>
      <c r="B28" s="3"/>
      <c r="C28" s="10"/>
      <c r="D28" s="11"/>
      <c r="E28" s="211" t="s">
        <v>2326</v>
      </c>
      <c r="F28" s="212">
        <f t="shared" si="0"/>
        <v>0</v>
      </c>
      <c r="G28" s="211" t="s">
        <v>199</v>
      </c>
      <c r="H28" s="4"/>
    </row>
    <row r="29" spans="1:8" hidden="1" outlineLevel="1" x14ac:dyDescent="0.2"/>
    <row r="30" spans="1:8" hidden="1" outlineLevel="1" x14ac:dyDescent="0.2"/>
    <row r="31" spans="1:8" hidden="1" outlineLevel="1" x14ac:dyDescent="0.2">
      <c r="B31" s="33" t="s">
        <v>1937</v>
      </c>
    </row>
    <row r="32" spans="1:8" hidden="1" outlineLevel="1" x14ac:dyDescent="0.2">
      <c r="A32" s="3"/>
      <c r="B32" s="3"/>
      <c r="C32" s="10"/>
      <c r="D32" s="11"/>
      <c r="E32" s="208" t="str">
        <f xml:space="preserve"> Inputs!E$79</f>
        <v xml:space="preserve">PR24 RFI revenue adjustment in 2029-30 prior November (CPIH deflated) prices (WR) </v>
      </c>
      <c r="F32" s="209">
        <f xml:space="preserve"> Inputs!F$79</f>
        <v>0</v>
      </c>
      <c r="G32" s="208" t="str">
        <f xml:space="preserve"> Inputs!G$79</f>
        <v>£m</v>
      </c>
      <c r="H32" s="4"/>
    </row>
    <row r="33" spans="1:8" hidden="1" outlineLevel="1" x14ac:dyDescent="0.2">
      <c r="A33" s="3"/>
      <c r="B33" s="3"/>
      <c r="C33" s="10"/>
      <c r="D33" s="11"/>
      <c r="E33" s="208" t="str">
        <f xml:space="preserve"> Inputs!E$80</f>
        <v xml:space="preserve">PR24 RFI revenue adjustment in 2029-30 prior November (CPIH deflated) prices (WN) </v>
      </c>
      <c r="F33" s="209">
        <f xml:space="preserve"> Inputs!F$80</f>
        <v>0</v>
      </c>
      <c r="G33" s="208" t="str">
        <f xml:space="preserve"> Inputs!G$80</f>
        <v>£m</v>
      </c>
      <c r="H33" s="4"/>
    </row>
    <row r="34" spans="1:8" hidden="1" outlineLevel="1" x14ac:dyDescent="0.2">
      <c r="A34" s="3"/>
      <c r="B34" s="3"/>
      <c r="C34" s="10"/>
      <c r="D34" s="11"/>
      <c r="E34" s="208" t="str">
        <f xml:space="preserve"> Inputs!E$81</f>
        <v xml:space="preserve">PR24 RFI revenue adjustment in 2029-30 prior November (CPIH deflated) prices (WWN) </v>
      </c>
      <c r="F34" s="209">
        <f xml:space="preserve"> Inputs!F$81</f>
        <v>0</v>
      </c>
      <c r="G34" s="208" t="str">
        <f xml:space="preserve"> Inputs!G$81</f>
        <v>£m</v>
      </c>
      <c r="H34" s="4"/>
    </row>
    <row r="35" spans="1:8" hidden="1" outlineLevel="1" x14ac:dyDescent="0.2">
      <c r="A35" s="3"/>
      <c r="B35" s="3"/>
      <c r="C35" s="10"/>
      <c r="D35" s="11"/>
      <c r="E35" s="208" t="str">
        <f xml:space="preserve"> Inputs!E$82</f>
        <v xml:space="preserve">PR24 RFI revenue adjustment in 2029-30 prior November (CPIH deflated) prices (BR) </v>
      </c>
      <c r="F35" s="209">
        <f xml:space="preserve"> Inputs!F$82</f>
        <v>0</v>
      </c>
      <c r="G35" s="208" t="str">
        <f xml:space="preserve"> Inputs!G$82</f>
        <v>£m</v>
      </c>
      <c r="H35" s="4"/>
    </row>
    <row r="36" spans="1:8" hidden="1" outlineLevel="1" x14ac:dyDescent="0.2">
      <c r="A36" s="3"/>
      <c r="B36" s="3"/>
      <c r="C36" s="10"/>
      <c r="D36" s="11"/>
      <c r="E36" s="208" t="str">
        <f xml:space="preserve"> Inputs!E$83</f>
        <v xml:space="preserve">PR24 RFI revenue adjustment in 2029-30 prior November (CPIH deflated) prices (ADDN1) </v>
      </c>
      <c r="F36" s="209">
        <f xml:space="preserve"> Inputs!F$83</f>
        <v>0</v>
      </c>
      <c r="G36" s="208" t="str">
        <f xml:space="preserve"> Inputs!G$83</f>
        <v>£m</v>
      </c>
      <c r="H36" s="4"/>
    </row>
    <row r="37" spans="1:8" hidden="1" outlineLevel="1" x14ac:dyDescent="0.2">
      <c r="A37" s="3"/>
      <c r="B37" s="3"/>
      <c r="C37" s="10"/>
      <c r="D37" s="11"/>
      <c r="E37" s="208" t="str">
        <f xml:space="preserve"> Inputs!E$84</f>
        <v xml:space="preserve">PR24 RFI revenue adjustment in 2029-30 prior November (CPIH deflated) prices (ADDN2) </v>
      </c>
      <c r="F37" s="209">
        <f xml:space="preserve"> Inputs!F$84</f>
        <v>0</v>
      </c>
      <c r="G37" s="208" t="str">
        <f xml:space="preserve"> Inputs!G$84</f>
        <v>£m</v>
      </c>
      <c r="H37" s="4"/>
    </row>
    <row r="38" spans="1:8" hidden="1" outlineLevel="1" x14ac:dyDescent="0.2">
      <c r="A38" s="3"/>
      <c r="B38" s="3"/>
      <c r="C38" s="10"/>
      <c r="D38" s="11"/>
      <c r="E38" s="208" t="str">
        <f xml:space="preserve"> Inputs!E$85</f>
        <v xml:space="preserve">PR24 RFI revenue adjustment in 2029-30 prior November (CPIH deflated) prices (Residential retail) </v>
      </c>
      <c r="F38" s="209">
        <f xml:space="preserve"> Inputs!F$85</f>
        <v>0</v>
      </c>
      <c r="G38" s="208" t="str">
        <f xml:space="preserve"> Inputs!G$85</f>
        <v>£m</v>
      </c>
      <c r="H38" s="4"/>
    </row>
    <row r="39" spans="1:8" hidden="1" outlineLevel="1" x14ac:dyDescent="0.2">
      <c r="A39" s="3"/>
      <c r="B39" s="3"/>
      <c r="C39" s="10"/>
      <c r="D39" s="11"/>
      <c r="E39" s="208" t="str">
        <f xml:space="preserve"> Inputs!E$86</f>
        <v xml:space="preserve">PR24 RFI revenue adjustment in 2029-30 prior November (CPIH deflated) prices (Business retail) </v>
      </c>
      <c r="F39" s="209">
        <f xml:space="preserve"> Inputs!F$86</f>
        <v>0</v>
      </c>
      <c r="G39" s="208" t="str">
        <f xml:space="preserve"> Inputs!G$86</f>
        <v>£m</v>
      </c>
      <c r="H39" s="4"/>
    </row>
    <row r="40" spans="1:8" hidden="1" outlineLevel="1" x14ac:dyDescent="0.2">
      <c r="A40" s="3"/>
      <c r="B40" s="3"/>
      <c r="C40" s="10"/>
      <c r="D40" s="11"/>
      <c r="E40" s="208" t="str">
        <f xml:space="preserve"> Indexation!E$165</f>
        <v>CPI(H): Inflate from basket year (November 2029) to 2027-28 FYA</v>
      </c>
      <c r="F40" s="210">
        <f xml:space="preserve"> Indexation!F$165</f>
        <v>0.97452805830924782</v>
      </c>
      <c r="G40" s="208" t="str">
        <f xml:space="preserve"> Indexation!G$165</f>
        <v>factor</v>
      </c>
      <c r="H40" s="12"/>
    </row>
    <row r="41" spans="1:8" hidden="1" outlineLevel="1" x14ac:dyDescent="0.2">
      <c r="A41" s="3"/>
      <c r="B41" s="3"/>
      <c r="C41" s="10"/>
      <c r="D41" s="11"/>
      <c r="E41" s="211" t="s">
        <v>2327</v>
      </c>
      <c r="F41" s="212">
        <f t="shared" ref="F41:F48" si="1" xml:space="preserve"> IF( $F32 = "n/a", 0, $F32 * $F$40 )</f>
        <v>0</v>
      </c>
      <c r="G41" s="211" t="s">
        <v>199</v>
      </c>
      <c r="H41" s="4"/>
    </row>
    <row r="42" spans="1:8" hidden="1" outlineLevel="1" x14ac:dyDescent="0.2">
      <c r="A42" s="3"/>
      <c r="B42" s="3"/>
      <c r="C42" s="10"/>
      <c r="D42" s="11"/>
      <c r="E42" s="211" t="s">
        <v>2328</v>
      </c>
      <c r="F42" s="212">
        <f t="shared" si="1"/>
        <v>0</v>
      </c>
      <c r="G42" s="211" t="s">
        <v>199</v>
      </c>
      <c r="H42" s="4"/>
    </row>
    <row r="43" spans="1:8" hidden="1" outlineLevel="1" x14ac:dyDescent="0.2">
      <c r="A43" s="3"/>
      <c r="B43" s="3"/>
      <c r="C43" s="10"/>
      <c r="D43" s="11"/>
      <c r="E43" s="211" t="s">
        <v>2139</v>
      </c>
      <c r="F43" s="212">
        <f t="shared" si="1"/>
        <v>0</v>
      </c>
      <c r="G43" s="211" t="s">
        <v>199</v>
      </c>
      <c r="H43" s="4"/>
    </row>
    <row r="44" spans="1:8" hidden="1" outlineLevel="1" x14ac:dyDescent="0.2">
      <c r="A44" s="3"/>
      <c r="B44" s="3"/>
      <c r="C44" s="10"/>
      <c r="D44" s="11"/>
      <c r="E44" s="211" t="s">
        <v>787</v>
      </c>
      <c r="F44" s="212">
        <f t="shared" si="1"/>
        <v>0</v>
      </c>
      <c r="G44" s="211" t="s">
        <v>199</v>
      </c>
      <c r="H44" s="4"/>
    </row>
    <row r="45" spans="1:8" hidden="1" outlineLevel="1" x14ac:dyDescent="0.2">
      <c r="A45" s="3"/>
      <c r="B45" s="3"/>
      <c r="C45" s="10"/>
      <c r="D45" s="11"/>
      <c r="E45" s="211" t="s">
        <v>1175</v>
      </c>
      <c r="F45" s="212">
        <f t="shared" si="1"/>
        <v>0</v>
      </c>
      <c r="G45" s="211" t="s">
        <v>199</v>
      </c>
      <c r="H45" s="4"/>
    </row>
    <row r="46" spans="1:8" hidden="1" outlineLevel="1" x14ac:dyDescent="0.2">
      <c r="A46" s="3"/>
      <c r="B46" s="3"/>
      <c r="C46" s="10"/>
      <c r="D46" s="11"/>
      <c r="E46" s="211" t="s">
        <v>2737</v>
      </c>
      <c r="F46" s="212">
        <f t="shared" si="1"/>
        <v>0</v>
      </c>
      <c r="G46" s="211" t="s">
        <v>199</v>
      </c>
      <c r="H46" s="4"/>
    </row>
    <row r="47" spans="1:8" hidden="1" outlineLevel="1" x14ac:dyDescent="0.2">
      <c r="A47" s="3"/>
      <c r="B47" s="3"/>
      <c r="C47" s="10"/>
      <c r="D47" s="11"/>
      <c r="E47" s="211" t="s">
        <v>971</v>
      </c>
      <c r="F47" s="212">
        <f t="shared" si="1"/>
        <v>0</v>
      </c>
      <c r="G47" s="211" t="s">
        <v>199</v>
      </c>
      <c r="H47" s="4"/>
    </row>
    <row r="48" spans="1:8" hidden="1" outlineLevel="1" x14ac:dyDescent="0.2">
      <c r="A48" s="3"/>
      <c r="B48" s="3"/>
      <c r="C48" s="10"/>
      <c r="D48" s="11"/>
      <c r="E48" s="211" t="s">
        <v>2140</v>
      </c>
      <c r="F48" s="212">
        <f t="shared" si="1"/>
        <v>0</v>
      </c>
      <c r="G48" s="211" t="s">
        <v>199</v>
      </c>
      <c r="H48" s="4"/>
    </row>
    <row r="49" spans="1:8" hidden="1" outlineLevel="1" x14ac:dyDescent="0.2"/>
    <row r="50" spans="1:8" hidden="1" outlineLevel="1" x14ac:dyDescent="0.2"/>
    <row r="51" spans="1:8" hidden="1" outlineLevel="1" x14ac:dyDescent="0.2">
      <c r="B51" s="33" t="s">
        <v>1546</v>
      </c>
    </row>
    <row r="52" spans="1:8" hidden="1" outlineLevel="1" x14ac:dyDescent="0.2">
      <c r="A52" s="3"/>
      <c r="B52" s="3"/>
      <c r="C52" s="10"/>
      <c r="D52" s="11"/>
      <c r="E52" s="208" t="str">
        <f xml:space="preserve"> Inputs!E$88</f>
        <v xml:space="preserve">PR24 Delayed delivery cashflow mechanism (DDCM) revenue adjustment in 2022-23 FYA (CPIH deflated) prices (WR) </v>
      </c>
      <c r="F52" s="209">
        <f xml:space="preserve"> Inputs!F$88</f>
        <v>0</v>
      </c>
      <c r="G52" s="208" t="str">
        <f xml:space="preserve"> Inputs!G$88</f>
        <v>£m</v>
      </c>
      <c r="H52" s="4"/>
    </row>
    <row r="53" spans="1:8" hidden="1" outlineLevel="1" x14ac:dyDescent="0.2">
      <c r="A53" s="3"/>
      <c r="B53" s="3"/>
      <c r="C53" s="10"/>
      <c r="D53" s="11"/>
      <c r="E53" s="208" t="str">
        <f xml:space="preserve"> Inputs!E$89</f>
        <v xml:space="preserve">PR24 Delayed delivery cashflow mechanism (DDCM) revenue adjustment in 2022-23 FYA (CPIH deflated) prices (WN) </v>
      </c>
      <c r="F53" s="209">
        <f xml:space="preserve"> Inputs!F$89</f>
        <v>0</v>
      </c>
      <c r="G53" s="208" t="str">
        <f xml:space="preserve"> Inputs!G$89</f>
        <v>£m</v>
      </c>
      <c r="H53" s="4"/>
    </row>
    <row r="54" spans="1:8" hidden="1" outlineLevel="1" x14ac:dyDescent="0.2">
      <c r="A54" s="3"/>
      <c r="B54" s="3"/>
      <c r="C54" s="10"/>
      <c r="D54" s="11"/>
      <c r="E54" s="208" t="str">
        <f xml:space="preserve"> Inputs!E$90</f>
        <v xml:space="preserve">PR24 Delayed delivery cashflow mechanism (DDCM) revenue adjustment in 2022-23 FYA (CPIH deflated) prices (WWN) </v>
      </c>
      <c r="F54" s="209">
        <f xml:space="preserve"> Inputs!F$90</f>
        <v>0</v>
      </c>
      <c r="G54" s="208" t="str">
        <f xml:space="preserve"> Inputs!G$90</f>
        <v>£m</v>
      </c>
      <c r="H54" s="4"/>
    </row>
    <row r="55" spans="1:8" hidden="1" outlineLevel="1" x14ac:dyDescent="0.2">
      <c r="A55" s="3"/>
      <c r="B55" s="3"/>
      <c r="C55" s="10"/>
      <c r="D55" s="11"/>
      <c r="E55" s="208" t="str">
        <f xml:space="preserve"> Inputs!E$91</f>
        <v xml:space="preserve">PR24 Delayed delivery cashflow mechanism (DDCM) revenue adjustment in 2022-23 FYA (CPIH deflated) prices (BR) </v>
      </c>
      <c r="F55" s="209">
        <f xml:space="preserve"> Inputs!F$91</f>
        <v>0</v>
      </c>
      <c r="G55" s="208" t="str">
        <f xml:space="preserve"> Inputs!G$91</f>
        <v>£m</v>
      </c>
      <c r="H55" s="4"/>
    </row>
    <row r="56" spans="1:8" hidden="1" outlineLevel="1" x14ac:dyDescent="0.2">
      <c r="A56" s="3"/>
      <c r="B56" s="3"/>
      <c r="C56" s="10"/>
      <c r="D56" s="11"/>
      <c r="E56" s="208" t="str">
        <f xml:space="preserve"> Inputs!E$92</f>
        <v xml:space="preserve">PR24 Delayed delivery cashflow mechanism (DDCM) revenue adjustment in 2022-23 FYA (CPIH deflated) prices (ADDN1) </v>
      </c>
      <c r="F56" s="209">
        <f xml:space="preserve"> Inputs!F$92</f>
        <v>0</v>
      </c>
      <c r="G56" s="208" t="str">
        <f xml:space="preserve"> Inputs!G$92</f>
        <v>£m</v>
      </c>
      <c r="H56" s="4"/>
    </row>
    <row r="57" spans="1:8" hidden="1" outlineLevel="1" x14ac:dyDescent="0.2">
      <c r="A57" s="3"/>
      <c r="B57" s="3"/>
      <c r="C57" s="10"/>
      <c r="D57" s="11"/>
      <c r="E57" s="208" t="str">
        <f xml:space="preserve"> Inputs!E$93</f>
        <v xml:space="preserve">PR24 Delayed delivery cashflow mechanism (DDCM) revenue adjustment in 2022-23 FYA (CPIH deflated) prices (ADDN2) </v>
      </c>
      <c r="F57" s="209">
        <f xml:space="preserve"> Inputs!F$93</f>
        <v>0</v>
      </c>
      <c r="G57" s="208" t="str">
        <f xml:space="preserve"> Inputs!G$93</f>
        <v>£m</v>
      </c>
      <c r="H57" s="4"/>
    </row>
    <row r="58" spans="1:8" hidden="1" outlineLevel="1" x14ac:dyDescent="0.2">
      <c r="A58" s="3"/>
      <c r="B58" s="3"/>
      <c r="C58" s="10"/>
      <c r="D58" s="11"/>
      <c r="E58" s="208" t="str">
        <f xml:space="preserve"> Inputs!E$94</f>
        <v xml:space="preserve">PR24 Delayed delivery cashflow mechanism (DDCM) revenue adjustment in 2022-23 FYA (CPIH deflated) prices (Residential retail) </v>
      </c>
      <c r="F58" s="209">
        <f xml:space="preserve"> Inputs!F$94</f>
        <v>0</v>
      </c>
      <c r="G58" s="208" t="str">
        <f xml:space="preserve"> Inputs!G$94</f>
        <v>£m</v>
      </c>
      <c r="H58" s="4"/>
    </row>
    <row r="59" spans="1:8" hidden="1" outlineLevel="1" x14ac:dyDescent="0.2">
      <c r="A59" s="3"/>
      <c r="B59" s="3"/>
      <c r="C59" s="10"/>
      <c r="D59" s="11"/>
      <c r="E59" s="208" t="str">
        <f xml:space="preserve"> Inputs!E$95</f>
        <v xml:space="preserve">PR24 Delayed delivery cashflow mechanism (DDCM) revenue adjustment in 2022-23 FYA (CPIH deflated) prices (Business retail) </v>
      </c>
      <c r="F59" s="209">
        <f xml:space="preserve"> Inputs!F$95</f>
        <v>0</v>
      </c>
      <c r="G59" s="208" t="str">
        <f xml:space="preserve"> Inputs!G$95</f>
        <v>£m</v>
      </c>
      <c r="H59" s="4"/>
    </row>
    <row r="60" spans="1:8" hidden="1" outlineLevel="1" x14ac:dyDescent="0.2">
      <c r="A60" s="3"/>
      <c r="B60" s="3"/>
      <c r="C60" s="10"/>
      <c r="D60" s="11"/>
      <c r="E60" s="208" t="str">
        <f xml:space="preserve"> Indexation!E$125</f>
        <v>CPI(H): Inflate from 2022-23 FYA to 2027-28 FYA</v>
      </c>
      <c r="F60" s="210">
        <f xml:space="preserve"> Indexation!F$125</f>
        <v>1.1637741094926037</v>
      </c>
      <c r="G60" s="208" t="str">
        <f xml:space="preserve"> Indexation!G$125</f>
        <v>factor</v>
      </c>
      <c r="H60" s="12"/>
    </row>
    <row r="61" spans="1:8" hidden="1" outlineLevel="1" x14ac:dyDescent="0.2">
      <c r="A61" s="3"/>
      <c r="B61" s="3"/>
      <c r="C61" s="10"/>
      <c r="D61" s="11"/>
      <c r="E61" s="211" t="s">
        <v>94</v>
      </c>
      <c r="F61" s="212">
        <f t="shared" ref="F61:F68" si="2" xml:space="preserve"> IF( $F52 = "n/a", 0, $F52 * $F$60 )</f>
        <v>0</v>
      </c>
      <c r="G61" s="211" t="s">
        <v>199</v>
      </c>
      <c r="H61" s="4"/>
    </row>
    <row r="62" spans="1:8" hidden="1" outlineLevel="1" x14ac:dyDescent="0.2">
      <c r="A62" s="3"/>
      <c r="B62" s="3"/>
      <c r="C62" s="10"/>
      <c r="D62" s="11"/>
      <c r="E62" s="211" t="s">
        <v>95</v>
      </c>
      <c r="F62" s="212">
        <f t="shared" si="2"/>
        <v>0</v>
      </c>
      <c r="G62" s="211" t="s">
        <v>199</v>
      </c>
      <c r="H62" s="4"/>
    </row>
    <row r="63" spans="1:8" hidden="1" outlineLevel="1" x14ac:dyDescent="0.2">
      <c r="A63" s="3"/>
      <c r="B63" s="3"/>
      <c r="C63" s="10"/>
      <c r="D63" s="11"/>
      <c r="E63" s="211" t="s">
        <v>788</v>
      </c>
      <c r="F63" s="212">
        <f t="shared" si="2"/>
        <v>0</v>
      </c>
      <c r="G63" s="211" t="s">
        <v>199</v>
      </c>
      <c r="H63" s="4"/>
    </row>
    <row r="64" spans="1:8" hidden="1" outlineLevel="1" x14ac:dyDescent="0.2">
      <c r="A64" s="3"/>
      <c r="B64" s="3"/>
      <c r="C64" s="10"/>
      <c r="D64" s="11"/>
      <c r="E64" s="211" t="s">
        <v>1602</v>
      </c>
      <c r="F64" s="212">
        <f t="shared" si="2"/>
        <v>0</v>
      </c>
      <c r="G64" s="211" t="s">
        <v>199</v>
      </c>
      <c r="H64" s="4"/>
    </row>
    <row r="65" spans="1:8" hidden="1" outlineLevel="1" x14ac:dyDescent="0.2">
      <c r="A65" s="3"/>
      <c r="B65" s="3"/>
      <c r="C65" s="10"/>
      <c r="D65" s="11"/>
      <c r="E65" s="211" t="s">
        <v>607</v>
      </c>
      <c r="F65" s="212">
        <f t="shared" si="2"/>
        <v>0</v>
      </c>
      <c r="G65" s="211" t="s">
        <v>199</v>
      </c>
      <c r="H65" s="4"/>
    </row>
    <row r="66" spans="1:8" hidden="1" outlineLevel="1" x14ac:dyDescent="0.2">
      <c r="A66" s="3"/>
      <c r="B66" s="3"/>
      <c r="C66" s="10"/>
      <c r="D66" s="11"/>
      <c r="E66" s="211" t="s">
        <v>2141</v>
      </c>
      <c r="F66" s="212">
        <f t="shared" si="2"/>
        <v>0</v>
      </c>
      <c r="G66" s="211" t="s">
        <v>199</v>
      </c>
      <c r="H66" s="4"/>
    </row>
    <row r="67" spans="1:8" hidden="1" outlineLevel="1" x14ac:dyDescent="0.2">
      <c r="A67" s="3"/>
      <c r="B67" s="3"/>
      <c r="C67" s="10"/>
      <c r="D67" s="11"/>
      <c r="E67" s="211" t="s">
        <v>96</v>
      </c>
      <c r="F67" s="212">
        <f t="shared" si="2"/>
        <v>0</v>
      </c>
      <c r="G67" s="211" t="s">
        <v>199</v>
      </c>
      <c r="H67" s="4"/>
    </row>
    <row r="68" spans="1:8" hidden="1" outlineLevel="1" x14ac:dyDescent="0.2">
      <c r="A68" s="3"/>
      <c r="B68" s="3"/>
      <c r="C68" s="10"/>
      <c r="D68" s="11"/>
      <c r="E68" s="211" t="s">
        <v>789</v>
      </c>
      <c r="F68" s="212">
        <f t="shared" si="2"/>
        <v>0</v>
      </c>
      <c r="G68" s="211" t="s">
        <v>199</v>
      </c>
      <c r="H68" s="4"/>
    </row>
    <row r="69" spans="1:8" hidden="1" outlineLevel="1" x14ac:dyDescent="0.2"/>
    <row r="70" spans="1:8" hidden="1" outlineLevel="1" x14ac:dyDescent="0.2"/>
    <row r="71" spans="1:8" hidden="1" outlineLevel="1" x14ac:dyDescent="0.2">
      <c r="B71" s="33" t="s">
        <v>1356</v>
      </c>
    </row>
    <row r="72" spans="1:8" hidden="1" outlineLevel="1" x14ac:dyDescent="0.2">
      <c r="A72" s="3"/>
      <c r="B72" s="3"/>
      <c r="C72" s="10"/>
      <c r="D72" s="11"/>
      <c r="E72" s="208" t="str">
        <f xml:space="preserve"> Inputs!E$97</f>
        <v xml:space="preserve">PR24 Bioresources revenue adjustment in 2029-30 prior November (CPIH deflated) prices (WR) </v>
      </c>
      <c r="F72" s="209">
        <f xml:space="preserve"> Inputs!F$97</f>
        <v>0</v>
      </c>
      <c r="G72" s="208" t="str">
        <f xml:space="preserve"> Inputs!G$97</f>
        <v>£m</v>
      </c>
      <c r="H72" s="4"/>
    </row>
    <row r="73" spans="1:8" hidden="1" outlineLevel="1" x14ac:dyDescent="0.2">
      <c r="A73" s="3"/>
      <c r="B73" s="3"/>
      <c r="C73" s="10"/>
      <c r="D73" s="11"/>
      <c r="E73" s="208" t="str">
        <f xml:space="preserve"> Inputs!E$98</f>
        <v xml:space="preserve">PR24 Bioresources revenue adjustment in 2029-30 prior November (CPIH deflated) prices (WN) </v>
      </c>
      <c r="F73" s="209">
        <f xml:space="preserve"> Inputs!F$98</f>
        <v>0</v>
      </c>
      <c r="G73" s="208" t="str">
        <f xml:space="preserve"> Inputs!G$98</f>
        <v>£m</v>
      </c>
      <c r="H73" s="4"/>
    </row>
    <row r="74" spans="1:8" hidden="1" outlineLevel="1" x14ac:dyDescent="0.2">
      <c r="A74" s="3"/>
      <c r="B74" s="3"/>
      <c r="C74" s="10"/>
      <c r="D74" s="11"/>
      <c r="E74" s="208" t="str">
        <f xml:space="preserve"> Inputs!E$99</f>
        <v xml:space="preserve">PR24 Bioresources revenue adjustment in 2029-30 prior November (CPIH deflated) prices (WWN) </v>
      </c>
      <c r="F74" s="209">
        <f xml:space="preserve"> Inputs!F$99</f>
        <v>0</v>
      </c>
      <c r="G74" s="208" t="str">
        <f xml:space="preserve"> Inputs!G$99</f>
        <v>£m</v>
      </c>
      <c r="H74" s="4"/>
    </row>
    <row r="75" spans="1:8" hidden="1" outlineLevel="1" x14ac:dyDescent="0.2">
      <c r="A75" s="3"/>
      <c r="B75" s="3"/>
      <c r="C75" s="10"/>
      <c r="D75" s="11"/>
      <c r="E75" s="208" t="str">
        <f xml:space="preserve"> Inputs!E$100</f>
        <v xml:space="preserve">PR24 Bioresources revenue adjustment in 2029-30 prior November (CPIH deflated) prices (BR) </v>
      </c>
      <c r="F75" s="209">
        <f xml:space="preserve"> Inputs!F$100</f>
        <v>0</v>
      </c>
      <c r="G75" s="208" t="str">
        <f xml:space="preserve"> Inputs!G$100</f>
        <v>£m</v>
      </c>
      <c r="H75" s="4"/>
    </row>
    <row r="76" spans="1:8" hidden="1" outlineLevel="1" x14ac:dyDescent="0.2">
      <c r="A76" s="3"/>
      <c r="B76" s="3"/>
      <c r="C76" s="10"/>
      <c r="D76" s="11"/>
      <c r="E76" s="208" t="str">
        <f xml:space="preserve"> Inputs!E$101</f>
        <v xml:space="preserve">PR24 Bioresources revenue adjustment in 2029-30 prior November (CPIH deflated) prices (ADDN1) </v>
      </c>
      <c r="F76" s="209">
        <f xml:space="preserve"> Inputs!F$101</f>
        <v>0</v>
      </c>
      <c r="G76" s="208" t="str">
        <f xml:space="preserve"> Inputs!G$101</f>
        <v>£m</v>
      </c>
      <c r="H76" s="4"/>
    </row>
    <row r="77" spans="1:8" hidden="1" outlineLevel="1" x14ac:dyDescent="0.2">
      <c r="A77" s="3"/>
      <c r="B77" s="3"/>
      <c r="C77" s="10"/>
      <c r="D77" s="11"/>
      <c r="E77" s="208" t="str">
        <f xml:space="preserve"> Inputs!E$102</f>
        <v xml:space="preserve">PR24 Bioresources revenue adjustment in 2029-30 prior November (CPIH deflated) prices (ADDN2) </v>
      </c>
      <c r="F77" s="209">
        <f xml:space="preserve"> Inputs!F$102</f>
        <v>0</v>
      </c>
      <c r="G77" s="208" t="str">
        <f xml:space="preserve"> Inputs!G$102</f>
        <v>£m</v>
      </c>
      <c r="H77" s="4"/>
    </row>
    <row r="78" spans="1:8" hidden="1" outlineLevel="1" x14ac:dyDescent="0.2">
      <c r="A78" s="3"/>
      <c r="B78" s="3"/>
      <c r="C78" s="10"/>
      <c r="D78" s="11"/>
      <c r="E78" s="208" t="str">
        <f xml:space="preserve"> Inputs!E$103</f>
        <v xml:space="preserve">PR24 Bioresources revenue adjustment in 2029-30 prior November (CPIH deflated) prices (Residential retail) </v>
      </c>
      <c r="F78" s="209">
        <f xml:space="preserve"> Inputs!F$103</f>
        <v>0</v>
      </c>
      <c r="G78" s="208" t="str">
        <f xml:space="preserve"> Inputs!G$103</f>
        <v>£m</v>
      </c>
      <c r="H78" s="4"/>
    </row>
    <row r="79" spans="1:8" hidden="1" outlineLevel="1" x14ac:dyDescent="0.2">
      <c r="A79" s="3"/>
      <c r="B79" s="3"/>
      <c r="C79" s="10"/>
      <c r="D79" s="11"/>
      <c r="E79" s="208" t="str">
        <f xml:space="preserve"> Inputs!E$104</f>
        <v xml:space="preserve">PR24 Bioresources revenue adjustment in 2029-30 prior November (CPIH deflated) prices (Business retail) </v>
      </c>
      <c r="F79" s="209">
        <f xml:space="preserve"> Inputs!F$104</f>
        <v>0</v>
      </c>
      <c r="G79" s="208" t="str">
        <f xml:space="preserve"> Inputs!G$104</f>
        <v>£m</v>
      </c>
      <c r="H79" s="4"/>
    </row>
    <row r="80" spans="1:8" hidden="1" outlineLevel="1" x14ac:dyDescent="0.2">
      <c r="A80" s="3"/>
      <c r="B80" s="3"/>
      <c r="C80" s="10"/>
      <c r="D80" s="11"/>
      <c r="E80" s="208" t="str">
        <f xml:space="preserve"> Indexation!E$165</f>
        <v>CPI(H): Inflate from basket year (November 2029) to 2027-28 FYA</v>
      </c>
      <c r="F80" s="210">
        <f xml:space="preserve"> Indexation!F$165</f>
        <v>0.97452805830924782</v>
      </c>
      <c r="G80" s="208" t="str">
        <f xml:space="preserve"> Indexation!G$165</f>
        <v>factor</v>
      </c>
      <c r="H80" s="12"/>
    </row>
    <row r="81" spans="1:8" hidden="1" outlineLevel="1" x14ac:dyDescent="0.2">
      <c r="A81" s="3"/>
      <c r="B81" s="3"/>
      <c r="C81" s="10"/>
      <c r="D81" s="11"/>
      <c r="E81" s="211" t="s">
        <v>1785</v>
      </c>
      <c r="F81" s="212">
        <f t="shared" ref="F81:F88" si="3" xml:space="preserve"> IF( $F72 = "n/a", 0, $F72 * $F$80 )</f>
        <v>0</v>
      </c>
      <c r="G81" s="211" t="s">
        <v>199</v>
      </c>
      <c r="H81" s="4"/>
    </row>
    <row r="82" spans="1:8" hidden="1" outlineLevel="1" x14ac:dyDescent="0.2">
      <c r="A82" s="3"/>
      <c r="B82" s="3"/>
      <c r="C82" s="10"/>
      <c r="D82" s="11"/>
      <c r="E82" s="211" t="s">
        <v>1786</v>
      </c>
      <c r="F82" s="212">
        <f t="shared" si="3"/>
        <v>0</v>
      </c>
      <c r="G82" s="211" t="s">
        <v>199</v>
      </c>
      <c r="H82" s="4"/>
    </row>
    <row r="83" spans="1:8" hidden="1" outlineLevel="1" x14ac:dyDescent="0.2">
      <c r="A83" s="3"/>
      <c r="B83" s="3"/>
      <c r="C83" s="10"/>
      <c r="D83" s="11"/>
      <c r="E83" s="211" t="s">
        <v>97</v>
      </c>
      <c r="F83" s="212">
        <f t="shared" si="3"/>
        <v>0</v>
      </c>
      <c r="G83" s="211" t="s">
        <v>199</v>
      </c>
      <c r="H83" s="4"/>
    </row>
    <row r="84" spans="1:8" hidden="1" outlineLevel="1" x14ac:dyDescent="0.2">
      <c r="A84" s="3"/>
      <c r="B84" s="3"/>
      <c r="C84" s="10"/>
      <c r="D84" s="11"/>
      <c r="E84" s="211" t="s">
        <v>268</v>
      </c>
      <c r="F84" s="212">
        <f t="shared" si="3"/>
        <v>0</v>
      </c>
      <c r="G84" s="211" t="s">
        <v>199</v>
      </c>
      <c r="H84" s="4"/>
    </row>
    <row r="85" spans="1:8" hidden="1" outlineLevel="1" x14ac:dyDescent="0.2">
      <c r="A85" s="3"/>
      <c r="B85" s="3"/>
      <c r="C85" s="10"/>
      <c r="D85" s="11"/>
      <c r="E85" s="211" t="s">
        <v>2525</v>
      </c>
      <c r="F85" s="212">
        <f t="shared" si="3"/>
        <v>0</v>
      </c>
      <c r="G85" s="211" t="s">
        <v>199</v>
      </c>
      <c r="H85" s="4"/>
    </row>
    <row r="86" spans="1:8" hidden="1" outlineLevel="1" x14ac:dyDescent="0.2">
      <c r="A86" s="3"/>
      <c r="B86" s="3"/>
      <c r="C86" s="10"/>
      <c r="D86" s="11"/>
      <c r="E86" s="211" t="s">
        <v>972</v>
      </c>
      <c r="F86" s="212">
        <f t="shared" si="3"/>
        <v>0</v>
      </c>
      <c r="G86" s="211" t="s">
        <v>199</v>
      </c>
      <c r="H86" s="4"/>
    </row>
    <row r="87" spans="1:8" hidden="1" outlineLevel="1" x14ac:dyDescent="0.2">
      <c r="A87" s="3"/>
      <c r="B87" s="3"/>
      <c r="C87" s="10"/>
      <c r="D87" s="11"/>
      <c r="E87" s="211" t="s">
        <v>2142</v>
      </c>
      <c r="F87" s="212">
        <f t="shared" si="3"/>
        <v>0</v>
      </c>
      <c r="G87" s="211" t="s">
        <v>199</v>
      </c>
      <c r="H87" s="4"/>
    </row>
    <row r="88" spans="1:8" hidden="1" outlineLevel="1" x14ac:dyDescent="0.2">
      <c r="A88" s="3"/>
      <c r="B88" s="3"/>
      <c r="C88" s="10"/>
      <c r="D88" s="11"/>
      <c r="E88" s="211" t="s">
        <v>2526</v>
      </c>
      <c r="F88" s="212">
        <f t="shared" si="3"/>
        <v>0</v>
      </c>
      <c r="G88" s="211" t="s">
        <v>199</v>
      </c>
      <c r="H88" s="4"/>
    </row>
    <row r="89" spans="1:8" hidden="1" outlineLevel="1" x14ac:dyDescent="0.2"/>
    <row r="90" spans="1:8" hidden="1" outlineLevel="1" x14ac:dyDescent="0.2"/>
    <row r="91" spans="1:8" hidden="1" outlineLevel="1" x14ac:dyDescent="0.2">
      <c r="B91" s="33" t="s">
        <v>2690</v>
      </c>
    </row>
    <row r="92" spans="1:8" hidden="1" outlineLevel="1" x14ac:dyDescent="0.2">
      <c r="A92" s="3"/>
      <c r="B92" s="3"/>
      <c r="C92" s="10"/>
      <c r="D92" s="11"/>
      <c r="E92" s="208" t="str">
        <f xml:space="preserve"> Inputs!E$106</f>
        <v xml:space="preserve">PR24 Bioresources forecasting accuracy incentive penalty in 2022-23 FYA (CPIH deflated) prices (WR) </v>
      </c>
      <c r="F92" s="209">
        <f xml:space="preserve"> Inputs!F$106</f>
        <v>0</v>
      </c>
      <c r="G92" s="208" t="str">
        <f xml:space="preserve"> Inputs!G$106</f>
        <v>£m</v>
      </c>
      <c r="H92" s="4"/>
    </row>
    <row r="93" spans="1:8" hidden="1" outlineLevel="1" x14ac:dyDescent="0.2">
      <c r="A93" s="3"/>
      <c r="B93" s="3"/>
      <c r="C93" s="10"/>
      <c r="D93" s="11"/>
      <c r="E93" s="208" t="str">
        <f xml:space="preserve"> Inputs!E$107</f>
        <v xml:space="preserve">PR24 Bioresources forecasting accuracy incentive penalty in 2022-23 FYA (CPIH deflated) prices (WN) </v>
      </c>
      <c r="F93" s="209">
        <f xml:space="preserve"> Inputs!F$107</f>
        <v>0</v>
      </c>
      <c r="G93" s="208" t="str">
        <f xml:space="preserve"> Inputs!G$107</f>
        <v>£m</v>
      </c>
      <c r="H93" s="4"/>
    </row>
    <row r="94" spans="1:8" hidden="1" outlineLevel="1" x14ac:dyDescent="0.2">
      <c r="A94" s="3"/>
      <c r="B94" s="3"/>
      <c r="C94" s="10"/>
      <c r="D94" s="11"/>
      <c r="E94" s="208" t="str">
        <f xml:space="preserve"> Inputs!E$108</f>
        <v xml:space="preserve">PR24 Bioresources forecasting accuracy incentive penalty in 2022-23 FYA (CPIH deflated) prices (WWN) </v>
      </c>
      <c r="F94" s="209">
        <f xml:space="preserve"> Inputs!F$108</f>
        <v>0</v>
      </c>
      <c r="G94" s="208" t="str">
        <f xml:space="preserve"> Inputs!G$108</f>
        <v>£m</v>
      </c>
      <c r="H94" s="4"/>
    </row>
    <row r="95" spans="1:8" hidden="1" outlineLevel="1" x14ac:dyDescent="0.2">
      <c r="A95" s="3"/>
      <c r="B95" s="3"/>
      <c r="C95" s="10"/>
      <c r="D95" s="11"/>
      <c r="E95" s="208" t="str">
        <f xml:space="preserve"> Inputs!E$109</f>
        <v xml:space="preserve">PR24 Bioresources forecasting accuracy incentive penalty in 2022-23 FYA (CPIH deflated) prices (BR) </v>
      </c>
      <c r="F95" s="209">
        <f xml:space="preserve"> Inputs!F$109</f>
        <v>0</v>
      </c>
      <c r="G95" s="208" t="str">
        <f xml:space="preserve"> Inputs!G$109</f>
        <v>£m</v>
      </c>
      <c r="H95" s="4"/>
    </row>
    <row r="96" spans="1:8" hidden="1" outlineLevel="1" x14ac:dyDescent="0.2">
      <c r="A96" s="3"/>
      <c r="B96" s="3"/>
      <c r="C96" s="10"/>
      <c r="D96" s="11"/>
      <c r="E96" s="208" t="str">
        <f xml:space="preserve"> Inputs!E$110</f>
        <v xml:space="preserve">PR24 Bioresources forecasting accuracy incentive penalty in 2022-23 FYA (CPIH deflated) prices (ADDN1) </v>
      </c>
      <c r="F96" s="209">
        <f xml:space="preserve"> Inputs!F$110</f>
        <v>0</v>
      </c>
      <c r="G96" s="208" t="str">
        <f xml:space="preserve"> Inputs!G$110</f>
        <v>£m</v>
      </c>
      <c r="H96" s="4"/>
    </row>
    <row r="97" spans="1:8" hidden="1" outlineLevel="1" x14ac:dyDescent="0.2">
      <c r="A97" s="3"/>
      <c r="B97" s="3"/>
      <c r="C97" s="10"/>
      <c r="D97" s="11"/>
      <c r="E97" s="208" t="str">
        <f xml:space="preserve"> Inputs!E$111</f>
        <v xml:space="preserve">PR24 Bioresources forecasting accuracy incentive penalty in 2022-23 FYA (CPIH deflated) prices (ADDN2) </v>
      </c>
      <c r="F97" s="209">
        <f xml:space="preserve"> Inputs!F$111</f>
        <v>0</v>
      </c>
      <c r="G97" s="208" t="str">
        <f xml:space="preserve"> Inputs!G$111</f>
        <v>£m</v>
      </c>
      <c r="H97" s="4"/>
    </row>
    <row r="98" spans="1:8" hidden="1" outlineLevel="1" x14ac:dyDescent="0.2">
      <c r="A98" s="3"/>
      <c r="B98" s="3"/>
      <c r="C98" s="10"/>
      <c r="D98" s="11"/>
      <c r="E98" s="208" t="str">
        <f xml:space="preserve"> Inputs!E$112</f>
        <v xml:space="preserve">PR24 Bioresources forecasting accuracy incentive penalty in 2022-23 FYA (CPIH deflated) prices (Residential retail) </v>
      </c>
      <c r="F98" s="209">
        <f xml:space="preserve"> Inputs!F$112</f>
        <v>0</v>
      </c>
      <c r="G98" s="208" t="str">
        <f xml:space="preserve"> Inputs!G$112</f>
        <v>£m</v>
      </c>
      <c r="H98" s="4"/>
    </row>
    <row r="99" spans="1:8" hidden="1" outlineLevel="1" x14ac:dyDescent="0.2">
      <c r="A99" s="3"/>
      <c r="B99" s="3"/>
      <c r="C99" s="10"/>
      <c r="D99" s="11"/>
      <c r="E99" s="208" t="str">
        <f xml:space="preserve"> Inputs!E$113</f>
        <v xml:space="preserve">PR24 Bioresources forecasting accuracy incentive penalty in 2022-23 FYA (CPIH deflated) prices (Business retail) </v>
      </c>
      <c r="F99" s="209">
        <f xml:space="preserve"> Inputs!F$113</f>
        <v>0</v>
      </c>
      <c r="G99" s="208" t="str">
        <f xml:space="preserve"> Inputs!G$113</f>
        <v>£m</v>
      </c>
      <c r="H99" s="4"/>
    </row>
    <row r="100" spans="1:8" hidden="1" outlineLevel="1" x14ac:dyDescent="0.2">
      <c r="A100" s="3"/>
      <c r="B100" s="3"/>
      <c r="C100" s="10"/>
      <c r="D100" s="11"/>
      <c r="E100" s="208" t="str">
        <f xml:space="preserve"> Indexation!E$125</f>
        <v>CPI(H): Inflate from 2022-23 FYA to 2027-28 FYA</v>
      </c>
      <c r="F100" s="210">
        <f xml:space="preserve"> Indexation!F$125</f>
        <v>1.1637741094926037</v>
      </c>
      <c r="G100" s="208" t="str">
        <f xml:space="preserve"> Indexation!G$125</f>
        <v>factor</v>
      </c>
      <c r="H100" s="12"/>
    </row>
    <row r="101" spans="1:8" hidden="1" outlineLevel="1" x14ac:dyDescent="0.2">
      <c r="A101" s="3"/>
      <c r="B101" s="3"/>
      <c r="C101" s="10"/>
      <c r="D101" s="11"/>
      <c r="E101" s="211" t="s">
        <v>2143</v>
      </c>
      <c r="F101" s="212">
        <f t="shared" ref="F101:F108" si="4" xml:space="preserve"> IF( $F92 = "n/a", 0, $F92 * $F$100 )</f>
        <v>0</v>
      </c>
      <c r="G101" s="211" t="s">
        <v>199</v>
      </c>
      <c r="H101" s="4"/>
    </row>
    <row r="102" spans="1:8" hidden="1" outlineLevel="1" x14ac:dyDescent="0.2">
      <c r="A102" s="3"/>
      <c r="B102" s="3"/>
      <c r="C102" s="10"/>
      <c r="D102" s="11"/>
      <c r="E102" s="211" t="s">
        <v>2144</v>
      </c>
      <c r="F102" s="212">
        <f t="shared" si="4"/>
        <v>0</v>
      </c>
      <c r="G102" s="211" t="s">
        <v>199</v>
      </c>
      <c r="H102" s="4"/>
    </row>
    <row r="103" spans="1:8" hidden="1" outlineLevel="1" x14ac:dyDescent="0.2">
      <c r="A103" s="3"/>
      <c r="B103" s="3"/>
      <c r="C103" s="10"/>
      <c r="D103" s="11"/>
      <c r="E103" s="211" t="s">
        <v>438</v>
      </c>
      <c r="F103" s="212">
        <f t="shared" si="4"/>
        <v>0</v>
      </c>
      <c r="G103" s="211" t="s">
        <v>199</v>
      </c>
      <c r="H103" s="4"/>
    </row>
    <row r="104" spans="1:8" hidden="1" outlineLevel="1" x14ac:dyDescent="0.2">
      <c r="A104" s="3"/>
      <c r="B104" s="3"/>
      <c r="C104" s="10"/>
      <c r="D104" s="11"/>
      <c r="E104" s="211" t="s">
        <v>608</v>
      </c>
      <c r="F104" s="212">
        <f t="shared" si="4"/>
        <v>0</v>
      </c>
      <c r="G104" s="211" t="s">
        <v>199</v>
      </c>
      <c r="H104" s="4"/>
    </row>
    <row r="105" spans="1:8" hidden="1" outlineLevel="1" x14ac:dyDescent="0.2">
      <c r="A105" s="3"/>
      <c r="B105" s="3"/>
      <c r="C105" s="10"/>
      <c r="D105" s="11"/>
      <c r="E105" s="211" t="s">
        <v>1603</v>
      </c>
      <c r="F105" s="212">
        <f t="shared" si="4"/>
        <v>0</v>
      </c>
      <c r="G105" s="211" t="s">
        <v>199</v>
      </c>
      <c r="H105" s="4"/>
    </row>
    <row r="106" spans="1:8" hidden="1" outlineLevel="1" x14ac:dyDescent="0.2">
      <c r="A106" s="3"/>
      <c r="B106" s="3"/>
      <c r="C106" s="10"/>
      <c r="D106" s="11"/>
      <c r="E106" s="211" t="s">
        <v>98</v>
      </c>
      <c r="F106" s="212">
        <f t="shared" si="4"/>
        <v>0</v>
      </c>
      <c r="G106" s="211" t="s">
        <v>199</v>
      </c>
      <c r="H106" s="4"/>
    </row>
    <row r="107" spans="1:8" hidden="1" outlineLevel="1" x14ac:dyDescent="0.2">
      <c r="A107" s="3"/>
      <c r="B107" s="3"/>
      <c r="C107" s="10"/>
      <c r="D107" s="11"/>
      <c r="E107" s="211" t="s">
        <v>609</v>
      </c>
      <c r="F107" s="212">
        <f t="shared" si="4"/>
        <v>0</v>
      </c>
      <c r="G107" s="211" t="s">
        <v>199</v>
      </c>
      <c r="H107" s="4"/>
    </row>
    <row r="108" spans="1:8" hidden="1" outlineLevel="1" x14ac:dyDescent="0.2">
      <c r="A108" s="3"/>
      <c r="B108" s="3"/>
      <c r="C108" s="10"/>
      <c r="D108" s="11"/>
      <c r="E108" s="211" t="s">
        <v>1176</v>
      </c>
      <c r="F108" s="212">
        <f t="shared" si="4"/>
        <v>0</v>
      </c>
      <c r="G108" s="211" t="s">
        <v>199</v>
      </c>
      <c r="H108" s="4"/>
    </row>
    <row r="109" spans="1:8" hidden="1" outlineLevel="1" x14ac:dyDescent="0.2"/>
    <row r="110" spans="1:8" hidden="1" outlineLevel="1" x14ac:dyDescent="0.2"/>
    <row r="111" spans="1:8" hidden="1" outlineLevel="1" x14ac:dyDescent="0.2">
      <c r="B111" s="33" t="s">
        <v>2691</v>
      </c>
    </row>
    <row r="112" spans="1:8" hidden="1" outlineLevel="1" x14ac:dyDescent="0.2">
      <c r="A112" s="3"/>
      <c r="B112" s="3"/>
      <c r="C112" s="10"/>
      <c r="D112" s="11"/>
      <c r="E112" s="208" t="str">
        <f xml:space="preserve"> Inputs!E$115</f>
        <v xml:space="preserve">PR24 Residential retail revenue adjustment in 2029-30 FYA (CPIH deflated) prices (WR) </v>
      </c>
      <c r="F112" s="209">
        <f xml:space="preserve"> Inputs!F$115</f>
        <v>0</v>
      </c>
      <c r="G112" s="208" t="str">
        <f xml:space="preserve"> Inputs!G$115</f>
        <v>£m</v>
      </c>
      <c r="H112" s="4"/>
    </row>
    <row r="113" spans="1:8" hidden="1" outlineLevel="1" x14ac:dyDescent="0.2">
      <c r="A113" s="3"/>
      <c r="B113" s="3"/>
      <c r="C113" s="10"/>
      <c r="D113" s="11"/>
      <c r="E113" s="208" t="str">
        <f xml:space="preserve"> Inputs!E$116</f>
        <v xml:space="preserve">PR24 Residential retail revenue adjustment in 2029-30 FYA (CPIH deflated) prices (WN) </v>
      </c>
      <c r="F113" s="209">
        <f xml:space="preserve"> Inputs!F$116</f>
        <v>0</v>
      </c>
      <c r="G113" s="208" t="str">
        <f xml:space="preserve"> Inputs!G$116</f>
        <v>£m</v>
      </c>
      <c r="H113" s="4"/>
    </row>
    <row r="114" spans="1:8" hidden="1" outlineLevel="1" x14ac:dyDescent="0.2">
      <c r="A114" s="3"/>
      <c r="B114" s="3"/>
      <c r="C114" s="10"/>
      <c r="D114" s="11"/>
      <c r="E114" s="208" t="str">
        <f xml:space="preserve"> Inputs!E$117</f>
        <v xml:space="preserve">PR24 Residential retail revenue adjustment in 2029-30 FYA (CPIH deflated) prices (WWN) </v>
      </c>
      <c r="F114" s="209">
        <f xml:space="preserve"> Inputs!F$117</f>
        <v>0</v>
      </c>
      <c r="G114" s="208" t="str">
        <f xml:space="preserve"> Inputs!G$117</f>
        <v>£m</v>
      </c>
      <c r="H114" s="4"/>
    </row>
    <row r="115" spans="1:8" hidden="1" outlineLevel="1" x14ac:dyDescent="0.2">
      <c r="A115" s="3"/>
      <c r="B115" s="3"/>
      <c r="C115" s="10"/>
      <c r="D115" s="11"/>
      <c r="E115" s="208" t="str">
        <f xml:space="preserve"> Inputs!E$118</f>
        <v xml:space="preserve">PR24 Residential retail revenue adjustment in 2029-30 FYA (CPIH deflated) prices (BR) </v>
      </c>
      <c r="F115" s="209">
        <f xml:space="preserve"> Inputs!F$118</f>
        <v>0</v>
      </c>
      <c r="G115" s="208" t="str">
        <f xml:space="preserve"> Inputs!G$118</f>
        <v>£m</v>
      </c>
      <c r="H115" s="4"/>
    </row>
    <row r="116" spans="1:8" hidden="1" outlineLevel="1" x14ac:dyDescent="0.2">
      <c r="A116" s="3"/>
      <c r="B116" s="3"/>
      <c r="C116" s="10"/>
      <c r="D116" s="11"/>
      <c r="E116" s="208" t="str">
        <f xml:space="preserve"> Inputs!E$119</f>
        <v xml:space="preserve">PR24 Residential retail revenue adjustment in 2029-30 FYA (CPIH deflated) prices (ADDN1) </v>
      </c>
      <c r="F116" s="209">
        <f xml:space="preserve"> Inputs!F$119</f>
        <v>0</v>
      </c>
      <c r="G116" s="208" t="str">
        <f xml:space="preserve"> Inputs!G$119</f>
        <v>£m</v>
      </c>
      <c r="H116" s="4"/>
    </row>
    <row r="117" spans="1:8" hidden="1" outlineLevel="1" x14ac:dyDescent="0.2">
      <c r="A117" s="3"/>
      <c r="B117" s="3"/>
      <c r="C117" s="10"/>
      <c r="D117" s="11"/>
      <c r="E117" s="208" t="str">
        <f xml:space="preserve"> Inputs!E$120</f>
        <v xml:space="preserve">PR24 Residential retail revenue adjustment in 2029-30 FYA (CPIH deflated) prices (ADDN2) </v>
      </c>
      <c r="F117" s="209">
        <f xml:space="preserve"> Inputs!F$120</f>
        <v>0</v>
      </c>
      <c r="G117" s="208" t="str">
        <f xml:space="preserve"> Inputs!G$120</f>
        <v>£m</v>
      </c>
      <c r="H117" s="4"/>
    </row>
    <row r="118" spans="1:8" hidden="1" outlineLevel="1" x14ac:dyDescent="0.2">
      <c r="A118" s="3"/>
      <c r="B118" s="3"/>
      <c r="C118" s="10"/>
      <c r="D118" s="11"/>
      <c r="E118" s="208" t="str">
        <f xml:space="preserve"> Inputs!E$121</f>
        <v xml:space="preserve">PR24 Residential retail revenue adjustment in 2029-30 FYA (CPIH deflated) prices (Residential retail) </v>
      </c>
      <c r="F118" s="209">
        <f xml:space="preserve"> Inputs!F$121</f>
        <v>0</v>
      </c>
      <c r="G118" s="208" t="str">
        <f xml:space="preserve"> Inputs!G$121</f>
        <v>£m</v>
      </c>
      <c r="H118" s="4"/>
    </row>
    <row r="119" spans="1:8" hidden="1" outlineLevel="1" x14ac:dyDescent="0.2">
      <c r="A119" s="3"/>
      <c r="B119" s="3"/>
      <c r="C119" s="10"/>
      <c r="D119" s="11"/>
      <c r="E119" s="208" t="str">
        <f xml:space="preserve"> Inputs!E$122</f>
        <v xml:space="preserve">PR24 Residential retail revenue adjustment in 2029-30 FYA (CPIH deflated) prices (Business retail) </v>
      </c>
      <c r="F119" s="209">
        <f xml:space="preserve"> Inputs!F$122</f>
        <v>0</v>
      </c>
      <c r="G119" s="208" t="str">
        <f xml:space="preserve"> Inputs!G$122</f>
        <v>£m</v>
      </c>
      <c r="H119" s="4"/>
    </row>
    <row r="120" spans="1:8" hidden="1" outlineLevel="1" x14ac:dyDescent="0.2">
      <c r="A120" s="3"/>
      <c r="B120" s="3"/>
      <c r="C120" s="10"/>
      <c r="D120" s="11"/>
      <c r="E120" s="208" t="str">
        <f xml:space="preserve"> Indexation!E$149</f>
        <v>CPI(H): Inflate from 2029-30 FYA to 2027-28 FYA</v>
      </c>
      <c r="F120" s="210">
        <f xml:space="preserve"> Indexation!F$149</f>
        <v>0.95753777509640614</v>
      </c>
      <c r="G120" s="208" t="str">
        <f xml:space="preserve"> Indexation!G$149</f>
        <v>factor</v>
      </c>
      <c r="H120" s="12"/>
    </row>
    <row r="121" spans="1:8" hidden="1" outlineLevel="1" x14ac:dyDescent="0.2">
      <c r="A121" s="3"/>
      <c r="B121" s="3"/>
      <c r="C121" s="10"/>
      <c r="D121" s="11"/>
      <c r="E121" s="211" t="s">
        <v>1392</v>
      </c>
      <c r="F121" s="212">
        <f t="shared" ref="F121:F128" si="5" xml:space="preserve"> IF( $F112 = "n/a", 0, $F112 * $F$120 )</f>
        <v>0</v>
      </c>
      <c r="G121" s="211" t="s">
        <v>199</v>
      </c>
      <c r="H121" s="4"/>
    </row>
    <row r="122" spans="1:8" hidden="1" outlineLevel="1" x14ac:dyDescent="0.2">
      <c r="A122" s="3"/>
      <c r="B122" s="3"/>
      <c r="C122" s="10"/>
      <c r="D122" s="11"/>
      <c r="E122" s="211" t="s">
        <v>1393</v>
      </c>
      <c r="F122" s="212">
        <f t="shared" si="5"/>
        <v>0</v>
      </c>
      <c r="G122" s="211" t="s">
        <v>199</v>
      </c>
      <c r="H122" s="4"/>
    </row>
    <row r="123" spans="1:8" hidden="1" outlineLevel="1" x14ac:dyDescent="0.2">
      <c r="A123" s="3"/>
      <c r="B123" s="3"/>
      <c r="C123" s="10"/>
      <c r="D123" s="11"/>
      <c r="E123" s="211" t="s">
        <v>1787</v>
      </c>
      <c r="F123" s="212">
        <f t="shared" si="5"/>
        <v>0</v>
      </c>
      <c r="G123" s="211" t="s">
        <v>199</v>
      </c>
      <c r="H123" s="4"/>
    </row>
    <row r="124" spans="1:8" hidden="1" outlineLevel="1" x14ac:dyDescent="0.2">
      <c r="A124" s="3"/>
      <c r="B124" s="3"/>
      <c r="C124" s="10"/>
      <c r="D124" s="11"/>
      <c r="E124" s="211" t="s">
        <v>2911</v>
      </c>
      <c r="F124" s="212">
        <f t="shared" si="5"/>
        <v>0</v>
      </c>
      <c r="G124" s="211" t="s">
        <v>199</v>
      </c>
      <c r="H124" s="4"/>
    </row>
    <row r="125" spans="1:8" hidden="1" outlineLevel="1" x14ac:dyDescent="0.2">
      <c r="A125" s="3"/>
      <c r="B125" s="3"/>
      <c r="C125" s="10"/>
      <c r="D125" s="11"/>
      <c r="E125" s="211" t="s">
        <v>99</v>
      </c>
      <c r="F125" s="212">
        <f t="shared" si="5"/>
        <v>0</v>
      </c>
      <c r="G125" s="211" t="s">
        <v>199</v>
      </c>
      <c r="H125" s="4"/>
    </row>
    <row r="126" spans="1:8" hidden="1" outlineLevel="1" x14ac:dyDescent="0.2">
      <c r="A126" s="3"/>
      <c r="B126" s="3"/>
      <c r="C126" s="10"/>
      <c r="D126" s="11"/>
      <c r="E126" s="211" t="s">
        <v>1604</v>
      </c>
      <c r="F126" s="212">
        <f t="shared" si="5"/>
        <v>0</v>
      </c>
      <c r="G126" s="211" t="s">
        <v>199</v>
      </c>
      <c r="H126" s="4"/>
    </row>
    <row r="127" spans="1:8" hidden="1" outlineLevel="1" x14ac:dyDescent="0.2">
      <c r="A127" s="3"/>
      <c r="B127" s="3"/>
      <c r="C127" s="10"/>
      <c r="D127" s="11"/>
      <c r="E127" s="211" t="s">
        <v>1788</v>
      </c>
      <c r="F127" s="212">
        <f t="shared" si="5"/>
        <v>0</v>
      </c>
      <c r="G127" s="211" t="s">
        <v>199</v>
      </c>
      <c r="H127" s="4"/>
    </row>
    <row r="128" spans="1:8" hidden="1" outlineLevel="1" x14ac:dyDescent="0.2">
      <c r="A128" s="3"/>
      <c r="B128" s="3"/>
      <c r="C128" s="10"/>
      <c r="D128" s="11"/>
      <c r="E128" s="211" t="s">
        <v>973</v>
      </c>
      <c r="F128" s="212">
        <f t="shared" si="5"/>
        <v>0</v>
      </c>
      <c r="G128" s="211" t="s">
        <v>199</v>
      </c>
      <c r="H128" s="4"/>
    </row>
    <row r="129" spans="1:8" hidden="1" outlineLevel="1" x14ac:dyDescent="0.2"/>
    <row r="130" spans="1:8" hidden="1" outlineLevel="1" x14ac:dyDescent="0.2"/>
    <row r="131" spans="1:8" hidden="1" outlineLevel="1" x14ac:dyDescent="0.2">
      <c r="B131" s="33" t="s">
        <v>392</v>
      </c>
    </row>
    <row r="132" spans="1:8" hidden="1" outlineLevel="1" x14ac:dyDescent="0.2">
      <c r="A132" s="3"/>
      <c r="B132" s="3"/>
      <c r="C132" s="10"/>
      <c r="D132" s="11"/>
      <c r="E132" s="208" t="str">
        <f xml:space="preserve"> Inputs!E$124</f>
        <v xml:space="preserve">PR24 Business retail revenue adjustment in 2022-23 FYA (CPIH deflated) prices (WR) </v>
      </c>
      <c r="F132" s="209">
        <f xml:space="preserve"> Inputs!F$124</f>
        <v>0</v>
      </c>
      <c r="G132" s="208" t="str">
        <f xml:space="preserve"> Inputs!G$124</f>
        <v>£m</v>
      </c>
      <c r="H132" s="4"/>
    </row>
    <row r="133" spans="1:8" hidden="1" outlineLevel="1" x14ac:dyDescent="0.2">
      <c r="A133" s="3"/>
      <c r="B133" s="3"/>
      <c r="C133" s="10"/>
      <c r="D133" s="11"/>
      <c r="E133" s="208" t="str">
        <f xml:space="preserve"> Inputs!E$125</f>
        <v xml:space="preserve">PR24 Business retail revenue adjustment in 2022-23 FYA (CPIH deflated) prices (WN) </v>
      </c>
      <c r="F133" s="209">
        <f xml:space="preserve"> Inputs!F$125</f>
        <v>0</v>
      </c>
      <c r="G133" s="208" t="str">
        <f xml:space="preserve"> Inputs!G$125</f>
        <v>£m</v>
      </c>
      <c r="H133" s="4"/>
    </row>
    <row r="134" spans="1:8" hidden="1" outlineLevel="1" x14ac:dyDescent="0.2">
      <c r="A134" s="3"/>
      <c r="B134" s="3"/>
      <c r="C134" s="10"/>
      <c r="D134" s="11"/>
      <c r="E134" s="208" t="str">
        <f xml:space="preserve"> Inputs!E$126</f>
        <v xml:space="preserve">PR24 Business retail revenue adjustment in 2022-23 FYA (CPIH deflated) prices (WWN) </v>
      </c>
      <c r="F134" s="209">
        <f xml:space="preserve"> Inputs!F$126</f>
        <v>0</v>
      </c>
      <c r="G134" s="208" t="str">
        <f xml:space="preserve"> Inputs!G$126</f>
        <v>£m</v>
      </c>
      <c r="H134" s="4"/>
    </row>
    <row r="135" spans="1:8" hidden="1" outlineLevel="1" x14ac:dyDescent="0.2">
      <c r="A135" s="3"/>
      <c r="B135" s="3"/>
      <c r="C135" s="10"/>
      <c r="D135" s="11"/>
      <c r="E135" s="208" t="str">
        <f xml:space="preserve"> Inputs!E$127</f>
        <v xml:space="preserve">PR24 Business retail revenue adjustment in 2022-23 FYA (CPIH deflated) prices (BR) </v>
      </c>
      <c r="F135" s="209">
        <f xml:space="preserve"> Inputs!F$127</f>
        <v>0</v>
      </c>
      <c r="G135" s="208" t="str">
        <f xml:space="preserve"> Inputs!G$127</f>
        <v>£m</v>
      </c>
      <c r="H135" s="4"/>
    </row>
    <row r="136" spans="1:8" hidden="1" outlineLevel="1" x14ac:dyDescent="0.2">
      <c r="A136" s="3"/>
      <c r="B136" s="3"/>
      <c r="C136" s="10"/>
      <c r="D136" s="11"/>
      <c r="E136" s="208" t="str">
        <f xml:space="preserve"> Inputs!E$128</f>
        <v xml:space="preserve">PR24 Business retail revenue adjustment in 2022-23 FYA (CPIH deflated) prices (ADDN1) </v>
      </c>
      <c r="F136" s="209">
        <f xml:space="preserve"> Inputs!F$128</f>
        <v>0</v>
      </c>
      <c r="G136" s="208" t="str">
        <f xml:space="preserve"> Inputs!G$128</f>
        <v>£m</v>
      </c>
      <c r="H136" s="4"/>
    </row>
    <row r="137" spans="1:8" hidden="1" outlineLevel="1" x14ac:dyDescent="0.2">
      <c r="A137" s="3"/>
      <c r="B137" s="3"/>
      <c r="C137" s="10"/>
      <c r="D137" s="11"/>
      <c r="E137" s="208" t="str">
        <f xml:space="preserve"> Inputs!E$129</f>
        <v xml:space="preserve">PR24 Business retail revenue adjustment in 2022-23 FYA (CPIH deflated) prices (ADDN2) </v>
      </c>
      <c r="F137" s="209">
        <f xml:space="preserve"> Inputs!F$129</f>
        <v>0</v>
      </c>
      <c r="G137" s="208" t="str">
        <f xml:space="preserve"> Inputs!G$129</f>
        <v>£m</v>
      </c>
      <c r="H137" s="4"/>
    </row>
    <row r="138" spans="1:8" hidden="1" outlineLevel="1" x14ac:dyDescent="0.2">
      <c r="A138" s="3"/>
      <c r="B138" s="3"/>
      <c r="C138" s="10"/>
      <c r="D138" s="11"/>
      <c r="E138" s="208" t="str">
        <f xml:space="preserve"> Inputs!E$130</f>
        <v xml:space="preserve">PR24 Business retail revenue adjustment in 2022-23 FYA (CPIH deflated) prices (Residential retail) </v>
      </c>
      <c r="F138" s="209">
        <f xml:space="preserve"> Inputs!F$130</f>
        <v>0</v>
      </c>
      <c r="G138" s="208" t="str">
        <f xml:space="preserve"> Inputs!G$130</f>
        <v>£m</v>
      </c>
      <c r="H138" s="4"/>
    </row>
    <row r="139" spans="1:8" hidden="1" outlineLevel="1" x14ac:dyDescent="0.2">
      <c r="A139" s="3"/>
      <c r="B139" s="3"/>
      <c r="C139" s="10"/>
      <c r="D139" s="11"/>
      <c r="E139" s="208" t="str">
        <f xml:space="preserve"> Inputs!E$131</f>
        <v xml:space="preserve">PR24 Business retail revenue adjustment in 2022-23 FYA (CPIH deflated) prices (Business retail) </v>
      </c>
      <c r="F139" s="209">
        <f xml:space="preserve"> Inputs!F$131</f>
        <v>0</v>
      </c>
      <c r="G139" s="208" t="str">
        <f xml:space="preserve"> Inputs!G$131</f>
        <v>£m</v>
      </c>
      <c r="H139" s="4"/>
    </row>
    <row r="140" spans="1:8" hidden="1" outlineLevel="1" x14ac:dyDescent="0.2">
      <c r="A140" s="3"/>
      <c r="B140" s="3"/>
      <c r="C140" s="10"/>
      <c r="D140" s="11"/>
      <c r="E140" s="208" t="str">
        <f xml:space="preserve"> Indexation!E$125</f>
        <v>CPI(H): Inflate from 2022-23 FYA to 2027-28 FYA</v>
      </c>
      <c r="F140" s="210">
        <f xml:space="preserve"> Indexation!F$125</f>
        <v>1.1637741094926037</v>
      </c>
      <c r="G140" s="208" t="str">
        <f xml:space="preserve"> Indexation!G$125</f>
        <v>factor</v>
      </c>
      <c r="H140" s="12"/>
    </row>
    <row r="141" spans="1:8" hidden="1" outlineLevel="1" x14ac:dyDescent="0.2">
      <c r="A141" s="3"/>
      <c r="B141" s="3"/>
      <c r="C141" s="10"/>
      <c r="D141" s="11"/>
      <c r="E141" s="211" t="s">
        <v>1177</v>
      </c>
      <c r="F141" s="212">
        <f t="shared" ref="F141:F148" si="6" xml:space="preserve"> IF( $F132 = "n/a", 0, $F132 * $F$140 )</f>
        <v>0</v>
      </c>
      <c r="G141" s="211" t="s">
        <v>199</v>
      </c>
      <c r="H141" s="4"/>
    </row>
    <row r="142" spans="1:8" hidden="1" outlineLevel="1" x14ac:dyDescent="0.2">
      <c r="A142" s="3"/>
      <c r="B142" s="3"/>
      <c r="C142" s="10"/>
      <c r="D142" s="11"/>
      <c r="E142" s="211" t="s">
        <v>1178</v>
      </c>
      <c r="F142" s="212">
        <f t="shared" si="6"/>
        <v>0</v>
      </c>
      <c r="G142" s="211" t="s">
        <v>199</v>
      </c>
      <c r="H142" s="4"/>
    </row>
    <row r="143" spans="1:8" hidden="1" outlineLevel="1" x14ac:dyDescent="0.2">
      <c r="A143" s="3"/>
      <c r="B143" s="3"/>
      <c r="C143" s="10"/>
      <c r="D143" s="11"/>
      <c r="E143" s="211" t="s">
        <v>610</v>
      </c>
      <c r="F143" s="212">
        <f t="shared" si="6"/>
        <v>0</v>
      </c>
      <c r="G143" s="211" t="s">
        <v>199</v>
      </c>
      <c r="H143" s="4"/>
    </row>
    <row r="144" spans="1:8" hidden="1" outlineLevel="1" x14ac:dyDescent="0.2">
      <c r="A144" s="3"/>
      <c r="B144" s="3"/>
      <c r="C144" s="10"/>
      <c r="D144" s="11"/>
      <c r="E144" s="211" t="s">
        <v>2738</v>
      </c>
      <c r="F144" s="212">
        <f t="shared" si="6"/>
        <v>0</v>
      </c>
      <c r="G144" s="211" t="s">
        <v>199</v>
      </c>
      <c r="H144" s="4"/>
    </row>
    <row r="145" spans="1:8" hidden="1" outlineLevel="1" x14ac:dyDescent="0.2">
      <c r="A145" s="3"/>
      <c r="B145" s="3"/>
      <c r="C145" s="10"/>
      <c r="D145" s="11"/>
      <c r="E145" s="211" t="s">
        <v>1973</v>
      </c>
      <c r="F145" s="212">
        <f t="shared" si="6"/>
        <v>0</v>
      </c>
      <c r="G145" s="211" t="s">
        <v>199</v>
      </c>
      <c r="H145" s="4"/>
    </row>
    <row r="146" spans="1:8" hidden="1" outlineLevel="1" x14ac:dyDescent="0.2">
      <c r="A146" s="3"/>
      <c r="B146" s="3"/>
      <c r="C146" s="10"/>
      <c r="D146" s="11"/>
      <c r="E146" s="211" t="s">
        <v>439</v>
      </c>
      <c r="F146" s="212">
        <f t="shared" si="6"/>
        <v>0</v>
      </c>
      <c r="G146" s="211" t="s">
        <v>199</v>
      </c>
      <c r="H146" s="4"/>
    </row>
    <row r="147" spans="1:8" hidden="1" outlineLevel="1" x14ac:dyDescent="0.2">
      <c r="A147" s="3"/>
      <c r="B147" s="3"/>
      <c r="C147" s="10"/>
      <c r="D147" s="11"/>
      <c r="E147" s="211" t="s">
        <v>974</v>
      </c>
      <c r="F147" s="212">
        <f t="shared" si="6"/>
        <v>0</v>
      </c>
      <c r="G147" s="211" t="s">
        <v>199</v>
      </c>
      <c r="H147" s="4"/>
    </row>
    <row r="148" spans="1:8" hidden="1" outlineLevel="1" x14ac:dyDescent="0.2">
      <c r="A148" s="3"/>
      <c r="B148" s="3"/>
      <c r="C148" s="10"/>
      <c r="D148" s="11"/>
      <c r="E148" s="211" t="s">
        <v>1605</v>
      </c>
      <c r="F148" s="212">
        <f t="shared" si="6"/>
        <v>0</v>
      </c>
      <c r="G148" s="211" t="s">
        <v>199</v>
      </c>
      <c r="H148" s="4"/>
    </row>
    <row r="149" spans="1:8" hidden="1" outlineLevel="1" x14ac:dyDescent="0.2"/>
    <row r="150" spans="1:8" hidden="1" outlineLevel="1" x14ac:dyDescent="0.2"/>
    <row r="151" spans="1:8" hidden="1" outlineLevel="1" x14ac:dyDescent="0.2">
      <c r="B151" s="33" t="s">
        <v>393</v>
      </c>
    </row>
    <row r="152" spans="1:8" hidden="1" outlineLevel="1" x14ac:dyDescent="0.2">
      <c r="A152" s="3"/>
      <c r="B152" s="3"/>
      <c r="C152" s="10"/>
      <c r="D152" s="11"/>
      <c r="E152" s="208" t="str">
        <f xml:space="preserve"> Inputs!E$133</f>
        <v xml:space="preserve">PR24 Water trading revenue adjustment in 2022-23 FYA (CPIH deflated) prices (WR) </v>
      </c>
      <c r="F152" s="209">
        <f xml:space="preserve"> Inputs!F$133</f>
        <v>0</v>
      </c>
      <c r="G152" s="208" t="str">
        <f xml:space="preserve"> Inputs!G$133</f>
        <v>£m</v>
      </c>
      <c r="H152" s="4"/>
    </row>
    <row r="153" spans="1:8" hidden="1" outlineLevel="1" x14ac:dyDescent="0.2">
      <c r="A153" s="3"/>
      <c r="B153" s="3"/>
      <c r="C153" s="10"/>
      <c r="D153" s="11"/>
      <c r="E153" s="208" t="str">
        <f xml:space="preserve"> Inputs!E$134</f>
        <v xml:space="preserve">PR24 Water trading revenue adjustment in 2022-23 FYA (CPIH deflated) prices (WN) </v>
      </c>
      <c r="F153" s="209">
        <f xml:space="preserve"> Inputs!F$134</f>
        <v>0</v>
      </c>
      <c r="G153" s="208" t="str">
        <f xml:space="preserve"> Inputs!G$134</f>
        <v>£m</v>
      </c>
      <c r="H153" s="4"/>
    </row>
    <row r="154" spans="1:8" hidden="1" outlineLevel="1" x14ac:dyDescent="0.2">
      <c r="A154" s="3"/>
      <c r="B154" s="3"/>
      <c r="C154" s="10"/>
      <c r="D154" s="11"/>
      <c r="E154" s="208" t="str">
        <f xml:space="preserve"> Inputs!E$135</f>
        <v xml:space="preserve">PR24 Water trading revenue adjustment in 2022-23 FYA (CPIH deflated) prices (WWN) </v>
      </c>
      <c r="F154" s="209">
        <f xml:space="preserve"> Inputs!F$135</f>
        <v>0</v>
      </c>
      <c r="G154" s="208" t="str">
        <f xml:space="preserve"> Inputs!G$135</f>
        <v>£m</v>
      </c>
      <c r="H154" s="4"/>
    </row>
    <row r="155" spans="1:8" hidden="1" outlineLevel="1" x14ac:dyDescent="0.2">
      <c r="A155" s="3"/>
      <c r="B155" s="3"/>
      <c r="C155" s="10"/>
      <c r="D155" s="11"/>
      <c r="E155" s="208" t="str">
        <f xml:space="preserve"> Inputs!E$136</f>
        <v xml:space="preserve">PR24 Water trading revenue adjustment in 2022-23 FYA (CPIH deflated) prices (BR) </v>
      </c>
      <c r="F155" s="209">
        <f xml:space="preserve"> Inputs!F$136</f>
        <v>0</v>
      </c>
      <c r="G155" s="208" t="str">
        <f xml:space="preserve"> Inputs!G$136</f>
        <v>£m</v>
      </c>
      <c r="H155" s="4"/>
    </row>
    <row r="156" spans="1:8" hidden="1" outlineLevel="1" x14ac:dyDescent="0.2">
      <c r="A156" s="3"/>
      <c r="B156" s="3"/>
      <c r="C156" s="10"/>
      <c r="D156" s="11"/>
      <c r="E156" s="208" t="str">
        <f xml:space="preserve"> Inputs!E$137</f>
        <v xml:space="preserve">PR24 Water trading revenue adjustment in 2022-23 FYA (CPIH deflated) prices (ADDN1) </v>
      </c>
      <c r="F156" s="209">
        <f xml:space="preserve"> Inputs!F$137</f>
        <v>0</v>
      </c>
      <c r="G156" s="208" t="str">
        <f xml:space="preserve"> Inputs!G$137</f>
        <v>£m</v>
      </c>
      <c r="H156" s="4"/>
    </row>
    <row r="157" spans="1:8" hidden="1" outlineLevel="1" x14ac:dyDescent="0.2">
      <c r="A157" s="3"/>
      <c r="B157" s="3"/>
      <c r="C157" s="10"/>
      <c r="D157" s="11"/>
      <c r="E157" s="208" t="str">
        <f xml:space="preserve"> Inputs!E$138</f>
        <v xml:space="preserve">PR24 Water trading revenue adjustment in 2022-23 FYA (CPIH deflated) prices (ADDN2) </v>
      </c>
      <c r="F157" s="209">
        <f xml:space="preserve"> Inputs!F$138</f>
        <v>0</v>
      </c>
      <c r="G157" s="208" t="str">
        <f xml:space="preserve"> Inputs!G$138</f>
        <v>£m</v>
      </c>
      <c r="H157" s="4"/>
    </row>
    <row r="158" spans="1:8" hidden="1" outlineLevel="1" x14ac:dyDescent="0.2">
      <c r="A158" s="3"/>
      <c r="B158" s="3"/>
      <c r="C158" s="10"/>
      <c r="D158" s="11"/>
      <c r="E158" s="208" t="str">
        <f xml:space="preserve"> Inputs!E$139</f>
        <v xml:space="preserve">PR24 Water trading revenue adjustment in 2022-23 FYA (CPIH deflated) prices (Residential retail) </v>
      </c>
      <c r="F158" s="209">
        <f xml:space="preserve"> Inputs!F$139</f>
        <v>0</v>
      </c>
      <c r="G158" s="208" t="str">
        <f xml:space="preserve"> Inputs!G$139</f>
        <v>£m</v>
      </c>
      <c r="H158" s="4"/>
    </row>
    <row r="159" spans="1:8" hidden="1" outlineLevel="1" x14ac:dyDescent="0.2">
      <c r="A159" s="3"/>
      <c r="B159" s="3"/>
      <c r="C159" s="10"/>
      <c r="D159" s="11"/>
      <c r="E159" s="208" t="str">
        <f xml:space="preserve"> Inputs!E$140</f>
        <v xml:space="preserve">PR24 Water trading revenue adjustment in 2022-23 FYA (CPIH deflated) prices (Business retail) </v>
      </c>
      <c r="F159" s="209">
        <f xml:space="preserve"> Inputs!F$140</f>
        <v>0</v>
      </c>
      <c r="G159" s="208" t="str">
        <f xml:space="preserve"> Inputs!G$140</f>
        <v>£m</v>
      </c>
      <c r="H159" s="4"/>
    </row>
    <row r="160" spans="1:8" hidden="1" outlineLevel="1" x14ac:dyDescent="0.2">
      <c r="A160" s="3"/>
      <c r="B160" s="3"/>
      <c r="C160" s="10"/>
      <c r="D160" s="11"/>
      <c r="E160" s="208" t="str">
        <f xml:space="preserve"> Indexation!E$125</f>
        <v>CPI(H): Inflate from 2022-23 FYA to 2027-28 FYA</v>
      </c>
      <c r="F160" s="210">
        <f xml:space="preserve"> Indexation!F$125</f>
        <v>1.1637741094926037</v>
      </c>
      <c r="G160" s="208" t="str">
        <f xml:space="preserve"> Indexation!G$125</f>
        <v>factor</v>
      </c>
      <c r="H160" s="12"/>
    </row>
    <row r="161" spans="1:8" hidden="1" outlineLevel="1" x14ac:dyDescent="0.2">
      <c r="A161" s="3"/>
      <c r="B161" s="3"/>
      <c r="C161" s="10"/>
      <c r="D161" s="11"/>
      <c r="E161" s="211" t="s">
        <v>269</v>
      </c>
      <c r="F161" s="212">
        <f t="shared" ref="F161:F168" si="7" xml:space="preserve"> IF( $F152 = "n/a", 0, $F152 * $F$160 )</f>
        <v>0</v>
      </c>
      <c r="G161" s="211" t="s">
        <v>199</v>
      </c>
      <c r="H161" s="4"/>
    </row>
    <row r="162" spans="1:8" hidden="1" outlineLevel="1" x14ac:dyDescent="0.2">
      <c r="A162" s="3"/>
      <c r="B162" s="3"/>
      <c r="C162" s="10"/>
      <c r="D162" s="11"/>
      <c r="E162" s="211" t="s">
        <v>100</v>
      </c>
      <c r="F162" s="212">
        <f t="shared" si="7"/>
        <v>0</v>
      </c>
      <c r="G162" s="211" t="s">
        <v>199</v>
      </c>
      <c r="H162" s="4"/>
    </row>
    <row r="163" spans="1:8" hidden="1" outlineLevel="1" x14ac:dyDescent="0.2">
      <c r="A163" s="3"/>
      <c r="B163" s="3"/>
      <c r="C163" s="10"/>
      <c r="D163" s="11"/>
      <c r="E163" s="211" t="s">
        <v>2329</v>
      </c>
      <c r="F163" s="212">
        <f t="shared" si="7"/>
        <v>0</v>
      </c>
      <c r="G163" s="211" t="s">
        <v>199</v>
      </c>
      <c r="H163" s="4"/>
    </row>
    <row r="164" spans="1:8" hidden="1" outlineLevel="1" x14ac:dyDescent="0.2">
      <c r="A164" s="3"/>
      <c r="B164" s="3"/>
      <c r="C164" s="10"/>
      <c r="D164" s="11"/>
      <c r="E164" s="211" t="s">
        <v>1606</v>
      </c>
      <c r="F164" s="212">
        <f t="shared" si="7"/>
        <v>0</v>
      </c>
      <c r="G164" s="211" t="s">
        <v>199</v>
      </c>
      <c r="H164" s="4"/>
    </row>
    <row r="165" spans="1:8" hidden="1" outlineLevel="1" x14ac:dyDescent="0.2">
      <c r="A165" s="3"/>
      <c r="B165" s="3"/>
      <c r="C165" s="10"/>
      <c r="D165" s="11"/>
      <c r="E165" s="211" t="s">
        <v>2145</v>
      </c>
      <c r="F165" s="212">
        <f t="shared" si="7"/>
        <v>0</v>
      </c>
      <c r="G165" s="211" t="s">
        <v>199</v>
      </c>
      <c r="H165" s="4"/>
    </row>
    <row r="166" spans="1:8" hidden="1" outlineLevel="1" x14ac:dyDescent="0.2">
      <c r="A166" s="3"/>
      <c r="B166" s="3"/>
      <c r="C166" s="10"/>
      <c r="D166" s="11"/>
      <c r="E166" s="211" t="s">
        <v>611</v>
      </c>
      <c r="F166" s="212">
        <f t="shared" si="7"/>
        <v>0</v>
      </c>
      <c r="G166" s="211" t="s">
        <v>199</v>
      </c>
      <c r="H166" s="4"/>
    </row>
    <row r="167" spans="1:8" hidden="1" outlineLevel="1" x14ac:dyDescent="0.2">
      <c r="A167" s="3"/>
      <c r="B167" s="3"/>
      <c r="C167" s="10"/>
      <c r="D167" s="11"/>
      <c r="E167" s="211" t="s">
        <v>440</v>
      </c>
      <c r="F167" s="212">
        <f t="shared" si="7"/>
        <v>0</v>
      </c>
      <c r="G167" s="211" t="s">
        <v>199</v>
      </c>
      <c r="H167" s="4"/>
    </row>
    <row r="168" spans="1:8" hidden="1" outlineLevel="1" x14ac:dyDescent="0.2">
      <c r="A168" s="3"/>
      <c r="B168" s="3"/>
      <c r="C168" s="10"/>
      <c r="D168" s="11"/>
      <c r="E168" s="211" t="s">
        <v>1789</v>
      </c>
      <c r="F168" s="212">
        <f t="shared" si="7"/>
        <v>0</v>
      </c>
      <c r="G168" s="211" t="s">
        <v>199</v>
      </c>
      <c r="H168" s="4"/>
    </row>
    <row r="169" spans="1:8" hidden="1" outlineLevel="1" x14ac:dyDescent="0.2"/>
    <row r="170" spans="1:8" hidden="1" outlineLevel="1" x14ac:dyDescent="0.2"/>
    <row r="171" spans="1:8" hidden="1" outlineLevel="1" x14ac:dyDescent="0.2">
      <c r="B171" s="33" t="s">
        <v>936</v>
      </c>
    </row>
    <row r="172" spans="1:8" hidden="1" outlineLevel="1" x14ac:dyDescent="0.2">
      <c r="A172" s="3"/>
      <c r="B172" s="3"/>
      <c r="C172" s="10"/>
      <c r="D172" s="11"/>
      <c r="E172" s="208" t="str">
        <f xml:space="preserve"> Inputs!E$142</f>
        <v xml:space="preserve">PR24 Third party services revenue adjustment in 2022-23 FYA (CPIH deflated) prices (WR) </v>
      </c>
      <c r="F172" s="209">
        <f xml:space="preserve"> Inputs!F$142</f>
        <v>0</v>
      </c>
      <c r="G172" s="208" t="str">
        <f xml:space="preserve"> Inputs!G$142</f>
        <v>£m</v>
      </c>
      <c r="H172" s="4"/>
    </row>
    <row r="173" spans="1:8" hidden="1" outlineLevel="1" x14ac:dyDescent="0.2">
      <c r="A173" s="3"/>
      <c r="B173" s="3"/>
      <c r="C173" s="10"/>
      <c r="D173" s="11"/>
      <c r="E173" s="208" t="str">
        <f xml:space="preserve"> Inputs!E$143</f>
        <v xml:space="preserve">PR24 Third party services revenue adjustment in 2022-23 FYA (CPIH deflated) prices (WN) </v>
      </c>
      <c r="F173" s="209">
        <f xml:space="preserve"> Inputs!F$143</f>
        <v>0</v>
      </c>
      <c r="G173" s="208" t="str">
        <f xml:space="preserve"> Inputs!G$143</f>
        <v>£m</v>
      </c>
      <c r="H173" s="4"/>
    </row>
    <row r="174" spans="1:8" hidden="1" outlineLevel="1" x14ac:dyDescent="0.2">
      <c r="A174" s="3"/>
      <c r="B174" s="3"/>
      <c r="C174" s="10"/>
      <c r="D174" s="11"/>
      <c r="E174" s="208" t="str">
        <f xml:space="preserve"> Inputs!E$144</f>
        <v xml:space="preserve">PR24 Third party services revenue adjustment in 2022-23 FYA (CPIH deflated) prices (WWN) </v>
      </c>
      <c r="F174" s="209">
        <f xml:space="preserve"> Inputs!F$144</f>
        <v>0</v>
      </c>
      <c r="G174" s="208" t="str">
        <f xml:space="preserve"> Inputs!G$144</f>
        <v>£m</v>
      </c>
      <c r="H174" s="4"/>
    </row>
    <row r="175" spans="1:8" hidden="1" outlineLevel="1" x14ac:dyDescent="0.2">
      <c r="A175" s="3"/>
      <c r="B175" s="3"/>
      <c r="C175" s="10"/>
      <c r="D175" s="11"/>
      <c r="E175" s="208" t="str">
        <f xml:space="preserve"> Inputs!E$145</f>
        <v xml:space="preserve">PR24 Third party services revenue adjustment in 2022-23 FYA (CPIH deflated) prices (BR) </v>
      </c>
      <c r="F175" s="209">
        <f xml:space="preserve"> Inputs!F$145</f>
        <v>0</v>
      </c>
      <c r="G175" s="208" t="str">
        <f xml:space="preserve"> Inputs!G$145</f>
        <v>£m</v>
      </c>
      <c r="H175" s="4"/>
    </row>
    <row r="176" spans="1:8" hidden="1" outlineLevel="1" x14ac:dyDescent="0.2">
      <c r="A176" s="3"/>
      <c r="B176" s="3"/>
      <c r="C176" s="10"/>
      <c r="D176" s="11"/>
      <c r="E176" s="208" t="str">
        <f xml:space="preserve"> Inputs!E$146</f>
        <v xml:space="preserve">PR24 Third party services revenue adjustment in 2022-23 FYA (CPIH deflated) prices (ADDN1) </v>
      </c>
      <c r="F176" s="209">
        <f xml:space="preserve"> Inputs!F$146</f>
        <v>0</v>
      </c>
      <c r="G176" s="208" t="str">
        <f xml:space="preserve"> Inputs!G$146</f>
        <v>£m</v>
      </c>
      <c r="H176" s="4"/>
    </row>
    <row r="177" spans="1:8" hidden="1" outlineLevel="1" x14ac:dyDescent="0.2">
      <c r="A177" s="3"/>
      <c r="B177" s="3"/>
      <c r="C177" s="10"/>
      <c r="D177" s="11"/>
      <c r="E177" s="208" t="str">
        <f xml:space="preserve"> Inputs!E$147</f>
        <v xml:space="preserve">PR24 Third party services revenue adjustment in 2022-23 FYA (CPIH deflated) prices (ADDN2) </v>
      </c>
      <c r="F177" s="209">
        <f xml:space="preserve"> Inputs!F$147</f>
        <v>0</v>
      </c>
      <c r="G177" s="208" t="str">
        <f xml:space="preserve"> Inputs!G$147</f>
        <v>£m</v>
      </c>
      <c r="H177" s="4"/>
    </row>
    <row r="178" spans="1:8" hidden="1" outlineLevel="1" x14ac:dyDescent="0.2">
      <c r="A178" s="3"/>
      <c r="B178" s="3"/>
      <c r="C178" s="10"/>
      <c r="D178" s="11"/>
      <c r="E178" s="208" t="str">
        <f xml:space="preserve"> Inputs!E$148</f>
        <v xml:space="preserve">PR24 Third party services revenue adjustment in 2022-23 FYA (CPIH deflated) prices (Residential retail) </v>
      </c>
      <c r="F178" s="209">
        <f xml:space="preserve"> Inputs!F$148</f>
        <v>0</v>
      </c>
      <c r="G178" s="208" t="str">
        <f xml:space="preserve"> Inputs!G$148</f>
        <v>£m</v>
      </c>
      <c r="H178" s="4"/>
    </row>
    <row r="179" spans="1:8" hidden="1" outlineLevel="1" x14ac:dyDescent="0.2">
      <c r="A179" s="3"/>
      <c r="B179" s="3"/>
      <c r="C179" s="10"/>
      <c r="D179" s="11"/>
      <c r="E179" s="208" t="str">
        <f xml:space="preserve"> Inputs!E$149</f>
        <v xml:space="preserve">PR24 Third party services revenue adjustment in 2022-23 FYA (CPIH deflated) prices (Business retail) </v>
      </c>
      <c r="F179" s="209">
        <f xml:space="preserve"> Inputs!F$149</f>
        <v>0</v>
      </c>
      <c r="G179" s="208" t="str">
        <f xml:space="preserve"> Inputs!G$149</f>
        <v>£m</v>
      </c>
      <c r="H179" s="4"/>
    </row>
    <row r="180" spans="1:8" hidden="1" outlineLevel="1" x14ac:dyDescent="0.2">
      <c r="A180" s="3"/>
      <c r="B180" s="3"/>
      <c r="C180" s="10"/>
      <c r="D180" s="11"/>
      <c r="E180" s="208" t="str">
        <f xml:space="preserve"> Indexation!E$125</f>
        <v>CPI(H): Inflate from 2022-23 FYA to 2027-28 FYA</v>
      </c>
      <c r="F180" s="210">
        <f xml:space="preserve"> Indexation!F$125</f>
        <v>1.1637741094926037</v>
      </c>
      <c r="G180" s="208" t="str">
        <f xml:space="preserve"> Indexation!G$125</f>
        <v>factor</v>
      </c>
      <c r="H180" s="12"/>
    </row>
    <row r="181" spans="1:8" hidden="1" outlineLevel="1" x14ac:dyDescent="0.2">
      <c r="A181" s="3"/>
      <c r="B181" s="3"/>
      <c r="C181" s="10"/>
      <c r="D181" s="11"/>
      <c r="E181" s="211" t="s">
        <v>2330</v>
      </c>
      <c r="F181" s="212">
        <f t="shared" ref="F181:F188" si="8" xml:space="preserve"> IF( $F172 = "n/a", 0, $F172 * $F$180 )</f>
        <v>0</v>
      </c>
      <c r="G181" s="211" t="s">
        <v>199</v>
      </c>
      <c r="H181" s="4"/>
    </row>
    <row r="182" spans="1:8" hidden="1" outlineLevel="1" x14ac:dyDescent="0.2">
      <c r="A182" s="3"/>
      <c r="B182" s="3"/>
      <c r="C182" s="10"/>
      <c r="D182" s="11"/>
      <c r="E182" s="211" t="s">
        <v>2331</v>
      </c>
      <c r="F182" s="212">
        <f t="shared" si="8"/>
        <v>0</v>
      </c>
      <c r="G182" s="211" t="s">
        <v>199</v>
      </c>
      <c r="H182" s="4"/>
    </row>
    <row r="183" spans="1:8" hidden="1" outlineLevel="1" x14ac:dyDescent="0.2">
      <c r="A183" s="3"/>
      <c r="B183" s="3"/>
      <c r="C183" s="10"/>
      <c r="D183" s="11"/>
      <c r="E183" s="211" t="s">
        <v>270</v>
      </c>
      <c r="F183" s="212">
        <f t="shared" si="8"/>
        <v>0</v>
      </c>
      <c r="G183" s="211" t="s">
        <v>199</v>
      </c>
      <c r="H183" s="4"/>
    </row>
    <row r="184" spans="1:8" hidden="1" outlineLevel="1" x14ac:dyDescent="0.2">
      <c r="A184" s="3"/>
      <c r="B184" s="3"/>
      <c r="C184" s="10"/>
      <c r="D184" s="11"/>
      <c r="E184" s="211" t="s">
        <v>790</v>
      </c>
      <c r="F184" s="212">
        <f t="shared" si="8"/>
        <v>0</v>
      </c>
      <c r="G184" s="211" t="s">
        <v>199</v>
      </c>
      <c r="H184" s="4"/>
    </row>
    <row r="185" spans="1:8" hidden="1" outlineLevel="1" x14ac:dyDescent="0.2">
      <c r="A185" s="3"/>
      <c r="B185" s="3"/>
      <c r="C185" s="10"/>
      <c r="D185" s="11"/>
      <c r="E185" s="211" t="s">
        <v>101</v>
      </c>
      <c r="F185" s="212">
        <f t="shared" si="8"/>
        <v>0</v>
      </c>
      <c r="G185" s="211" t="s">
        <v>199</v>
      </c>
      <c r="H185" s="4"/>
    </row>
    <row r="186" spans="1:8" hidden="1" outlineLevel="1" x14ac:dyDescent="0.2">
      <c r="A186" s="3"/>
      <c r="B186" s="3"/>
      <c r="C186" s="10"/>
      <c r="D186" s="11"/>
      <c r="E186" s="211" t="s">
        <v>1790</v>
      </c>
      <c r="F186" s="212">
        <f t="shared" si="8"/>
        <v>0</v>
      </c>
      <c r="G186" s="211" t="s">
        <v>199</v>
      </c>
      <c r="H186" s="4"/>
    </row>
    <row r="187" spans="1:8" hidden="1" outlineLevel="1" x14ac:dyDescent="0.2">
      <c r="A187" s="3"/>
      <c r="B187" s="3"/>
      <c r="C187" s="10"/>
      <c r="D187" s="11"/>
      <c r="E187" s="211" t="s">
        <v>2912</v>
      </c>
      <c r="F187" s="212">
        <f t="shared" si="8"/>
        <v>0</v>
      </c>
      <c r="G187" s="211" t="s">
        <v>199</v>
      </c>
      <c r="H187" s="4"/>
    </row>
    <row r="188" spans="1:8" hidden="1" outlineLevel="1" x14ac:dyDescent="0.2">
      <c r="A188" s="3"/>
      <c r="B188" s="3"/>
      <c r="C188" s="10"/>
      <c r="D188" s="11"/>
      <c r="E188" s="211" t="s">
        <v>102</v>
      </c>
      <c r="F188" s="212">
        <f t="shared" si="8"/>
        <v>0</v>
      </c>
      <c r="G188" s="211" t="s">
        <v>199</v>
      </c>
      <c r="H188" s="4"/>
    </row>
    <row r="189" spans="1:8" hidden="1" outlineLevel="1" x14ac:dyDescent="0.2"/>
    <row r="190" spans="1:8" hidden="1" outlineLevel="1" x14ac:dyDescent="0.2"/>
    <row r="191" spans="1:8" hidden="1" outlineLevel="1" x14ac:dyDescent="0.2">
      <c r="B191" s="33" t="s">
        <v>1746</v>
      </c>
    </row>
    <row r="192" spans="1:8" hidden="1" outlineLevel="1" x14ac:dyDescent="0.2">
      <c r="A192" s="3"/>
      <c r="B192" s="3"/>
      <c r="C192" s="10"/>
      <c r="D192" s="11"/>
      <c r="E192" s="208" t="str">
        <f xml:space="preserve"> Inputs!E$151</f>
        <v xml:space="preserve">PR24 Cost of new debt revenue adjustment in 2022-23 FYA (CPIH deflated) prices (WR) </v>
      </c>
      <c r="F192" s="209">
        <f xml:space="preserve"> Inputs!F$151</f>
        <v>0</v>
      </c>
      <c r="G192" s="208" t="str">
        <f xml:space="preserve"> Inputs!G$151</f>
        <v>£m</v>
      </c>
      <c r="H192" s="4"/>
    </row>
    <row r="193" spans="1:8" hidden="1" outlineLevel="1" x14ac:dyDescent="0.2">
      <c r="A193" s="3"/>
      <c r="B193" s="3"/>
      <c r="C193" s="10"/>
      <c r="D193" s="11"/>
      <c r="E193" s="208" t="str">
        <f xml:space="preserve"> Inputs!E$152</f>
        <v xml:space="preserve">PR24 Cost of new debt revenue adjustment in 2022-23 FYA (CPIH deflated) prices (WN) </v>
      </c>
      <c r="F193" s="209">
        <f xml:space="preserve"> Inputs!F$152</f>
        <v>0</v>
      </c>
      <c r="G193" s="208" t="str">
        <f xml:space="preserve"> Inputs!G$152</f>
        <v>£m</v>
      </c>
      <c r="H193" s="4"/>
    </row>
    <row r="194" spans="1:8" hidden="1" outlineLevel="1" x14ac:dyDescent="0.2">
      <c r="A194" s="3"/>
      <c r="B194" s="3"/>
      <c r="C194" s="10"/>
      <c r="D194" s="11"/>
      <c r="E194" s="208" t="str">
        <f xml:space="preserve"> Inputs!E$153</f>
        <v xml:space="preserve">PR24 Cost of new debt revenue adjustment in 2022-23 FYA (CPIH deflated) prices (WWN) </v>
      </c>
      <c r="F194" s="209">
        <f xml:space="preserve"> Inputs!F$153</f>
        <v>0</v>
      </c>
      <c r="G194" s="208" t="str">
        <f xml:space="preserve"> Inputs!G$153</f>
        <v>£m</v>
      </c>
      <c r="H194" s="4"/>
    </row>
    <row r="195" spans="1:8" hidden="1" outlineLevel="1" x14ac:dyDescent="0.2">
      <c r="A195" s="3"/>
      <c r="B195" s="3"/>
      <c r="C195" s="10"/>
      <c r="D195" s="11"/>
      <c r="E195" s="208" t="str">
        <f xml:space="preserve"> Inputs!E$154</f>
        <v xml:space="preserve">PR24 Cost of new debt revenue adjustment in 2022-23 FYA (CPIH deflated) prices (BR) </v>
      </c>
      <c r="F195" s="209">
        <f xml:space="preserve"> Inputs!F$154</f>
        <v>0</v>
      </c>
      <c r="G195" s="208" t="str">
        <f xml:space="preserve"> Inputs!G$154</f>
        <v>£m</v>
      </c>
      <c r="H195" s="4"/>
    </row>
    <row r="196" spans="1:8" hidden="1" outlineLevel="1" x14ac:dyDescent="0.2">
      <c r="A196" s="3"/>
      <c r="B196" s="3"/>
      <c r="C196" s="10"/>
      <c r="D196" s="11"/>
      <c r="E196" s="208" t="str">
        <f xml:space="preserve"> Inputs!E$155</f>
        <v xml:space="preserve">PR24 Cost of new debt revenue adjustment in 2022-23 FYA (CPIH deflated) prices (ADDN1) </v>
      </c>
      <c r="F196" s="209">
        <f xml:space="preserve"> Inputs!F$155</f>
        <v>0</v>
      </c>
      <c r="G196" s="208" t="str">
        <f xml:space="preserve"> Inputs!G$155</f>
        <v>£m</v>
      </c>
      <c r="H196" s="4"/>
    </row>
    <row r="197" spans="1:8" hidden="1" outlineLevel="1" x14ac:dyDescent="0.2">
      <c r="A197" s="3"/>
      <c r="B197" s="3"/>
      <c r="C197" s="10"/>
      <c r="D197" s="11"/>
      <c r="E197" s="208" t="str">
        <f xml:space="preserve"> Inputs!E$156</f>
        <v xml:space="preserve">PR24 Cost of new debt revenue adjustment in 2022-23 FYA (CPIH deflated) prices (ADDN2) </v>
      </c>
      <c r="F197" s="209">
        <f xml:space="preserve"> Inputs!F$156</f>
        <v>0</v>
      </c>
      <c r="G197" s="208" t="str">
        <f xml:space="preserve"> Inputs!G$156</f>
        <v>£m</v>
      </c>
      <c r="H197" s="4"/>
    </row>
    <row r="198" spans="1:8" hidden="1" outlineLevel="1" x14ac:dyDescent="0.2">
      <c r="A198" s="3"/>
      <c r="B198" s="3"/>
      <c r="C198" s="10"/>
      <c r="D198" s="11"/>
      <c r="E198" s="208" t="str">
        <f xml:space="preserve"> Inputs!E$157</f>
        <v xml:space="preserve">PR24 Cost of new debt revenue adjustment in 2022-23 FYA (CPIH deflated) prices (Residential retail) </v>
      </c>
      <c r="F198" s="209">
        <f xml:space="preserve"> Inputs!F$157</f>
        <v>0</v>
      </c>
      <c r="G198" s="208" t="str">
        <f xml:space="preserve"> Inputs!G$157</f>
        <v>£m</v>
      </c>
      <c r="H198" s="4"/>
    </row>
    <row r="199" spans="1:8" hidden="1" outlineLevel="1" x14ac:dyDescent="0.2">
      <c r="A199" s="3"/>
      <c r="B199" s="3"/>
      <c r="C199" s="10"/>
      <c r="D199" s="11"/>
      <c r="E199" s="208" t="str">
        <f xml:space="preserve"> Inputs!E$158</f>
        <v xml:space="preserve">PR24 Cost of new debt revenue adjustment in 2022-23 FYA (CPIH deflated) prices (Business retail) </v>
      </c>
      <c r="F199" s="209">
        <f xml:space="preserve"> Inputs!F$158</f>
        <v>0</v>
      </c>
      <c r="G199" s="208" t="str">
        <f xml:space="preserve"> Inputs!G$158</f>
        <v>£m</v>
      </c>
      <c r="H199" s="4"/>
    </row>
    <row r="200" spans="1:8" hidden="1" outlineLevel="1" x14ac:dyDescent="0.2">
      <c r="A200" s="3"/>
      <c r="B200" s="3"/>
      <c r="C200" s="10"/>
      <c r="D200" s="11"/>
      <c r="E200" s="208" t="str">
        <f xml:space="preserve"> Indexation!E$125</f>
        <v>CPI(H): Inflate from 2022-23 FYA to 2027-28 FYA</v>
      </c>
      <c r="F200" s="210">
        <f xml:space="preserve"> Indexation!F$125</f>
        <v>1.1637741094926037</v>
      </c>
      <c r="G200" s="208" t="str">
        <f xml:space="preserve"> Indexation!G$125</f>
        <v>factor</v>
      </c>
      <c r="H200" s="12"/>
    </row>
    <row r="201" spans="1:8" hidden="1" outlineLevel="1" x14ac:dyDescent="0.2">
      <c r="A201" s="3"/>
      <c r="B201" s="3"/>
      <c r="C201" s="10"/>
      <c r="D201" s="11"/>
      <c r="E201" s="211" t="s">
        <v>1974</v>
      </c>
      <c r="F201" s="212">
        <f t="shared" ref="F201:F208" si="9" xml:space="preserve"> IF( $F192 = "n/a", 0, $F192 * $F$200 )</f>
        <v>0</v>
      </c>
      <c r="G201" s="211" t="s">
        <v>199</v>
      </c>
      <c r="H201" s="4"/>
    </row>
    <row r="202" spans="1:8" hidden="1" outlineLevel="1" x14ac:dyDescent="0.2">
      <c r="A202" s="3"/>
      <c r="B202" s="3"/>
      <c r="C202" s="10"/>
      <c r="D202" s="11"/>
      <c r="E202" s="211" t="s">
        <v>1975</v>
      </c>
      <c r="F202" s="212">
        <f t="shared" si="9"/>
        <v>0</v>
      </c>
      <c r="G202" s="211" t="s">
        <v>199</v>
      </c>
      <c r="H202" s="4"/>
    </row>
    <row r="203" spans="1:8" hidden="1" outlineLevel="1" x14ac:dyDescent="0.2">
      <c r="A203" s="3"/>
      <c r="B203" s="3"/>
      <c r="C203" s="10"/>
      <c r="D203" s="11"/>
      <c r="E203" s="211" t="s">
        <v>1394</v>
      </c>
      <c r="F203" s="212">
        <f t="shared" si="9"/>
        <v>0</v>
      </c>
      <c r="G203" s="211" t="s">
        <v>199</v>
      </c>
      <c r="H203" s="4"/>
    </row>
    <row r="204" spans="1:8" hidden="1" outlineLevel="1" x14ac:dyDescent="0.2">
      <c r="A204" s="3"/>
      <c r="B204" s="3"/>
      <c r="C204" s="10"/>
      <c r="D204" s="11"/>
      <c r="E204" s="211" t="s">
        <v>441</v>
      </c>
      <c r="F204" s="212">
        <f t="shared" si="9"/>
        <v>0</v>
      </c>
      <c r="G204" s="211" t="s">
        <v>199</v>
      </c>
      <c r="H204" s="4"/>
    </row>
    <row r="205" spans="1:8" hidden="1" outlineLevel="1" x14ac:dyDescent="0.2">
      <c r="A205" s="3"/>
      <c r="B205" s="3"/>
      <c r="C205" s="10"/>
      <c r="D205" s="11"/>
      <c r="E205" s="211" t="s">
        <v>2527</v>
      </c>
      <c r="F205" s="212">
        <f t="shared" si="9"/>
        <v>0</v>
      </c>
      <c r="G205" s="211" t="s">
        <v>199</v>
      </c>
      <c r="H205" s="4"/>
    </row>
    <row r="206" spans="1:8" hidden="1" outlineLevel="1" x14ac:dyDescent="0.2">
      <c r="A206" s="3"/>
      <c r="B206" s="3"/>
      <c r="C206" s="10"/>
      <c r="D206" s="11"/>
      <c r="E206" s="211" t="s">
        <v>975</v>
      </c>
      <c r="F206" s="212">
        <f t="shared" si="9"/>
        <v>0</v>
      </c>
      <c r="G206" s="211" t="s">
        <v>199</v>
      </c>
      <c r="H206" s="4"/>
    </row>
    <row r="207" spans="1:8" hidden="1" outlineLevel="1" x14ac:dyDescent="0.2">
      <c r="A207" s="3"/>
      <c r="B207" s="3"/>
      <c r="C207" s="10"/>
      <c r="D207" s="11"/>
      <c r="E207" s="211" t="s">
        <v>271</v>
      </c>
      <c r="F207" s="212">
        <f t="shared" si="9"/>
        <v>0</v>
      </c>
      <c r="G207" s="211" t="s">
        <v>199</v>
      </c>
      <c r="H207" s="4"/>
    </row>
    <row r="208" spans="1:8" hidden="1" outlineLevel="1" x14ac:dyDescent="0.2">
      <c r="A208" s="3"/>
      <c r="B208" s="3"/>
      <c r="C208" s="10"/>
      <c r="D208" s="11"/>
      <c r="E208" s="211" t="s">
        <v>2913</v>
      </c>
      <c r="F208" s="212">
        <f t="shared" si="9"/>
        <v>0</v>
      </c>
      <c r="G208" s="211" t="s">
        <v>199</v>
      </c>
      <c r="H208" s="4"/>
    </row>
    <row r="209" spans="1:8" hidden="1" outlineLevel="1" x14ac:dyDescent="0.2"/>
    <row r="210" spans="1:8" hidden="1" outlineLevel="1" x14ac:dyDescent="0.2"/>
    <row r="211" spans="1:8" hidden="1" outlineLevel="1" x14ac:dyDescent="0.2">
      <c r="B211" s="33" t="s">
        <v>2692</v>
      </c>
    </row>
    <row r="212" spans="1:8" hidden="1" outlineLevel="1" x14ac:dyDescent="0.2">
      <c r="A212" s="3"/>
      <c r="B212" s="3"/>
      <c r="C212" s="10"/>
      <c r="D212" s="11"/>
      <c r="E212" s="208" t="str">
        <f xml:space="preserve"> Inputs!E$160</f>
        <v xml:space="preserve">PR24 Delivery mechanism (DM) revenue adjustment in 2022-23 FYA (CPIH deflated) prices (WR) </v>
      </c>
      <c r="F212" s="209">
        <f xml:space="preserve"> Inputs!F$160</f>
        <v>0</v>
      </c>
      <c r="G212" s="208" t="str">
        <f xml:space="preserve"> Inputs!G$160</f>
        <v>£m</v>
      </c>
      <c r="H212" s="4"/>
    </row>
    <row r="213" spans="1:8" hidden="1" outlineLevel="1" x14ac:dyDescent="0.2">
      <c r="A213" s="3"/>
      <c r="B213" s="3"/>
      <c r="C213" s="10"/>
      <c r="D213" s="11"/>
      <c r="E213" s="208" t="str">
        <f xml:space="preserve"> Inputs!E$161</f>
        <v xml:space="preserve">PR24 Delivery mechanism (DM) revenue adjustment in 2022-23 FYA (CPIH deflated) prices (WN) </v>
      </c>
      <c r="F213" s="209">
        <f xml:space="preserve"> Inputs!F$161</f>
        <v>0</v>
      </c>
      <c r="G213" s="208" t="str">
        <f xml:space="preserve"> Inputs!G$161</f>
        <v>£m</v>
      </c>
      <c r="H213" s="4"/>
    </row>
    <row r="214" spans="1:8" hidden="1" outlineLevel="1" x14ac:dyDescent="0.2">
      <c r="A214" s="3"/>
      <c r="B214" s="3"/>
      <c r="C214" s="10"/>
      <c r="D214" s="11"/>
      <c r="E214" s="208" t="str">
        <f xml:space="preserve"> Inputs!E$162</f>
        <v xml:space="preserve">PR24 Delivery mechanism (DM) revenue adjustment in 2022-23 FYA (CPIH deflated) prices (WWN) </v>
      </c>
      <c r="F214" s="209">
        <f xml:space="preserve"> Inputs!F$162</f>
        <v>0</v>
      </c>
      <c r="G214" s="208" t="str">
        <f xml:space="preserve"> Inputs!G$162</f>
        <v>£m</v>
      </c>
      <c r="H214" s="4"/>
    </row>
    <row r="215" spans="1:8" hidden="1" outlineLevel="1" x14ac:dyDescent="0.2">
      <c r="A215" s="3"/>
      <c r="B215" s="3"/>
      <c r="C215" s="10"/>
      <c r="D215" s="11"/>
      <c r="E215" s="208" t="str">
        <f xml:space="preserve"> Inputs!E$163</f>
        <v xml:space="preserve">PR24 Delivery mechanism (DM) revenue adjustment in 2022-23 FYA (CPIH deflated) prices (BR) </v>
      </c>
      <c r="F215" s="209">
        <f xml:space="preserve"> Inputs!F$163</f>
        <v>0</v>
      </c>
      <c r="G215" s="208" t="str">
        <f xml:space="preserve"> Inputs!G$163</f>
        <v>£m</v>
      </c>
      <c r="H215" s="4"/>
    </row>
    <row r="216" spans="1:8" hidden="1" outlineLevel="1" x14ac:dyDescent="0.2">
      <c r="A216" s="3"/>
      <c r="B216" s="3"/>
      <c r="C216" s="10"/>
      <c r="D216" s="11"/>
      <c r="E216" s="208" t="str">
        <f xml:space="preserve"> Inputs!E$164</f>
        <v xml:space="preserve">PR24 Delivery mechanism (DM) revenue adjustment in 2022-23 FYA (CPIH deflated) prices (ADDN1) </v>
      </c>
      <c r="F216" s="209">
        <f xml:space="preserve"> Inputs!F$164</f>
        <v>0</v>
      </c>
      <c r="G216" s="208" t="str">
        <f xml:space="preserve"> Inputs!G$164</f>
        <v>£m</v>
      </c>
      <c r="H216" s="4"/>
    </row>
    <row r="217" spans="1:8" hidden="1" outlineLevel="1" x14ac:dyDescent="0.2">
      <c r="A217" s="3"/>
      <c r="B217" s="3"/>
      <c r="C217" s="10"/>
      <c r="D217" s="11"/>
      <c r="E217" s="208" t="str">
        <f xml:space="preserve"> Inputs!E$165</f>
        <v xml:space="preserve">PR24 Delivery mechanism (DM) revenue adjustment in 2022-23 FYA (CPIH deflated) prices (ADDN2) </v>
      </c>
      <c r="F217" s="209">
        <f xml:space="preserve"> Inputs!F$165</f>
        <v>0</v>
      </c>
      <c r="G217" s="208" t="str">
        <f xml:space="preserve"> Inputs!G$165</f>
        <v>£m</v>
      </c>
      <c r="H217" s="4"/>
    </row>
    <row r="218" spans="1:8" hidden="1" outlineLevel="1" x14ac:dyDescent="0.2">
      <c r="A218" s="3"/>
      <c r="B218" s="3"/>
      <c r="C218" s="10"/>
      <c r="D218" s="11"/>
      <c r="E218" s="208" t="str">
        <f xml:space="preserve"> Inputs!E$166</f>
        <v xml:space="preserve">PR24 Delivery mechanism (DM) revenue adjustment in 2022-23 FYA (CPIH deflated) prices (Residential retail) </v>
      </c>
      <c r="F218" s="209">
        <f xml:space="preserve"> Inputs!F$166</f>
        <v>0</v>
      </c>
      <c r="G218" s="208" t="str">
        <f xml:space="preserve"> Inputs!G$166</f>
        <v>£m</v>
      </c>
      <c r="H218" s="4"/>
    </row>
    <row r="219" spans="1:8" hidden="1" outlineLevel="1" x14ac:dyDescent="0.2">
      <c r="A219" s="3"/>
      <c r="B219" s="3"/>
      <c r="C219" s="10"/>
      <c r="D219" s="11"/>
      <c r="E219" s="208" t="str">
        <f xml:space="preserve"> Inputs!E$167</f>
        <v xml:space="preserve">PR24 Delivery mechanism (DM) revenue adjustment in 2022-23 FYA (CPIH deflated) prices (Business retail) </v>
      </c>
      <c r="F219" s="209">
        <f xml:space="preserve"> Inputs!F$167</f>
        <v>0</v>
      </c>
      <c r="G219" s="208" t="str">
        <f xml:space="preserve"> Inputs!G$167</f>
        <v>£m</v>
      </c>
      <c r="H219" s="4"/>
    </row>
    <row r="220" spans="1:8" hidden="1" outlineLevel="1" x14ac:dyDescent="0.2">
      <c r="A220" s="3"/>
      <c r="B220" s="3"/>
      <c r="C220" s="10"/>
      <c r="D220" s="11"/>
      <c r="E220" s="208" t="str">
        <f xml:space="preserve"> Indexation!E$125</f>
        <v>CPI(H): Inflate from 2022-23 FYA to 2027-28 FYA</v>
      </c>
      <c r="F220" s="210">
        <f xml:space="preserve"> Indexation!F$125</f>
        <v>1.1637741094926037</v>
      </c>
      <c r="G220" s="208" t="str">
        <f xml:space="preserve"> Indexation!G$125</f>
        <v>factor</v>
      </c>
      <c r="H220" s="12"/>
    </row>
    <row r="221" spans="1:8" hidden="1" outlineLevel="1" x14ac:dyDescent="0.2">
      <c r="A221" s="3"/>
      <c r="B221" s="3"/>
      <c r="C221" s="10"/>
      <c r="D221" s="11"/>
      <c r="E221" s="211" t="s">
        <v>976</v>
      </c>
      <c r="F221" s="212">
        <f t="shared" ref="F221:F228" si="10" xml:space="preserve"> IF( $F212 = "n/a", 0, $F212 * $F$220 )</f>
        <v>0</v>
      </c>
      <c r="G221" s="211" t="s">
        <v>199</v>
      </c>
      <c r="H221" s="4"/>
    </row>
    <row r="222" spans="1:8" hidden="1" outlineLevel="1" x14ac:dyDescent="0.2">
      <c r="A222" s="3"/>
      <c r="B222" s="3"/>
      <c r="C222" s="10"/>
      <c r="D222" s="11"/>
      <c r="E222" s="211" t="s">
        <v>977</v>
      </c>
      <c r="F222" s="212">
        <f t="shared" si="10"/>
        <v>0</v>
      </c>
      <c r="G222" s="211" t="s">
        <v>199</v>
      </c>
      <c r="H222" s="4"/>
    </row>
    <row r="223" spans="1:8" hidden="1" outlineLevel="1" x14ac:dyDescent="0.2">
      <c r="A223" s="3"/>
      <c r="B223" s="3"/>
      <c r="C223" s="10"/>
      <c r="D223" s="11"/>
      <c r="E223" s="211" t="s">
        <v>272</v>
      </c>
      <c r="F223" s="212">
        <f t="shared" si="10"/>
        <v>0</v>
      </c>
      <c r="G223" s="211" t="s">
        <v>199</v>
      </c>
      <c r="H223" s="4"/>
    </row>
    <row r="224" spans="1:8" hidden="1" outlineLevel="1" x14ac:dyDescent="0.2">
      <c r="A224" s="3"/>
      <c r="B224" s="3"/>
      <c r="C224" s="10"/>
      <c r="D224" s="11"/>
      <c r="E224" s="211" t="s">
        <v>2528</v>
      </c>
      <c r="F224" s="212">
        <f t="shared" si="10"/>
        <v>0</v>
      </c>
      <c r="G224" s="211" t="s">
        <v>199</v>
      </c>
      <c r="H224" s="4"/>
    </row>
    <row r="225" spans="1:8" hidden="1" outlineLevel="1" x14ac:dyDescent="0.2">
      <c r="A225" s="3"/>
      <c r="B225" s="3"/>
      <c r="C225" s="10"/>
      <c r="D225" s="11"/>
      <c r="E225" s="211" t="s">
        <v>978</v>
      </c>
      <c r="F225" s="212">
        <f t="shared" si="10"/>
        <v>0</v>
      </c>
      <c r="G225" s="211" t="s">
        <v>199</v>
      </c>
      <c r="H225" s="4"/>
    </row>
    <row r="226" spans="1:8" hidden="1" outlineLevel="1" x14ac:dyDescent="0.2">
      <c r="A226" s="3"/>
      <c r="B226" s="3"/>
      <c r="C226" s="10"/>
      <c r="D226" s="11"/>
      <c r="E226" s="211" t="s">
        <v>2529</v>
      </c>
      <c r="F226" s="212">
        <f t="shared" si="10"/>
        <v>0</v>
      </c>
      <c r="G226" s="211" t="s">
        <v>199</v>
      </c>
      <c r="H226" s="4"/>
    </row>
    <row r="227" spans="1:8" hidden="1" outlineLevel="1" x14ac:dyDescent="0.2">
      <c r="A227" s="3"/>
      <c r="B227" s="3"/>
      <c r="C227" s="10"/>
      <c r="D227" s="11"/>
      <c r="E227" s="211" t="s">
        <v>791</v>
      </c>
      <c r="F227" s="212">
        <f t="shared" si="10"/>
        <v>0</v>
      </c>
      <c r="G227" s="211" t="s">
        <v>199</v>
      </c>
      <c r="H227" s="4"/>
    </row>
    <row r="228" spans="1:8" hidden="1" outlineLevel="1" x14ac:dyDescent="0.2">
      <c r="A228" s="3"/>
      <c r="B228" s="3"/>
      <c r="C228" s="10"/>
      <c r="D228" s="11"/>
      <c r="E228" s="211" t="s">
        <v>792</v>
      </c>
      <c r="F228" s="212">
        <f t="shared" si="10"/>
        <v>0</v>
      </c>
      <c r="G228" s="211" t="s">
        <v>199</v>
      </c>
      <c r="H228" s="4"/>
    </row>
    <row r="229" spans="1:8" hidden="1" outlineLevel="1" x14ac:dyDescent="0.2"/>
    <row r="230" spans="1:8" hidden="1" outlineLevel="1" x14ac:dyDescent="0.2"/>
    <row r="231" spans="1:8" hidden="1" outlineLevel="1" x14ac:dyDescent="0.2">
      <c r="B231" s="33" t="s">
        <v>1747</v>
      </c>
    </row>
    <row r="232" spans="1:8" hidden="1" outlineLevel="1" x14ac:dyDescent="0.2">
      <c r="A232" s="3"/>
      <c r="B232" s="3"/>
      <c r="C232" s="10"/>
      <c r="D232" s="11"/>
      <c r="E232" s="208" t="str">
        <f xml:space="preserve"> Inputs!E$169</f>
        <v xml:space="preserve">PR24 Totex costs revenue adjustment in 2022-23 FYA (CPIH deflated) prices (WR) </v>
      </c>
      <c r="F232" s="209">
        <f xml:space="preserve"> Inputs!F$169</f>
        <v>0</v>
      </c>
      <c r="G232" s="208" t="str">
        <f xml:space="preserve"> Inputs!G$169</f>
        <v>£m</v>
      </c>
      <c r="H232" s="4"/>
    </row>
    <row r="233" spans="1:8" hidden="1" outlineLevel="1" x14ac:dyDescent="0.2">
      <c r="A233" s="3"/>
      <c r="B233" s="3"/>
      <c r="C233" s="10"/>
      <c r="D233" s="11"/>
      <c r="E233" s="208" t="str">
        <f xml:space="preserve"> Inputs!E$170</f>
        <v xml:space="preserve">PR24 Totex costs revenue adjustment in 2022-23 FYA (CPIH deflated) prices (WN) </v>
      </c>
      <c r="F233" s="209">
        <f xml:space="preserve"> Inputs!F$170</f>
        <v>0</v>
      </c>
      <c r="G233" s="208" t="str">
        <f xml:space="preserve"> Inputs!G$170</f>
        <v>£m</v>
      </c>
      <c r="H233" s="4"/>
    </row>
    <row r="234" spans="1:8" hidden="1" outlineLevel="1" x14ac:dyDescent="0.2">
      <c r="A234" s="3"/>
      <c r="B234" s="3"/>
      <c r="C234" s="10"/>
      <c r="D234" s="11"/>
      <c r="E234" s="208" t="str">
        <f xml:space="preserve"> Inputs!E$171</f>
        <v xml:space="preserve">PR24 Totex costs revenue adjustment in 2022-23 FYA (CPIH deflated) prices (WWN) </v>
      </c>
      <c r="F234" s="209">
        <f xml:space="preserve"> Inputs!F$171</f>
        <v>0</v>
      </c>
      <c r="G234" s="208" t="str">
        <f xml:space="preserve"> Inputs!G$171</f>
        <v>£m</v>
      </c>
      <c r="H234" s="4"/>
    </row>
    <row r="235" spans="1:8" hidden="1" outlineLevel="1" x14ac:dyDescent="0.2">
      <c r="A235" s="3"/>
      <c r="B235" s="3"/>
      <c r="C235" s="10"/>
      <c r="D235" s="11"/>
      <c r="E235" s="208" t="str">
        <f xml:space="preserve"> Inputs!E$172</f>
        <v xml:space="preserve">PR24 Totex costs revenue adjustment in 2022-23 FYA (CPIH deflated) prices (BR) </v>
      </c>
      <c r="F235" s="209">
        <f xml:space="preserve"> Inputs!F$172</f>
        <v>0</v>
      </c>
      <c r="G235" s="208" t="str">
        <f xml:space="preserve"> Inputs!G$172</f>
        <v>£m</v>
      </c>
      <c r="H235" s="4"/>
    </row>
    <row r="236" spans="1:8" hidden="1" outlineLevel="1" x14ac:dyDescent="0.2">
      <c r="A236" s="3"/>
      <c r="B236" s="3"/>
      <c r="C236" s="10"/>
      <c r="D236" s="11"/>
      <c r="E236" s="208" t="str">
        <f xml:space="preserve"> Inputs!E$173</f>
        <v xml:space="preserve">PR24 Totex costs revenue adjustment in 2022-23 FYA (CPIH deflated) prices (ADDN1) </v>
      </c>
      <c r="F236" s="209">
        <f xml:space="preserve"> Inputs!F$173</f>
        <v>0</v>
      </c>
      <c r="G236" s="208" t="str">
        <f xml:space="preserve"> Inputs!G$173</f>
        <v>£m</v>
      </c>
      <c r="H236" s="4"/>
    </row>
    <row r="237" spans="1:8" hidden="1" outlineLevel="1" x14ac:dyDescent="0.2">
      <c r="A237" s="3"/>
      <c r="B237" s="3"/>
      <c r="C237" s="10"/>
      <c r="D237" s="11"/>
      <c r="E237" s="208" t="str">
        <f xml:space="preserve"> Inputs!E$174</f>
        <v xml:space="preserve">PR24 Totex costs revenue adjustment in 2022-23 FYA (CPIH deflated) prices (ADDN2) </v>
      </c>
      <c r="F237" s="209">
        <f xml:space="preserve"> Inputs!F$174</f>
        <v>0</v>
      </c>
      <c r="G237" s="208" t="str">
        <f xml:space="preserve"> Inputs!G$174</f>
        <v>£m</v>
      </c>
      <c r="H237" s="4"/>
    </row>
    <row r="238" spans="1:8" hidden="1" outlineLevel="1" x14ac:dyDescent="0.2">
      <c r="A238" s="3"/>
      <c r="B238" s="3"/>
      <c r="C238" s="10"/>
      <c r="D238" s="11"/>
      <c r="E238" s="208" t="str">
        <f xml:space="preserve"> Inputs!E$175</f>
        <v xml:space="preserve">PR24 Totex costs revenue adjustment in 2022-23 FYA (CPIH deflated) prices (Residential retail) </v>
      </c>
      <c r="F238" s="209">
        <f xml:space="preserve"> Inputs!F$175</f>
        <v>0</v>
      </c>
      <c r="G238" s="208" t="str">
        <f xml:space="preserve"> Inputs!G$175</f>
        <v>£m</v>
      </c>
      <c r="H238" s="4"/>
    </row>
    <row r="239" spans="1:8" hidden="1" outlineLevel="1" x14ac:dyDescent="0.2">
      <c r="A239" s="3"/>
      <c r="B239" s="3"/>
      <c r="C239" s="10"/>
      <c r="D239" s="11"/>
      <c r="E239" s="208" t="str">
        <f xml:space="preserve"> Inputs!E$176</f>
        <v xml:space="preserve">PR24 Totex costs revenue adjustment in 2022-23 FYA (CPIH deflated) prices (Business retail) </v>
      </c>
      <c r="F239" s="209">
        <f xml:space="preserve"> Inputs!F$176</f>
        <v>0</v>
      </c>
      <c r="G239" s="208" t="str">
        <f xml:space="preserve"> Inputs!G$176</f>
        <v>£m</v>
      </c>
      <c r="H239" s="4"/>
    </row>
    <row r="240" spans="1:8" hidden="1" outlineLevel="1" x14ac:dyDescent="0.2">
      <c r="A240" s="3"/>
      <c r="B240" s="3"/>
      <c r="C240" s="10"/>
      <c r="D240" s="11"/>
      <c r="E240" s="208" t="str">
        <f xml:space="preserve"> Indexation!E$125</f>
        <v>CPI(H): Inflate from 2022-23 FYA to 2027-28 FYA</v>
      </c>
      <c r="F240" s="210">
        <f xml:space="preserve"> Indexation!F$125</f>
        <v>1.1637741094926037</v>
      </c>
      <c r="G240" s="208" t="str">
        <f xml:space="preserve"> Indexation!G$125</f>
        <v>factor</v>
      </c>
      <c r="H240" s="12"/>
    </row>
    <row r="241" spans="1:8" hidden="1" outlineLevel="1" x14ac:dyDescent="0.2">
      <c r="A241" s="3"/>
      <c r="B241" s="3"/>
      <c r="C241" s="10"/>
      <c r="D241" s="11"/>
      <c r="E241" s="211" t="s">
        <v>1395</v>
      </c>
      <c r="F241" s="212">
        <f t="shared" ref="F241:F248" si="11" xml:space="preserve"> IF( $F232 = "n/a", 0, $F232 * $F$240 )</f>
        <v>0</v>
      </c>
      <c r="G241" s="211" t="s">
        <v>199</v>
      </c>
      <c r="H241" s="4"/>
    </row>
    <row r="242" spans="1:8" hidden="1" outlineLevel="1" x14ac:dyDescent="0.2">
      <c r="A242" s="3"/>
      <c r="B242" s="3"/>
      <c r="C242" s="10"/>
      <c r="D242" s="11"/>
      <c r="E242" s="211" t="s">
        <v>1396</v>
      </c>
      <c r="F242" s="212">
        <f t="shared" si="11"/>
        <v>0</v>
      </c>
      <c r="G242" s="211" t="s">
        <v>199</v>
      </c>
      <c r="H242" s="4"/>
    </row>
    <row r="243" spans="1:8" hidden="1" outlineLevel="1" x14ac:dyDescent="0.2">
      <c r="A243" s="3"/>
      <c r="B243" s="3"/>
      <c r="C243" s="10"/>
      <c r="D243" s="11"/>
      <c r="E243" s="211" t="s">
        <v>612</v>
      </c>
      <c r="F243" s="212">
        <f t="shared" si="11"/>
        <v>0</v>
      </c>
      <c r="G243" s="211" t="s">
        <v>199</v>
      </c>
      <c r="H243" s="4"/>
    </row>
    <row r="244" spans="1:8" hidden="1" outlineLevel="1" x14ac:dyDescent="0.2">
      <c r="A244" s="3"/>
      <c r="B244" s="3"/>
      <c r="C244" s="10"/>
      <c r="D244" s="11"/>
      <c r="E244" s="211" t="s">
        <v>2914</v>
      </c>
      <c r="F244" s="212">
        <f t="shared" si="11"/>
        <v>0</v>
      </c>
      <c r="G244" s="211" t="s">
        <v>199</v>
      </c>
      <c r="H244" s="4"/>
    </row>
    <row r="245" spans="1:8" hidden="1" outlineLevel="1" x14ac:dyDescent="0.2">
      <c r="A245" s="3"/>
      <c r="B245" s="3"/>
      <c r="C245" s="10"/>
      <c r="D245" s="11"/>
      <c r="E245" s="211" t="s">
        <v>2739</v>
      </c>
      <c r="F245" s="212">
        <f t="shared" si="11"/>
        <v>0</v>
      </c>
      <c r="G245" s="211" t="s">
        <v>199</v>
      </c>
      <c r="H245" s="4"/>
    </row>
    <row r="246" spans="1:8" hidden="1" outlineLevel="1" x14ac:dyDescent="0.2">
      <c r="A246" s="3"/>
      <c r="B246" s="3"/>
      <c r="C246" s="10"/>
      <c r="D246" s="11"/>
      <c r="E246" s="211" t="s">
        <v>1179</v>
      </c>
      <c r="F246" s="212">
        <f t="shared" si="11"/>
        <v>0</v>
      </c>
      <c r="G246" s="211" t="s">
        <v>199</v>
      </c>
      <c r="H246" s="4"/>
    </row>
    <row r="247" spans="1:8" hidden="1" outlineLevel="1" x14ac:dyDescent="0.2">
      <c r="A247" s="3"/>
      <c r="B247" s="3"/>
      <c r="C247" s="10"/>
      <c r="D247" s="11"/>
      <c r="E247" s="211" t="s">
        <v>1976</v>
      </c>
      <c r="F247" s="212">
        <f t="shared" si="11"/>
        <v>0</v>
      </c>
      <c r="G247" s="211" t="s">
        <v>199</v>
      </c>
      <c r="H247" s="4"/>
    </row>
    <row r="248" spans="1:8" hidden="1" outlineLevel="1" x14ac:dyDescent="0.2">
      <c r="A248" s="3"/>
      <c r="B248" s="3"/>
      <c r="C248" s="10"/>
      <c r="D248" s="11"/>
      <c r="E248" s="211" t="s">
        <v>1180</v>
      </c>
      <c r="F248" s="212">
        <f t="shared" si="11"/>
        <v>0</v>
      </c>
      <c r="G248" s="211" t="s">
        <v>199</v>
      </c>
      <c r="H248" s="4"/>
    </row>
    <row r="249" spans="1:8" hidden="1" outlineLevel="1" x14ac:dyDescent="0.2"/>
    <row r="250" spans="1:8" hidden="1" outlineLevel="1" x14ac:dyDescent="0.2"/>
    <row r="251" spans="1:8" hidden="1" outlineLevel="1" x14ac:dyDescent="0.2">
      <c r="B251" s="33" t="s">
        <v>2693</v>
      </c>
    </row>
    <row r="252" spans="1:8" hidden="1" outlineLevel="1" x14ac:dyDescent="0.2">
      <c r="A252" s="3"/>
      <c r="B252" s="3"/>
      <c r="C252" s="10"/>
      <c r="D252" s="11"/>
      <c r="E252" s="208" t="str">
        <f xml:space="preserve"> Inputs!E$178</f>
        <v xml:space="preserve">PR24 Tax revenue adjustment in 2022-23 FYA (CPIH deflated) prices (WR) </v>
      </c>
      <c r="F252" s="209">
        <f xml:space="preserve"> Inputs!F$178</f>
        <v>0</v>
      </c>
      <c r="G252" s="208" t="str">
        <f xml:space="preserve"> Inputs!G$178</f>
        <v>£m</v>
      </c>
      <c r="H252" s="4"/>
    </row>
    <row r="253" spans="1:8" hidden="1" outlineLevel="1" x14ac:dyDescent="0.2">
      <c r="A253" s="3"/>
      <c r="B253" s="3"/>
      <c r="C253" s="10"/>
      <c r="D253" s="11"/>
      <c r="E253" s="208" t="str">
        <f xml:space="preserve"> Inputs!E$179</f>
        <v xml:space="preserve">PR24 Tax revenue adjustment in 2022-23 FYA (CPIH deflated) prices (WN) </v>
      </c>
      <c r="F253" s="209">
        <f xml:space="preserve"> Inputs!F$179</f>
        <v>0</v>
      </c>
      <c r="G253" s="208" t="str">
        <f xml:space="preserve"> Inputs!G$179</f>
        <v>£m</v>
      </c>
      <c r="H253" s="4"/>
    </row>
    <row r="254" spans="1:8" hidden="1" outlineLevel="1" x14ac:dyDescent="0.2">
      <c r="A254" s="3"/>
      <c r="B254" s="3"/>
      <c r="C254" s="10"/>
      <c r="D254" s="11"/>
      <c r="E254" s="208" t="str">
        <f xml:space="preserve"> Inputs!E$180</f>
        <v xml:space="preserve">PR24 Tax revenue adjustment in 2022-23 FYA (CPIH deflated) prices (WWN) </v>
      </c>
      <c r="F254" s="209">
        <f xml:space="preserve"> Inputs!F$180</f>
        <v>0</v>
      </c>
      <c r="G254" s="208" t="str">
        <f xml:space="preserve"> Inputs!G$180</f>
        <v>£m</v>
      </c>
      <c r="H254" s="4"/>
    </row>
    <row r="255" spans="1:8" hidden="1" outlineLevel="1" x14ac:dyDescent="0.2">
      <c r="A255" s="3"/>
      <c r="B255" s="3"/>
      <c r="C255" s="10"/>
      <c r="D255" s="11"/>
      <c r="E255" s="208" t="str">
        <f xml:space="preserve"> Inputs!E$181</f>
        <v xml:space="preserve">PR24 Tax revenue adjustment in 2022-23 FYA (CPIH deflated) prices (BR) </v>
      </c>
      <c r="F255" s="209">
        <f xml:space="preserve"> Inputs!F$181</f>
        <v>0</v>
      </c>
      <c r="G255" s="208" t="str">
        <f xml:space="preserve"> Inputs!G$181</f>
        <v>£m</v>
      </c>
      <c r="H255" s="4"/>
    </row>
    <row r="256" spans="1:8" hidden="1" outlineLevel="1" x14ac:dyDescent="0.2">
      <c r="A256" s="3"/>
      <c r="B256" s="3"/>
      <c r="C256" s="10"/>
      <c r="D256" s="11"/>
      <c r="E256" s="208" t="str">
        <f xml:space="preserve"> Inputs!E$182</f>
        <v xml:space="preserve">PR24 Tax revenue adjustment in 2022-23 FYA (CPIH deflated) prices (ADDN1) </v>
      </c>
      <c r="F256" s="209">
        <f xml:space="preserve"> Inputs!F$182</f>
        <v>0</v>
      </c>
      <c r="G256" s="208" t="str">
        <f xml:space="preserve"> Inputs!G$182</f>
        <v>£m</v>
      </c>
      <c r="H256" s="4"/>
    </row>
    <row r="257" spans="1:8" hidden="1" outlineLevel="1" x14ac:dyDescent="0.2">
      <c r="A257" s="3"/>
      <c r="B257" s="3"/>
      <c r="C257" s="10"/>
      <c r="D257" s="11"/>
      <c r="E257" s="208" t="str">
        <f xml:space="preserve"> Inputs!E$183</f>
        <v xml:space="preserve">PR24 Tax revenue adjustment in 2022-23 FYA (CPIH deflated) prices (ADDN2) </v>
      </c>
      <c r="F257" s="209">
        <f xml:space="preserve"> Inputs!F$183</f>
        <v>0</v>
      </c>
      <c r="G257" s="208" t="str">
        <f xml:space="preserve"> Inputs!G$183</f>
        <v>£m</v>
      </c>
      <c r="H257" s="4"/>
    </row>
    <row r="258" spans="1:8" hidden="1" outlineLevel="1" x14ac:dyDescent="0.2">
      <c r="A258" s="3"/>
      <c r="B258" s="3"/>
      <c r="C258" s="10"/>
      <c r="D258" s="11"/>
      <c r="E258" s="208" t="str">
        <f xml:space="preserve"> Inputs!E$184</f>
        <v xml:space="preserve">PR24 Tax revenue adjustment in 2022-23 FYA (CPIH deflated) prices (Residential retail) </v>
      </c>
      <c r="F258" s="209">
        <f xml:space="preserve"> Inputs!F$184</f>
        <v>0</v>
      </c>
      <c r="G258" s="208" t="str">
        <f xml:space="preserve"> Inputs!G$184</f>
        <v>£m</v>
      </c>
      <c r="H258" s="4"/>
    </row>
    <row r="259" spans="1:8" hidden="1" outlineLevel="1" x14ac:dyDescent="0.2">
      <c r="A259" s="3"/>
      <c r="B259" s="3"/>
      <c r="C259" s="10"/>
      <c r="D259" s="11"/>
      <c r="E259" s="208" t="str">
        <f xml:space="preserve"> Inputs!E$185</f>
        <v xml:space="preserve">PR24 Tax revenue adjustment in 2022-23 FYA (CPIH deflated) prices (Business retail) </v>
      </c>
      <c r="F259" s="209">
        <f xml:space="preserve"> Inputs!F$185</f>
        <v>0</v>
      </c>
      <c r="G259" s="208" t="str">
        <f xml:space="preserve"> Inputs!G$185</f>
        <v>£m</v>
      </c>
      <c r="H259" s="4"/>
    </row>
    <row r="260" spans="1:8" hidden="1" outlineLevel="1" x14ac:dyDescent="0.2">
      <c r="A260" s="3"/>
      <c r="B260" s="3"/>
      <c r="C260" s="10"/>
      <c r="D260" s="11"/>
      <c r="E260" s="208" t="str">
        <f xml:space="preserve"> Indexation!E$125</f>
        <v>CPI(H): Inflate from 2022-23 FYA to 2027-28 FYA</v>
      </c>
      <c r="F260" s="210">
        <f xml:space="preserve"> Indexation!F$125</f>
        <v>1.1637741094926037</v>
      </c>
      <c r="G260" s="208" t="str">
        <f xml:space="preserve"> Indexation!G$125</f>
        <v>factor</v>
      </c>
      <c r="H260" s="12"/>
    </row>
    <row r="261" spans="1:8" hidden="1" outlineLevel="1" x14ac:dyDescent="0.2">
      <c r="A261" s="3"/>
      <c r="B261" s="3"/>
      <c r="C261" s="10"/>
      <c r="D261" s="11"/>
      <c r="E261" s="211" t="s">
        <v>2530</v>
      </c>
      <c r="F261" s="212">
        <f t="shared" ref="F261:F268" si="12" xml:space="preserve"> IF( $F252 = "n/a", 0, $F252 * $F$260 )</f>
        <v>0</v>
      </c>
      <c r="G261" s="211" t="s">
        <v>199</v>
      </c>
      <c r="H261" s="4"/>
    </row>
    <row r="262" spans="1:8" hidden="1" outlineLevel="1" x14ac:dyDescent="0.2">
      <c r="A262" s="3"/>
      <c r="B262" s="3"/>
      <c r="C262" s="10"/>
      <c r="D262" s="11"/>
      <c r="E262" s="211" t="s">
        <v>2531</v>
      </c>
      <c r="F262" s="212">
        <f t="shared" si="12"/>
        <v>0</v>
      </c>
      <c r="G262" s="211" t="s">
        <v>199</v>
      </c>
      <c r="H262" s="4"/>
    </row>
    <row r="263" spans="1:8" hidden="1" outlineLevel="1" x14ac:dyDescent="0.2">
      <c r="A263" s="3"/>
      <c r="B263" s="3"/>
      <c r="C263" s="10"/>
      <c r="D263" s="11"/>
      <c r="E263" s="211" t="s">
        <v>1977</v>
      </c>
      <c r="F263" s="212">
        <f t="shared" si="12"/>
        <v>0</v>
      </c>
      <c r="G263" s="211" t="s">
        <v>199</v>
      </c>
      <c r="H263" s="4"/>
    </row>
    <row r="264" spans="1:8" hidden="1" outlineLevel="1" x14ac:dyDescent="0.2">
      <c r="A264" s="3"/>
      <c r="B264" s="3"/>
      <c r="C264" s="10"/>
      <c r="D264" s="11"/>
      <c r="E264" s="211" t="s">
        <v>979</v>
      </c>
      <c r="F264" s="212">
        <f t="shared" si="12"/>
        <v>0</v>
      </c>
      <c r="G264" s="211" t="s">
        <v>199</v>
      </c>
      <c r="H264" s="4"/>
    </row>
    <row r="265" spans="1:8" hidden="1" outlineLevel="1" x14ac:dyDescent="0.2">
      <c r="A265" s="3"/>
      <c r="B265" s="3"/>
      <c r="C265" s="10"/>
      <c r="D265" s="11"/>
      <c r="E265" s="211" t="s">
        <v>2740</v>
      </c>
      <c r="F265" s="212">
        <f t="shared" si="12"/>
        <v>0</v>
      </c>
      <c r="G265" s="211" t="s">
        <v>199</v>
      </c>
      <c r="H265" s="4"/>
    </row>
    <row r="266" spans="1:8" hidden="1" outlineLevel="1" x14ac:dyDescent="0.2">
      <c r="A266" s="3"/>
      <c r="B266" s="3"/>
      <c r="C266" s="10"/>
      <c r="D266" s="11"/>
      <c r="E266" s="211" t="s">
        <v>1181</v>
      </c>
      <c r="F266" s="212">
        <f t="shared" si="12"/>
        <v>0</v>
      </c>
      <c r="G266" s="211" t="s">
        <v>199</v>
      </c>
      <c r="H266" s="4"/>
    </row>
    <row r="267" spans="1:8" hidden="1" outlineLevel="1" x14ac:dyDescent="0.2">
      <c r="A267" s="3"/>
      <c r="B267" s="3"/>
      <c r="C267" s="10"/>
      <c r="D267" s="11"/>
      <c r="E267" s="211" t="s">
        <v>2146</v>
      </c>
      <c r="F267" s="212">
        <f t="shared" si="12"/>
        <v>0</v>
      </c>
      <c r="G267" s="211" t="s">
        <v>199</v>
      </c>
      <c r="H267" s="4"/>
    </row>
    <row r="268" spans="1:8" hidden="1" outlineLevel="1" x14ac:dyDescent="0.2">
      <c r="A268" s="3"/>
      <c r="B268" s="3"/>
      <c r="C268" s="10"/>
      <c r="D268" s="11"/>
      <c r="E268" s="211" t="s">
        <v>2741</v>
      </c>
      <c r="F268" s="212">
        <f t="shared" si="12"/>
        <v>0</v>
      </c>
      <c r="G268" s="211" t="s">
        <v>199</v>
      </c>
      <c r="H268" s="4"/>
    </row>
    <row r="269" spans="1:8" hidden="1" outlineLevel="1" x14ac:dyDescent="0.2"/>
    <row r="270" spans="1:8" hidden="1" outlineLevel="1" x14ac:dyDescent="0.2"/>
    <row r="271" spans="1:8" hidden="1" outlineLevel="1" x14ac:dyDescent="0.2">
      <c r="B271" s="33" t="s">
        <v>45</v>
      </c>
    </row>
    <row r="272" spans="1:8" hidden="1" outlineLevel="1" x14ac:dyDescent="0.2">
      <c r="A272" s="3"/>
      <c r="B272" s="3"/>
      <c r="C272" s="10"/>
      <c r="D272" s="11"/>
      <c r="E272" s="208" t="str">
        <f xml:space="preserve"> Inputs!E$187</f>
        <v xml:space="preserve">PR24 Real price effects revenue adjustment in 2022-23 FYA (CPIH deflated) prices (WR) </v>
      </c>
      <c r="F272" s="209">
        <f xml:space="preserve"> Inputs!F$187</f>
        <v>0</v>
      </c>
      <c r="G272" s="208" t="str">
        <f xml:space="preserve"> Inputs!G$187</f>
        <v>£m</v>
      </c>
      <c r="H272" s="4"/>
    </row>
    <row r="273" spans="1:8" hidden="1" outlineLevel="1" x14ac:dyDescent="0.2">
      <c r="A273" s="3"/>
      <c r="B273" s="3"/>
      <c r="C273" s="10"/>
      <c r="D273" s="11"/>
      <c r="E273" s="208" t="str">
        <f xml:space="preserve"> Inputs!E$188</f>
        <v xml:space="preserve">PR24 Real price effects revenue adjustment in 2022-23 FYA (CPIH deflated) prices (WN) </v>
      </c>
      <c r="F273" s="209">
        <f xml:space="preserve"> Inputs!F$188</f>
        <v>0</v>
      </c>
      <c r="G273" s="208" t="str">
        <f xml:space="preserve"> Inputs!G$188</f>
        <v>£m</v>
      </c>
      <c r="H273" s="4"/>
    </row>
    <row r="274" spans="1:8" hidden="1" outlineLevel="1" x14ac:dyDescent="0.2">
      <c r="A274" s="3"/>
      <c r="B274" s="3"/>
      <c r="C274" s="10"/>
      <c r="D274" s="11"/>
      <c r="E274" s="208" t="str">
        <f xml:space="preserve"> Inputs!E$189</f>
        <v xml:space="preserve">PR24 Real price effects revenue adjustment in 2022-23 FYA (CPIH deflated) prices (WWN) </v>
      </c>
      <c r="F274" s="209">
        <f xml:space="preserve"> Inputs!F$189</f>
        <v>0</v>
      </c>
      <c r="G274" s="208" t="str">
        <f xml:space="preserve"> Inputs!G$189</f>
        <v>£m</v>
      </c>
      <c r="H274" s="4"/>
    </row>
    <row r="275" spans="1:8" hidden="1" outlineLevel="1" x14ac:dyDescent="0.2">
      <c r="A275" s="3"/>
      <c r="B275" s="3"/>
      <c r="C275" s="10"/>
      <c r="D275" s="11"/>
      <c r="E275" s="208" t="str">
        <f xml:space="preserve"> Inputs!E$190</f>
        <v xml:space="preserve">PR24 Real price effects revenue adjustment in 2022-23 FYA (CPIH deflated) prices (BR) </v>
      </c>
      <c r="F275" s="209">
        <f xml:space="preserve"> Inputs!F$190</f>
        <v>0</v>
      </c>
      <c r="G275" s="208" t="str">
        <f xml:space="preserve"> Inputs!G$190</f>
        <v>£m</v>
      </c>
      <c r="H275" s="4"/>
    </row>
    <row r="276" spans="1:8" hidden="1" outlineLevel="1" x14ac:dyDescent="0.2">
      <c r="A276" s="3"/>
      <c r="B276" s="3"/>
      <c r="C276" s="10"/>
      <c r="D276" s="11"/>
      <c r="E276" s="208" t="str">
        <f xml:space="preserve"> Inputs!E$191</f>
        <v xml:space="preserve">PR24 Real price effects revenue adjustment in 2022-23 FYA (CPIH deflated) prices (ADDN1) </v>
      </c>
      <c r="F276" s="209">
        <f xml:space="preserve"> Inputs!F$191</f>
        <v>0</v>
      </c>
      <c r="G276" s="208" t="str">
        <f xml:space="preserve"> Inputs!G$191</f>
        <v>£m</v>
      </c>
      <c r="H276" s="4"/>
    </row>
    <row r="277" spans="1:8" hidden="1" outlineLevel="1" x14ac:dyDescent="0.2">
      <c r="A277" s="3"/>
      <c r="B277" s="3"/>
      <c r="C277" s="10"/>
      <c r="D277" s="11"/>
      <c r="E277" s="208" t="str">
        <f xml:space="preserve"> Inputs!E$192</f>
        <v xml:space="preserve">PR24 Real price effects revenue adjustment in 2022-23 FYA (CPIH deflated) prices (ADDN2) </v>
      </c>
      <c r="F277" s="209">
        <f xml:space="preserve"> Inputs!F$192</f>
        <v>0</v>
      </c>
      <c r="G277" s="208" t="str">
        <f xml:space="preserve"> Inputs!G$192</f>
        <v>£m</v>
      </c>
      <c r="H277" s="4"/>
    </row>
    <row r="278" spans="1:8" hidden="1" outlineLevel="1" x14ac:dyDescent="0.2">
      <c r="A278" s="3"/>
      <c r="B278" s="3"/>
      <c r="C278" s="10"/>
      <c r="D278" s="11"/>
      <c r="E278" s="208" t="str">
        <f xml:space="preserve"> Inputs!E$193</f>
        <v xml:space="preserve">PR24 Real price effects revenue adjustment in 2022-23 FYA (CPIH deflated) prices (Residential retail) </v>
      </c>
      <c r="F278" s="209">
        <f xml:space="preserve"> Inputs!F$193</f>
        <v>0</v>
      </c>
      <c r="G278" s="208" t="str">
        <f xml:space="preserve"> Inputs!G$193</f>
        <v>£m</v>
      </c>
      <c r="H278" s="4"/>
    </row>
    <row r="279" spans="1:8" hidden="1" outlineLevel="1" x14ac:dyDescent="0.2">
      <c r="A279" s="3"/>
      <c r="B279" s="3"/>
      <c r="C279" s="10"/>
      <c r="D279" s="11"/>
      <c r="E279" s="208" t="str">
        <f xml:space="preserve"> Inputs!E$194</f>
        <v xml:space="preserve">PR24 Real price effects revenue adjustment in 2022-23 FYA (CPIH deflated) prices (Business retail) </v>
      </c>
      <c r="F279" s="209">
        <f xml:space="preserve"> Inputs!F$194</f>
        <v>0</v>
      </c>
      <c r="G279" s="208" t="str">
        <f xml:space="preserve"> Inputs!G$194</f>
        <v>£m</v>
      </c>
      <c r="H279" s="4"/>
    </row>
    <row r="280" spans="1:8" hidden="1" outlineLevel="1" x14ac:dyDescent="0.2">
      <c r="A280" s="3"/>
      <c r="B280" s="3"/>
      <c r="C280" s="10"/>
      <c r="D280" s="11"/>
      <c r="E280" s="208" t="str">
        <f xml:space="preserve"> Indexation!E$125</f>
        <v>CPI(H): Inflate from 2022-23 FYA to 2027-28 FYA</v>
      </c>
      <c r="F280" s="210">
        <f xml:space="preserve"> Indexation!F$125</f>
        <v>1.1637741094926037</v>
      </c>
      <c r="G280" s="208" t="str">
        <f xml:space="preserve"> Indexation!G$125</f>
        <v>factor</v>
      </c>
      <c r="H280" s="12"/>
    </row>
    <row r="281" spans="1:8" hidden="1" outlineLevel="1" x14ac:dyDescent="0.2">
      <c r="A281" s="3"/>
      <c r="B281" s="3"/>
      <c r="C281" s="10"/>
      <c r="D281" s="11"/>
      <c r="E281" s="211" t="s">
        <v>1182</v>
      </c>
      <c r="F281" s="212">
        <f t="shared" ref="F281:F288" si="13" xml:space="preserve"> IF( $F272 = "n/a", 0, $F272 * $F$280 )</f>
        <v>0</v>
      </c>
      <c r="G281" s="211" t="s">
        <v>199</v>
      </c>
      <c r="H281" s="4"/>
    </row>
    <row r="282" spans="1:8" hidden="1" outlineLevel="1" x14ac:dyDescent="0.2">
      <c r="A282" s="3"/>
      <c r="B282" s="3"/>
      <c r="C282" s="10"/>
      <c r="D282" s="11"/>
      <c r="E282" s="211" t="s">
        <v>1183</v>
      </c>
      <c r="F282" s="212">
        <f t="shared" si="13"/>
        <v>0</v>
      </c>
      <c r="G282" s="211" t="s">
        <v>199</v>
      </c>
      <c r="H282" s="4"/>
    </row>
    <row r="283" spans="1:8" hidden="1" outlineLevel="1" x14ac:dyDescent="0.2">
      <c r="A283" s="3"/>
      <c r="B283" s="3"/>
      <c r="C283" s="10"/>
      <c r="D283" s="11"/>
      <c r="E283" s="211" t="s">
        <v>1397</v>
      </c>
      <c r="F283" s="212">
        <f t="shared" si="13"/>
        <v>0</v>
      </c>
      <c r="G283" s="211" t="s">
        <v>199</v>
      </c>
      <c r="H283" s="4"/>
    </row>
    <row r="284" spans="1:8" hidden="1" outlineLevel="1" x14ac:dyDescent="0.2">
      <c r="A284" s="3"/>
      <c r="B284" s="3"/>
      <c r="C284" s="10"/>
      <c r="D284" s="11"/>
      <c r="E284" s="211" t="s">
        <v>2532</v>
      </c>
      <c r="F284" s="212">
        <f t="shared" si="13"/>
        <v>0</v>
      </c>
      <c r="G284" s="211" t="s">
        <v>199</v>
      </c>
      <c r="H284" s="4"/>
    </row>
    <row r="285" spans="1:8" hidden="1" outlineLevel="1" x14ac:dyDescent="0.2">
      <c r="A285" s="3"/>
      <c r="B285" s="3"/>
      <c r="C285" s="10"/>
      <c r="D285" s="11"/>
      <c r="E285" s="211" t="s">
        <v>1791</v>
      </c>
      <c r="F285" s="212">
        <f t="shared" si="13"/>
        <v>0</v>
      </c>
      <c r="G285" s="211" t="s">
        <v>199</v>
      </c>
      <c r="H285" s="4"/>
    </row>
    <row r="286" spans="1:8" hidden="1" outlineLevel="1" x14ac:dyDescent="0.2">
      <c r="A286" s="3"/>
      <c r="B286" s="3"/>
      <c r="C286" s="10"/>
      <c r="D286" s="11"/>
      <c r="E286" s="211" t="s">
        <v>273</v>
      </c>
      <c r="F286" s="212">
        <f t="shared" si="13"/>
        <v>0</v>
      </c>
      <c r="G286" s="211" t="s">
        <v>199</v>
      </c>
      <c r="H286" s="4"/>
    </row>
    <row r="287" spans="1:8" hidden="1" outlineLevel="1" x14ac:dyDescent="0.2">
      <c r="A287" s="3"/>
      <c r="B287" s="3"/>
      <c r="C287" s="10"/>
      <c r="D287" s="11"/>
      <c r="E287" s="211" t="s">
        <v>793</v>
      </c>
      <c r="F287" s="212">
        <f t="shared" si="13"/>
        <v>0</v>
      </c>
      <c r="G287" s="211" t="s">
        <v>199</v>
      </c>
      <c r="H287" s="4"/>
    </row>
    <row r="288" spans="1:8" hidden="1" outlineLevel="1" x14ac:dyDescent="0.2">
      <c r="A288" s="3"/>
      <c r="B288" s="3"/>
      <c r="C288" s="10"/>
      <c r="D288" s="11"/>
      <c r="E288" s="211" t="s">
        <v>2915</v>
      </c>
      <c r="F288" s="212">
        <f t="shared" si="13"/>
        <v>0</v>
      </c>
      <c r="G288" s="211" t="s">
        <v>199</v>
      </c>
      <c r="H288" s="4"/>
    </row>
    <row r="289" spans="1:8" hidden="1" outlineLevel="1" x14ac:dyDescent="0.2"/>
    <row r="290" spans="1:8" hidden="1" outlineLevel="1" x14ac:dyDescent="0.2"/>
    <row r="291" spans="1:8" hidden="1" outlineLevel="1" x14ac:dyDescent="0.2">
      <c r="B291" s="33" t="s">
        <v>1748</v>
      </c>
    </row>
    <row r="292" spans="1:8" hidden="1" outlineLevel="1" x14ac:dyDescent="0.2">
      <c r="A292" s="3"/>
      <c r="B292" s="3"/>
      <c r="C292" s="10"/>
      <c r="D292" s="11"/>
      <c r="E292" s="208" t="str">
        <f xml:space="preserve"> Inputs!E$196</f>
        <v xml:space="preserve">PR24 Major projects revenue adjustment in 2022-23 FYA (CPIH deflated) prices (WR) </v>
      </c>
      <c r="F292" s="209">
        <f xml:space="preserve"> Inputs!F$196</f>
        <v>0</v>
      </c>
      <c r="G292" s="208" t="str">
        <f xml:space="preserve"> Inputs!G$196</f>
        <v>£m</v>
      </c>
      <c r="H292" s="4"/>
    </row>
    <row r="293" spans="1:8" hidden="1" outlineLevel="1" x14ac:dyDescent="0.2">
      <c r="A293" s="3"/>
      <c r="B293" s="3"/>
      <c r="C293" s="10"/>
      <c r="D293" s="11"/>
      <c r="E293" s="208" t="str">
        <f xml:space="preserve"> Inputs!E$197</f>
        <v xml:space="preserve">PR24 Major projects revenue adjustment in 2022-23 FYA (CPIH deflated) prices (WN) </v>
      </c>
      <c r="F293" s="209">
        <f xml:space="preserve"> Inputs!F$197</f>
        <v>0</v>
      </c>
      <c r="G293" s="208" t="str">
        <f xml:space="preserve"> Inputs!G$197</f>
        <v>£m</v>
      </c>
      <c r="H293" s="4"/>
    </row>
    <row r="294" spans="1:8" hidden="1" outlineLevel="1" x14ac:dyDescent="0.2">
      <c r="A294" s="3"/>
      <c r="B294" s="3"/>
      <c r="C294" s="10"/>
      <c r="D294" s="11"/>
      <c r="E294" s="208" t="str">
        <f xml:space="preserve"> Inputs!E$198</f>
        <v xml:space="preserve">PR24 Major projects revenue adjustment in 2022-23 FYA (CPIH deflated) prices (WWN) </v>
      </c>
      <c r="F294" s="209">
        <f xml:space="preserve"> Inputs!F$198</f>
        <v>0</v>
      </c>
      <c r="G294" s="208" t="str">
        <f xml:space="preserve"> Inputs!G$198</f>
        <v>£m</v>
      </c>
      <c r="H294" s="4"/>
    </row>
    <row r="295" spans="1:8" hidden="1" outlineLevel="1" x14ac:dyDescent="0.2">
      <c r="A295" s="3"/>
      <c r="B295" s="3"/>
      <c r="C295" s="10"/>
      <c r="D295" s="11"/>
      <c r="E295" s="208" t="str">
        <f xml:space="preserve"> Inputs!E$199</f>
        <v xml:space="preserve">PR24 Major projects revenue adjustment in 2022-23 FYA (CPIH deflated) prices (BR) </v>
      </c>
      <c r="F295" s="209">
        <f xml:space="preserve"> Inputs!F$199</f>
        <v>0</v>
      </c>
      <c r="G295" s="208" t="str">
        <f xml:space="preserve"> Inputs!G$199</f>
        <v>£m</v>
      </c>
      <c r="H295" s="4"/>
    </row>
    <row r="296" spans="1:8" hidden="1" outlineLevel="1" x14ac:dyDescent="0.2">
      <c r="A296" s="3"/>
      <c r="B296" s="3"/>
      <c r="C296" s="10"/>
      <c r="D296" s="11"/>
      <c r="E296" s="208" t="str">
        <f xml:space="preserve"> Inputs!E$200</f>
        <v xml:space="preserve">PR24 Major projects revenue adjustment in 2022-23 FYA (CPIH deflated) prices (ADDN1) </v>
      </c>
      <c r="F296" s="209">
        <f xml:space="preserve"> Inputs!F$200</f>
        <v>0</v>
      </c>
      <c r="G296" s="208" t="str">
        <f xml:space="preserve"> Inputs!G$200</f>
        <v>£m</v>
      </c>
      <c r="H296" s="4"/>
    </row>
    <row r="297" spans="1:8" hidden="1" outlineLevel="1" x14ac:dyDescent="0.2">
      <c r="A297" s="3"/>
      <c r="B297" s="3"/>
      <c r="C297" s="10"/>
      <c r="D297" s="11"/>
      <c r="E297" s="208" t="str">
        <f xml:space="preserve"> Inputs!E$201</f>
        <v xml:space="preserve">PR24 Major projects revenue adjustment in 2022-23 FYA (CPIH deflated) prices (ADDN2) </v>
      </c>
      <c r="F297" s="209">
        <f xml:space="preserve"> Inputs!F$201</f>
        <v>0</v>
      </c>
      <c r="G297" s="208" t="str">
        <f xml:space="preserve"> Inputs!G$201</f>
        <v>£m</v>
      </c>
      <c r="H297" s="4"/>
    </row>
    <row r="298" spans="1:8" hidden="1" outlineLevel="1" x14ac:dyDescent="0.2">
      <c r="A298" s="3"/>
      <c r="B298" s="3"/>
      <c r="C298" s="10"/>
      <c r="D298" s="11"/>
      <c r="E298" s="208" t="str">
        <f xml:space="preserve"> Inputs!E$202</f>
        <v xml:space="preserve">PR24 Major projects revenue adjustment in 2022-23 FYA (CPIH deflated) prices (Residential retail) </v>
      </c>
      <c r="F298" s="209">
        <f xml:space="preserve"> Inputs!F$202</f>
        <v>0</v>
      </c>
      <c r="G298" s="208" t="str">
        <f xml:space="preserve"> Inputs!G$202</f>
        <v>£m</v>
      </c>
      <c r="H298" s="4"/>
    </row>
    <row r="299" spans="1:8" hidden="1" outlineLevel="1" x14ac:dyDescent="0.2">
      <c r="A299" s="3"/>
      <c r="B299" s="3"/>
      <c r="C299" s="10"/>
      <c r="D299" s="11"/>
      <c r="E299" s="208" t="str">
        <f xml:space="preserve"> Inputs!E$203</f>
        <v xml:space="preserve">PR24 Major projects revenue adjustment in 2022-23 FYA (CPIH deflated) prices (Business retail) </v>
      </c>
      <c r="F299" s="209">
        <f xml:space="preserve"> Inputs!F$203</f>
        <v>0</v>
      </c>
      <c r="G299" s="208" t="str">
        <f xml:space="preserve"> Inputs!G$203</f>
        <v>£m</v>
      </c>
      <c r="H299" s="4"/>
    </row>
    <row r="300" spans="1:8" hidden="1" outlineLevel="1" x14ac:dyDescent="0.2">
      <c r="A300" s="3"/>
      <c r="B300" s="3"/>
      <c r="C300" s="10"/>
      <c r="D300" s="11"/>
      <c r="E300" s="208" t="str">
        <f xml:space="preserve"> Indexation!E$125</f>
        <v>CPI(H): Inflate from 2022-23 FYA to 2027-28 FYA</v>
      </c>
      <c r="F300" s="210">
        <f xml:space="preserve"> Indexation!F$125</f>
        <v>1.1637741094926037</v>
      </c>
      <c r="G300" s="208" t="str">
        <f xml:space="preserve"> Indexation!G$125</f>
        <v>factor</v>
      </c>
      <c r="H300" s="12"/>
    </row>
    <row r="301" spans="1:8" hidden="1" outlineLevel="1" x14ac:dyDescent="0.2">
      <c r="A301" s="3"/>
      <c r="B301" s="3"/>
      <c r="C301" s="10"/>
      <c r="D301" s="11"/>
      <c r="E301" s="211" t="s">
        <v>2742</v>
      </c>
      <c r="F301" s="212">
        <f t="shared" ref="F301:F308" si="14" xml:space="preserve"> IF( $F292 = "n/a", 0, $F292 * $F$300 )</f>
        <v>0</v>
      </c>
      <c r="G301" s="211" t="s">
        <v>199</v>
      </c>
      <c r="H301" s="4"/>
    </row>
    <row r="302" spans="1:8" hidden="1" outlineLevel="1" x14ac:dyDescent="0.2">
      <c r="A302" s="3"/>
      <c r="B302" s="3"/>
      <c r="C302" s="10"/>
      <c r="D302" s="11"/>
      <c r="E302" s="211" t="s">
        <v>2743</v>
      </c>
      <c r="F302" s="212">
        <f t="shared" si="14"/>
        <v>0</v>
      </c>
      <c r="G302" s="211" t="s">
        <v>199</v>
      </c>
      <c r="H302" s="4"/>
    </row>
    <row r="303" spans="1:8" hidden="1" outlineLevel="1" x14ac:dyDescent="0.2">
      <c r="A303" s="3"/>
      <c r="B303" s="3"/>
      <c r="C303" s="10"/>
      <c r="D303" s="11"/>
      <c r="E303" s="211" t="s">
        <v>2916</v>
      </c>
      <c r="F303" s="212">
        <f t="shared" si="14"/>
        <v>0</v>
      </c>
      <c r="G303" s="211" t="s">
        <v>199</v>
      </c>
      <c r="H303" s="4"/>
    </row>
    <row r="304" spans="1:8" hidden="1" outlineLevel="1" x14ac:dyDescent="0.2">
      <c r="A304" s="3"/>
      <c r="B304" s="3"/>
      <c r="C304" s="10"/>
      <c r="D304" s="11"/>
      <c r="E304" s="211" t="s">
        <v>1184</v>
      </c>
      <c r="F304" s="212">
        <f t="shared" si="14"/>
        <v>0</v>
      </c>
      <c r="G304" s="211" t="s">
        <v>199</v>
      </c>
      <c r="H304" s="4"/>
    </row>
    <row r="305" spans="1:8" hidden="1" outlineLevel="1" x14ac:dyDescent="0.2">
      <c r="A305" s="3"/>
      <c r="B305" s="3"/>
      <c r="C305" s="10"/>
      <c r="D305" s="11"/>
      <c r="E305" s="211" t="s">
        <v>2332</v>
      </c>
      <c r="F305" s="212">
        <f t="shared" si="14"/>
        <v>0</v>
      </c>
      <c r="G305" s="211" t="s">
        <v>199</v>
      </c>
      <c r="H305" s="4"/>
    </row>
    <row r="306" spans="1:8" hidden="1" outlineLevel="1" x14ac:dyDescent="0.2">
      <c r="A306" s="3"/>
      <c r="B306" s="3"/>
      <c r="C306" s="10"/>
      <c r="D306" s="11"/>
      <c r="E306" s="211" t="s">
        <v>980</v>
      </c>
      <c r="F306" s="212">
        <f t="shared" si="14"/>
        <v>0</v>
      </c>
      <c r="G306" s="211" t="s">
        <v>199</v>
      </c>
      <c r="H306" s="4"/>
    </row>
    <row r="307" spans="1:8" hidden="1" outlineLevel="1" x14ac:dyDescent="0.2">
      <c r="A307" s="3"/>
      <c r="B307" s="3"/>
      <c r="C307" s="10"/>
      <c r="D307" s="11"/>
      <c r="E307" s="211" t="s">
        <v>794</v>
      </c>
      <c r="F307" s="212">
        <f t="shared" si="14"/>
        <v>0</v>
      </c>
      <c r="G307" s="211" t="s">
        <v>199</v>
      </c>
      <c r="H307" s="4"/>
    </row>
    <row r="308" spans="1:8" hidden="1" outlineLevel="1" x14ac:dyDescent="0.2">
      <c r="A308" s="3"/>
      <c r="B308" s="3"/>
      <c r="C308" s="10"/>
      <c r="D308" s="11"/>
      <c r="E308" s="211" t="s">
        <v>613</v>
      </c>
      <c r="F308" s="212">
        <f t="shared" si="14"/>
        <v>0</v>
      </c>
      <c r="G308" s="211" t="s">
        <v>199</v>
      </c>
      <c r="H308" s="4"/>
    </row>
    <row r="309" spans="1:8" hidden="1" outlineLevel="1" x14ac:dyDescent="0.2"/>
    <row r="310" spans="1:8" hidden="1" outlineLevel="1" x14ac:dyDescent="0.2"/>
    <row r="311" spans="1:8" hidden="1" outlineLevel="1" x14ac:dyDescent="0.2">
      <c r="B311" s="33" t="s">
        <v>3040</v>
      </c>
    </row>
    <row r="312" spans="1:8" hidden="1" outlineLevel="1" x14ac:dyDescent="0.2">
      <c r="A312" s="3"/>
      <c r="B312" s="3"/>
      <c r="C312" s="10"/>
      <c r="D312" s="11"/>
      <c r="E312" s="208" t="str">
        <f xml:space="preserve"> Inputs!E$205</f>
        <v xml:space="preserve">PR24 Cost change process revenue adjustment in 2022-23 FYA (CPIH deflated) prices (WR) </v>
      </c>
      <c r="F312" s="209">
        <f xml:space="preserve"> Inputs!F$205</f>
        <v>0</v>
      </c>
      <c r="G312" s="208" t="str">
        <f xml:space="preserve"> Inputs!G$205</f>
        <v>£m</v>
      </c>
      <c r="H312" s="4"/>
    </row>
    <row r="313" spans="1:8" hidden="1" outlineLevel="1" x14ac:dyDescent="0.2">
      <c r="A313" s="3"/>
      <c r="B313" s="3"/>
      <c r="C313" s="10"/>
      <c r="D313" s="11"/>
      <c r="E313" s="208" t="str">
        <f xml:space="preserve"> Inputs!E$206</f>
        <v xml:space="preserve">PR24 Cost change process revenue adjustment in 2022-23 FYA (CPIH deflated) prices (WN) </v>
      </c>
      <c r="F313" s="209">
        <f xml:space="preserve"> Inputs!F$206</f>
        <v>0</v>
      </c>
      <c r="G313" s="208" t="str">
        <f xml:space="preserve"> Inputs!G$206</f>
        <v>£m</v>
      </c>
      <c r="H313" s="4"/>
    </row>
    <row r="314" spans="1:8" hidden="1" outlineLevel="1" x14ac:dyDescent="0.2">
      <c r="A314" s="3"/>
      <c r="B314" s="3"/>
      <c r="C314" s="10"/>
      <c r="D314" s="11"/>
      <c r="E314" s="208" t="str">
        <f xml:space="preserve"> Inputs!E$207</f>
        <v xml:space="preserve">PR24 Cost change process revenue adjustment in 2022-23 FYA (CPIH deflated) prices (WWN) </v>
      </c>
      <c r="F314" s="209">
        <f xml:space="preserve"> Inputs!F$207</f>
        <v>0</v>
      </c>
      <c r="G314" s="208" t="str">
        <f xml:space="preserve"> Inputs!G$207</f>
        <v>£m</v>
      </c>
      <c r="H314" s="4"/>
    </row>
    <row r="315" spans="1:8" hidden="1" outlineLevel="1" x14ac:dyDescent="0.2">
      <c r="A315" s="3"/>
      <c r="B315" s="3"/>
      <c r="C315" s="10"/>
      <c r="D315" s="11"/>
      <c r="E315" s="208" t="str">
        <f xml:space="preserve"> Inputs!E$208</f>
        <v xml:space="preserve">PR24 Cost change process revenue adjustment in 2022-23 FYA (CPIH deflated) prices (BR) </v>
      </c>
      <c r="F315" s="209">
        <f xml:space="preserve"> Inputs!F$208</f>
        <v>0</v>
      </c>
      <c r="G315" s="208" t="str">
        <f xml:space="preserve"> Inputs!G$208</f>
        <v>£m</v>
      </c>
      <c r="H315" s="4"/>
    </row>
    <row r="316" spans="1:8" hidden="1" outlineLevel="1" x14ac:dyDescent="0.2">
      <c r="A316" s="3"/>
      <c r="B316" s="3"/>
      <c r="C316" s="10"/>
      <c r="D316" s="11"/>
      <c r="E316" s="208" t="str">
        <f xml:space="preserve"> Inputs!E$209</f>
        <v xml:space="preserve">PR24 Cost change process revenue adjustment in 2022-23 FYA (CPIH deflated) prices (ADDN1) </v>
      </c>
      <c r="F316" s="209">
        <f xml:space="preserve"> Inputs!F$209</f>
        <v>0</v>
      </c>
      <c r="G316" s="208" t="str">
        <f xml:space="preserve"> Inputs!G$209</f>
        <v>£m</v>
      </c>
      <c r="H316" s="4"/>
    </row>
    <row r="317" spans="1:8" hidden="1" outlineLevel="1" x14ac:dyDescent="0.2">
      <c r="A317" s="3"/>
      <c r="B317" s="3"/>
      <c r="C317" s="10"/>
      <c r="D317" s="11"/>
      <c r="E317" s="208" t="str">
        <f xml:space="preserve"> Inputs!E$210</f>
        <v xml:space="preserve">PR24 Cost change process revenue adjustment in 2022-23 FYA (CPIH deflated) prices (ADDN2) </v>
      </c>
      <c r="F317" s="209">
        <f xml:space="preserve"> Inputs!F$210</f>
        <v>0</v>
      </c>
      <c r="G317" s="208" t="str">
        <f xml:space="preserve"> Inputs!G$210</f>
        <v>£m</v>
      </c>
      <c r="H317" s="4"/>
    </row>
    <row r="318" spans="1:8" hidden="1" outlineLevel="1" x14ac:dyDescent="0.2">
      <c r="A318" s="3"/>
      <c r="B318" s="3"/>
      <c r="C318" s="10"/>
      <c r="D318" s="11"/>
      <c r="E318" s="208" t="str">
        <f xml:space="preserve"> Inputs!E$211</f>
        <v xml:space="preserve">PR24 Cost change process revenue adjustment in 2022-23 FYA (CPIH deflated) prices (Residential retail) </v>
      </c>
      <c r="F318" s="209">
        <f xml:space="preserve"> Inputs!F$211</f>
        <v>0</v>
      </c>
      <c r="G318" s="208" t="str">
        <f xml:space="preserve"> Inputs!G$211</f>
        <v>£m</v>
      </c>
      <c r="H318" s="4"/>
    </row>
    <row r="319" spans="1:8" hidden="1" outlineLevel="1" x14ac:dyDescent="0.2">
      <c r="A319" s="3"/>
      <c r="B319" s="3"/>
      <c r="C319" s="10"/>
      <c r="D319" s="11"/>
      <c r="E319" s="208" t="str">
        <f xml:space="preserve"> Inputs!E$212</f>
        <v xml:space="preserve">PR24 Cost change process revenue adjustment in 2022-23 FYA (CPIH deflated) prices (Business retail) </v>
      </c>
      <c r="F319" s="209">
        <f xml:space="preserve"> Inputs!F$212</f>
        <v>0</v>
      </c>
      <c r="G319" s="208" t="str">
        <f xml:space="preserve"> Inputs!G$212</f>
        <v>£m</v>
      </c>
      <c r="H319" s="4"/>
    </row>
    <row r="320" spans="1:8" hidden="1" outlineLevel="1" x14ac:dyDescent="0.2">
      <c r="A320" s="3"/>
      <c r="B320" s="3"/>
      <c r="C320" s="10"/>
      <c r="D320" s="11"/>
      <c r="E320" s="208" t="str">
        <f xml:space="preserve"> Indexation!E$125</f>
        <v>CPI(H): Inflate from 2022-23 FYA to 2027-28 FYA</v>
      </c>
      <c r="F320" s="210">
        <f xml:space="preserve"> Indexation!F$125</f>
        <v>1.1637741094926037</v>
      </c>
      <c r="G320" s="208" t="str">
        <f xml:space="preserve"> Indexation!G$125</f>
        <v>factor</v>
      </c>
      <c r="H320" s="12"/>
    </row>
    <row r="321" spans="1:8" hidden="1" outlineLevel="1" x14ac:dyDescent="0.2">
      <c r="A321" s="3"/>
      <c r="B321" s="3"/>
      <c r="C321" s="10"/>
      <c r="D321" s="11"/>
      <c r="E321" s="211" t="s">
        <v>3041</v>
      </c>
      <c r="F321" s="212">
        <f t="shared" ref="F321:F328" si="15" xml:space="preserve"> IF( $F312 = "n/a", 0, $F312 * $F$320 )</f>
        <v>0</v>
      </c>
      <c r="G321" s="211" t="s">
        <v>199</v>
      </c>
      <c r="H321" s="4"/>
    </row>
    <row r="322" spans="1:8" hidden="1" outlineLevel="1" x14ac:dyDescent="0.2">
      <c r="A322" s="3"/>
      <c r="B322" s="3"/>
      <c r="C322" s="10"/>
      <c r="D322" s="11"/>
      <c r="E322" s="211" t="s">
        <v>3042</v>
      </c>
      <c r="F322" s="212">
        <f t="shared" si="15"/>
        <v>0</v>
      </c>
      <c r="G322" s="211" t="s">
        <v>199</v>
      </c>
      <c r="H322" s="4"/>
    </row>
    <row r="323" spans="1:8" hidden="1" outlineLevel="1" x14ac:dyDescent="0.2">
      <c r="A323" s="3"/>
      <c r="B323" s="3"/>
      <c r="C323" s="10"/>
      <c r="D323" s="11"/>
      <c r="E323" s="211" t="s">
        <v>3043</v>
      </c>
      <c r="F323" s="212">
        <f t="shared" si="15"/>
        <v>0</v>
      </c>
      <c r="G323" s="211" t="s">
        <v>199</v>
      </c>
      <c r="H323" s="4"/>
    </row>
    <row r="324" spans="1:8" hidden="1" outlineLevel="1" x14ac:dyDescent="0.2">
      <c r="A324" s="3"/>
      <c r="B324" s="3"/>
      <c r="C324" s="10"/>
      <c r="D324" s="11"/>
      <c r="E324" s="211" t="s">
        <v>3044</v>
      </c>
      <c r="F324" s="212">
        <f t="shared" si="15"/>
        <v>0</v>
      </c>
      <c r="G324" s="211" t="s">
        <v>199</v>
      </c>
      <c r="H324" s="4"/>
    </row>
    <row r="325" spans="1:8" hidden="1" outlineLevel="1" x14ac:dyDescent="0.2">
      <c r="A325" s="3"/>
      <c r="B325" s="3"/>
      <c r="C325" s="10"/>
      <c r="D325" s="11"/>
      <c r="E325" s="211" t="s">
        <v>3045</v>
      </c>
      <c r="F325" s="212">
        <f t="shared" si="15"/>
        <v>0</v>
      </c>
      <c r="G325" s="211" t="s">
        <v>199</v>
      </c>
      <c r="H325" s="4"/>
    </row>
    <row r="326" spans="1:8" hidden="1" outlineLevel="1" x14ac:dyDescent="0.2">
      <c r="A326" s="3"/>
      <c r="B326" s="3"/>
      <c r="C326" s="10"/>
      <c r="D326" s="11"/>
      <c r="E326" s="211" t="s">
        <v>3046</v>
      </c>
      <c r="F326" s="212">
        <f t="shared" si="15"/>
        <v>0</v>
      </c>
      <c r="G326" s="211" t="s">
        <v>199</v>
      </c>
      <c r="H326" s="4"/>
    </row>
    <row r="327" spans="1:8" hidden="1" outlineLevel="1" x14ac:dyDescent="0.2">
      <c r="A327" s="3"/>
      <c r="B327" s="3"/>
      <c r="C327" s="10"/>
      <c r="D327" s="11"/>
      <c r="E327" s="211" t="s">
        <v>3047</v>
      </c>
      <c r="F327" s="212">
        <f t="shared" si="15"/>
        <v>0</v>
      </c>
      <c r="G327" s="211" t="s">
        <v>199</v>
      </c>
      <c r="H327" s="4"/>
    </row>
    <row r="328" spans="1:8" hidden="1" outlineLevel="1" x14ac:dyDescent="0.2">
      <c r="A328" s="3"/>
      <c r="B328" s="3"/>
      <c r="C328" s="10"/>
      <c r="D328" s="11"/>
      <c r="E328" s="211" t="s">
        <v>3048</v>
      </c>
      <c r="F328" s="212">
        <f t="shared" si="15"/>
        <v>0</v>
      </c>
      <c r="G328" s="211" t="s">
        <v>199</v>
      </c>
      <c r="H328" s="4"/>
    </row>
    <row r="329" spans="1:8" hidden="1" outlineLevel="1" x14ac:dyDescent="0.2"/>
    <row r="330" spans="1:8" hidden="1" outlineLevel="1" x14ac:dyDescent="0.2"/>
    <row r="331" spans="1:8" hidden="1" outlineLevel="1" x14ac:dyDescent="0.2">
      <c r="B331" s="33" t="s">
        <v>1547</v>
      </c>
    </row>
    <row r="332" spans="1:8" hidden="1" outlineLevel="1" x14ac:dyDescent="0.2">
      <c r="A332" s="3"/>
      <c r="B332" s="3"/>
      <c r="C332" s="10"/>
      <c r="D332" s="11"/>
      <c r="E332" s="208" t="str">
        <f xml:space="preserve"> Inputs!E$214</f>
        <v xml:space="preserve">PR24 Havant Thicket - cost of debt revenue adjustment in 2022-23 FYA (CPIH deflated) prices (WR) </v>
      </c>
      <c r="F332" s="209">
        <f xml:space="preserve"> Inputs!F$214</f>
        <v>0</v>
      </c>
      <c r="G332" s="208" t="str">
        <f xml:space="preserve"> Inputs!G$214</f>
        <v>£m</v>
      </c>
      <c r="H332" s="12"/>
    </row>
    <row r="333" spans="1:8" hidden="1" outlineLevel="1" x14ac:dyDescent="0.2">
      <c r="A333" s="3"/>
      <c r="B333" s="3"/>
      <c r="C333" s="10"/>
      <c r="D333" s="11"/>
      <c r="E333" s="208" t="str">
        <f xml:space="preserve"> Inputs!E$215</f>
        <v xml:space="preserve">PR24 Havant Thicket - cost of debt revenue adjustment in 2022-23 FYA (CPIH deflated) prices (WN) </v>
      </c>
      <c r="F333" s="209">
        <f xml:space="preserve"> Inputs!F$215</f>
        <v>0</v>
      </c>
      <c r="G333" s="208" t="str">
        <f xml:space="preserve"> Inputs!G$215</f>
        <v>£m</v>
      </c>
      <c r="H333" s="12"/>
    </row>
    <row r="334" spans="1:8" hidden="1" outlineLevel="1" x14ac:dyDescent="0.2">
      <c r="A334" s="3"/>
      <c r="B334" s="3"/>
      <c r="C334" s="10"/>
      <c r="D334" s="11"/>
      <c r="E334" s="208" t="str">
        <f xml:space="preserve"> Inputs!E$216</f>
        <v xml:space="preserve">PR24 Havant Thicket - cost of debt revenue adjustment in 2022-23 FYA (CPIH deflated) prices (WWN) </v>
      </c>
      <c r="F334" s="209">
        <f xml:space="preserve"> Inputs!F$216</f>
        <v>0</v>
      </c>
      <c r="G334" s="208" t="str">
        <f xml:space="preserve"> Inputs!G$216</f>
        <v>£m</v>
      </c>
      <c r="H334" s="12"/>
    </row>
    <row r="335" spans="1:8" hidden="1" outlineLevel="1" x14ac:dyDescent="0.2">
      <c r="A335" s="3"/>
      <c r="B335" s="3"/>
      <c r="C335" s="10"/>
      <c r="D335" s="11"/>
      <c r="E335" s="208" t="str">
        <f xml:space="preserve"> Inputs!E$217</f>
        <v xml:space="preserve">PR24 Havant Thicket - cost of debt revenue adjustment in 2022-23 FYA (CPIH deflated) prices (BR) </v>
      </c>
      <c r="F335" s="209">
        <f xml:space="preserve"> Inputs!F$217</f>
        <v>0</v>
      </c>
      <c r="G335" s="208" t="str">
        <f xml:space="preserve"> Inputs!G$217</f>
        <v>£m</v>
      </c>
      <c r="H335" s="12"/>
    </row>
    <row r="336" spans="1:8" hidden="1" outlineLevel="1" x14ac:dyDescent="0.2">
      <c r="A336" s="3"/>
      <c r="B336" s="3"/>
      <c r="C336" s="10"/>
      <c r="D336" s="11"/>
      <c r="E336" s="208" t="str">
        <f xml:space="preserve"> Inputs!E$218</f>
        <v xml:space="preserve">PR24 Havant Thicket - cost of debt revenue adjustment in 2022-23 FYA (CPIH deflated) prices (ADDN1) </v>
      </c>
      <c r="F336" s="209">
        <f xml:space="preserve"> Inputs!F$218</f>
        <v>0</v>
      </c>
      <c r="G336" s="208" t="str">
        <f xml:space="preserve"> Inputs!G$218</f>
        <v>£m</v>
      </c>
      <c r="H336" s="12"/>
    </row>
    <row r="337" spans="1:8" hidden="1" outlineLevel="1" x14ac:dyDescent="0.2">
      <c r="A337" s="3"/>
      <c r="B337" s="3"/>
      <c r="C337" s="10"/>
      <c r="D337" s="11"/>
      <c r="E337" s="208" t="str">
        <f xml:space="preserve"> Inputs!E$219</f>
        <v xml:space="preserve">PR24 Havant Thicket - cost of debt revenue adjustment in 2022-23 FYA (CPIH deflated) prices (ADDN2) </v>
      </c>
      <c r="F337" s="209">
        <f xml:space="preserve"> Inputs!F$219</f>
        <v>0</v>
      </c>
      <c r="G337" s="208" t="str">
        <f xml:space="preserve"> Inputs!G$219</f>
        <v>£m</v>
      </c>
      <c r="H337" s="12"/>
    </row>
    <row r="338" spans="1:8" hidden="1" outlineLevel="1" x14ac:dyDescent="0.2">
      <c r="A338" s="3"/>
      <c r="B338" s="3"/>
      <c r="C338" s="10"/>
      <c r="D338" s="11"/>
      <c r="E338" s="208" t="str">
        <f xml:space="preserve"> Inputs!E$220</f>
        <v xml:space="preserve">PR24 Havant Thicket - cost of debt revenue adjustment in 2022-23 FYA (CPIH deflated) prices (Residential retail) </v>
      </c>
      <c r="F338" s="209">
        <f xml:space="preserve"> Inputs!F$220</f>
        <v>0</v>
      </c>
      <c r="G338" s="208" t="str">
        <f xml:space="preserve"> Inputs!G$220</f>
        <v>£m</v>
      </c>
      <c r="H338" s="12"/>
    </row>
    <row r="339" spans="1:8" hidden="1" outlineLevel="1" x14ac:dyDescent="0.2">
      <c r="A339" s="3"/>
      <c r="B339" s="3"/>
      <c r="C339" s="10"/>
      <c r="D339" s="11"/>
      <c r="E339" s="208" t="str">
        <f xml:space="preserve"> Inputs!E$221</f>
        <v xml:space="preserve">PR24 Havant Thicket - cost of debt revenue adjustment in 2022-23 FYA (CPIH deflated) prices (Business retail) </v>
      </c>
      <c r="F339" s="209">
        <f xml:space="preserve"> Inputs!F$221</f>
        <v>0</v>
      </c>
      <c r="G339" s="208" t="str">
        <f xml:space="preserve"> Inputs!G$221</f>
        <v>£m</v>
      </c>
      <c r="H339" s="12"/>
    </row>
    <row r="340" spans="1:8" hidden="1" outlineLevel="1" x14ac:dyDescent="0.2">
      <c r="A340" s="3"/>
      <c r="B340" s="3"/>
      <c r="C340" s="10"/>
      <c r="D340" s="11"/>
      <c r="E340" s="208" t="str">
        <f xml:space="preserve"> Indexation!E$125</f>
        <v>CPI(H): Inflate from 2022-23 FYA to 2027-28 FYA</v>
      </c>
      <c r="F340" s="210">
        <f xml:space="preserve"> Indexation!F$125</f>
        <v>1.1637741094926037</v>
      </c>
      <c r="G340" s="208" t="str">
        <f xml:space="preserve"> Indexation!G$125</f>
        <v>factor</v>
      </c>
      <c r="H340" s="12"/>
    </row>
    <row r="341" spans="1:8" hidden="1" outlineLevel="1" x14ac:dyDescent="0.2">
      <c r="A341" s="3"/>
      <c r="B341" s="3"/>
      <c r="C341" s="10"/>
      <c r="D341" s="11"/>
      <c r="E341" s="211" t="s">
        <v>2147</v>
      </c>
      <c r="F341" s="212">
        <f t="shared" ref="F341:F348" si="16" xml:space="preserve"> IF( $F332 = "n/a", 0, $F332 * $F$340 )</f>
        <v>0</v>
      </c>
      <c r="G341" s="211" t="s">
        <v>199</v>
      </c>
      <c r="H341" s="4"/>
    </row>
    <row r="342" spans="1:8" hidden="1" outlineLevel="1" x14ac:dyDescent="0.2">
      <c r="A342" s="3"/>
      <c r="B342" s="3"/>
      <c r="C342" s="10"/>
      <c r="D342" s="11"/>
      <c r="E342" s="211" t="s">
        <v>2148</v>
      </c>
      <c r="F342" s="212">
        <f t="shared" si="16"/>
        <v>0</v>
      </c>
      <c r="G342" s="211" t="s">
        <v>199</v>
      </c>
      <c r="H342" s="4"/>
    </row>
    <row r="343" spans="1:8" hidden="1" outlineLevel="1" x14ac:dyDescent="0.2">
      <c r="A343" s="3"/>
      <c r="B343" s="3"/>
      <c r="C343" s="10"/>
      <c r="D343" s="11"/>
      <c r="E343" s="211" t="s">
        <v>614</v>
      </c>
      <c r="F343" s="212">
        <f t="shared" si="16"/>
        <v>0</v>
      </c>
      <c r="G343" s="211" t="s">
        <v>199</v>
      </c>
      <c r="H343" s="4"/>
    </row>
    <row r="344" spans="1:8" hidden="1" outlineLevel="1" x14ac:dyDescent="0.2">
      <c r="A344" s="3"/>
      <c r="B344" s="3"/>
      <c r="C344" s="10"/>
      <c r="D344" s="11"/>
      <c r="E344" s="211" t="s">
        <v>615</v>
      </c>
      <c r="F344" s="212">
        <f t="shared" si="16"/>
        <v>0</v>
      </c>
      <c r="G344" s="211" t="s">
        <v>199</v>
      </c>
      <c r="H344" s="4"/>
    </row>
    <row r="345" spans="1:8" hidden="1" outlineLevel="1" x14ac:dyDescent="0.2">
      <c r="A345" s="3"/>
      <c r="B345" s="3"/>
      <c r="C345" s="10"/>
      <c r="D345" s="11"/>
      <c r="E345" s="211" t="s">
        <v>1792</v>
      </c>
      <c r="F345" s="212">
        <f t="shared" si="16"/>
        <v>0</v>
      </c>
      <c r="G345" s="211" t="s">
        <v>199</v>
      </c>
      <c r="H345" s="4"/>
    </row>
    <row r="346" spans="1:8" hidden="1" outlineLevel="1" x14ac:dyDescent="0.2">
      <c r="A346" s="3"/>
      <c r="B346" s="3"/>
      <c r="C346" s="10"/>
      <c r="D346" s="11"/>
      <c r="E346" s="211" t="s">
        <v>274</v>
      </c>
      <c r="F346" s="212">
        <f t="shared" si="16"/>
        <v>0</v>
      </c>
      <c r="G346" s="211" t="s">
        <v>199</v>
      </c>
      <c r="H346" s="4"/>
    </row>
    <row r="347" spans="1:8" hidden="1" outlineLevel="1" x14ac:dyDescent="0.2">
      <c r="A347" s="3"/>
      <c r="B347" s="3"/>
      <c r="C347" s="10"/>
      <c r="D347" s="11"/>
      <c r="E347" s="211" t="s">
        <v>616</v>
      </c>
      <c r="F347" s="212">
        <f t="shared" si="16"/>
        <v>0</v>
      </c>
      <c r="G347" s="211" t="s">
        <v>199</v>
      </c>
      <c r="H347" s="4"/>
    </row>
    <row r="348" spans="1:8" hidden="1" outlineLevel="1" x14ac:dyDescent="0.2">
      <c r="A348" s="3"/>
      <c r="B348" s="3"/>
      <c r="C348" s="10"/>
      <c r="D348" s="11"/>
      <c r="E348" s="211" t="s">
        <v>1398</v>
      </c>
      <c r="F348" s="212">
        <f t="shared" si="16"/>
        <v>0</v>
      </c>
      <c r="G348" s="211" t="s">
        <v>199</v>
      </c>
      <c r="H348" s="4"/>
    </row>
    <row r="349" spans="1:8" hidden="1" outlineLevel="1" x14ac:dyDescent="0.2"/>
    <row r="350" spans="1:8" hidden="1" outlineLevel="1" x14ac:dyDescent="0.2"/>
    <row r="351" spans="1:8" hidden="1" outlineLevel="1" x14ac:dyDescent="0.2">
      <c r="B351" s="33" t="s">
        <v>1548</v>
      </c>
    </row>
    <row r="352" spans="1:8" hidden="1" outlineLevel="1" x14ac:dyDescent="0.2">
      <c r="A352" s="3"/>
      <c r="B352" s="3"/>
      <c r="C352" s="10"/>
      <c r="D352" s="11"/>
      <c r="E352" s="208" t="str">
        <f xml:space="preserve"> Inputs!E$223</f>
        <v xml:space="preserve">PR24 Innovation and water efficiency revenue adjustment in 2022-23 FYA (CPIH deflated) prices (WR) </v>
      </c>
      <c r="F352" s="209">
        <f xml:space="preserve"> Inputs!F$223</f>
        <v>0</v>
      </c>
      <c r="G352" s="208" t="str">
        <f xml:space="preserve"> Inputs!G$223</f>
        <v>£m</v>
      </c>
      <c r="H352" s="4"/>
    </row>
    <row r="353" spans="1:8" hidden="1" outlineLevel="1" x14ac:dyDescent="0.2">
      <c r="A353" s="3"/>
      <c r="B353" s="3"/>
      <c r="C353" s="10"/>
      <c r="D353" s="11"/>
      <c r="E353" s="208" t="str">
        <f xml:space="preserve"> Inputs!E$224</f>
        <v xml:space="preserve">PR24 Innovation and water efficiency revenue adjustment in 2022-23 FYA (CPIH deflated) prices (WN) </v>
      </c>
      <c r="F353" s="209">
        <f xml:space="preserve"> Inputs!F$224</f>
        <v>0</v>
      </c>
      <c r="G353" s="208" t="str">
        <f xml:space="preserve"> Inputs!G$224</f>
        <v>£m</v>
      </c>
      <c r="H353" s="4"/>
    </row>
    <row r="354" spans="1:8" hidden="1" outlineLevel="1" x14ac:dyDescent="0.2">
      <c r="A354" s="3"/>
      <c r="B354" s="3"/>
      <c r="C354" s="10"/>
      <c r="D354" s="11"/>
      <c r="E354" s="208" t="str">
        <f xml:space="preserve"> Inputs!E$225</f>
        <v xml:space="preserve">PR24 Innovation and water efficiency revenue adjustment in 2022-23 FYA (CPIH deflated) prices (WWN) </v>
      </c>
      <c r="F354" s="209">
        <f xml:space="preserve"> Inputs!F$225</f>
        <v>0</v>
      </c>
      <c r="G354" s="208" t="str">
        <f xml:space="preserve"> Inputs!G$225</f>
        <v>£m</v>
      </c>
      <c r="H354" s="4"/>
    </row>
    <row r="355" spans="1:8" hidden="1" outlineLevel="1" x14ac:dyDescent="0.2">
      <c r="A355" s="3"/>
      <c r="B355" s="3"/>
      <c r="C355" s="10"/>
      <c r="D355" s="11"/>
      <c r="E355" s="208" t="str">
        <f xml:space="preserve"> Inputs!E$226</f>
        <v xml:space="preserve">PR24 Innovation and water efficiency revenue adjustment in 2022-23 FYA (CPIH deflated) prices (BR) </v>
      </c>
      <c r="F355" s="209">
        <f xml:space="preserve"> Inputs!F$226</f>
        <v>0</v>
      </c>
      <c r="G355" s="208" t="str">
        <f xml:space="preserve"> Inputs!G$226</f>
        <v>£m</v>
      </c>
      <c r="H355" s="4"/>
    </row>
    <row r="356" spans="1:8" hidden="1" outlineLevel="1" x14ac:dyDescent="0.2">
      <c r="A356" s="3"/>
      <c r="B356" s="3"/>
      <c r="C356" s="10"/>
      <c r="D356" s="11"/>
      <c r="E356" s="208" t="str">
        <f xml:space="preserve"> Inputs!E$227</f>
        <v xml:space="preserve">PR24 Innovation and water efficiency revenue adjustment in 2022-23 FYA (CPIH deflated) prices (ADDN1) </v>
      </c>
      <c r="F356" s="209">
        <f xml:space="preserve"> Inputs!F$227</f>
        <v>0</v>
      </c>
      <c r="G356" s="208" t="str">
        <f xml:space="preserve"> Inputs!G$227</f>
        <v>£m</v>
      </c>
      <c r="H356" s="4"/>
    </row>
    <row r="357" spans="1:8" hidden="1" outlineLevel="1" x14ac:dyDescent="0.2">
      <c r="A357" s="3"/>
      <c r="B357" s="3"/>
      <c r="C357" s="10"/>
      <c r="D357" s="11"/>
      <c r="E357" s="208" t="str">
        <f xml:space="preserve"> Inputs!E$228</f>
        <v xml:space="preserve">PR24 Innovation and water efficiency revenue adjustment in 2022-23 FYA (CPIH deflated) prices (ADDN2) </v>
      </c>
      <c r="F357" s="209">
        <f xml:space="preserve"> Inputs!F$228</f>
        <v>0</v>
      </c>
      <c r="G357" s="208" t="str">
        <f xml:space="preserve"> Inputs!G$228</f>
        <v>£m</v>
      </c>
      <c r="H357" s="4"/>
    </row>
    <row r="358" spans="1:8" hidden="1" outlineLevel="1" x14ac:dyDescent="0.2">
      <c r="A358" s="3"/>
      <c r="B358" s="3"/>
      <c r="C358" s="10"/>
      <c r="D358" s="11"/>
      <c r="E358" s="208" t="str">
        <f xml:space="preserve"> Inputs!E$229</f>
        <v xml:space="preserve">PR24 Innovation and water efficiency revenue adjustment in 2022-23 FYA (CPIH deflated) prices (Residential retail) </v>
      </c>
      <c r="F358" s="209">
        <f xml:space="preserve"> Inputs!F$229</f>
        <v>0</v>
      </c>
      <c r="G358" s="208" t="str">
        <f xml:space="preserve"> Inputs!G$229</f>
        <v>£m</v>
      </c>
      <c r="H358" s="4"/>
    </row>
    <row r="359" spans="1:8" hidden="1" outlineLevel="1" x14ac:dyDescent="0.2">
      <c r="A359" s="3"/>
      <c r="B359" s="3"/>
      <c r="C359" s="10"/>
      <c r="D359" s="11"/>
      <c r="E359" s="208" t="str">
        <f xml:space="preserve"> Inputs!E$230</f>
        <v xml:space="preserve">PR24 Innovation and water efficiency revenue adjustment in 2022-23 FYA (CPIH deflated) prices (Business retail) </v>
      </c>
      <c r="F359" s="209">
        <f xml:space="preserve"> Inputs!F$230</f>
        <v>0</v>
      </c>
      <c r="G359" s="208" t="str">
        <f xml:space="preserve"> Inputs!G$230</f>
        <v>£m</v>
      </c>
      <c r="H359" s="4"/>
    </row>
    <row r="360" spans="1:8" hidden="1" outlineLevel="1" x14ac:dyDescent="0.2">
      <c r="A360" s="3"/>
      <c r="B360" s="3"/>
      <c r="C360" s="10"/>
      <c r="D360" s="11"/>
      <c r="E360" s="208" t="str">
        <f xml:space="preserve"> Indexation!E$125</f>
        <v>CPI(H): Inflate from 2022-23 FYA to 2027-28 FYA</v>
      </c>
      <c r="F360" s="210">
        <f xml:space="preserve"> Indexation!F$125</f>
        <v>1.1637741094926037</v>
      </c>
      <c r="G360" s="208" t="str">
        <f xml:space="preserve"> Indexation!G$125</f>
        <v>factor</v>
      </c>
      <c r="H360" s="12"/>
    </row>
    <row r="361" spans="1:8" hidden="1" outlineLevel="1" x14ac:dyDescent="0.2">
      <c r="A361" s="3"/>
      <c r="B361" s="3"/>
      <c r="C361" s="10"/>
      <c r="D361" s="11"/>
      <c r="E361" s="211" t="s">
        <v>1793</v>
      </c>
      <c r="F361" s="212">
        <f t="shared" ref="F361:F368" si="17" xml:space="preserve"> IF( $F352 = "n/a", 0, $F352 * $F$360 )</f>
        <v>0</v>
      </c>
      <c r="G361" s="211" t="s">
        <v>199</v>
      </c>
      <c r="H361" s="4"/>
    </row>
    <row r="362" spans="1:8" hidden="1" outlineLevel="1" x14ac:dyDescent="0.2">
      <c r="A362" s="3"/>
      <c r="B362" s="3"/>
      <c r="C362" s="10"/>
      <c r="D362" s="11"/>
      <c r="E362" s="211" t="s">
        <v>1794</v>
      </c>
      <c r="F362" s="212">
        <f t="shared" si="17"/>
        <v>0</v>
      </c>
      <c r="G362" s="211" t="s">
        <v>199</v>
      </c>
      <c r="H362" s="4"/>
    </row>
    <row r="363" spans="1:8" hidden="1" outlineLevel="1" x14ac:dyDescent="0.2">
      <c r="A363" s="3"/>
      <c r="B363" s="3"/>
      <c r="C363" s="10"/>
      <c r="D363" s="11"/>
      <c r="E363" s="211" t="s">
        <v>442</v>
      </c>
      <c r="F363" s="212">
        <f t="shared" si="17"/>
        <v>0</v>
      </c>
      <c r="G363" s="211" t="s">
        <v>199</v>
      </c>
      <c r="H363" s="4"/>
    </row>
    <row r="364" spans="1:8" hidden="1" outlineLevel="1" x14ac:dyDescent="0.2">
      <c r="A364" s="3"/>
      <c r="B364" s="3"/>
      <c r="C364" s="10"/>
      <c r="D364" s="11"/>
      <c r="E364" s="211" t="s">
        <v>103</v>
      </c>
      <c r="F364" s="212">
        <f t="shared" si="17"/>
        <v>0</v>
      </c>
      <c r="G364" s="211" t="s">
        <v>199</v>
      </c>
      <c r="H364" s="4"/>
    </row>
    <row r="365" spans="1:8" hidden="1" outlineLevel="1" x14ac:dyDescent="0.2">
      <c r="A365" s="3"/>
      <c r="B365" s="3"/>
      <c r="C365" s="10"/>
      <c r="D365" s="11"/>
      <c r="E365" s="211" t="s">
        <v>1978</v>
      </c>
      <c r="F365" s="212">
        <f t="shared" si="17"/>
        <v>0</v>
      </c>
      <c r="G365" s="211" t="s">
        <v>199</v>
      </c>
      <c r="H365" s="4"/>
    </row>
    <row r="366" spans="1:8" hidden="1" outlineLevel="1" x14ac:dyDescent="0.2">
      <c r="A366" s="3"/>
      <c r="B366" s="3"/>
      <c r="C366" s="10"/>
      <c r="D366" s="11"/>
      <c r="E366" s="211" t="s">
        <v>443</v>
      </c>
      <c r="F366" s="212">
        <f t="shared" si="17"/>
        <v>0</v>
      </c>
      <c r="G366" s="211" t="s">
        <v>199</v>
      </c>
      <c r="H366" s="4"/>
    </row>
    <row r="367" spans="1:8" hidden="1" outlineLevel="1" x14ac:dyDescent="0.2">
      <c r="A367" s="3"/>
      <c r="B367" s="3"/>
      <c r="C367" s="10"/>
      <c r="D367" s="11"/>
      <c r="E367" s="211" t="s">
        <v>2533</v>
      </c>
      <c r="F367" s="212">
        <f t="shared" si="17"/>
        <v>0</v>
      </c>
      <c r="G367" s="211" t="s">
        <v>199</v>
      </c>
      <c r="H367" s="4"/>
    </row>
    <row r="368" spans="1:8" hidden="1" outlineLevel="1" x14ac:dyDescent="0.2">
      <c r="A368" s="3"/>
      <c r="B368" s="3"/>
      <c r="C368" s="10"/>
      <c r="D368" s="11"/>
      <c r="E368" s="211" t="s">
        <v>1607</v>
      </c>
      <c r="F368" s="212">
        <f t="shared" si="17"/>
        <v>0</v>
      </c>
      <c r="G368" s="211" t="s">
        <v>199</v>
      </c>
      <c r="H368" s="4"/>
    </row>
    <row r="369" spans="1:8" hidden="1" outlineLevel="1" x14ac:dyDescent="0.2"/>
    <row r="370" spans="1:8" hidden="1" outlineLevel="1" x14ac:dyDescent="0.2"/>
    <row r="371" spans="1:8" hidden="1" outlineLevel="1" x14ac:dyDescent="0.2">
      <c r="B371" s="33" t="s">
        <v>2871</v>
      </c>
    </row>
    <row r="372" spans="1:8" hidden="1" outlineLevel="1" x14ac:dyDescent="0.2">
      <c r="A372" s="3"/>
      <c r="B372" s="3"/>
      <c r="C372" s="10"/>
      <c r="D372" s="11"/>
      <c r="E372" s="208" t="str">
        <f xml:space="preserve"> Inputs!E$232</f>
        <v xml:space="preserve">PR24 QAA revenue adjustment in 2022-23 FYA (CPIH deflated) prices (WR) </v>
      </c>
      <c r="F372" s="209">
        <f xml:space="preserve"> Inputs!F$232</f>
        <v>0</v>
      </c>
      <c r="G372" s="208" t="str">
        <f xml:space="preserve"> Inputs!G$232</f>
        <v>£m</v>
      </c>
      <c r="H372" s="4"/>
    </row>
    <row r="373" spans="1:8" hidden="1" outlineLevel="1" x14ac:dyDescent="0.2">
      <c r="A373" s="3"/>
      <c r="B373" s="3"/>
      <c r="C373" s="10"/>
      <c r="D373" s="11"/>
      <c r="E373" s="208" t="str">
        <f xml:space="preserve"> Inputs!E$233</f>
        <v xml:space="preserve">PR24 QAA revenue adjustment in 2022-23 FYA (CPIH deflated) prices (WN) </v>
      </c>
      <c r="F373" s="209">
        <f xml:space="preserve"> Inputs!F$233</f>
        <v>0</v>
      </c>
      <c r="G373" s="208" t="str">
        <f xml:space="preserve"> Inputs!G$233</f>
        <v>£m</v>
      </c>
      <c r="H373" s="4"/>
    </row>
    <row r="374" spans="1:8" hidden="1" outlineLevel="1" x14ac:dyDescent="0.2">
      <c r="A374" s="3"/>
      <c r="B374" s="3"/>
      <c r="C374" s="10"/>
      <c r="D374" s="11"/>
      <c r="E374" s="208" t="str">
        <f xml:space="preserve"> Inputs!E$234</f>
        <v xml:space="preserve">PR24 QAA revenue adjustment in 2022-23 FYA (CPIH deflated) prices (WWN) </v>
      </c>
      <c r="F374" s="209">
        <f xml:space="preserve"> Inputs!F$234</f>
        <v>0</v>
      </c>
      <c r="G374" s="208" t="str">
        <f xml:space="preserve"> Inputs!G$234</f>
        <v>£m</v>
      </c>
      <c r="H374" s="4"/>
    </row>
    <row r="375" spans="1:8" hidden="1" outlineLevel="1" x14ac:dyDescent="0.2">
      <c r="A375" s="3"/>
      <c r="B375" s="3"/>
      <c r="C375" s="10"/>
      <c r="D375" s="11"/>
      <c r="E375" s="208" t="str">
        <f xml:space="preserve"> Inputs!E$235</f>
        <v xml:space="preserve">PR24 QAA revenue adjustment in 2022-23 FYA (CPIH deflated) prices (BR) </v>
      </c>
      <c r="F375" s="209">
        <f xml:space="preserve"> Inputs!F$235</f>
        <v>0</v>
      </c>
      <c r="G375" s="208" t="str">
        <f xml:space="preserve"> Inputs!G$235</f>
        <v>£m</v>
      </c>
      <c r="H375" s="4"/>
    </row>
    <row r="376" spans="1:8" hidden="1" outlineLevel="1" x14ac:dyDescent="0.2">
      <c r="A376" s="3"/>
      <c r="B376" s="3"/>
      <c r="C376" s="10"/>
      <c r="D376" s="11"/>
      <c r="E376" s="208" t="str">
        <f xml:space="preserve"> Inputs!E$236</f>
        <v xml:space="preserve">PR24 QAA revenue adjustment in 2022-23 FYA (CPIH deflated) prices (ADDN1) </v>
      </c>
      <c r="F376" s="209">
        <f xml:space="preserve"> Inputs!F$236</f>
        <v>0</v>
      </c>
      <c r="G376" s="208" t="str">
        <f xml:space="preserve"> Inputs!G$236</f>
        <v>£m</v>
      </c>
      <c r="H376" s="4"/>
    </row>
    <row r="377" spans="1:8" hidden="1" outlineLevel="1" x14ac:dyDescent="0.2">
      <c r="A377" s="3"/>
      <c r="B377" s="3"/>
      <c r="C377" s="10"/>
      <c r="D377" s="11"/>
      <c r="E377" s="208" t="str">
        <f xml:space="preserve"> Inputs!E$237</f>
        <v xml:space="preserve">PR24 QAA revenue adjustment in 2022-23 FYA (CPIH deflated) prices (ADDN2) </v>
      </c>
      <c r="F377" s="209">
        <f xml:space="preserve"> Inputs!F$237</f>
        <v>0</v>
      </c>
      <c r="G377" s="208" t="str">
        <f xml:space="preserve"> Inputs!G$237</f>
        <v>£m</v>
      </c>
      <c r="H377" s="4"/>
    </row>
    <row r="378" spans="1:8" hidden="1" outlineLevel="1" x14ac:dyDescent="0.2">
      <c r="A378" s="3"/>
      <c r="B378" s="3"/>
      <c r="C378" s="10"/>
      <c r="D378" s="11"/>
      <c r="E378" s="208" t="str">
        <f xml:space="preserve"> Inputs!E$238</f>
        <v xml:space="preserve">PR24 QAA revenue adjustment in 2022-23 FYA (CPIH deflated) prices (Residential retail) </v>
      </c>
      <c r="F378" s="209">
        <f xml:space="preserve"> Inputs!F$238</f>
        <v>0</v>
      </c>
      <c r="G378" s="208" t="str">
        <f xml:space="preserve"> Inputs!G$238</f>
        <v>£m</v>
      </c>
      <c r="H378" s="4"/>
    </row>
    <row r="379" spans="1:8" hidden="1" outlineLevel="1" x14ac:dyDescent="0.2">
      <c r="A379" s="3"/>
      <c r="B379" s="3"/>
      <c r="C379" s="10"/>
      <c r="D379" s="11"/>
      <c r="E379" s="208" t="str">
        <f xml:space="preserve"> Inputs!E$239</f>
        <v xml:space="preserve">PR24 QAA revenue adjustment in 2022-23 FYA (CPIH deflated) prices (Business retail) </v>
      </c>
      <c r="F379" s="209">
        <f xml:space="preserve"> Inputs!F$239</f>
        <v>0</v>
      </c>
      <c r="G379" s="208" t="str">
        <f xml:space="preserve"> Inputs!G$239</f>
        <v>£m</v>
      </c>
      <c r="H379" s="4"/>
    </row>
    <row r="380" spans="1:8" hidden="1" outlineLevel="1" x14ac:dyDescent="0.2">
      <c r="A380" s="3"/>
      <c r="B380" s="3"/>
      <c r="C380" s="10"/>
      <c r="D380" s="11"/>
      <c r="E380" s="208" t="str">
        <f xml:space="preserve"> Indexation!E$125</f>
        <v>CPI(H): Inflate from 2022-23 FYA to 2027-28 FYA</v>
      </c>
      <c r="F380" s="210">
        <f xml:space="preserve"> Indexation!F$125</f>
        <v>1.1637741094926037</v>
      </c>
      <c r="G380" s="208" t="str">
        <f xml:space="preserve"> Indexation!G$125</f>
        <v>factor</v>
      </c>
      <c r="H380" s="12"/>
    </row>
    <row r="381" spans="1:8" hidden="1" outlineLevel="1" x14ac:dyDescent="0.2">
      <c r="A381" s="3"/>
      <c r="B381" s="3"/>
      <c r="C381" s="10"/>
      <c r="D381" s="11"/>
      <c r="E381" s="211" t="s">
        <v>2149</v>
      </c>
      <c r="F381" s="212">
        <f t="shared" ref="F381:F388" si="18" xml:space="preserve"> IF( $F372 = "n/a", 0, $F372 * $F$380 )</f>
        <v>0</v>
      </c>
      <c r="G381" s="211" t="s">
        <v>199</v>
      </c>
      <c r="H381" s="4"/>
    </row>
    <row r="382" spans="1:8" hidden="1" outlineLevel="1" x14ac:dyDescent="0.2">
      <c r="A382" s="3"/>
      <c r="B382" s="3"/>
      <c r="C382" s="10"/>
      <c r="D382" s="11"/>
      <c r="E382" s="211" t="s">
        <v>2150</v>
      </c>
      <c r="F382" s="212">
        <f t="shared" si="18"/>
        <v>0</v>
      </c>
      <c r="G382" s="211" t="s">
        <v>199</v>
      </c>
      <c r="H382" s="4"/>
    </row>
    <row r="383" spans="1:8" hidden="1" outlineLevel="1" x14ac:dyDescent="0.2">
      <c r="A383" s="3"/>
      <c r="B383" s="3"/>
      <c r="C383" s="10"/>
      <c r="D383" s="11"/>
      <c r="E383" s="211" t="s">
        <v>104</v>
      </c>
      <c r="F383" s="212">
        <f t="shared" si="18"/>
        <v>0</v>
      </c>
      <c r="G383" s="211" t="s">
        <v>199</v>
      </c>
      <c r="H383" s="4"/>
    </row>
    <row r="384" spans="1:8" hidden="1" outlineLevel="1" x14ac:dyDescent="0.2">
      <c r="A384" s="3"/>
      <c r="B384" s="3"/>
      <c r="C384" s="10"/>
      <c r="D384" s="11"/>
      <c r="E384" s="211" t="s">
        <v>617</v>
      </c>
      <c r="F384" s="212">
        <f t="shared" si="18"/>
        <v>0</v>
      </c>
      <c r="G384" s="211" t="s">
        <v>199</v>
      </c>
      <c r="H384" s="4"/>
    </row>
    <row r="385" spans="1:8" hidden="1" outlineLevel="1" x14ac:dyDescent="0.2">
      <c r="A385" s="3"/>
      <c r="B385" s="3"/>
      <c r="C385" s="10"/>
      <c r="D385" s="11"/>
      <c r="E385" s="211" t="s">
        <v>1979</v>
      </c>
      <c r="F385" s="212">
        <f t="shared" si="18"/>
        <v>0</v>
      </c>
      <c r="G385" s="211" t="s">
        <v>199</v>
      </c>
      <c r="H385" s="4"/>
    </row>
    <row r="386" spans="1:8" hidden="1" outlineLevel="1" x14ac:dyDescent="0.2">
      <c r="A386" s="3"/>
      <c r="B386" s="3"/>
      <c r="C386" s="10"/>
      <c r="D386" s="11"/>
      <c r="E386" s="211" t="s">
        <v>444</v>
      </c>
      <c r="F386" s="212">
        <f t="shared" si="18"/>
        <v>0</v>
      </c>
      <c r="G386" s="211" t="s">
        <v>199</v>
      </c>
      <c r="H386" s="4"/>
    </row>
    <row r="387" spans="1:8" hidden="1" outlineLevel="1" x14ac:dyDescent="0.2">
      <c r="A387" s="3"/>
      <c r="B387" s="3"/>
      <c r="C387" s="10"/>
      <c r="D387" s="11"/>
      <c r="E387" s="211" t="s">
        <v>1399</v>
      </c>
      <c r="F387" s="212">
        <f t="shared" si="18"/>
        <v>0</v>
      </c>
      <c r="G387" s="211" t="s">
        <v>199</v>
      </c>
      <c r="H387" s="4"/>
    </row>
    <row r="388" spans="1:8" hidden="1" outlineLevel="1" x14ac:dyDescent="0.2">
      <c r="A388" s="3"/>
      <c r="B388" s="3"/>
      <c r="C388" s="10"/>
      <c r="D388" s="11"/>
      <c r="E388" s="211" t="s">
        <v>1795</v>
      </c>
      <c r="F388" s="212">
        <f t="shared" si="18"/>
        <v>0</v>
      </c>
      <c r="G388" s="211" t="s">
        <v>199</v>
      </c>
      <c r="H388" s="4"/>
    </row>
    <row r="389" spans="1:8" hidden="1" outlineLevel="1" x14ac:dyDescent="0.2"/>
    <row r="390" spans="1:8" hidden="1" outlineLevel="1" x14ac:dyDescent="0.2"/>
    <row r="391" spans="1:8" hidden="1" outlineLevel="1" x14ac:dyDescent="0.2">
      <c r="B391" s="33" t="s">
        <v>1549</v>
      </c>
    </row>
    <row r="392" spans="1:8" hidden="1" outlineLevel="1" x14ac:dyDescent="0.2">
      <c r="A392" s="3"/>
      <c r="B392" s="3"/>
      <c r="C392" s="10"/>
      <c r="D392" s="11"/>
      <c r="E392" s="208" t="str">
        <f xml:space="preserve"> Inputs!E$241</f>
        <v xml:space="preserve">Other revenue adjustments in 2022-23 FYA (CPIH deflated) prices (WR) </v>
      </c>
      <c r="F392" s="209">
        <f xml:space="preserve"> Inputs!F$241</f>
        <v>0</v>
      </c>
      <c r="G392" s="208" t="str">
        <f xml:space="preserve"> Inputs!G$241</f>
        <v>£m</v>
      </c>
      <c r="H392" s="4"/>
    </row>
    <row r="393" spans="1:8" hidden="1" outlineLevel="1" x14ac:dyDescent="0.2">
      <c r="A393" s="3"/>
      <c r="B393" s="3"/>
      <c r="C393" s="10"/>
      <c r="D393" s="11"/>
      <c r="E393" s="208" t="str">
        <f xml:space="preserve"> Inputs!E$242</f>
        <v xml:space="preserve">Other revenue adjustments in 2022-23 FYA (CPIH deflated) prices (WN) </v>
      </c>
      <c r="F393" s="209">
        <f xml:space="preserve"> Inputs!F$242</f>
        <v>0</v>
      </c>
      <c r="G393" s="208" t="str">
        <f xml:space="preserve"> Inputs!G$242</f>
        <v>£m</v>
      </c>
      <c r="H393" s="4"/>
    </row>
    <row r="394" spans="1:8" hidden="1" outlineLevel="1" x14ac:dyDescent="0.2">
      <c r="A394" s="3"/>
      <c r="B394" s="3"/>
      <c r="C394" s="10"/>
      <c r="D394" s="11"/>
      <c r="E394" s="208" t="str">
        <f xml:space="preserve"> Inputs!E$243</f>
        <v xml:space="preserve">Other revenue adjustments in 2022-23 FYA (CPIH deflated) prices (WWN) </v>
      </c>
      <c r="F394" s="209">
        <f xml:space="preserve"> Inputs!F$243</f>
        <v>0</v>
      </c>
      <c r="G394" s="208" t="str">
        <f xml:space="preserve"> Inputs!G$243</f>
        <v>£m</v>
      </c>
      <c r="H394" s="4"/>
    </row>
    <row r="395" spans="1:8" hidden="1" outlineLevel="1" x14ac:dyDescent="0.2">
      <c r="A395" s="3"/>
      <c r="B395" s="3"/>
      <c r="C395" s="10"/>
      <c r="D395" s="11"/>
      <c r="E395" s="208" t="str">
        <f xml:space="preserve"> Inputs!E$244</f>
        <v xml:space="preserve">Other revenue adjustments in 2022-23 FYA (CPIH deflated) prices (BR) </v>
      </c>
      <c r="F395" s="209">
        <f xml:space="preserve"> Inputs!F$244</f>
        <v>0</v>
      </c>
      <c r="G395" s="208" t="str">
        <f xml:space="preserve"> Inputs!G$244</f>
        <v>£m</v>
      </c>
      <c r="H395" s="4"/>
    </row>
    <row r="396" spans="1:8" hidden="1" outlineLevel="1" x14ac:dyDescent="0.2">
      <c r="A396" s="3"/>
      <c r="B396" s="3"/>
      <c r="C396" s="10"/>
      <c r="D396" s="11"/>
      <c r="E396" s="208" t="str">
        <f xml:space="preserve"> Inputs!E$245</f>
        <v xml:space="preserve">Other revenue adjustments in 2022-23 FYA (CPIH deflated) prices (ADDN1) </v>
      </c>
      <c r="F396" s="209">
        <f xml:space="preserve"> Inputs!F$245</f>
        <v>0</v>
      </c>
      <c r="G396" s="208" t="str">
        <f xml:space="preserve"> Inputs!G$245</f>
        <v>£m</v>
      </c>
      <c r="H396" s="4"/>
    </row>
    <row r="397" spans="1:8" hidden="1" outlineLevel="1" x14ac:dyDescent="0.2">
      <c r="A397" s="3"/>
      <c r="B397" s="3"/>
      <c r="C397" s="10"/>
      <c r="D397" s="11"/>
      <c r="E397" s="208" t="str">
        <f xml:space="preserve"> Inputs!E$246</f>
        <v xml:space="preserve">Other revenue adjustments in 2022-23 FYA (CPIH deflated) prices (ADDN2) </v>
      </c>
      <c r="F397" s="209">
        <f xml:space="preserve"> Inputs!F$246</f>
        <v>0</v>
      </c>
      <c r="G397" s="208" t="str">
        <f xml:space="preserve"> Inputs!G$246</f>
        <v>£m</v>
      </c>
      <c r="H397" s="4"/>
    </row>
    <row r="398" spans="1:8" hidden="1" outlineLevel="1" x14ac:dyDescent="0.2">
      <c r="A398" s="3"/>
      <c r="B398" s="3"/>
      <c r="C398" s="10"/>
      <c r="D398" s="11"/>
      <c r="E398" s="208" t="str">
        <f xml:space="preserve"> Inputs!E$247</f>
        <v xml:space="preserve">Other revenue adjustments in 2022-23 FYA (CPIH deflated) prices (Residential retail) </v>
      </c>
      <c r="F398" s="209">
        <f xml:space="preserve"> Inputs!F$247</f>
        <v>0</v>
      </c>
      <c r="G398" s="208" t="str">
        <f xml:space="preserve"> Inputs!G$247</f>
        <v>£m</v>
      </c>
      <c r="H398" s="4"/>
    </row>
    <row r="399" spans="1:8" hidden="1" outlineLevel="1" x14ac:dyDescent="0.2">
      <c r="A399" s="3"/>
      <c r="B399" s="3"/>
      <c r="C399" s="10"/>
      <c r="D399" s="11"/>
      <c r="E399" s="208" t="str">
        <f xml:space="preserve"> Inputs!E$248</f>
        <v xml:space="preserve">Other revenue adjustments in 2022-23 FYA (CPIH deflated) prices (Business retail) </v>
      </c>
      <c r="F399" s="209">
        <f xml:space="preserve"> Inputs!F$248</f>
        <v>0</v>
      </c>
      <c r="G399" s="208" t="str">
        <f xml:space="preserve"> Inputs!G$248</f>
        <v>£m</v>
      </c>
      <c r="H399" s="4"/>
    </row>
    <row r="400" spans="1:8" hidden="1" outlineLevel="1" x14ac:dyDescent="0.2">
      <c r="A400" s="3"/>
      <c r="B400" s="3"/>
      <c r="C400" s="10"/>
      <c r="D400" s="11"/>
      <c r="E400" s="208" t="str">
        <f xml:space="preserve"> Indexation!E$125</f>
        <v>CPI(H): Inflate from 2022-23 FYA to 2027-28 FYA</v>
      </c>
      <c r="F400" s="210">
        <f xml:space="preserve"> Indexation!F$125</f>
        <v>1.1637741094926037</v>
      </c>
      <c r="G400" s="208" t="str">
        <f xml:space="preserve"> Indexation!G$125</f>
        <v>factor</v>
      </c>
      <c r="H400" s="12"/>
    </row>
    <row r="401" spans="1:8" hidden="1" outlineLevel="1" x14ac:dyDescent="0.2">
      <c r="A401" s="3"/>
      <c r="B401" s="3"/>
      <c r="C401" s="10"/>
      <c r="D401" s="11"/>
      <c r="E401" s="211" t="s">
        <v>2744</v>
      </c>
      <c r="F401" s="212">
        <f t="shared" ref="F401:F408" si="19" xml:space="preserve"> IF( $F392 = "n/a", 0, $F392 * $F$400 )</f>
        <v>0</v>
      </c>
      <c r="G401" s="211" t="s">
        <v>199</v>
      </c>
      <c r="H401" s="4"/>
    </row>
    <row r="402" spans="1:8" hidden="1" outlineLevel="1" x14ac:dyDescent="0.2">
      <c r="A402" s="3"/>
      <c r="B402" s="3"/>
      <c r="C402" s="10"/>
      <c r="D402" s="11"/>
      <c r="E402" s="211" t="s">
        <v>2745</v>
      </c>
      <c r="F402" s="212">
        <f t="shared" si="19"/>
        <v>0</v>
      </c>
      <c r="G402" s="211" t="s">
        <v>199</v>
      </c>
      <c r="H402" s="4"/>
    </row>
    <row r="403" spans="1:8" hidden="1" outlineLevel="1" x14ac:dyDescent="0.2">
      <c r="A403" s="3"/>
      <c r="B403" s="3"/>
      <c r="C403" s="10"/>
      <c r="D403" s="11"/>
      <c r="E403" s="211" t="s">
        <v>1400</v>
      </c>
      <c r="F403" s="212">
        <f t="shared" si="19"/>
        <v>0</v>
      </c>
      <c r="G403" s="211" t="s">
        <v>199</v>
      </c>
      <c r="H403" s="4"/>
    </row>
    <row r="404" spans="1:8" hidden="1" outlineLevel="1" x14ac:dyDescent="0.2">
      <c r="A404" s="3"/>
      <c r="B404" s="3"/>
      <c r="C404" s="10"/>
      <c r="D404" s="11"/>
      <c r="E404" s="211" t="s">
        <v>1185</v>
      </c>
      <c r="F404" s="212">
        <f t="shared" si="19"/>
        <v>0</v>
      </c>
      <c r="G404" s="211" t="s">
        <v>199</v>
      </c>
      <c r="H404" s="4"/>
    </row>
    <row r="405" spans="1:8" hidden="1" outlineLevel="1" x14ac:dyDescent="0.2">
      <c r="A405" s="3"/>
      <c r="B405" s="3"/>
      <c r="C405" s="10"/>
      <c r="D405" s="11"/>
      <c r="E405" s="211" t="s">
        <v>2917</v>
      </c>
      <c r="F405" s="212">
        <f t="shared" si="19"/>
        <v>0</v>
      </c>
      <c r="G405" s="211" t="s">
        <v>199</v>
      </c>
      <c r="H405" s="4"/>
    </row>
    <row r="406" spans="1:8" hidden="1" outlineLevel="1" x14ac:dyDescent="0.2">
      <c r="A406" s="3"/>
      <c r="B406" s="3"/>
      <c r="C406" s="10"/>
      <c r="D406" s="11"/>
      <c r="E406" s="211" t="s">
        <v>1401</v>
      </c>
      <c r="F406" s="212">
        <f t="shared" si="19"/>
        <v>0</v>
      </c>
      <c r="G406" s="211" t="s">
        <v>199</v>
      </c>
      <c r="H406" s="4"/>
    </row>
    <row r="407" spans="1:8" hidden="1" outlineLevel="1" x14ac:dyDescent="0.2">
      <c r="A407" s="3"/>
      <c r="B407" s="3"/>
      <c r="C407" s="10"/>
      <c r="D407" s="11"/>
      <c r="E407" s="211" t="s">
        <v>1980</v>
      </c>
      <c r="F407" s="212">
        <f t="shared" si="19"/>
        <v>0</v>
      </c>
      <c r="G407" s="211" t="s">
        <v>199</v>
      </c>
      <c r="H407" s="4"/>
    </row>
    <row r="408" spans="1:8" hidden="1" outlineLevel="1" x14ac:dyDescent="0.2">
      <c r="A408" s="3"/>
      <c r="B408" s="3"/>
      <c r="C408" s="10"/>
      <c r="D408" s="11"/>
      <c r="E408" s="211" t="s">
        <v>2918</v>
      </c>
      <c r="F408" s="212">
        <f t="shared" si="19"/>
        <v>0</v>
      </c>
      <c r="G408" s="211" t="s">
        <v>199</v>
      </c>
      <c r="H408" s="4"/>
    </row>
    <row r="409" spans="1:8" hidden="1" outlineLevel="1" x14ac:dyDescent="0.2"/>
    <row r="410" spans="1:8" hidden="1" outlineLevel="1" x14ac:dyDescent="0.2"/>
    <row r="411" spans="1:8" hidden="1" outlineLevel="1" x14ac:dyDescent="0.2">
      <c r="B411" s="33" t="s">
        <v>394</v>
      </c>
    </row>
    <row r="412" spans="1:8" hidden="1" outlineLevel="1" x14ac:dyDescent="0.2">
      <c r="A412" s="3"/>
      <c r="B412" s="3"/>
      <c r="C412" s="10"/>
      <c r="D412" s="11"/>
      <c r="E412" s="208" t="str">
        <f xml:space="preserve"> Inputs!E$250</f>
        <v xml:space="preserve">PR24 Price control deliverables (PCD) revenue adjustment in 2022-23 FYA (CPIH deflated) prices (WR) </v>
      </c>
      <c r="F412" s="209">
        <f xml:space="preserve"> Inputs!F$250</f>
        <v>0</v>
      </c>
      <c r="G412" s="208" t="str">
        <f xml:space="preserve"> Inputs!G$250</f>
        <v>£m</v>
      </c>
      <c r="H412" s="4"/>
    </row>
    <row r="413" spans="1:8" hidden="1" outlineLevel="1" x14ac:dyDescent="0.2">
      <c r="A413" s="3"/>
      <c r="B413" s="3"/>
      <c r="C413" s="10"/>
      <c r="D413" s="11"/>
      <c r="E413" s="208" t="str">
        <f xml:space="preserve"> Inputs!E$251</f>
        <v xml:space="preserve">PR24 Price control deliverables (PCD) revenue adjustment in 2022-23 FYA (CPIH deflated) prices (WN) </v>
      </c>
      <c r="F413" s="209">
        <f xml:space="preserve"> Inputs!F$251</f>
        <v>0</v>
      </c>
      <c r="G413" s="208" t="str">
        <f xml:space="preserve"> Inputs!G$251</f>
        <v>£m</v>
      </c>
      <c r="H413" s="4"/>
    </row>
    <row r="414" spans="1:8" hidden="1" outlineLevel="1" x14ac:dyDescent="0.2">
      <c r="A414" s="3"/>
      <c r="B414" s="3"/>
      <c r="C414" s="10"/>
      <c r="D414" s="11"/>
      <c r="E414" s="208" t="str">
        <f xml:space="preserve"> Inputs!E$252</f>
        <v xml:space="preserve">PR24 Price control deliverables (PCD) revenue adjustment in 2022-23 FYA (CPIH deflated) prices (WWN) </v>
      </c>
      <c r="F414" s="209">
        <f xml:space="preserve"> Inputs!F$252</f>
        <v>0</v>
      </c>
      <c r="G414" s="208" t="str">
        <f xml:space="preserve"> Inputs!G$252</f>
        <v>£m</v>
      </c>
      <c r="H414" s="4"/>
    </row>
    <row r="415" spans="1:8" hidden="1" outlineLevel="1" x14ac:dyDescent="0.2">
      <c r="A415" s="3"/>
      <c r="B415" s="3"/>
      <c r="C415" s="10"/>
      <c r="D415" s="11"/>
      <c r="E415" s="208" t="str">
        <f xml:space="preserve"> Inputs!E$253</f>
        <v xml:space="preserve">PR24 Price control deliverables (PCD) revenue adjustment in 2022-23 FYA (CPIH deflated) prices (BR) </v>
      </c>
      <c r="F415" s="209">
        <f xml:space="preserve"> Inputs!F$253</f>
        <v>0</v>
      </c>
      <c r="G415" s="208" t="str">
        <f xml:space="preserve"> Inputs!G$253</f>
        <v>£m</v>
      </c>
      <c r="H415" s="4"/>
    </row>
    <row r="416" spans="1:8" hidden="1" outlineLevel="1" x14ac:dyDescent="0.2">
      <c r="A416" s="3"/>
      <c r="B416" s="3"/>
      <c r="C416" s="10"/>
      <c r="D416" s="11"/>
      <c r="E416" s="208" t="str">
        <f xml:space="preserve"> Inputs!E$254</f>
        <v xml:space="preserve">PR24 Price control deliverables (PCD) revenue adjustment in 2022-23 FYA (CPIH deflated) prices (ADDN1) </v>
      </c>
      <c r="F416" s="209">
        <f xml:space="preserve"> Inputs!F$254</f>
        <v>0</v>
      </c>
      <c r="G416" s="208" t="str">
        <f xml:space="preserve"> Inputs!G$254</f>
        <v>£m</v>
      </c>
      <c r="H416" s="4"/>
    </row>
    <row r="417" spans="1:8" hidden="1" outlineLevel="1" x14ac:dyDescent="0.2">
      <c r="A417" s="3"/>
      <c r="B417" s="3"/>
      <c r="C417" s="10"/>
      <c r="D417" s="11"/>
      <c r="E417" s="208" t="str">
        <f xml:space="preserve"> Inputs!E$255</f>
        <v xml:space="preserve">PR24 Price control deliverables (PCD) revenue adjustment in 2022-23 FYA (CPIH deflated) prices (ADDN2) </v>
      </c>
      <c r="F417" s="209">
        <f xml:space="preserve"> Inputs!F$255</f>
        <v>0</v>
      </c>
      <c r="G417" s="208" t="str">
        <f xml:space="preserve"> Inputs!G$255</f>
        <v>£m</v>
      </c>
      <c r="H417" s="4"/>
    </row>
    <row r="418" spans="1:8" hidden="1" outlineLevel="1" x14ac:dyDescent="0.2">
      <c r="A418" s="3"/>
      <c r="B418" s="3"/>
      <c r="C418" s="10"/>
      <c r="D418" s="11"/>
      <c r="E418" s="208" t="str">
        <f xml:space="preserve"> Inputs!E$256</f>
        <v xml:space="preserve">PR24 Price control deliverables (PCD) revenue adjustment in 2022-23 FYA (CPIH deflated) prices (Residential retail) </v>
      </c>
      <c r="F418" s="209">
        <f xml:space="preserve"> Inputs!F$256</f>
        <v>0</v>
      </c>
      <c r="G418" s="208" t="str">
        <f xml:space="preserve"> Inputs!G$256</f>
        <v>£m</v>
      </c>
      <c r="H418" s="4"/>
    </row>
    <row r="419" spans="1:8" hidden="1" outlineLevel="1" x14ac:dyDescent="0.2">
      <c r="A419" s="3"/>
      <c r="B419" s="3"/>
      <c r="C419" s="10"/>
      <c r="D419" s="11"/>
      <c r="E419" s="208" t="str">
        <f xml:space="preserve"> Inputs!E$257</f>
        <v xml:space="preserve">PR24 Price control deliverables (PCD) revenue adjustment in 2022-23 FYA (CPIH deflated) prices (Business retail) </v>
      </c>
      <c r="F419" s="209">
        <f xml:space="preserve"> Inputs!F$257</f>
        <v>0</v>
      </c>
      <c r="G419" s="208" t="str">
        <f xml:space="preserve"> Inputs!G$257</f>
        <v>£m</v>
      </c>
      <c r="H419" s="4"/>
    </row>
    <row r="420" spans="1:8" hidden="1" outlineLevel="1" x14ac:dyDescent="0.2">
      <c r="A420" s="3"/>
      <c r="B420" s="3"/>
      <c r="C420" s="10"/>
      <c r="D420" s="11"/>
      <c r="E420" s="208" t="str">
        <f xml:space="preserve"> Indexation!E$125</f>
        <v>CPI(H): Inflate from 2022-23 FYA to 2027-28 FYA</v>
      </c>
      <c r="F420" s="210">
        <f xml:space="preserve"> Indexation!F$125</f>
        <v>1.1637741094926037</v>
      </c>
      <c r="G420" s="208" t="str">
        <f xml:space="preserve"> Indexation!G$125</f>
        <v>factor</v>
      </c>
      <c r="H420" s="12"/>
    </row>
    <row r="421" spans="1:8" hidden="1" outlineLevel="1" x14ac:dyDescent="0.2">
      <c r="A421" s="3"/>
      <c r="B421" s="3"/>
      <c r="C421" s="10"/>
      <c r="D421" s="11"/>
      <c r="E421" s="211" t="s">
        <v>2534</v>
      </c>
      <c r="F421" s="212">
        <f t="shared" ref="F421:F428" si="20" xml:space="preserve"> IF( $F412 = "n/a", 0, $F412 * $F$420 )</f>
        <v>0</v>
      </c>
      <c r="G421" s="211" t="s">
        <v>199</v>
      </c>
      <c r="H421" s="4"/>
    </row>
    <row r="422" spans="1:8" hidden="1" outlineLevel="1" x14ac:dyDescent="0.2">
      <c r="A422" s="3"/>
      <c r="B422" s="3"/>
      <c r="C422" s="10"/>
      <c r="D422" s="11"/>
      <c r="E422" s="211" t="s">
        <v>2535</v>
      </c>
      <c r="F422" s="212">
        <f t="shared" si="20"/>
        <v>0</v>
      </c>
      <c r="G422" s="211" t="s">
        <v>199</v>
      </c>
      <c r="H422" s="4"/>
    </row>
    <row r="423" spans="1:8" hidden="1" outlineLevel="1" x14ac:dyDescent="0.2">
      <c r="A423" s="3"/>
      <c r="B423" s="3"/>
      <c r="C423" s="10"/>
      <c r="D423" s="11"/>
      <c r="E423" s="211" t="s">
        <v>1981</v>
      </c>
      <c r="F423" s="212">
        <f t="shared" si="20"/>
        <v>0</v>
      </c>
      <c r="G423" s="211" t="s">
        <v>199</v>
      </c>
      <c r="H423" s="4"/>
    </row>
    <row r="424" spans="1:8" hidden="1" outlineLevel="1" x14ac:dyDescent="0.2">
      <c r="A424" s="3"/>
      <c r="B424" s="3"/>
      <c r="C424" s="10"/>
      <c r="D424" s="11"/>
      <c r="E424" s="211" t="s">
        <v>981</v>
      </c>
      <c r="F424" s="212">
        <f t="shared" si="20"/>
        <v>0</v>
      </c>
      <c r="G424" s="211" t="s">
        <v>199</v>
      </c>
      <c r="H424" s="4"/>
    </row>
    <row r="425" spans="1:8" hidden="1" outlineLevel="1" x14ac:dyDescent="0.2">
      <c r="A425" s="3"/>
      <c r="B425" s="3"/>
      <c r="C425" s="10"/>
      <c r="D425" s="11"/>
      <c r="E425" s="211" t="s">
        <v>2746</v>
      </c>
      <c r="F425" s="212">
        <f t="shared" si="20"/>
        <v>0</v>
      </c>
      <c r="G425" s="211" t="s">
        <v>199</v>
      </c>
      <c r="H425" s="4"/>
    </row>
    <row r="426" spans="1:8" hidden="1" outlineLevel="1" x14ac:dyDescent="0.2">
      <c r="A426" s="3"/>
      <c r="B426" s="3"/>
      <c r="C426" s="10"/>
      <c r="D426" s="11"/>
      <c r="E426" s="211" t="s">
        <v>1186</v>
      </c>
      <c r="F426" s="212">
        <f t="shared" si="20"/>
        <v>0</v>
      </c>
      <c r="G426" s="211" t="s">
        <v>199</v>
      </c>
      <c r="H426" s="4"/>
    </row>
    <row r="427" spans="1:8" hidden="1" outlineLevel="1" x14ac:dyDescent="0.2">
      <c r="A427" s="3"/>
      <c r="B427" s="3"/>
      <c r="C427" s="10"/>
      <c r="D427" s="11"/>
      <c r="E427" s="211" t="s">
        <v>618</v>
      </c>
      <c r="F427" s="212">
        <f t="shared" si="20"/>
        <v>0</v>
      </c>
      <c r="G427" s="211" t="s">
        <v>199</v>
      </c>
      <c r="H427" s="4"/>
    </row>
    <row r="428" spans="1:8" hidden="1" outlineLevel="1" x14ac:dyDescent="0.2">
      <c r="A428" s="3"/>
      <c r="B428" s="3"/>
      <c r="C428" s="10"/>
      <c r="D428" s="11"/>
      <c r="E428" s="211" t="s">
        <v>982</v>
      </c>
      <c r="F428" s="212">
        <f t="shared" si="20"/>
        <v>0</v>
      </c>
      <c r="G428" s="211" t="s">
        <v>199</v>
      </c>
      <c r="H428" s="4"/>
    </row>
    <row r="429" spans="1:8" hidden="1" outlineLevel="1" x14ac:dyDescent="0.2"/>
    <row r="430" spans="1:8" hidden="1" outlineLevel="1" x14ac:dyDescent="0.2"/>
    <row r="431" spans="1:8" hidden="1" outlineLevel="1" x14ac:dyDescent="0.2">
      <c r="B431" s="33" t="s">
        <v>229</v>
      </c>
    </row>
    <row r="432" spans="1:8" hidden="1" outlineLevel="1" x14ac:dyDescent="0.2">
      <c r="A432" s="3"/>
      <c r="B432" s="3"/>
      <c r="C432" s="10"/>
      <c r="D432" s="11"/>
      <c r="E432" s="208" t="str">
        <f xml:space="preserve"> Inputs!E$259</f>
        <v xml:space="preserve">PR24 Wastewater enhancement revenue adjustment in 2022-23 FYA (CPIH deflated) prices (WR) </v>
      </c>
      <c r="F432" s="209">
        <f xml:space="preserve"> Inputs!F$259</f>
        <v>0</v>
      </c>
      <c r="G432" s="208" t="str">
        <f xml:space="preserve"> Inputs!G$259</f>
        <v>£m</v>
      </c>
      <c r="H432" s="4"/>
    </row>
    <row r="433" spans="1:8" hidden="1" outlineLevel="1" x14ac:dyDescent="0.2">
      <c r="A433" s="3"/>
      <c r="B433" s="3"/>
      <c r="C433" s="10"/>
      <c r="D433" s="11"/>
      <c r="E433" s="208" t="str">
        <f xml:space="preserve"> Inputs!E$260</f>
        <v xml:space="preserve">PR24 Wastewater enhancement revenue adjustment in 2022-23 FYA (CPIH deflated) prices (WN) </v>
      </c>
      <c r="F433" s="209">
        <f xml:space="preserve"> Inputs!F$260</f>
        <v>0</v>
      </c>
      <c r="G433" s="208" t="str">
        <f xml:space="preserve"> Inputs!G$260</f>
        <v>£m</v>
      </c>
      <c r="H433" s="4"/>
    </row>
    <row r="434" spans="1:8" hidden="1" outlineLevel="1" x14ac:dyDescent="0.2">
      <c r="A434" s="3"/>
      <c r="B434" s="3"/>
      <c r="C434" s="10"/>
      <c r="D434" s="11"/>
      <c r="E434" s="208" t="str">
        <f xml:space="preserve"> Inputs!E$261</f>
        <v xml:space="preserve">PR24 Wastewater enhancement revenue adjustment in 2022-23 FYA (CPIH deflated) prices (WWN) </v>
      </c>
      <c r="F434" s="209">
        <f xml:space="preserve"> Inputs!F$261</f>
        <v>0</v>
      </c>
      <c r="G434" s="208" t="str">
        <f xml:space="preserve"> Inputs!G$261</f>
        <v>£m</v>
      </c>
      <c r="H434" s="4"/>
    </row>
    <row r="435" spans="1:8" hidden="1" outlineLevel="1" x14ac:dyDescent="0.2">
      <c r="A435" s="3"/>
      <c r="B435" s="3"/>
      <c r="C435" s="10"/>
      <c r="D435" s="11"/>
      <c r="E435" s="208" t="str">
        <f xml:space="preserve"> Inputs!E$262</f>
        <v xml:space="preserve">PR24 Wastewater enhancement revenue adjustment in 2022-23 FYA (CPIH deflated) prices (BR) </v>
      </c>
      <c r="F435" s="209">
        <f xml:space="preserve"> Inputs!F$262</f>
        <v>0</v>
      </c>
      <c r="G435" s="208" t="str">
        <f xml:space="preserve"> Inputs!G$262</f>
        <v>£m</v>
      </c>
      <c r="H435" s="4"/>
    </row>
    <row r="436" spans="1:8" hidden="1" outlineLevel="1" x14ac:dyDescent="0.2">
      <c r="A436" s="3"/>
      <c r="B436" s="3"/>
      <c r="C436" s="10"/>
      <c r="D436" s="11"/>
      <c r="E436" s="208" t="str">
        <f xml:space="preserve"> Inputs!E$263</f>
        <v xml:space="preserve">PR24 Wastewater enhancement revenue adjustment in 2022-23 FYA (CPIH deflated) prices (ADDN1) </v>
      </c>
      <c r="F436" s="209">
        <f xml:space="preserve"> Inputs!F$263</f>
        <v>0</v>
      </c>
      <c r="G436" s="208" t="str">
        <f xml:space="preserve"> Inputs!G$263</f>
        <v>£m</v>
      </c>
      <c r="H436" s="4"/>
    </row>
    <row r="437" spans="1:8" hidden="1" outlineLevel="1" x14ac:dyDescent="0.2">
      <c r="A437" s="3"/>
      <c r="B437" s="3"/>
      <c r="C437" s="10"/>
      <c r="D437" s="11"/>
      <c r="E437" s="208" t="str">
        <f xml:space="preserve"> Inputs!E$264</f>
        <v xml:space="preserve">PR24 Wastewater enhancement revenue adjustment in 2022-23 FYA (CPIH deflated) prices (ADDN2) </v>
      </c>
      <c r="F437" s="209">
        <f xml:space="preserve"> Inputs!F$264</f>
        <v>0</v>
      </c>
      <c r="G437" s="208" t="str">
        <f xml:space="preserve"> Inputs!G$264</f>
        <v>£m</v>
      </c>
      <c r="H437" s="4"/>
    </row>
    <row r="438" spans="1:8" hidden="1" outlineLevel="1" x14ac:dyDescent="0.2">
      <c r="A438" s="3"/>
      <c r="B438" s="3"/>
      <c r="C438" s="10"/>
      <c r="D438" s="11"/>
      <c r="E438" s="208" t="str">
        <f xml:space="preserve"> Inputs!E$265</f>
        <v xml:space="preserve">PR24 Wastewater enhancement revenue adjustment in 2022-23 FYA (CPIH deflated) prices (Residential retail) </v>
      </c>
      <c r="F438" s="209">
        <f xml:space="preserve"> Inputs!F$265</f>
        <v>0</v>
      </c>
      <c r="G438" s="208" t="str">
        <f xml:space="preserve"> Inputs!G$265</f>
        <v>£m</v>
      </c>
      <c r="H438" s="4"/>
    </row>
    <row r="439" spans="1:8" hidden="1" outlineLevel="1" x14ac:dyDescent="0.2">
      <c r="A439" s="3"/>
      <c r="B439" s="3"/>
      <c r="C439" s="10"/>
      <c r="D439" s="11"/>
      <c r="E439" s="208" t="str">
        <f xml:space="preserve"> Inputs!E$266</f>
        <v xml:space="preserve">PR24 Wastewater enhancement revenue adjustment in 2022-23 FYA (CPIH deflated) prices (Business retail) </v>
      </c>
      <c r="F439" s="209">
        <f xml:space="preserve"> Inputs!F$266</f>
        <v>0</v>
      </c>
      <c r="G439" s="208" t="str">
        <f xml:space="preserve"> Inputs!G$266</f>
        <v>£m</v>
      </c>
      <c r="H439" s="4"/>
    </row>
    <row r="440" spans="1:8" hidden="1" outlineLevel="1" x14ac:dyDescent="0.2">
      <c r="A440" s="3"/>
      <c r="B440" s="3"/>
      <c r="C440" s="10"/>
      <c r="D440" s="11"/>
      <c r="E440" s="208" t="str">
        <f xml:space="preserve"> Indexation!E$125</f>
        <v>CPI(H): Inflate from 2022-23 FYA to 2027-28 FYA</v>
      </c>
      <c r="F440" s="210">
        <f xml:space="preserve"> Indexation!F$125</f>
        <v>1.1637741094926037</v>
      </c>
      <c r="G440" s="208" t="str">
        <f xml:space="preserve"> Indexation!G$125</f>
        <v>factor</v>
      </c>
      <c r="H440" s="12"/>
    </row>
    <row r="441" spans="1:8" hidden="1" outlineLevel="1" x14ac:dyDescent="0.2">
      <c r="A441" s="3"/>
      <c r="B441" s="3"/>
      <c r="C441" s="10"/>
      <c r="D441" s="11"/>
      <c r="E441" s="211" t="s">
        <v>983</v>
      </c>
      <c r="F441" s="212">
        <f t="shared" ref="F441:F448" si="21" xml:space="preserve"> IF( $F432 = "n/a", 0, $F432 * $F$440 )</f>
        <v>0</v>
      </c>
      <c r="G441" s="211" t="s">
        <v>199</v>
      </c>
      <c r="H441" s="4"/>
    </row>
    <row r="442" spans="1:8" hidden="1" outlineLevel="1" x14ac:dyDescent="0.2">
      <c r="A442" s="3"/>
      <c r="B442" s="3"/>
      <c r="C442" s="10"/>
      <c r="D442" s="11"/>
      <c r="E442" s="211" t="s">
        <v>984</v>
      </c>
      <c r="F442" s="212">
        <f t="shared" si="21"/>
        <v>0</v>
      </c>
      <c r="G442" s="211" t="s">
        <v>199</v>
      </c>
      <c r="H442" s="4"/>
    </row>
    <row r="443" spans="1:8" hidden="1" outlineLevel="1" x14ac:dyDescent="0.2">
      <c r="A443" s="3"/>
      <c r="B443" s="3"/>
      <c r="C443" s="10"/>
      <c r="D443" s="11"/>
      <c r="E443" s="211" t="s">
        <v>1796</v>
      </c>
      <c r="F443" s="212">
        <f t="shared" si="21"/>
        <v>0</v>
      </c>
      <c r="G443" s="211" t="s">
        <v>199</v>
      </c>
      <c r="H443" s="4"/>
    </row>
    <row r="444" spans="1:8" hidden="1" outlineLevel="1" x14ac:dyDescent="0.2">
      <c r="A444" s="3"/>
      <c r="B444" s="3"/>
      <c r="C444" s="10"/>
      <c r="D444" s="11"/>
      <c r="E444" s="211" t="s">
        <v>2333</v>
      </c>
      <c r="F444" s="212">
        <f t="shared" si="21"/>
        <v>0</v>
      </c>
      <c r="G444" s="211" t="s">
        <v>199</v>
      </c>
      <c r="H444" s="4"/>
    </row>
    <row r="445" spans="1:8" hidden="1" outlineLevel="1" x14ac:dyDescent="0.2">
      <c r="A445" s="3"/>
      <c r="B445" s="3"/>
      <c r="C445" s="10"/>
      <c r="D445" s="11"/>
      <c r="E445" s="211" t="s">
        <v>2151</v>
      </c>
      <c r="F445" s="212">
        <f t="shared" si="21"/>
        <v>0</v>
      </c>
      <c r="G445" s="211" t="s">
        <v>199</v>
      </c>
      <c r="H445" s="4"/>
    </row>
    <row r="446" spans="1:8" hidden="1" outlineLevel="1" x14ac:dyDescent="0.2">
      <c r="A446" s="3"/>
      <c r="B446" s="3"/>
      <c r="C446" s="10"/>
      <c r="D446" s="11"/>
      <c r="E446" s="211" t="s">
        <v>619</v>
      </c>
      <c r="F446" s="212">
        <f t="shared" si="21"/>
        <v>0</v>
      </c>
      <c r="G446" s="211" t="s">
        <v>199</v>
      </c>
      <c r="H446" s="4"/>
    </row>
    <row r="447" spans="1:8" hidden="1" outlineLevel="1" x14ac:dyDescent="0.2">
      <c r="A447" s="3"/>
      <c r="B447" s="3"/>
      <c r="C447" s="10"/>
      <c r="D447" s="11"/>
      <c r="E447" s="211" t="s">
        <v>985</v>
      </c>
      <c r="F447" s="212">
        <f t="shared" si="21"/>
        <v>0</v>
      </c>
      <c r="G447" s="211" t="s">
        <v>199</v>
      </c>
      <c r="H447" s="4"/>
    </row>
    <row r="448" spans="1:8" hidden="1" outlineLevel="1" x14ac:dyDescent="0.2">
      <c r="A448" s="3"/>
      <c r="B448" s="3"/>
      <c r="C448" s="10"/>
      <c r="D448" s="11"/>
      <c r="E448" s="211" t="s">
        <v>1982</v>
      </c>
      <c r="F448" s="212">
        <f t="shared" si="21"/>
        <v>0</v>
      </c>
      <c r="G448" s="211" t="s">
        <v>199</v>
      </c>
      <c r="H448" s="4"/>
    </row>
    <row r="449" spans="1:8" hidden="1" outlineLevel="1" x14ac:dyDescent="0.2"/>
    <row r="450" spans="1:8" hidden="1" outlineLevel="1" x14ac:dyDescent="0.2"/>
    <row r="451" spans="1:8" hidden="1" outlineLevel="1" x14ac:dyDescent="0.2">
      <c r="B451" s="33" t="s">
        <v>230</v>
      </c>
    </row>
    <row r="452" spans="1:8" hidden="1" outlineLevel="1" x14ac:dyDescent="0.2">
      <c r="E452" s="37" t="str">
        <f t="shared" ref="E452:G452" si="22" xml:space="preserve"> E$21</f>
        <v xml:space="preserve">Ofwat - PR24 ODI revenue adjustment expressed in 2027-28 CPIH FYA prices (WR) </v>
      </c>
      <c r="F452" s="4">
        <f t="shared" si="22"/>
        <v>0</v>
      </c>
      <c r="G452" s="37" t="str">
        <f t="shared" si="22"/>
        <v>£m</v>
      </c>
      <c r="H452" s="4"/>
    </row>
    <row r="453" spans="1:8" hidden="1" outlineLevel="1" x14ac:dyDescent="0.2">
      <c r="E453" s="37" t="str">
        <f t="shared" ref="E453:G453" si="23" xml:space="preserve"> E$22</f>
        <v xml:space="preserve">Ofwat - PR24 ODI revenue adjustment expressed in 2027-28 CPIH FYA prices (WN) </v>
      </c>
      <c r="F453" s="4">
        <f t="shared" si="23"/>
        <v>0</v>
      </c>
      <c r="G453" s="37" t="str">
        <f t="shared" si="23"/>
        <v>£m</v>
      </c>
      <c r="H453" s="4"/>
    </row>
    <row r="454" spans="1:8" hidden="1" outlineLevel="1" x14ac:dyDescent="0.2">
      <c r="E454" s="37" t="str">
        <f t="shared" ref="E454:G454" si="24" xml:space="preserve"> E$23</f>
        <v xml:space="preserve">Ofwat - PR24 ODI revenue adjustment expressed in 2027-28 CPIH FYA prices (WWN) </v>
      </c>
      <c r="F454" s="4">
        <f t="shared" si="24"/>
        <v>0</v>
      </c>
      <c r="G454" s="37" t="str">
        <f t="shared" si="24"/>
        <v>£m</v>
      </c>
      <c r="H454" s="4"/>
    </row>
    <row r="455" spans="1:8" hidden="1" outlineLevel="1" x14ac:dyDescent="0.2">
      <c r="E455" s="37" t="str">
        <f t="shared" ref="E455:G455" si="25" xml:space="preserve"> E$24</f>
        <v xml:space="preserve">Ofwat - PR24 ODI revenue adjustment expressed in 2027-28 CPIH FYA prices (BR) </v>
      </c>
      <c r="F455" s="4">
        <f t="shared" si="25"/>
        <v>0</v>
      </c>
      <c r="G455" s="37" t="str">
        <f t="shared" si="25"/>
        <v>£m</v>
      </c>
      <c r="H455" s="4"/>
    </row>
    <row r="456" spans="1:8" hidden="1" outlineLevel="1" x14ac:dyDescent="0.2">
      <c r="E456" s="37" t="str">
        <f t="shared" ref="E456:G456" si="26" xml:space="preserve"> E$25</f>
        <v xml:space="preserve">Ofwat - PR24 ODI revenue adjustment expressed in 2027-28 CPIH FYA prices (ADDN1) </v>
      </c>
      <c r="F456" s="4">
        <f t="shared" si="26"/>
        <v>0</v>
      </c>
      <c r="G456" s="37" t="str">
        <f t="shared" si="26"/>
        <v>£m</v>
      </c>
      <c r="H456" s="4"/>
    </row>
    <row r="457" spans="1:8" hidden="1" outlineLevel="1" x14ac:dyDescent="0.2">
      <c r="E457" s="37" t="str">
        <f t="shared" ref="E457:G457" si="27" xml:space="preserve"> E$26</f>
        <v xml:space="preserve">Ofwat - PR24 ODI revenue adjustment expressed in 2027-28 CPIH FYA prices (ADDN2) </v>
      </c>
      <c r="F457" s="4">
        <f t="shared" si="27"/>
        <v>0</v>
      </c>
      <c r="G457" s="37" t="str">
        <f t="shared" si="27"/>
        <v>£m</v>
      </c>
      <c r="H457" s="4"/>
    </row>
    <row r="458" spans="1:8" hidden="1" outlineLevel="1" x14ac:dyDescent="0.2">
      <c r="E458" s="37" t="str">
        <f t="shared" ref="E458:G458" si="28" xml:space="preserve"> E$27</f>
        <v xml:space="preserve">Ofwat - PR24 ODI revenue adjustment expressed in 2027-28 CPIH FYA prices (Residential retail) </v>
      </c>
      <c r="F458" s="4">
        <f t="shared" si="28"/>
        <v>0</v>
      </c>
      <c r="G458" s="37" t="str">
        <f t="shared" si="28"/>
        <v>£m</v>
      </c>
      <c r="H458" s="4"/>
    </row>
    <row r="459" spans="1:8" hidden="1" outlineLevel="1" x14ac:dyDescent="0.2">
      <c r="E459" s="37" t="str">
        <f t="shared" ref="E459:G459" si="29" xml:space="preserve"> E$28</f>
        <v xml:space="preserve">Ofwat - PR24 ODI revenue adjustment expressed in 2027-28 CPIH FYA prices (Business retail) </v>
      </c>
      <c r="F459" s="4">
        <f t="shared" si="29"/>
        <v>0</v>
      </c>
      <c r="G459" s="37" t="str">
        <f t="shared" si="29"/>
        <v>£m</v>
      </c>
      <c r="H459" s="4"/>
    </row>
    <row r="460" spans="1:8" hidden="1" outlineLevel="1" x14ac:dyDescent="0.2">
      <c r="A460" s="3"/>
      <c r="B460" s="3"/>
      <c r="C460" s="10"/>
      <c r="D460" s="11"/>
      <c r="E460" s="211" t="s">
        <v>230</v>
      </c>
      <c r="F460" s="212">
        <f xml:space="preserve"> SUM( $F452:$F459 )</f>
        <v>0</v>
      </c>
      <c r="G460" s="211" t="s">
        <v>199</v>
      </c>
      <c r="H460" s="4"/>
    </row>
    <row r="461" spans="1:8" hidden="1" outlineLevel="1" x14ac:dyDescent="0.2"/>
    <row r="462" spans="1:8" hidden="1" outlineLevel="1" x14ac:dyDescent="0.2"/>
    <row r="463" spans="1:8" hidden="1" outlineLevel="1" x14ac:dyDescent="0.2">
      <c r="B463" s="33" t="s">
        <v>937</v>
      </c>
    </row>
    <row r="464" spans="1:8" hidden="1" outlineLevel="1" x14ac:dyDescent="0.2">
      <c r="E464" s="37" t="str">
        <f t="shared" ref="E464:G464" si="30" xml:space="preserve"> E$41</f>
        <v xml:space="preserve">Ofwat - PR24 RFI revenue adjustment expressed in 2027-28 CPIH FYA prices (WR) </v>
      </c>
      <c r="F464" s="4">
        <f t="shared" si="30"/>
        <v>0</v>
      </c>
      <c r="G464" s="37" t="str">
        <f t="shared" si="30"/>
        <v>£m</v>
      </c>
      <c r="H464" s="4"/>
    </row>
    <row r="465" spans="1:8" hidden="1" outlineLevel="1" x14ac:dyDescent="0.2">
      <c r="E465" s="37" t="str">
        <f t="shared" ref="E465:G465" si="31" xml:space="preserve"> E$42</f>
        <v xml:space="preserve">Ofwat - PR24 RFI revenue adjustment expressed in 2027-28 CPIH FYA prices (WN) </v>
      </c>
      <c r="F465" s="4">
        <f t="shared" si="31"/>
        <v>0</v>
      </c>
      <c r="G465" s="37" t="str">
        <f t="shared" si="31"/>
        <v>£m</v>
      </c>
      <c r="H465" s="4"/>
    </row>
    <row r="466" spans="1:8" hidden="1" outlineLevel="1" x14ac:dyDescent="0.2">
      <c r="E466" s="37" t="str">
        <f t="shared" ref="E466:G466" si="32" xml:space="preserve"> E$43</f>
        <v xml:space="preserve">Ofwat - PR24 RFI revenue adjustment expressed in 2027-28 CPIH FYA prices (WWN) </v>
      </c>
      <c r="F466" s="4">
        <f t="shared" si="32"/>
        <v>0</v>
      </c>
      <c r="G466" s="37" t="str">
        <f t="shared" si="32"/>
        <v>£m</v>
      </c>
      <c r="H466" s="4"/>
    </row>
    <row r="467" spans="1:8" hidden="1" outlineLevel="1" x14ac:dyDescent="0.2">
      <c r="E467" s="37" t="str">
        <f t="shared" ref="E467:G467" si="33" xml:space="preserve"> E$44</f>
        <v xml:space="preserve">Ofwat - PR24 RFI revenue adjustment expressed in 2027-28 CPIH FYA prices (BR) </v>
      </c>
      <c r="F467" s="4">
        <f t="shared" si="33"/>
        <v>0</v>
      </c>
      <c r="G467" s="37" t="str">
        <f t="shared" si="33"/>
        <v>£m</v>
      </c>
      <c r="H467" s="4"/>
    </row>
    <row r="468" spans="1:8" hidden="1" outlineLevel="1" x14ac:dyDescent="0.2">
      <c r="E468" s="37" t="str">
        <f t="shared" ref="E468:G468" si="34" xml:space="preserve"> E$45</f>
        <v xml:space="preserve">Ofwat - PR24 RFI revenue adjustment expressed in 2027-28 CPIH FYA prices (ADDN1) </v>
      </c>
      <c r="F468" s="4">
        <f t="shared" si="34"/>
        <v>0</v>
      </c>
      <c r="G468" s="37" t="str">
        <f t="shared" si="34"/>
        <v>£m</v>
      </c>
      <c r="H468" s="4"/>
    </row>
    <row r="469" spans="1:8" hidden="1" outlineLevel="1" x14ac:dyDescent="0.2">
      <c r="E469" s="37" t="str">
        <f t="shared" ref="E469:G469" si="35" xml:space="preserve"> E$46</f>
        <v xml:space="preserve">Ofwat - PR24 RFI revenue adjustment expressed in 2027-28 CPIH FYA prices (ADDN2) </v>
      </c>
      <c r="F469" s="4">
        <f t="shared" si="35"/>
        <v>0</v>
      </c>
      <c r="G469" s="37" t="str">
        <f t="shared" si="35"/>
        <v>£m</v>
      </c>
      <c r="H469" s="4"/>
    </row>
    <row r="470" spans="1:8" hidden="1" outlineLevel="1" x14ac:dyDescent="0.2">
      <c r="E470" s="37" t="str">
        <f t="shared" ref="E470:G470" si="36" xml:space="preserve"> E$47</f>
        <v xml:space="preserve">Ofwat - PR24 RFI revenue adjustment expressed in 2027-28 CPIH FYA prices (Residential retail) </v>
      </c>
      <c r="F470" s="4">
        <f t="shared" si="36"/>
        <v>0</v>
      </c>
      <c r="G470" s="37" t="str">
        <f t="shared" si="36"/>
        <v>£m</v>
      </c>
      <c r="H470" s="4"/>
    </row>
    <row r="471" spans="1:8" hidden="1" outlineLevel="1" x14ac:dyDescent="0.2">
      <c r="E471" s="37" t="str">
        <f t="shared" ref="E471:G471" si="37" xml:space="preserve"> E$48</f>
        <v xml:space="preserve">Ofwat - PR24 RFI revenue adjustment expressed in 2027-28 CPIH FYA prices (Business retail) </v>
      </c>
      <c r="F471" s="4">
        <f t="shared" si="37"/>
        <v>0</v>
      </c>
      <c r="G471" s="37" t="str">
        <f t="shared" si="37"/>
        <v>£m</v>
      </c>
      <c r="H471" s="4"/>
    </row>
    <row r="472" spans="1:8" hidden="1" outlineLevel="1" x14ac:dyDescent="0.2">
      <c r="A472" s="3"/>
      <c r="B472" s="3"/>
      <c r="C472" s="10"/>
      <c r="D472" s="11"/>
      <c r="E472" s="211" t="s">
        <v>937</v>
      </c>
      <c r="F472" s="212">
        <f xml:space="preserve"> SUM( $F464:$F471 )</f>
        <v>0</v>
      </c>
      <c r="G472" s="211" t="s">
        <v>199</v>
      </c>
      <c r="H472" s="4"/>
    </row>
    <row r="473" spans="1:8" hidden="1" outlineLevel="1" x14ac:dyDescent="0.2"/>
    <row r="474" spans="1:8" hidden="1" outlineLevel="1" x14ac:dyDescent="0.2"/>
    <row r="475" spans="1:8" hidden="1" outlineLevel="1" x14ac:dyDescent="0.2">
      <c r="B475" s="33" t="s">
        <v>577</v>
      </c>
    </row>
    <row r="476" spans="1:8" hidden="1" outlineLevel="1" x14ac:dyDescent="0.2">
      <c r="E476" s="37" t="str">
        <f t="shared" ref="E476:G476" si="38" xml:space="preserve"> E$61</f>
        <v xml:space="preserve">Ofwat - PR24 Delayed delivery cashflow mechanism (DDCM) revenue adjustment expressed in 2027-28 CPIH FYA prices (WR) </v>
      </c>
      <c r="F476" s="4">
        <f t="shared" si="38"/>
        <v>0</v>
      </c>
      <c r="G476" s="37" t="str">
        <f t="shared" si="38"/>
        <v>£m</v>
      </c>
      <c r="H476" s="4"/>
    </row>
    <row r="477" spans="1:8" hidden="1" outlineLevel="1" x14ac:dyDescent="0.2">
      <c r="E477" s="37" t="str">
        <f t="shared" ref="E477:G477" si="39" xml:space="preserve"> E$62</f>
        <v xml:space="preserve">Ofwat - PR24 Delayed delivery cashflow mechanism (DDCM) revenue adjustment expressed in 2027-28 CPIH FYA prices (WN) </v>
      </c>
      <c r="F477" s="4">
        <f t="shared" si="39"/>
        <v>0</v>
      </c>
      <c r="G477" s="37" t="str">
        <f t="shared" si="39"/>
        <v>£m</v>
      </c>
      <c r="H477" s="4"/>
    </row>
    <row r="478" spans="1:8" hidden="1" outlineLevel="1" x14ac:dyDescent="0.2">
      <c r="E478" s="37" t="str">
        <f t="shared" ref="E478:G478" si="40" xml:space="preserve"> E$63</f>
        <v xml:space="preserve">Ofwat - PR24 Delayed delivery cashflow mechanism (DDCM) revenue adjustment expressed in 2027-28 CPIH FYA prices (WWN) </v>
      </c>
      <c r="F478" s="4">
        <f t="shared" si="40"/>
        <v>0</v>
      </c>
      <c r="G478" s="37" t="str">
        <f t="shared" si="40"/>
        <v>£m</v>
      </c>
      <c r="H478" s="4"/>
    </row>
    <row r="479" spans="1:8" hidden="1" outlineLevel="1" x14ac:dyDescent="0.2">
      <c r="E479" s="37" t="str">
        <f t="shared" ref="E479:G479" si="41" xml:space="preserve"> E$64</f>
        <v xml:space="preserve">Ofwat - PR24 Delayed delivery cashflow mechanism (DDCM) revenue adjustment expressed in 2027-28 CPIH FYA prices (BR) </v>
      </c>
      <c r="F479" s="4">
        <f t="shared" si="41"/>
        <v>0</v>
      </c>
      <c r="G479" s="37" t="str">
        <f t="shared" si="41"/>
        <v>£m</v>
      </c>
      <c r="H479" s="4"/>
    </row>
    <row r="480" spans="1:8" hidden="1" outlineLevel="1" x14ac:dyDescent="0.2">
      <c r="E480" s="37" t="str">
        <f t="shared" ref="E480:G480" si="42" xml:space="preserve"> E$65</f>
        <v xml:space="preserve">Ofwat - PR24 Delayed delivery cashflow mechanism (DDCM) revenue adjustment expressed in 2027-28 CPIH FYA prices (ADDN1) </v>
      </c>
      <c r="F480" s="4">
        <f t="shared" si="42"/>
        <v>0</v>
      </c>
      <c r="G480" s="37" t="str">
        <f t="shared" si="42"/>
        <v>£m</v>
      </c>
      <c r="H480" s="4"/>
    </row>
    <row r="481" spans="1:8" hidden="1" outlineLevel="1" x14ac:dyDescent="0.2">
      <c r="E481" s="37" t="str">
        <f t="shared" ref="E481:G481" si="43" xml:space="preserve"> E$66</f>
        <v xml:space="preserve">Ofwat - PR24 Delayed delivery cashflow mechanism (DDCM) revenue adjustment expressed in 2027-28 CPIH FYA prices (ADDN2) </v>
      </c>
      <c r="F481" s="4">
        <f t="shared" si="43"/>
        <v>0</v>
      </c>
      <c r="G481" s="37" t="str">
        <f t="shared" si="43"/>
        <v>£m</v>
      </c>
      <c r="H481" s="4"/>
    </row>
    <row r="482" spans="1:8" hidden="1" outlineLevel="1" x14ac:dyDescent="0.2">
      <c r="E482" s="37" t="str">
        <f t="shared" ref="E482:G482" si="44" xml:space="preserve"> E$67</f>
        <v xml:space="preserve">Ofwat - PR24 Delayed delivery cashflow mechanism (DDCM) revenue adjustment expressed in 2027-28 CPIH FYA prices (Residential retail) </v>
      </c>
      <c r="F482" s="4">
        <f t="shared" si="44"/>
        <v>0</v>
      </c>
      <c r="G482" s="37" t="str">
        <f t="shared" si="44"/>
        <v>£m</v>
      </c>
      <c r="H482" s="4"/>
    </row>
    <row r="483" spans="1:8" hidden="1" outlineLevel="1" x14ac:dyDescent="0.2">
      <c r="E483" s="37" t="str">
        <f t="shared" ref="E483:G483" si="45" xml:space="preserve"> E$68</f>
        <v xml:space="preserve">Ofwat - PR24 Delayed delivery cashflow mechanism (DDCM) revenue adjustment expressed in 2027-28 CPIH FYA prices (Business retail) </v>
      </c>
      <c r="F483" s="4">
        <f t="shared" si="45"/>
        <v>0</v>
      </c>
      <c r="G483" s="37" t="str">
        <f t="shared" si="45"/>
        <v>£m</v>
      </c>
      <c r="H483" s="4"/>
    </row>
    <row r="484" spans="1:8" hidden="1" outlineLevel="1" x14ac:dyDescent="0.2">
      <c r="A484" s="3"/>
      <c r="B484" s="3"/>
      <c r="C484" s="10"/>
      <c r="D484" s="11"/>
      <c r="E484" s="211" t="s">
        <v>577</v>
      </c>
      <c r="F484" s="212">
        <f xml:space="preserve"> SUM( $F476:$F483 )</f>
        <v>0</v>
      </c>
      <c r="G484" s="211" t="s">
        <v>199</v>
      </c>
      <c r="H484" s="4"/>
    </row>
    <row r="485" spans="1:8" hidden="1" outlineLevel="1" x14ac:dyDescent="0.2"/>
    <row r="486" spans="1:8" hidden="1" outlineLevel="1" x14ac:dyDescent="0.2"/>
    <row r="487" spans="1:8" hidden="1" outlineLevel="1" x14ac:dyDescent="0.2">
      <c r="B487" s="33" t="s">
        <v>2292</v>
      </c>
    </row>
    <row r="488" spans="1:8" hidden="1" outlineLevel="1" x14ac:dyDescent="0.2">
      <c r="E488" s="37" t="str">
        <f t="shared" ref="E488:G488" si="46" xml:space="preserve"> E$101</f>
        <v xml:space="preserve">Ofwat - PR24 Bioresources forecasting accuracy incentive penalty adjustment in 2027-28 FYA (CPIH deflated) prices (WR) </v>
      </c>
      <c r="F488" s="4">
        <f t="shared" si="46"/>
        <v>0</v>
      </c>
      <c r="G488" s="37" t="str">
        <f t="shared" si="46"/>
        <v>£m</v>
      </c>
      <c r="H488" s="4"/>
    </row>
    <row r="489" spans="1:8" hidden="1" outlineLevel="1" x14ac:dyDescent="0.2">
      <c r="E489" s="37" t="str">
        <f t="shared" ref="E489:G489" si="47" xml:space="preserve"> E$102</f>
        <v xml:space="preserve">Ofwat - PR24 Bioresources forecasting accuracy incentive penalty adjustment in 2027-28 FYA (CPIH deflated) prices (WN) </v>
      </c>
      <c r="F489" s="4">
        <f t="shared" si="47"/>
        <v>0</v>
      </c>
      <c r="G489" s="37" t="str">
        <f t="shared" si="47"/>
        <v>£m</v>
      </c>
      <c r="H489" s="4"/>
    </row>
    <row r="490" spans="1:8" hidden="1" outlineLevel="1" x14ac:dyDescent="0.2">
      <c r="E490" s="37" t="str">
        <f t="shared" ref="E490:G490" si="48" xml:space="preserve"> E$103</f>
        <v xml:space="preserve">Ofwat - PR24 Bioresources forecasting accuracy incentive penalty adjustment in 2027-28 FYA (CPIH deflated) prices (WWN) </v>
      </c>
      <c r="F490" s="4">
        <f t="shared" si="48"/>
        <v>0</v>
      </c>
      <c r="G490" s="37" t="str">
        <f t="shared" si="48"/>
        <v>£m</v>
      </c>
      <c r="H490" s="4"/>
    </row>
    <row r="491" spans="1:8" hidden="1" outlineLevel="1" x14ac:dyDescent="0.2">
      <c r="E491" s="37" t="str">
        <f t="shared" ref="E491:G491" si="49" xml:space="preserve"> E$104</f>
        <v xml:space="preserve">Ofwat - PR24 Bioresources forecasting accuracy incentive penalty adjustment in 2027-28 FYA (CPIH deflated) prices (BR) </v>
      </c>
      <c r="F491" s="4">
        <f t="shared" si="49"/>
        <v>0</v>
      </c>
      <c r="G491" s="37" t="str">
        <f t="shared" si="49"/>
        <v>£m</v>
      </c>
      <c r="H491" s="4"/>
    </row>
    <row r="492" spans="1:8" hidden="1" outlineLevel="1" x14ac:dyDescent="0.2">
      <c r="E492" s="37" t="str">
        <f t="shared" ref="E492:G492" si="50" xml:space="preserve"> E$105</f>
        <v xml:space="preserve">Ofwat - PR24 Bioresources forecasting accuracy incentive penalty adjustment in 2027-28 FYA (CPIH deflated) prices (ADDN1) </v>
      </c>
      <c r="F492" s="4">
        <f t="shared" si="50"/>
        <v>0</v>
      </c>
      <c r="G492" s="37" t="str">
        <f t="shared" si="50"/>
        <v>£m</v>
      </c>
      <c r="H492" s="4"/>
    </row>
    <row r="493" spans="1:8" hidden="1" outlineLevel="1" x14ac:dyDescent="0.2">
      <c r="E493" s="37" t="str">
        <f t="shared" ref="E493:G493" si="51" xml:space="preserve"> E$106</f>
        <v xml:space="preserve">Ofwat - PR24 Bioresources forecasting accuracy incentive penalty adjustment in 2027-28 FYA (CPIH deflated) prices (ADDN2) </v>
      </c>
      <c r="F493" s="4">
        <f t="shared" si="51"/>
        <v>0</v>
      </c>
      <c r="G493" s="37" t="str">
        <f t="shared" si="51"/>
        <v>£m</v>
      </c>
      <c r="H493" s="4"/>
    </row>
    <row r="494" spans="1:8" hidden="1" outlineLevel="1" x14ac:dyDescent="0.2">
      <c r="E494" s="37" t="str">
        <f t="shared" ref="E494:G494" si="52" xml:space="preserve"> E$107</f>
        <v xml:space="preserve">Ofwat - PR24 Bioresources forecasting accuracy incentive penalty adjustment in 2027-28 FYA (CPIH deflated) prices (Residential retail) </v>
      </c>
      <c r="F494" s="4">
        <f t="shared" si="52"/>
        <v>0</v>
      </c>
      <c r="G494" s="37" t="str">
        <f t="shared" si="52"/>
        <v>£m</v>
      </c>
      <c r="H494" s="4"/>
    </row>
    <row r="495" spans="1:8" hidden="1" outlineLevel="1" x14ac:dyDescent="0.2">
      <c r="E495" s="37" t="str">
        <f t="shared" ref="E495:G495" si="53" xml:space="preserve"> E$108</f>
        <v xml:space="preserve">Ofwat - PR24 Bioresources forecasting accuracy incentive penalty adjustment in 2027-28 FYA (CPIH deflated) prices (Business retail) </v>
      </c>
      <c r="F495" s="4">
        <f t="shared" si="53"/>
        <v>0</v>
      </c>
      <c r="G495" s="37" t="str">
        <f t="shared" si="53"/>
        <v>£m</v>
      </c>
      <c r="H495" s="4"/>
    </row>
    <row r="496" spans="1:8" hidden="1" outlineLevel="1" x14ac:dyDescent="0.2">
      <c r="A496" s="3"/>
      <c r="B496" s="3"/>
      <c r="C496" s="10"/>
      <c r="D496" s="11"/>
      <c r="E496" s="211" t="s">
        <v>2292</v>
      </c>
      <c r="F496" s="212">
        <f xml:space="preserve"> SUM( $F488:$F495 )</f>
        <v>0</v>
      </c>
      <c r="G496" s="211" t="s">
        <v>199</v>
      </c>
      <c r="H496" s="4"/>
    </row>
    <row r="497" spans="1:8" hidden="1" outlineLevel="1" x14ac:dyDescent="0.2"/>
    <row r="498" spans="1:8" hidden="1" outlineLevel="1" x14ac:dyDescent="0.2"/>
    <row r="499" spans="1:8" hidden="1" outlineLevel="1" x14ac:dyDescent="0.2">
      <c r="B499" s="33" t="s">
        <v>578</v>
      </c>
    </row>
    <row r="500" spans="1:8" hidden="1" outlineLevel="1" x14ac:dyDescent="0.2">
      <c r="E500" s="37" t="str">
        <f t="shared" ref="E500:G500" si="54" xml:space="preserve"> E$81</f>
        <v xml:space="preserve">Ofwat - PR24 Bioresources revenue adjustment expressed in 2027-28 CPIH FYA prices (WR) </v>
      </c>
      <c r="F500" s="4">
        <f t="shared" si="54"/>
        <v>0</v>
      </c>
      <c r="G500" s="37" t="str">
        <f t="shared" si="54"/>
        <v>£m</v>
      </c>
      <c r="H500" s="4"/>
    </row>
    <row r="501" spans="1:8" hidden="1" outlineLevel="1" x14ac:dyDescent="0.2">
      <c r="E501" s="37" t="str">
        <f t="shared" ref="E501:G501" si="55" xml:space="preserve"> E$82</f>
        <v xml:space="preserve">Ofwat - PR24 Bioresources revenue adjustment expressed in 2027-28 CPIH FYA prices (WN) </v>
      </c>
      <c r="F501" s="4">
        <f t="shared" si="55"/>
        <v>0</v>
      </c>
      <c r="G501" s="37" t="str">
        <f t="shared" si="55"/>
        <v>£m</v>
      </c>
      <c r="H501" s="4"/>
    </row>
    <row r="502" spans="1:8" hidden="1" outlineLevel="1" x14ac:dyDescent="0.2">
      <c r="E502" s="37" t="str">
        <f t="shared" ref="E502:G502" si="56" xml:space="preserve"> E$83</f>
        <v xml:space="preserve">Ofwat - PR24 Bioresources revenue adjustment expressed in 2027-28 CPIH FYA prices (WWN) </v>
      </c>
      <c r="F502" s="4">
        <f t="shared" si="56"/>
        <v>0</v>
      </c>
      <c r="G502" s="37" t="str">
        <f t="shared" si="56"/>
        <v>£m</v>
      </c>
      <c r="H502" s="4"/>
    </row>
    <row r="503" spans="1:8" hidden="1" outlineLevel="1" x14ac:dyDescent="0.2">
      <c r="E503" s="37" t="str">
        <f t="shared" ref="E503:G503" si="57" xml:space="preserve"> E$84</f>
        <v xml:space="preserve">Ofwat - PR24 Bioresources revenue adjustment expressed in 2027-28 CPIH FYA prices (BR) </v>
      </c>
      <c r="F503" s="4">
        <f t="shared" si="57"/>
        <v>0</v>
      </c>
      <c r="G503" s="37" t="str">
        <f t="shared" si="57"/>
        <v>£m</v>
      </c>
      <c r="H503" s="4"/>
    </row>
    <row r="504" spans="1:8" hidden="1" outlineLevel="1" x14ac:dyDescent="0.2">
      <c r="E504" s="37" t="str">
        <f t="shared" ref="E504:G504" si="58" xml:space="preserve"> E$85</f>
        <v xml:space="preserve">Ofwat - PR24 Bioresources revenue adjustment expressed in 2027-28 CPIH FYA prices (ADDN1) </v>
      </c>
      <c r="F504" s="4">
        <f t="shared" si="58"/>
        <v>0</v>
      </c>
      <c r="G504" s="37" t="str">
        <f t="shared" si="58"/>
        <v>£m</v>
      </c>
      <c r="H504" s="4"/>
    </row>
    <row r="505" spans="1:8" hidden="1" outlineLevel="1" x14ac:dyDescent="0.2">
      <c r="E505" s="37" t="str">
        <f t="shared" ref="E505:G505" si="59" xml:space="preserve"> E$86</f>
        <v xml:space="preserve">Ofwat - PR24 Bioresources revenue adjustment expressed in 2027-28 CPIH FYA prices (ADDN2) </v>
      </c>
      <c r="F505" s="4">
        <f t="shared" si="59"/>
        <v>0</v>
      </c>
      <c r="G505" s="37" t="str">
        <f t="shared" si="59"/>
        <v>£m</v>
      </c>
      <c r="H505" s="4"/>
    </row>
    <row r="506" spans="1:8" hidden="1" outlineLevel="1" x14ac:dyDescent="0.2">
      <c r="E506" s="37" t="str">
        <f t="shared" ref="E506:G506" si="60" xml:space="preserve"> E$87</f>
        <v xml:space="preserve">Ofwat - PR24 Bioresources revenue adjustment expressed in 2027-28 CPIH FYA prices (Residential retail) </v>
      </c>
      <c r="F506" s="4">
        <f t="shared" si="60"/>
        <v>0</v>
      </c>
      <c r="G506" s="37" t="str">
        <f t="shared" si="60"/>
        <v>£m</v>
      </c>
      <c r="H506" s="4"/>
    </row>
    <row r="507" spans="1:8" hidden="1" outlineLevel="1" x14ac:dyDescent="0.2">
      <c r="E507" s="37" t="str">
        <f t="shared" ref="E507:G507" si="61" xml:space="preserve"> E$88</f>
        <v xml:space="preserve">Ofwat - PR24 Bioresources revenue adjustment expressed in 2027-28 CPIH FYA prices (Business retail) </v>
      </c>
      <c r="F507" s="4">
        <f t="shared" si="61"/>
        <v>0</v>
      </c>
      <c r="G507" s="37" t="str">
        <f t="shared" si="61"/>
        <v>£m</v>
      </c>
      <c r="H507" s="4"/>
    </row>
    <row r="508" spans="1:8" hidden="1" outlineLevel="1" x14ac:dyDescent="0.2">
      <c r="A508" s="3"/>
      <c r="B508" s="3"/>
      <c r="C508" s="10"/>
      <c r="D508" s="11"/>
      <c r="E508" s="211" t="s">
        <v>578</v>
      </c>
      <c r="F508" s="212">
        <f xml:space="preserve"> SUM( $F500:$F507 )</f>
        <v>0</v>
      </c>
      <c r="G508" s="211" t="s">
        <v>199</v>
      </c>
      <c r="H508" s="4"/>
    </row>
    <row r="509" spans="1:8" hidden="1" outlineLevel="1" x14ac:dyDescent="0.2"/>
    <row r="510" spans="1:8" hidden="1" outlineLevel="1" x14ac:dyDescent="0.2"/>
    <row r="511" spans="1:8" hidden="1" outlineLevel="1" x14ac:dyDescent="0.2">
      <c r="B511" s="33" t="s">
        <v>395</v>
      </c>
    </row>
    <row r="512" spans="1:8" hidden="1" outlineLevel="1" x14ac:dyDescent="0.2">
      <c r="E512" s="37" t="str">
        <f t="shared" ref="E512:G512" si="62" xml:space="preserve"> E$121</f>
        <v xml:space="preserve">Ofwat - PR24 Residential retail revenue adjustment expressed in 2027-28 CPIH FYA prices (WR) </v>
      </c>
      <c r="F512" s="4">
        <f t="shared" si="62"/>
        <v>0</v>
      </c>
      <c r="G512" s="37" t="str">
        <f t="shared" si="62"/>
        <v>£m</v>
      </c>
      <c r="H512" s="4"/>
    </row>
    <row r="513" spans="1:8" hidden="1" outlineLevel="1" x14ac:dyDescent="0.2">
      <c r="E513" s="37" t="str">
        <f t="shared" ref="E513:G513" si="63" xml:space="preserve"> E$122</f>
        <v xml:space="preserve">Ofwat - PR24 Residential retail revenue adjustment expressed in 2027-28 CPIH FYA prices (WN) </v>
      </c>
      <c r="F513" s="4">
        <f t="shared" si="63"/>
        <v>0</v>
      </c>
      <c r="G513" s="37" t="str">
        <f t="shared" si="63"/>
        <v>£m</v>
      </c>
      <c r="H513" s="4"/>
    </row>
    <row r="514" spans="1:8" hidden="1" outlineLevel="1" x14ac:dyDescent="0.2">
      <c r="E514" s="37" t="str">
        <f t="shared" ref="E514:G514" si="64" xml:space="preserve"> E$123</f>
        <v xml:space="preserve">Ofwat - PR24 Residential retail revenue adjustment expressed in 2027-28 CPIH FYA prices (WWN) </v>
      </c>
      <c r="F514" s="4">
        <f t="shared" si="64"/>
        <v>0</v>
      </c>
      <c r="G514" s="37" t="str">
        <f t="shared" si="64"/>
        <v>£m</v>
      </c>
      <c r="H514" s="4"/>
    </row>
    <row r="515" spans="1:8" hidden="1" outlineLevel="1" x14ac:dyDescent="0.2">
      <c r="E515" s="37" t="str">
        <f t="shared" ref="E515:G515" si="65" xml:space="preserve"> E$124</f>
        <v xml:space="preserve">Ofwat - PR24 Residential retail revenue adjustment expressed in 2027-28 CPIH FYA prices (BR) </v>
      </c>
      <c r="F515" s="4">
        <f t="shared" si="65"/>
        <v>0</v>
      </c>
      <c r="G515" s="37" t="str">
        <f t="shared" si="65"/>
        <v>£m</v>
      </c>
      <c r="H515" s="4"/>
    </row>
    <row r="516" spans="1:8" hidden="1" outlineLevel="1" x14ac:dyDescent="0.2">
      <c r="E516" s="37" t="str">
        <f t="shared" ref="E516:G516" si="66" xml:space="preserve"> E$125</f>
        <v xml:space="preserve">Ofwat - PR24 Residential retail revenue adjustment expressed in 2027-28 CPIH FYA prices (ADDN1) </v>
      </c>
      <c r="F516" s="4">
        <f t="shared" si="66"/>
        <v>0</v>
      </c>
      <c r="G516" s="37" t="str">
        <f t="shared" si="66"/>
        <v>£m</v>
      </c>
      <c r="H516" s="4"/>
    </row>
    <row r="517" spans="1:8" hidden="1" outlineLevel="1" x14ac:dyDescent="0.2">
      <c r="E517" s="37" t="str">
        <f t="shared" ref="E517:G517" si="67" xml:space="preserve"> E$126</f>
        <v xml:space="preserve">Ofwat - PR24 Residential retail revenue adjustment expressed in 2027-28 CPIH FYA prices (ADDN2) </v>
      </c>
      <c r="F517" s="4">
        <f t="shared" si="67"/>
        <v>0</v>
      </c>
      <c r="G517" s="37" t="str">
        <f t="shared" si="67"/>
        <v>£m</v>
      </c>
      <c r="H517" s="4"/>
    </row>
    <row r="518" spans="1:8" hidden="1" outlineLevel="1" x14ac:dyDescent="0.2">
      <c r="E518" s="37" t="str">
        <f t="shared" ref="E518:G518" si="68" xml:space="preserve"> E$127</f>
        <v xml:space="preserve">Ofwat - PR24 Residential retail revenue adjustment expressed in 2027-28 CPIH FYA prices (Residential retail) </v>
      </c>
      <c r="F518" s="4">
        <f t="shared" si="68"/>
        <v>0</v>
      </c>
      <c r="G518" s="37" t="str">
        <f t="shared" si="68"/>
        <v>£m</v>
      </c>
      <c r="H518" s="4"/>
    </row>
    <row r="519" spans="1:8" hidden="1" outlineLevel="1" x14ac:dyDescent="0.2">
      <c r="E519" s="37" t="str">
        <f t="shared" ref="E519:G519" si="69" xml:space="preserve"> E$128</f>
        <v xml:space="preserve">Ofwat - PR24 Residential retail revenue adjustment expressed in 2027-28 CPIH FYA prices (Business retail) </v>
      </c>
      <c r="F519" s="4">
        <f t="shared" si="69"/>
        <v>0</v>
      </c>
      <c r="G519" s="37" t="str">
        <f t="shared" si="69"/>
        <v>£m</v>
      </c>
      <c r="H519" s="4"/>
    </row>
    <row r="520" spans="1:8" hidden="1" outlineLevel="1" x14ac:dyDescent="0.2">
      <c r="A520" s="3"/>
      <c r="B520" s="3"/>
      <c r="C520" s="10"/>
      <c r="D520" s="11"/>
      <c r="E520" s="211" t="s">
        <v>395</v>
      </c>
      <c r="F520" s="212">
        <f xml:space="preserve"> SUM( $F512:$F519 )</f>
        <v>0</v>
      </c>
      <c r="G520" s="211" t="s">
        <v>199</v>
      </c>
      <c r="H520" s="4"/>
    </row>
    <row r="521" spans="1:8" hidden="1" outlineLevel="1" x14ac:dyDescent="0.2"/>
    <row r="522" spans="1:8" hidden="1" outlineLevel="1" x14ac:dyDescent="0.2"/>
    <row r="523" spans="1:8" hidden="1" outlineLevel="1" x14ac:dyDescent="0.2">
      <c r="B523" s="33" t="s">
        <v>46</v>
      </c>
    </row>
    <row r="524" spans="1:8" hidden="1" outlineLevel="1" x14ac:dyDescent="0.2">
      <c r="E524" s="37" t="str">
        <f t="shared" ref="E524:G524" si="70" xml:space="preserve"> E$141</f>
        <v xml:space="preserve">Ofwat - PR24 Business retail revenue adjustment expressed in 2027-28 CPIH FYA prices (WR) </v>
      </c>
      <c r="F524" s="4">
        <f t="shared" si="70"/>
        <v>0</v>
      </c>
      <c r="G524" s="37" t="str">
        <f t="shared" si="70"/>
        <v>£m</v>
      </c>
      <c r="H524" s="4"/>
    </row>
    <row r="525" spans="1:8" hidden="1" outlineLevel="1" x14ac:dyDescent="0.2">
      <c r="E525" s="37" t="str">
        <f t="shared" ref="E525:G525" si="71" xml:space="preserve"> E$142</f>
        <v xml:space="preserve">Ofwat - PR24 Business retail revenue adjustment expressed in 2027-28 CPIH FYA prices (WN) </v>
      </c>
      <c r="F525" s="4">
        <f t="shared" si="71"/>
        <v>0</v>
      </c>
      <c r="G525" s="37" t="str">
        <f t="shared" si="71"/>
        <v>£m</v>
      </c>
      <c r="H525" s="4"/>
    </row>
    <row r="526" spans="1:8" hidden="1" outlineLevel="1" x14ac:dyDescent="0.2">
      <c r="E526" s="37" t="str">
        <f t="shared" ref="E526:G526" si="72" xml:space="preserve"> E$143</f>
        <v xml:space="preserve">Ofwat - PR24 Business retail revenue adjustment expressed in 2027-28 CPIH FYA prices (WWN) </v>
      </c>
      <c r="F526" s="4">
        <f t="shared" si="72"/>
        <v>0</v>
      </c>
      <c r="G526" s="37" t="str">
        <f t="shared" si="72"/>
        <v>£m</v>
      </c>
      <c r="H526" s="4"/>
    </row>
    <row r="527" spans="1:8" hidden="1" outlineLevel="1" x14ac:dyDescent="0.2">
      <c r="E527" s="37" t="str">
        <f t="shared" ref="E527:G527" si="73" xml:space="preserve"> E$144</f>
        <v xml:space="preserve">Ofwat - PR24 Business retail revenue adjustment expressed in 2027-28 CPIH FYA prices (BR) </v>
      </c>
      <c r="F527" s="4">
        <f t="shared" si="73"/>
        <v>0</v>
      </c>
      <c r="G527" s="37" t="str">
        <f t="shared" si="73"/>
        <v>£m</v>
      </c>
      <c r="H527" s="4"/>
    </row>
    <row r="528" spans="1:8" hidden="1" outlineLevel="1" x14ac:dyDescent="0.2">
      <c r="E528" s="37" t="str">
        <f t="shared" ref="E528:G528" si="74" xml:space="preserve"> E$145</f>
        <v xml:space="preserve">Ofwat - PR24 Business retail revenue adjustment expressed in 2027-28 CPIH FYA prices (ADDN1) </v>
      </c>
      <c r="F528" s="4">
        <f t="shared" si="74"/>
        <v>0</v>
      </c>
      <c r="G528" s="37" t="str">
        <f t="shared" si="74"/>
        <v>£m</v>
      </c>
      <c r="H528" s="4"/>
    </row>
    <row r="529" spans="1:8" hidden="1" outlineLevel="1" x14ac:dyDescent="0.2">
      <c r="E529" s="37" t="str">
        <f t="shared" ref="E529:G529" si="75" xml:space="preserve"> E$146</f>
        <v xml:space="preserve">Ofwat - PR24 Business retail revenue adjustment expressed in 2027-28 CPIH FYA prices (ADDN2) </v>
      </c>
      <c r="F529" s="4">
        <f t="shared" si="75"/>
        <v>0</v>
      </c>
      <c r="G529" s="37" t="str">
        <f t="shared" si="75"/>
        <v>£m</v>
      </c>
      <c r="H529" s="4"/>
    </row>
    <row r="530" spans="1:8" hidden="1" outlineLevel="1" x14ac:dyDescent="0.2">
      <c r="E530" s="37" t="str">
        <f t="shared" ref="E530:G530" si="76" xml:space="preserve"> E$147</f>
        <v xml:space="preserve">Ofwat - PR24 Business retail revenue adjustment expressed in 2027-28 CPIH FYA prices (Residential retail) </v>
      </c>
      <c r="F530" s="4">
        <f t="shared" si="76"/>
        <v>0</v>
      </c>
      <c r="G530" s="37" t="str">
        <f t="shared" si="76"/>
        <v>£m</v>
      </c>
      <c r="H530" s="4"/>
    </row>
    <row r="531" spans="1:8" hidden="1" outlineLevel="1" x14ac:dyDescent="0.2">
      <c r="E531" s="37" t="str">
        <f t="shared" ref="E531:G531" si="77" xml:space="preserve"> E$148</f>
        <v xml:space="preserve">Ofwat - PR24 Business retail revenue adjustment expressed in 2027-28 CPIH FYA prices (Business retail) </v>
      </c>
      <c r="F531" s="4">
        <f t="shared" si="77"/>
        <v>0</v>
      </c>
      <c r="G531" s="37" t="str">
        <f t="shared" si="77"/>
        <v>£m</v>
      </c>
      <c r="H531" s="4"/>
    </row>
    <row r="532" spans="1:8" hidden="1" outlineLevel="1" x14ac:dyDescent="0.2">
      <c r="A532" s="3"/>
      <c r="B532" s="3"/>
      <c r="C532" s="10"/>
      <c r="D532" s="11"/>
      <c r="E532" s="211" t="s">
        <v>46</v>
      </c>
      <c r="F532" s="212">
        <f xml:space="preserve"> SUM( $F524:$F531 )</f>
        <v>0</v>
      </c>
      <c r="G532" s="211" t="s">
        <v>199</v>
      </c>
      <c r="H532" s="4"/>
    </row>
    <row r="533" spans="1:8" hidden="1" outlineLevel="1" x14ac:dyDescent="0.2"/>
    <row r="534" spans="1:8" hidden="1" outlineLevel="1" x14ac:dyDescent="0.2"/>
    <row r="535" spans="1:8" hidden="1" outlineLevel="1" x14ac:dyDescent="0.2">
      <c r="B535" s="33" t="s">
        <v>1136</v>
      </c>
    </row>
    <row r="536" spans="1:8" hidden="1" outlineLevel="1" x14ac:dyDescent="0.2">
      <c r="E536" s="37" t="str">
        <f t="shared" ref="E536:G536" si="78" xml:space="preserve"> E$161</f>
        <v xml:space="preserve">Ofwat - PR24 Water trading revenue adjustment expressed in 2027-28 CPIH FYA prices (WR) </v>
      </c>
      <c r="F536" s="4">
        <f t="shared" si="78"/>
        <v>0</v>
      </c>
      <c r="G536" s="37" t="str">
        <f t="shared" si="78"/>
        <v>£m</v>
      </c>
      <c r="H536" s="4"/>
    </row>
    <row r="537" spans="1:8" hidden="1" outlineLevel="1" x14ac:dyDescent="0.2">
      <c r="E537" s="37" t="str">
        <f t="shared" ref="E537:G537" si="79" xml:space="preserve"> E$162</f>
        <v xml:space="preserve">Ofwat - PR24 Water trading revenue adjustment expressed in 2027-28 CPIH FYA prices (WN) </v>
      </c>
      <c r="F537" s="4">
        <f t="shared" si="79"/>
        <v>0</v>
      </c>
      <c r="G537" s="37" t="str">
        <f t="shared" si="79"/>
        <v>£m</v>
      </c>
      <c r="H537" s="4"/>
    </row>
    <row r="538" spans="1:8" hidden="1" outlineLevel="1" x14ac:dyDescent="0.2">
      <c r="E538" s="37" t="str">
        <f t="shared" ref="E538:G538" si="80" xml:space="preserve"> E$163</f>
        <v xml:space="preserve">Ofwat - PR24 Water trading revenue adjustment expressed in 2027-28 CPIH FYA prices (WWN) </v>
      </c>
      <c r="F538" s="4">
        <f t="shared" si="80"/>
        <v>0</v>
      </c>
      <c r="G538" s="37" t="str">
        <f t="shared" si="80"/>
        <v>£m</v>
      </c>
      <c r="H538" s="4"/>
    </row>
    <row r="539" spans="1:8" hidden="1" outlineLevel="1" x14ac:dyDescent="0.2">
      <c r="E539" s="37" t="str">
        <f t="shared" ref="E539:G539" si="81" xml:space="preserve"> E$164</f>
        <v xml:space="preserve">Ofwat - PR24 Water trading revenue adjustment expressed in 2027-28 CPIH FYA prices (BR) </v>
      </c>
      <c r="F539" s="4">
        <f t="shared" si="81"/>
        <v>0</v>
      </c>
      <c r="G539" s="37" t="str">
        <f t="shared" si="81"/>
        <v>£m</v>
      </c>
      <c r="H539" s="4"/>
    </row>
    <row r="540" spans="1:8" hidden="1" outlineLevel="1" x14ac:dyDescent="0.2">
      <c r="E540" s="37" t="str">
        <f t="shared" ref="E540:G540" si="82" xml:space="preserve"> E$165</f>
        <v xml:space="preserve">Ofwat - PR24 Water trading revenue adjustment expressed in 2027-28 CPIH FYA prices (ADDN1) </v>
      </c>
      <c r="F540" s="4">
        <f t="shared" si="82"/>
        <v>0</v>
      </c>
      <c r="G540" s="37" t="str">
        <f t="shared" si="82"/>
        <v>£m</v>
      </c>
      <c r="H540" s="4"/>
    </row>
    <row r="541" spans="1:8" hidden="1" outlineLevel="1" x14ac:dyDescent="0.2">
      <c r="E541" s="37" t="str">
        <f t="shared" ref="E541:G541" si="83" xml:space="preserve"> E$166</f>
        <v xml:space="preserve">Ofwat - PR24 Water trading revenue adjustment expressed in 2027-28 CPIH FYA prices (ADDN2) </v>
      </c>
      <c r="F541" s="4">
        <f t="shared" si="83"/>
        <v>0</v>
      </c>
      <c r="G541" s="37" t="str">
        <f t="shared" si="83"/>
        <v>£m</v>
      </c>
      <c r="H541" s="4"/>
    </row>
    <row r="542" spans="1:8" hidden="1" outlineLevel="1" x14ac:dyDescent="0.2">
      <c r="E542" s="37" t="str">
        <f t="shared" ref="E542:G542" si="84" xml:space="preserve"> E$167</f>
        <v xml:space="preserve">Ofwat - PR24 Water trading revenue adjustment expressed in 2027-28 CPIH FYA prices (Residential retail) </v>
      </c>
      <c r="F542" s="4">
        <f t="shared" si="84"/>
        <v>0</v>
      </c>
      <c r="G542" s="37" t="str">
        <f t="shared" si="84"/>
        <v>£m</v>
      </c>
      <c r="H542" s="4"/>
    </row>
    <row r="543" spans="1:8" hidden="1" outlineLevel="1" x14ac:dyDescent="0.2">
      <c r="E543" s="37" t="str">
        <f t="shared" ref="E543:G543" si="85" xml:space="preserve"> E$168</f>
        <v xml:space="preserve">Ofwat - PR24 Water trading revenue adjustment expressed in 2027-28 CPIH FYA prices (Business retail) </v>
      </c>
      <c r="F543" s="4">
        <f t="shared" si="85"/>
        <v>0</v>
      </c>
      <c r="G543" s="37" t="str">
        <f t="shared" si="85"/>
        <v>£m</v>
      </c>
      <c r="H543" s="4"/>
    </row>
    <row r="544" spans="1:8" hidden="1" outlineLevel="1" x14ac:dyDescent="0.2">
      <c r="A544" s="3"/>
      <c r="B544" s="3"/>
      <c r="C544" s="10"/>
      <c r="D544" s="11"/>
      <c r="E544" s="211" t="s">
        <v>1136</v>
      </c>
      <c r="F544" s="212">
        <f xml:space="preserve"> SUM( $F536:$F543 )</f>
        <v>0</v>
      </c>
      <c r="G544" s="211" t="s">
        <v>199</v>
      </c>
      <c r="H544" s="4"/>
    </row>
    <row r="545" spans="1:8" hidden="1" outlineLevel="1" x14ac:dyDescent="0.2"/>
    <row r="546" spans="1:8" hidden="1" outlineLevel="1" x14ac:dyDescent="0.2"/>
    <row r="547" spans="1:8" hidden="1" outlineLevel="1" x14ac:dyDescent="0.2">
      <c r="B547" s="33" t="s">
        <v>1550</v>
      </c>
    </row>
    <row r="548" spans="1:8" hidden="1" outlineLevel="1" x14ac:dyDescent="0.2">
      <c r="E548" s="37" t="str">
        <f t="shared" ref="E548:G548" si="86" xml:space="preserve"> E$181</f>
        <v xml:space="preserve">Ofwat - PR24 Third party services revenue adjustment expressed in 2027-28 CPIH FYA prices (WR) </v>
      </c>
      <c r="F548" s="4">
        <f t="shared" si="86"/>
        <v>0</v>
      </c>
      <c r="G548" s="37" t="str">
        <f t="shared" si="86"/>
        <v>£m</v>
      </c>
      <c r="H548" s="4"/>
    </row>
    <row r="549" spans="1:8" hidden="1" outlineLevel="1" x14ac:dyDescent="0.2">
      <c r="E549" s="37" t="str">
        <f t="shared" ref="E549:G549" si="87" xml:space="preserve"> E$182</f>
        <v xml:space="preserve">Ofwat - PR24 Third party services revenue adjustment expressed in 2027-28 CPIH FYA prices (WN) </v>
      </c>
      <c r="F549" s="4">
        <f t="shared" si="87"/>
        <v>0</v>
      </c>
      <c r="G549" s="37" t="str">
        <f t="shared" si="87"/>
        <v>£m</v>
      </c>
      <c r="H549" s="4"/>
    </row>
    <row r="550" spans="1:8" hidden="1" outlineLevel="1" x14ac:dyDescent="0.2">
      <c r="E550" s="37" t="str">
        <f t="shared" ref="E550:G550" si="88" xml:space="preserve"> E$183</f>
        <v xml:space="preserve">Ofwat - PR24 Third party services revenue adjustment expressed in 2027-28 CPIH FYA prices (WWN) </v>
      </c>
      <c r="F550" s="4">
        <f t="shared" si="88"/>
        <v>0</v>
      </c>
      <c r="G550" s="37" t="str">
        <f t="shared" si="88"/>
        <v>£m</v>
      </c>
      <c r="H550" s="4"/>
    </row>
    <row r="551" spans="1:8" hidden="1" outlineLevel="1" x14ac:dyDescent="0.2">
      <c r="E551" s="37" t="str">
        <f t="shared" ref="E551:G551" si="89" xml:space="preserve"> E$184</f>
        <v xml:space="preserve">Ofwat - PR24 Third party services revenue adjustment expressed in 2027-28 CPIH FYA prices (BR) </v>
      </c>
      <c r="F551" s="4">
        <f t="shared" si="89"/>
        <v>0</v>
      </c>
      <c r="G551" s="37" t="str">
        <f t="shared" si="89"/>
        <v>£m</v>
      </c>
      <c r="H551" s="4"/>
    </row>
    <row r="552" spans="1:8" hidden="1" outlineLevel="1" x14ac:dyDescent="0.2">
      <c r="E552" s="37" t="str">
        <f t="shared" ref="E552:G552" si="90" xml:space="preserve"> E$185</f>
        <v xml:space="preserve">Ofwat - PR24 Third party services revenue adjustment expressed in 2027-28 CPIH FYA prices (ADDN1) </v>
      </c>
      <c r="F552" s="4">
        <f t="shared" si="90"/>
        <v>0</v>
      </c>
      <c r="G552" s="37" t="str">
        <f t="shared" si="90"/>
        <v>£m</v>
      </c>
      <c r="H552" s="4"/>
    </row>
    <row r="553" spans="1:8" hidden="1" outlineLevel="1" x14ac:dyDescent="0.2">
      <c r="E553" s="37" t="str">
        <f t="shared" ref="E553:G553" si="91" xml:space="preserve"> E$186</f>
        <v xml:space="preserve">Ofwat - PR24 Third party services revenue adjustment expressed in 2027-28 CPIH FYA prices (ADDN2) </v>
      </c>
      <c r="F553" s="4">
        <f t="shared" si="91"/>
        <v>0</v>
      </c>
      <c r="G553" s="37" t="str">
        <f t="shared" si="91"/>
        <v>£m</v>
      </c>
      <c r="H553" s="4"/>
    </row>
    <row r="554" spans="1:8" hidden="1" outlineLevel="1" x14ac:dyDescent="0.2">
      <c r="E554" s="37" t="str">
        <f t="shared" ref="E554:G554" si="92" xml:space="preserve"> E$187</f>
        <v xml:space="preserve">Ofwat - PR24 Third party services revenue adjustment expressed in 2027-28 CPIH FYA prices (Residential retail) </v>
      </c>
      <c r="F554" s="4">
        <f t="shared" si="92"/>
        <v>0</v>
      </c>
      <c r="G554" s="37" t="str">
        <f t="shared" si="92"/>
        <v>£m</v>
      </c>
      <c r="H554" s="4"/>
    </row>
    <row r="555" spans="1:8" hidden="1" outlineLevel="1" x14ac:dyDescent="0.2">
      <c r="E555" s="37" t="str">
        <f t="shared" ref="E555:G555" si="93" xml:space="preserve"> E$188</f>
        <v xml:space="preserve">Ofwat - PR24 Third party services revenue adjustment expressed in 2027-28 CPIH FYA prices (Business retail) </v>
      </c>
      <c r="F555" s="4">
        <f t="shared" si="93"/>
        <v>0</v>
      </c>
      <c r="G555" s="37" t="str">
        <f t="shared" si="93"/>
        <v>£m</v>
      </c>
      <c r="H555" s="4"/>
    </row>
    <row r="556" spans="1:8" hidden="1" outlineLevel="1" x14ac:dyDescent="0.2">
      <c r="A556" s="3"/>
      <c r="B556" s="3"/>
      <c r="C556" s="10"/>
      <c r="D556" s="11"/>
      <c r="E556" s="211" t="s">
        <v>1550</v>
      </c>
      <c r="F556" s="212">
        <f xml:space="preserve"> SUM( $F548:$F555 )</f>
        <v>0</v>
      </c>
      <c r="G556" s="211" t="s">
        <v>199</v>
      </c>
      <c r="H556" s="4"/>
    </row>
    <row r="557" spans="1:8" hidden="1" outlineLevel="1" x14ac:dyDescent="0.2"/>
    <row r="558" spans="1:8" hidden="1" outlineLevel="1" x14ac:dyDescent="0.2"/>
    <row r="559" spans="1:8" hidden="1" outlineLevel="1" x14ac:dyDescent="0.2">
      <c r="B559" s="33" t="s">
        <v>938</v>
      </c>
    </row>
    <row r="560" spans="1:8" hidden="1" outlineLevel="1" x14ac:dyDescent="0.2">
      <c r="E560" s="37" t="str">
        <f t="shared" ref="E560:G560" si="94" xml:space="preserve"> E$201</f>
        <v xml:space="preserve">Ofwat - PR24 Cost of new debt revenue adjustment expressed in 2027-28 CPIH FYA prices (WR) </v>
      </c>
      <c r="F560" s="4">
        <f t="shared" si="94"/>
        <v>0</v>
      </c>
      <c r="G560" s="37" t="str">
        <f t="shared" si="94"/>
        <v>£m</v>
      </c>
      <c r="H560" s="4"/>
    </row>
    <row r="561" spans="1:8" hidden="1" outlineLevel="1" x14ac:dyDescent="0.2">
      <c r="E561" s="37" t="str">
        <f t="shared" ref="E561:G561" si="95" xml:space="preserve"> E$202</f>
        <v xml:space="preserve">Ofwat - PR24 Cost of new debt revenue adjustment expressed in 2027-28 CPIH FYA prices (WN) </v>
      </c>
      <c r="F561" s="4">
        <f t="shared" si="95"/>
        <v>0</v>
      </c>
      <c r="G561" s="37" t="str">
        <f t="shared" si="95"/>
        <v>£m</v>
      </c>
      <c r="H561" s="4"/>
    </row>
    <row r="562" spans="1:8" hidden="1" outlineLevel="1" x14ac:dyDescent="0.2">
      <c r="E562" s="37" t="str">
        <f t="shared" ref="E562:G562" si="96" xml:space="preserve"> E$203</f>
        <v xml:space="preserve">Ofwat - PR24 Cost of new debt revenue adjustment expressed in 2027-28 CPIH FYA prices (WWN) </v>
      </c>
      <c r="F562" s="4">
        <f t="shared" si="96"/>
        <v>0</v>
      </c>
      <c r="G562" s="37" t="str">
        <f t="shared" si="96"/>
        <v>£m</v>
      </c>
      <c r="H562" s="4"/>
    </row>
    <row r="563" spans="1:8" hidden="1" outlineLevel="1" x14ac:dyDescent="0.2">
      <c r="E563" s="37" t="str">
        <f t="shared" ref="E563:G563" si="97" xml:space="preserve"> E$204</f>
        <v xml:space="preserve">Ofwat - PR24 Cost of new debt revenue adjustment expressed in 2027-28 CPIH FYA prices (BR) </v>
      </c>
      <c r="F563" s="4">
        <f t="shared" si="97"/>
        <v>0</v>
      </c>
      <c r="G563" s="37" t="str">
        <f t="shared" si="97"/>
        <v>£m</v>
      </c>
      <c r="H563" s="4"/>
    </row>
    <row r="564" spans="1:8" hidden="1" outlineLevel="1" x14ac:dyDescent="0.2">
      <c r="E564" s="37" t="str">
        <f t="shared" ref="E564:G564" si="98" xml:space="preserve"> E$205</f>
        <v xml:space="preserve">Ofwat - PR24 Cost of new debt revenue adjustment expressed in 2027-28 CPIH FYA prices (ADDN1) </v>
      </c>
      <c r="F564" s="4">
        <f t="shared" si="98"/>
        <v>0</v>
      </c>
      <c r="G564" s="37" t="str">
        <f t="shared" si="98"/>
        <v>£m</v>
      </c>
      <c r="H564" s="4"/>
    </row>
    <row r="565" spans="1:8" hidden="1" outlineLevel="1" x14ac:dyDescent="0.2">
      <c r="E565" s="37" t="str">
        <f t="shared" ref="E565:G565" si="99" xml:space="preserve"> E$206</f>
        <v xml:space="preserve">Ofwat - PR24 Cost of new debt revenue adjustment expressed in 2027-28 CPIH FYA prices (ADDN2) </v>
      </c>
      <c r="F565" s="4">
        <f t="shared" si="99"/>
        <v>0</v>
      </c>
      <c r="G565" s="37" t="str">
        <f t="shared" si="99"/>
        <v>£m</v>
      </c>
      <c r="H565" s="4"/>
    </row>
    <row r="566" spans="1:8" hidden="1" outlineLevel="1" x14ac:dyDescent="0.2">
      <c r="E566" s="37" t="str">
        <f t="shared" ref="E566:G566" si="100" xml:space="preserve"> E$207</f>
        <v xml:space="preserve">Ofwat - PR24 Cost of new debt revenue adjustment expressed in 2027-28 CPIH FYA prices (Residential retail) </v>
      </c>
      <c r="F566" s="4">
        <f t="shared" si="100"/>
        <v>0</v>
      </c>
      <c r="G566" s="37" t="str">
        <f t="shared" si="100"/>
        <v>£m</v>
      </c>
      <c r="H566" s="4"/>
    </row>
    <row r="567" spans="1:8" hidden="1" outlineLevel="1" x14ac:dyDescent="0.2">
      <c r="E567" s="37" t="str">
        <f t="shared" ref="E567:G567" si="101" xml:space="preserve"> E$208</f>
        <v xml:space="preserve">Ofwat - PR24 Cost of new debt revenue adjustment expressed in 2027-28 CPIH FYA prices (Business retail) </v>
      </c>
      <c r="F567" s="4">
        <f t="shared" si="101"/>
        <v>0</v>
      </c>
      <c r="G567" s="37" t="str">
        <f t="shared" si="101"/>
        <v>£m</v>
      </c>
      <c r="H567" s="4"/>
    </row>
    <row r="568" spans="1:8" hidden="1" outlineLevel="1" x14ac:dyDescent="0.2">
      <c r="A568" s="3"/>
      <c r="B568" s="3"/>
      <c r="C568" s="10"/>
      <c r="D568" s="11"/>
      <c r="E568" s="211" t="s">
        <v>938</v>
      </c>
      <c r="F568" s="212">
        <f xml:space="preserve"> SUM( $F560:$F567 )</f>
        <v>0</v>
      </c>
      <c r="G568" s="211" t="s">
        <v>199</v>
      </c>
      <c r="H568" s="4"/>
    </row>
    <row r="569" spans="1:8" hidden="1" outlineLevel="1" x14ac:dyDescent="0.2"/>
    <row r="570" spans="1:8" hidden="1" outlineLevel="1" x14ac:dyDescent="0.2"/>
    <row r="571" spans="1:8" hidden="1" outlineLevel="1" x14ac:dyDescent="0.2">
      <c r="B571" s="33" t="s">
        <v>1551</v>
      </c>
    </row>
    <row r="572" spans="1:8" hidden="1" outlineLevel="1" x14ac:dyDescent="0.2">
      <c r="E572" s="37" t="str">
        <f t="shared" ref="E572:G572" si="102" xml:space="preserve"> E$221</f>
        <v xml:space="preserve">Ofwat - PR24 Delivery mechanism (DM) revenue adjustment expressed in 2027-28 CPIH FYA prices (WR) </v>
      </c>
      <c r="F572" s="4">
        <f t="shared" si="102"/>
        <v>0</v>
      </c>
      <c r="G572" s="37" t="str">
        <f t="shared" si="102"/>
        <v>£m</v>
      </c>
      <c r="H572" s="4"/>
    </row>
    <row r="573" spans="1:8" hidden="1" outlineLevel="1" x14ac:dyDescent="0.2">
      <c r="E573" s="37" t="str">
        <f t="shared" ref="E573:G573" si="103" xml:space="preserve"> E$222</f>
        <v xml:space="preserve">Ofwat - PR24 Delivery mechanism (DM) revenue adjustment expressed in 2027-28 CPIH FYA prices (WN) </v>
      </c>
      <c r="F573" s="4">
        <f t="shared" si="103"/>
        <v>0</v>
      </c>
      <c r="G573" s="37" t="str">
        <f t="shared" si="103"/>
        <v>£m</v>
      </c>
      <c r="H573" s="4"/>
    </row>
    <row r="574" spans="1:8" hidden="1" outlineLevel="1" x14ac:dyDescent="0.2">
      <c r="E574" s="37" t="str">
        <f t="shared" ref="E574:G574" si="104" xml:space="preserve"> E$223</f>
        <v xml:space="preserve">Ofwat - PR24 Delivery mechanism (DM) revenue adjustment expressed in 2027-28 CPIH FYA prices (WWN) </v>
      </c>
      <c r="F574" s="4">
        <f t="shared" si="104"/>
        <v>0</v>
      </c>
      <c r="G574" s="37" t="str">
        <f t="shared" si="104"/>
        <v>£m</v>
      </c>
      <c r="H574" s="4"/>
    </row>
    <row r="575" spans="1:8" hidden="1" outlineLevel="1" x14ac:dyDescent="0.2">
      <c r="E575" s="37" t="str">
        <f t="shared" ref="E575:G575" si="105" xml:space="preserve"> E$224</f>
        <v xml:space="preserve">Ofwat - PR24 Delivery mechanism (DM) revenue adjustment expressed in 2027-28 CPIH FYA prices (BR) </v>
      </c>
      <c r="F575" s="4">
        <f t="shared" si="105"/>
        <v>0</v>
      </c>
      <c r="G575" s="37" t="str">
        <f t="shared" si="105"/>
        <v>£m</v>
      </c>
      <c r="H575" s="4"/>
    </row>
    <row r="576" spans="1:8" hidden="1" outlineLevel="1" x14ac:dyDescent="0.2">
      <c r="E576" s="37" t="str">
        <f t="shared" ref="E576:G576" si="106" xml:space="preserve"> E$225</f>
        <v xml:space="preserve">Ofwat - PR24 Delivery mechanism (DM) revenue adjustment expressed in 2027-28 CPIH FYA prices (ADDN1) </v>
      </c>
      <c r="F576" s="4">
        <f t="shared" si="106"/>
        <v>0</v>
      </c>
      <c r="G576" s="37" t="str">
        <f t="shared" si="106"/>
        <v>£m</v>
      </c>
      <c r="H576" s="4"/>
    </row>
    <row r="577" spans="1:8" hidden="1" outlineLevel="1" x14ac:dyDescent="0.2">
      <c r="E577" s="37" t="str">
        <f t="shared" ref="E577:G577" si="107" xml:space="preserve"> E$226</f>
        <v xml:space="preserve">Ofwat - PR24 Delivery mechanism (DM) revenue adjustment expressed in 2027-28 CPIH FYA prices (ADDN2) </v>
      </c>
      <c r="F577" s="4">
        <f t="shared" si="107"/>
        <v>0</v>
      </c>
      <c r="G577" s="37" t="str">
        <f t="shared" si="107"/>
        <v>£m</v>
      </c>
      <c r="H577" s="4"/>
    </row>
    <row r="578" spans="1:8" hidden="1" outlineLevel="1" x14ac:dyDescent="0.2">
      <c r="E578" s="37" t="str">
        <f t="shared" ref="E578:G578" si="108" xml:space="preserve"> E$227</f>
        <v xml:space="preserve">Ofwat - PR24 Delivery mechanism (DM) revenue adjustment expressed in 2027-28 CPIH FYA prices (Residential retail) </v>
      </c>
      <c r="F578" s="4">
        <f t="shared" si="108"/>
        <v>0</v>
      </c>
      <c r="G578" s="37" t="str">
        <f t="shared" si="108"/>
        <v>£m</v>
      </c>
      <c r="H578" s="4"/>
    </row>
    <row r="579" spans="1:8" hidden="1" outlineLevel="1" x14ac:dyDescent="0.2">
      <c r="E579" s="37" t="str">
        <f t="shared" ref="E579:G579" si="109" xml:space="preserve"> E$228</f>
        <v xml:space="preserve">Ofwat - PR24 Delivery mechanism (DM) revenue adjustment expressed in 2027-28 CPIH FYA prices (Business retail) </v>
      </c>
      <c r="F579" s="4">
        <f t="shared" si="109"/>
        <v>0</v>
      </c>
      <c r="G579" s="37" t="str">
        <f t="shared" si="109"/>
        <v>£m</v>
      </c>
      <c r="H579" s="4"/>
    </row>
    <row r="580" spans="1:8" hidden="1" outlineLevel="1" x14ac:dyDescent="0.2">
      <c r="A580" s="3"/>
      <c r="B580" s="3"/>
      <c r="C580" s="10"/>
      <c r="D580" s="11"/>
      <c r="E580" s="211" t="s">
        <v>1551</v>
      </c>
      <c r="F580" s="212">
        <f xml:space="preserve"> SUM( $F572:$F579 )</f>
        <v>0</v>
      </c>
      <c r="G580" s="211" t="s">
        <v>199</v>
      </c>
      <c r="H580" s="4"/>
    </row>
    <row r="581" spans="1:8" hidden="1" outlineLevel="1" x14ac:dyDescent="0.2"/>
    <row r="582" spans="1:8" hidden="1" outlineLevel="1" x14ac:dyDescent="0.2"/>
    <row r="583" spans="1:8" hidden="1" outlineLevel="1" x14ac:dyDescent="0.2">
      <c r="B583" s="33" t="s">
        <v>396</v>
      </c>
    </row>
    <row r="584" spans="1:8" hidden="1" outlineLevel="1" x14ac:dyDescent="0.2">
      <c r="E584" s="37" t="str">
        <f t="shared" ref="E584:G584" si="110" xml:space="preserve"> E$241</f>
        <v xml:space="preserve">Ofwat - PR24 Totex costs revenue adjustment expressed in 2027-28 CPIH FYA prices (WR) </v>
      </c>
      <c r="F584" s="4">
        <f t="shared" si="110"/>
        <v>0</v>
      </c>
      <c r="G584" s="37" t="str">
        <f t="shared" si="110"/>
        <v>£m</v>
      </c>
      <c r="H584" s="4"/>
    </row>
    <row r="585" spans="1:8" hidden="1" outlineLevel="1" x14ac:dyDescent="0.2">
      <c r="E585" s="37" t="str">
        <f t="shared" ref="E585:G585" si="111" xml:space="preserve"> E$242</f>
        <v xml:space="preserve">Ofwat - PR24 Totex costs revenue adjustment expressed in 2027-28 CPIH FYA prices (WN) </v>
      </c>
      <c r="F585" s="4">
        <f t="shared" si="111"/>
        <v>0</v>
      </c>
      <c r="G585" s="37" t="str">
        <f t="shared" si="111"/>
        <v>£m</v>
      </c>
      <c r="H585" s="4"/>
    </row>
    <row r="586" spans="1:8" hidden="1" outlineLevel="1" x14ac:dyDescent="0.2">
      <c r="E586" s="37" t="str">
        <f t="shared" ref="E586:G586" si="112" xml:space="preserve"> E$243</f>
        <v xml:space="preserve">Ofwat - PR24 Totex costs revenue adjustment expressed in 2027-28 CPIH FYA prices (WWN) </v>
      </c>
      <c r="F586" s="4">
        <f t="shared" si="112"/>
        <v>0</v>
      </c>
      <c r="G586" s="37" t="str">
        <f t="shared" si="112"/>
        <v>£m</v>
      </c>
      <c r="H586" s="4"/>
    </row>
    <row r="587" spans="1:8" hidden="1" outlineLevel="1" x14ac:dyDescent="0.2">
      <c r="E587" s="37" t="str">
        <f t="shared" ref="E587:G587" si="113" xml:space="preserve"> E$244</f>
        <v xml:space="preserve">Ofwat - PR24 Totex costs revenue adjustment expressed in 2027-28 CPIH FYA prices (BR) </v>
      </c>
      <c r="F587" s="4">
        <f t="shared" si="113"/>
        <v>0</v>
      </c>
      <c r="G587" s="37" t="str">
        <f t="shared" si="113"/>
        <v>£m</v>
      </c>
      <c r="H587" s="4"/>
    </row>
    <row r="588" spans="1:8" hidden="1" outlineLevel="1" x14ac:dyDescent="0.2">
      <c r="E588" s="37" t="str">
        <f t="shared" ref="E588:G588" si="114" xml:space="preserve"> E$245</f>
        <v xml:space="preserve">Ofwat - PR24 Totex costs revenue adjustment expressed in 2027-28 CPIH FYA prices (ADDN1) </v>
      </c>
      <c r="F588" s="4">
        <f t="shared" si="114"/>
        <v>0</v>
      </c>
      <c r="G588" s="37" t="str">
        <f t="shared" si="114"/>
        <v>£m</v>
      </c>
      <c r="H588" s="4"/>
    </row>
    <row r="589" spans="1:8" hidden="1" outlineLevel="1" x14ac:dyDescent="0.2">
      <c r="E589" s="37" t="str">
        <f t="shared" ref="E589:G589" si="115" xml:space="preserve"> E$246</f>
        <v xml:space="preserve">Ofwat - PR24 Totex costs revenue adjustment expressed in 2027-28 CPIH FYA prices (ADDN2) </v>
      </c>
      <c r="F589" s="4">
        <f t="shared" si="115"/>
        <v>0</v>
      </c>
      <c r="G589" s="37" t="str">
        <f t="shared" si="115"/>
        <v>£m</v>
      </c>
      <c r="H589" s="4"/>
    </row>
    <row r="590" spans="1:8" hidden="1" outlineLevel="1" x14ac:dyDescent="0.2">
      <c r="E590" s="37" t="str">
        <f t="shared" ref="E590:G590" si="116" xml:space="preserve"> E$247</f>
        <v xml:space="preserve">Ofwat - PR24 Totex costs revenue adjustment expressed in 2027-28 CPIH FYA prices (Residential retail) </v>
      </c>
      <c r="F590" s="4">
        <f t="shared" si="116"/>
        <v>0</v>
      </c>
      <c r="G590" s="37" t="str">
        <f t="shared" si="116"/>
        <v>£m</v>
      </c>
      <c r="H590" s="4"/>
    </row>
    <row r="591" spans="1:8" hidden="1" outlineLevel="1" x14ac:dyDescent="0.2">
      <c r="E591" s="37" t="str">
        <f t="shared" ref="E591:G591" si="117" xml:space="preserve"> E$248</f>
        <v xml:space="preserve">Ofwat - PR24 Totex costs revenue adjustment expressed in 2027-28 CPIH FYA prices (Business retail) </v>
      </c>
      <c r="F591" s="4">
        <f t="shared" si="117"/>
        <v>0</v>
      </c>
      <c r="G591" s="37" t="str">
        <f t="shared" si="117"/>
        <v>£m</v>
      </c>
      <c r="H591" s="4"/>
    </row>
    <row r="592" spans="1:8" hidden="1" outlineLevel="1" x14ac:dyDescent="0.2">
      <c r="A592" s="3"/>
      <c r="B592" s="3"/>
      <c r="C592" s="10"/>
      <c r="D592" s="11"/>
      <c r="E592" s="211" t="s">
        <v>396</v>
      </c>
      <c r="F592" s="212">
        <f xml:space="preserve"> SUM( $F584:$F591 )</f>
        <v>0</v>
      </c>
      <c r="G592" s="211" t="s">
        <v>199</v>
      </c>
      <c r="H592" s="4"/>
    </row>
    <row r="593" spans="1:8" hidden="1" outlineLevel="1" x14ac:dyDescent="0.2"/>
    <row r="594" spans="1:8" hidden="1" outlineLevel="1" x14ac:dyDescent="0.2"/>
    <row r="595" spans="1:8" hidden="1" outlineLevel="1" x14ac:dyDescent="0.2">
      <c r="B595" s="33" t="s">
        <v>1749</v>
      </c>
    </row>
    <row r="596" spans="1:8" hidden="1" outlineLevel="1" x14ac:dyDescent="0.2">
      <c r="E596" s="37" t="str">
        <f t="shared" ref="E596:G596" si="118" xml:space="preserve"> E$261</f>
        <v xml:space="preserve">Ofwat - PR24 Tax revenue adjustment expressed in 2027-28 CPIH FYA prices (WR) </v>
      </c>
      <c r="F596" s="4">
        <f t="shared" si="118"/>
        <v>0</v>
      </c>
      <c r="G596" s="37" t="str">
        <f t="shared" si="118"/>
        <v>£m</v>
      </c>
      <c r="H596" s="4"/>
    </row>
    <row r="597" spans="1:8" hidden="1" outlineLevel="1" x14ac:dyDescent="0.2">
      <c r="E597" s="37" t="str">
        <f t="shared" ref="E597:G597" si="119" xml:space="preserve"> E$262</f>
        <v xml:space="preserve">Ofwat - PR24 Tax revenue adjustment expressed in 2027-28 CPIH FYA prices (WN) </v>
      </c>
      <c r="F597" s="4">
        <f t="shared" si="119"/>
        <v>0</v>
      </c>
      <c r="G597" s="37" t="str">
        <f t="shared" si="119"/>
        <v>£m</v>
      </c>
      <c r="H597" s="4"/>
    </row>
    <row r="598" spans="1:8" hidden="1" outlineLevel="1" x14ac:dyDescent="0.2">
      <c r="E598" s="37" t="str">
        <f t="shared" ref="E598:G598" si="120" xml:space="preserve"> E$263</f>
        <v xml:space="preserve">Ofwat - PR24 Tax revenue adjustment expressed in 2027-28 CPIH FYA prices (WWN) </v>
      </c>
      <c r="F598" s="4">
        <f t="shared" si="120"/>
        <v>0</v>
      </c>
      <c r="G598" s="37" t="str">
        <f t="shared" si="120"/>
        <v>£m</v>
      </c>
      <c r="H598" s="4"/>
    </row>
    <row r="599" spans="1:8" hidden="1" outlineLevel="1" x14ac:dyDescent="0.2">
      <c r="E599" s="37" t="str">
        <f t="shared" ref="E599:G599" si="121" xml:space="preserve"> E$264</f>
        <v xml:space="preserve">Ofwat - PR24 Tax revenue adjustment expressed in 2027-28 CPIH FYA prices (BR) </v>
      </c>
      <c r="F599" s="4">
        <f t="shared" si="121"/>
        <v>0</v>
      </c>
      <c r="G599" s="37" t="str">
        <f t="shared" si="121"/>
        <v>£m</v>
      </c>
      <c r="H599" s="4"/>
    </row>
    <row r="600" spans="1:8" hidden="1" outlineLevel="1" x14ac:dyDescent="0.2">
      <c r="E600" s="37" t="str">
        <f t="shared" ref="E600:G600" si="122" xml:space="preserve"> E$265</f>
        <v xml:space="preserve">Ofwat - PR24 Tax revenue adjustment expressed in 2027-28 CPIH FYA prices (ADDN1) </v>
      </c>
      <c r="F600" s="4">
        <f t="shared" si="122"/>
        <v>0</v>
      </c>
      <c r="G600" s="37" t="str">
        <f t="shared" si="122"/>
        <v>£m</v>
      </c>
      <c r="H600" s="4"/>
    </row>
    <row r="601" spans="1:8" hidden="1" outlineLevel="1" x14ac:dyDescent="0.2">
      <c r="E601" s="37" t="str">
        <f t="shared" ref="E601:G601" si="123" xml:space="preserve"> E$266</f>
        <v xml:space="preserve">Ofwat - PR24 Tax revenue adjustment expressed in 2027-28 CPIH FYA prices (ADDN2) </v>
      </c>
      <c r="F601" s="4">
        <f t="shared" si="123"/>
        <v>0</v>
      </c>
      <c r="G601" s="37" t="str">
        <f t="shared" si="123"/>
        <v>£m</v>
      </c>
      <c r="H601" s="4"/>
    </row>
    <row r="602" spans="1:8" hidden="1" outlineLevel="1" x14ac:dyDescent="0.2">
      <c r="E602" s="37" t="str">
        <f t="shared" ref="E602:G602" si="124" xml:space="preserve"> E$267</f>
        <v xml:space="preserve">Ofwat - PR24 Tax revenue adjustment expressed in 2027-28 CPIH FYA prices (Residential retail) </v>
      </c>
      <c r="F602" s="4">
        <f t="shared" si="124"/>
        <v>0</v>
      </c>
      <c r="G602" s="37" t="str">
        <f t="shared" si="124"/>
        <v>£m</v>
      </c>
      <c r="H602" s="4"/>
    </row>
    <row r="603" spans="1:8" hidden="1" outlineLevel="1" x14ac:dyDescent="0.2">
      <c r="E603" s="37" t="str">
        <f t="shared" ref="E603:G603" si="125" xml:space="preserve"> E$268</f>
        <v xml:space="preserve">Ofwat - PR24 Tax revenue adjustment expressed in 2027-28 CPIH FYA prices (Business retail) </v>
      </c>
      <c r="F603" s="4">
        <f t="shared" si="125"/>
        <v>0</v>
      </c>
      <c r="G603" s="37" t="str">
        <f t="shared" si="125"/>
        <v>£m</v>
      </c>
      <c r="H603" s="4"/>
    </row>
    <row r="604" spans="1:8" hidden="1" outlineLevel="1" x14ac:dyDescent="0.2">
      <c r="A604" s="3"/>
      <c r="B604" s="3"/>
      <c r="C604" s="10"/>
      <c r="D604" s="11"/>
      <c r="E604" s="211" t="s">
        <v>1749</v>
      </c>
      <c r="F604" s="212">
        <f xml:space="preserve"> SUM( $F596:$F603 )</f>
        <v>0</v>
      </c>
      <c r="G604" s="211" t="s">
        <v>199</v>
      </c>
      <c r="H604" s="4"/>
    </row>
    <row r="605" spans="1:8" hidden="1" outlineLevel="1" x14ac:dyDescent="0.2"/>
    <row r="606" spans="1:8" hidden="1" outlineLevel="1" x14ac:dyDescent="0.2"/>
    <row r="607" spans="1:8" hidden="1" outlineLevel="1" x14ac:dyDescent="0.2">
      <c r="B607" s="33" t="s">
        <v>47</v>
      </c>
    </row>
    <row r="608" spans="1:8" hidden="1" outlineLevel="1" x14ac:dyDescent="0.2">
      <c r="E608" s="37" t="str">
        <f t="shared" ref="E608:G608" si="126" xml:space="preserve"> E$281</f>
        <v xml:space="preserve">Ofwat - PR24 Real price effects revenue adjustment expressed in 2027-28 CPIH FYA prices (WR) </v>
      </c>
      <c r="F608" s="4">
        <f t="shared" si="126"/>
        <v>0</v>
      </c>
      <c r="G608" s="37" t="str">
        <f t="shared" si="126"/>
        <v>£m</v>
      </c>
      <c r="H608" s="4"/>
    </row>
    <row r="609" spans="1:8" hidden="1" outlineLevel="1" x14ac:dyDescent="0.2">
      <c r="E609" s="37" t="str">
        <f t="shared" ref="E609:G609" si="127" xml:space="preserve"> E$282</f>
        <v xml:space="preserve">Ofwat - PR24 Real price effects revenue adjustment expressed in 2027-28 CPIH FYA prices (WN) </v>
      </c>
      <c r="F609" s="4">
        <f t="shared" si="127"/>
        <v>0</v>
      </c>
      <c r="G609" s="37" t="str">
        <f t="shared" si="127"/>
        <v>£m</v>
      </c>
      <c r="H609" s="4"/>
    </row>
    <row r="610" spans="1:8" hidden="1" outlineLevel="1" x14ac:dyDescent="0.2">
      <c r="E610" s="37" t="str">
        <f t="shared" ref="E610:G610" si="128" xml:space="preserve"> E$283</f>
        <v xml:space="preserve">Ofwat - PR24 Real price effects revenue adjustment expressed in 2027-28 CPIH FYA prices (WWN) </v>
      </c>
      <c r="F610" s="4">
        <f t="shared" si="128"/>
        <v>0</v>
      </c>
      <c r="G610" s="37" t="str">
        <f t="shared" si="128"/>
        <v>£m</v>
      </c>
      <c r="H610" s="4"/>
    </row>
    <row r="611" spans="1:8" hidden="1" outlineLevel="1" x14ac:dyDescent="0.2">
      <c r="E611" s="37" t="str">
        <f t="shared" ref="E611:G611" si="129" xml:space="preserve"> E$284</f>
        <v xml:space="preserve">Ofwat - PR24 Real price effects revenue adjustment expressed in 2027-28 CPIH FYA prices (BR) </v>
      </c>
      <c r="F611" s="4">
        <f t="shared" si="129"/>
        <v>0</v>
      </c>
      <c r="G611" s="37" t="str">
        <f t="shared" si="129"/>
        <v>£m</v>
      </c>
      <c r="H611" s="4"/>
    </row>
    <row r="612" spans="1:8" hidden="1" outlineLevel="1" x14ac:dyDescent="0.2">
      <c r="E612" s="37" t="str">
        <f t="shared" ref="E612:G612" si="130" xml:space="preserve"> E$285</f>
        <v xml:space="preserve">Ofwat - PR24 Real price effects revenue adjustment expressed in 2027-28 CPIH FYA prices (ADDN1) </v>
      </c>
      <c r="F612" s="4">
        <f t="shared" si="130"/>
        <v>0</v>
      </c>
      <c r="G612" s="37" t="str">
        <f t="shared" si="130"/>
        <v>£m</v>
      </c>
      <c r="H612" s="4"/>
    </row>
    <row r="613" spans="1:8" hidden="1" outlineLevel="1" x14ac:dyDescent="0.2">
      <c r="E613" s="37" t="str">
        <f t="shared" ref="E613:G613" si="131" xml:space="preserve"> E$286</f>
        <v xml:space="preserve">Ofwat - PR24 Real price effects revenue adjustment expressed in 2027-28 CPIH FYA prices (ADDN2) </v>
      </c>
      <c r="F613" s="4">
        <f t="shared" si="131"/>
        <v>0</v>
      </c>
      <c r="G613" s="37" t="str">
        <f t="shared" si="131"/>
        <v>£m</v>
      </c>
      <c r="H613" s="4"/>
    </row>
    <row r="614" spans="1:8" hidden="1" outlineLevel="1" x14ac:dyDescent="0.2">
      <c r="E614" s="37" t="str">
        <f t="shared" ref="E614:G614" si="132" xml:space="preserve"> E$287</f>
        <v xml:space="preserve">Ofwat - PR24 Real price effects revenue adjustment expressed in 2027-28 CPIH FYA prices (Residential retail) </v>
      </c>
      <c r="F614" s="4">
        <f t="shared" si="132"/>
        <v>0</v>
      </c>
      <c r="G614" s="37" t="str">
        <f t="shared" si="132"/>
        <v>£m</v>
      </c>
      <c r="H614" s="4"/>
    </row>
    <row r="615" spans="1:8" hidden="1" outlineLevel="1" x14ac:dyDescent="0.2">
      <c r="E615" s="37" t="str">
        <f t="shared" ref="E615:G615" si="133" xml:space="preserve"> E$288</f>
        <v xml:space="preserve">Ofwat - PR24 Real price effects revenue adjustment expressed in 2027-28 CPIH FYA prices (Business retail) </v>
      </c>
      <c r="F615" s="4">
        <f t="shared" si="133"/>
        <v>0</v>
      </c>
      <c r="G615" s="37" t="str">
        <f t="shared" si="133"/>
        <v>£m</v>
      </c>
      <c r="H615" s="4"/>
    </row>
    <row r="616" spans="1:8" hidden="1" outlineLevel="1" x14ac:dyDescent="0.2">
      <c r="A616" s="3"/>
      <c r="B616" s="3"/>
      <c r="C616" s="10"/>
      <c r="D616" s="11"/>
      <c r="E616" s="211" t="s">
        <v>47</v>
      </c>
      <c r="F616" s="212">
        <f xml:space="preserve"> SUM( $F608:$F615 )</f>
        <v>0</v>
      </c>
      <c r="G616" s="211" t="s">
        <v>199</v>
      </c>
      <c r="H616" s="4"/>
    </row>
    <row r="617" spans="1:8" hidden="1" outlineLevel="1" x14ac:dyDescent="0.2"/>
    <row r="618" spans="1:8" hidden="1" outlineLevel="1" x14ac:dyDescent="0.2"/>
    <row r="619" spans="1:8" hidden="1" outlineLevel="1" x14ac:dyDescent="0.2">
      <c r="B619" s="33" t="s">
        <v>579</v>
      </c>
    </row>
    <row r="620" spans="1:8" hidden="1" outlineLevel="1" x14ac:dyDescent="0.2">
      <c r="E620" s="37" t="str">
        <f t="shared" ref="E620:G620" si="134" xml:space="preserve"> E$301</f>
        <v xml:space="preserve">Ofwat - PR24 Major projects revenue adjustment expressed in 2027-28 CPIH FYA prices (WR) </v>
      </c>
      <c r="F620" s="4">
        <f t="shared" si="134"/>
        <v>0</v>
      </c>
      <c r="G620" s="37" t="str">
        <f t="shared" si="134"/>
        <v>£m</v>
      </c>
      <c r="H620" s="4"/>
    </row>
    <row r="621" spans="1:8" hidden="1" outlineLevel="1" x14ac:dyDescent="0.2">
      <c r="E621" s="37" t="str">
        <f t="shared" ref="E621:G621" si="135" xml:space="preserve"> E$302</f>
        <v xml:space="preserve">Ofwat - PR24 Major projects revenue adjustment expressed in 2027-28 CPIH FYA prices (WN) </v>
      </c>
      <c r="F621" s="4">
        <f t="shared" si="135"/>
        <v>0</v>
      </c>
      <c r="G621" s="37" t="str">
        <f t="shared" si="135"/>
        <v>£m</v>
      </c>
      <c r="H621" s="4"/>
    </row>
    <row r="622" spans="1:8" hidden="1" outlineLevel="1" x14ac:dyDescent="0.2">
      <c r="E622" s="37" t="str">
        <f t="shared" ref="E622:G622" si="136" xml:space="preserve"> E$303</f>
        <v xml:space="preserve">Ofwat - PR24 Major projects revenue adjustment expressed in 2027-28 CPIH FYA prices (WWN) </v>
      </c>
      <c r="F622" s="4">
        <f t="shared" si="136"/>
        <v>0</v>
      </c>
      <c r="G622" s="37" t="str">
        <f t="shared" si="136"/>
        <v>£m</v>
      </c>
      <c r="H622" s="4"/>
    </row>
    <row r="623" spans="1:8" hidden="1" outlineLevel="1" x14ac:dyDescent="0.2">
      <c r="E623" s="37" t="str">
        <f t="shared" ref="E623:G623" si="137" xml:space="preserve"> E$304</f>
        <v xml:space="preserve">Ofwat - PR24 Major projects revenue adjustment expressed in 2027-28 CPIH FYA prices (BR) </v>
      </c>
      <c r="F623" s="4">
        <f t="shared" si="137"/>
        <v>0</v>
      </c>
      <c r="G623" s="37" t="str">
        <f t="shared" si="137"/>
        <v>£m</v>
      </c>
      <c r="H623" s="4"/>
    </row>
    <row r="624" spans="1:8" hidden="1" outlineLevel="1" x14ac:dyDescent="0.2">
      <c r="E624" s="37" t="str">
        <f t="shared" ref="E624:G624" si="138" xml:space="preserve"> E$305</f>
        <v xml:space="preserve">Ofwat - PR24 Major projects revenue adjustment expressed in 2027-28 CPIH FYA prices (ADDN1) </v>
      </c>
      <c r="F624" s="4">
        <f t="shared" si="138"/>
        <v>0</v>
      </c>
      <c r="G624" s="37" t="str">
        <f t="shared" si="138"/>
        <v>£m</v>
      </c>
      <c r="H624" s="4"/>
    </row>
    <row r="625" spans="1:8" hidden="1" outlineLevel="1" x14ac:dyDescent="0.2">
      <c r="E625" s="37" t="str">
        <f t="shared" ref="E625:G625" si="139" xml:space="preserve"> E$306</f>
        <v xml:space="preserve">Ofwat - PR24 Major projects revenue adjustment expressed in 2027-28 CPIH FYA prices (ADDN2) </v>
      </c>
      <c r="F625" s="4">
        <f t="shared" si="139"/>
        <v>0</v>
      </c>
      <c r="G625" s="37" t="str">
        <f t="shared" si="139"/>
        <v>£m</v>
      </c>
      <c r="H625" s="4"/>
    </row>
    <row r="626" spans="1:8" hidden="1" outlineLevel="1" x14ac:dyDescent="0.2">
      <c r="E626" s="37" t="str">
        <f t="shared" ref="E626:G626" si="140" xml:space="preserve"> E$307</f>
        <v xml:space="preserve">Ofwat - PR24 Major projects revenue adjustment expressed in 2027-28 CPIH FYA prices (Residential retail) </v>
      </c>
      <c r="F626" s="4">
        <f t="shared" si="140"/>
        <v>0</v>
      </c>
      <c r="G626" s="37" t="str">
        <f t="shared" si="140"/>
        <v>£m</v>
      </c>
      <c r="H626" s="4"/>
    </row>
    <row r="627" spans="1:8" hidden="1" outlineLevel="1" x14ac:dyDescent="0.2">
      <c r="E627" s="37" t="str">
        <f t="shared" ref="E627:G627" si="141" xml:space="preserve"> E$308</f>
        <v xml:space="preserve">Ofwat - PR24 Major projects revenue adjustment expressed in 2027-28 CPIH FYA prices (Business retail) </v>
      </c>
      <c r="F627" s="4">
        <f t="shared" si="141"/>
        <v>0</v>
      </c>
      <c r="G627" s="37" t="str">
        <f t="shared" si="141"/>
        <v>£m</v>
      </c>
      <c r="H627" s="4"/>
    </row>
    <row r="628" spans="1:8" hidden="1" outlineLevel="1" x14ac:dyDescent="0.2">
      <c r="A628" s="3"/>
      <c r="B628" s="3"/>
      <c r="C628" s="10"/>
      <c r="D628" s="11"/>
      <c r="E628" s="211" t="s">
        <v>579</v>
      </c>
      <c r="F628" s="212">
        <f xml:space="preserve"> SUM( $F620:$F627 )</f>
        <v>0</v>
      </c>
      <c r="G628" s="211" t="s">
        <v>199</v>
      </c>
      <c r="H628" s="4"/>
    </row>
    <row r="629" spans="1:8" hidden="1" outlineLevel="1" x14ac:dyDescent="0.2"/>
    <row r="630" spans="1:8" hidden="1" outlineLevel="1" x14ac:dyDescent="0.2"/>
    <row r="631" spans="1:8" hidden="1" outlineLevel="1" x14ac:dyDescent="0.2">
      <c r="B631" s="33" t="s">
        <v>3049</v>
      </c>
    </row>
    <row r="632" spans="1:8" hidden="1" outlineLevel="1" x14ac:dyDescent="0.2">
      <c r="E632" s="37" t="str">
        <f t="shared" ref="E632:G632" si="142" xml:space="preserve"> E$321</f>
        <v xml:space="preserve">Ofwat - PR24 Cost change process revenue adjustment expressed in 2027-28 CPIH FYA prices (WR) </v>
      </c>
      <c r="F632" s="4">
        <f t="shared" si="142"/>
        <v>0</v>
      </c>
      <c r="G632" s="37" t="str">
        <f t="shared" si="142"/>
        <v>£m</v>
      </c>
      <c r="H632" s="4"/>
    </row>
    <row r="633" spans="1:8" hidden="1" outlineLevel="1" x14ac:dyDescent="0.2">
      <c r="E633" s="37" t="str">
        <f t="shared" ref="E633:G633" si="143" xml:space="preserve"> E$322</f>
        <v xml:space="preserve">Ofwat - PR24 Cost change process revenue adjustment expressed in 2027-28 CPIH FYA prices (WN) </v>
      </c>
      <c r="F633" s="4">
        <f t="shared" si="143"/>
        <v>0</v>
      </c>
      <c r="G633" s="37" t="str">
        <f t="shared" si="143"/>
        <v>£m</v>
      </c>
      <c r="H633" s="4"/>
    </row>
    <row r="634" spans="1:8" hidden="1" outlineLevel="1" x14ac:dyDescent="0.2">
      <c r="E634" s="37" t="str">
        <f t="shared" ref="E634:G634" si="144" xml:space="preserve"> E$323</f>
        <v xml:space="preserve">Ofwat - PR24 Cost change process revenue adjustment expressed in 2027-28 CPIH FYA prices (WWN) </v>
      </c>
      <c r="F634" s="4">
        <f t="shared" si="144"/>
        <v>0</v>
      </c>
      <c r="G634" s="37" t="str">
        <f t="shared" si="144"/>
        <v>£m</v>
      </c>
      <c r="H634" s="4"/>
    </row>
    <row r="635" spans="1:8" hidden="1" outlineLevel="1" x14ac:dyDescent="0.2">
      <c r="E635" s="37" t="str">
        <f t="shared" ref="E635:G635" si="145" xml:space="preserve"> E$324</f>
        <v xml:space="preserve">Ofwat - PR24 Cost change process revenue adjustment expressed in 2027-28 CPIH FYA prices (BR) </v>
      </c>
      <c r="F635" s="4">
        <f t="shared" si="145"/>
        <v>0</v>
      </c>
      <c r="G635" s="37" t="str">
        <f t="shared" si="145"/>
        <v>£m</v>
      </c>
      <c r="H635" s="4"/>
    </row>
    <row r="636" spans="1:8" hidden="1" outlineLevel="1" x14ac:dyDescent="0.2">
      <c r="E636" s="37" t="str">
        <f t="shared" ref="E636:G636" si="146" xml:space="preserve"> E$325</f>
        <v xml:space="preserve">Ofwat - PR24 Cost change process revenue adjustment expressed in 2027-28 CPIH FYA prices (ADDN1) </v>
      </c>
      <c r="F636" s="4">
        <f t="shared" si="146"/>
        <v>0</v>
      </c>
      <c r="G636" s="37" t="str">
        <f t="shared" si="146"/>
        <v>£m</v>
      </c>
      <c r="H636" s="4"/>
    </row>
    <row r="637" spans="1:8" hidden="1" outlineLevel="1" x14ac:dyDescent="0.2">
      <c r="E637" s="37" t="str">
        <f t="shared" ref="E637:G637" si="147" xml:space="preserve"> E$326</f>
        <v xml:space="preserve">Ofwat - PR24 Cost change process revenue adjustment expressed in 2027-28 CPIH FYA prices (ADDN2) </v>
      </c>
      <c r="F637" s="4">
        <f t="shared" si="147"/>
        <v>0</v>
      </c>
      <c r="G637" s="37" t="str">
        <f t="shared" si="147"/>
        <v>£m</v>
      </c>
      <c r="H637" s="4"/>
    </row>
    <row r="638" spans="1:8" hidden="1" outlineLevel="1" x14ac:dyDescent="0.2">
      <c r="E638" s="37" t="str">
        <f t="shared" ref="E638:G638" si="148" xml:space="preserve"> E$327</f>
        <v xml:space="preserve">Ofwat - PR24 Cost change process revenue adjustment expressed in 2027-28 CPIH FYA prices (Residential retail) </v>
      </c>
      <c r="F638" s="4">
        <f t="shared" si="148"/>
        <v>0</v>
      </c>
      <c r="G638" s="37" t="str">
        <f t="shared" si="148"/>
        <v>£m</v>
      </c>
      <c r="H638" s="4"/>
    </row>
    <row r="639" spans="1:8" hidden="1" outlineLevel="1" x14ac:dyDescent="0.2">
      <c r="E639" s="37" t="str">
        <f t="shared" ref="E639:G639" si="149" xml:space="preserve"> E$328</f>
        <v xml:space="preserve">Ofwat - PR24 Cost change process revenue adjustment expressed in 2027-28 CPIH FYA prices (Business retail) </v>
      </c>
      <c r="F639" s="4">
        <f t="shared" si="149"/>
        <v>0</v>
      </c>
      <c r="G639" s="37" t="str">
        <f t="shared" si="149"/>
        <v>£m</v>
      </c>
      <c r="H639" s="4"/>
    </row>
    <row r="640" spans="1:8" hidden="1" outlineLevel="1" x14ac:dyDescent="0.2">
      <c r="A640" s="3"/>
      <c r="B640" s="3"/>
      <c r="C640" s="10"/>
      <c r="D640" s="11"/>
      <c r="E640" s="211" t="s">
        <v>3049</v>
      </c>
      <c r="F640" s="212">
        <f xml:space="preserve"> SUM( $F632:$F639 )</f>
        <v>0</v>
      </c>
      <c r="G640" s="211" t="s">
        <v>199</v>
      </c>
      <c r="H640" s="4"/>
    </row>
    <row r="641" spans="1:8" hidden="1" outlineLevel="1" x14ac:dyDescent="0.2"/>
    <row r="642" spans="1:8" hidden="1" outlineLevel="1" x14ac:dyDescent="0.2"/>
    <row r="643" spans="1:8" hidden="1" outlineLevel="1" x14ac:dyDescent="0.2">
      <c r="B643" s="33" t="s">
        <v>580</v>
      </c>
    </row>
    <row r="644" spans="1:8" hidden="1" outlineLevel="1" x14ac:dyDescent="0.2">
      <c r="E644" s="37" t="str">
        <f t="shared" ref="E644:G644" si="150" xml:space="preserve"> E$341</f>
        <v xml:space="preserve">Ofwat - PR24 Havant Thicket - cost of debt revenue adjustment expressed in 2027-28 CPIH FYA prices (WR) </v>
      </c>
      <c r="F644" s="4">
        <f t="shared" si="150"/>
        <v>0</v>
      </c>
      <c r="G644" s="37" t="str">
        <f t="shared" si="150"/>
        <v>£m</v>
      </c>
      <c r="H644" s="4"/>
    </row>
    <row r="645" spans="1:8" hidden="1" outlineLevel="1" x14ac:dyDescent="0.2">
      <c r="E645" s="37" t="str">
        <f t="shared" ref="E645:G645" si="151" xml:space="preserve"> E$342</f>
        <v xml:space="preserve">Ofwat - PR24 Havant Thicket - cost of debt revenue adjustment expressed in 2027-28 CPIH FYA prices (WN) </v>
      </c>
      <c r="F645" s="4">
        <f t="shared" si="151"/>
        <v>0</v>
      </c>
      <c r="G645" s="37" t="str">
        <f t="shared" si="151"/>
        <v>£m</v>
      </c>
      <c r="H645" s="4"/>
    </row>
    <row r="646" spans="1:8" hidden="1" outlineLevel="1" x14ac:dyDescent="0.2">
      <c r="E646" s="37" t="str">
        <f t="shared" ref="E646:G646" si="152" xml:space="preserve"> E$343</f>
        <v xml:space="preserve">Ofwat - PR24 Havant Thicket - cost of debt revenue adjustment expressed in 2027-28 CPIH FYA prices (WWN) </v>
      </c>
      <c r="F646" s="4">
        <f t="shared" si="152"/>
        <v>0</v>
      </c>
      <c r="G646" s="37" t="str">
        <f t="shared" si="152"/>
        <v>£m</v>
      </c>
      <c r="H646" s="4"/>
    </row>
    <row r="647" spans="1:8" hidden="1" outlineLevel="1" x14ac:dyDescent="0.2">
      <c r="E647" s="37" t="str">
        <f t="shared" ref="E647:G647" si="153" xml:space="preserve"> E$344</f>
        <v xml:space="preserve">Ofwat - PR24 Havant Thicket - cost of debt revenue adjustment expressed in 2027-28 CPIH FYA prices (BR) </v>
      </c>
      <c r="F647" s="4">
        <f t="shared" si="153"/>
        <v>0</v>
      </c>
      <c r="G647" s="37" t="str">
        <f t="shared" si="153"/>
        <v>£m</v>
      </c>
      <c r="H647" s="4"/>
    </row>
    <row r="648" spans="1:8" hidden="1" outlineLevel="1" x14ac:dyDescent="0.2">
      <c r="E648" s="37" t="str">
        <f t="shared" ref="E648:G648" si="154" xml:space="preserve"> E$345</f>
        <v xml:space="preserve">Ofwat - PR24 Havant Thicket - cost of debt revenue adjustment expressed in 2027-28 CPIH FYA prices (ADDN1) </v>
      </c>
      <c r="F648" s="4">
        <f t="shared" si="154"/>
        <v>0</v>
      </c>
      <c r="G648" s="37" t="str">
        <f t="shared" si="154"/>
        <v>£m</v>
      </c>
      <c r="H648" s="4"/>
    </row>
    <row r="649" spans="1:8" hidden="1" outlineLevel="1" x14ac:dyDescent="0.2">
      <c r="E649" s="37" t="str">
        <f t="shared" ref="E649:G649" si="155" xml:space="preserve"> E$346</f>
        <v xml:space="preserve">Ofwat - PR24 Havant Thicket - cost of debt revenue adjustment expressed in 2027-28 CPIH FYA prices (ADDN2) </v>
      </c>
      <c r="F649" s="4">
        <f t="shared" si="155"/>
        <v>0</v>
      </c>
      <c r="G649" s="37" t="str">
        <f t="shared" si="155"/>
        <v>£m</v>
      </c>
      <c r="H649" s="4"/>
    </row>
    <row r="650" spans="1:8" hidden="1" outlineLevel="1" x14ac:dyDescent="0.2">
      <c r="E650" s="37" t="str">
        <f t="shared" ref="E650:G650" si="156" xml:space="preserve"> E$347</f>
        <v xml:space="preserve">Ofwat - PR24 Havant Thicket - cost of debt revenue adjustment expressed in 2027-28 CPIH FYA prices (Residential retail) </v>
      </c>
      <c r="F650" s="4">
        <f t="shared" si="156"/>
        <v>0</v>
      </c>
      <c r="G650" s="37" t="str">
        <f t="shared" si="156"/>
        <v>£m</v>
      </c>
      <c r="H650" s="4"/>
    </row>
    <row r="651" spans="1:8" hidden="1" outlineLevel="1" x14ac:dyDescent="0.2">
      <c r="E651" s="37" t="str">
        <f t="shared" ref="E651:G651" si="157" xml:space="preserve"> E$348</f>
        <v xml:space="preserve">Ofwat - PR24 Havant Thicket - cost of debt revenue adjustment expressed in 2027-28 CPIH FYA prices (Business retail) </v>
      </c>
      <c r="F651" s="4">
        <f t="shared" si="157"/>
        <v>0</v>
      </c>
      <c r="G651" s="37" t="str">
        <f t="shared" si="157"/>
        <v>£m</v>
      </c>
      <c r="H651" s="4"/>
    </row>
    <row r="652" spans="1:8" hidden="1" outlineLevel="1" x14ac:dyDescent="0.2">
      <c r="A652" s="3"/>
      <c r="B652" s="3"/>
      <c r="C652" s="10"/>
      <c r="D652" s="11"/>
      <c r="E652" s="211" t="s">
        <v>580</v>
      </c>
      <c r="F652" s="212">
        <f xml:space="preserve"> SUM( $F644:$F651 )</f>
        <v>0</v>
      </c>
      <c r="G652" s="211" t="s">
        <v>199</v>
      </c>
      <c r="H652" s="12"/>
    </row>
    <row r="653" spans="1:8" hidden="1" outlineLevel="1" x14ac:dyDescent="0.2"/>
    <row r="654" spans="1:8" hidden="1" outlineLevel="1" x14ac:dyDescent="0.2"/>
    <row r="655" spans="1:8" hidden="1" outlineLevel="1" x14ac:dyDescent="0.2">
      <c r="B655" s="33" t="s">
        <v>2872</v>
      </c>
    </row>
    <row r="656" spans="1:8" hidden="1" outlineLevel="1" x14ac:dyDescent="0.2">
      <c r="E656" s="37" t="str">
        <f t="shared" ref="E656:G656" si="158" xml:space="preserve"> E$361</f>
        <v xml:space="preserve">Ofwat - PR24 Innovation and water efficiency revenue adjustment expressed in 2027-28 CPIH FYA prices (WR) </v>
      </c>
      <c r="F656" s="4">
        <f t="shared" si="158"/>
        <v>0</v>
      </c>
      <c r="G656" s="37" t="str">
        <f t="shared" si="158"/>
        <v>£m</v>
      </c>
      <c r="H656" s="4"/>
    </row>
    <row r="657" spans="1:8" hidden="1" outlineLevel="1" x14ac:dyDescent="0.2">
      <c r="E657" s="37" t="str">
        <f t="shared" ref="E657:G657" si="159" xml:space="preserve"> E$362</f>
        <v xml:space="preserve">Ofwat - PR24 Innovation and water efficiency revenue adjustment expressed in 2027-28 CPIH FYA prices (WN) </v>
      </c>
      <c r="F657" s="4">
        <f t="shared" si="159"/>
        <v>0</v>
      </c>
      <c r="G657" s="37" t="str">
        <f t="shared" si="159"/>
        <v>£m</v>
      </c>
      <c r="H657" s="4"/>
    </row>
    <row r="658" spans="1:8" hidden="1" outlineLevel="1" x14ac:dyDescent="0.2">
      <c r="E658" s="37" t="str">
        <f t="shared" ref="E658:G658" si="160" xml:space="preserve"> E$363</f>
        <v xml:space="preserve">Ofwat - PR24 Innovation and water efficiency revenue adjustment expressed in 2027-28 CPIH FYA prices (WWN) </v>
      </c>
      <c r="F658" s="4">
        <f t="shared" si="160"/>
        <v>0</v>
      </c>
      <c r="G658" s="37" t="str">
        <f t="shared" si="160"/>
        <v>£m</v>
      </c>
      <c r="H658" s="4"/>
    </row>
    <row r="659" spans="1:8" hidden="1" outlineLevel="1" x14ac:dyDescent="0.2">
      <c r="E659" s="37" t="str">
        <f t="shared" ref="E659:G659" si="161" xml:space="preserve"> E$364</f>
        <v xml:space="preserve">Ofwat - PR24 Innovation and water efficiency revenue adjustment expressed in 2027-28 CPIH FYA prices (BR) </v>
      </c>
      <c r="F659" s="4">
        <f t="shared" si="161"/>
        <v>0</v>
      </c>
      <c r="G659" s="37" t="str">
        <f t="shared" si="161"/>
        <v>£m</v>
      </c>
      <c r="H659" s="4"/>
    </row>
    <row r="660" spans="1:8" hidden="1" outlineLevel="1" x14ac:dyDescent="0.2">
      <c r="E660" s="37" t="str">
        <f t="shared" ref="E660:G660" si="162" xml:space="preserve"> E$365</f>
        <v xml:space="preserve">Ofwat - PR24 Innovation and water efficiency revenue adjustment expressed in 2027-28 CPIH FYA prices (ADDN1) </v>
      </c>
      <c r="F660" s="4">
        <f t="shared" si="162"/>
        <v>0</v>
      </c>
      <c r="G660" s="37" t="str">
        <f t="shared" si="162"/>
        <v>£m</v>
      </c>
      <c r="H660" s="4"/>
    </row>
    <row r="661" spans="1:8" hidden="1" outlineLevel="1" x14ac:dyDescent="0.2">
      <c r="E661" s="37" t="str">
        <f t="shared" ref="E661:G661" si="163" xml:space="preserve"> E$366</f>
        <v xml:space="preserve">Ofwat - PR24 Innovation and water efficiency revenue adjustment expressed in 2027-28 CPIH FYA prices (ADDN2) </v>
      </c>
      <c r="F661" s="4">
        <f t="shared" si="163"/>
        <v>0</v>
      </c>
      <c r="G661" s="37" t="str">
        <f t="shared" si="163"/>
        <v>£m</v>
      </c>
      <c r="H661" s="4"/>
    </row>
    <row r="662" spans="1:8" hidden="1" outlineLevel="1" x14ac:dyDescent="0.2">
      <c r="E662" s="37" t="str">
        <f t="shared" ref="E662:G662" si="164" xml:space="preserve"> E$367</f>
        <v xml:space="preserve">Ofwat - PR24 Innovation and water efficiency revenue adjustment expressed in 2027-28 CPIH FYA prices (Residential retail) </v>
      </c>
      <c r="F662" s="4">
        <f t="shared" si="164"/>
        <v>0</v>
      </c>
      <c r="G662" s="37" t="str">
        <f t="shared" si="164"/>
        <v>£m</v>
      </c>
      <c r="H662" s="4"/>
    </row>
    <row r="663" spans="1:8" hidden="1" outlineLevel="1" x14ac:dyDescent="0.2">
      <c r="E663" s="37" t="str">
        <f t="shared" ref="E663:G663" si="165" xml:space="preserve"> E$368</f>
        <v xml:space="preserve">Ofwat - PR24 Innovation and water efficiency revenue adjustment expressed in 2027-28 CPIH FYA prices (Business retail) </v>
      </c>
      <c r="F663" s="4">
        <f t="shared" si="165"/>
        <v>0</v>
      </c>
      <c r="G663" s="37" t="str">
        <f t="shared" si="165"/>
        <v>£m</v>
      </c>
      <c r="H663" s="4"/>
    </row>
    <row r="664" spans="1:8" hidden="1" outlineLevel="1" x14ac:dyDescent="0.2">
      <c r="A664" s="3"/>
      <c r="B664" s="3"/>
      <c r="C664" s="10"/>
      <c r="D664" s="11"/>
      <c r="E664" s="211" t="s">
        <v>2872</v>
      </c>
      <c r="F664" s="212">
        <f xml:space="preserve"> SUM( $F656:$F663 )</f>
        <v>0</v>
      </c>
      <c r="G664" s="211" t="s">
        <v>199</v>
      </c>
      <c r="H664" s="4"/>
    </row>
    <row r="665" spans="1:8" hidden="1" outlineLevel="1" x14ac:dyDescent="0.2"/>
    <row r="666" spans="1:8" hidden="1" outlineLevel="1" x14ac:dyDescent="0.2"/>
    <row r="667" spans="1:8" hidden="1" outlineLevel="1" x14ac:dyDescent="0.2">
      <c r="B667" s="33" t="s">
        <v>2488</v>
      </c>
    </row>
    <row r="668" spans="1:8" hidden="1" outlineLevel="1" x14ac:dyDescent="0.2">
      <c r="E668" s="37" t="str">
        <f t="shared" ref="E668:G668" si="166" xml:space="preserve"> E$381</f>
        <v xml:space="preserve">Ofwat - PR24 QAA revenue adjustment expressed in 2027-28 CPIH FYA prices (WR) </v>
      </c>
      <c r="F668" s="4">
        <f t="shared" si="166"/>
        <v>0</v>
      </c>
      <c r="G668" s="37" t="str">
        <f t="shared" si="166"/>
        <v>£m</v>
      </c>
      <c r="H668" s="4"/>
    </row>
    <row r="669" spans="1:8" hidden="1" outlineLevel="1" x14ac:dyDescent="0.2">
      <c r="E669" s="37" t="str">
        <f t="shared" ref="E669:G669" si="167" xml:space="preserve"> E$382</f>
        <v xml:space="preserve">Ofwat - PR24 QAA revenue adjustment expressed in 2027-28 CPIH FYA prices (WN) </v>
      </c>
      <c r="F669" s="4">
        <f t="shared" si="167"/>
        <v>0</v>
      </c>
      <c r="G669" s="37" t="str">
        <f t="shared" si="167"/>
        <v>£m</v>
      </c>
      <c r="H669" s="4"/>
    </row>
    <row r="670" spans="1:8" hidden="1" outlineLevel="1" x14ac:dyDescent="0.2">
      <c r="E670" s="37" t="str">
        <f t="shared" ref="E670:G670" si="168" xml:space="preserve"> E$383</f>
        <v xml:space="preserve">Ofwat - PR24 QAA revenue adjustment expressed in 2027-28 CPIH FYA prices (WWN) </v>
      </c>
      <c r="F670" s="4">
        <f t="shared" si="168"/>
        <v>0</v>
      </c>
      <c r="G670" s="37" t="str">
        <f t="shared" si="168"/>
        <v>£m</v>
      </c>
      <c r="H670" s="4"/>
    </row>
    <row r="671" spans="1:8" hidden="1" outlineLevel="1" x14ac:dyDescent="0.2">
      <c r="E671" s="37" t="str">
        <f t="shared" ref="E671:G671" si="169" xml:space="preserve"> E$384</f>
        <v xml:space="preserve">Ofwat - PR24 QAA revenue adjustment expressed in 2027-28 CPIH FYA prices (BR) </v>
      </c>
      <c r="F671" s="4">
        <f t="shared" si="169"/>
        <v>0</v>
      </c>
      <c r="G671" s="37" t="str">
        <f t="shared" si="169"/>
        <v>£m</v>
      </c>
      <c r="H671" s="4"/>
    </row>
    <row r="672" spans="1:8" hidden="1" outlineLevel="1" x14ac:dyDescent="0.2">
      <c r="E672" s="37" t="str">
        <f t="shared" ref="E672:G672" si="170" xml:space="preserve"> E$385</f>
        <v xml:space="preserve">Ofwat - PR24 QAA revenue adjustment expressed in 2027-28 CPIH FYA prices (ADDN1) </v>
      </c>
      <c r="F672" s="4">
        <f t="shared" si="170"/>
        <v>0</v>
      </c>
      <c r="G672" s="37" t="str">
        <f t="shared" si="170"/>
        <v>£m</v>
      </c>
      <c r="H672" s="4"/>
    </row>
    <row r="673" spans="1:8" hidden="1" outlineLevel="1" x14ac:dyDescent="0.2">
      <c r="E673" s="37" t="str">
        <f t="shared" ref="E673:G673" si="171" xml:space="preserve"> E$386</f>
        <v xml:space="preserve">Ofwat - PR24 QAA revenue adjustment expressed in 2027-28 CPIH FYA prices (ADDN2) </v>
      </c>
      <c r="F673" s="4">
        <f t="shared" si="171"/>
        <v>0</v>
      </c>
      <c r="G673" s="37" t="str">
        <f t="shared" si="171"/>
        <v>£m</v>
      </c>
      <c r="H673" s="4"/>
    </row>
    <row r="674" spans="1:8" hidden="1" outlineLevel="1" x14ac:dyDescent="0.2">
      <c r="E674" s="37" t="str">
        <f t="shared" ref="E674:G674" si="172" xml:space="preserve"> E$387</f>
        <v xml:space="preserve">Ofwat - PR24 QAA revenue adjustment expressed in 2027-28 CPIH FYA prices (Residential retail) </v>
      </c>
      <c r="F674" s="4">
        <f t="shared" si="172"/>
        <v>0</v>
      </c>
      <c r="G674" s="37" t="str">
        <f t="shared" si="172"/>
        <v>£m</v>
      </c>
      <c r="H674" s="4"/>
    </row>
    <row r="675" spans="1:8" hidden="1" outlineLevel="1" x14ac:dyDescent="0.2">
      <c r="E675" s="37" t="str">
        <f t="shared" ref="E675:G675" si="173" xml:space="preserve"> E$388</f>
        <v xml:space="preserve">Ofwat - PR24 QAA revenue adjustment expressed in 2027-28 CPIH FYA prices (Business retail) </v>
      </c>
      <c r="F675" s="4">
        <f t="shared" si="173"/>
        <v>0</v>
      </c>
      <c r="G675" s="37" t="str">
        <f t="shared" si="173"/>
        <v>£m</v>
      </c>
      <c r="H675" s="4"/>
    </row>
    <row r="676" spans="1:8" hidden="1" outlineLevel="1" x14ac:dyDescent="0.2">
      <c r="A676" s="3"/>
      <c r="B676" s="3"/>
      <c r="C676" s="10"/>
      <c r="D676" s="11"/>
      <c r="E676" s="211" t="s">
        <v>2488</v>
      </c>
      <c r="F676" s="212">
        <f xml:space="preserve"> SUM( $F668:$F675 )</f>
        <v>0</v>
      </c>
      <c r="G676" s="211" t="s">
        <v>199</v>
      </c>
      <c r="H676" s="4"/>
    </row>
    <row r="677" spans="1:8" hidden="1" outlineLevel="1" x14ac:dyDescent="0.2"/>
    <row r="678" spans="1:8" hidden="1" outlineLevel="1" x14ac:dyDescent="0.2"/>
    <row r="679" spans="1:8" hidden="1" outlineLevel="1" x14ac:dyDescent="0.2">
      <c r="B679" s="33" t="s">
        <v>2873</v>
      </c>
    </row>
    <row r="680" spans="1:8" hidden="1" outlineLevel="1" x14ac:dyDescent="0.2">
      <c r="E680" s="37" t="str">
        <f t="shared" ref="E680:G680" si="174" xml:space="preserve"> E$401</f>
        <v xml:space="preserve">Ofwat - Other revenue adjustments expressed in 2027-28 CPIH FYA prices (WR) </v>
      </c>
      <c r="F680" s="4">
        <f t="shared" si="174"/>
        <v>0</v>
      </c>
      <c r="G680" s="37" t="str">
        <f t="shared" si="174"/>
        <v>£m</v>
      </c>
      <c r="H680" s="4"/>
    </row>
    <row r="681" spans="1:8" hidden="1" outlineLevel="1" x14ac:dyDescent="0.2">
      <c r="E681" s="37" t="str">
        <f t="shared" ref="E681:G681" si="175" xml:space="preserve"> E$402</f>
        <v xml:space="preserve">Ofwat - Other revenue adjustments expressed in 2027-28 CPIH FYA prices (WN) </v>
      </c>
      <c r="F681" s="4">
        <f t="shared" si="175"/>
        <v>0</v>
      </c>
      <c r="G681" s="37" t="str">
        <f t="shared" si="175"/>
        <v>£m</v>
      </c>
      <c r="H681" s="4"/>
    </row>
    <row r="682" spans="1:8" hidden="1" outlineLevel="1" x14ac:dyDescent="0.2">
      <c r="E682" s="37" t="str">
        <f t="shared" ref="E682:G682" si="176" xml:space="preserve"> E$403</f>
        <v xml:space="preserve">Ofwat - Other revenue adjustments expressed in 2027-28 CPIH FYA prices (WWN) </v>
      </c>
      <c r="F682" s="4">
        <f t="shared" si="176"/>
        <v>0</v>
      </c>
      <c r="G682" s="37" t="str">
        <f t="shared" si="176"/>
        <v>£m</v>
      </c>
      <c r="H682" s="4"/>
    </row>
    <row r="683" spans="1:8" hidden="1" outlineLevel="1" x14ac:dyDescent="0.2">
      <c r="E683" s="37" t="str">
        <f t="shared" ref="E683:G683" si="177" xml:space="preserve"> E$404</f>
        <v xml:space="preserve">Ofwat - Other revenue adjustments expressed in 2027-28 CPIH FYA prices (BR) </v>
      </c>
      <c r="F683" s="4">
        <f t="shared" si="177"/>
        <v>0</v>
      </c>
      <c r="G683" s="37" t="str">
        <f t="shared" si="177"/>
        <v>£m</v>
      </c>
      <c r="H683" s="4"/>
    </row>
    <row r="684" spans="1:8" hidden="1" outlineLevel="1" x14ac:dyDescent="0.2">
      <c r="E684" s="37" t="str">
        <f t="shared" ref="E684:G684" si="178" xml:space="preserve"> E$405</f>
        <v xml:space="preserve">Ofwat - Other revenue adjustments expressed in 2027-28 CPIH FYA prices (ADDN1) </v>
      </c>
      <c r="F684" s="4">
        <f t="shared" si="178"/>
        <v>0</v>
      </c>
      <c r="G684" s="37" t="str">
        <f t="shared" si="178"/>
        <v>£m</v>
      </c>
      <c r="H684" s="4"/>
    </row>
    <row r="685" spans="1:8" hidden="1" outlineLevel="1" x14ac:dyDescent="0.2">
      <c r="E685" s="37" t="str">
        <f t="shared" ref="E685:G685" si="179" xml:space="preserve"> E$406</f>
        <v xml:space="preserve">Ofwat - Other revenue adjustments expressed in 2027-28 CPIH FYA prices (ADDN2) </v>
      </c>
      <c r="F685" s="4">
        <f t="shared" si="179"/>
        <v>0</v>
      </c>
      <c r="G685" s="37" t="str">
        <f t="shared" si="179"/>
        <v>£m</v>
      </c>
      <c r="H685" s="4"/>
    </row>
    <row r="686" spans="1:8" hidden="1" outlineLevel="1" x14ac:dyDescent="0.2">
      <c r="E686" s="37" t="str">
        <f t="shared" ref="E686:G686" si="180" xml:space="preserve"> E$407</f>
        <v xml:space="preserve">Ofwat - Other revenue adjustments expressed in 2027-28 CPIH FYA prices (Residential retail) </v>
      </c>
      <c r="F686" s="4">
        <f t="shared" si="180"/>
        <v>0</v>
      </c>
      <c r="G686" s="37" t="str">
        <f t="shared" si="180"/>
        <v>£m</v>
      </c>
      <c r="H686" s="4"/>
    </row>
    <row r="687" spans="1:8" hidden="1" outlineLevel="1" x14ac:dyDescent="0.2">
      <c r="E687" s="37" t="str">
        <f t="shared" ref="E687:G687" si="181" xml:space="preserve"> E$408</f>
        <v xml:space="preserve">Ofwat - Other revenue adjustments expressed in 2027-28 CPIH FYA prices (Business retail) </v>
      </c>
      <c r="F687" s="4">
        <f t="shared" si="181"/>
        <v>0</v>
      </c>
      <c r="G687" s="37" t="str">
        <f t="shared" si="181"/>
        <v>£m</v>
      </c>
      <c r="H687" s="4"/>
    </row>
    <row r="688" spans="1:8" hidden="1" outlineLevel="1" x14ac:dyDescent="0.2">
      <c r="A688" s="3"/>
      <c r="B688" s="3"/>
      <c r="C688" s="10"/>
      <c r="D688" s="11"/>
      <c r="E688" s="211" t="s">
        <v>2873</v>
      </c>
      <c r="F688" s="212">
        <f xml:space="preserve"> SUM( $F680:$F687 )</f>
        <v>0</v>
      </c>
      <c r="G688" s="211" t="s">
        <v>199</v>
      </c>
      <c r="H688" s="4"/>
    </row>
    <row r="689" spans="1:8" hidden="1" outlineLevel="1" x14ac:dyDescent="0.2"/>
    <row r="690" spans="1:8" hidden="1" outlineLevel="1" x14ac:dyDescent="0.2"/>
    <row r="691" spans="1:8" hidden="1" outlineLevel="1" x14ac:dyDescent="0.2">
      <c r="B691" s="33" t="s">
        <v>2874</v>
      </c>
    </row>
    <row r="692" spans="1:8" hidden="1" outlineLevel="1" x14ac:dyDescent="0.2">
      <c r="E692" s="37" t="str">
        <f t="shared" ref="E692:G692" si="182" xml:space="preserve"> E$421</f>
        <v xml:space="preserve">Ofwat - PR24 Price control deliverables (PCD) revenue adjustment expressed in 2027-28 CPIH FYA prices (WR) </v>
      </c>
      <c r="F692" s="4">
        <f t="shared" si="182"/>
        <v>0</v>
      </c>
      <c r="G692" s="37" t="str">
        <f t="shared" si="182"/>
        <v>£m</v>
      </c>
      <c r="H692" s="4"/>
    </row>
    <row r="693" spans="1:8" hidden="1" outlineLevel="1" x14ac:dyDescent="0.2">
      <c r="E693" s="37" t="str">
        <f t="shared" ref="E693:G693" si="183" xml:space="preserve"> E$422</f>
        <v xml:space="preserve">Ofwat - PR24 Price control deliverables (PCD) revenue adjustment expressed in 2027-28 CPIH FYA prices (WN) </v>
      </c>
      <c r="F693" s="4">
        <f t="shared" si="183"/>
        <v>0</v>
      </c>
      <c r="G693" s="37" t="str">
        <f t="shared" si="183"/>
        <v>£m</v>
      </c>
      <c r="H693" s="4"/>
    </row>
    <row r="694" spans="1:8" hidden="1" outlineLevel="1" x14ac:dyDescent="0.2">
      <c r="E694" s="37" t="str">
        <f t="shared" ref="E694:G694" si="184" xml:space="preserve"> E$423</f>
        <v xml:space="preserve">Ofwat - PR24 Price control deliverables (PCD) revenue adjustment expressed in 2027-28 CPIH FYA prices (WWN) </v>
      </c>
      <c r="F694" s="4">
        <f t="shared" si="184"/>
        <v>0</v>
      </c>
      <c r="G694" s="37" t="str">
        <f t="shared" si="184"/>
        <v>£m</v>
      </c>
      <c r="H694" s="4"/>
    </row>
    <row r="695" spans="1:8" hidden="1" outlineLevel="1" x14ac:dyDescent="0.2">
      <c r="E695" s="37" t="str">
        <f t="shared" ref="E695:G695" si="185" xml:space="preserve"> E$424</f>
        <v xml:space="preserve">Ofwat - PR24 Price control deliverables (PCD) revenue adjustment expressed in 2027-28 CPIH FYA prices (BR) </v>
      </c>
      <c r="F695" s="4">
        <f t="shared" si="185"/>
        <v>0</v>
      </c>
      <c r="G695" s="37" t="str">
        <f t="shared" si="185"/>
        <v>£m</v>
      </c>
      <c r="H695" s="4"/>
    </row>
    <row r="696" spans="1:8" hidden="1" outlineLevel="1" x14ac:dyDescent="0.2">
      <c r="E696" s="37" t="str">
        <f t="shared" ref="E696:G696" si="186" xml:space="preserve"> E$425</f>
        <v xml:space="preserve">Ofwat - PR24 Price control deliverables (PCD) revenue adjustment expressed in 2027-28 CPIH FYA prices (ADDN1) </v>
      </c>
      <c r="F696" s="4">
        <f t="shared" si="186"/>
        <v>0</v>
      </c>
      <c r="G696" s="37" t="str">
        <f t="shared" si="186"/>
        <v>£m</v>
      </c>
      <c r="H696" s="4"/>
    </row>
    <row r="697" spans="1:8" hidden="1" outlineLevel="1" x14ac:dyDescent="0.2">
      <c r="E697" s="37" t="str">
        <f t="shared" ref="E697:G697" si="187" xml:space="preserve"> E$426</f>
        <v xml:space="preserve">Ofwat - PR24 Price control deliverables (PCD) revenue adjustment expressed in 2027-28 CPIH FYA prices (ADDN2) </v>
      </c>
      <c r="F697" s="4">
        <f t="shared" si="187"/>
        <v>0</v>
      </c>
      <c r="G697" s="37" t="str">
        <f t="shared" si="187"/>
        <v>£m</v>
      </c>
      <c r="H697" s="4"/>
    </row>
    <row r="698" spans="1:8" hidden="1" outlineLevel="1" x14ac:dyDescent="0.2">
      <c r="E698" s="37" t="str">
        <f t="shared" ref="E698:G698" si="188" xml:space="preserve"> E$427</f>
        <v xml:space="preserve">Ofwat - PR24 Price control deliverables (PCD) revenue adjustment expressed in 2027-28 CPIH FYA prices (Residential retail) </v>
      </c>
      <c r="F698" s="4">
        <f t="shared" si="188"/>
        <v>0</v>
      </c>
      <c r="G698" s="37" t="str">
        <f t="shared" si="188"/>
        <v>£m</v>
      </c>
      <c r="H698" s="4"/>
    </row>
    <row r="699" spans="1:8" hidden="1" outlineLevel="1" x14ac:dyDescent="0.2">
      <c r="E699" s="37" t="str">
        <f t="shared" ref="E699:G699" si="189" xml:space="preserve"> E$428</f>
        <v xml:space="preserve">Ofwat - PR24 Price control deliverables (PCD) revenue adjustment expressed in 2027-28 CPIH FYA prices (Business retail) </v>
      </c>
      <c r="F699" s="4">
        <f t="shared" si="189"/>
        <v>0</v>
      </c>
      <c r="G699" s="37" t="str">
        <f t="shared" si="189"/>
        <v>£m</v>
      </c>
      <c r="H699" s="4"/>
    </row>
    <row r="700" spans="1:8" hidden="1" outlineLevel="1" x14ac:dyDescent="0.2">
      <c r="A700" s="3"/>
      <c r="B700" s="3"/>
      <c r="C700" s="10"/>
      <c r="D700" s="11"/>
      <c r="E700" s="211" t="s">
        <v>2874</v>
      </c>
      <c r="F700" s="212">
        <f xml:space="preserve"> SUM( $F692:$F699 )</f>
        <v>0</v>
      </c>
      <c r="G700" s="211" t="s">
        <v>199</v>
      </c>
      <c r="H700" s="4"/>
    </row>
    <row r="701" spans="1:8" hidden="1" outlineLevel="1" x14ac:dyDescent="0.2"/>
    <row r="702" spans="1:8" hidden="1" outlineLevel="1" x14ac:dyDescent="0.2"/>
    <row r="703" spans="1:8" hidden="1" outlineLevel="1" x14ac:dyDescent="0.2">
      <c r="B703" s="33" t="s">
        <v>231</v>
      </c>
    </row>
    <row r="704" spans="1:8" hidden="1" outlineLevel="1" x14ac:dyDescent="0.2">
      <c r="E704" s="37" t="str">
        <f t="shared" ref="E704:G704" si="190" xml:space="preserve"> E$441</f>
        <v xml:space="preserve">Ofwat - PR24 Wastewater enhancement revenue adjustment expressed in 2027-28 CPIH FYA prices (WR) </v>
      </c>
      <c r="F704" s="4">
        <f t="shared" si="190"/>
        <v>0</v>
      </c>
      <c r="G704" s="37" t="str">
        <f t="shared" si="190"/>
        <v>£m</v>
      </c>
      <c r="H704" s="4"/>
    </row>
    <row r="705" spans="1:8" hidden="1" outlineLevel="1" x14ac:dyDescent="0.2">
      <c r="E705" s="37" t="str">
        <f t="shared" ref="E705:G705" si="191" xml:space="preserve"> E$442</f>
        <v xml:space="preserve">Ofwat - PR24 Wastewater enhancement revenue adjustment expressed in 2027-28 CPIH FYA prices (WN) </v>
      </c>
      <c r="F705" s="4">
        <f t="shared" si="191"/>
        <v>0</v>
      </c>
      <c r="G705" s="37" t="str">
        <f t="shared" si="191"/>
        <v>£m</v>
      </c>
      <c r="H705" s="4"/>
    </row>
    <row r="706" spans="1:8" hidden="1" outlineLevel="1" x14ac:dyDescent="0.2">
      <c r="E706" s="37" t="str">
        <f t="shared" ref="E706:G706" si="192" xml:space="preserve"> E$443</f>
        <v xml:space="preserve">Ofwat - PR24 Wastewater enhancement revenue adjustment expressed in 2027-28 CPIH FYA prices (WWN) </v>
      </c>
      <c r="F706" s="4">
        <f t="shared" si="192"/>
        <v>0</v>
      </c>
      <c r="G706" s="37" t="str">
        <f t="shared" si="192"/>
        <v>£m</v>
      </c>
      <c r="H706" s="4"/>
    </row>
    <row r="707" spans="1:8" hidden="1" outlineLevel="1" x14ac:dyDescent="0.2">
      <c r="E707" s="37" t="str">
        <f t="shared" ref="E707:G707" si="193" xml:space="preserve"> E$444</f>
        <v xml:space="preserve">Ofwat - PR24 Wastewater enhancement revenue adjustment expressed in 2027-28 CPIH FYA prices (BR) </v>
      </c>
      <c r="F707" s="4">
        <f t="shared" si="193"/>
        <v>0</v>
      </c>
      <c r="G707" s="37" t="str">
        <f t="shared" si="193"/>
        <v>£m</v>
      </c>
      <c r="H707" s="4"/>
    </row>
    <row r="708" spans="1:8" hidden="1" outlineLevel="1" x14ac:dyDescent="0.2">
      <c r="E708" s="37" t="str">
        <f t="shared" ref="E708:G708" si="194" xml:space="preserve"> E$445</f>
        <v xml:space="preserve">Ofwat - PR24 Wastewater enhancement revenue adjustment expressed in 2027-28 CPIH FYA prices (ADDN1) </v>
      </c>
      <c r="F708" s="4">
        <f t="shared" si="194"/>
        <v>0</v>
      </c>
      <c r="G708" s="37" t="str">
        <f t="shared" si="194"/>
        <v>£m</v>
      </c>
      <c r="H708" s="4"/>
    </row>
    <row r="709" spans="1:8" hidden="1" outlineLevel="1" x14ac:dyDescent="0.2">
      <c r="E709" s="37" t="str">
        <f t="shared" ref="E709:G709" si="195" xml:space="preserve"> E$446</f>
        <v xml:space="preserve">Ofwat - PR24 Wastewater enhancement revenue adjustment expressed in 2027-28 CPIH FYA prices (ADDN2) </v>
      </c>
      <c r="F709" s="4">
        <f t="shared" si="195"/>
        <v>0</v>
      </c>
      <c r="G709" s="37" t="str">
        <f t="shared" si="195"/>
        <v>£m</v>
      </c>
      <c r="H709" s="4"/>
    </row>
    <row r="710" spans="1:8" hidden="1" outlineLevel="1" x14ac:dyDescent="0.2">
      <c r="E710" s="37" t="str">
        <f t="shared" ref="E710:G710" si="196" xml:space="preserve"> E$447</f>
        <v xml:space="preserve">Ofwat - PR24 Wastewater enhancement revenue adjustment expressed in 2027-28 CPIH FYA prices (Residential retail) </v>
      </c>
      <c r="F710" s="4">
        <f t="shared" si="196"/>
        <v>0</v>
      </c>
      <c r="G710" s="37" t="str">
        <f t="shared" si="196"/>
        <v>£m</v>
      </c>
      <c r="H710" s="4"/>
    </row>
    <row r="711" spans="1:8" hidden="1" outlineLevel="1" x14ac:dyDescent="0.2">
      <c r="E711" s="37" t="str">
        <f t="shared" ref="E711:G711" si="197" xml:space="preserve"> E$448</f>
        <v xml:space="preserve">Ofwat - PR24 Wastewater enhancement revenue adjustment expressed in 2027-28 CPIH FYA prices (Business retail) </v>
      </c>
      <c r="F711" s="4">
        <f t="shared" si="197"/>
        <v>0</v>
      </c>
      <c r="G711" s="37" t="str">
        <f t="shared" si="197"/>
        <v>£m</v>
      </c>
      <c r="H711" s="4"/>
    </row>
    <row r="712" spans="1:8" hidden="1" outlineLevel="1" x14ac:dyDescent="0.2">
      <c r="A712" s="3"/>
      <c r="B712" s="3"/>
      <c r="C712" s="10"/>
      <c r="D712" s="11"/>
      <c r="E712" s="211" t="s">
        <v>231</v>
      </c>
      <c r="F712" s="212">
        <f xml:space="preserve"> SUM( $F704:$F711 )</f>
        <v>0</v>
      </c>
      <c r="G712" s="211" t="s">
        <v>199</v>
      </c>
      <c r="H712" s="4"/>
    </row>
    <row r="713" spans="1:8" hidden="1" outlineLevel="1" x14ac:dyDescent="0.2"/>
    <row r="714" spans="1:8" x14ac:dyDescent="0.2"/>
    <row r="715" spans="1:8" x14ac:dyDescent="0.2"/>
    <row r="716" spans="1:8" s="21" customFormat="1" x14ac:dyDescent="0.2">
      <c r="A716" s="17"/>
      <c r="B716" s="17" t="s">
        <v>2108</v>
      </c>
      <c r="C716" s="24"/>
      <c r="D716" s="31"/>
    </row>
    <row r="717" spans="1:8" collapsed="1" x14ac:dyDescent="0.2"/>
    <row r="718" spans="1:8" hidden="1" outlineLevel="1" x14ac:dyDescent="0.2"/>
    <row r="719" spans="1:8" s="21" customFormat="1" hidden="1" outlineLevel="1" x14ac:dyDescent="0.2">
      <c r="A719" s="17"/>
      <c r="B719" s="17"/>
      <c r="C719" s="35" t="s">
        <v>753</v>
      </c>
      <c r="D719" s="31"/>
    </row>
    <row r="720" spans="1:8" hidden="1" outlineLevel="1" x14ac:dyDescent="0.2"/>
    <row r="721" spans="1:8" hidden="1" outlineLevel="2" x14ac:dyDescent="0.2">
      <c r="B721" s="33" t="s">
        <v>2489</v>
      </c>
    </row>
    <row r="722" spans="1:8" hidden="1" outlineLevel="2" x14ac:dyDescent="0.2">
      <c r="E722" s="37" t="str">
        <f t="shared" ref="E722:G722" si="198" xml:space="preserve"> E$21</f>
        <v xml:space="preserve">Ofwat - PR24 ODI revenue adjustment expressed in 2027-28 CPIH FYA prices (WR) </v>
      </c>
      <c r="F722" s="4">
        <f t="shared" si="198"/>
        <v>0</v>
      </c>
      <c r="G722" s="37" t="str">
        <f t="shared" si="198"/>
        <v>£m</v>
      </c>
      <c r="H722" s="4"/>
    </row>
    <row r="723" spans="1:8" hidden="1" outlineLevel="2" x14ac:dyDescent="0.2">
      <c r="E723" s="37" t="str">
        <f t="shared" ref="E723:G723" si="199" xml:space="preserve"> E$22</f>
        <v xml:space="preserve">Ofwat - PR24 ODI revenue adjustment expressed in 2027-28 CPIH FYA prices (WN) </v>
      </c>
      <c r="F723" s="4">
        <f t="shared" si="199"/>
        <v>0</v>
      </c>
      <c r="G723" s="37" t="str">
        <f t="shared" si="199"/>
        <v>£m</v>
      </c>
      <c r="H723" s="4"/>
    </row>
    <row r="724" spans="1:8" hidden="1" outlineLevel="2" x14ac:dyDescent="0.2">
      <c r="E724" s="37" t="str">
        <f t="shared" ref="E724:G724" si="200" xml:space="preserve"> E$23</f>
        <v xml:space="preserve">Ofwat - PR24 ODI revenue adjustment expressed in 2027-28 CPIH FYA prices (WWN) </v>
      </c>
      <c r="F724" s="4">
        <f t="shared" si="200"/>
        <v>0</v>
      </c>
      <c r="G724" s="37" t="str">
        <f t="shared" si="200"/>
        <v>£m</v>
      </c>
      <c r="H724" s="4"/>
    </row>
    <row r="725" spans="1:8" hidden="1" outlineLevel="2" x14ac:dyDescent="0.2">
      <c r="E725" s="37" t="str">
        <f t="shared" ref="E725:G725" si="201" xml:space="preserve"> E$24</f>
        <v xml:space="preserve">Ofwat - PR24 ODI revenue adjustment expressed in 2027-28 CPIH FYA prices (BR) </v>
      </c>
      <c r="F725" s="4">
        <f t="shared" si="201"/>
        <v>0</v>
      </c>
      <c r="G725" s="37" t="str">
        <f t="shared" si="201"/>
        <v>£m</v>
      </c>
      <c r="H725" s="4"/>
    </row>
    <row r="726" spans="1:8" hidden="1" outlineLevel="2" x14ac:dyDescent="0.2">
      <c r="E726" s="37" t="str">
        <f t="shared" ref="E726:G726" si="202" xml:space="preserve"> E$25</f>
        <v xml:space="preserve">Ofwat - PR24 ODI revenue adjustment expressed in 2027-28 CPIH FYA prices (ADDN1) </v>
      </c>
      <c r="F726" s="4">
        <f t="shared" si="202"/>
        <v>0</v>
      </c>
      <c r="G726" s="37" t="str">
        <f t="shared" si="202"/>
        <v>£m</v>
      </c>
      <c r="H726" s="4"/>
    </row>
    <row r="727" spans="1:8" hidden="1" outlineLevel="2" x14ac:dyDescent="0.2">
      <c r="E727" s="37" t="str">
        <f t="shared" ref="E727:G727" si="203" xml:space="preserve"> E$26</f>
        <v xml:space="preserve">Ofwat - PR24 ODI revenue adjustment expressed in 2027-28 CPIH FYA prices (ADDN2) </v>
      </c>
      <c r="F727" s="4">
        <f t="shared" si="203"/>
        <v>0</v>
      </c>
      <c r="G727" s="37" t="str">
        <f t="shared" si="203"/>
        <v>£m</v>
      </c>
      <c r="H727" s="4"/>
    </row>
    <row r="728" spans="1:8" hidden="1" outlineLevel="2" x14ac:dyDescent="0.2">
      <c r="E728" s="37" t="str">
        <f t="shared" ref="E728:G728" si="204" xml:space="preserve"> E$27</f>
        <v xml:space="preserve">Ofwat - PR24 ODI revenue adjustment expressed in 2027-28 CPIH FYA prices (Residential retail) </v>
      </c>
      <c r="F728" s="4">
        <f t="shared" si="204"/>
        <v>0</v>
      </c>
      <c r="G728" s="37" t="str">
        <f t="shared" si="204"/>
        <v>£m</v>
      </c>
      <c r="H728" s="4"/>
    </row>
    <row r="729" spans="1:8" hidden="1" outlineLevel="2" x14ac:dyDescent="0.2">
      <c r="E729" s="37" t="str">
        <f t="shared" ref="E729:G729" si="205" xml:space="preserve"> E$28</f>
        <v xml:space="preserve">Ofwat - PR24 ODI revenue adjustment expressed in 2027-28 CPIH FYA prices (Business retail) </v>
      </c>
      <c r="F729" s="4">
        <f t="shared" si="205"/>
        <v>0</v>
      </c>
      <c r="G729" s="37" t="str">
        <f t="shared" si="205"/>
        <v>£m</v>
      </c>
      <c r="H729" s="4"/>
    </row>
    <row r="730" spans="1:8" hidden="1" outlineLevel="2" x14ac:dyDescent="0.2">
      <c r="A730" s="3"/>
      <c r="B730" s="3"/>
      <c r="C730" s="10"/>
      <c r="D730" s="11"/>
      <c r="E730" s="208" t="str">
        <f xml:space="preserve"> Inputs!E$370</f>
        <v xml:space="preserve">Eligible for post financeability adjustments tax uplift - PR24 ODI revenue adjustment (WR) </v>
      </c>
      <c r="F730" s="213">
        <f xml:space="preserve"> Inputs!F$370</f>
        <v>0</v>
      </c>
      <c r="G730" s="208" t="str">
        <f xml:space="preserve"> Inputs!G$370</f>
        <v>1 = Yes, 0 = No</v>
      </c>
      <c r="H730" s="23"/>
    </row>
    <row r="731" spans="1:8" hidden="1" outlineLevel="2" x14ac:dyDescent="0.2">
      <c r="A731" s="3"/>
      <c r="B731" s="3"/>
      <c r="C731" s="10"/>
      <c r="D731" s="11"/>
      <c r="E731" s="208" t="str">
        <f xml:space="preserve"> Inputs!E$371</f>
        <v xml:space="preserve">Eligible for post financeability adjustments tax uplift - PR24 ODI revenue adjustment (WN) </v>
      </c>
      <c r="F731" s="213">
        <f xml:space="preserve"> Inputs!F$371</f>
        <v>0</v>
      </c>
      <c r="G731" s="208" t="str">
        <f xml:space="preserve"> Inputs!G$371</f>
        <v>1 = Yes, 0 = No</v>
      </c>
      <c r="H731" s="23"/>
    </row>
    <row r="732" spans="1:8" hidden="1" outlineLevel="2" x14ac:dyDescent="0.2">
      <c r="A732" s="3"/>
      <c r="B732" s="3"/>
      <c r="C732" s="10"/>
      <c r="D732" s="11"/>
      <c r="E732" s="208" t="str">
        <f xml:space="preserve"> Inputs!E$372</f>
        <v xml:space="preserve">Eligible for post financeability adjustments tax uplift - PR24 ODI revenue adjustment (WWN) </v>
      </c>
      <c r="F732" s="213">
        <f xml:space="preserve"> Inputs!F$372</f>
        <v>0</v>
      </c>
      <c r="G732" s="208" t="str">
        <f xml:space="preserve"> Inputs!G$372</f>
        <v>1 = Yes, 0 = No</v>
      </c>
      <c r="H732" s="23"/>
    </row>
    <row r="733" spans="1:8" hidden="1" outlineLevel="2" x14ac:dyDescent="0.2">
      <c r="A733" s="3"/>
      <c r="B733" s="3"/>
      <c r="C733" s="10"/>
      <c r="D733" s="11"/>
      <c r="E733" s="208" t="str">
        <f xml:space="preserve"> Inputs!E$373</f>
        <v xml:space="preserve">Eligible for post financeability adjustments tax uplift - PR24 ODI revenue adjustment (BR) </v>
      </c>
      <c r="F733" s="213">
        <f xml:space="preserve"> Inputs!F$373</f>
        <v>0</v>
      </c>
      <c r="G733" s="208" t="str">
        <f xml:space="preserve"> Inputs!G$373</f>
        <v>1 = Yes, 0 = No</v>
      </c>
      <c r="H733" s="23"/>
    </row>
    <row r="734" spans="1:8" hidden="1" outlineLevel="2" x14ac:dyDescent="0.2">
      <c r="A734" s="3"/>
      <c r="B734" s="3"/>
      <c r="C734" s="10"/>
      <c r="D734" s="11"/>
      <c r="E734" s="208" t="str">
        <f xml:space="preserve"> Inputs!E$374</f>
        <v xml:space="preserve">Eligible for post financeability adjustments tax uplift - PR24 ODI revenue adjustment (ADDN1) </v>
      </c>
      <c r="F734" s="213">
        <f xml:space="preserve"> Inputs!F$374</f>
        <v>0</v>
      </c>
      <c r="G734" s="208" t="str">
        <f xml:space="preserve"> Inputs!G$374</f>
        <v>1 = Yes, 0 = No</v>
      </c>
      <c r="H734" s="23"/>
    </row>
    <row r="735" spans="1:8" hidden="1" outlineLevel="2" x14ac:dyDescent="0.2">
      <c r="A735" s="3"/>
      <c r="B735" s="3"/>
      <c r="C735" s="10"/>
      <c r="D735" s="11"/>
      <c r="E735" s="208" t="str">
        <f xml:space="preserve"> Inputs!E$375</f>
        <v xml:space="preserve">Eligible for post financeability adjustments tax uplift - PR24 ODI revenue adjustment (ADDN2) </v>
      </c>
      <c r="F735" s="213">
        <f xml:space="preserve"> Inputs!F$375</f>
        <v>0</v>
      </c>
      <c r="G735" s="208" t="str">
        <f xml:space="preserve"> Inputs!G$375</f>
        <v>1 = Yes, 0 = No</v>
      </c>
      <c r="H735" s="23"/>
    </row>
    <row r="736" spans="1:8" hidden="1" outlineLevel="2" x14ac:dyDescent="0.2">
      <c r="A736" s="3"/>
      <c r="B736" s="3"/>
      <c r="C736" s="10"/>
      <c r="D736" s="11"/>
      <c r="E736" s="208" t="str">
        <f xml:space="preserve"> Inputs!E$376</f>
        <v xml:space="preserve">Eligible for post financeability adjustments tax uplift - PR24 ODI revenue adjustment (Residential retail) </v>
      </c>
      <c r="F736" s="213">
        <f xml:space="preserve"> Inputs!F$376</f>
        <v>0</v>
      </c>
      <c r="G736" s="208" t="str">
        <f xml:space="preserve"> Inputs!G$376</f>
        <v>1 = Yes, 0 = No</v>
      </c>
      <c r="H736" s="23"/>
    </row>
    <row r="737" spans="1:8" hidden="1" outlineLevel="2" x14ac:dyDescent="0.2">
      <c r="A737" s="3"/>
      <c r="B737" s="3"/>
      <c r="C737" s="10"/>
      <c r="D737" s="11"/>
      <c r="E737" s="208" t="str">
        <f xml:space="preserve"> Inputs!E$377</f>
        <v xml:space="preserve">Eligible for post financeability adjustments tax uplift - PR24 ODI revenue adjustment (Business retail) </v>
      </c>
      <c r="F737" s="213">
        <f xml:space="preserve"> Inputs!F$377</f>
        <v>0</v>
      </c>
      <c r="G737" s="208" t="str">
        <f xml:space="preserve"> Inputs!G$377</f>
        <v>1 = Yes, 0 = No</v>
      </c>
      <c r="H737" s="23"/>
    </row>
    <row r="738" spans="1:8" hidden="1" outlineLevel="2" x14ac:dyDescent="0.2">
      <c r="A738" s="3"/>
      <c r="B738" s="3"/>
      <c r="C738" s="10"/>
      <c r="D738" s="11"/>
      <c r="E738" s="211" t="s">
        <v>986</v>
      </c>
      <c r="F738" s="212">
        <f t="shared" ref="F738:F745" si="206" xml:space="preserve"> $F722 * $F730</f>
        <v>0</v>
      </c>
      <c r="G738" s="211" t="s">
        <v>199</v>
      </c>
      <c r="H738" s="4"/>
    </row>
    <row r="739" spans="1:8" hidden="1" outlineLevel="2" x14ac:dyDescent="0.2">
      <c r="A739" s="3"/>
      <c r="B739" s="3"/>
      <c r="C739" s="10"/>
      <c r="D739" s="11"/>
      <c r="E739" s="211" t="s">
        <v>987</v>
      </c>
      <c r="F739" s="212">
        <f t="shared" si="206"/>
        <v>0</v>
      </c>
      <c r="G739" s="211" t="s">
        <v>199</v>
      </c>
      <c r="H739" s="4"/>
    </row>
    <row r="740" spans="1:8" hidden="1" outlineLevel="2" x14ac:dyDescent="0.2">
      <c r="A740" s="3"/>
      <c r="B740" s="3"/>
      <c r="C740" s="10"/>
      <c r="D740" s="11"/>
      <c r="E740" s="211" t="s">
        <v>1983</v>
      </c>
      <c r="F740" s="212">
        <f t="shared" si="206"/>
        <v>0</v>
      </c>
      <c r="G740" s="211" t="s">
        <v>199</v>
      </c>
      <c r="H740" s="4"/>
    </row>
    <row r="741" spans="1:8" hidden="1" outlineLevel="2" x14ac:dyDescent="0.2">
      <c r="A741" s="3"/>
      <c r="B741" s="3"/>
      <c r="C741" s="10"/>
      <c r="D741" s="11"/>
      <c r="E741" s="211" t="s">
        <v>2536</v>
      </c>
      <c r="F741" s="212">
        <f t="shared" si="206"/>
        <v>0</v>
      </c>
      <c r="G741" s="211" t="s">
        <v>199</v>
      </c>
      <c r="H741" s="4"/>
    </row>
    <row r="742" spans="1:8" hidden="1" outlineLevel="2" x14ac:dyDescent="0.2">
      <c r="A742" s="3"/>
      <c r="B742" s="3"/>
      <c r="C742" s="10"/>
      <c r="D742" s="11"/>
      <c r="E742" s="211" t="s">
        <v>1187</v>
      </c>
      <c r="F742" s="212">
        <f t="shared" si="206"/>
        <v>0</v>
      </c>
      <c r="G742" s="211" t="s">
        <v>199</v>
      </c>
      <c r="H742" s="4"/>
    </row>
    <row r="743" spans="1:8" hidden="1" outlineLevel="2" x14ac:dyDescent="0.2">
      <c r="A743" s="3"/>
      <c r="B743" s="3"/>
      <c r="C743" s="10"/>
      <c r="D743" s="11"/>
      <c r="E743" s="211" t="s">
        <v>2747</v>
      </c>
      <c r="F743" s="212">
        <f t="shared" si="206"/>
        <v>0</v>
      </c>
      <c r="G743" s="211" t="s">
        <v>199</v>
      </c>
      <c r="H743" s="4"/>
    </row>
    <row r="744" spans="1:8" hidden="1" outlineLevel="2" x14ac:dyDescent="0.2">
      <c r="A744" s="3"/>
      <c r="B744" s="3"/>
      <c r="C744" s="10"/>
      <c r="D744" s="11"/>
      <c r="E744" s="211" t="s">
        <v>2152</v>
      </c>
      <c r="F744" s="212">
        <f t="shared" si="206"/>
        <v>0</v>
      </c>
      <c r="G744" s="211" t="s">
        <v>199</v>
      </c>
      <c r="H744" s="4"/>
    </row>
    <row r="745" spans="1:8" hidden="1" outlineLevel="2" x14ac:dyDescent="0.2">
      <c r="A745" s="3"/>
      <c r="B745" s="3"/>
      <c r="C745" s="10"/>
      <c r="D745" s="11"/>
      <c r="E745" s="211" t="s">
        <v>1188</v>
      </c>
      <c r="F745" s="212">
        <f t="shared" si="206"/>
        <v>0</v>
      </c>
      <c r="G745" s="211" t="s">
        <v>199</v>
      </c>
      <c r="H745" s="4"/>
    </row>
    <row r="746" spans="1:8" hidden="1" outlineLevel="2" x14ac:dyDescent="0.2"/>
    <row r="747" spans="1:8" hidden="1" outlineLevel="2" x14ac:dyDescent="0.2"/>
    <row r="748" spans="1:8" hidden="1" outlineLevel="2" x14ac:dyDescent="0.2">
      <c r="B748" s="33" t="s">
        <v>397</v>
      </c>
    </row>
    <row r="749" spans="1:8" hidden="1" outlineLevel="2" x14ac:dyDescent="0.2">
      <c r="E749" s="37" t="str">
        <f t="shared" ref="E749:G749" si="207" xml:space="preserve"> E$738</f>
        <v xml:space="preserve">Ofwat - PR24 ODI revenue adjustment eligible for tax uplift in 2027-28 CPIH FYA prices (WR) </v>
      </c>
      <c r="F749" s="4">
        <f t="shared" si="207"/>
        <v>0</v>
      </c>
      <c r="G749" s="37" t="str">
        <f t="shared" si="207"/>
        <v>£m</v>
      </c>
      <c r="H749" s="4"/>
    </row>
    <row r="750" spans="1:8" hidden="1" outlineLevel="2" x14ac:dyDescent="0.2">
      <c r="E750" s="37" t="str">
        <f t="shared" ref="E750:G750" si="208" xml:space="preserve"> E$739</f>
        <v xml:space="preserve">Ofwat - PR24 ODI revenue adjustment eligible for tax uplift in 2027-28 CPIH FYA prices (WN) </v>
      </c>
      <c r="F750" s="4">
        <f t="shared" si="208"/>
        <v>0</v>
      </c>
      <c r="G750" s="37" t="str">
        <f t="shared" si="208"/>
        <v>£m</v>
      </c>
      <c r="H750" s="4"/>
    </row>
    <row r="751" spans="1:8" hidden="1" outlineLevel="2" x14ac:dyDescent="0.2">
      <c r="E751" s="37" t="str">
        <f t="shared" ref="E751:G751" si="209" xml:space="preserve"> E$740</f>
        <v xml:space="preserve">Ofwat - PR24 ODI revenue adjustment eligible for tax uplift in 2027-28 CPIH FYA prices (WWN) </v>
      </c>
      <c r="F751" s="4">
        <f t="shared" si="209"/>
        <v>0</v>
      </c>
      <c r="G751" s="37" t="str">
        <f t="shared" si="209"/>
        <v>£m</v>
      </c>
      <c r="H751" s="4"/>
    </row>
    <row r="752" spans="1:8" hidden="1" outlineLevel="2" x14ac:dyDescent="0.2">
      <c r="E752" s="37" t="str">
        <f t="shared" ref="E752:G752" si="210" xml:space="preserve"> E$741</f>
        <v xml:space="preserve">Ofwat - PR24 ODI revenue adjustment eligible for tax uplift in 2027-28 CPIH FYA prices (BR) </v>
      </c>
      <c r="F752" s="4">
        <f t="shared" si="210"/>
        <v>0</v>
      </c>
      <c r="G752" s="37" t="str">
        <f t="shared" si="210"/>
        <v>£m</v>
      </c>
      <c r="H752" s="4"/>
    </row>
    <row r="753" spans="1:8" hidden="1" outlineLevel="2" x14ac:dyDescent="0.2">
      <c r="E753" s="37" t="str">
        <f t="shared" ref="E753:G753" si="211" xml:space="preserve"> E$742</f>
        <v xml:space="preserve">Ofwat - PR24 ODI revenue adjustment eligible for tax uplift in 2027-28 CPIH FYA prices (ADDN1) </v>
      </c>
      <c r="F753" s="4">
        <f t="shared" si="211"/>
        <v>0</v>
      </c>
      <c r="G753" s="37" t="str">
        <f t="shared" si="211"/>
        <v>£m</v>
      </c>
      <c r="H753" s="4"/>
    </row>
    <row r="754" spans="1:8" hidden="1" outlineLevel="2" x14ac:dyDescent="0.2">
      <c r="E754" s="37" t="str">
        <f t="shared" ref="E754:G754" si="212" xml:space="preserve"> E$743</f>
        <v xml:space="preserve">Ofwat - PR24 ODI revenue adjustment eligible for tax uplift in 2027-28 CPIH FYA prices (ADDN2) </v>
      </c>
      <c r="F754" s="4">
        <f t="shared" si="212"/>
        <v>0</v>
      </c>
      <c r="G754" s="37" t="str">
        <f t="shared" si="212"/>
        <v>£m</v>
      </c>
      <c r="H754" s="4"/>
    </row>
    <row r="755" spans="1:8" hidden="1" outlineLevel="2" x14ac:dyDescent="0.2">
      <c r="E755" s="37" t="str">
        <f t="shared" ref="E755:G755" si="213" xml:space="preserve"> E$744</f>
        <v xml:space="preserve">Ofwat - PR24 ODI revenue adjustment eligible for tax uplift in 2027-28 CPIH FYA prices (Residential retail) </v>
      </c>
      <c r="F755" s="4">
        <f t="shared" si="213"/>
        <v>0</v>
      </c>
      <c r="G755" s="37" t="str">
        <f t="shared" si="213"/>
        <v>£m</v>
      </c>
      <c r="H755" s="4"/>
    </row>
    <row r="756" spans="1:8" hidden="1" outlineLevel="2" x14ac:dyDescent="0.2">
      <c r="E756" s="37" t="str">
        <f t="shared" ref="E756:G756" si="214" xml:space="preserve"> E$745</f>
        <v xml:space="preserve">Ofwat - PR24 ODI revenue adjustment eligible for tax uplift in 2027-28 CPIH FYA prices (Business retail) </v>
      </c>
      <c r="F756" s="4">
        <f t="shared" si="214"/>
        <v>0</v>
      </c>
      <c r="G756" s="37" t="str">
        <f t="shared" si="214"/>
        <v>£m</v>
      </c>
      <c r="H756" s="4"/>
    </row>
    <row r="757" spans="1:8" hidden="1" outlineLevel="2" x14ac:dyDescent="0.2">
      <c r="A757" s="3"/>
      <c r="B757" s="3"/>
      <c r="C757" s="10"/>
      <c r="D757" s="11"/>
      <c r="E757" s="208" t="str">
        <f xml:space="preserve"> Inputs!E$379</f>
        <v>PR24 ODI retail revenue adjustments tax uplift switch</v>
      </c>
      <c r="F757" s="213">
        <f xml:space="preserve"> Inputs!F$379</f>
        <v>0</v>
      </c>
      <c r="G757" s="208" t="str">
        <f xml:space="preserve"> Inputs!G$379</f>
        <v>1 = Yes, 0 = No</v>
      </c>
      <c r="H757" s="23"/>
    </row>
    <row r="758" spans="1:8" hidden="1" outlineLevel="2" x14ac:dyDescent="0.2">
      <c r="A758" s="3"/>
      <c r="B758" s="3"/>
      <c r="C758" s="10"/>
      <c r="D758" s="11"/>
      <c r="E758" s="208" t="str">
        <f xml:space="preserve"> Inputs!E$380</f>
        <v>PR24 ODI retail revenue adjustments tax rate</v>
      </c>
      <c r="F758" s="214">
        <f xml:space="preserve"> Inputs!F$380</f>
        <v>0</v>
      </c>
      <c r="G758" s="208" t="str">
        <f xml:space="preserve"> Inputs!G$380</f>
        <v>%</v>
      </c>
      <c r="H758" s="63"/>
    </row>
    <row r="759" spans="1:8" hidden="1" outlineLevel="2" x14ac:dyDescent="0.2">
      <c r="A759" s="3"/>
      <c r="B759" s="3"/>
      <c r="C759" s="10"/>
      <c r="D759" s="11"/>
      <c r="E759" s="211" t="s">
        <v>988</v>
      </c>
      <c r="F759" s="212">
        <f t="shared" ref="F759:F766" si="215" xml:space="preserve"> ( $F749 * $F$757 * ( 1 / ( 1 - $F$758 ) - 1 ) ) + $F749</f>
        <v>0</v>
      </c>
      <c r="G759" s="211" t="s">
        <v>199</v>
      </c>
      <c r="H759" s="4"/>
    </row>
    <row r="760" spans="1:8" hidden="1" outlineLevel="2" x14ac:dyDescent="0.2">
      <c r="A760" s="3"/>
      <c r="B760" s="3"/>
      <c r="C760" s="10"/>
      <c r="D760" s="11"/>
      <c r="E760" s="211" t="s">
        <v>795</v>
      </c>
      <c r="F760" s="212">
        <f t="shared" si="215"/>
        <v>0</v>
      </c>
      <c r="G760" s="211" t="s">
        <v>199</v>
      </c>
      <c r="H760" s="4"/>
    </row>
    <row r="761" spans="1:8" hidden="1" outlineLevel="2" x14ac:dyDescent="0.2">
      <c r="A761" s="3"/>
      <c r="B761" s="3"/>
      <c r="C761" s="10"/>
      <c r="D761" s="11"/>
      <c r="E761" s="211" t="s">
        <v>1189</v>
      </c>
      <c r="F761" s="212">
        <f t="shared" si="215"/>
        <v>0</v>
      </c>
      <c r="G761" s="211" t="s">
        <v>199</v>
      </c>
      <c r="H761" s="4"/>
    </row>
    <row r="762" spans="1:8" hidden="1" outlineLevel="2" x14ac:dyDescent="0.2">
      <c r="A762" s="3"/>
      <c r="B762" s="3"/>
      <c r="C762" s="10"/>
      <c r="D762" s="11"/>
      <c r="E762" s="211" t="s">
        <v>2334</v>
      </c>
      <c r="F762" s="212">
        <f t="shared" si="215"/>
        <v>0</v>
      </c>
      <c r="G762" s="211" t="s">
        <v>199</v>
      </c>
      <c r="H762" s="4"/>
    </row>
    <row r="763" spans="1:8" hidden="1" outlineLevel="2" x14ac:dyDescent="0.2">
      <c r="A763" s="3"/>
      <c r="B763" s="3"/>
      <c r="C763" s="10"/>
      <c r="D763" s="11"/>
      <c r="E763" s="211" t="s">
        <v>2153</v>
      </c>
      <c r="F763" s="212">
        <f t="shared" si="215"/>
        <v>0</v>
      </c>
      <c r="G763" s="211" t="s">
        <v>199</v>
      </c>
      <c r="H763" s="4"/>
    </row>
    <row r="764" spans="1:8" hidden="1" outlineLevel="2" x14ac:dyDescent="0.2">
      <c r="A764" s="3"/>
      <c r="B764" s="3"/>
      <c r="C764" s="10"/>
      <c r="D764" s="11"/>
      <c r="E764" s="211" t="s">
        <v>620</v>
      </c>
      <c r="F764" s="212">
        <f t="shared" si="215"/>
        <v>0</v>
      </c>
      <c r="G764" s="211" t="s">
        <v>199</v>
      </c>
      <c r="H764" s="4"/>
    </row>
    <row r="765" spans="1:8" hidden="1" outlineLevel="2" x14ac:dyDescent="0.2">
      <c r="A765" s="3"/>
      <c r="B765" s="3"/>
      <c r="C765" s="10"/>
      <c r="D765" s="11"/>
      <c r="E765" s="211" t="s">
        <v>1608</v>
      </c>
      <c r="F765" s="212">
        <f t="shared" si="215"/>
        <v>0</v>
      </c>
      <c r="G765" s="211" t="s">
        <v>199</v>
      </c>
      <c r="H765" s="4"/>
    </row>
    <row r="766" spans="1:8" hidden="1" outlineLevel="2" x14ac:dyDescent="0.2">
      <c r="A766" s="3"/>
      <c r="B766" s="3"/>
      <c r="C766" s="10"/>
      <c r="D766" s="11"/>
      <c r="E766" s="211" t="s">
        <v>1984</v>
      </c>
      <c r="F766" s="212">
        <f t="shared" si="215"/>
        <v>0</v>
      </c>
      <c r="G766" s="211" t="s">
        <v>199</v>
      </c>
      <c r="H766" s="4"/>
    </row>
    <row r="767" spans="1:8" hidden="1" outlineLevel="2" x14ac:dyDescent="0.2"/>
    <row r="768" spans="1:8" hidden="1" outlineLevel="2" x14ac:dyDescent="0.2"/>
    <row r="769" spans="1:8" hidden="1" outlineLevel="2" x14ac:dyDescent="0.2">
      <c r="B769" s="33" t="s">
        <v>2109</v>
      </c>
    </row>
    <row r="770" spans="1:8" hidden="1" outlineLevel="2" x14ac:dyDescent="0.2">
      <c r="E770" s="37" t="str">
        <f t="shared" ref="E770:G770" si="216" xml:space="preserve"> E$41</f>
        <v xml:space="preserve">Ofwat - PR24 RFI revenue adjustment expressed in 2027-28 CPIH FYA prices (WR) </v>
      </c>
      <c r="F770" s="4">
        <f t="shared" si="216"/>
        <v>0</v>
      </c>
      <c r="G770" s="37" t="str">
        <f t="shared" si="216"/>
        <v>£m</v>
      </c>
      <c r="H770" s="4"/>
    </row>
    <row r="771" spans="1:8" hidden="1" outlineLevel="2" x14ac:dyDescent="0.2">
      <c r="E771" s="37" t="str">
        <f t="shared" ref="E771:G771" si="217" xml:space="preserve"> E$42</f>
        <v xml:space="preserve">Ofwat - PR24 RFI revenue adjustment expressed in 2027-28 CPIH FYA prices (WN) </v>
      </c>
      <c r="F771" s="4">
        <f t="shared" si="217"/>
        <v>0</v>
      </c>
      <c r="G771" s="37" t="str">
        <f t="shared" si="217"/>
        <v>£m</v>
      </c>
      <c r="H771" s="4"/>
    </row>
    <row r="772" spans="1:8" hidden="1" outlineLevel="2" x14ac:dyDescent="0.2">
      <c r="E772" s="37" t="str">
        <f t="shared" ref="E772:G772" si="218" xml:space="preserve"> E$43</f>
        <v xml:space="preserve">Ofwat - PR24 RFI revenue adjustment expressed in 2027-28 CPIH FYA prices (WWN) </v>
      </c>
      <c r="F772" s="4">
        <f t="shared" si="218"/>
        <v>0</v>
      </c>
      <c r="G772" s="37" t="str">
        <f t="shared" si="218"/>
        <v>£m</v>
      </c>
      <c r="H772" s="4"/>
    </row>
    <row r="773" spans="1:8" hidden="1" outlineLevel="2" x14ac:dyDescent="0.2">
      <c r="E773" s="37" t="str">
        <f t="shared" ref="E773:G773" si="219" xml:space="preserve"> E$44</f>
        <v xml:space="preserve">Ofwat - PR24 RFI revenue adjustment expressed in 2027-28 CPIH FYA prices (BR) </v>
      </c>
      <c r="F773" s="4">
        <f t="shared" si="219"/>
        <v>0</v>
      </c>
      <c r="G773" s="37" t="str">
        <f t="shared" si="219"/>
        <v>£m</v>
      </c>
      <c r="H773" s="4"/>
    </row>
    <row r="774" spans="1:8" hidden="1" outlineLevel="2" x14ac:dyDescent="0.2">
      <c r="E774" s="37" t="str">
        <f t="shared" ref="E774:G774" si="220" xml:space="preserve"> E$45</f>
        <v xml:space="preserve">Ofwat - PR24 RFI revenue adjustment expressed in 2027-28 CPIH FYA prices (ADDN1) </v>
      </c>
      <c r="F774" s="4">
        <f t="shared" si="220"/>
        <v>0</v>
      </c>
      <c r="G774" s="37" t="str">
        <f t="shared" si="220"/>
        <v>£m</v>
      </c>
      <c r="H774" s="4"/>
    </row>
    <row r="775" spans="1:8" hidden="1" outlineLevel="2" x14ac:dyDescent="0.2">
      <c r="E775" s="37" t="str">
        <f t="shared" ref="E775:G775" si="221" xml:space="preserve"> E$46</f>
        <v xml:space="preserve">Ofwat - PR24 RFI revenue adjustment expressed in 2027-28 CPIH FYA prices (ADDN2) </v>
      </c>
      <c r="F775" s="4">
        <f t="shared" si="221"/>
        <v>0</v>
      </c>
      <c r="G775" s="37" t="str">
        <f t="shared" si="221"/>
        <v>£m</v>
      </c>
      <c r="H775" s="4"/>
    </row>
    <row r="776" spans="1:8" hidden="1" outlineLevel="2" x14ac:dyDescent="0.2">
      <c r="E776" s="37" t="str">
        <f t="shared" ref="E776:G776" si="222" xml:space="preserve"> E$47</f>
        <v xml:space="preserve">Ofwat - PR24 RFI revenue adjustment expressed in 2027-28 CPIH FYA prices (Residential retail) </v>
      </c>
      <c r="F776" s="4">
        <f t="shared" si="222"/>
        <v>0</v>
      </c>
      <c r="G776" s="37" t="str">
        <f t="shared" si="222"/>
        <v>£m</v>
      </c>
      <c r="H776" s="4"/>
    </row>
    <row r="777" spans="1:8" hidden="1" outlineLevel="2" x14ac:dyDescent="0.2">
      <c r="E777" s="37" t="str">
        <f t="shared" ref="E777:G777" si="223" xml:space="preserve"> E$48</f>
        <v xml:space="preserve">Ofwat - PR24 RFI revenue adjustment expressed in 2027-28 CPIH FYA prices (Business retail) </v>
      </c>
      <c r="F777" s="4">
        <f t="shared" si="223"/>
        <v>0</v>
      </c>
      <c r="G777" s="37" t="str">
        <f t="shared" si="223"/>
        <v>£m</v>
      </c>
      <c r="H777" s="4"/>
    </row>
    <row r="778" spans="1:8" hidden="1" outlineLevel="2" x14ac:dyDescent="0.2">
      <c r="A778" s="3"/>
      <c r="B778" s="3"/>
      <c r="C778" s="10"/>
      <c r="D778" s="11"/>
      <c r="E778" s="208" t="str">
        <f xml:space="preserve"> Inputs!E$381</f>
        <v xml:space="preserve">Eligible for post financeability adjustments tax uplift - PR24 RFI revenue adjustment (WR) </v>
      </c>
      <c r="F778" s="213">
        <f xml:space="preserve"> Inputs!F$381</f>
        <v>0</v>
      </c>
      <c r="G778" s="208" t="str">
        <f xml:space="preserve"> Inputs!G$381</f>
        <v>1 = Yes, 0 = No</v>
      </c>
      <c r="H778" s="23"/>
    </row>
    <row r="779" spans="1:8" hidden="1" outlineLevel="2" x14ac:dyDescent="0.2">
      <c r="A779" s="3"/>
      <c r="B779" s="3"/>
      <c r="C779" s="10"/>
      <c r="D779" s="11"/>
      <c r="E779" s="208" t="str">
        <f xml:space="preserve"> Inputs!E$382</f>
        <v xml:space="preserve">Eligible for post financeability adjustments tax uplift - PR24 RFI revenue adjustment (WN) </v>
      </c>
      <c r="F779" s="213">
        <f xml:space="preserve"> Inputs!F$382</f>
        <v>0</v>
      </c>
      <c r="G779" s="208" t="str">
        <f xml:space="preserve"> Inputs!G$382</f>
        <v>1 = Yes, 0 = No</v>
      </c>
      <c r="H779" s="23"/>
    </row>
    <row r="780" spans="1:8" hidden="1" outlineLevel="2" x14ac:dyDescent="0.2">
      <c r="A780" s="3"/>
      <c r="B780" s="3"/>
      <c r="C780" s="10"/>
      <c r="D780" s="11"/>
      <c r="E780" s="208" t="str">
        <f xml:space="preserve"> Inputs!E$383</f>
        <v xml:space="preserve">Eligible for post financeability adjustments tax uplift - PR24 RFI revenue adjustment (WWN) </v>
      </c>
      <c r="F780" s="213">
        <f xml:space="preserve"> Inputs!F$383</f>
        <v>0</v>
      </c>
      <c r="G780" s="208" t="str">
        <f xml:space="preserve"> Inputs!G$383</f>
        <v>1 = Yes, 0 = No</v>
      </c>
      <c r="H780" s="23"/>
    </row>
    <row r="781" spans="1:8" hidden="1" outlineLevel="2" x14ac:dyDescent="0.2">
      <c r="A781" s="3"/>
      <c r="B781" s="3"/>
      <c r="C781" s="10"/>
      <c r="D781" s="11"/>
      <c r="E781" s="208" t="str">
        <f xml:space="preserve"> Inputs!E$384</f>
        <v xml:space="preserve">Eligible for post financeability adjustments tax uplift - PR24 RFI revenue adjustment (BR) </v>
      </c>
      <c r="F781" s="213">
        <f xml:space="preserve"> Inputs!F$384</f>
        <v>0</v>
      </c>
      <c r="G781" s="208" t="str">
        <f xml:space="preserve"> Inputs!G$384</f>
        <v>1 = Yes, 0 = No</v>
      </c>
      <c r="H781" s="23"/>
    </row>
    <row r="782" spans="1:8" hidden="1" outlineLevel="2" x14ac:dyDescent="0.2">
      <c r="A782" s="3"/>
      <c r="B782" s="3"/>
      <c r="C782" s="10"/>
      <c r="D782" s="11"/>
      <c r="E782" s="208" t="str">
        <f xml:space="preserve"> Inputs!E$385</f>
        <v xml:space="preserve">Eligible for post financeability adjustments tax uplift - PR24 RFI revenue adjustment (ADDN1) </v>
      </c>
      <c r="F782" s="213">
        <f xml:space="preserve"> Inputs!F$385</f>
        <v>0</v>
      </c>
      <c r="G782" s="208" t="str">
        <f xml:space="preserve"> Inputs!G$385</f>
        <v>1 = Yes, 0 = No</v>
      </c>
      <c r="H782" s="23"/>
    </row>
    <row r="783" spans="1:8" hidden="1" outlineLevel="2" x14ac:dyDescent="0.2">
      <c r="A783" s="3"/>
      <c r="B783" s="3"/>
      <c r="C783" s="10"/>
      <c r="D783" s="11"/>
      <c r="E783" s="208" t="str">
        <f xml:space="preserve"> Inputs!E$386</f>
        <v xml:space="preserve">Eligible for post financeability adjustments tax uplift - PR24 RFI revenue adjustment (ADDN2) </v>
      </c>
      <c r="F783" s="213">
        <f xml:space="preserve"> Inputs!F$386</f>
        <v>0</v>
      </c>
      <c r="G783" s="208" t="str">
        <f xml:space="preserve"> Inputs!G$386</f>
        <v>1 = Yes, 0 = No</v>
      </c>
      <c r="H783" s="23"/>
    </row>
    <row r="784" spans="1:8" hidden="1" outlineLevel="2" x14ac:dyDescent="0.2">
      <c r="A784" s="3"/>
      <c r="B784" s="3"/>
      <c r="C784" s="10"/>
      <c r="D784" s="11"/>
      <c r="E784" s="208" t="str">
        <f xml:space="preserve"> Inputs!E$387</f>
        <v xml:space="preserve">Eligible for post financeability adjustments tax uplift - PR24 RFI revenue adjustment (Residential retail) </v>
      </c>
      <c r="F784" s="213">
        <f xml:space="preserve"> Inputs!F$387</f>
        <v>0</v>
      </c>
      <c r="G784" s="208" t="str">
        <f xml:space="preserve"> Inputs!G$387</f>
        <v>1 = Yes, 0 = No</v>
      </c>
      <c r="H784" s="23"/>
    </row>
    <row r="785" spans="1:8" hidden="1" outlineLevel="2" x14ac:dyDescent="0.2">
      <c r="A785" s="3"/>
      <c r="B785" s="3"/>
      <c r="C785" s="10"/>
      <c r="D785" s="11"/>
      <c r="E785" s="208" t="str">
        <f xml:space="preserve"> Inputs!E$388</f>
        <v xml:space="preserve">Eligible for post financeability adjustments tax uplift - PR24 RFI revenue adjustment (Business retail) </v>
      </c>
      <c r="F785" s="213">
        <f xml:space="preserve"> Inputs!F$388</f>
        <v>0</v>
      </c>
      <c r="G785" s="208" t="str">
        <f xml:space="preserve"> Inputs!G$388</f>
        <v>1 = Yes, 0 = No</v>
      </c>
      <c r="H785" s="23"/>
    </row>
    <row r="786" spans="1:8" hidden="1" outlineLevel="2" x14ac:dyDescent="0.2">
      <c r="A786" s="3"/>
      <c r="B786" s="3"/>
      <c r="C786" s="10"/>
      <c r="D786" s="11"/>
      <c r="E786" s="211" t="s">
        <v>2154</v>
      </c>
      <c r="F786" s="212">
        <f t="shared" ref="F786:F793" si="224" xml:space="preserve"> $F770 * $F778</f>
        <v>0</v>
      </c>
      <c r="G786" s="211" t="s">
        <v>199</v>
      </c>
      <c r="H786" s="4"/>
    </row>
    <row r="787" spans="1:8" hidden="1" outlineLevel="2" x14ac:dyDescent="0.2">
      <c r="A787" s="3"/>
      <c r="B787" s="3"/>
      <c r="C787" s="10"/>
      <c r="D787" s="11"/>
      <c r="E787" s="211" t="s">
        <v>2155</v>
      </c>
      <c r="F787" s="212">
        <f t="shared" si="224"/>
        <v>0</v>
      </c>
      <c r="G787" s="211" t="s">
        <v>199</v>
      </c>
      <c r="H787" s="4"/>
    </row>
    <row r="788" spans="1:8" hidden="1" outlineLevel="2" x14ac:dyDescent="0.2">
      <c r="A788" s="3"/>
      <c r="B788" s="3"/>
      <c r="C788" s="10"/>
      <c r="D788" s="11"/>
      <c r="E788" s="211" t="s">
        <v>445</v>
      </c>
      <c r="F788" s="212">
        <f t="shared" si="224"/>
        <v>0</v>
      </c>
      <c r="G788" s="211" t="s">
        <v>199</v>
      </c>
      <c r="H788" s="4"/>
    </row>
    <row r="789" spans="1:8" hidden="1" outlineLevel="2" x14ac:dyDescent="0.2">
      <c r="A789" s="3"/>
      <c r="B789" s="3"/>
      <c r="C789" s="10"/>
      <c r="D789" s="11"/>
      <c r="E789" s="211" t="s">
        <v>621</v>
      </c>
      <c r="F789" s="212">
        <f t="shared" si="224"/>
        <v>0</v>
      </c>
      <c r="G789" s="211" t="s">
        <v>199</v>
      </c>
      <c r="H789" s="4"/>
    </row>
    <row r="790" spans="1:8" hidden="1" outlineLevel="2" x14ac:dyDescent="0.2">
      <c r="A790" s="3"/>
      <c r="B790" s="3"/>
      <c r="C790" s="10"/>
      <c r="D790" s="11"/>
      <c r="E790" s="211" t="s">
        <v>105</v>
      </c>
      <c r="F790" s="212">
        <f t="shared" si="224"/>
        <v>0</v>
      </c>
      <c r="G790" s="211" t="s">
        <v>199</v>
      </c>
      <c r="H790" s="4"/>
    </row>
    <row r="791" spans="1:8" hidden="1" outlineLevel="2" x14ac:dyDescent="0.2">
      <c r="A791" s="3"/>
      <c r="B791" s="3"/>
      <c r="C791" s="10"/>
      <c r="D791" s="11"/>
      <c r="E791" s="211" t="s">
        <v>1609</v>
      </c>
      <c r="F791" s="212">
        <f t="shared" si="224"/>
        <v>0</v>
      </c>
      <c r="G791" s="211" t="s">
        <v>199</v>
      </c>
      <c r="H791" s="4"/>
    </row>
    <row r="792" spans="1:8" hidden="1" outlineLevel="2" x14ac:dyDescent="0.2">
      <c r="A792" s="3"/>
      <c r="B792" s="3"/>
      <c r="C792" s="10"/>
      <c r="D792" s="11"/>
      <c r="E792" s="211" t="s">
        <v>106</v>
      </c>
      <c r="F792" s="212">
        <f t="shared" si="224"/>
        <v>0</v>
      </c>
      <c r="G792" s="211" t="s">
        <v>199</v>
      </c>
      <c r="H792" s="4"/>
    </row>
    <row r="793" spans="1:8" hidden="1" outlineLevel="2" x14ac:dyDescent="0.2">
      <c r="A793" s="3"/>
      <c r="B793" s="3"/>
      <c r="C793" s="10"/>
      <c r="D793" s="11"/>
      <c r="E793" s="211" t="s">
        <v>1985</v>
      </c>
      <c r="F793" s="212">
        <f t="shared" si="224"/>
        <v>0</v>
      </c>
      <c r="G793" s="211" t="s">
        <v>199</v>
      </c>
      <c r="H793" s="4"/>
    </row>
    <row r="794" spans="1:8" hidden="1" outlineLevel="2" x14ac:dyDescent="0.2"/>
    <row r="795" spans="1:8" hidden="1" outlineLevel="2" x14ac:dyDescent="0.2"/>
    <row r="796" spans="1:8" hidden="1" outlineLevel="2" x14ac:dyDescent="0.2"/>
    <row r="797" spans="1:8" hidden="1" outlineLevel="2" x14ac:dyDescent="0.2">
      <c r="B797" s="33" t="s">
        <v>2110</v>
      </c>
    </row>
    <row r="798" spans="1:8" hidden="1" outlineLevel="2" x14ac:dyDescent="0.2">
      <c r="E798" s="37" t="str">
        <f t="shared" ref="E798:G798" si="225" xml:space="preserve"> E$61</f>
        <v xml:space="preserve">Ofwat - PR24 Delayed delivery cashflow mechanism (DDCM) revenue adjustment expressed in 2027-28 CPIH FYA prices (WR) </v>
      </c>
      <c r="F798" s="4">
        <f t="shared" si="225"/>
        <v>0</v>
      </c>
      <c r="G798" s="37" t="str">
        <f t="shared" si="225"/>
        <v>£m</v>
      </c>
      <c r="H798" s="4"/>
    </row>
    <row r="799" spans="1:8" hidden="1" outlineLevel="2" x14ac:dyDescent="0.2">
      <c r="E799" s="37" t="str">
        <f t="shared" ref="E799:G799" si="226" xml:space="preserve"> E$62</f>
        <v xml:space="preserve">Ofwat - PR24 Delayed delivery cashflow mechanism (DDCM) revenue adjustment expressed in 2027-28 CPIH FYA prices (WN) </v>
      </c>
      <c r="F799" s="4">
        <f t="shared" si="226"/>
        <v>0</v>
      </c>
      <c r="G799" s="37" t="str">
        <f t="shared" si="226"/>
        <v>£m</v>
      </c>
      <c r="H799" s="4"/>
    </row>
    <row r="800" spans="1:8" hidden="1" outlineLevel="2" x14ac:dyDescent="0.2">
      <c r="E800" s="37" t="str">
        <f t="shared" ref="E800:G800" si="227" xml:space="preserve"> E$63</f>
        <v xml:space="preserve">Ofwat - PR24 Delayed delivery cashflow mechanism (DDCM) revenue adjustment expressed in 2027-28 CPIH FYA prices (WWN) </v>
      </c>
      <c r="F800" s="4">
        <f t="shared" si="227"/>
        <v>0</v>
      </c>
      <c r="G800" s="37" t="str">
        <f t="shared" si="227"/>
        <v>£m</v>
      </c>
      <c r="H800" s="4"/>
    </row>
    <row r="801" spans="1:8" hidden="1" outlineLevel="2" x14ac:dyDescent="0.2">
      <c r="E801" s="37" t="str">
        <f t="shared" ref="E801:G801" si="228" xml:space="preserve"> E$64</f>
        <v xml:space="preserve">Ofwat - PR24 Delayed delivery cashflow mechanism (DDCM) revenue adjustment expressed in 2027-28 CPIH FYA prices (BR) </v>
      </c>
      <c r="F801" s="4">
        <f t="shared" si="228"/>
        <v>0</v>
      </c>
      <c r="G801" s="37" t="str">
        <f t="shared" si="228"/>
        <v>£m</v>
      </c>
      <c r="H801" s="4"/>
    </row>
    <row r="802" spans="1:8" hidden="1" outlineLevel="2" x14ac:dyDescent="0.2">
      <c r="E802" s="37" t="str">
        <f t="shared" ref="E802:G802" si="229" xml:space="preserve"> E$65</f>
        <v xml:space="preserve">Ofwat - PR24 Delayed delivery cashflow mechanism (DDCM) revenue adjustment expressed in 2027-28 CPIH FYA prices (ADDN1) </v>
      </c>
      <c r="F802" s="4">
        <f t="shared" si="229"/>
        <v>0</v>
      </c>
      <c r="G802" s="37" t="str">
        <f t="shared" si="229"/>
        <v>£m</v>
      </c>
      <c r="H802" s="4"/>
    </row>
    <row r="803" spans="1:8" hidden="1" outlineLevel="2" x14ac:dyDescent="0.2">
      <c r="E803" s="37" t="str">
        <f t="shared" ref="E803:G803" si="230" xml:space="preserve"> E$66</f>
        <v xml:space="preserve">Ofwat - PR24 Delayed delivery cashflow mechanism (DDCM) revenue adjustment expressed in 2027-28 CPIH FYA prices (ADDN2) </v>
      </c>
      <c r="F803" s="4">
        <f t="shared" si="230"/>
        <v>0</v>
      </c>
      <c r="G803" s="37" t="str">
        <f t="shared" si="230"/>
        <v>£m</v>
      </c>
      <c r="H803" s="4"/>
    </row>
    <row r="804" spans="1:8" hidden="1" outlineLevel="2" x14ac:dyDescent="0.2">
      <c r="E804" s="37" t="str">
        <f t="shared" ref="E804:G804" si="231" xml:space="preserve"> E$67</f>
        <v xml:space="preserve">Ofwat - PR24 Delayed delivery cashflow mechanism (DDCM) revenue adjustment expressed in 2027-28 CPIH FYA prices (Residential retail) </v>
      </c>
      <c r="F804" s="4">
        <f t="shared" si="231"/>
        <v>0</v>
      </c>
      <c r="G804" s="37" t="str">
        <f t="shared" si="231"/>
        <v>£m</v>
      </c>
      <c r="H804" s="4"/>
    </row>
    <row r="805" spans="1:8" hidden="1" outlineLevel="2" x14ac:dyDescent="0.2">
      <c r="E805" s="37" t="str">
        <f t="shared" ref="E805:G805" si="232" xml:space="preserve"> E$68</f>
        <v xml:space="preserve">Ofwat - PR24 Delayed delivery cashflow mechanism (DDCM) revenue adjustment expressed in 2027-28 CPIH FYA prices (Business retail) </v>
      </c>
      <c r="F805" s="4">
        <f t="shared" si="232"/>
        <v>0</v>
      </c>
      <c r="G805" s="37" t="str">
        <f t="shared" si="232"/>
        <v>£m</v>
      </c>
      <c r="H805" s="4"/>
    </row>
    <row r="806" spans="1:8" hidden="1" outlineLevel="2" x14ac:dyDescent="0.2">
      <c r="A806" s="3"/>
      <c r="B806" s="3"/>
      <c r="C806" s="10"/>
      <c r="D806" s="11"/>
      <c r="E806" s="208" t="str">
        <f xml:space="preserve"> Inputs!E$390</f>
        <v xml:space="preserve">Eligible for post financeability adjustments tax uplift - PR24 Delayed delivery cashflow mechanism (DDCM) revenue adjustment (WR) </v>
      </c>
      <c r="F806" s="213">
        <f xml:space="preserve"> Inputs!F$390</f>
        <v>0</v>
      </c>
      <c r="G806" s="208" t="str">
        <f xml:space="preserve"> Inputs!G$390</f>
        <v>1 = Yes, 0 = No</v>
      </c>
      <c r="H806" s="23"/>
    </row>
    <row r="807" spans="1:8" hidden="1" outlineLevel="2" x14ac:dyDescent="0.2">
      <c r="A807" s="3"/>
      <c r="B807" s="3"/>
      <c r="C807" s="10"/>
      <c r="D807" s="11"/>
      <c r="E807" s="208" t="str">
        <f xml:space="preserve"> Inputs!E$391</f>
        <v xml:space="preserve">Eligible for post financeability adjustments tax uplift - PR24 Delayed delivery cashflow mechanism (DDCM) revenue adjustment (WN) </v>
      </c>
      <c r="F807" s="213">
        <f xml:space="preserve"> Inputs!F$391</f>
        <v>0</v>
      </c>
      <c r="G807" s="208" t="str">
        <f xml:space="preserve"> Inputs!G$391</f>
        <v>1 = Yes, 0 = No</v>
      </c>
      <c r="H807" s="23"/>
    </row>
    <row r="808" spans="1:8" hidden="1" outlineLevel="2" x14ac:dyDescent="0.2">
      <c r="A808" s="3"/>
      <c r="B808" s="3"/>
      <c r="C808" s="10"/>
      <c r="D808" s="11"/>
      <c r="E808" s="208" t="str">
        <f xml:space="preserve"> Inputs!E$392</f>
        <v xml:space="preserve">Eligible for post financeability adjustments tax uplift - PR24 Delayed delivery cashflow mechanism (DDCM) revenue adjustment (WWN) </v>
      </c>
      <c r="F808" s="213">
        <f xml:space="preserve"> Inputs!F$392</f>
        <v>0</v>
      </c>
      <c r="G808" s="208" t="str">
        <f xml:space="preserve"> Inputs!G$392</f>
        <v>1 = Yes, 0 = No</v>
      </c>
      <c r="H808" s="23"/>
    </row>
    <row r="809" spans="1:8" hidden="1" outlineLevel="2" x14ac:dyDescent="0.2">
      <c r="A809" s="3"/>
      <c r="B809" s="3"/>
      <c r="C809" s="10"/>
      <c r="D809" s="11"/>
      <c r="E809" s="208" t="str">
        <f xml:space="preserve"> Inputs!E$393</f>
        <v xml:space="preserve">Eligible for post financeability adjustments tax uplift - PR24 Delayed delivery cashflow mechanism (DDCM) revenue adjustment (BR) </v>
      </c>
      <c r="F809" s="213">
        <f xml:space="preserve"> Inputs!F$393</f>
        <v>0</v>
      </c>
      <c r="G809" s="208" t="str">
        <f xml:space="preserve"> Inputs!G$393</f>
        <v>1 = Yes, 0 = No</v>
      </c>
      <c r="H809" s="23"/>
    </row>
    <row r="810" spans="1:8" hidden="1" outlineLevel="2" x14ac:dyDescent="0.2">
      <c r="A810" s="3"/>
      <c r="B810" s="3"/>
      <c r="C810" s="10"/>
      <c r="D810" s="11"/>
      <c r="E810" s="208" t="str">
        <f xml:space="preserve"> Inputs!E$394</f>
        <v xml:space="preserve">Eligible for post financeability adjustments tax uplift - PR24 Delayed delivery cashflow mechanism (DDCM) revenue adjustment (ADDN1) </v>
      </c>
      <c r="F810" s="213">
        <f xml:space="preserve"> Inputs!F$394</f>
        <v>0</v>
      </c>
      <c r="G810" s="208" t="str">
        <f xml:space="preserve"> Inputs!G$394</f>
        <v>1 = Yes, 0 = No</v>
      </c>
      <c r="H810" s="23"/>
    </row>
    <row r="811" spans="1:8" hidden="1" outlineLevel="2" x14ac:dyDescent="0.2">
      <c r="A811" s="3"/>
      <c r="B811" s="3"/>
      <c r="C811" s="10"/>
      <c r="D811" s="11"/>
      <c r="E811" s="208" t="str">
        <f xml:space="preserve"> Inputs!E$395</f>
        <v xml:space="preserve">Eligible for post financeability adjustments tax uplift - PR24 Delayed delivery cashflow mechanism (DDCM) revenue adjustment (ADDN2) </v>
      </c>
      <c r="F811" s="213">
        <f xml:space="preserve"> Inputs!F$395</f>
        <v>0</v>
      </c>
      <c r="G811" s="208" t="str">
        <f xml:space="preserve"> Inputs!G$395</f>
        <v>1 = Yes, 0 = No</v>
      </c>
      <c r="H811" s="23"/>
    </row>
    <row r="812" spans="1:8" hidden="1" outlineLevel="2" x14ac:dyDescent="0.2">
      <c r="A812" s="3"/>
      <c r="B812" s="3"/>
      <c r="C812" s="10"/>
      <c r="D812" s="11"/>
      <c r="E812" s="208" t="str">
        <f xml:space="preserve"> Inputs!E$396</f>
        <v xml:space="preserve">Eligible for post financeability adjustments tax uplift - PR24 Delayed delivery cashflow mechanism (DDCM) revenue adjustment (Residential retail) </v>
      </c>
      <c r="F812" s="213">
        <f xml:space="preserve"> Inputs!F$396</f>
        <v>0</v>
      </c>
      <c r="G812" s="208" t="str">
        <f xml:space="preserve"> Inputs!G$396</f>
        <v>1 = Yes, 0 = No</v>
      </c>
      <c r="H812" s="23"/>
    </row>
    <row r="813" spans="1:8" hidden="1" outlineLevel="2" x14ac:dyDescent="0.2">
      <c r="A813" s="3"/>
      <c r="B813" s="3"/>
      <c r="C813" s="10"/>
      <c r="D813" s="11"/>
      <c r="E813" s="208" t="str">
        <f xml:space="preserve"> Inputs!E$397</f>
        <v xml:space="preserve">Eligible for post financeability adjustments tax uplift - PR24 Delayed delivery cashflow mechanism (DDCM) revenue adjustment (Business retail) </v>
      </c>
      <c r="F813" s="213">
        <f xml:space="preserve"> Inputs!F$397</f>
        <v>0</v>
      </c>
      <c r="G813" s="208" t="str">
        <f xml:space="preserve"> Inputs!G$397</f>
        <v>1 = Yes, 0 = No</v>
      </c>
      <c r="H813" s="23"/>
    </row>
    <row r="814" spans="1:8" hidden="1" outlineLevel="2" x14ac:dyDescent="0.2">
      <c r="A814" s="3"/>
      <c r="B814" s="3"/>
      <c r="C814" s="10"/>
      <c r="D814" s="11"/>
      <c r="E814" s="211" t="s">
        <v>1402</v>
      </c>
      <c r="F814" s="212">
        <f t="shared" ref="F814:F821" si="233" xml:space="preserve"> $F798 * $F806</f>
        <v>0</v>
      </c>
      <c r="G814" s="211" t="s">
        <v>199</v>
      </c>
      <c r="H814" s="4"/>
    </row>
    <row r="815" spans="1:8" hidden="1" outlineLevel="2" x14ac:dyDescent="0.2">
      <c r="A815" s="3"/>
      <c r="B815" s="3"/>
      <c r="C815" s="10"/>
      <c r="D815" s="11"/>
      <c r="E815" s="211" t="s">
        <v>1403</v>
      </c>
      <c r="F815" s="212">
        <f t="shared" si="233"/>
        <v>0</v>
      </c>
      <c r="G815" s="211" t="s">
        <v>199</v>
      </c>
      <c r="H815" s="4"/>
    </row>
    <row r="816" spans="1:8" hidden="1" outlineLevel="2" x14ac:dyDescent="0.2">
      <c r="A816" s="3"/>
      <c r="B816" s="3"/>
      <c r="C816" s="10"/>
      <c r="D816" s="11"/>
      <c r="E816" s="211" t="s">
        <v>2748</v>
      </c>
      <c r="F816" s="212">
        <f t="shared" si="233"/>
        <v>0</v>
      </c>
      <c r="G816" s="211" t="s">
        <v>199</v>
      </c>
      <c r="H816" s="4"/>
    </row>
    <row r="817" spans="1:8" hidden="1" outlineLevel="2" x14ac:dyDescent="0.2">
      <c r="A817" s="3"/>
      <c r="B817" s="3"/>
      <c r="C817" s="10"/>
      <c r="D817" s="11"/>
      <c r="E817" s="211" t="s">
        <v>2919</v>
      </c>
      <c r="F817" s="212">
        <f t="shared" si="233"/>
        <v>0</v>
      </c>
      <c r="G817" s="211" t="s">
        <v>199</v>
      </c>
      <c r="H817" s="4"/>
    </row>
    <row r="818" spans="1:8" hidden="1" outlineLevel="2" x14ac:dyDescent="0.2">
      <c r="A818" s="3"/>
      <c r="B818" s="3"/>
      <c r="C818" s="10"/>
      <c r="D818" s="11"/>
      <c r="E818" s="211" t="s">
        <v>1610</v>
      </c>
      <c r="F818" s="212">
        <f t="shared" si="233"/>
        <v>0</v>
      </c>
      <c r="G818" s="211" t="s">
        <v>199</v>
      </c>
      <c r="H818" s="4"/>
    </row>
    <row r="819" spans="1:8" hidden="1" outlineLevel="2" x14ac:dyDescent="0.2">
      <c r="A819" s="3"/>
      <c r="B819" s="3"/>
      <c r="C819" s="10"/>
      <c r="D819" s="11"/>
      <c r="E819" s="211" t="s">
        <v>107</v>
      </c>
      <c r="F819" s="212">
        <f t="shared" si="233"/>
        <v>0</v>
      </c>
      <c r="G819" s="211" t="s">
        <v>199</v>
      </c>
      <c r="H819" s="4"/>
    </row>
    <row r="820" spans="1:8" hidden="1" outlineLevel="2" x14ac:dyDescent="0.2">
      <c r="A820" s="3"/>
      <c r="B820" s="3"/>
      <c r="C820" s="10"/>
      <c r="D820" s="11"/>
      <c r="E820" s="211" t="s">
        <v>1986</v>
      </c>
      <c r="F820" s="212">
        <f t="shared" si="233"/>
        <v>0</v>
      </c>
      <c r="G820" s="211" t="s">
        <v>199</v>
      </c>
      <c r="H820" s="4"/>
    </row>
    <row r="821" spans="1:8" hidden="1" outlineLevel="2" x14ac:dyDescent="0.2">
      <c r="A821" s="3"/>
      <c r="B821" s="3"/>
      <c r="C821" s="10"/>
      <c r="D821" s="11"/>
      <c r="E821" s="211" t="s">
        <v>2156</v>
      </c>
      <c r="F821" s="212">
        <f t="shared" si="233"/>
        <v>0</v>
      </c>
      <c r="G821" s="211" t="s">
        <v>199</v>
      </c>
      <c r="H821" s="4"/>
    </row>
    <row r="822" spans="1:8" hidden="1" outlineLevel="2" x14ac:dyDescent="0.2"/>
    <row r="823" spans="1:8" hidden="1" outlineLevel="2" x14ac:dyDescent="0.2"/>
    <row r="824" spans="1:8" hidden="1" outlineLevel="2" x14ac:dyDescent="0.2">
      <c r="B824" s="33" t="s">
        <v>48</v>
      </c>
    </row>
    <row r="825" spans="1:8" hidden="1" outlineLevel="2" x14ac:dyDescent="0.2">
      <c r="E825" s="37" t="str">
        <f t="shared" ref="E825:G825" si="234" xml:space="preserve"> E$81</f>
        <v xml:space="preserve">Ofwat - PR24 Bioresources revenue adjustment expressed in 2027-28 CPIH FYA prices (WR) </v>
      </c>
      <c r="F825" s="4">
        <f t="shared" si="234"/>
        <v>0</v>
      </c>
      <c r="G825" s="37" t="str">
        <f t="shared" si="234"/>
        <v>£m</v>
      </c>
      <c r="H825" s="4"/>
    </row>
    <row r="826" spans="1:8" hidden="1" outlineLevel="2" x14ac:dyDescent="0.2">
      <c r="E826" s="37" t="str">
        <f t="shared" ref="E826:G826" si="235" xml:space="preserve"> E$82</f>
        <v xml:space="preserve">Ofwat - PR24 Bioresources revenue adjustment expressed in 2027-28 CPIH FYA prices (WN) </v>
      </c>
      <c r="F826" s="4">
        <f t="shared" si="235"/>
        <v>0</v>
      </c>
      <c r="G826" s="37" t="str">
        <f t="shared" si="235"/>
        <v>£m</v>
      </c>
      <c r="H826" s="4"/>
    </row>
    <row r="827" spans="1:8" hidden="1" outlineLevel="2" x14ac:dyDescent="0.2">
      <c r="E827" s="37" t="str">
        <f t="shared" ref="E827:G827" si="236" xml:space="preserve"> E$83</f>
        <v xml:space="preserve">Ofwat - PR24 Bioresources revenue adjustment expressed in 2027-28 CPIH FYA prices (WWN) </v>
      </c>
      <c r="F827" s="4">
        <f t="shared" si="236"/>
        <v>0</v>
      </c>
      <c r="G827" s="37" t="str">
        <f t="shared" si="236"/>
        <v>£m</v>
      </c>
      <c r="H827" s="4"/>
    </row>
    <row r="828" spans="1:8" hidden="1" outlineLevel="2" x14ac:dyDescent="0.2">
      <c r="E828" s="37" t="str">
        <f t="shared" ref="E828:G828" si="237" xml:space="preserve"> E$84</f>
        <v xml:space="preserve">Ofwat - PR24 Bioresources revenue adjustment expressed in 2027-28 CPIH FYA prices (BR) </v>
      </c>
      <c r="F828" s="4">
        <f t="shared" si="237"/>
        <v>0</v>
      </c>
      <c r="G828" s="37" t="str">
        <f t="shared" si="237"/>
        <v>£m</v>
      </c>
      <c r="H828" s="4"/>
    </row>
    <row r="829" spans="1:8" hidden="1" outlineLevel="2" x14ac:dyDescent="0.2">
      <c r="E829" s="37" t="str">
        <f t="shared" ref="E829:G829" si="238" xml:space="preserve"> E$85</f>
        <v xml:space="preserve">Ofwat - PR24 Bioresources revenue adjustment expressed in 2027-28 CPIH FYA prices (ADDN1) </v>
      </c>
      <c r="F829" s="4">
        <f t="shared" si="238"/>
        <v>0</v>
      </c>
      <c r="G829" s="37" t="str">
        <f t="shared" si="238"/>
        <v>£m</v>
      </c>
      <c r="H829" s="4"/>
    </row>
    <row r="830" spans="1:8" hidden="1" outlineLevel="2" x14ac:dyDescent="0.2">
      <c r="E830" s="37" t="str">
        <f t="shared" ref="E830:G830" si="239" xml:space="preserve"> E$86</f>
        <v xml:space="preserve">Ofwat - PR24 Bioresources revenue adjustment expressed in 2027-28 CPIH FYA prices (ADDN2) </v>
      </c>
      <c r="F830" s="4">
        <f t="shared" si="239"/>
        <v>0</v>
      </c>
      <c r="G830" s="37" t="str">
        <f t="shared" si="239"/>
        <v>£m</v>
      </c>
      <c r="H830" s="4"/>
    </row>
    <row r="831" spans="1:8" hidden="1" outlineLevel="2" x14ac:dyDescent="0.2">
      <c r="E831" s="37" t="str">
        <f t="shared" ref="E831:G831" si="240" xml:space="preserve"> E$87</f>
        <v xml:space="preserve">Ofwat - PR24 Bioresources revenue adjustment expressed in 2027-28 CPIH FYA prices (Residential retail) </v>
      </c>
      <c r="F831" s="4">
        <f t="shared" si="240"/>
        <v>0</v>
      </c>
      <c r="G831" s="37" t="str">
        <f t="shared" si="240"/>
        <v>£m</v>
      </c>
      <c r="H831" s="4"/>
    </row>
    <row r="832" spans="1:8" hidden="1" outlineLevel="2" x14ac:dyDescent="0.2">
      <c r="E832" s="37" t="str">
        <f t="shared" ref="E832:G832" si="241" xml:space="preserve"> E$88</f>
        <v xml:space="preserve">Ofwat - PR24 Bioresources revenue adjustment expressed in 2027-28 CPIH FYA prices (Business retail) </v>
      </c>
      <c r="F832" s="4">
        <f t="shared" si="241"/>
        <v>0</v>
      </c>
      <c r="G832" s="37" t="str">
        <f t="shared" si="241"/>
        <v>£m</v>
      </c>
      <c r="H832" s="4"/>
    </row>
    <row r="833" spans="1:8" hidden="1" outlineLevel="2" x14ac:dyDescent="0.2">
      <c r="A833" s="3"/>
      <c r="B833" s="3"/>
      <c r="C833" s="10"/>
      <c r="D833" s="11"/>
      <c r="E833" s="208" t="str">
        <f xml:space="preserve"> Inputs!E$399</f>
        <v xml:space="preserve">Eligible for post financeability adjustments tax uplift - PR24 Bioresources revenue adjustment (WR) </v>
      </c>
      <c r="F833" s="213">
        <f xml:space="preserve"> Inputs!F$399</f>
        <v>0</v>
      </c>
      <c r="G833" s="208" t="str">
        <f xml:space="preserve"> Inputs!G$399</f>
        <v>1 = Yes, 0 = No</v>
      </c>
      <c r="H833" s="23"/>
    </row>
    <row r="834" spans="1:8" hidden="1" outlineLevel="2" x14ac:dyDescent="0.2">
      <c r="A834" s="3"/>
      <c r="B834" s="3"/>
      <c r="C834" s="10"/>
      <c r="D834" s="11"/>
      <c r="E834" s="208" t="str">
        <f xml:space="preserve"> Inputs!E$400</f>
        <v xml:space="preserve">Eligible for post financeability adjustments tax uplift - PR24 Bioresources revenue adjustment (WN) </v>
      </c>
      <c r="F834" s="213">
        <f xml:space="preserve"> Inputs!F$400</f>
        <v>0</v>
      </c>
      <c r="G834" s="208" t="str">
        <f xml:space="preserve"> Inputs!G$400</f>
        <v>1 = Yes, 0 = No</v>
      </c>
      <c r="H834" s="23"/>
    </row>
    <row r="835" spans="1:8" hidden="1" outlineLevel="2" x14ac:dyDescent="0.2">
      <c r="A835" s="3"/>
      <c r="B835" s="3"/>
      <c r="C835" s="10"/>
      <c r="D835" s="11"/>
      <c r="E835" s="208" t="str">
        <f xml:space="preserve"> Inputs!E$401</f>
        <v xml:space="preserve">Eligible for post financeability adjustments tax uplift - PR24 Bioresources revenue adjustment (WWN) </v>
      </c>
      <c r="F835" s="213">
        <f xml:space="preserve"> Inputs!F$401</f>
        <v>0</v>
      </c>
      <c r="G835" s="208" t="str">
        <f xml:space="preserve"> Inputs!G$401</f>
        <v>1 = Yes, 0 = No</v>
      </c>
      <c r="H835" s="23"/>
    </row>
    <row r="836" spans="1:8" hidden="1" outlineLevel="2" x14ac:dyDescent="0.2">
      <c r="A836" s="3"/>
      <c r="B836" s="3"/>
      <c r="C836" s="10"/>
      <c r="D836" s="11"/>
      <c r="E836" s="208" t="str">
        <f xml:space="preserve"> Inputs!E$402</f>
        <v xml:space="preserve">Eligible for post financeability adjustments tax uplift - PR24 Bioresources revenue adjustment (BR) </v>
      </c>
      <c r="F836" s="213">
        <f xml:space="preserve"> Inputs!F$402</f>
        <v>0</v>
      </c>
      <c r="G836" s="208" t="str">
        <f xml:space="preserve"> Inputs!G$402</f>
        <v>1 = Yes, 0 = No</v>
      </c>
      <c r="H836" s="23"/>
    </row>
    <row r="837" spans="1:8" hidden="1" outlineLevel="2" x14ac:dyDescent="0.2">
      <c r="A837" s="3"/>
      <c r="B837" s="3"/>
      <c r="C837" s="10"/>
      <c r="D837" s="11"/>
      <c r="E837" s="208" t="str">
        <f xml:space="preserve"> Inputs!E$403</f>
        <v xml:space="preserve">Eligible for post financeability adjustments tax uplift - PR24 Bioresources revenue adjustment (ADDN1) </v>
      </c>
      <c r="F837" s="213">
        <f xml:space="preserve"> Inputs!F$403</f>
        <v>0</v>
      </c>
      <c r="G837" s="208" t="str">
        <f xml:space="preserve"> Inputs!G$403</f>
        <v>1 = Yes, 0 = No</v>
      </c>
      <c r="H837" s="23"/>
    </row>
    <row r="838" spans="1:8" hidden="1" outlineLevel="2" x14ac:dyDescent="0.2">
      <c r="A838" s="3"/>
      <c r="B838" s="3"/>
      <c r="C838" s="10"/>
      <c r="D838" s="11"/>
      <c r="E838" s="208" t="str">
        <f xml:space="preserve"> Inputs!E$404</f>
        <v xml:space="preserve">Eligible for post financeability adjustments tax uplift - PR24 Bioresources revenue adjustment (ADDN2) </v>
      </c>
      <c r="F838" s="213">
        <f xml:space="preserve"> Inputs!F$404</f>
        <v>0</v>
      </c>
      <c r="G838" s="208" t="str">
        <f xml:space="preserve"> Inputs!G$404</f>
        <v>1 = Yes, 0 = No</v>
      </c>
      <c r="H838" s="23"/>
    </row>
    <row r="839" spans="1:8" hidden="1" outlineLevel="2" x14ac:dyDescent="0.2">
      <c r="A839" s="3"/>
      <c r="B839" s="3"/>
      <c r="C839" s="10"/>
      <c r="D839" s="11"/>
      <c r="E839" s="208" t="str">
        <f xml:space="preserve"> Inputs!E$405</f>
        <v xml:space="preserve">Eligible for post financeability adjustments tax uplift - PR24 Bioresources revenue adjustment (Residential retail) </v>
      </c>
      <c r="F839" s="213">
        <f xml:space="preserve"> Inputs!F$405</f>
        <v>0</v>
      </c>
      <c r="G839" s="208" t="str">
        <f xml:space="preserve"> Inputs!G$405</f>
        <v>1 = Yes, 0 = No</v>
      </c>
      <c r="H839" s="23"/>
    </row>
    <row r="840" spans="1:8" hidden="1" outlineLevel="2" x14ac:dyDescent="0.2">
      <c r="A840" s="3"/>
      <c r="B840" s="3"/>
      <c r="C840" s="10"/>
      <c r="D840" s="11"/>
      <c r="E840" s="208" t="str">
        <f xml:space="preserve"> Inputs!E$406</f>
        <v xml:space="preserve">Eligible for post financeability adjustments tax uplift - PR24 Bioresources revenue adjustment (Business retail) </v>
      </c>
      <c r="F840" s="213">
        <f xml:space="preserve"> Inputs!F$406</f>
        <v>0</v>
      </c>
      <c r="G840" s="208" t="str">
        <f xml:space="preserve"> Inputs!G$406</f>
        <v>1 = Yes, 0 = No</v>
      </c>
      <c r="H840" s="23"/>
    </row>
    <row r="841" spans="1:8" hidden="1" outlineLevel="2" x14ac:dyDescent="0.2">
      <c r="A841" s="3"/>
      <c r="B841" s="3"/>
      <c r="C841" s="10"/>
      <c r="D841" s="11"/>
      <c r="E841" s="211" t="s">
        <v>989</v>
      </c>
      <c r="F841" s="212">
        <f t="shared" ref="F841:F848" si="242" xml:space="preserve"> $F825 * $F833</f>
        <v>0</v>
      </c>
      <c r="G841" s="211" t="s">
        <v>199</v>
      </c>
      <c r="H841" s="4"/>
    </row>
    <row r="842" spans="1:8" hidden="1" outlineLevel="2" x14ac:dyDescent="0.2">
      <c r="A842" s="3"/>
      <c r="B842" s="3"/>
      <c r="C842" s="10"/>
      <c r="D842" s="11"/>
      <c r="E842" s="211" t="s">
        <v>990</v>
      </c>
      <c r="F842" s="212">
        <f t="shared" si="242"/>
        <v>0</v>
      </c>
      <c r="G842" s="211" t="s">
        <v>199</v>
      </c>
      <c r="H842" s="4"/>
    </row>
    <row r="843" spans="1:8" hidden="1" outlineLevel="2" x14ac:dyDescent="0.2">
      <c r="A843" s="3"/>
      <c r="B843" s="3"/>
      <c r="C843" s="10"/>
      <c r="D843" s="11"/>
      <c r="E843" s="211" t="s">
        <v>1797</v>
      </c>
      <c r="F843" s="212">
        <f t="shared" si="242"/>
        <v>0</v>
      </c>
      <c r="G843" s="211" t="s">
        <v>199</v>
      </c>
      <c r="H843" s="4"/>
    </row>
    <row r="844" spans="1:8" hidden="1" outlineLevel="2" x14ac:dyDescent="0.2">
      <c r="A844" s="3"/>
      <c r="B844" s="3"/>
      <c r="C844" s="10"/>
      <c r="D844" s="11"/>
      <c r="E844" s="211" t="s">
        <v>2537</v>
      </c>
      <c r="F844" s="212">
        <f t="shared" si="242"/>
        <v>0</v>
      </c>
      <c r="G844" s="211" t="s">
        <v>199</v>
      </c>
      <c r="H844" s="4"/>
    </row>
    <row r="845" spans="1:8" hidden="1" outlineLevel="2" x14ac:dyDescent="0.2">
      <c r="A845" s="3"/>
      <c r="B845" s="3"/>
      <c r="C845" s="10"/>
      <c r="D845" s="11"/>
      <c r="E845" s="211" t="s">
        <v>2538</v>
      </c>
      <c r="F845" s="212">
        <f t="shared" si="242"/>
        <v>0</v>
      </c>
      <c r="G845" s="211" t="s">
        <v>199</v>
      </c>
      <c r="H845" s="4"/>
    </row>
    <row r="846" spans="1:8" hidden="1" outlineLevel="2" x14ac:dyDescent="0.2">
      <c r="A846" s="3"/>
      <c r="B846" s="3"/>
      <c r="C846" s="10"/>
      <c r="D846" s="11"/>
      <c r="E846" s="211" t="s">
        <v>991</v>
      </c>
      <c r="F846" s="212">
        <f t="shared" si="242"/>
        <v>0</v>
      </c>
      <c r="G846" s="211" t="s">
        <v>199</v>
      </c>
      <c r="H846" s="4"/>
    </row>
    <row r="847" spans="1:8" hidden="1" outlineLevel="2" x14ac:dyDescent="0.2">
      <c r="A847" s="3"/>
      <c r="B847" s="3"/>
      <c r="C847" s="10"/>
      <c r="D847" s="11"/>
      <c r="E847" s="211" t="s">
        <v>2749</v>
      </c>
      <c r="F847" s="212">
        <f t="shared" si="242"/>
        <v>0</v>
      </c>
      <c r="G847" s="211" t="s">
        <v>199</v>
      </c>
      <c r="H847" s="4"/>
    </row>
    <row r="848" spans="1:8" hidden="1" outlineLevel="2" x14ac:dyDescent="0.2">
      <c r="A848" s="3"/>
      <c r="B848" s="3"/>
      <c r="C848" s="10"/>
      <c r="D848" s="11"/>
      <c r="E848" s="211" t="s">
        <v>2750</v>
      </c>
      <c r="F848" s="212">
        <f t="shared" si="242"/>
        <v>0</v>
      </c>
      <c r="G848" s="211" t="s">
        <v>199</v>
      </c>
      <c r="H848" s="4"/>
    </row>
    <row r="849" spans="1:8" hidden="1" outlineLevel="2" x14ac:dyDescent="0.2"/>
    <row r="850" spans="1:8" hidden="1" outlineLevel="2" x14ac:dyDescent="0.2"/>
    <row r="851" spans="1:8" hidden="1" outlineLevel="2" x14ac:dyDescent="0.2">
      <c r="B851" s="33" t="s">
        <v>1552</v>
      </c>
    </row>
    <row r="852" spans="1:8" hidden="1" outlineLevel="2" x14ac:dyDescent="0.2">
      <c r="E852" s="37" t="str">
        <f t="shared" ref="E852:G852" si="243" xml:space="preserve"> E$101</f>
        <v xml:space="preserve">Ofwat - PR24 Bioresources forecasting accuracy incentive penalty adjustment in 2027-28 FYA (CPIH deflated) prices (WR) </v>
      </c>
      <c r="F852" s="4">
        <f t="shared" si="243"/>
        <v>0</v>
      </c>
      <c r="G852" s="37" t="str">
        <f t="shared" si="243"/>
        <v>£m</v>
      </c>
      <c r="H852" s="4"/>
    </row>
    <row r="853" spans="1:8" hidden="1" outlineLevel="2" x14ac:dyDescent="0.2">
      <c r="E853" s="37" t="str">
        <f t="shared" ref="E853:G853" si="244" xml:space="preserve"> E$102</f>
        <v xml:space="preserve">Ofwat - PR24 Bioresources forecasting accuracy incentive penalty adjustment in 2027-28 FYA (CPIH deflated) prices (WN) </v>
      </c>
      <c r="F853" s="4">
        <f t="shared" si="244"/>
        <v>0</v>
      </c>
      <c r="G853" s="37" t="str">
        <f t="shared" si="244"/>
        <v>£m</v>
      </c>
      <c r="H853" s="4"/>
    </row>
    <row r="854" spans="1:8" hidden="1" outlineLevel="2" x14ac:dyDescent="0.2">
      <c r="E854" s="37" t="str">
        <f t="shared" ref="E854:G854" si="245" xml:space="preserve"> E$103</f>
        <v xml:space="preserve">Ofwat - PR24 Bioresources forecasting accuracy incentive penalty adjustment in 2027-28 FYA (CPIH deflated) prices (WWN) </v>
      </c>
      <c r="F854" s="4">
        <f t="shared" si="245"/>
        <v>0</v>
      </c>
      <c r="G854" s="37" t="str">
        <f t="shared" si="245"/>
        <v>£m</v>
      </c>
      <c r="H854" s="4"/>
    </row>
    <row r="855" spans="1:8" hidden="1" outlineLevel="2" x14ac:dyDescent="0.2">
      <c r="E855" s="37" t="str">
        <f t="shared" ref="E855:G855" si="246" xml:space="preserve"> E$104</f>
        <v xml:space="preserve">Ofwat - PR24 Bioresources forecasting accuracy incentive penalty adjustment in 2027-28 FYA (CPIH deflated) prices (BR) </v>
      </c>
      <c r="F855" s="4">
        <f t="shared" si="246"/>
        <v>0</v>
      </c>
      <c r="G855" s="37" t="str">
        <f t="shared" si="246"/>
        <v>£m</v>
      </c>
      <c r="H855" s="4"/>
    </row>
    <row r="856" spans="1:8" hidden="1" outlineLevel="2" x14ac:dyDescent="0.2">
      <c r="E856" s="37" t="str">
        <f t="shared" ref="E856:G856" si="247" xml:space="preserve"> E$105</f>
        <v xml:space="preserve">Ofwat - PR24 Bioresources forecasting accuracy incentive penalty adjustment in 2027-28 FYA (CPIH deflated) prices (ADDN1) </v>
      </c>
      <c r="F856" s="4">
        <f t="shared" si="247"/>
        <v>0</v>
      </c>
      <c r="G856" s="37" t="str">
        <f t="shared" si="247"/>
        <v>£m</v>
      </c>
      <c r="H856" s="4"/>
    </row>
    <row r="857" spans="1:8" hidden="1" outlineLevel="2" x14ac:dyDescent="0.2">
      <c r="E857" s="37" t="str">
        <f t="shared" ref="E857:G857" si="248" xml:space="preserve"> E$106</f>
        <v xml:space="preserve">Ofwat - PR24 Bioresources forecasting accuracy incentive penalty adjustment in 2027-28 FYA (CPIH deflated) prices (ADDN2) </v>
      </c>
      <c r="F857" s="4">
        <f t="shared" si="248"/>
        <v>0</v>
      </c>
      <c r="G857" s="37" t="str">
        <f t="shared" si="248"/>
        <v>£m</v>
      </c>
      <c r="H857" s="4"/>
    </row>
    <row r="858" spans="1:8" hidden="1" outlineLevel="2" x14ac:dyDescent="0.2">
      <c r="E858" s="37" t="str">
        <f t="shared" ref="E858:G858" si="249" xml:space="preserve"> E$107</f>
        <v xml:space="preserve">Ofwat - PR24 Bioresources forecasting accuracy incentive penalty adjustment in 2027-28 FYA (CPIH deflated) prices (Residential retail) </v>
      </c>
      <c r="F858" s="4">
        <f t="shared" si="249"/>
        <v>0</v>
      </c>
      <c r="G858" s="37" t="str">
        <f t="shared" si="249"/>
        <v>£m</v>
      </c>
      <c r="H858" s="4"/>
    </row>
    <row r="859" spans="1:8" hidden="1" outlineLevel="2" x14ac:dyDescent="0.2">
      <c r="E859" s="37" t="str">
        <f t="shared" ref="E859:G859" si="250" xml:space="preserve"> E$108</f>
        <v xml:space="preserve">Ofwat - PR24 Bioresources forecasting accuracy incentive penalty adjustment in 2027-28 FYA (CPIH deflated) prices (Business retail) </v>
      </c>
      <c r="F859" s="4">
        <f t="shared" si="250"/>
        <v>0</v>
      </c>
      <c r="G859" s="37" t="str">
        <f t="shared" si="250"/>
        <v>£m</v>
      </c>
      <c r="H859" s="4"/>
    </row>
    <row r="860" spans="1:8" hidden="1" outlineLevel="2" x14ac:dyDescent="0.2">
      <c r="A860" s="3"/>
      <c r="B860" s="3"/>
      <c r="C860" s="10"/>
      <c r="D860" s="11"/>
      <c r="E860" s="208" t="str">
        <f xml:space="preserve"> Inputs!E$408</f>
        <v xml:space="preserve">Eligible for post financeability adjustments tax uplift - PR24 Bioresources forecasting accuracy incentive penalty adjustment (WR) </v>
      </c>
      <c r="F860" s="213">
        <f xml:space="preserve"> Inputs!F$408</f>
        <v>0</v>
      </c>
      <c r="G860" s="208" t="str">
        <f xml:space="preserve"> Inputs!G$408</f>
        <v>1 = Yes, 0 = No</v>
      </c>
      <c r="H860" s="23"/>
    </row>
    <row r="861" spans="1:8" hidden="1" outlineLevel="2" x14ac:dyDescent="0.2">
      <c r="A861" s="3"/>
      <c r="B861" s="3"/>
      <c r="C861" s="10"/>
      <c r="D861" s="11"/>
      <c r="E861" s="208" t="str">
        <f xml:space="preserve"> Inputs!E$409</f>
        <v xml:space="preserve">Eligible for post financeability adjustments tax uplift - PR24 Bioresources forecasting accuracy incentive penalty adjustment (WN) </v>
      </c>
      <c r="F861" s="213">
        <f xml:space="preserve"> Inputs!F$409</f>
        <v>0</v>
      </c>
      <c r="G861" s="208" t="str">
        <f xml:space="preserve"> Inputs!G$409</f>
        <v>1 = Yes, 0 = No</v>
      </c>
      <c r="H861" s="23"/>
    </row>
    <row r="862" spans="1:8" hidden="1" outlineLevel="2" x14ac:dyDescent="0.2">
      <c r="A862" s="3"/>
      <c r="B862" s="3"/>
      <c r="C862" s="10"/>
      <c r="D862" s="11"/>
      <c r="E862" s="208" t="str">
        <f xml:space="preserve"> Inputs!E$410</f>
        <v xml:space="preserve">Eligible for post financeability adjustments tax uplift - PR24 Bioresources forecasting accuracy incentive penalty adjustment (WWN) </v>
      </c>
      <c r="F862" s="213">
        <f xml:space="preserve"> Inputs!F$410</f>
        <v>0</v>
      </c>
      <c r="G862" s="208" t="str">
        <f xml:space="preserve"> Inputs!G$410</f>
        <v>1 = Yes, 0 = No</v>
      </c>
      <c r="H862" s="23"/>
    </row>
    <row r="863" spans="1:8" hidden="1" outlineLevel="2" x14ac:dyDescent="0.2">
      <c r="A863" s="3"/>
      <c r="B863" s="3"/>
      <c r="C863" s="10"/>
      <c r="D863" s="11"/>
      <c r="E863" s="208" t="str">
        <f xml:space="preserve"> Inputs!E$411</f>
        <v xml:space="preserve">Eligible for post financeability adjustments tax uplift - PR24 Bioresources forecasting accuracy incentive penalty adjustment (BR) </v>
      </c>
      <c r="F863" s="213">
        <f xml:space="preserve"> Inputs!F$411</f>
        <v>0</v>
      </c>
      <c r="G863" s="208" t="str">
        <f xml:space="preserve"> Inputs!G$411</f>
        <v>1 = Yes, 0 = No</v>
      </c>
      <c r="H863" s="23"/>
    </row>
    <row r="864" spans="1:8" hidden="1" outlineLevel="2" x14ac:dyDescent="0.2">
      <c r="A864" s="3"/>
      <c r="B864" s="3"/>
      <c r="C864" s="10"/>
      <c r="D864" s="11"/>
      <c r="E864" s="208" t="str">
        <f xml:space="preserve"> Inputs!E$412</f>
        <v xml:space="preserve">Eligible for post financeability adjustments tax uplift - PR24 Bioresources forecasting accuracy incentive penalty adjustment (ADDN1) </v>
      </c>
      <c r="F864" s="213">
        <f xml:space="preserve"> Inputs!F$412</f>
        <v>0</v>
      </c>
      <c r="G864" s="208" t="str">
        <f xml:space="preserve"> Inputs!G$412</f>
        <v>1 = Yes, 0 = No</v>
      </c>
      <c r="H864" s="23"/>
    </row>
    <row r="865" spans="1:8" hidden="1" outlineLevel="2" x14ac:dyDescent="0.2">
      <c r="A865" s="3"/>
      <c r="B865" s="3"/>
      <c r="C865" s="10"/>
      <c r="D865" s="11"/>
      <c r="E865" s="208" t="str">
        <f xml:space="preserve"> Inputs!E$413</f>
        <v xml:space="preserve">Eligible for post financeability adjustments tax uplift - PR24 Bioresources forecasting accuracy incentive penalty adjustment (ADDN2) </v>
      </c>
      <c r="F865" s="213">
        <f xml:space="preserve"> Inputs!F$413</f>
        <v>0</v>
      </c>
      <c r="G865" s="208" t="str">
        <f xml:space="preserve"> Inputs!G$413</f>
        <v>1 = Yes, 0 = No</v>
      </c>
      <c r="H865" s="23"/>
    </row>
    <row r="866" spans="1:8" hidden="1" outlineLevel="2" x14ac:dyDescent="0.2">
      <c r="A866" s="3"/>
      <c r="B866" s="3"/>
      <c r="C866" s="10"/>
      <c r="D866" s="11"/>
      <c r="E866" s="208" t="str">
        <f xml:space="preserve"> Inputs!E$414</f>
        <v xml:space="preserve">Eligible for post financeability adjustments tax uplift - PR24 Bioresources forecasting accuracy incentive penalty adjustment (Residential retail) </v>
      </c>
      <c r="F866" s="213">
        <f xml:space="preserve"> Inputs!F$414</f>
        <v>0</v>
      </c>
      <c r="G866" s="208" t="str">
        <f xml:space="preserve"> Inputs!G$414</f>
        <v>1 = Yes, 0 = No</v>
      </c>
      <c r="H866" s="23"/>
    </row>
    <row r="867" spans="1:8" hidden="1" outlineLevel="2" x14ac:dyDescent="0.2">
      <c r="A867" s="3"/>
      <c r="B867" s="3"/>
      <c r="C867" s="10"/>
      <c r="D867" s="11"/>
      <c r="E867" s="208" t="str">
        <f xml:space="preserve"> Inputs!E$415</f>
        <v xml:space="preserve">Eligible for post financeability adjustments tax uplift - PR24 Bioresources forecasting accuracy incentive penalty adjustment (Business retail) </v>
      </c>
      <c r="F867" s="213">
        <f xml:space="preserve"> Inputs!F$415</f>
        <v>0</v>
      </c>
      <c r="G867" s="208" t="str">
        <f xml:space="preserve"> Inputs!G$415</f>
        <v>1 = Yes, 0 = No</v>
      </c>
      <c r="H867" s="23"/>
    </row>
    <row r="868" spans="1:8" hidden="1" outlineLevel="2" x14ac:dyDescent="0.2">
      <c r="A868" s="3"/>
      <c r="B868" s="3"/>
      <c r="C868" s="10"/>
      <c r="D868" s="11"/>
      <c r="E868" s="211" t="s">
        <v>796</v>
      </c>
      <c r="F868" s="212">
        <f t="shared" ref="F868:F875" si="251" xml:space="preserve"> $F852 * $F860</f>
        <v>0</v>
      </c>
      <c r="G868" s="211" t="s">
        <v>199</v>
      </c>
      <c r="H868" s="4"/>
    </row>
    <row r="869" spans="1:8" hidden="1" outlineLevel="2" x14ac:dyDescent="0.2">
      <c r="A869" s="3"/>
      <c r="B869" s="3"/>
      <c r="C869" s="10"/>
      <c r="D869" s="11"/>
      <c r="E869" s="211" t="s">
        <v>797</v>
      </c>
      <c r="F869" s="212">
        <f t="shared" si="251"/>
        <v>0</v>
      </c>
      <c r="G869" s="211" t="s">
        <v>199</v>
      </c>
      <c r="H869" s="4"/>
    </row>
    <row r="870" spans="1:8" hidden="1" outlineLevel="2" x14ac:dyDescent="0.2">
      <c r="A870" s="3"/>
      <c r="B870" s="3"/>
      <c r="C870" s="10"/>
      <c r="D870" s="11"/>
      <c r="E870" s="211" t="s">
        <v>1798</v>
      </c>
      <c r="F870" s="212">
        <f t="shared" si="251"/>
        <v>0</v>
      </c>
      <c r="G870" s="211" t="s">
        <v>199</v>
      </c>
      <c r="H870" s="4"/>
    </row>
    <row r="871" spans="1:8" hidden="1" outlineLevel="2" x14ac:dyDescent="0.2">
      <c r="A871" s="3"/>
      <c r="B871" s="3"/>
      <c r="C871" s="10"/>
      <c r="D871" s="11"/>
      <c r="E871" s="211" t="s">
        <v>2157</v>
      </c>
      <c r="F871" s="212">
        <f t="shared" si="251"/>
        <v>0</v>
      </c>
      <c r="G871" s="211" t="s">
        <v>199</v>
      </c>
      <c r="H871" s="4"/>
    </row>
    <row r="872" spans="1:8" hidden="1" outlineLevel="2" x14ac:dyDescent="0.2">
      <c r="A872" s="3"/>
      <c r="B872" s="3"/>
      <c r="C872" s="10"/>
      <c r="D872" s="11"/>
      <c r="E872" s="211" t="s">
        <v>2751</v>
      </c>
      <c r="F872" s="212">
        <f t="shared" si="251"/>
        <v>0</v>
      </c>
      <c r="G872" s="211" t="s">
        <v>199</v>
      </c>
      <c r="H872" s="4"/>
    </row>
    <row r="873" spans="1:8" hidden="1" outlineLevel="2" x14ac:dyDescent="0.2">
      <c r="A873" s="3"/>
      <c r="B873" s="3"/>
      <c r="C873" s="10"/>
      <c r="D873" s="11"/>
      <c r="E873" s="211" t="s">
        <v>1190</v>
      </c>
      <c r="F873" s="212">
        <f t="shared" si="251"/>
        <v>0</v>
      </c>
      <c r="G873" s="211" t="s">
        <v>199</v>
      </c>
      <c r="H873" s="4"/>
    </row>
    <row r="874" spans="1:8" hidden="1" outlineLevel="2" x14ac:dyDescent="0.2">
      <c r="A874" s="3"/>
      <c r="B874" s="3"/>
      <c r="C874" s="10"/>
      <c r="D874" s="11"/>
      <c r="E874" s="211" t="s">
        <v>992</v>
      </c>
      <c r="F874" s="212">
        <f t="shared" si="251"/>
        <v>0</v>
      </c>
      <c r="G874" s="211" t="s">
        <v>199</v>
      </c>
      <c r="H874" s="4"/>
    </row>
    <row r="875" spans="1:8" hidden="1" outlineLevel="2" x14ac:dyDescent="0.2">
      <c r="A875" s="3"/>
      <c r="B875" s="3"/>
      <c r="C875" s="10"/>
      <c r="D875" s="11"/>
      <c r="E875" s="211" t="s">
        <v>1611</v>
      </c>
      <c r="F875" s="212">
        <f t="shared" si="251"/>
        <v>0</v>
      </c>
      <c r="G875" s="211" t="s">
        <v>199</v>
      </c>
      <c r="H875" s="4"/>
    </row>
    <row r="876" spans="1:8" hidden="1" outlineLevel="2" x14ac:dyDescent="0.2"/>
    <row r="877" spans="1:8" hidden="1" outlineLevel="2" x14ac:dyDescent="0.2"/>
    <row r="878" spans="1:8" hidden="1" outlineLevel="2" x14ac:dyDescent="0.2">
      <c r="B878" s="33" t="s">
        <v>2875</v>
      </c>
    </row>
    <row r="879" spans="1:8" hidden="1" outlineLevel="2" x14ac:dyDescent="0.2">
      <c r="E879" s="37" t="str">
        <f t="shared" ref="E879:G879" si="252" xml:space="preserve"> E$121</f>
        <v xml:space="preserve">Ofwat - PR24 Residential retail revenue adjustment expressed in 2027-28 CPIH FYA prices (WR) </v>
      </c>
      <c r="F879" s="4">
        <f t="shared" si="252"/>
        <v>0</v>
      </c>
      <c r="G879" s="37" t="str">
        <f t="shared" si="252"/>
        <v>£m</v>
      </c>
      <c r="H879" s="4"/>
    </row>
    <row r="880" spans="1:8" hidden="1" outlineLevel="2" x14ac:dyDescent="0.2">
      <c r="E880" s="37" t="str">
        <f t="shared" ref="E880:G880" si="253" xml:space="preserve"> E$122</f>
        <v xml:space="preserve">Ofwat - PR24 Residential retail revenue adjustment expressed in 2027-28 CPIH FYA prices (WN) </v>
      </c>
      <c r="F880" s="4">
        <f t="shared" si="253"/>
        <v>0</v>
      </c>
      <c r="G880" s="37" t="str">
        <f t="shared" si="253"/>
        <v>£m</v>
      </c>
      <c r="H880" s="4"/>
    </row>
    <row r="881" spans="1:8" hidden="1" outlineLevel="2" x14ac:dyDescent="0.2">
      <c r="E881" s="37" t="str">
        <f t="shared" ref="E881:G881" si="254" xml:space="preserve"> E$123</f>
        <v xml:space="preserve">Ofwat - PR24 Residential retail revenue adjustment expressed in 2027-28 CPIH FYA prices (WWN) </v>
      </c>
      <c r="F881" s="4">
        <f t="shared" si="254"/>
        <v>0</v>
      </c>
      <c r="G881" s="37" t="str">
        <f t="shared" si="254"/>
        <v>£m</v>
      </c>
      <c r="H881" s="4"/>
    </row>
    <row r="882" spans="1:8" hidden="1" outlineLevel="2" x14ac:dyDescent="0.2">
      <c r="E882" s="37" t="str">
        <f t="shared" ref="E882:G882" si="255" xml:space="preserve"> E$124</f>
        <v xml:space="preserve">Ofwat - PR24 Residential retail revenue adjustment expressed in 2027-28 CPIH FYA prices (BR) </v>
      </c>
      <c r="F882" s="4">
        <f t="shared" si="255"/>
        <v>0</v>
      </c>
      <c r="G882" s="37" t="str">
        <f t="shared" si="255"/>
        <v>£m</v>
      </c>
      <c r="H882" s="4"/>
    </row>
    <row r="883" spans="1:8" hidden="1" outlineLevel="2" x14ac:dyDescent="0.2">
      <c r="E883" s="37" t="str">
        <f t="shared" ref="E883:G883" si="256" xml:space="preserve"> E$125</f>
        <v xml:space="preserve">Ofwat - PR24 Residential retail revenue adjustment expressed in 2027-28 CPIH FYA prices (ADDN1) </v>
      </c>
      <c r="F883" s="4">
        <f t="shared" si="256"/>
        <v>0</v>
      </c>
      <c r="G883" s="37" t="str">
        <f t="shared" si="256"/>
        <v>£m</v>
      </c>
      <c r="H883" s="4"/>
    </row>
    <row r="884" spans="1:8" hidden="1" outlineLevel="2" x14ac:dyDescent="0.2">
      <c r="E884" s="37" t="str">
        <f t="shared" ref="E884:G884" si="257" xml:space="preserve"> E$126</f>
        <v xml:space="preserve">Ofwat - PR24 Residential retail revenue adjustment expressed in 2027-28 CPIH FYA prices (ADDN2) </v>
      </c>
      <c r="F884" s="4">
        <f t="shared" si="257"/>
        <v>0</v>
      </c>
      <c r="G884" s="37" t="str">
        <f t="shared" si="257"/>
        <v>£m</v>
      </c>
      <c r="H884" s="4"/>
    </row>
    <row r="885" spans="1:8" hidden="1" outlineLevel="2" x14ac:dyDescent="0.2">
      <c r="E885" s="37" t="str">
        <f t="shared" ref="E885:G885" si="258" xml:space="preserve"> E$127</f>
        <v xml:space="preserve">Ofwat - PR24 Residential retail revenue adjustment expressed in 2027-28 CPIH FYA prices (Residential retail) </v>
      </c>
      <c r="F885" s="4">
        <f t="shared" si="258"/>
        <v>0</v>
      </c>
      <c r="G885" s="37" t="str">
        <f t="shared" si="258"/>
        <v>£m</v>
      </c>
      <c r="H885" s="4"/>
    </row>
    <row r="886" spans="1:8" hidden="1" outlineLevel="2" x14ac:dyDescent="0.2">
      <c r="E886" s="37" t="str">
        <f t="shared" ref="E886:G886" si="259" xml:space="preserve"> E$128</f>
        <v xml:space="preserve">Ofwat - PR24 Residential retail revenue adjustment expressed in 2027-28 CPIH FYA prices (Business retail) </v>
      </c>
      <c r="F886" s="4">
        <f t="shared" si="259"/>
        <v>0</v>
      </c>
      <c r="G886" s="37" t="str">
        <f t="shared" si="259"/>
        <v>£m</v>
      </c>
      <c r="H886" s="4"/>
    </row>
    <row r="887" spans="1:8" hidden="1" outlineLevel="2" x14ac:dyDescent="0.2">
      <c r="A887" s="3"/>
      <c r="B887" s="3"/>
      <c r="C887" s="10"/>
      <c r="D887" s="11"/>
      <c r="E887" s="208" t="str">
        <f xml:space="preserve"> Inputs!E$417</f>
        <v xml:space="preserve">Eligible for post financeability adjustments tax uplift - PR24 Residential retail revenue adjustment (WR) </v>
      </c>
      <c r="F887" s="213">
        <f xml:space="preserve"> Inputs!F$417</f>
        <v>0</v>
      </c>
      <c r="G887" s="208" t="str">
        <f xml:space="preserve"> Inputs!G$417</f>
        <v>1 = Yes, 0 = No</v>
      </c>
      <c r="H887" s="23"/>
    </row>
    <row r="888" spans="1:8" hidden="1" outlineLevel="2" x14ac:dyDescent="0.2">
      <c r="A888" s="3"/>
      <c r="B888" s="3"/>
      <c r="C888" s="10"/>
      <c r="D888" s="11"/>
      <c r="E888" s="208" t="str">
        <f xml:space="preserve"> Inputs!E$418</f>
        <v xml:space="preserve">Eligible for post financeability adjustments tax uplift - PR24 Residential retail revenue adjustment (WN) </v>
      </c>
      <c r="F888" s="213">
        <f xml:space="preserve"> Inputs!F$418</f>
        <v>0</v>
      </c>
      <c r="G888" s="208" t="str">
        <f xml:space="preserve"> Inputs!G$418</f>
        <v>1 = Yes, 0 = No</v>
      </c>
      <c r="H888" s="23"/>
    </row>
    <row r="889" spans="1:8" hidden="1" outlineLevel="2" x14ac:dyDescent="0.2">
      <c r="A889" s="3"/>
      <c r="B889" s="3"/>
      <c r="C889" s="10"/>
      <c r="D889" s="11"/>
      <c r="E889" s="208" t="str">
        <f xml:space="preserve"> Inputs!E$419</f>
        <v xml:space="preserve">Eligible for post financeability adjustments tax uplift - PR24 Residential retail revenue adjustment (WWN) </v>
      </c>
      <c r="F889" s="213">
        <f xml:space="preserve"> Inputs!F$419</f>
        <v>0</v>
      </c>
      <c r="G889" s="208" t="str">
        <f xml:space="preserve"> Inputs!G$419</f>
        <v>1 = Yes, 0 = No</v>
      </c>
      <c r="H889" s="23"/>
    </row>
    <row r="890" spans="1:8" hidden="1" outlineLevel="2" x14ac:dyDescent="0.2">
      <c r="A890" s="3"/>
      <c r="B890" s="3"/>
      <c r="C890" s="10"/>
      <c r="D890" s="11"/>
      <c r="E890" s="208" t="str">
        <f xml:space="preserve"> Inputs!E$420</f>
        <v xml:space="preserve">Eligible for post financeability adjustments tax uplift - PR24 Residential retail revenue adjustment (BR) </v>
      </c>
      <c r="F890" s="213">
        <f xml:space="preserve"> Inputs!F$420</f>
        <v>0</v>
      </c>
      <c r="G890" s="208" t="str">
        <f xml:space="preserve"> Inputs!G$420</f>
        <v>1 = Yes, 0 = No</v>
      </c>
      <c r="H890" s="23"/>
    </row>
    <row r="891" spans="1:8" hidden="1" outlineLevel="2" x14ac:dyDescent="0.2">
      <c r="A891" s="3"/>
      <c r="B891" s="3"/>
      <c r="C891" s="10"/>
      <c r="D891" s="11"/>
      <c r="E891" s="208" t="str">
        <f xml:space="preserve"> Inputs!E$421</f>
        <v xml:space="preserve">Eligible for post financeability adjustments tax uplift - PR24 Residential retail revenue adjustment (ADDN1) </v>
      </c>
      <c r="F891" s="213">
        <f xml:space="preserve"> Inputs!F$421</f>
        <v>0</v>
      </c>
      <c r="G891" s="208" t="str">
        <f xml:space="preserve"> Inputs!G$421</f>
        <v>1 = Yes, 0 = No</v>
      </c>
      <c r="H891" s="23"/>
    </row>
    <row r="892" spans="1:8" hidden="1" outlineLevel="2" x14ac:dyDescent="0.2">
      <c r="A892" s="3"/>
      <c r="B892" s="3"/>
      <c r="C892" s="10"/>
      <c r="D892" s="11"/>
      <c r="E892" s="208" t="str">
        <f xml:space="preserve"> Inputs!E$422</f>
        <v xml:space="preserve">Eligible for post financeability adjustments tax uplift - PR24 Residential retail revenue adjustment (ADDN2) </v>
      </c>
      <c r="F892" s="213">
        <f xml:space="preserve"> Inputs!F$422</f>
        <v>0</v>
      </c>
      <c r="G892" s="208" t="str">
        <f xml:space="preserve"> Inputs!G$422</f>
        <v>1 = Yes, 0 = No</v>
      </c>
      <c r="H892" s="23"/>
    </row>
    <row r="893" spans="1:8" hidden="1" outlineLevel="2" x14ac:dyDescent="0.2">
      <c r="A893" s="3"/>
      <c r="B893" s="3"/>
      <c r="C893" s="10"/>
      <c r="D893" s="11"/>
      <c r="E893" s="208" t="str">
        <f xml:space="preserve"> Inputs!E$423</f>
        <v xml:space="preserve">Eligible for post financeability adjustments tax uplift - PR24 Residential retail revenue adjustment (Residential retail) </v>
      </c>
      <c r="F893" s="213">
        <f xml:space="preserve"> Inputs!F$423</f>
        <v>0</v>
      </c>
      <c r="G893" s="208" t="str">
        <f xml:space="preserve"> Inputs!G$423</f>
        <v>1 = Yes, 0 = No</v>
      </c>
      <c r="H893" s="23"/>
    </row>
    <row r="894" spans="1:8" hidden="1" outlineLevel="2" x14ac:dyDescent="0.2">
      <c r="A894" s="3"/>
      <c r="B894" s="3"/>
      <c r="C894" s="10"/>
      <c r="D894" s="11"/>
      <c r="E894" s="208" t="str">
        <f xml:space="preserve"> Inputs!E$424</f>
        <v xml:space="preserve">Eligible for post financeability adjustments tax uplift - PR24 Residential retail revenue adjustment (Business retail) </v>
      </c>
      <c r="F894" s="213">
        <f xml:space="preserve"> Inputs!F$424</f>
        <v>0</v>
      </c>
      <c r="G894" s="208" t="str">
        <f xml:space="preserve"> Inputs!G$424</f>
        <v>1 = Yes, 0 = No</v>
      </c>
      <c r="H894" s="23"/>
    </row>
    <row r="895" spans="1:8" hidden="1" outlineLevel="2" x14ac:dyDescent="0.2">
      <c r="A895" s="3"/>
      <c r="B895" s="3"/>
      <c r="C895" s="10"/>
      <c r="D895" s="11"/>
      <c r="E895" s="211" t="s">
        <v>1799</v>
      </c>
      <c r="F895" s="212">
        <f t="shared" ref="F895:F902" si="260" xml:space="preserve"> $F879 * $F887</f>
        <v>0</v>
      </c>
      <c r="G895" s="211" t="s">
        <v>199</v>
      </c>
      <c r="H895" s="4"/>
    </row>
    <row r="896" spans="1:8" hidden="1" outlineLevel="2" x14ac:dyDescent="0.2">
      <c r="A896" s="3"/>
      <c r="B896" s="3"/>
      <c r="C896" s="10"/>
      <c r="D896" s="11"/>
      <c r="E896" s="211" t="s">
        <v>1800</v>
      </c>
      <c r="F896" s="212">
        <f t="shared" si="260"/>
        <v>0</v>
      </c>
      <c r="G896" s="211" t="s">
        <v>199</v>
      </c>
      <c r="H896" s="4"/>
    </row>
    <row r="897" spans="1:8" hidden="1" outlineLevel="2" x14ac:dyDescent="0.2">
      <c r="A897" s="3"/>
      <c r="B897" s="3"/>
      <c r="C897" s="10"/>
      <c r="D897" s="11"/>
      <c r="E897" s="211" t="s">
        <v>2539</v>
      </c>
      <c r="F897" s="212">
        <f t="shared" si="260"/>
        <v>0</v>
      </c>
      <c r="G897" s="211" t="s">
        <v>199</v>
      </c>
      <c r="H897" s="4"/>
    </row>
    <row r="898" spans="1:8" hidden="1" outlineLevel="2" x14ac:dyDescent="0.2">
      <c r="A898" s="3"/>
      <c r="B898" s="3"/>
      <c r="C898" s="10"/>
      <c r="D898" s="11"/>
      <c r="E898" s="211" t="s">
        <v>275</v>
      </c>
      <c r="F898" s="212">
        <f t="shared" si="260"/>
        <v>0</v>
      </c>
      <c r="G898" s="211" t="s">
        <v>199</v>
      </c>
      <c r="H898" s="4"/>
    </row>
    <row r="899" spans="1:8" hidden="1" outlineLevel="2" x14ac:dyDescent="0.2">
      <c r="A899" s="3"/>
      <c r="B899" s="3"/>
      <c r="C899" s="10"/>
      <c r="D899" s="11"/>
      <c r="E899" s="211" t="s">
        <v>622</v>
      </c>
      <c r="F899" s="212">
        <f t="shared" si="260"/>
        <v>0</v>
      </c>
      <c r="G899" s="211" t="s">
        <v>199</v>
      </c>
      <c r="H899" s="4"/>
    </row>
    <row r="900" spans="1:8" hidden="1" outlineLevel="2" x14ac:dyDescent="0.2">
      <c r="A900" s="3"/>
      <c r="B900" s="3"/>
      <c r="C900" s="10"/>
      <c r="D900" s="11"/>
      <c r="E900" s="211" t="s">
        <v>2158</v>
      </c>
      <c r="F900" s="212">
        <f t="shared" si="260"/>
        <v>0</v>
      </c>
      <c r="G900" s="211" t="s">
        <v>199</v>
      </c>
      <c r="H900" s="4"/>
    </row>
    <row r="901" spans="1:8" hidden="1" outlineLevel="2" x14ac:dyDescent="0.2">
      <c r="A901" s="3"/>
      <c r="B901" s="3"/>
      <c r="C901" s="10"/>
      <c r="D901" s="11"/>
      <c r="E901" s="211" t="s">
        <v>1404</v>
      </c>
      <c r="F901" s="212">
        <f t="shared" si="260"/>
        <v>0</v>
      </c>
      <c r="G901" s="211" t="s">
        <v>199</v>
      </c>
      <c r="H901" s="4"/>
    </row>
    <row r="902" spans="1:8" hidden="1" outlineLevel="2" x14ac:dyDescent="0.2">
      <c r="A902" s="3"/>
      <c r="B902" s="3"/>
      <c r="C902" s="10"/>
      <c r="D902" s="11"/>
      <c r="E902" s="211" t="s">
        <v>2752</v>
      </c>
      <c r="F902" s="212">
        <f t="shared" si="260"/>
        <v>0</v>
      </c>
      <c r="G902" s="211" t="s">
        <v>199</v>
      </c>
      <c r="H902" s="4"/>
    </row>
    <row r="903" spans="1:8" hidden="1" outlineLevel="2" x14ac:dyDescent="0.2"/>
    <row r="904" spans="1:8" hidden="1" outlineLevel="2" x14ac:dyDescent="0.2"/>
    <row r="905" spans="1:8" hidden="1" outlineLevel="2" x14ac:dyDescent="0.2">
      <c r="B905" s="33" t="s">
        <v>2293</v>
      </c>
    </row>
    <row r="906" spans="1:8" hidden="1" outlineLevel="2" x14ac:dyDescent="0.2">
      <c r="E906" s="37" t="str">
        <f t="shared" ref="E906:G906" si="261" xml:space="preserve"> E$141</f>
        <v xml:space="preserve">Ofwat - PR24 Business retail revenue adjustment expressed in 2027-28 CPIH FYA prices (WR) </v>
      </c>
      <c r="F906" s="4">
        <f t="shared" si="261"/>
        <v>0</v>
      </c>
      <c r="G906" s="37" t="str">
        <f t="shared" si="261"/>
        <v>£m</v>
      </c>
      <c r="H906" s="4"/>
    </row>
    <row r="907" spans="1:8" hidden="1" outlineLevel="2" x14ac:dyDescent="0.2">
      <c r="E907" s="37" t="str">
        <f t="shared" ref="E907:G907" si="262" xml:space="preserve"> E$142</f>
        <v xml:space="preserve">Ofwat - PR24 Business retail revenue adjustment expressed in 2027-28 CPIH FYA prices (WN) </v>
      </c>
      <c r="F907" s="4">
        <f t="shared" si="262"/>
        <v>0</v>
      </c>
      <c r="G907" s="37" t="str">
        <f t="shared" si="262"/>
        <v>£m</v>
      </c>
      <c r="H907" s="4"/>
    </row>
    <row r="908" spans="1:8" hidden="1" outlineLevel="2" x14ac:dyDescent="0.2">
      <c r="E908" s="37" t="str">
        <f t="shared" ref="E908:G908" si="263" xml:space="preserve"> E$143</f>
        <v xml:space="preserve">Ofwat - PR24 Business retail revenue adjustment expressed in 2027-28 CPIH FYA prices (WWN) </v>
      </c>
      <c r="F908" s="4">
        <f t="shared" si="263"/>
        <v>0</v>
      </c>
      <c r="G908" s="37" t="str">
        <f t="shared" si="263"/>
        <v>£m</v>
      </c>
      <c r="H908" s="4"/>
    </row>
    <row r="909" spans="1:8" hidden="1" outlineLevel="2" x14ac:dyDescent="0.2">
      <c r="E909" s="37" t="str">
        <f t="shared" ref="E909:G909" si="264" xml:space="preserve"> E$144</f>
        <v xml:space="preserve">Ofwat - PR24 Business retail revenue adjustment expressed in 2027-28 CPIH FYA prices (BR) </v>
      </c>
      <c r="F909" s="4">
        <f t="shared" si="264"/>
        <v>0</v>
      </c>
      <c r="G909" s="37" t="str">
        <f t="shared" si="264"/>
        <v>£m</v>
      </c>
      <c r="H909" s="4"/>
    </row>
    <row r="910" spans="1:8" hidden="1" outlineLevel="2" x14ac:dyDescent="0.2">
      <c r="E910" s="37" t="str">
        <f t="shared" ref="E910:G910" si="265" xml:space="preserve"> E$145</f>
        <v xml:space="preserve">Ofwat - PR24 Business retail revenue adjustment expressed in 2027-28 CPIH FYA prices (ADDN1) </v>
      </c>
      <c r="F910" s="4">
        <f t="shared" si="265"/>
        <v>0</v>
      </c>
      <c r="G910" s="37" t="str">
        <f t="shared" si="265"/>
        <v>£m</v>
      </c>
      <c r="H910" s="4"/>
    </row>
    <row r="911" spans="1:8" hidden="1" outlineLevel="2" x14ac:dyDescent="0.2">
      <c r="E911" s="37" t="str">
        <f t="shared" ref="E911:G911" si="266" xml:space="preserve"> E$146</f>
        <v xml:space="preserve">Ofwat - PR24 Business retail revenue adjustment expressed in 2027-28 CPIH FYA prices (ADDN2) </v>
      </c>
      <c r="F911" s="4">
        <f t="shared" si="266"/>
        <v>0</v>
      </c>
      <c r="G911" s="37" t="str">
        <f t="shared" si="266"/>
        <v>£m</v>
      </c>
      <c r="H911" s="4"/>
    </row>
    <row r="912" spans="1:8" hidden="1" outlineLevel="2" x14ac:dyDescent="0.2">
      <c r="E912" s="37" t="str">
        <f t="shared" ref="E912:G912" si="267" xml:space="preserve"> E$147</f>
        <v xml:space="preserve">Ofwat - PR24 Business retail revenue adjustment expressed in 2027-28 CPIH FYA prices (Residential retail) </v>
      </c>
      <c r="F912" s="4">
        <f t="shared" si="267"/>
        <v>0</v>
      </c>
      <c r="G912" s="37" t="str">
        <f t="shared" si="267"/>
        <v>£m</v>
      </c>
      <c r="H912" s="4"/>
    </row>
    <row r="913" spans="1:8" hidden="1" outlineLevel="2" x14ac:dyDescent="0.2">
      <c r="E913" s="37" t="str">
        <f t="shared" ref="E913:G913" si="268" xml:space="preserve"> E$148</f>
        <v xml:space="preserve">Ofwat - PR24 Business retail revenue adjustment expressed in 2027-28 CPIH FYA prices (Business retail) </v>
      </c>
      <c r="F913" s="4">
        <f t="shared" si="268"/>
        <v>0</v>
      </c>
      <c r="G913" s="37" t="str">
        <f t="shared" si="268"/>
        <v>£m</v>
      </c>
      <c r="H913" s="4"/>
    </row>
    <row r="914" spans="1:8" hidden="1" outlineLevel="2" x14ac:dyDescent="0.2">
      <c r="A914" s="3"/>
      <c r="B914" s="3"/>
      <c r="C914" s="10"/>
      <c r="D914" s="11"/>
      <c r="E914" s="208" t="str">
        <f xml:space="preserve"> Inputs!E$426</f>
        <v xml:space="preserve">Eligible for post financeability adjustments tax uplift - PR24 Business retail revenue adjustment (WR) </v>
      </c>
      <c r="F914" s="213">
        <f xml:space="preserve"> Inputs!F$426</f>
        <v>0</v>
      </c>
      <c r="G914" s="208" t="str">
        <f xml:space="preserve"> Inputs!G$426</f>
        <v>1 = Yes, 0 = No</v>
      </c>
      <c r="H914" s="23"/>
    </row>
    <row r="915" spans="1:8" hidden="1" outlineLevel="2" x14ac:dyDescent="0.2">
      <c r="A915" s="3"/>
      <c r="B915" s="3"/>
      <c r="C915" s="10"/>
      <c r="D915" s="11"/>
      <c r="E915" s="208" t="str">
        <f xml:space="preserve"> Inputs!E$427</f>
        <v xml:space="preserve">Eligible for post financeability adjustments tax uplift - PR24 Business retail revenue adjustment (WN) </v>
      </c>
      <c r="F915" s="213">
        <f xml:space="preserve"> Inputs!F$427</f>
        <v>0</v>
      </c>
      <c r="G915" s="208" t="str">
        <f xml:space="preserve"> Inputs!G$427</f>
        <v>1 = Yes, 0 = No</v>
      </c>
      <c r="H915" s="23"/>
    </row>
    <row r="916" spans="1:8" hidden="1" outlineLevel="2" x14ac:dyDescent="0.2">
      <c r="A916" s="3"/>
      <c r="B916" s="3"/>
      <c r="C916" s="10"/>
      <c r="D916" s="11"/>
      <c r="E916" s="208" t="str">
        <f xml:space="preserve"> Inputs!E$428</f>
        <v xml:space="preserve">Eligible for post financeability adjustments tax uplift - PR24 Business retail revenue adjustment (WWN) </v>
      </c>
      <c r="F916" s="213">
        <f xml:space="preserve"> Inputs!F$428</f>
        <v>0</v>
      </c>
      <c r="G916" s="208" t="str">
        <f xml:space="preserve"> Inputs!G$428</f>
        <v>1 = Yes, 0 = No</v>
      </c>
      <c r="H916" s="23"/>
    </row>
    <row r="917" spans="1:8" hidden="1" outlineLevel="2" x14ac:dyDescent="0.2">
      <c r="A917" s="3"/>
      <c r="B917" s="3"/>
      <c r="C917" s="10"/>
      <c r="D917" s="11"/>
      <c r="E917" s="208" t="str">
        <f xml:space="preserve"> Inputs!E$429</f>
        <v xml:space="preserve">Eligible for post financeability adjustments tax uplift - PR24 Business retail revenue adjustment (BR) </v>
      </c>
      <c r="F917" s="213">
        <f xml:space="preserve"> Inputs!F$429</f>
        <v>0</v>
      </c>
      <c r="G917" s="208" t="str">
        <f xml:space="preserve"> Inputs!G$429</f>
        <v>1 = Yes, 0 = No</v>
      </c>
      <c r="H917" s="23"/>
    </row>
    <row r="918" spans="1:8" hidden="1" outlineLevel="2" x14ac:dyDescent="0.2">
      <c r="A918" s="3"/>
      <c r="B918" s="3"/>
      <c r="C918" s="10"/>
      <c r="D918" s="11"/>
      <c r="E918" s="208" t="str">
        <f xml:space="preserve"> Inputs!E$430</f>
        <v xml:space="preserve">Eligible for post financeability adjustments tax uplift - PR24 Business retail revenue adjustment (ADDN1) </v>
      </c>
      <c r="F918" s="213">
        <f xml:space="preserve"> Inputs!F$430</f>
        <v>0</v>
      </c>
      <c r="G918" s="208" t="str">
        <f xml:space="preserve"> Inputs!G$430</f>
        <v>1 = Yes, 0 = No</v>
      </c>
      <c r="H918" s="23"/>
    </row>
    <row r="919" spans="1:8" hidden="1" outlineLevel="2" x14ac:dyDescent="0.2">
      <c r="A919" s="3"/>
      <c r="B919" s="3"/>
      <c r="C919" s="10"/>
      <c r="D919" s="11"/>
      <c r="E919" s="208" t="str">
        <f xml:space="preserve"> Inputs!E$431</f>
        <v xml:space="preserve">Eligible for post financeability adjustments tax uplift - PR24 Business retail revenue adjustment (ADDN2) </v>
      </c>
      <c r="F919" s="213">
        <f xml:space="preserve"> Inputs!F$431</f>
        <v>0</v>
      </c>
      <c r="G919" s="208" t="str">
        <f xml:space="preserve"> Inputs!G$431</f>
        <v>1 = Yes, 0 = No</v>
      </c>
      <c r="H919" s="23"/>
    </row>
    <row r="920" spans="1:8" hidden="1" outlineLevel="2" x14ac:dyDescent="0.2">
      <c r="A920" s="3"/>
      <c r="B920" s="3"/>
      <c r="C920" s="10"/>
      <c r="D920" s="11"/>
      <c r="E920" s="208" t="str">
        <f xml:space="preserve"> Inputs!E$432</f>
        <v xml:space="preserve">Eligible for post financeability adjustments tax uplift - PR24 Business retail revenue adjustment (Residential retail) </v>
      </c>
      <c r="F920" s="213">
        <f xml:space="preserve"> Inputs!F$432</f>
        <v>0</v>
      </c>
      <c r="G920" s="208" t="str">
        <f xml:space="preserve"> Inputs!G$432</f>
        <v>1 = Yes, 0 = No</v>
      </c>
      <c r="H920" s="23"/>
    </row>
    <row r="921" spans="1:8" hidden="1" outlineLevel="2" x14ac:dyDescent="0.2">
      <c r="A921" s="3"/>
      <c r="B921" s="3"/>
      <c r="C921" s="10"/>
      <c r="D921" s="11"/>
      <c r="E921" s="208" t="str">
        <f xml:space="preserve"> Inputs!E$433</f>
        <v xml:space="preserve">Eligible for post financeability adjustments tax uplift - PR24 Business retail revenue adjustment (Business retail) </v>
      </c>
      <c r="F921" s="213">
        <f xml:space="preserve"> Inputs!F$433</f>
        <v>0</v>
      </c>
      <c r="G921" s="208" t="str">
        <f xml:space="preserve"> Inputs!G$433</f>
        <v>1 = Yes, 0 = No</v>
      </c>
      <c r="H921" s="23"/>
    </row>
    <row r="922" spans="1:8" hidden="1" outlineLevel="2" x14ac:dyDescent="0.2">
      <c r="A922" s="3"/>
      <c r="B922" s="3"/>
      <c r="C922" s="10"/>
      <c r="D922" s="11"/>
      <c r="E922" s="211" t="s">
        <v>993</v>
      </c>
      <c r="F922" s="212">
        <f t="shared" ref="F922:F929" si="269" xml:space="preserve"> $F906 * $F914</f>
        <v>0</v>
      </c>
      <c r="G922" s="211" t="s">
        <v>199</v>
      </c>
      <c r="H922" s="4"/>
    </row>
    <row r="923" spans="1:8" hidden="1" outlineLevel="2" x14ac:dyDescent="0.2">
      <c r="A923" s="3"/>
      <c r="B923" s="3"/>
      <c r="C923" s="10"/>
      <c r="D923" s="11"/>
      <c r="E923" s="211" t="s">
        <v>994</v>
      </c>
      <c r="F923" s="212">
        <f t="shared" si="269"/>
        <v>0</v>
      </c>
      <c r="G923" s="211" t="s">
        <v>199</v>
      </c>
      <c r="H923" s="4"/>
    </row>
    <row r="924" spans="1:8" hidden="1" outlineLevel="2" x14ac:dyDescent="0.2">
      <c r="A924" s="3"/>
      <c r="B924" s="3"/>
      <c r="C924" s="10"/>
      <c r="D924" s="11"/>
      <c r="E924" s="211" t="s">
        <v>446</v>
      </c>
      <c r="F924" s="212">
        <f t="shared" si="269"/>
        <v>0</v>
      </c>
      <c r="G924" s="211" t="s">
        <v>199</v>
      </c>
      <c r="H924" s="4"/>
    </row>
    <row r="925" spans="1:8" hidden="1" outlineLevel="2" x14ac:dyDescent="0.2">
      <c r="A925" s="3"/>
      <c r="B925" s="3"/>
      <c r="C925" s="10"/>
      <c r="D925" s="11"/>
      <c r="E925" s="211" t="s">
        <v>2540</v>
      </c>
      <c r="F925" s="212">
        <f t="shared" si="269"/>
        <v>0</v>
      </c>
      <c r="G925" s="211" t="s">
        <v>199</v>
      </c>
      <c r="H925" s="4"/>
    </row>
    <row r="926" spans="1:8" hidden="1" outlineLevel="2" x14ac:dyDescent="0.2">
      <c r="A926" s="3"/>
      <c r="B926" s="3"/>
      <c r="C926" s="10"/>
      <c r="D926" s="11"/>
      <c r="E926" s="211" t="s">
        <v>447</v>
      </c>
      <c r="F926" s="212">
        <f t="shared" si="269"/>
        <v>0</v>
      </c>
      <c r="G926" s="211" t="s">
        <v>199</v>
      </c>
      <c r="H926" s="4"/>
    </row>
    <row r="927" spans="1:8" hidden="1" outlineLevel="2" x14ac:dyDescent="0.2">
      <c r="A927" s="3"/>
      <c r="B927" s="3"/>
      <c r="C927" s="10"/>
      <c r="D927" s="11"/>
      <c r="E927" s="211" t="s">
        <v>1987</v>
      </c>
      <c r="F927" s="212">
        <f t="shared" si="269"/>
        <v>0</v>
      </c>
      <c r="G927" s="211" t="s">
        <v>199</v>
      </c>
      <c r="H927" s="4"/>
    </row>
    <row r="928" spans="1:8" hidden="1" outlineLevel="2" x14ac:dyDescent="0.2">
      <c r="A928" s="3"/>
      <c r="B928" s="3"/>
      <c r="C928" s="10"/>
      <c r="D928" s="11"/>
      <c r="E928" s="211" t="s">
        <v>276</v>
      </c>
      <c r="F928" s="212">
        <f t="shared" si="269"/>
        <v>0</v>
      </c>
      <c r="G928" s="211" t="s">
        <v>199</v>
      </c>
      <c r="H928" s="4"/>
    </row>
    <row r="929" spans="1:8" hidden="1" outlineLevel="2" x14ac:dyDescent="0.2">
      <c r="A929" s="3"/>
      <c r="B929" s="3"/>
      <c r="C929" s="10"/>
      <c r="D929" s="11"/>
      <c r="E929" s="211" t="s">
        <v>2335</v>
      </c>
      <c r="F929" s="212">
        <f t="shared" si="269"/>
        <v>0</v>
      </c>
      <c r="G929" s="211" t="s">
        <v>199</v>
      </c>
      <c r="H929" s="4"/>
    </row>
    <row r="930" spans="1:8" hidden="1" outlineLevel="2" x14ac:dyDescent="0.2"/>
    <row r="931" spans="1:8" hidden="1" outlineLevel="2" x14ac:dyDescent="0.2"/>
    <row r="932" spans="1:8" hidden="1" outlineLevel="2" x14ac:dyDescent="0.2">
      <c r="B932" s="33" t="s">
        <v>1553</v>
      </c>
    </row>
    <row r="933" spans="1:8" hidden="1" outlineLevel="2" x14ac:dyDescent="0.2">
      <c r="E933" s="37" t="str">
        <f t="shared" ref="E933:G933" si="270" xml:space="preserve"> E$161</f>
        <v xml:space="preserve">Ofwat - PR24 Water trading revenue adjustment expressed in 2027-28 CPIH FYA prices (WR) </v>
      </c>
      <c r="F933" s="4">
        <f t="shared" si="270"/>
        <v>0</v>
      </c>
      <c r="G933" s="37" t="str">
        <f t="shared" si="270"/>
        <v>£m</v>
      </c>
      <c r="H933" s="4"/>
    </row>
    <row r="934" spans="1:8" hidden="1" outlineLevel="2" x14ac:dyDescent="0.2">
      <c r="E934" s="37" t="str">
        <f t="shared" ref="E934:G934" si="271" xml:space="preserve"> E$162</f>
        <v xml:space="preserve">Ofwat - PR24 Water trading revenue adjustment expressed in 2027-28 CPIH FYA prices (WN) </v>
      </c>
      <c r="F934" s="4">
        <f t="shared" si="271"/>
        <v>0</v>
      </c>
      <c r="G934" s="37" t="str">
        <f t="shared" si="271"/>
        <v>£m</v>
      </c>
      <c r="H934" s="4"/>
    </row>
    <row r="935" spans="1:8" hidden="1" outlineLevel="2" x14ac:dyDescent="0.2">
      <c r="E935" s="37" t="str">
        <f t="shared" ref="E935:G935" si="272" xml:space="preserve"> E$163</f>
        <v xml:space="preserve">Ofwat - PR24 Water trading revenue adjustment expressed in 2027-28 CPIH FYA prices (WWN) </v>
      </c>
      <c r="F935" s="4">
        <f t="shared" si="272"/>
        <v>0</v>
      </c>
      <c r="G935" s="37" t="str">
        <f t="shared" si="272"/>
        <v>£m</v>
      </c>
      <c r="H935" s="4"/>
    </row>
    <row r="936" spans="1:8" hidden="1" outlineLevel="2" x14ac:dyDescent="0.2">
      <c r="E936" s="37" t="str">
        <f t="shared" ref="E936:G936" si="273" xml:space="preserve"> E$164</f>
        <v xml:space="preserve">Ofwat - PR24 Water trading revenue adjustment expressed in 2027-28 CPIH FYA prices (BR) </v>
      </c>
      <c r="F936" s="4">
        <f t="shared" si="273"/>
        <v>0</v>
      </c>
      <c r="G936" s="37" t="str">
        <f t="shared" si="273"/>
        <v>£m</v>
      </c>
      <c r="H936" s="4"/>
    </row>
    <row r="937" spans="1:8" hidden="1" outlineLevel="2" x14ac:dyDescent="0.2">
      <c r="E937" s="37" t="str">
        <f t="shared" ref="E937:G937" si="274" xml:space="preserve"> E$165</f>
        <v xml:space="preserve">Ofwat - PR24 Water trading revenue adjustment expressed in 2027-28 CPIH FYA prices (ADDN1) </v>
      </c>
      <c r="F937" s="4">
        <f t="shared" si="274"/>
        <v>0</v>
      </c>
      <c r="G937" s="37" t="str">
        <f t="shared" si="274"/>
        <v>£m</v>
      </c>
      <c r="H937" s="4"/>
    </row>
    <row r="938" spans="1:8" hidden="1" outlineLevel="2" x14ac:dyDescent="0.2">
      <c r="E938" s="37" t="str">
        <f t="shared" ref="E938:G938" si="275" xml:space="preserve"> E$166</f>
        <v xml:space="preserve">Ofwat - PR24 Water trading revenue adjustment expressed in 2027-28 CPIH FYA prices (ADDN2) </v>
      </c>
      <c r="F938" s="4">
        <f t="shared" si="275"/>
        <v>0</v>
      </c>
      <c r="G938" s="37" t="str">
        <f t="shared" si="275"/>
        <v>£m</v>
      </c>
      <c r="H938" s="4"/>
    </row>
    <row r="939" spans="1:8" hidden="1" outlineLevel="2" x14ac:dyDescent="0.2">
      <c r="E939" s="37" t="str">
        <f t="shared" ref="E939:G939" si="276" xml:space="preserve"> E$167</f>
        <v xml:space="preserve">Ofwat - PR24 Water trading revenue adjustment expressed in 2027-28 CPIH FYA prices (Residential retail) </v>
      </c>
      <c r="F939" s="4">
        <f t="shared" si="276"/>
        <v>0</v>
      </c>
      <c r="G939" s="37" t="str">
        <f t="shared" si="276"/>
        <v>£m</v>
      </c>
      <c r="H939" s="4"/>
    </row>
    <row r="940" spans="1:8" hidden="1" outlineLevel="2" x14ac:dyDescent="0.2">
      <c r="E940" s="37" t="str">
        <f t="shared" ref="E940:G940" si="277" xml:space="preserve"> E$168</f>
        <v xml:space="preserve">Ofwat - PR24 Water trading revenue adjustment expressed in 2027-28 CPIH FYA prices (Business retail) </v>
      </c>
      <c r="F940" s="4">
        <f t="shared" si="277"/>
        <v>0</v>
      </c>
      <c r="G940" s="37" t="str">
        <f t="shared" si="277"/>
        <v>£m</v>
      </c>
      <c r="H940" s="4"/>
    </row>
    <row r="941" spans="1:8" hidden="1" outlineLevel="2" x14ac:dyDescent="0.2">
      <c r="A941" s="3"/>
      <c r="B941" s="3"/>
      <c r="C941" s="10"/>
      <c r="D941" s="11"/>
      <c r="E941" s="208" t="str">
        <f xml:space="preserve"> Inputs!E$435</f>
        <v xml:space="preserve">Eligible for post financeability adjustments tax uplift - PR24 Water trading revenue adjustment (WR) </v>
      </c>
      <c r="F941" s="213">
        <f xml:space="preserve"> Inputs!F$435</f>
        <v>0</v>
      </c>
      <c r="G941" s="208" t="str">
        <f xml:space="preserve"> Inputs!G$435</f>
        <v>1 = Yes, 0 = No</v>
      </c>
      <c r="H941" s="23"/>
    </row>
    <row r="942" spans="1:8" hidden="1" outlineLevel="2" x14ac:dyDescent="0.2">
      <c r="A942" s="3"/>
      <c r="B942" s="3"/>
      <c r="C942" s="10"/>
      <c r="D942" s="11"/>
      <c r="E942" s="208" t="str">
        <f xml:space="preserve"> Inputs!E$436</f>
        <v xml:space="preserve">Eligible for post financeability adjustments tax uplift - PR24 Water trading revenue adjustment (WN) </v>
      </c>
      <c r="F942" s="213">
        <f xml:space="preserve"> Inputs!F$436</f>
        <v>0</v>
      </c>
      <c r="G942" s="208" t="str">
        <f xml:space="preserve"> Inputs!G$436</f>
        <v>1 = Yes, 0 = No</v>
      </c>
      <c r="H942" s="23"/>
    </row>
    <row r="943" spans="1:8" hidden="1" outlineLevel="2" x14ac:dyDescent="0.2">
      <c r="A943" s="3"/>
      <c r="B943" s="3"/>
      <c r="C943" s="10"/>
      <c r="D943" s="11"/>
      <c r="E943" s="208" t="str">
        <f xml:space="preserve"> Inputs!E$437</f>
        <v xml:space="preserve">Eligible for post financeability adjustments tax uplift - PR24 Water trading revenue adjustment (WWN) </v>
      </c>
      <c r="F943" s="213">
        <f xml:space="preserve"> Inputs!F$437</f>
        <v>0</v>
      </c>
      <c r="G943" s="208" t="str">
        <f xml:space="preserve"> Inputs!G$437</f>
        <v>1 = Yes, 0 = No</v>
      </c>
      <c r="H943" s="23"/>
    </row>
    <row r="944" spans="1:8" hidden="1" outlineLevel="2" x14ac:dyDescent="0.2">
      <c r="A944" s="3"/>
      <c r="B944" s="3"/>
      <c r="C944" s="10"/>
      <c r="D944" s="11"/>
      <c r="E944" s="208" t="str">
        <f xml:space="preserve"> Inputs!E$438</f>
        <v xml:space="preserve">Eligible for post financeability adjustments tax uplift - PR24 Water trading revenue adjustment (BR) </v>
      </c>
      <c r="F944" s="213">
        <f xml:space="preserve"> Inputs!F$438</f>
        <v>0</v>
      </c>
      <c r="G944" s="208" t="str">
        <f xml:space="preserve"> Inputs!G$438</f>
        <v>1 = Yes, 0 = No</v>
      </c>
      <c r="H944" s="23"/>
    </row>
    <row r="945" spans="1:8" hidden="1" outlineLevel="2" x14ac:dyDescent="0.2">
      <c r="A945" s="3"/>
      <c r="B945" s="3"/>
      <c r="C945" s="10"/>
      <c r="D945" s="11"/>
      <c r="E945" s="208" t="str">
        <f xml:space="preserve"> Inputs!E$439</f>
        <v xml:space="preserve">Eligible for post financeability adjustments tax uplift - PR24 Water trading revenue adjustment (ADDN1) </v>
      </c>
      <c r="F945" s="213">
        <f xml:space="preserve"> Inputs!F$439</f>
        <v>0</v>
      </c>
      <c r="G945" s="208" t="str">
        <f xml:space="preserve"> Inputs!G$439</f>
        <v>1 = Yes, 0 = No</v>
      </c>
      <c r="H945" s="23"/>
    </row>
    <row r="946" spans="1:8" hidden="1" outlineLevel="2" x14ac:dyDescent="0.2">
      <c r="A946" s="3"/>
      <c r="B946" s="3"/>
      <c r="C946" s="10"/>
      <c r="D946" s="11"/>
      <c r="E946" s="208" t="str">
        <f xml:space="preserve"> Inputs!E$440</f>
        <v xml:space="preserve">Eligible for post financeability adjustments tax uplift - PR24 Water trading revenue adjustment (ADDN2) </v>
      </c>
      <c r="F946" s="213">
        <f xml:space="preserve"> Inputs!F$440</f>
        <v>0</v>
      </c>
      <c r="G946" s="208" t="str">
        <f xml:space="preserve"> Inputs!G$440</f>
        <v>1 = Yes, 0 = No</v>
      </c>
      <c r="H946" s="23"/>
    </row>
    <row r="947" spans="1:8" hidden="1" outlineLevel="2" x14ac:dyDescent="0.2">
      <c r="A947" s="3"/>
      <c r="B947" s="3"/>
      <c r="C947" s="10"/>
      <c r="D947" s="11"/>
      <c r="E947" s="208" t="str">
        <f xml:space="preserve"> Inputs!E$441</f>
        <v xml:space="preserve">Eligible for post financeability adjustments tax uplift - PR24 Water trading revenue adjustment (Residential retail) </v>
      </c>
      <c r="F947" s="213">
        <f xml:space="preserve"> Inputs!F$441</f>
        <v>0</v>
      </c>
      <c r="G947" s="208" t="str">
        <f xml:space="preserve"> Inputs!G$441</f>
        <v>1 = Yes, 0 = No</v>
      </c>
      <c r="H947" s="23"/>
    </row>
    <row r="948" spans="1:8" hidden="1" outlineLevel="2" x14ac:dyDescent="0.2">
      <c r="A948" s="3"/>
      <c r="B948" s="3"/>
      <c r="C948" s="10"/>
      <c r="D948" s="11"/>
      <c r="E948" s="208" t="str">
        <f xml:space="preserve"> Inputs!E$442</f>
        <v xml:space="preserve">Eligible for post financeability adjustments tax uplift - PR24 Water trading revenue adjustment (Business retail) </v>
      </c>
      <c r="F948" s="213">
        <f xml:space="preserve"> Inputs!F$442</f>
        <v>0</v>
      </c>
      <c r="G948" s="208" t="str">
        <f xml:space="preserve"> Inputs!G$442</f>
        <v>1 = Yes, 0 = No</v>
      </c>
      <c r="H948" s="23"/>
    </row>
    <row r="949" spans="1:8" hidden="1" outlineLevel="2" x14ac:dyDescent="0.2">
      <c r="A949" s="3"/>
      <c r="B949" s="3"/>
      <c r="C949" s="10"/>
      <c r="D949" s="11"/>
      <c r="E949" s="211" t="s">
        <v>2920</v>
      </c>
      <c r="F949" s="212">
        <f t="shared" ref="F949:F956" si="278" xml:space="preserve"> $F933 * $F941</f>
        <v>0</v>
      </c>
      <c r="G949" s="211" t="s">
        <v>199</v>
      </c>
      <c r="H949" s="4"/>
    </row>
    <row r="950" spans="1:8" hidden="1" outlineLevel="2" x14ac:dyDescent="0.2">
      <c r="A950" s="3"/>
      <c r="B950" s="3"/>
      <c r="C950" s="10"/>
      <c r="D950" s="11"/>
      <c r="E950" s="211" t="s">
        <v>2921</v>
      </c>
      <c r="F950" s="212">
        <f t="shared" si="278"/>
        <v>0</v>
      </c>
      <c r="G950" s="211" t="s">
        <v>199</v>
      </c>
      <c r="H950" s="4"/>
    </row>
    <row r="951" spans="1:8" hidden="1" outlineLevel="2" x14ac:dyDescent="0.2">
      <c r="A951" s="3"/>
      <c r="B951" s="3"/>
      <c r="C951" s="10"/>
      <c r="D951" s="11"/>
      <c r="E951" s="211" t="s">
        <v>448</v>
      </c>
      <c r="F951" s="212">
        <f t="shared" si="278"/>
        <v>0</v>
      </c>
      <c r="G951" s="211" t="s">
        <v>199</v>
      </c>
      <c r="H951" s="4"/>
    </row>
    <row r="952" spans="1:8" hidden="1" outlineLevel="2" x14ac:dyDescent="0.2">
      <c r="A952" s="3"/>
      <c r="B952" s="3"/>
      <c r="C952" s="10"/>
      <c r="D952" s="11"/>
      <c r="E952" s="211" t="s">
        <v>1191</v>
      </c>
      <c r="F952" s="212">
        <f t="shared" si="278"/>
        <v>0</v>
      </c>
      <c r="G952" s="211" t="s">
        <v>199</v>
      </c>
      <c r="H952" s="4"/>
    </row>
    <row r="953" spans="1:8" hidden="1" outlineLevel="2" x14ac:dyDescent="0.2">
      <c r="A953" s="3"/>
      <c r="B953" s="3"/>
      <c r="C953" s="10"/>
      <c r="D953" s="11"/>
      <c r="E953" s="211" t="s">
        <v>108</v>
      </c>
      <c r="F953" s="212">
        <f t="shared" si="278"/>
        <v>0</v>
      </c>
      <c r="G953" s="211" t="s">
        <v>199</v>
      </c>
      <c r="H953" s="4"/>
    </row>
    <row r="954" spans="1:8" hidden="1" outlineLevel="2" x14ac:dyDescent="0.2">
      <c r="A954" s="3"/>
      <c r="B954" s="3"/>
      <c r="C954" s="10"/>
      <c r="D954" s="11"/>
      <c r="E954" s="211" t="s">
        <v>1612</v>
      </c>
      <c r="F954" s="212">
        <f t="shared" si="278"/>
        <v>0</v>
      </c>
      <c r="G954" s="211" t="s">
        <v>199</v>
      </c>
      <c r="H954" s="4"/>
    </row>
    <row r="955" spans="1:8" hidden="1" outlineLevel="2" x14ac:dyDescent="0.2">
      <c r="A955" s="3"/>
      <c r="B955" s="3"/>
      <c r="C955" s="10"/>
      <c r="D955" s="11"/>
      <c r="E955" s="211" t="s">
        <v>449</v>
      </c>
      <c r="F955" s="212">
        <f t="shared" si="278"/>
        <v>0</v>
      </c>
      <c r="G955" s="211" t="s">
        <v>199</v>
      </c>
      <c r="H955" s="4"/>
    </row>
    <row r="956" spans="1:8" hidden="1" outlineLevel="2" x14ac:dyDescent="0.2">
      <c r="A956" s="3"/>
      <c r="B956" s="3"/>
      <c r="C956" s="10"/>
      <c r="D956" s="11"/>
      <c r="E956" s="211" t="s">
        <v>450</v>
      </c>
      <c r="F956" s="212">
        <f t="shared" si="278"/>
        <v>0</v>
      </c>
      <c r="G956" s="211" t="s">
        <v>199</v>
      </c>
      <c r="H956" s="4"/>
    </row>
    <row r="957" spans="1:8" hidden="1" outlineLevel="2" x14ac:dyDescent="0.2"/>
    <row r="958" spans="1:8" hidden="1" outlineLevel="2" x14ac:dyDescent="0.2"/>
    <row r="959" spans="1:8" hidden="1" outlineLevel="2" x14ac:dyDescent="0.2">
      <c r="B959" s="33" t="s">
        <v>2876</v>
      </c>
    </row>
    <row r="960" spans="1:8" hidden="1" outlineLevel="2" x14ac:dyDescent="0.2">
      <c r="E960" s="37" t="str">
        <f t="shared" ref="E960:G960" si="279" xml:space="preserve"> E$181</f>
        <v xml:space="preserve">Ofwat - PR24 Third party services revenue adjustment expressed in 2027-28 CPIH FYA prices (WR) </v>
      </c>
      <c r="F960" s="4">
        <f t="shared" si="279"/>
        <v>0</v>
      </c>
      <c r="G960" s="37" t="str">
        <f t="shared" si="279"/>
        <v>£m</v>
      </c>
      <c r="H960" s="4"/>
    </row>
    <row r="961" spans="1:8" hidden="1" outlineLevel="2" x14ac:dyDescent="0.2">
      <c r="E961" s="37" t="str">
        <f t="shared" ref="E961:G961" si="280" xml:space="preserve"> E$182</f>
        <v xml:space="preserve">Ofwat - PR24 Third party services revenue adjustment expressed in 2027-28 CPIH FYA prices (WN) </v>
      </c>
      <c r="F961" s="4">
        <f t="shared" si="280"/>
        <v>0</v>
      </c>
      <c r="G961" s="37" t="str">
        <f t="shared" si="280"/>
        <v>£m</v>
      </c>
      <c r="H961" s="4"/>
    </row>
    <row r="962" spans="1:8" hidden="1" outlineLevel="2" x14ac:dyDescent="0.2">
      <c r="E962" s="37" t="str">
        <f t="shared" ref="E962:G962" si="281" xml:space="preserve"> E$183</f>
        <v xml:space="preserve">Ofwat - PR24 Third party services revenue adjustment expressed in 2027-28 CPIH FYA prices (WWN) </v>
      </c>
      <c r="F962" s="4">
        <f t="shared" si="281"/>
        <v>0</v>
      </c>
      <c r="G962" s="37" t="str">
        <f t="shared" si="281"/>
        <v>£m</v>
      </c>
      <c r="H962" s="4"/>
    </row>
    <row r="963" spans="1:8" hidden="1" outlineLevel="2" x14ac:dyDescent="0.2">
      <c r="E963" s="37" t="str">
        <f t="shared" ref="E963:G963" si="282" xml:space="preserve"> E$184</f>
        <v xml:space="preserve">Ofwat - PR24 Third party services revenue adjustment expressed in 2027-28 CPIH FYA prices (BR) </v>
      </c>
      <c r="F963" s="4">
        <f t="shared" si="282"/>
        <v>0</v>
      </c>
      <c r="G963" s="37" t="str">
        <f t="shared" si="282"/>
        <v>£m</v>
      </c>
      <c r="H963" s="4"/>
    </row>
    <row r="964" spans="1:8" hidden="1" outlineLevel="2" x14ac:dyDescent="0.2">
      <c r="E964" s="37" t="str">
        <f t="shared" ref="E964:G964" si="283" xml:space="preserve"> E$185</f>
        <v xml:space="preserve">Ofwat - PR24 Third party services revenue adjustment expressed in 2027-28 CPIH FYA prices (ADDN1) </v>
      </c>
      <c r="F964" s="4">
        <f t="shared" si="283"/>
        <v>0</v>
      </c>
      <c r="G964" s="37" t="str">
        <f t="shared" si="283"/>
        <v>£m</v>
      </c>
      <c r="H964" s="4"/>
    </row>
    <row r="965" spans="1:8" hidden="1" outlineLevel="2" x14ac:dyDescent="0.2">
      <c r="E965" s="37" t="str">
        <f t="shared" ref="E965:G965" si="284" xml:space="preserve"> E$186</f>
        <v xml:space="preserve">Ofwat - PR24 Third party services revenue adjustment expressed in 2027-28 CPIH FYA prices (ADDN2) </v>
      </c>
      <c r="F965" s="4">
        <f t="shared" si="284"/>
        <v>0</v>
      </c>
      <c r="G965" s="37" t="str">
        <f t="shared" si="284"/>
        <v>£m</v>
      </c>
      <c r="H965" s="4"/>
    </row>
    <row r="966" spans="1:8" hidden="1" outlineLevel="2" x14ac:dyDescent="0.2">
      <c r="E966" s="37" t="str">
        <f t="shared" ref="E966:G966" si="285" xml:space="preserve"> E$187</f>
        <v xml:space="preserve">Ofwat - PR24 Third party services revenue adjustment expressed in 2027-28 CPIH FYA prices (Residential retail) </v>
      </c>
      <c r="F966" s="4">
        <f t="shared" si="285"/>
        <v>0</v>
      </c>
      <c r="G966" s="37" t="str">
        <f t="shared" si="285"/>
        <v>£m</v>
      </c>
      <c r="H966" s="4"/>
    </row>
    <row r="967" spans="1:8" hidden="1" outlineLevel="2" x14ac:dyDescent="0.2">
      <c r="E967" s="37" t="str">
        <f t="shared" ref="E967:G967" si="286" xml:space="preserve"> E$188</f>
        <v xml:space="preserve">Ofwat - PR24 Third party services revenue adjustment expressed in 2027-28 CPIH FYA prices (Business retail) </v>
      </c>
      <c r="F967" s="4">
        <f t="shared" si="286"/>
        <v>0</v>
      </c>
      <c r="G967" s="37" t="str">
        <f t="shared" si="286"/>
        <v>£m</v>
      </c>
      <c r="H967" s="4"/>
    </row>
    <row r="968" spans="1:8" hidden="1" outlineLevel="2" x14ac:dyDescent="0.2">
      <c r="A968" s="3"/>
      <c r="B968" s="3"/>
      <c r="C968" s="10"/>
      <c r="D968" s="11"/>
      <c r="E968" s="208" t="str">
        <f xml:space="preserve"> Inputs!E$444</f>
        <v xml:space="preserve">Eligible for post financeability adjustments tax uplift - PR24 Third party services revenue adjustment (WR) </v>
      </c>
      <c r="F968" s="213">
        <f xml:space="preserve"> Inputs!F$444</f>
        <v>0</v>
      </c>
      <c r="G968" s="208" t="str">
        <f xml:space="preserve"> Inputs!G$444</f>
        <v>1 = Yes, 0 = No</v>
      </c>
      <c r="H968" s="23"/>
    </row>
    <row r="969" spans="1:8" hidden="1" outlineLevel="2" x14ac:dyDescent="0.2">
      <c r="A969" s="3"/>
      <c r="B969" s="3"/>
      <c r="C969" s="10"/>
      <c r="D969" s="11"/>
      <c r="E969" s="208" t="str">
        <f xml:space="preserve"> Inputs!E$445</f>
        <v xml:space="preserve">Eligible for post financeability adjustments tax uplift - PR24 Third party services revenue adjustment (WN) </v>
      </c>
      <c r="F969" s="213">
        <f xml:space="preserve"> Inputs!F$445</f>
        <v>0</v>
      </c>
      <c r="G969" s="208" t="str">
        <f xml:space="preserve"> Inputs!G$445</f>
        <v>1 = Yes, 0 = No</v>
      </c>
      <c r="H969" s="23"/>
    </row>
    <row r="970" spans="1:8" hidden="1" outlineLevel="2" x14ac:dyDescent="0.2">
      <c r="A970" s="3"/>
      <c r="B970" s="3"/>
      <c r="C970" s="10"/>
      <c r="D970" s="11"/>
      <c r="E970" s="208" t="str">
        <f xml:space="preserve"> Inputs!E$446</f>
        <v xml:space="preserve">Eligible for post financeability adjustments tax uplift - PR24 Third party services revenue adjustment (WWN) </v>
      </c>
      <c r="F970" s="213">
        <f xml:space="preserve"> Inputs!F$446</f>
        <v>0</v>
      </c>
      <c r="G970" s="208" t="str">
        <f xml:space="preserve"> Inputs!G$446</f>
        <v>1 = Yes, 0 = No</v>
      </c>
      <c r="H970" s="23"/>
    </row>
    <row r="971" spans="1:8" hidden="1" outlineLevel="2" x14ac:dyDescent="0.2">
      <c r="A971" s="3"/>
      <c r="B971" s="3"/>
      <c r="C971" s="10"/>
      <c r="D971" s="11"/>
      <c r="E971" s="208" t="str">
        <f xml:space="preserve"> Inputs!E$447</f>
        <v xml:space="preserve">Eligible for post financeability adjustments tax uplift - PR24 Third party services revenue adjustment (BR) </v>
      </c>
      <c r="F971" s="213">
        <f xml:space="preserve"> Inputs!F$447</f>
        <v>0</v>
      </c>
      <c r="G971" s="208" t="str">
        <f xml:space="preserve"> Inputs!G$447</f>
        <v>1 = Yes, 0 = No</v>
      </c>
      <c r="H971" s="23"/>
    </row>
    <row r="972" spans="1:8" hidden="1" outlineLevel="2" x14ac:dyDescent="0.2">
      <c r="A972" s="3"/>
      <c r="B972" s="3"/>
      <c r="C972" s="10"/>
      <c r="D972" s="11"/>
      <c r="E972" s="208" t="str">
        <f xml:space="preserve"> Inputs!E$448</f>
        <v xml:space="preserve">Eligible for post financeability adjustments tax uplift - PR24 Third party services revenue adjustment (ADDN1) </v>
      </c>
      <c r="F972" s="213">
        <f xml:space="preserve"> Inputs!F$448</f>
        <v>0</v>
      </c>
      <c r="G972" s="208" t="str">
        <f xml:space="preserve"> Inputs!G$448</f>
        <v>1 = Yes, 0 = No</v>
      </c>
      <c r="H972" s="23"/>
    </row>
    <row r="973" spans="1:8" hidden="1" outlineLevel="2" x14ac:dyDescent="0.2">
      <c r="A973" s="3"/>
      <c r="B973" s="3"/>
      <c r="C973" s="10"/>
      <c r="D973" s="11"/>
      <c r="E973" s="208" t="str">
        <f xml:space="preserve"> Inputs!E$449</f>
        <v xml:space="preserve">Eligible for post financeability adjustments tax uplift - PR24 Third party services revenue adjustment (ADDN2) </v>
      </c>
      <c r="F973" s="213">
        <f xml:space="preserve"> Inputs!F$449</f>
        <v>0</v>
      </c>
      <c r="G973" s="208" t="str">
        <f xml:space="preserve"> Inputs!G$449</f>
        <v>1 = Yes, 0 = No</v>
      </c>
      <c r="H973" s="23"/>
    </row>
    <row r="974" spans="1:8" hidden="1" outlineLevel="2" x14ac:dyDescent="0.2">
      <c r="A974" s="3"/>
      <c r="B974" s="3"/>
      <c r="C974" s="10"/>
      <c r="D974" s="11"/>
      <c r="E974" s="208" t="str">
        <f xml:space="preserve"> Inputs!E$450</f>
        <v xml:space="preserve">Eligible for post financeability adjustments tax uplift - PR24 Third party services revenue adjustment (Residential retail) </v>
      </c>
      <c r="F974" s="213">
        <f xml:space="preserve"> Inputs!F$450</f>
        <v>0</v>
      </c>
      <c r="G974" s="208" t="str">
        <f xml:space="preserve"> Inputs!G$450</f>
        <v>1 = Yes, 0 = No</v>
      </c>
      <c r="H974" s="23"/>
    </row>
    <row r="975" spans="1:8" hidden="1" outlineLevel="2" x14ac:dyDescent="0.2">
      <c r="A975" s="3"/>
      <c r="B975" s="3"/>
      <c r="C975" s="10"/>
      <c r="D975" s="11"/>
      <c r="E975" s="208" t="str">
        <f xml:space="preserve"> Inputs!E$451</f>
        <v xml:space="preserve">Eligible for post financeability adjustments tax uplift - PR24 Third party services revenue adjustment (Business retail) </v>
      </c>
      <c r="F975" s="213">
        <f xml:space="preserve"> Inputs!F$451</f>
        <v>0</v>
      </c>
      <c r="G975" s="208" t="str">
        <f xml:space="preserve"> Inputs!G$451</f>
        <v>1 = Yes, 0 = No</v>
      </c>
      <c r="H975" s="23"/>
    </row>
    <row r="976" spans="1:8" hidden="1" outlineLevel="2" x14ac:dyDescent="0.2">
      <c r="A976" s="3"/>
      <c r="B976" s="3"/>
      <c r="C976" s="10"/>
      <c r="D976" s="11"/>
      <c r="E976" s="211" t="s">
        <v>2541</v>
      </c>
      <c r="F976" s="212">
        <f t="shared" ref="F976:F983" si="287" xml:space="preserve"> $F960 * $F968</f>
        <v>0</v>
      </c>
      <c r="G976" s="211" t="s">
        <v>199</v>
      </c>
      <c r="H976" s="4"/>
    </row>
    <row r="977" spans="1:8" hidden="1" outlineLevel="2" x14ac:dyDescent="0.2">
      <c r="A977" s="3"/>
      <c r="B977" s="3"/>
      <c r="C977" s="10"/>
      <c r="D977" s="11"/>
      <c r="E977" s="211" t="s">
        <v>2542</v>
      </c>
      <c r="F977" s="212">
        <f t="shared" si="287"/>
        <v>0</v>
      </c>
      <c r="G977" s="211" t="s">
        <v>199</v>
      </c>
      <c r="H977" s="4"/>
    </row>
    <row r="978" spans="1:8" hidden="1" outlineLevel="2" x14ac:dyDescent="0.2">
      <c r="A978" s="3"/>
      <c r="B978" s="3"/>
      <c r="C978" s="10"/>
      <c r="D978" s="11"/>
      <c r="E978" s="211" t="s">
        <v>2753</v>
      </c>
      <c r="F978" s="212">
        <f t="shared" si="287"/>
        <v>0</v>
      </c>
      <c r="G978" s="211" t="s">
        <v>199</v>
      </c>
      <c r="H978" s="4"/>
    </row>
    <row r="979" spans="1:8" hidden="1" outlineLevel="2" x14ac:dyDescent="0.2">
      <c r="A979" s="3"/>
      <c r="B979" s="3"/>
      <c r="C979" s="10"/>
      <c r="D979" s="11"/>
      <c r="E979" s="211" t="s">
        <v>798</v>
      </c>
      <c r="F979" s="212">
        <f t="shared" si="287"/>
        <v>0</v>
      </c>
      <c r="G979" s="211" t="s">
        <v>199</v>
      </c>
      <c r="H979" s="4"/>
    </row>
    <row r="980" spans="1:8" hidden="1" outlineLevel="2" x14ac:dyDescent="0.2">
      <c r="A980" s="3"/>
      <c r="B980" s="3"/>
      <c r="C980" s="10"/>
      <c r="D980" s="11"/>
      <c r="E980" s="211" t="s">
        <v>109</v>
      </c>
      <c r="F980" s="212">
        <f t="shared" si="287"/>
        <v>0</v>
      </c>
      <c r="G980" s="211" t="s">
        <v>199</v>
      </c>
      <c r="H980" s="4"/>
    </row>
    <row r="981" spans="1:8" hidden="1" outlineLevel="2" x14ac:dyDescent="0.2">
      <c r="A981" s="3"/>
      <c r="B981" s="3"/>
      <c r="C981" s="10"/>
      <c r="D981" s="11"/>
      <c r="E981" s="211" t="s">
        <v>1613</v>
      </c>
      <c r="F981" s="212">
        <f t="shared" si="287"/>
        <v>0</v>
      </c>
      <c r="G981" s="211" t="s">
        <v>199</v>
      </c>
      <c r="H981" s="4"/>
    </row>
    <row r="982" spans="1:8" hidden="1" outlineLevel="2" x14ac:dyDescent="0.2">
      <c r="A982" s="3"/>
      <c r="B982" s="3"/>
      <c r="C982" s="10"/>
      <c r="D982" s="11"/>
      <c r="E982" s="211" t="s">
        <v>451</v>
      </c>
      <c r="F982" s="212">
        <f t="shared" si="287"/>
        <v>0</v>
      </c>
      <c r="G982" s="211" t="s">
        <v>199</v>
      </c>
      <c r="H982" s="4"/>
    </row>
    <row r="983" spans="1:8" hidden="1" outlineLevel="2" x14ac:dyDescent="0.2">
      <c r="A983" s="3"/>
      <c r="B983" s="3"/>
      <c r="C983" s="10"/>
      <c r="D983" s="11"/>
      <c r="E983" s="211" t="s">
        <v>2754</v>
      </c>
      <c r="F983" s="212">
        <f t="shared" si="287"/>
        <v>0</v>
      </c>
      <c r="G983" s="211" t="s">
        <v>199</v>
      </c>
      <c r="H983" s="4"/>
    </row>
    <row r="984" spans="1:8" hidden="1" outlineLevel="2" x14ac:dyDescent="0.2"/>
    <row r="985" spans="1:8" hidden="1" outlineLevel="2" x14ac:dyDescent="0.2"/>
    <row r="986" spans="1:8" hidden="1" outlineLevel="2" x14ac:dyDescent="0.2">
      <c r="B986" s="33" t="s">
        <v>1137</v>
      </c>
    </row>
    <row r="987" spans="1:8" hidden="1" outlineLevel="2" x14ac:dyDescent="0.2">
      <c r="E987" s="37" t="str">
        <f t="shared" ref="E987:G987" si="288" xml:space="preserve"> E$201</f>
        <v xml:space="preserve">Ofwat - PR24 Cost of new debt revenue adjustment expressed in 2027-28 CPIH FYA prices (WR) </v>
      </c>
      <c r="F987" s="4">
        <f t="shared" si="288"/>
        <v>0</v>
      </c>
      <c r="G987" s="37" t="str">
        <f t="shared" si="288"/>
        <v>£m</v>
      </c>
      <c r="H987" s="4"/>
    </row>
    <row r="988" spans="1:8" hidden="1" outlineLevel="2" x14ac:dyDescent="0.2">
      <c r="E988" s="37" t="str">
        <f t="shared" ref="E988:G988" si="289" xml:space="preserve"> E$202</f>
        <v xml:space="preserve">Ofwat - PR24 Cost of new debt revenue adjustment expressed in 2027-28 CPIH FYA prices (WN) </v>
      </c>
      <c r="F988" s="4">
        <f t="shared" si="289"/>
        <v>0</v>
      </c>
      <c r="G988" s="37" t="str">
        <f t="shared" si="289"/>
        <v>£m</v>
      </c>
      <c r="H988" s="4"/>
    </row>
    <row r="989" spans="1:8" hidden="1" outlineLevel="2" x14ac:dyDescent="0.2">
      <c r="E989" s="37" t="str">
        <f t="shared" ref="E989:G989" si="290" xml:space="preserve"> E$203</f>
        <v xml:space="preserve">Ofwat - PR24 Cost of new debt revenue adjustment expressed in 2027-28 CPIH FYA prices (WWN) </v>
      </c>
      <c r="F989" s="4">
        <f t="shared" si="290"/>
        <v>0</v>
      </c>
      <c r="G989" s="37" t="str">
        <f t="shared" si="290"/>
        <v>£m</v>
      </c>
      <c r="H989" s="4"/>
    </row>
    <row r="990" spans="1:8" hidden="1" outlineLevel="2" x14ac:dyDescent="0.2">
      <c r="E990" s="37" t="str">
        <f t="shared" ref="E990:G990" si="291" xml:space="preserve"> E$204</f>
        <v xml:space="preserve">Ofwat - PR24 Cost of new debt revenue adjustment expressed in 2027-28 CPIH FYA prices (BR) </v>
      </c>
      <c r="F990" s="4">
        <f t="shared" si="291"/>
        <v>0</v>
      </c>
      <c r="G990" s="37" t="str">
        <f t="shared" si="291"/>
        <v>£m</v>
      </c>
      <c r="H990" s="4"/>
    </row>
    <row r="991" spans="1:8" hidden="1" outlineLevel="2" x14ac:dyDescent="0.2">
      <c r="E991" s="37" t="str">
        <f t="shared" ref="E991:G991" si="292" xml:space="preserve"> E$205</f>
        <v xml:space="preserve">Ofwat - PR24 Cost of new debt revenue adjustment expressed in 2027-28 CPIH FYA prices (ADDN1) </v>
      </c>
      <c r="F991" s="4">
        <f t="shared" si="292"/>
        <v>0</v>
      </c>
      <c r="G991" s="37" t="str">
        <f t="shared" si="292"/>
        <v>£m</v>
      </c>
      <c r="H991" s="4"/>
    </row>
    <row r="992" spans="1:8" hidden="1" outlineLevel="2" x14ac:dyDescent="0.2">
      <c r="E992" s="37" t="str">
        <f t="shared" ref="E992:G992" si="293" xml:space="preserve"> E$206</f>
        <v xml:space="preserve">Ofwat - PR24 Cost of new debt revenue adjustment expressed in 2027-28 CPIH FYA prices (ADDN2) </v>
      </c>
      <c r="F992" s="4">
        <f t="shared" si="293"/>
        <v>0</v>
      </c>
      <c r="G992" s="37" t="str">
        <f t="shared" si="293"/>
        <v>£m</v>
      </c>
      <c r="H992" s="4"/>
    </row>
    <row r="993" spans="1:8" hidden="1" outlineLevel="2" x14ac:dyDescent="0.2">
      <c r="E993" s="37" t="str">
        <f t="shared" ref="E993:G993" si="294" xml:space="preserve"> E$207</f>
        <v xml:space="preserve">Ofwat - PR24 Cost of new debt revenue adjustment expressed in 2027-28 CPIH FYA prices (Residential retail) </v>
      </c>
      <c r="F993" s="4">
        <f t="shared" si="294"/>
        <v>0</v>
      </c>
      <c r="G993" s="37" t="str">
        <f t="shared" si="294"/>
        <v>£m</v>
      </c>
      <c r="H993" s="4"/>
    </row>
    <row r="994" spans="1:8" hidden="1" outlineLevel="2" x14ac:dyDescent="0.2">
      <c r="E994" s="37" t="str">
        <f t="shared" ref="E994:G994" si="295" xml:space="preserve"> E$208</f>
        <v xml:space="preserve">Ofwat - PR24 Cost of new debt revenue adjustment expressed in 2027-28 CPIH FYA prices (Business retail) </v>
      </c>
      <c r="F994" s="4">
        <f t="shared" si="295"/>
        <v>0</v>
      </c>
      <c r="G994" s="37" t="str">
        <f t="shared" si="295"/>
        <v>£m</v>
      </c>
      <c r="H994" s="4"/>
    </row>
    <row r="995" spans="1:8" hidden="1" outlineLevel="2" x14ac:dyDescent="0.2">
      <c r="A995" s="3"/>
      <c r="B995" s="3"/>
      <c r="C995" s="10"/>
      <c r="D995" s="11"/>
      <c r="E995" s="208" t="str">
        <f xml:space="preserve"> Inputs!E$453</f>
        <v xml:space="preserve">Eligible for post financeability adjustments tax uplift - PR24 Cost of new debt revenue adjustment (WR) </v>
      </c>
      <c r="F995" s="213">
        <f xml:space="preserve"> Inputs!F$453</f>
        <v>0</v>
      </c>
      <c r="G995" s="208" t="str">
        <f xml:space="preserve"> Inputs!G$453</f>
        <v>1 = Yes, 0 = No</v>
      </c>
      <c r="H995" s="23"/>
    </row>
    <row r="996" spans="1:8" hidden="1" outlineLevel="2" x14ac:dyDescent="0.2">
      <c r="A996" s="3"/>
      <c r="B996" s="3"/>
      <c r="C996" s="10"/>
      <c r="D996" s="11"/>
      <c r="E996" s="208" t="str">
        <f xml:space="preserve"> Inputs!E$454</f>
        <v xml:space="preserve">Eligible for post financeability adjustments tax uplift - PR24 Cost of new debt revenue adjustment (WN) </v>
      </c>
      <c r="F996" s="213">
        <f xml:space="preserve"> Inputs!F$454</f>
        <v>0</v>
      </c>
      <c r="G996" s="208" t="str">
        <f xml:space="preserve"> Inputs!G$454</f>
        <v>1 = Yes, 0 = No</v>
      </c>
      <c r="H996" s="23"/>
    </row>
    <row r="997" spans="1:8" hidden="1" outlineLevel="2" x14ac:dyDescent="0.2">
      <c r="A997" s="3"/>
      <c r="B997" s="3"/>
      <c r="C997" s="10"/>
      <c r="D997" s="11"/>
      <c r="E997" s="208" t="str">
        <f xml:space="preserve"> Inputs!E$455</f>
        <v xml:space="preserve">Eligible for post financeability adjustments tax uplift - PR24 Cost of new debt revenue adjustment (WWN) </v>
      </c>
      <c r="F997" s="213">
        <f xml:space="preserve"> Inputs!F$455</f>
        <v>0</v>
      </c>
      <c r="G997" s="208" t="str">
        <f xml:space="preserve"> Inputs!G$455</f>
        <v>1 = Yes, 0 = No</v>
      </c>
      <c r="H997" s="23"/>
    </row>
    <row r="998" spans="1:8" hidden="1" outlineLevel="2" x14ac:dyDescent="0.2">
      <c r="A998" s="3"/>
      <c r="B998" s="3"/>
      <c r="C998" s="10"/>
      <c r="D998" s="11"/>
      <c r="E998" s="208" t="str">
        <f xml:space="preserve"> Inputs!E$456</f>
        <v xml:space="preserve">Eligible for post financeability adjustments tax uplift - PR24 Cost of new debt revenue adjustment (BR) </v>
      </c>
      <c r="F998" s="213">
        <f xml:space="preserve"> Inputs!F$456</f>
        <v>0</v>
      </c>
      <c r="G998" s="208" t="str">
        <f xml:space="preserve"> Inputs!G$456</f>
        <v>1 = Yes, 0 = No</v>
      </c>
      <c r="H998" s="23"/>
    </row>
    <row r="999" spans="1:8" hidden="1" outlineLevel="2" x14ac:dyDescent="0.2">
      <c r="A999" s="3"/>
      <c r="B999" s="3"/>
      <c r="C999" s="10"/>
      <c r="D999" s="11"/>
      <c r="E999" s="208" t="str">
        <f xml:space="preserve"> Inputs!E$457</f>
        <v xml:space="preserve">Eligible for post financeability adjustments tax uplift - PR24 Cost of new debt revenue adjustment (ADDN1) </v>
      </c>
      <c r="F999" s="213">
        <f xml:space="preserve"> Inputs!F$457</f>
        <v>0</v>
      </c>
      <c r="G999" s="208" t="str">
        <f xml:space="preserve"> Inputs!G$457</f>
        <v>1 = Yes, 0 = No</v>
      </c>
      <c r="H999" s="23"/>
    </row>
    <row r="1000" spans="1:8" hidden="1" outlineLevel="2" x14ac:dyDescent="0.2">
      <c r="A1000" s="3"/>
      <c r="B1000" s="3"/>
      <c r="C1000" s="10"/>
      <c r="D1000" s="11"/>
      <c r="E1000" s="208" t="str">
        <f xml:space="preserve"> Inputs!E$458</f>
        <v xml:space="preserve">Eligible for post financeability adjustments tax uplift - PR24 Cost of new debt revenue adjustment (ADDN2) </v>
      </c>
      <c r="F1000" s="213">
        <f xml:space="preserve"> Inputs!F$458</f>
        <v>0</v>
      </c>
      <c r="G1000" s="208" t="str">
        <f xml:space="preserve"> Inputs!G$458</f>
        <v>1 = Yes, 0 = No</v>
      </c>
      <c r="H1000" s="23"/>
    </row>
    <row r="1001" spans="1:8" hidden="1" outlineLevel="2" x14ac:dyDescent="0.2">
      <c r="A1001" s="3"/>
      <c r="B1001" s="3"/>
      <c r="C1001" s="10"/>
      <c r="D1001" s="11"/>
      <c r="E1001" s="208" t="str">
        <f xml:space="preserve"> Inputs!E$459</f>
        <v xml:space="preserve">Eligible for post financeability adjustments tax uplift - PR24 Cost of new debt revenue adjustment (Residential retail) </v>
      </c>
      <c r="F1001" s="213">
        <f xml:space="preserve"> Inputs!F$459</f>
        <v>0</v>
      </c>
      <c r="G1001" s="208" t="str">
        <f xml:space="preserve"> Inputs!G$459</f>
        <v>1 = Yes, 0 = No</v>
      </c>
      <c r="H1001" s="23"/>
    </row>
    <row r="1002" spans="1:8" hidden="1" outlineLevel="2" x14ac:dyDescent="0.2">
      <c r="A1002" s="3"/>
      <c r="B1002" s="3"/>
      <c r="C1002" s="10"/>
      <c r="D1002" s="11"/>
      <c r="E1002" s="208" t="str">
        <f xml:space="preserve"> Inputs!E$460</f>
        <v xml:space="preserve">Eligible for post financeability adjustments tax uplift - PR24 Cost of new debt revenue adjustment (Business retail) </v>
      </c>
      <c r="F1002" s="213">
        <f xml:space="preserve"> Inputs!F$460</f>
        <v>0</v>
      </c>
      <c r="G1002" s="208" t="str">
        <f xml:space="preserve"> Inputs!G$460</f>
        <v>1 = Yes, 0 = No</v>
      </c>
      <c r="H1002" s="23"/>
    </row>
    <row r="1003" spans="1:8" hidden="1" outlineLevel="2" x14ac:dyDescent="0.2">
      <c r="A1003" s="3"/>
      <c r="B1003" s="3"/>
      <c r="C1003" s="10"/>
      <c r="D1003" s="11"/>
      <c r="E1003" s="211" t="s">
        <v>1405</v>
      </c>
      <c r="F1003" s="212">
        <f t="shared" ref="F1003:F1010" si="296" xml:space="preserve"> $F987 * $F995</f>
        <v>0</v>
      </c>
      <c r="G1003" s="211" t="s">
        <v>199</v>
      </c>
      <c r="H1003" s="4"/>
    </row>
    <row r="1004" spans="1:8" hidden="1" outlineLevel="2" x14ac:dyDescent="0.2">
      <c r="A1004" s="3"/>
      <c r="B1004" s="3"/>
      <c r="C1004" s="10"/>
      <c r="D1004" s="11"/>
      <c r="E1004" s="211" t="s">
        <v>1406</v>
      </c>
      <c r="F1004" s="212">
        <f t="shared" si="296"/>
        <v>0</v>
      </c>
      <c r="G1004" s="211" t="s">
        <v>199</v>
      </c>
      <c r="H1004" s="4"/>
    </row>
    <row r="1005" spans="1:8" hidden="1" outlineLevel="2" x14ac:dyDescent="0.2">
      <c r="A1005" s="3"/>
      <c r="B1005" s="3"/>
      <c r="C1005" s="10"/>
      <c r="D1005" s="11"/>
      <c r="E1005" s="211" t="s">
        <v>2336</v>
      </c>
      <c r="F1005" s="212">
        <f t="shared" si="296"/>
        <v>0</v>
      </c>
      <c r="G1005" s="211" t="s">
        <v>199</v>
      </c>
      <c r="H1005" s="4"/>
    </row>
    <row r="1006" spans="1:8" hidden="1" outlineLevel="2" x14ac:dyDescent="0.2">
      <c r="A1006" s="3"/>
      <c r="B1006" s="3"/>
      <c r="C1006" s="10"/>
      <c r="D1006" s="11"/>
      <c r="E1006" s="211" t="s">
        <v>2922</v>
      </c>
      <c r="F1006" s="212">
        <f t="shared" si="296"/>
        <v>0</v>
      </c>
      <c r="G1006" s="211" t="s">
        <v>199</v>
      </c>
      <c r="H1006" s="4"/>
    </row>
    <row r="1007" spans="1:8" hidden="1" outlineLevel="2" x14ac:dyDescent="0.2">
      <c r="A1007" s="3"/>
      <c r="B1007" s="3"/>
      <c r="C1007" s="10"/>
      <c r="D1007" s="11"/>
      <c r="E1007" s="211" t="s">
        <v>1407</v>
      </c>
      <c r="F1007" s="212">
        <f t="shared" si="296"/>
        <v>0</v>
      </c>
      <c r="G1007" s="211" t="s">
        <v>199</v>
      </c>
      <c r="H1007" s="4"/>
    </row>
    <row r="1008" spans="1:8" hidden="1" outlineLevel="2" x14ac:dyDescent="0.2">
      <c r="A1008" s="3"/>
      <c r="B1008" s="3"/>
      <c r="C1008" s="10"/>
      <c r="D1008" s="11"/>
      <c r="E1008" s="211" t="s">
        <v>2923</v>
      </c>
      <c r="F1008" s="212">
        <f t="shared" si="296"/>
        <v>0</v>
      </c>
      <c r="G1008" s="211" t="s">
        <v>199</v>
      </c>
      <c r="H1008" s="4"/>
    </row>
    <row r="1009" spans="1:8" hidden="1" outlineLevel="2" x14ac:dyDescent="0.2">
      <c r="A1009" s="3"/>
      <c r="B1009" s="3"/>
      <c r="C1009" s="10"/>
      <c r="D1009" s="11"/>
      <c r="E1009" s="211" t="s">
        <v>995</v>
      </c>
      <c r="F1009" s="212">
        <f t="shared" si="296"/>
        <v>0</v>
      </c>
      <c r="G1009" s="211" t="s">
        <v>199</v>
      </c>
      <c r="H1009" s="4"/>
    </row>
    <row r="1010" spans="1:8" hidden="1" outlineLevel="2" x14ac:dyDescent="0.2">
      <c r="A1010" s="3"/>
      <c r="B1010" s="3"/>
      <c r="C1010" s="10"/>
      <c r="D1010" s="11"/>
      <c r="E1010" s="211" t="s">
        <v>1192</v>
      </c>
      <c r="F1010" s="212">
        <f t="shared" si="296"/>
        <v>0</v>
      </c>
      <c r="G1010" s="211" t="s">
        <v>199</v>
      </c>
      <c r="H1010" s="4"/>
    </row>
    <row r="1011" spans="1:8" hidden="1" outlineLevel="2" x14ac:dyDescent="0.2"/>
    <row r="1012" spans="1:8" hidden="1" outlineLevel="2" x14ac:dyDescent="0.2"/>
    <row r="1013" spans="1:8" hidden="1" outlineLevel="2" x14ac:dyDescent="0.2">
      <c r="B1013" s="33" t="s">
        <v>1138</v>
      </c>
    </row>
    <row r="1014" spans="1:8" hidden="1" outlineLevel="2" x14ac:dyDescent="0.2">
      <c r="E1014" s="37" t="str">
        <f t="shared" ref="E1014:G1014" si="297" xml:space="preserve"> E$221</f>
        <v xml:space="preserve">Ofwat - PR24 Delivery mechanism (DM) revenue adjustment expressed in 2027-28 CPIH FYA prices (WR) </v>
      </c>
      <c r="F1014" s="4">
        <f t="shared" si="297"/>
        <v>0</v>
      </c>
      <c r="G1014" s="37" t="str">
        <f t="shared" si="297"/>
        <v>£m</v>
      </c>
      <c r="H1014" s="4"/>
    </row>
    <row r="1015" spans="1:8" hidden="1" outlineLevel="2" x14ac:dyDescent="0.2">
      <c r="E1015" s="37" t="str">
        <f t="shared" ref="E1015:G1015" si="298" xml:space="preserve"> E$222</f>
        <v xml:space="preserve">Ofwat - PR24 Delivery mechanism (DM) revenue adjustment expressed in 2027-28 CPIH FYA prices (WN) </v>
      </c>
      <c r="F1015" s="4">
        <f t="shared" si="298"/>
        <v>0</v>
      </c>
      <c r="G1015" s="37" t="str">
        <f t="shared" si="298"/>
        <v>£m</v>
      </c>
      <c r="H1015" s="4"/>
    </row>
    <row r="1016" spans="1:8" hidden="1" outlineLevel="2" x14ac:dyDescent="0.2">
      <c r="E1016" s="37" t="str">
        <f t="shared" ref="E1016:G1016" si="299" xml:space="preserve"> E$223</f>
        <v xml:space="preserve">Ofwat - PR24 Delivery mechanism (DM) revenue adjustment expressed in 2027-28 CPIH FYA prices (WWN) </v>
      </c>
      <c r="F1016" s="4">
        <f t="shared" si="299"/>
        <v>0</v>
      </c>
      <c r="G1016" s="37" t="str">
        <f t="shared" si="299"/>
        <v>£m</v>
      </c>
      <c r="H1016" s="4"/>
    </row>
    <row r="1017" spans="1:8" hidden="1" outlineLevel="2" x14ac:dyDescent="0.2">
      <c r="E1017" s="37" t="str">
        <f t="shared" ref="E1017:G1017" si="300" xml:space="preserve"> E$224</f>
        <v xml:space="preserve">Ofwat - PR24 Delivery mechanism (DM) revenue adjustment expressed in 2027-28 CPIH FYA prices (BR) </v>
      </c>
      <c r="F1017" s="4">
        <f t="shared" si="300"/>
        <v>0</v>
      </c>
      <c r="G1017" s="37" t="str">
        <f t="shared" si="300"/>
        <v>£m</v>
      </c>
      <c r="H1017" s="4"/>
    </row>
    <row r="1018" spans="1:8" hidden="1" outlineLevel="2" x14ac:dyDescent="0.2">
      <c r="E1018" s="37" t="str">
        <f t="shared" ref="E1018:G1018" si="301" xml:space="preserve"> E$225</f>
        <v xml:space="preserve">Ofwat - PR24 Delivery mechanism (DM) revenue adjustment expressed in 2027-28 CPIH FYA prices (ADDN1) </v>
      </c>
      <c r="F1018" s="4">
        <f t="shared" si="301"/>
        <v>0</v>
      </c>
      <c r="G1018" s="37" t="str">
        <f t="shared" si="301"/>
        <v>£m</v>
      </c>
      <c r="H1018" s="4"/>
    </row>
    <row r="1019" spans="1:8" hidden="1" outlineLevel="2" x14ac:dyDescent="0.2">
      <c r="E1019" s="37" t="str">
        <f t="shared" ref="E1019:G1019" si="302" xml:space="preserve"> E$226</f>
        <v xml:space="preserve">Ofwat - PR24 Delivery mechanism (DM) revenue adjustment expressed in 2027-28 CPIH FYA prices (ADDN2) </v>
      </c>
      <c r="F1019" s="4">
        <f t="shared" si="302"/>
        <v>0</v>
      </c>
      <c r="G1019" s="37" t="str">
        <f t="shared" si="302"/>
        <v>£m</v>
      </c>
      <c r="H1019" s="4"/>
    </row>
    <row r="1020" spans="1:8" hidden="1" outlineLevel="2" x14ac:dyDescent="0.2">
      <c r="E1020" s="37" t="str">
        <f t="shared" ref="E1020:G1020" si="303" xml:space="preserve"> E$227</f>
        <v xml:space="preserve">Ofwat - PR24 Delivery mechanism (DM) revenue adjustment expressed in 2027-28 CPIH FYA prices (Residential retail) </v>
      </c>
      <c r="F1020" s="4">
        <f t="shared" si="303"/>
        <v>0</v>
      </c>
      <c r="G1020" s="37" t="str">
        <f t="shared" si="303"/>
        <v>£m</v>
      </c>
      <c r="H1020" s="4"/>
    </row>
    <row r="1021" spans="1:8" hidden="1" outlineLevel="2" x14ac:dyDescent="0.2">
      <c r="E1021" s="37" t="str">
        <f t="shared" ref="E1021:G1021" si="304" xml:space="preserve"> E$228</f>
        <v xml:space="preserve">Ofwat - PR24 Delivery mechanism (DM) revenue adjustment expressed in 2027-28 CPIH FYA prices (Business retail) </v>
      </c>
      <c r="F1021" s="4">
        <f t="shared" si="304"/>
        <v>0</v>
      </c>
      <c r="G1021" s="37" t="str">
        <f t="shared" si="304"/>
        <v>£m</v>
      </c>
      <c r="H1021" s="4"/>
    </row>
    <row r="1022" spans="1:8" hidden="1" outlineLevel="2" x14ac:dyDescent="0.2">
      <c r="A1022" s="3"/>
      <c r="B1022" s="3"/>
      <c r="C1022" s="10"/>
      <c r="D1022" s="11"/>
      <c r="E1022" s="208" t="str">
        <f xml:space="preserve"> Inputs!E$462</f>
        <v xml:space="preserve">Eligible for post financeability adjustments tax uplift - PR24 Delivery mechanism (DM) revenue adjustment (WR) </v>
      </c>
      <c r="F1022" s="213">
        <f xml:space="preserve"> Inputs!F$462</f>
        <v>0</v>
      </c>
      <c r="G1022" s="208" t="str">
        <f xml:space="preserve"> Inputs!G$462</f>
        <v>1 = Yes, 0 = No</v>
      </c>
      <c r="H1022" s="23"/>
    </row>
    <row r="1023" spans="1:8" hidden="1" outlineLevel="2" x14ac:dyDescent="0.2">
      <c r="A1023" s="3"/>
      <c r="B1023" s="3"/>
      <c r="C1023" s="10"/>
      <c r="D1023" s="11"/>
      <c r="E1023" s="208" t="str">
        <f xml:space="preserve"> Inputs!E$463</f>
        <v xml:space="preserve">Eligible for post financeability adjustments tax uplift - PR24 Delivery mechanism (DM) revenue adjustment (WN) </v>
      </c>
      <c r="F1023" s="213">
        <f xml:space="preserve"> Inputs!F$463</f>
        <v>0</v>
      </c>
      <c r="G1023" s="208" t="str">
        <f xml:space="preserve"> Inputs!G$463</f>
        <v>1 = Yes, 0 = No</v>
      </c>
      <c r="H1023" s="23"/>
    </row>
    <row r="1024" spans="1:8" hidden="1" outlineLevel="2" x14ac:dyDescent="0.2">
      <c r="A1024" s="3"/>
      <c r="B1024" s="3"/>
      <c r="C1024" s="10"/>
      <c r="D1024" s="11"/>
      <c r="E1024" s="208" t="str">
        <f xml:space="preserve"> Inputs!E$464</f>
        <v xml:space="preserve">Eligible for post financeability adjustments tax uplift - PR24 Delivery mechanism (DM) revenue adjustment (WWN) </v>
      </c>
      <c r="F1024" s="213">
        <f xml:space="preserve"> Inputs!F$464</f>
        <v>0</v>
      </c>
      <c r="G1024" s="208" t="str">
        <f xml:space="preserve"> Inputs!G$464</f>
        <v>1 = Yes, 0 = No</v>
      </c>
      <c r="H1024" s="23"/>
    </row>
    <row r="1025" spans="1:8" hidden="1" outlineLevel="2" x14ac:dyDescent="0.2">
      <c r="A1025" s="3"/>
      <c r="B1025" s="3"/>
      <c r="C1025" s="10"/>
      <c r="D1025" s="11"/>
      <c r="E1025" s="208" t="str">
        <f xml:space="preserve"> Inputs!E$465</f>
        <v xml:space="preserve">Eligible for post financeability adjustments tax uplift - PR24 Delivery mechanism (DM) revenue adjustment (BR) </v>
      </c>
      <c r="F1025" s="213">
        <f xml:space="preserve"> Inputs!F$465</f>
        <v>0</v>
      </c>
      <c r="G1025" s="208" t="str">
        <f xml:space="preserve"> Inputs!G$465</f>
        <v>1 = Yes, 0 = No</v>
      </c>
      <c r="H1025" s="23"/>
    </row>
    <row r="1026" spans="1:8" hidden="1" outlineLevel="2" x14ac:dyDescent="0.2">
      <c r="A1026" s="3"/>
      <c r="B1026" s="3"/>
      <c r="C1026" s="10"/>
      <c r="D1026" s="11"/>
      <c r="E1026" s="208" t="str">
        <f xml:space="preserve"> Inputs!E$466</f>
        <v xml:space="preserve">Eligible for post financeability adjustments tax uplift - PR24 Delivery mechanism (DM) revenue adjustment (ADDN1) </v>
      </c>
      <c r="F1026" s="213">
        <f xml:space="preserve"> Inputs!F$466</f>
        <v>0</v>
      </c>
      <c r="G1026" s="208" t="str">
        <f xml:space="preserve"> Inputs!G$466</f>
        <v>1 = Yes, 0 = No</v>
      </c>
      <c r="H1026" s="23"/>
    </row>
    <row r="1027" spans="1:8" hidden="1" outlineLevel="2" x14ac:dyDescent="0.2">
      <c r="A1027" s="3"/>
      <c r="B1027" s="3"/>
      <c r="C1027" s="10"/>
      <c r="D1027" s="11"/>
      <c r="E1027" s="208" t="str">
        <f xml:space="preserve"> Inputs!E$467</f>
        <v xml:space="preserve">Eligible for post financeability adjustments tax uplift - PR24 Delivery mechanism (DM) revenue adjustment (ADDN2) </v>
      </c>
      <c r="F1027" s="213">
        <f xml:space="preserve"> Inputs!F$467</f>
        <v>0</v>
      </c>
      <c r="G1027" s="208" t="str">
        <f xml:space="preserve"> Inputs!G$467</f>
        <v>1 = Yes, 0 = No</v>
      </c>
      <c r="H1027" s="23"/>
    </row>
    <row r="1028" spans="1:8" hidden="1" outlineLevel="2" x14ac:dyDescent="0.2">
      <c r="A1028" s="3"/>
      <c r="B1028" s="3"/>
      <c r="C1028" s="10"/>
      <c r="D1028" s="11"/>
      <c r="E1028" s="208" t="str">
        <f xml:space="preserve"> Inputs!E$468</f>
        <v xml:space="preserve">Eligible for post financeability adjustments tax uplift - PR24 Delivery mechanism (DM) revenue adjustment (Residential retail) </v>
      </c>
      <c r="F1028" s="213">
        <f xml:space="preserve"> Inputs!F$468</f>
        <v>0</v>
      </c>
      <c r="G1028" s="208" t="str">
        <f xml:space="preserve"> Inputs!G$468</f>
        <v>1 = Yes, 0 = No</v>
      </c>
      <c r="H1028" s="23"/>
    </row>
    <row r="1029" spans="1:8" hidden="1" outlineLevel="2" x14ac:dyDescent="0.2">
      <c r="A1029" s="3"/>
      <c r="B1029" s="3"/>
      <c r="C1029" s="10"/>
      <c r="D1029" s="11"/>
      <c r="E1029" s="208" t="str">
        <f xml:space="preserve"> Inputs!E$469</f>
        <v xml:space="preserve">Eligible for post financeability adjustments tax uplift - PR24 Delivery mechanism (DM) revenue adjustment (Business retail) </v>
      </c>
      <c r="F1029" s="213">
        <f xml:space="preserve"> Inputs!F$469</f>
        <v>0</v>
      </c>
      <c r="G1029" s="208" t="str">
        <f xml:space="preserve"> Inputs!G$469</f>
        <v>1 = Yes, 0 = No</v>
      </c>
      <c r="H1029" s="23"/>
    </row>
    <row r="1030" spans="1:8" hidden="1" outlineLevel="2" x14ac:dyDescent="0.2">
      <c r="A1030" s="3"/>
      <c r="B1030" s="3"/>
      <c r="C1030" s="10"/>
      <c r="D1030" s="11"/>
      <c r="E1030" s="211" t="s">
        <v>2924</v>
      </c>
      <c r="F1030" s="212">
        <f t="shared" ref="F1030:F1037" si="305" xml:space="preserve"> $F1014 * $F1022</f>
        <v>0</v>
      </c>
      <c r="G1030" s="211" t="s">
        <v>199</v>
      </c>
      <c r="H1030" s="4"/>
    </row>
    <row r="1031" spans="1:8" hidden="1" outlineLevel="2" x14ac:dyDescent="0.2">
      <c r="A1031" s="3"/>
      <c r="B1031" s="3"/>
      <c r="C1031" s="10"/>
      <c r="D1031" s="11"/>
      <c r="E1031" s="211" t="s">
        <v>2925</v>
      </c>
      <c r="F1031" s="212">
        <f t="shared" si="305"/>
        <v>0</v>
      </c>
      <c r="G1031" s="211" t="s">
        <v>199</v>
      </c>
      <c r="H1031" s="4"/>
    </row>
    <row r="1032" spans="1:8" hidden="1" outlineLevel="2" x14ac:dyDescent="0.2">
      <c r="A1032" s="3"/>
      <c r="B1032" s="3"/>
      <c r="C1032" s="10"/>
      <c r="D1032" s="11"/>
      <c r="E1032" s="211" t="s">
        <v>2543</v>
      </c>
      <c r="F1032" s="212">
        <f t="shared" si="305"/>
        <v>0</v>
      </c>
      <c r="G1032" s="211" t="s">
        <v>199</v>
      </c>
      <c r="H1032" s="4"/>
    </row>
    <row r="1033" spans="1:8" hidden="1" outlineLevel="2" x14ac:dyDescent="0.2">
      <c r="A1033" s="3"/>
      <c r="B1033" s="3"/>
      <c r="C1033" s="10"/>
      <c r="D1033" s="11"/>
      <c r="E1033" s="211" t="s">
        <v>1408</v>
      </c>
      <c r="F1033" s="212">
        <f t="shared" si="305"/>
        <v>0</v>
      </c>
      <c r="G1033" s="211" t="s">
        <v>199</v>
      </c>
      <c r="H1033" s="4"/>
    </row>
    <row r="1034" spans="1:8" hidden="1" outlineLevel="2" x14ac:dyDescent="0.2">
      <c r="A1034" s="3"/>
      <c r="B1034" s="3"/>
      <c r="C1034" s="10"/>
      <c r="D1034" s="11"/>
      <c r="E1034" s="211" t="s">
        <v>2755</v>
      </c>
      <c r="F1034" s="212">
        <f t="shared" si="305"/>
        <v>0</v>
      </c>
      <c r="G1034" s="211" t="s">
        <v>199</v>
      </c>
      <c r="H1034" s="4"/>
    </row>
    <row r="1035" spans="1:8" hidden="1" outlineLevel="2" x14ac:dyDescent="0.2">
      <c r="A1035" s="3"/>
      <c r="B1035" s="3"/>
      <c r="C1035" s="10"/>
      <c r="D1035" s="11"/>
      <c r="E1035" s="211" t="s">
        <v>1193</v>
      </c>
      <c r="F1035" s="212">
        <f t="shared" si="305"/>
        <v>0</v>
      </c>
      <c r="G1035" s="211" t="s">
        <v>199</v>
      </c>
      <c r="H1035" s="4"/>
    </row>
    <row r="1036" spans="1:8" hidden="1" outlineLevel="2" x14ac:dyDescent="0.2">
      <c r="A1036" s="3"/>
      <c r="B1036" s="3"/>
      <c r="C1036" s="10"/>
      <c r="D1036" s="11"/>
      <c r="E1036" s="211" t="s">
        <v>1801</v>
      </c>
      <c r="F1036" s="212">
        <f t="shared" si="305"/>
        <v>0</v>
      </c>
      <c r="G1036" s="211" t="s">
        <v>199</v>
      </c>
      <c r="H1036" s="4"/>
    </row>
    <row r="1037" spans="1:8" hidden="1" outlineLevel="2" x14ac:dyDescent="0.2">
      <c r="A1037" s="3"/>
      <c r="B1037" s="3"/>
      <c r="C1037" s="10"/>
      <c r="D1037" s="11"/>
      <c r="E1037" s="211" t="s">
        <v>110</v>
      </c>
      <c r="F1037" s="212">
        <f t="shared" si="305"/>
        <v>0</v>
      </c>
      <c r="G1037" s="211" t="s">
        <v>199</v>
      </c>
      <c r="H1037" s="4"/>
    </row>
    <row r="1038" spans="1:8" hidden="1" outlineLevel="2" x14ac:dyDescent="0.2"/>
    <row r="1039" spans="1:8" hidden="1" outlineLevel="2" x14ac:dyDescent="0.2"/>
    <row r="1040" spans="1:8" hidden="1" outlineLevel="2" x14ac:dyDescent="0.2">
      <c r="B1040" s="33" t="s">
        <v>2111</v>
      </c>
    </row>
    <row r="1041" spans="1:8" hidden="1" outlineLevel="2" x14ac:dyDescent="0.2">
      <c r="E1041" s="37" t="str">
        <f t="shared" ref="E1041:G1041" si="306" xml:space="preserve"> E$241</f>
        <v xml:space="preserve">Ofwat - PR24 Totex costs revenue adjustment expressed in 2027-28 CPIH FYA prices (WR) </v>
      </c>
      <c r="F1041" s="4">
        <f t="shared" si="306"/>
        <v>0</v>
      </c>
      <c r="G1041" s="37" t="str">
        <f t="shared" si="306"/>
        <v>£m</v>
      </c>
      <c r="H1041" s="4"/>
    </row>
    <row r="1042" spans="1:8" hidden="1" outlineLevel="2" x14ac:dyDescent="0.2">
      <c r="E1042" s="37" t="str">
        <f t="shared" ref="E1042:G1042" si="307" xml:space="preserve"> E$242</f>
        <v xml:space="preserve">Ofwat - PR24 Totex costs revenue adjustment expressed in 2027-28 CPIH FYA prices (WN) </v>
      </c>
      <c r="F1042" s="4">
        <f t="shared" si="307"/>
        <v>0</v>
      </c>
      <c r="G1042" s="37" t="str">
        <f t="shared" si="307"/>
        <v>£m</v>
      </c>
      <c r="H1042" s="4"/>
    </row>
    <row r="1043" spans="1:8" hidden="1" outlineLevel="2" x14ac:dyDescent="0.2">
      <c r="E1043" s="37" t="str">
        <f t="shared" ref="E1043:G1043" si="308" xml:space="preserve"> E$243</f>
        <v xml:space="preserve">Ofwat - PR24 Totex costs revenue adjustment expressed in 2027-28 CPIH FYA prices (WWN) </v>
      </c>
      <c r="F1043" s="4">
        <f t="shared" si="308"/>
        <v>0</v>
      </c>
      <c r="G1043" s="37" t="str">
        <f t="shared" si="308"/>
        <v>£m</v>
      </c>
      <c r="H1043" s="4"/>
    </row>
    <row r="1044" spans="1:8" hidden="1" outlineLevel="2" x14ac:dyDescent="0.2">
      <c r="E1044" s="37" t="str">
        <f t="shared" ref="E1044:G1044" si="309" xml:space="preserve"> E$244</f>
        <v xml:space="preserve">Ofwat - PR24 Totex costs revenue adjustment expressed in 2027-28 CPIH FYA prices (BR) </v>
      </c>
      <c r="F1044" s="4">
        <f t="shared" si="309"/>
        <v>0</v>
      </c>
      <c r="G1044" s="37" t="str">
        <f t="shared" si="309"/>
        <v>£m</v>
      </c>
      <c r="H1044" s="4"/>
    </row>
    <row r="1045" spans="1:8" hidden="1" outlineLevel="2" x14ac:dyDescent="0.2">
      <c r="E1045" s="37" t="str">
        <f t="shared" ref="E1045:G1045" si="310" xml:space="preserve"> E$245</f>
        <v xml:space="preserve">Ofwat - PR24 Totex costs revenue adjustment expressed in 2027-28 CPIH FYA prices (ADDN1) </v>
      </c>
      <c r="F1045" s="4">
        <f t="shared" si="310"/>
        <v>0</v>
      </c>
      <c r="G1045" s="37" t="str">
        <f t="shared" si="310"/>
        <v>£m</v>
      </c>
      <c r="H1045" s="4"/>
    </row>
    <row r="1046" spans="1:8" hidden="1" outlineLevel="2" x14ac:dyDescent="0.2">
      <c r="E1046" s="37" t="str">
        <f t="shared" ref="E1046:G1046" si="311" xml:space="preserve"> E$246</f>
        <v xml:space="preserve">Ofwat - PR24 Totex costs revenue adjustment expressed in 2027-28 CPIH FYA prices (ADDN2) </v>
      </c>
      <c r="F1046" s="4">
        <f t="shared" si="311"/>
        <v>0</v>
      </c>
      <c r="G1046" s="37" t="str">
        <f t="shared" si="311"/>
        <v>£m</v>
      </c>
      <c r="H1046" s="4"/>
    </row>
    <row r="1047" spans="1:8" hidden="1" outlineLevel="2" x14ac:dyDescent="0.2">
      <c r="E1047" s="37" t="str">
        <f t="shared" ref="E1047:G1047" si="312" xml:space="preserve"> E$247</f>
        <v xml:space="preserve">Ofwat - PR24 Totex costs revenue adjustment expressed in 2027-28 CPIH FYA prices (Residential retail) </v>
      </c>
      <c r="F1047" s="4">
        <f t="shared" si="312"/>
        <v>0</v>
      </c>
      <c r="G1047" s="37" t="str">
        <f t="shared" si="312"/>
        <v>£m</v>
      </c>
      <c r="H1047" s="4"/>
    </row>
    <row r="1048" spans="1:8" hidden="1" outlineLevel="2" x14ac:dyDescent="0.2">
      <c r="E1048" s="37" t="str">
        <f t="shared" ref="E1048:G1048" si="313" xml:space="preserve"> E$248</f>
        <v xml:space="preserve">Ofwat - PR24 Totex costs revenue adjustment expressed in 2027-28 CPIH FYA prices (Business retail) </v>
      </c>
      <c r="F1048" s="4">
        <f t="shared" si="313"/>
        <v>0</v>
      </c>
      <c r="G1048" s="37" t="str">
        <f t="shared" si="313"/>
        <v>£m</v>
      </c>
      <c r="H1048" s="4"/>
    </row>
    <row r="1049" spans="1:8" hidden="1" outlineLevel="2" x14ac:dyDescent="0.2">
      <c r="A1049" s="3"/>
      <c r="B1049" s="3"/>
      <c r="C1049" s="10"/>
      <c r="D1049" s="11"/>
      <c r="E1049" s="208" t="str">
        <f xml:space="preserve"> Inputs!E$471</f>
        <v xml:space="preserve">Eligible for post financeability adjustments tax uplift - PR24 Totex costs revenue adjustment (WR) </v>
      </c>
      <c r="F1049" s="213">
        <f xml:space="preserve"> Inputs!F$471</f>
        <v>0</v>
      </c>
      <c r="G1049" s="208" t="str">
        <f xml:space="preserve"> Inputs!G$471</f>
        <v>1 = Yes, 0 = No</v>
      </c>
      <c r="H1049" s="23"/>
    </row>
    <row r="1050" spans="1:8" hidden="1" outlineLevel="2" x14ac:dyDescent="0.2">
      <c r="A1050" s="3"/>
      <c r="B1050" s="3"/>
      <c r="C1050" s="10"/>
      <c r="D1050" s="11"/>
      <c r="E1050" s="208" t="str">
        <f xml:space="preserve"> Inputs!E$472</f>
        <v xml:space="preserve">Eligible for post financeability adjustments tax uplift - PR24 Totex costs revenue adjustment (WN) </v>
      </c>
      <c r="F1050" s="213">
        <f xml:space="preserve"> Inputs!F$472</f>
        <v>0</v>
      </c>
      <c r="G1050" s="208" t="str">
        <f xml:space="preserve"> Inputs!G$472</f>
        <v>1 = Yes, 0 = No</v>
      </c>
      <c r="H1050" s="23"/>
    </row>
    <row r="1051" spans="1:8" hidden="1" outlineLevel="2" x14ac:dyDescent="0.2">
      <c r="A1051" s="3"/>
      <c r="B1051" s="3"/>
      <c r="C1051" s="10"/>
      <c r="D1051" s="11"/>
      <c r="E1051" s="208" t="str">
        <f xml:space="preserve"> Inputs!E$473</f>
        <v xml:space="preserve">Eligible for post financeability adjustments tax uplift - PR24 Totex costs revenue adjustment (WWN) </v>
      </c>
      <c r="F1051" s="213">
        <f xml:space="preserve"> Inputs!F$473</f>
        <v>0</v>
      </c>
      <c r="G1051" s="208" t="str">
        <f xml:space="preserve"> Inputs!G$473</f>
        <v>1 = Yes, 0 = No</v>
      </c>
      <c r="H1051" s="23"/>
    </row>
    <row r="1052" spans="1:8" hidden="1" outlineLevel="2" x14ac:dyDescent="0.2">
      <c r="A1052" s="3"/>
      <c r="B1052" s="3"/>
      <c r="C1052" s="10"/>
      <c r="D1052" s="11"/>
      <c r="E1052" s="208" t="str">
        <f xml:space="preserve"> Inputs!E$474</f>
        <v xml:space="preserve">Eligible for post financeability adjustments tax uplift - PR24 Totex costs revenue adjustment (BR) </v>
      </c>
      <c r="F1052" s="213">
        <f xml:space="preserve"> Inputs!F$474</f>
        <v>0</v>
      </c>
      <c r="G1052" s="208" t="str">
        <f xml:space="preserve"> Inputs!G$474</f>
        <v>1 = Yes, 0 = No</v>
      </c>
      <c r="H1052" s="23"/>
    </row>
    <row r="1053" spans="1:8" hidden="1" outlineLevel="2" x14ac:dyDescent="0.2">
      <c r="A1053" s="3"/>
      <c r="B1053" s="3"/>
      <c r="C1053" s="10"/>
      <c r="D1053" s="11"/>
      <c r="E1053" s="208" t="str">
        <f xml:space="preserve"> Inputs!E$475</f>
        <v xml:space="preserve">Eligible for post financeability adjustments tax uplift - PR24 Totex costs revenue adjustment (ADDN1) </v>
      </c>
      <c r="F1053" s="213">
        <f xml:space="preserve"> Inputs!F$475</f>
        <v>0</v>
      </c>
      <c r="G1053" s="208" t="str">
        <f xml:space="preserve"> Inputs!G$475</f>
        <v>1 = Yes, 0 = No</v>
      </c>
      <c r="H1053" s="23"/>
    </row>
    <row r="1054" spans="1:8" hidden="1" outlineLevel="2" x14ac:dyDescent="0.2">
      <c r="A1054" s="3"/>
      <c r="B1054" s="3"/>
      <c r="C1054" s="10"/>
      <c r="D1054" s="11"/>
      <c r="E1054" s="208" t="str">
        <f xml:space="preserve"> Inputs!E$476</f>
        <v xml:space="preserve">Eligible for post financeability adjustments tax uplift - PR24 Totex costs revenue adjustment (ADDN2) </v>
      </c>
      <c r="F1054" s="213">
        <f xml:space="preserve"> Inputs!F$476</f>
        <v>0</v>
      </c>
      <c r="G1054" s="208" t="str">
        <f xml:space="preserve"> Inputs!G$476</f>
        <v>1 = Yes, 0 = No</v>
      </c>
      <c r="H1054" s="23"/>
    </row>
    <row r="1055" spans="1:8" hidden="1" outlineLevel="2" x14ac:dyDescent="0.2">
      <c r="A1055" s="3"/>
      <c r="B1055" s="3"/>
      <c r="C1055" s="10"/>
      <c r="D1055" s="11"/>
      <c r="E1055" s="208" t="str">
        <f xml:space="preserve"> Inputs!E$477</f>
        <v xml:space="preserve">Eligible for post financeability adjustments tax uplift - PR24 Totex costs revenue adjustment (Residential retail) </v>
      </c>
      <c r="F1055" s="213">
        <f xml:space="preserve"> Inputs!F$477</f>
        <v>0</v>
      </c>
      <c r="G1055" s="208" t="str">
        <f xml:space="preserve"> Inputs!G$477</f>
        <v>1 = Yes, 0 = No</v>
      </c>
      <c r="H1055" s="23"/>
    </row>
    <row r="1056" spans="1:8" hidden="1" outlineLevel="2" x14ac:dyDescent="0.2">
      <c r="A1056" s="3"/>
      <c r="B1056" s="3"/>
      <c r="C1056" s="10"/>
      <c r="D1056" s="11"/>
      <c r="E1056" s="208" t="str">
        <f xml:space="preserve"> Inputs!E$478</f>
        <v xml:space="preserve">Eligible for post financeability adjustments tax uplift - PR24 Totex costs revenue adjustment (Business retail) </v>
      </c>
      <c r="F1056" s="213">
        <f xml:space="preserve"> Inputs!F$478</f>
        <v>0</v>
      </c>
      <c r="G1056" s="208" t="str">
        <f xml:space="preserve"> Inputs!G$478</f>
        <v>1 = Yes, 0 = No</v>
      </c>
      <c r="H1056" s="23"/>
    </row>
    <row r="1057" spans="1:8" hidden="1" outlineLevel="2" x14ac:dyDescent="0.2">
      <c r="A1057" s="3"/>
      <c r="B1057" s="3"/>
      <c r="C1057" s="10"/>
      <c r="D1057" s="11"/>
      <c r="E1057" s="211" t="s">
        <v>277</v>
      </c>
      <c r="F1057" s="212">
        <f t="shared" ref="F1057:F1064" si="314" xml:space="preserve"> $F1041 * $F1049</f>
        <v>0</v>
      </c>
      <c r="G1057" s="211" t="s">
        <v>199</v>
      </c>
      <c r="H1057" s="4"/>
    </row>
    <row r="1058" spans="1:8" hidden="1" outlineLevel="2" x14ac:dyDescent="0.2">
      <c r="A1058" s="3"/>
      <c r="B1058" s="3"/>
      <c r="C1058" s="10"/>
      <c r="D1058" s="11"/>
      <c r="E1058" s="211" t="s">
        <v>278</v>
      </c>
      <c r="F1058" s="212">
        <f t="shared" si="314"/>
        <v>0</v>
      </c>
      <c r="G1058" s="211" t="s">
        <v>199</v>
      </c>
      <c r="H1058" s="4"/>
    </row>
    <row r="1059" spans="1:8" hidden="1" outlineLevel="2" x14ac:dyDescent="0.2">
      <c r="A1059" s="3"/>
      <c r="B1059" s="3"/>
      <c r="C1059" s="10"/>
      <c r="D1059" s="11"/>
      <c r="E1059" s="211" t="s">
        <v>2337</v>
      </c>
      <c r="F1059" s="212">
        <f t="shared" si="314"/>
        <v>0</v>
      </c>
      <c r="G1059" s="211" t="s">
        <v>199</v>
      </c>
      <c r="H1059" s="4"/>
    </row>
    <row r="1060" spans="1:8" hidden="1" outlineLevel="2" x14ac:dyDescent="0.2">
      <c r="A1060" s="3"/>
      <c r="B1060" s="3"/>
      <c r="C1060" s="10"/>
      <c r="D1060" s="11"/>
      <c r="E1060" s="211" t="s">
        <v>1802</v>
      </c>
      <c r="F1060" s="212">
        <f t="shared" si="314"/>
        <v>0</v>
      </c>
      <c r="G1060" s="211" t="s">
        <v>199</v>
      </c>
      <c r="H1060" s="4"/>
    </row>
    <row r="1061" spans="1:8" hidden="1" outlineLevel="2" x14ac:dyDescent="0.2">
      <c r="A1061" s="3"/>
      <c r="B1061" s="3"/>
      <c r="C1061" s="10"/>
      <c r="D1061" s="11"/>
      <c r="E1061" s="211" t="s">
        <v>623</v>
      </c>
      <c r="F1061" s="212">
        <f t="shared" si="314"/>
        <v>0</v>
      </c>
      <c r="G1061" s="211" t="s">
        <v>199</v>
      </c>
      <c r="H1061" s="4"/>
    </row>
    <row r="1062" spans="1:8" hidden="1" outlineLevel="2" x14ac:dyDescent="0.2">
      <c r="A1062" s="3"/>
      <c r="B1062" s="3"/>
      <c r="C1062" s="10"/>
      <c r="D1062" s="11"/>
      <c r="E1062" s="211" t="s">
        <v>2159</v>
      </c>
      <c r="F1062" s="212">
        <f t="shared" si="314"/>
        <v>0</v>
      </c>
      <c r="G1062" s="211" t="s">
        <v>199</v>
      </c>
      <c r="H1062" s="4"/>
    </row>
    <row r="1063" spans="1:8" hidden="1" outlineLevel="2" x14ac:dyDescent="0.2">
      <c r="A1063" s="3"/>
      <c r="B1063" s="3"/>
      <c r="C1063" s="10"/>
      <c r="D1063" s="11"/>
      <c r="E1063" s="211" t="s">
        <v>452</v>
      </c>
      <c r="F1063" s="212">
        <f t="shared" si="314"/>
        <v>0</v>
      </c>
      <c r="G1063" s="211" t="s">
        <v>199</v>
      </c>
      <c r="H1063" s="4"/>
    </row>
    <row r="1064" spans="1:8" hidden="1" outlineLevel="2" x14ac:dyDescent="0.2">
      <c r="A1064" s="3"/>
      <c r="B1064" s="3"/>
      <c r="C1064" s="10"/>
      <c r="D1064" s="11"/>
      <c r="E1064" s="211" t="s">
        <v>624</v>
      </c>
      <c r="F1064" s="212">
        <f t="shared" si="314"/>
        <v>0</v>
      </c>
      <c r="G1064" s="211" t="s">
        <v>199</v>
      </c>
      <c r="H1064" s="4"/>
    </row>
    <row r="1065" spans="1:8" hidden="1" outlineLevel="2" x14ac:dyDescent="0.2"/>
    <row r="1066" spans="1:8" hidden="1" outlineLevel="2" x14ac:dyDescent="0.2"/>
    <row r="1067" spans="1:8" hidden="1" outlineLevel="2" x14ac:dyDescent="0.2">
      <c r="B1067" s="33" t="s">
        <v>1139</v>
      </c>
    </row>
    <row r="1068" spans="1:8" hidden="1" outlineLevel="2" x14ac:dyDescent="0.2">
      <c r="E1068" s="37" t="str">
        <f t="shared" ref="E1068:G1068" si="315" xml:space="preserve"> E$261</f>
        <v xml:space="preserve">Ofwat - PR24 Tax revenue adjustment expressed in 2027-28 CPIH FYA prices (WR) </v>
      </c>
      <c r="F1068" s="4">
        <f t="shared" si="315"/>
        <v>0</v>
      </c>
      <c r="G1068" s="37" t="str">
        <f t="shared" si="315"/>
        <v>£m</v>
      </c>
      <c r="H1068" s="4"/>
    </row>
    <row r="1069" spans="1:8" hidden="1" outlineLevel="2" x14ac:dyDescent="0.2">
      <c r="E1069" s="37" t="str">
        <f t="shared" ref="E1069:G1069" si="316" xml:space="preserve"> E$262</f>
        <v xml:space="preserve">Ofwat - PR24 Tax revenue adjustment expressed in 2027-28 CPIH FYA prices (WN) </v>
      </c>
      <c r="F1069" s="4">
        <f t="shared" si="316"/>
        <v>0</v>
      </c>
      <c r="G1069" s="37" t="str">
        <f t="shared" si="316"/>
        <v>£m</v>
      </c>
      <c r="H1069" s="4"/>
    </row>
    <row r="1070" spans="1:8" hidden="1" outlineLevel="2" x14ac:dyDescent="0.2">
      <c r="E1070" s="37" t="str">
        <f t="shared" ref="E1070:G1070" si="317" xml:space="preserve"> E$263</f>
        <v xml:space="preserve">Ofwat - PR24 Tax revenue adjustment expressed in 2027-28 CPIH FYA prices (WWN) </v>
      </c>
      <c r="F1070" s="4">
        <f t="shared" si="317"/>
        <v>0</v>
      </c>
      <c r="G1070" s="37" t="str">
        <f t="shared" si="317"/>
        <v>£m</v>
      </c>
      <c r="H1070" s="4"/>
    </row>
    <row r="1071" spans="1:8" hidden="1" outlineLevel="2" x14ac:dyDescent="0.2">
      <c r="E1071" s="37" t="str">
        <f t="shared" ref="E1071:G1071" si="318" xml:space="preserve"> E$264</f>
        <v xml:space="preserve">Ofwat - PR24 Tax revenue adjustment expressed in 2027-28 CPIH FYA prices (BR) </v>
      </c>
      <c r="F1071" s="4">
        <f t="shared" si="318"/>
        <v>0</v>
      </c>
      <c r="G1071" s="37" t="str">
        <f t="shared" si="318"/>
        <v>£m</v>
      </c>
      <c r="H1071" s="4"/>
    </row>
    <row r="1072" spans="1:8" hidden="1" outlineLevel="2" x14ac:dyDescent="0.2">
      <c r="E1072" s="37" t="str">
        <f t="shared" ref="E1072:G1072" si="319" xml:space="preserve"> E$265</f>
        <v xml:space="preserve">Ofwat - PR24 Tax revenue adjustment expressed in 2027-28 CPIH FYA prices (ADDN1) </v>
      </c>
      <c r="F1072" s="4">
        <f t="shared" si="319"/>
        <v>0</v>
      </c>
      <c r="G1072" s="37" t="str">
        <f t="shared" si="319"/>
        <v>£m</v>
      </c>
      <c r="H1072" s="4"/>
    </row>
    <row r="1073" spans="1:8" hidden="1" outlineLevel="2" x14ac:dyDescent="0.2">
      <c r="E1073" s="37" t="str">
        <f t="shared" ref="E1073:G1073" si="320" xml:space="preserve"> E$266</f>
        <v xml:space="preserve">Ofwat - PR24 Tax revenue adjustment expressed in 2027-28 CPIH FYA prices (ADDN2) </v>
      </c>
      <c r="F1073" s="4">
        <f t="shared" si="320"/>
        <v>0</v>
      </c>
      <c r="G1073" s="37" t="str">
        <f t="shared" si="320"/>
        <v>£m</v>
      </c>
      <c r="H1073" s="4"/>
    </row>
    <row r="1074" spans="1:8" hidden="1" outlineLevel="2" x14ac:dyDescent="0.2">
      <c r="E1074" s="37" t="str">
        <f t="shared" ref="E1074:G1074" si="321" xml:space="preserve"> E$267</f>
        <v xml:space="preserve">Ofwat - PR24 Tax revenue adjustment expressed in 2027-28 CPIH FYA prices (Residential retail) </v>
      </c>
      <c r="F1074" s="4">
        <f t="shared" si="321"/>
        <v>0</v>
      </c>
      <c r="G1074" s="37" t="str">
        <f t="shared" si="321"/>
        <v>£m</v>
      </c>
      <c r="H1074" s="4"/>
    </row>
    <row r="1075" spans="1:8" hidden="1" outlineLevel="2" x14ac:dyDescent="0.2">
      <c r="E1075" s="37" t="str">
        <f t="shared" ref="E1075:G1075" si="322" xml:space="preserve"> E$268</f>
        <v xml:space="preserve">Ofwat - PR24 Tax revenue adjustment expressed in 2027-28 CPIH FYA prices (Business retail) </v>
      </c>
      <c r="F1075" s="4">
        <f t="shared" si="322"/>
        <v>0</v>
      </c>
      <c r="G1075" s="37" t="str">
        <f t="shared" si="322"/>
        <v>£m</v>
      </c>
      <c r="H1075" s="4"/>
    </row>
    <row r="1076" spans="1:8" hidden="1" outlineLevel="2" x14ac:dyDescent="0.2">
      <c r="A1076" s="3"/>
      <c r="B1076" s="3"/>
      <c r="C1076" s="10"/>
      <c r="D1076" s="11"/>
      <c r="E1076" s="208" t="str">
        <f xml:space="preserve"> Inputs!E$480</f>
        <v xml:space="preserve">Eligible for post financeability adjustments tax uplift - PR24 Tax revenue adjustment (WR) </v>
      </c>
      <c r="F1076" s="213">
        <f xml:space="preserve"> Inputs!F$480</f>
        <v>0</v>
      </c>
      <c r="G1076" s="208" t="str">
        <f xml:space="preserve"> Inputs!G$480</f>
        <v>1 = Yes, 0 = No</v>
      </c>
      <c r="H1076" s="23"/>
    </row>
    <row r="1077" spans="1:8" hidden="1" outlineLevel="2" x14ac:dyDescent="0.2">
      <c r="A1077" s="3"/>
      <c r="B1077" s="3"/>
      <c r="C1077" s="10"/>
      <c r="D1077" s="11"/>
      <c r="E1077" s="208" t="str">
        <f xml:space="preserve"> Inputs!E$481</f>
        <v xml:space="preserve">Eligible for post financeability adjustments tax uplift - PR24 Tax revenue adjustment (WN) </v>
      </c>
      <c r="F1077" s="213">
        <f xml:space="preserve"> Inputs!F$481</f>
        <v>0</v>
      </c>
      <c r="G1077" s="208" t="str">
        <f xml:space="preserve"> Inputs!G$481</f>
        <v>1 = Yes, 0 = No</v>
      </c>
      <c r="H1077" s="23"/>
    </row>
    <row r="1078" spans="1:8" hidden="1" outlineLevel="2" x14ac:dyDescent="0.2">
      <c r="A1078" s="3"/>
      <c r="B1078" s="3"/>
      <c r="C1078" s="10"/>
      <c r="D1078" s="11"/>
      <c r="E1078" s="208" t="str">
        <f xml:space="preserve"> Inputs!E$482</f>
        <v xml:space="preserve">Eligible for post financeability adjustments tax uplift - PR24 Tax revenue adjustment (WWN) </v>
      </c>
      <c r="F1078" s="213">
        <f xml:space="preserve"> Inputs!F$482</f>
        <v>0</v>
      </c>
      <c r="G1078" s="208" t="str">
        <f xml:space="preserve"> Inputs!G$482</f>
        <v>1 = Yes, 0 = No</v>
      </c>
      <c r="H1078" s="23"/>
    </row>
    <row r="1079" spans="1:8" hidden="1" outlineLevel="2" x14ac:dyDescent="0.2">
      <c r="A1079" s="3"/>
      <c r="B1079" s="3"/>
      <c r="C1079" s="10"/>
      <c r="D1079" s="11"/>
      <c r="E1079" s="208" t="str">
        <f xml:space="preserve"> Inputs!E$483</f>
        <v xml:space="preserve">Eligible for post financeability adjustments tax uplift - PR24 Tax revenue adjustment (BR) </v>
      </c>
      <c r="F1079" s="213">
        <f xml:space="preserve"> Inputs!F$483</f>
        <v>0</v>
      </c>
      <c r="G1079" s="208" t="str">
        <f xml:space="preserve"> Inputs!G$483</f>
        <v>1 = Yes, 0 = No</v>
      </c>
      <c r="H1079" s="23"/>
    </row>
    <row r="1080" spans="1:8" hidden="1" outlineLevel="2" x14ac:dyDescent="0.2">
      <c r="A1080" s="3"/>
      <c r="B1080" s="3"/>
      <c r="C1080" s="10"/>
      <c r="D1080" s="11"/>
      <c r="E1080" s="208" t="str">
        <f xml:space="preserve"> Inputs!E$484</f>
        <v xml:space="preserve">Eligible for post financeability adjustments tax uplift - PR24 Tax revenue adjustment (ADDN1) </v>
      </c>
      <c r="F1080" s="213">
        <f xml:space="preserve"> Inputs!F$484</f>
        <v>0</v>
      </c>
      <c r="G1080" s="208" t="str">
        <f xml:space="preserve"> Inputs!G$484</f>
        <v>1 = Yes, 0 = No</v>
      </c>
      <c r="H1080" s="23"/>
    </row>
    <row r="1081" spans="1:8" hidden="1" outlineLevel="2" x14ac:dyDescent="0.2">
      <c r="A1081" s="3"/>
      <c r="B1081" s="3"/>
      <c r="C1081" s="10"/>
      <c r="D1081" s="11"/>
      <c r="E1081" s="208" t="str">
        <f xml:space="preserve"> Inputs!E$485</f>
        <v xml:space="preserve">Eligible for post financeability adjustments tax uplift - PR24 Tax revenue adjustment (ADDN2) </v>
      </c>
      <c r="F1081" s="213">
        <f xml:space="preserve"> Inputs!F$485</f>
        <v>0</v>
      </c>
      <c r="G1081" s="208" t="str">
        <f xml:space="preserve"> Inputs!G$485</f>
        <v>1 = Yes, 0 = No</v>
      </c>
      <c r="H1081" s="23"/>
    </row>
    <row r="1082" spans="1:8" hidden="1" outlineLevel="2" x14ac:dyDescent="0.2">
      <c r="A1082" s="3"/>
      <c r="B1082" s="3"/>
      <c r="C1082" s="10"/>
      <c r="D1082" s="11"/>
      <c r="E1082" s="208" t="str">
        <f xml:space="preserve"> Inputs!E$486</f>
        <v xml:space="preserve">Eligible for post financeability adjustments tax uplift - PR24 Tax revenue adjustment (Residential retail) </v>
      </c>
      <c r="F1082" s="213">
        <f xml:space="preserve"> Inputs!F$486</f>
        <v>0</v>
      </c>
      <c r="G1082" s="208" t="str">
        <f xml:space="preserve"> Inputs!G$486</f>
        <v>1 = Yes, 0 = No</v>
      </c>
      <c r="H1082" s="23"/>
    </row>
    <row r="1083" spans="1:8" hidden="1" outlineLevel="2" x14ac:dyDescent="0.2">
      <c r="A1083" s="3"/>
      <c r="B1083" s="3"/>
      <c r="C1083" s="10"/>
      <c r="D1083" s="11"/>
      <c r="E1083" s="208" t="str">
        <f xml:space="preserve"> Inputs!E$487</f>
        <v xml:space="preserve">Eligible for post financeability adjustments tax uplift - PR24 Tax revenue adjustment (Business retail) </v>
      </c>
      <c r="F1083" s="213">
        <f xml:space="preserve"> Inputs!F$487</f>
        <v>0</v>
      </c>
      <c r="G1083" s="208" t="str">
        <f xml:space="preserve"> Inputs!G$487</f>
        <v>1 = Yes, 0 = No</v>
      </c>
      <c r="H1083" s="23"/>
    </row>
    <row r="1084" spans="1:8" hidden="1" outlineLevel="2" x14ac:dyDescent="0.2">
      <c r="A1084" s="3"/>
      <c r="B1084" s="3"/>
      <c r="C1084" s="10"/>
      <c r="D1084" s="11"/>
      <c r="E1084" s="211" t="s">
        <v>2926</v>
      </c>
      <c r="F1084" s="212">
        <f t="shared" ref="F1084:F1091" si="323" xml:space="preserve"> $F1068 * $F1076</f>
        <v>0</v>
      </c>
      <c r="G1084" s="211" t="s">
        <v>199</v>
      </c>
      <c r="H1084" s="4"/>
    </row>
    <row r="1085" spans="1:8" hidden="1" outlineLevel="2" x14ac:dyDescent="0.2">
      <c r="A1085" s="3"/>
      <c r="B1085" s="3"/>
      <c r="C1085" s="10"/>
      <c r="D1085" s="11"/>
      <c r="E1085" s="211" t="s">
        <v>2927</v>
      </c>
      <c r="F1085" s="212">
        <f t="shared" si="323"/>
        <v>0</v>
      </c>
      <c r="G1085" s="211" t="s">
        <v>199</v>
      </c>
      <c r="H1085" s="4"/>
    </row>
    <row r="1086" spans="1:8" hidden="1" outlineLevel="2" x14ac:dyDescent="0.2">
      <c r="A1086" s="3"/>
      <c r="B1086" s="3"/>
      <c r="C1086" s="10"/>
      <c r="D1086" s="11"/>
      <c r="E1086" s="211" t="s">
        <v>1803</v>
      </c>
      <c r="F1086" s="212">
        <f t="shared" si="323"/>
        <v>0</v>
      </c>
      <c r="G1086" s="211" t="s">
        <v>199</v>
      </c>
      <c r="H1086" s="4"/>
    </row>
    <row r="1087" spans="1:8" hidden="1" outlineLevel="2" x14ac:dyDescent="0.2">
      <c r="A1087" s="3"/>
      <c r="B1087" s="3"/>
      <c r="C1087" s="10"/>
      <c r="D1087" s="11"/>
      <c r="E1087" s="211" t="s">
        <v>1409</v>
      </c>
      <c r="F1087" s="212">
        <f t="shared" si="323"/>
        <v>0</v>
      </c>
      <c r="G1087" s="211" t="s">
        <v>199</v>
      </c>
      <c r="H1087" s="4"/>
    </row>
    <row r="1088" spans="1:8" hidden="1" outlineLevel="2" x14ac:dyDescent="0.2">
      <c r="A1088" s="3"/>
      <c r="B1088" s="3"/>
      <c r="C1088" s="10"/>
      <c r="D1088" s="11"/>
      <c r="E1088" s="211" t="s">
        <v>1410</v>
      </c>
      <c r="F1088" s="212">
        <f t="shared" si="323"/>
        <v>0</v>
      </c>
      <c r="G1088" s="211" t="s">
        <v>199</v>
      </c>
      <c r="H1088" s="4"/>
    </row>
    <row r="1089" spans="1:8" hidden="1" outlineLevel="2" x14ac:dyDescent="0.2">
      <c r="A1089" s="3"/>
      <c r="B1089" s="3"/>
      <c r="C1089" s="10"/>
      <c r="D1089" s="11"/>
      <c r="E1089" s="211" t="s">
        <v>2928</v>
      </c>
      <c r="F1089" s="212">
        <f t="shared" si="323"/>
        <v>0</v>
      </c>
      <c r="G1089" s="211" t="s">
        <v>199</v>
      </c>
      <c r="H1089" s="4"/>
    </row>
    <row r="1090" spans="1:8" hidden="1" outlineLevel="2" x14ac:dyDescent="0.2">
      <c r="A1090" s="3"/>
      <c r="B1090" s="3"/>
      <c r="C1090" s="10"/>
      <c r="D1090" s="11"/>
      <c r="E1090" s="211" t="s">
        <v>2160</v>
      </c>
      <c r="F1090" s="212">
        <f t="shared" si="323"/>
        <v>0</v>
      </c>
      <c r="G1090" s="211" t="s">
        <v>199</v>
      </c>
      <c r="H1090" s="4"/>
    </row>
    <row r="1091" spans="1:8" hidden="1" outlineLevel="2" x14ac:dyDescent="0.2">
      <c r="A1091" s="3"/>
      <c r="B1091" s="3"/>
      <c r="C1091" s="10"/>
      <c r="D1091" s="11"/>
      <c r="E1091" s="211" t="s">
        <v>1614</v>
      </c>
      <c r="F1091" s="212">
        <f t="shared" si="323"/>
        <v>0</v>
      </c>
      <c r="G1091" s="211" t="s">
        <v>199</v>
      </c>
      <c r="H1091" s="4"/>
    </row>
    <row r="1092" spans="1:8" hidden="1" outlineLevel="2" x14ac:dyDescent="0.2"/>
    <row r="1093" spans="1:8" hidden="1" outlineLevel="2" x14ac:dyDescent="0.2"/>
    <row r="1094" spans="1:8" hidden="1" outlineLevel="2" x14ac:dyDescent="0.2">
      <c r="B1094" s="33" t="s">
        <v>232</v>
      </c>
    </row>
    <row r="1095" spans="1:8" hidden="1" outlineLevel="2" x14ac:dyDescent="0.2">
      <c r="E1095" s="37" t="str">
        <f t="shared" ref="E1095:G1095" si="324" xml:space="preserve"> E$281</f>
        <v xml:space="preserve">Ofwat - PR24 Real price effects revenue adjustment expressed in 2027-28 CPIH FYA prices (WR) </v>
      </c>
      <c r="F1095" s="4">
        <f t="shared" si="324"/>
        <v>0</v>
      </c>
      <c r="G1095" s="37" t="str">
        <f t="shared" si="324"/>
        <v>£m</v>
      </c>
      <c r="H1095" s="4"/>
    </row>
    <row r="1096" spans="1:8" hidden="1" outlineLevel="2" x14ac:dyDescent="0.2">
      <c r="E1096" s="37" t="str">
        <f t="shared" ref="E1096:G1096" si="325" xml:space="preserve"> E$282</f>
        <v xml:space="preserve">Ofwat - PR24 Real price effects revenue adjustment expressed in 2027-28 CPIH FYA prices (WN) </v>
      </c>
      <c r="F1096" s="4">
        <f t="shared" si="325"/>
        <v>0</v>
      </c>
      <c r="G1096" s="37" t="str">
        <f t="shared" si="325"/>
        <v>£m</v>
      </c>
      <c r="H1096" s="4"/>
    </row>
    <row r="1097" spans="1:8" hidden="1" outlineLevel="2" x14ac:dyDescent="0.2">
      <c r="E1097" s="37" t="str">
        <f t="shared" ref="E1097:G1097" si="326" xml:space="preserve"> E$283</f>
        <v xml:space="preserve">Ofwat - PR24 Real price effects revenue adjustment expressed in 2027-28 CPIH FYA prices (WWN) </v>
      </c>
      <c r="F1097" s="4">
        <f t="shared" si="326"/>
        <v>0</v>
      </c>
      <c r="G1097" s="37" t="str">
        <f t="shared" si="326"/>
        <v>£m</v>
      </c>
      <c r="H1097" s="4"/>
    </row>
    <row r="1098" spans="1:8" hidden="1" outlineLevel="2" x14ac:dyDescent="0.2">
      <c r="E1098" s="37" t="str">
        <f t="shared" ref="E1098:G1098" si="327" xml:space="preserve"> E$284</f>
        <v xml:space="preserve">Ofwat - PR24 Real price effects revenue adjustment expressed in 2027-28 CPIH FYA prices (BR) </v>
      </c>
      <c r="F1098" s="4">
        <f t="shared" si="327"/>
        <v>0</v>
      </c>
      <c r="G1098" s="37" t="str">
        <f t="shared" si="327"/>
        <v>£m</v>
      </c>
      <c r="H1098" s="4"/>
    </row>
    <row r="1099" spans="1:8" hidden="1" outlineLevel="2" x14ac:dyDescent="0.2">
      <c r="E1099" s="37" t="str">
        <f t="shared" ref="E1099:G1099" si="328" xml:space="preserve"> E$285</f>
        <v xml:space="preserve">Ofwat - PR24 Real price effects revenue adjustment expressed in 2027-28 CPIH FYA prices (ADDN1) </v>
      </c>
      <c r="F1099" s="4">
        <f t="shared" si="328"/>
        <v>0</v>
      </c>
      <c r="G1099" s="37" t="str">
        <f t="shared" si="328"/>
        <v>£m</v>
      </c>
      <c r="H1099" s="4"/>
    </row>
    <row r="1100" spans="1:8" hidden="1" outlineLevel="2" x14ac:dyDescent="0.2">
      <c r="E1100" s="37" t="str">
        <f t="shared" ref="E1100:G1100" si="329" xml:space="preserve"> E$286</f>
        <v xml:space="preserve">Ofwat - PR24 Real price effects revenue adjustment expressed in 2027-28 CPIH FYA prices (ADDN2) </v>
      </c>
      <c r="F1100" s="4">
        <f t="shared" si="329"/>
        <v>0</v>
      </c>
      <c r="G1100" s="37" t="str">
        <f t="shared" si="329"/>
        <v>£m</v>
      </c>
      <c r="H1100" s="4"/>
    </row>
    <row r="1101" spans="1:8" hidden="1" outlineLevel="2" x14ac:dyDescent="0.2">
      <c r="E1101" s="37" t="str">
        <f t="shared" ref="E1101:G1101" si="330" xml:space="preserve"> E$287</f>
        <v xml:space="preserve">Ofwat - PR24 Real price effects revenue adjustment expressed in 2027-28 CPIH FYA prices (Residential retail) </v>
      </c>
      <c r="F1101" s="4">
        <f t="shared" si="330"/>
        <v>0</v>
      </c>
      <c r="G1101" s="37" t="str">
        <f t="shared" si="330"/>
        <v>£m</v>
      </c>
      <c r="H1101" s="4"/>
    </row>
    <row r="1102" spans="1:8" hidden="1" outlineLevel="2" x14ac:dyDescent="0.2">
      <c r="E1102" s="37" t="str">
        <f t="shared" ref="E1102:G1102" si="331" xml:space="preserve"> E$288</f>
        <v xml:space="preserve">Ofwat - PR24 Real price effects revenue adjustment expressed in 2027-28 CPIH FYA prices (Business retail) </v>
      </c>
      <c r="F1102" s="4">
        <f t="shared" si="331"/>
        <v>0</v>
      </c>
      <c r="G1102" s="37" t="str">
        <f t="shared" si="331"/>
        <v>£m</v>
      </c>
      <c r="H1102" s="4"/>
    </row>
    <row r="1103" spans="1:8" hidden="1" outlineLevel="2" x14ac:dyDescent="0.2">
      <c r="A1103" s="3"/>
      <c r="B1103" s="3"/>
      <c r="C1103" s="10"/>
      <c r="D1103" s="11"/>
      <c r="E1103" s="208" t="str">
        <f xml:space="preserve"> Inputs!E$489</f>
        <v xml:space="preserve">Eligible for post financeability adjustments tax uplift - PR24 Real price effects revenue adjustment (WR) </v>
      </c>
      <c r="F1103" s="213">
        <f xml:space="preserve"> Inputs!F$489</f>
        <v>0</v>
      </c>
      <c r="G1103" s="208" t="str">
        <f xml:space="preserve"> Inputs!G$489</f>
        <v>1 = Yes, 0 = No</v>
      </c>
      <c r="H1103" s="23"/>
    </row>
    <row r="1104" spans="1:8" hidden="1" outlineLevel="2" x14ac:dyDescent="0.2">
      <c r="A1104" s="3"/>
      <c r="B1104" s="3"/>
      <c r="C1104" s="10"/>
      <c r="D1104" s="11"/>
      <c r="E1104" s="208" t="str">
        <f xml:space="preserve"> Inputs!E$490</f>
        <v xml:space="preserve">Eligible for post financeability adjustments tax uplift - PR24 Real price effects revenue adjustment (WN) </v>
      </c>
      <c r="F1104" s="213">
        <f xml:space="preserve"> Inputs!F$490</f>
        <v>0</v>
      </c>
      <c r="G1104" s="208" t="str">
        <f xml:space="preserve"> Inputs!G$490</f>
        <v>1 = Yes, 0 = No</v>
      </c>
      <c r="H1104" s="23"/>
    </row>
    <row r="1105" spans="1:8" hidden="1" outlineLevel="2" x14ac:dyDescent="0.2">
      <c r="A1105" s="3"/>
      <c r="B1105" s="3"/>
      <c r="C1105" s="10"/>
      <c r="D1105" s="11"/>
      <c r="E1105" s="208" t="str">
        <f xml:space="preserve"> Inputs!E$491</f>
        <v xml:space="preserve">Eligible for post financeability adjustments tax uplift - PR24 Real price effects revenue adjustment (WWN) </v>
      </c>
      <c r="F1105" s="213">
        <f xml:space="preserve"> Inputs!F$491</f>
        <v>0</v>
      </c>
      <c r="G1105" s="208" t="str">
        <f xml:space="preserve"> Inputs!G$491</f>
        <v>1 = Yes, 0 = No</v>
      </c>
      <c r="H1105" s="23"/>
    </row>
    <row r="1106" spans="1:8" hidden="1" outlineLevel="2" x14ac:dyDescent="0.2">
      <c r="A1106" s="3"/>
      <c r="B1106" s="3"/>
      <c r="C1106" s="10"/>
      <c r="D1106" s="11"/>
      <c r="E1106" s="208" t="str">
        <f xml:space="preserve"> Inputs!E$492</f>
        <v xml:space="preserve">Eligible for post financeability adjustments tax uplift - PR24 Real price effects revenue adjustment (BR) </v>
      </c>
      <c r="F1106" s="213">
        <f xml:space="preserve"> Inputs!F$492</f>
        <v>0</v>
      </c>
      <c r="G1106" s="208" t="str">
        <f xml:space="preserve"> Inputs!G$492</f>
        <v>1 = Yes, 0 = No</v>
      </c>
      <c r="H1106" s="23"/>
    </row>
    <row r="1107" spans="1:8" hidden="1" outlineLevel="2" x14ac:dyDescent="0.2">
      <c r="A1107" s="3"/>
      <c r="B1107" s="3"/>
      <c r="C1107" s="10"/>
      <c r="D1107" s="11"/>
      <c r="E1107" s="208" t="str">
        <f xml:space="preserve"> Inputs!E$493</f>
        <v xml:space="preserve">Eligible for post financeability adjustments tax uplift - PR24 Real price effects revenue adjustment (ADDN1) </v>
      </c>
      <c r="F1107" s="213">
        <f xml:space="preserve"> Inputs!F$493</f>
        <v>0</v>
      </c>
      <c r="G1107" s="208" t="str">
        <f xml:space="preserve"> Inputs!G$493</f>
        <v>1 = Yes, 0 = No</v>
      </c>
      <c r="H1107" s="23"/>
    </row>
    <row r="1108" spans="1:8" hidden="1" outlineLevel="2" x14ac:dyDescent="0.2">
      <c r="A1108" s="3"/>
      <c r="B1108" s="3"/>
      <c r="C1108" s="10"/>
      <c r="D1108" s="11"/>
      <c r="E1108" s="208" t="str">
        <f xml:space="preserve"> Inputs!E$494</f>
        <v xml:space="preserve">Eligible for post financeability adjustments tax uplift - PR24 Real price effects revenue adjustment (ADDN2) </v>
      </c>
      <c r="F1108" s="213">
        <f xml:space="preserve"> Inputs!F$494</f>
        <v>0</v>
      </c>
      <c r="G1108" s="208" t="str">
        <f xml:space="preserve"> Inputs!G$494</f>
        <v>1 = Yes, 0 = No</v>
      </c>
      <c r="H1108" s="23"/>
    </row>
    <row r="1109" spans="1:8" hidden="1" outlineLevel="2" x14ac:dyDescent="0.2">
      <c r="A1109" s="3"/>
      <c r="B1109" s="3"/>
      <c r="C1109" s="10"/>
      <c r="D1109" s="11"/>
      <c r="E1109" s="208" t="str">
        <f xml:space="preserve"> Inputs!E$495</f>
        <v xml:space="preserve">Eligible for post financeability adjustments tax uplift - PR24 Real price effects revenue adjustment (Residential retail) </v>
      </c>
      <c r="F1109" s="213">
        <f xml:space="preserve"> Inputs!F$495</f>
        <v>0</v>
      </c>
      <c r="G1109" s="208" t="str">
        <f xml:space="preserve"> Inputs!G$495</f>
        <v>1 = Yes, 0 = No</v>
      </c>
      <c r="H1109" s="23"/>
    </row>
    <row r="1110" spans="1:8" hidden="1" outlineLevel="2" x14ac:dyDescent="0.2">
      <c r="A1110" s="3"/>
      <c r="B1110" s="3"/>
      <c r="C1110" s="10"/>
      <c r="D1110" s="11"/>
      <c r="E1110" s="208" t="str">
        <f xml:space="preserve"> Inputs!E$496</f>
        <v xml:space="preserve">Eligible for post financeability adjustments tax uplift - PR24 Real price effects revenue adjustment (Business retail) </v>
      </c>
      <c r="F1110" s="213">
        <f xml:space="preserve"> Inputs!F$496</f>
        <v>0</v>
      </c>
      <c r="G1110" s="208" t="str">
        <f xml:space="preserve"> Inputs!G$496</f>
        <v>1 = Yes, 0 = No</v>
      </c>
      <c r="H1110" s="23"/>
    </row>
    <row r="1111" spans="1:8" hidden="1" outlineLevel="2" x14ac:dyDescent="0.2">
      <c r="A1111" s="3"/>
      <c r="B1111" s="3"/>
      <c r="C1111" s="10"/>
      <c r="D1111" s="11"/>
      <c r="E1111" s="211" t="s">
        <v>996</v>
      </c>
      <c r="F1111" s="212">
        <f t="shared" ref="F1111:F1118" si="332" xml:space="preserve"> $F1095 * $F1103</f>
        <v>0</v>
      </c>
      <c r="G1111" s="211" t="s">
        <v>199</v>
      </c>
      <c r="H1111" s="4"/>
    </row>
    <row r="1112" spans="1:8" hidden="1" outlineLevel="2" x14ac:dyDescent="0.2">
      <c r="A1112" s="3"/>
      <c r="B1112" s="3"/>
      <c r="C1112" s="10"/>
      <c r="D1112" s="11"/>
      <c r="E1112" s="211" t="s">
        <v>997</v>
      </c>
      <c r="F1112" s="212">
        <f t="shared" si="332"/>
        <v>0</v>
      </c>
      <c r="G1112" s="211" t="s">
        <v>199</v>
      </c>
      <c r="H1112" s="4"/>
    </row>
    <row r="1113" spans="1:8" hidden="1" outlineLevel="2" x14ac:dyDescent="0.2">
      <c r="A1113" s="3"/>
      <c r="B1113" s="3"/>
      <c r="C1113" s="10"/>
      <c r="D1113" s="11"/>
      <c r="E1113" s="211" t="s">
        <v>625</v>
      </c>
      <c r="F1113" s="212">
        <f t="shared" si="332"/>
        <v>0</v>
      </c>
      <c r="G1113" s="211" t="s">
        <v>199</v>
      </c>
      <c r="H1113" s="4"/>
    </row>
    <row r="1114" spans="1:8" hidden="1" outlineLevel="2" x14ac:dyDescent="0.2">
      <c r="A1114" s="3"/>
      <c r="B1114" s="3"/>
      <c r="C1114" s="10"/>
      <c r="D1114" s="11"/>
      <c r="E1114" s="211" t="s">
        <v>2338</v>
      </c>
      <c r="F1114" s="212">
        <f t="shared" si="332"/>
        <v>0</v>
      </c>
      <c r="G1114" s="211" t="s">
        <v>199</v>
      </c>
      <c r="H1114" s="4"/>
    </row>
    <row r="1115" spans="1:8" hidden="1" outlineLevel="2" x14ac:dyDescent="0.2">
      <c r="A1115" s="3"/>
      <c r="B1115" s="3"/>
      <c r="C1115" s="10"/>
      <c r="D1115" s="11"/>
      <c r="E1115" s="211" t="s">
        <v>453</v>
      </c>
      <c r="F1115" s="212">
        <f t="shared" si="332"/>
        <v>0</v>
      </c>
      <c r="G1115" s="211" t="s">
        <v>199</v>
      </c>
      <c r="H1115" s="4"/>
    </row>
    <row r="1116" spans="1:8" hidden="1" outlineLevel="2" x14ac:dyDescent="0.2">
      <c r="A1116" s="3"/>
      <c r="B1116" s="3"/>
      <c r="C1116" s="10"/>
      <c r="D1116" s="11"/>
      <c r="E1116" s="211" t="s">
        <v>1988</v>
      </c>
      <c r="F1116" s="212">
        <f t="shared" si="332"/>
        <v>0</v>
      </c>
      <c r="G1116" s="211" t="s">
        <v>199</v>
      </c>
      <c r="H1116" s="4"/>
    </row>
    <row r="1117" spans="1:8" hidden="1" outlineLevel="2" x14ac:dyDescent="0.2">
      <c r="A1117" s="3"/>
      <c r="B1117" s="3"/>
      <c r="C1117" s="10"/>
      <c r="D1117" s="11"/>
      <c r="E1117" s="211" t="s">
        <v>1194</v>
      </c>
      <c r="F1117" s="212">
        <f t="shared" si="332"/>
        <v>0</v>
      </c>
      <c r="G1117" s="211" t="s">
        <v>199</v>
      </c>
      <c r="H1117" s="4"/>
    </row>
    <row r="1118" spans="1:8" hidden="1" outlineLevel="2" x14ac:dyDescent="0.2">
      <c r="A1118" s="3"/>
      <c r="B1118" s="3"/>
      <c r="C1118" s="10"/>
      <c r="D1118" s="11"/>
      <c r="E1118" s="211" t="s">
        <v>1615</v>
      </c>
      <c r="F1118" s="212">
        <f t="shared" si="332"/>
        <v>0</v>
      </c>
      <c r="G1118" s="211" t="s">
        <v>199</v>
      </c>
      <c r="H1118" s="4"/>
    </row>
    <row r="1119" spans="1:8" hidden="1" outlineLevel="2" x14ac:dyDescent="0.2"/>
    <row r="1120" spans="1:8" hidden="1" outlineLevel="2" x14ac:dyDescent="0.2"/>
    <row r="1121" spans="1:8" hidden="1" outlineLevel="2" x14ac:dyDescent="0.2">
      <c r="B1121" s="33" t="s">
        <v>1554</v>
      </c>
    </row>
    <row r="1122" spans="1:8" hidden="1" outlineLevel="2" x14ac:dyDescent="0.2">
      <c r="E1122" s="37" t="str">
        <f t="shared" ref="E1122:G1122" si="333" xml:space="preserve"> E$301</f>
        <v xml:space="preserve">Ofwat - PR24 Major projects revenue adjustment expressed in 2027-28 CPIH FYA prices (WR) </v>
      </c>
      <c r="F1122" s="4">
        <f t="shared" si="333"/>
        <v>0</v>
      </c>
      <c r="G1122" s="37" t="str">
        <f t="shared" si="333"/>
        <v>£m</v>
      </c>
      <c r="H1122" s="4"/>
    </row>
    <row r="1123" spans="1:8" hidden="1" outlineLevel="2" x14ac:dyDescent="0.2">
      <c r="E1123" s="37" t="str">
        <f t="shared" ref="E1123:G1123" si="334" xml:space="preserve"> E$302</f>
        <v xml:space="preserve">Ofwat - PR24 Major projects revenue adjustment expressed in 2027-28 CPIH FYA prices (WN) </v>
      </c>
      <c r="F1123" s="4">
        <f t="shared" si="334"/>
        <v>0</v>
      </c>
      <c r="G1123" s="37" t="str">
        <f t="shared" si="334"/>
        <v>£m</v>
      </c>
      <c r="H1123" s="4"/>
    </row>
    <row r="1124" spans="1:8" hidden="1" outlineLevel="2" x14ac:dyDescent="0.2">
      <c r="E1124" s="37" t="str">
        <f t="shared" ref="E1124:G1124" si="335" xml:space="preserve"> E$303</f>
        <v xml:space="preserve">Ofwat - PR24 Major projects revenue adjustment expressed in 2027-28 CPIH FYA prices (WWN) </v>
      </c>
      <c r="F1124" s="4">
        <f t="shared" si="335"/>
        <v>0</v>
      </c>
      <c r="G1124" s="37" t="str">
        <f t="shared" si="335"/>
        <v>£m</v>
      </c>
      <c r="H1124" s="4"/>
    </row>
    <row r="1125" spans="1:8" hidden="1" outlineLevel="2" x14ac:dyDescent="0.2">
      <c r="E1125" s="37" t="str">
        <f t="shared" ref="E1125:G1125" si="336" xml:space="preserve"> E$304</f>
        <v xml:space="preserve">Ofwat - PR24 Major projects revenue adjustment expressed in 2027-28 CPIH FYA prices (BR) </v>
      </c>
      <c r="F1125" s="4">
        <f t="shared" si="336"/>
        <v>0</v>
      </c>
      <c r="G1125" s="37" t="str">
        <f t="shared" si="336"/>
        <v>£m</v>
      </c>
      <c r="H1125" s="4"/>
    </row>
    <row r="1126" spans="1:8" hidden="1" outlineLevel="2" x14ac:dyDescent="0.2">
      <c r="E1126" s="37" t="str">
        <f t="shared" ref="E1126:G1126" si="337" xml:space="preserve"> E$305</f>
        <v xml:space="preserve">Ofwat - PR24 Major projects revenue adjustment expressed in 2027-28 CPIH FYA prices (ADDN1) </v>
      </c>
      <c r="F1126" s="4">
        <f t="shared" si="337"/>
        <v>0</v>
      </c>
      <c r="G1126" s="37" t="str">
        <f t="shared" si="337"/>
        <v>£m</v>
      </c>
      <c r="H1126" s="4"/>
    </row>
    <row r="1127" spans="1:8" hidden="1" outlineLevel="2" x14ac:dyDescent="0.2">
      <c r="E1127" s="37" t="str">
        <f t="shared" ref="E1127:G1127" si="338" xml:space="preserve"> E$306</f>
        <v xml:space="preserve">Ofwat - PR24 Major projects revenue adjustment expressed in 2027-28 CPIH FYA prices (ADDN2) </v>
      </c>
      <c r="F1127" s="4">
        <f t="shared" si="338"/>
        <v>0</v>
      </c>
      <c r="G1127" s="37" t="str">
        <f t="shared" si="338"/>
        <v>£m</v>
      </c>
      <c r="H1127" s="4"/>
    </row>
    <row r="1128" spans="1:8" hidden="1" outlineLevel="2" x14ac:dyDescent="0.2">
      <c r="E1128" s="37" t="str">
        <f t="shared" ref="E1128:G1128" si="339" xml:space="preserve"> E$307</f>
        <v xml:space="preserve">Ofwat - PR24 Major projects revenue adjustment expressed in 2027-28 CPIH FYA prices (Residential retail) </v>
      </c>
      <c r="F1128" s="4">
        <f t="shared" si="339"/>
        <v>0</v>
      </c>
      <c r="G1128" s="37" t="str">
        <f t="shared" si="339"/>
        <v>£m</v>
      </c>
      <c r="H1128" s="4"/>
    </row>
    <row r="1129" spans="1:8" hidden="1" outlineLevel="2" x14ac:dyDescent="0.2">
      <c r="E1129" s="37" t="str">
        <f t="shared" ref="E1129:G1129" si="340" xml:space="preserve"> E$308</f>
        <v xml:space="preserve">Ofwat - PR24 Major projects revenue adjustment expressed in 2027-28 CPIH FYA prices (Business retail) </v>
      </c>
      <c r="F1129" s="4">
        <f t="shared" si="340"/>
        <v>0</v>
      </c>
      <c r="G1129" s="37" t="str">
        <f t="shared" si="340"/>
        <v>£m</v>
      </c>
      <c r="H1129" s="4"/>
    </row>
    <row r="1130" spans="1:8" hidden="1" outlineLevel="2" x14ac:dyDescent="0.2">
      <c r="A1130" s="3"/>
      <c r="B1130" s="3"/>
      <c r="C1130" s="10"/>
      <c r="D1130" s="11"/>
      <c r="E1130" s="208" t="str">
        <f xml:space="preserve"> Inputs!E$498</f>
        <v xml:space="preserve">Eligible for post financeability adjustments tax uplift - PR24 Major projects revenue adjustment (WR) </v>
      </c>
      <c r="F1130" s="213">
        <f xml:space="preserve"> Inputs!F$498</f>
        <v>0</v>
      </c>
      <c r="G1130" s="208" t="str">
        <f xml:space="preserve"> Inputs!G$498</f>
        <v>1 = Yes, 0 = No</v>
      </c>
      <c r="H1130" s="23"/>
    </row>
    <row r="1131" spans="1:8" hidden="1" outlineLevel="2" x14ac:dyDescent="0.2">
      <c r="A1131" s="3"/>
      <c r="B1131" s="3"/>
      <c r="C1131" s="10"/>
      <c r="D1131" s="11"/>
      <c r="E1131" s="208" t="str">
        <f xml:space="preserve"> Inputs!E$499</f>
        <v xml:space="preserve">Eligible for post financeability adjustments tax uplift - PR24 Major projects revenue adjustment (WN) </v>
      </c>
      <c r="F1131" s="213">
        <f xml:space="preserve"> Inputs!F$499</f>
        <v>0</v>
      </c>
      <c r="G1131" s="208" t="str">
        <f xml:space="preserve"> Inputs!G$499</f>
        <v>1 = Yes, 0 = No</v>
      </c>
      <c r="H1131" s="23"/>
    </row>
    <row r="1132" spans="1:8" hidden="1" outlineLevel="2" x14ac:dyDescent="0.2">
      <c r="A1132" s="3"/>
      <c r="B1132" s="3"/>
      <c r="C1132" s="10"/>
      <c r="D1132" s="11"/>
      <c r="E1132" s="208" t="str">
        <f xml:space="preserve"> Inputs!E$500</f>
        <v xml:space="preserve">Eligible for post financeability adjustments tax uplift - PR24 Major projects revenue adjustment (WWN) </v>
      </c>
      <c r="F1132" s="213">
        <f xml:space="preserve"> Inputs!F$500</f>
        <v>0</v>
      </c>
      <c r="G1132" s="208" t="str">
        <f xml:space="preserve"> Inputs!G$500</f>
        <v>1 = Yes, 0 = No</v>
      </c>
      <c r="H1132" s="23"/>
    </row>
    <row r="1133" spans="1:8" hidden="1" outlineLevel="2" x14ac:dyDescent="0.2">
      <c r="A1133" s="3"/>
      <c r="B1133" s="3"/>
      <c r="C1133" s="10"/>
      <c r="D1133" s="11"/>
      <c r="E1133" s="208" t="str">
        <f xml:space="preserve"> Inputs!E$501</f>
        <v xml:space="preserve">Eligible for post financeability adjustments tax uplift - PR24 Major projects revenue adjustment (BR) </v>
      </c>
      <c r="F1133" s="213">
        <f xml:space="preserve"> Inputs!F$501</f>
        <v>0</v>
      </c>
      <c r="G1133" s="208" t="str">
        <f xml:space="preserve"> Inputs!G$501</f>
        <v>1 = Yes, 0 = No</v>
      </c>
      <c r="H1133" s="23"/>
    </row>
    <row r="1134" spans="1:8" hidden="1" outlineLevel="2" x14ac:dyDescent="0.2">
      <c r="A1134" s="3"/>
      <c r="B1134" s="3"/>
      <c r="C1134" s="10"/>
      <c r="D1134" s="11"/>
      <c r="E1134" s="208" t="str">
        <f xml:space="preserve"> Inputs!E$502</f>
        <v xml:space="preserve">Eligible for post financeability adjustments tax uplift - PR24 Major projects revenue adjustment (ADDN1) </v>
      </c>
      <c r="F1134" s="213">
        <f xml:space="preserve"> Inputs!F$502</f>
        <v>0</v>
      </c>
      <c r="G1134" s="208" t="str">
        <f xml:space="preserve"> Inputs!G$502</f>
        <v>1 = Yes, 0 = No</v>
      </c>
      <c r="H1134" s="23"/>
    </row>
    <row r="1135" spans="1:8" hidden="1" outlineLevel="2" x14ac:dyDescent="0.2">
      <c r="A1135" s="3"/>
      <c r="B1135" s="3"/>
      <c r="C1135" s="10"/>
      <c r="D1135" s="11"/>
      <c r="E1135" s="208" t="str">
        <f xml:space="preserve"> Inputs!E$503</f>
        <v xml:space="preserve">Eligible for post financeability adjustments tax uplift - PR24 Major projects revenue adjustment (ADDN2) </v>
      </c>
      <c r="F1135" s="213">
        <f xml:space="preserve"> Inputs!F$503</f>
        <v>0</v>
      </c>
      <c r="G1135" s="208" t="str">
        <f xml:space="preserve"> Inputs!G$503</f>
        <v>1 = Yes, 0 = No</v>
      </c>
      <c r="H1135" s="23"/>
    </row>
    <row r="1136" spans="1:8" hidden="1" outlineLevel="2" x14ac:dyDescent="0.2">
      <c r="A1136" s="3"/>
      <c r="B1136" s="3"/>
      <c r="C1136" s="10"/>
      <c r="D1136" s="11"/>
      <c r="E1136" s="208" t="str">
        <f xml:space="preserve"> Inputs!E$504</f>
        <v xml:space="preserve">Eligible for post financeability adjustments tax uplift - PR24 Major projects revenue adjustment (Residential retail) </v>
      </c>
      <c r="F1136" s="213">
        <f xml:space="preserve"> Inputs!F$504</f>
        <v>0</v>
      </c>
      <c r="G1136" s="208" t="str">
        <f xml:space="preserve"> Inputs!G$504</f>
        <v>1 = Yes, 0 = No</v>
      </c>
      <c r="H1136" s="23"/>
    </row>
    <row r="1137" spans="1:8" hidden="1" outlineLevel="2" x14ac:dyDescent="0.2">
      <c r="A1137" s="3"/>
      <c r="B1137" s="3"/>
      <c r="C1137" s="10"/>
      <c r="D1137" s="11"/>
      <c r="E1137" s="208" t="str">
        <f xml:space="preserve"> Inputs!E$505</f>
        <v xml:space="preserve">Eligible for post financeability adjustments tax uplift - PR24 Major projects revenue adjustment (Business retail) </v>
      </c>
      <c r="F1137" s="213">
        <f xml:space="preserve"> Inputs!F$505</f>
        <v>0</v>
      </c>
      <c r="G1137" s="208" t="str">
        <f xml:space="preserve"> Inputs!G$505</f>
        <v>1 = Yes, 0 = No</v>
      </c>
      <c r="H1137" s="23"/>
    </row>
    <row r="1138" spans="1:8" hidden="1" outlineLevel="2" x14ac:dyDescent="0.2">
      <c r="A1138" s="3"/>
      <c r="B1138" s="3"/>
      <c r="C1138" s="10"/>
      <c r="D1138" s="11"/>
      <c r="E1138" s="211" t="s">
        <v>2929</v>
      </c>
      <c r="F1138" s="212">
        <f t="shared" ref="F1138:F1145" si="341" xml:space="preserve"> $F1122 * $F1130</f>
        <v>0</v>
      </c>
      <c r="G1138" s="211" t="s">
        <v>199</v>
      </c>
      <c r="H1138" s="4"/>
    </row>
    <row r="1139" spans="1:8" hidden="1" outlineLevel="2" x14ac:dyDescent="0.2">
      <c r="A1139" s="3"/>
      <c r="B1139" s="3"/>
      <c r="C1139" s="10"/>
      <c r="D1139" s="11"/>
      <c r="E1139" s="211" t="s">
        <v>2930</v>
      </c>
      <c r="F1139" s="212">
        <f t="shared" si="341"/>
        <v>0</v>
      </c>
      <c r="G1139" s="211" t="s">
        <v>199</v>
      </c>
      <c r="H1139" s="4"/>
    </row>
    <row r="1140" spans="1:8" hidden="1" outlineLevel="2" x14ac:dyDescent="0.2">
      <c r="A1140" s="3"/>
      <c r="B1140" s="3"/>
      <c r="C1140" s="10"/>
      <c r="D1140" s="11"/>
      <c r="E1140" s="211" t="s">
        <v>1804</v>
      </c>
      <c r="F1140" s="212">
        <f t="shared" si="341"/>
        <v>0</v>
      </c>
      <c r="G1140" s="211" t="s">
        <v>199</v>
      </c>
      <c r="H1140" s="4"/>
    </row>
    <row r="1141" spans="1:8" hidden="1" outlineLevel="2" x14ac:dyDescent="0.2">
      <c r="A1141" s="3"/>
      <c r="B1141" s="3"/>
      <c r="C1141" s="10"/>
      <c r="D1141" s="11"/>
      <c r="E1141" s="211" t="s">
        <v>1195</v>
      </c>
      <c r="F1141" s="212">
        <f t="shared" si="341"/>
        <v>0</v>
      </c>
      <c r="G1141" s="211" t="s">
        <v>199</v>
      </c>
      <c r="H1141" s="4"/>
    </row>
    <row r="1142" spans="1:8" hidden="1" outlineLevel="2" x14ac:dyDescent="0.2">
      <c r="A1142" s="3"/>
      <c r="B1142" s="3"/>
      <c r="C1142" s="10"/>
      <c r="D1142" s="11"/>
      <c r="E1142" s="211" t="s">
        <v>2931</v>
      </c>
      <c r="F1142" s="212">
        <f t="shared" si="341"/>
        <v>0</v>
      </c>
      <c r="G1142" s="211" t="s">
        <v>199</v>
      </c>
      <c r="H1142" s="4"/>
    </row>
    <row r="1143" spans="1:8" hidden="1" outlineLevel="2" x14ac:dyDescent="0.2">
      <c r="A1143" s="3"/>
      <c r="B1143" s="3"/>
      <c r="C1143" s="10"/>
      <c r="D1143" s="11"/>
      <c r="E1143" s="211" t="s">
        <v>1411</v>
      </c>
      <c r="F1143" s="212">
        <f t="shared" si="341"/>
        <v>0</v>
      </c>
      <c r="G1143" s="211" t="s">
        <v>199</v>
      </c>
      <c r="H1143" s="4"/>
    </row>
    <row r="1144" spans="1:8" hidden="1" outlineLevel="2" x14ac:dyDescent="0.2">
      <c r="A1144" s="3"/>
      <c r="B1144" s="3"/>
      <c r="C1144" s="10"/>
      <c r="D1144" s="11"/>
      <c r="E1144" s="211" t="s">
        <v>998</v>
      </c>
      <c r="F1144" s="212">
        <f t="shared" si="341"/>
        <v>0</v>
      </c>
      <c r="G1144" s="211" t="s">
        <v>199</v>
      </c>
      <c r="H1144" s="4"/>
    </row>
    <row r="1145" spans="1:8" hidden="1" outlineLevel="2" x14ac:dyDescent="0.2">
      <c r="A1145" s="3"/>
      <c r="B1145" s="3"/>
      <c r="C1145" s="10"/>
      <c r="D1145" s="11"/>
      <c r="E1145" s="211" t="s">
        <v>626</v>
      </c>
      <c r="F1145" s="212">
        <f t="shared" si="341"/>
        <v>0</v>
      </c>
      <c r="G1145" s="211" t="s">
        <v>199</v>
      </c>
      <c r="H1145" s="4"/>
    </row>
    <row r="1146" spans="1:8" hidden="1" outlineLevel="2" x14ac:dyDescent="0.2"/>
    <row r="1147" spans="1:8" hidden="1" outlineLevel="2" x14ac:dyDescent="0.2"/>
    <row r="1148" spans="1:8" hidden="1" outlineLevel="2" x14ac:dyDescent="0.2">
      <c r="B1148" s="33" t="s">
        <v>3050</v>
      </c>
    </row>
    <row r="1149" spans="1:8" hidden="1" outlineLevel="2" x14ac:dyDescent="0.2">
      <c r="E1149" s="37" t="str">
        <f t="shared" ref="E1149:G1149" si="342" xml:space="preserve"> E$321</f>
        <v xml:space="preserve">Ofwat - PR24 Cost change process revenue adjustment expressed in 2027-28 CPIH FYA prices (WR) </v>
      </c>
      <c r="F1149" s="4">
        <f t="shared" si="342"/>
        <v>0</v>
      </c>
      <c r="G1149" s="37" t="str">
        <f t="shared" si="342"/>
        <v>£m</v>
      </c>
      <c r="H1149" s="4"/>
    </row>
    <row r="1150" spans="1:8" hidden="1" outlineLevel="2" x14ac:dyDescent="0.2">
      <c r="E1150" s="37" t="str">
        <f t="shared" ref="E1150:G1150" si="343" xml:space="preserve"> E$322</f>
        <v xml:space="preserve">Ofwat - PR24 Cost change process revenue adjustment expressed in 2027-28 CPIH FYA prices (WN) </v>
      </c>
      <c r="F1150" s="4">
        <f t="shared" si="343"/>
        <v>0</v>
      </c>
      <c r="G1150" s="37" t="str">
        <f t="shared" si="343"/>
        <v>£m</v>
      </c>
      <c r="H1150" s="4"/>
    </row>
    <row r="1151" spans="1:8" hidden="1" outlineLevel="2" x14ac:dyDescent="0.2">
      <c r="E1151" s="37" t="str">
        <f t="shared" ref="E1151:G1151" si="344" xml:space="preserve"> E$323</f>
        <v xml:space="preserve">Ofwat - PR24 Cost change process revenue adjustment expressed in 2027-28 CPIH FYA prices (WWN) </v>
      </c>
      <c r="F1151" s="4">
        <f t="shared" si="344"/>
        <v>0</v>
      </c>
      <c r="G1151" s="37" t="str">
        <f t="shared" si="344"/>
        <v>£m</v>
      </c>
      <c r="H1151" s="4"/>
    </row>
    <row r="1152" spans="1:8" hidden="1" outlineLevel="2" x14ac:dyDescent="0.2">
      <c r="E1152" s="37" t="str">
        <f t="shared" ref="E1152:G1152" si="345" xml:space="preserve"> E$324</f>
        <v xml:space="preserve">Ofwat - PR24 Cost change process revenue adjustment expressed in 2027-28 CPIH FYA prices (BR) </v>
      </c>
      <c r="F1152" s="4">
        <f t="shared" si="345"/>
        <v>0</v>
      </c>
      <c r="G1152" s="37" t="str">
        <f t="shared" si="345"/>
        <v>£m</v>
      </c>
      <c r="H1152" s="4"/>
    </row>
    <row r="1153" spans="1:8" hidden="1" outlineLevel="2" x14ac:dyDescent="0.2">
      <c r="E1153" s="37" t="str">
        <f t="shared" ref="E1153:G1153" si="346" xml:space="preserve"> E$325</f>
        <v xml:space="preserve">Ofwat - PR24 Cost change process revenue adjustment expressed in 2027-28 CPIH FYA prices (ADDN1) </v>
      </c>
      <c r="F1153" s="4">
        <f t="shared" si="346"/>
        <v>0</v>
      </c>
      <c r="G1153" s="37" t="str">
        <f t="shared" si="346"/>
        <v>£m</v>
      </c>
      <c r="H1153" s="4"/>
    </row>
    <row r="1154" spans="1:8" hidden="1" outlineLevel="2" x14ac:dyDescent="0.2">
      <c r="E1154" s="37" t="str">
        <f t="shared" ref="E1154:G1154" si="347" xml:space="preserve"> E$326</f>
        <v xml:space="preserve">Ofwat - PR24 Cost change process revenue adjustment expressed in 2027-28 CPIH FYA prices (ADDN2) </v>
      </c>
      <c r="F1154" s="4">
        <f t="shared" si="347"/>
        <v>0</v>
      </c>
      <c r="G1154" s="37" t="str">
        <f t="shared" si="347"/>
        <v>£m</v>
      </c>
      <c r="H1154" s="4"/>
    </row>
    <row r="1155" spans="1:8" hidden="1" outlineLevel="2" x14ac:dyDescent="0.2">
      <c r="E1155" s="37" t="str">
        <f t="shared" ref="E1155:G1155" si="348" xml:space="preserve"> E$327</f>
        <v xml:space="preserve">Ofwat - PR24 Cost change process revenue adjustment expressed in 2027-28 CPIH FYA prices (Residential retail) </v>
      </c>
      <c r="F1155" s="4">
        <f t="shared" si="348"/>
        <v>0</v>
      </c>
      <c r="G1155" s="37" t="str">
        <f t="shared" si="348"/>
        <v>£m</v>
      </c>
      <c r="H1155" s="4"/>
    </row>
    <row r="1156" spans="1:8" hidden="1" outlineLevel="2" x14ac:dyDescent="0.2">
      <c r="E1156" s="37" t="str">
        <f t="shared" ref="E1156:G1156" si="349" xml:space="preserve"> E$328</f>
        <v xml:space="preserve">Ofwat - PR24 Cost change process revenue adjustment expressed in 2027-28 CPIH FYA prices (Business retail) </v>
      </c>
      <c r="F1156" s="4">
        <f t="shared" si="349"/>
        <v>0</v>
      </c>
      <c r="G1156" s="37" t="str">
        <f t="shared" si="349"/>
        <v>£m</v>
      </c>
      <c r="H1156" s="4"/>
    </row>
    <row r="1157" spans="1:8" hidden="1" outlineLevel="2" x14ac:dyDescent="0.2">
      <c r="A1157" s="3"/>
      <c r="B1157" s="3"/>
      <c r="C1157" s="10"/>
      <c r="D1157" s="11"/>
      <c r="E1157" s="208" t="str">
        <f xml:space="preserve"> Inputs!E$507</f>
        <v xml:space="preserve">Eligible for post financeability adjustments tax uplift - PR24 Cost change process revenue adjustment (WR) </v>
      </c>
      <c r="F1157" s="213">
        <f xml:space="preserve"> Inputs!F$507</f>
        <v>0</v>
      </c>
      <c r="G1157" s="208" t="str">
        <f xml:space="preserve"> Inputs!G$507</f>
        <v>1 = Yes, 0 = No</v>
      </c>
      <c r="H1157" s="23"/>
    </row>
    <row r="1158" spans="1:8" hidden="1" outlineLevel="2" x14ac:dyDescent="0.2">
      <c r="A1158" s="3"/>
      <c r="B1158" s="3"/>
      <c r="C1158" s="10"/>
      <c r="D1158" s="11"/>
      <c r="E1158" s="208" t="str">
        <f xml:space="preserve"> Inputs!E$508</f>
        <v xml:space="preserve">Eligible for post financeability adjustments tax uplift - PR24 Cost change process revenue adjustment (WN) </v>
      </c>
      <c r="F1158" s="213">
        <f xml:space="preserve"> Inputs!F$508</f>
        <v>0</v>
      </c>
      <c r="G1158" s="208" t="str">
        <f xml:space="preserve"> Inputs!G$508</f>
        <v>1 = Yes, 0 = No</v>
      </c>
      <c r="H1158" s="23"/>
    </row>
    <row r="1159" spans="1:8" hidden="1" outlineLevel="2" x14ac:dyDescent="0.2">
      <c r="A1159" s="3"/>
      <c r="B1159" s="3"/>
      <c r="C1159" s="10"/>
      <c r="D1159" s="11"/>
      <c r="E1159" s="208" t="str">
        <f xml:space="preserve"> Inputs!E$509</f>
        <v xml:space="preserve">Eligible for post financeability adjustments tax uplift - PR24 Cost change process revenue adjustment (WWN) </v>
      </c>
      <c r="F1159" s="213">
        <f xml:space="preserve"> Inputs!F$509</f>
        <v>0</v>
      </c>
      <c r="G1159" s="208" t="str">
        <f xml:space="preserve"> Inputs!G$509</f>
        <v>1 = Yes, 0 = No</v>
      </c>
      <c r="H1159" s="23"/>
    </row>
    <row r="1160" spans="1:8" hidden="1" outlineLevel="2" x14ac:dyDescent="0.2">
      <c r="A1160" s="3"/>
      <c r="B1160" s="3"/>
      <c r="C1160" s="10"/>
      <c r="D1160" s="11"/>
      <c r="E1160" s="208" t="str">
        <f xml:space="preserve"> Inputs!E$510</f>
        <v xml:space="preserve">Eligible for post financeability adjustments tax uplift - PR24 Cost change process revenue adjustment (BR) </v>
      </c>
      <c r="F1160" s="213">
        <f xml:space="preserve"> Inputs!F$510</f>
        <v>0</v>
      </c>
      <c r="G1160" s="208" t="str">
        <f xml:space="preserve"> Inputs!G$510</f>
        <v>1 = Yes, 0 = No</v>
      </c>
      <c r="H1160" s="23"/>
    </row>
    <row r="1161" spans="1:8" hidden="1" outlineLevel="2" x14ac:dyDescent="0.2">
      <c r="A1161" s="3"/>
      <c r="B1161" s="3"/>
      <c r="C1161" s="10"/>
      <c r="D1161" s="11"/>
      <c r="E1161" s="208" t="str">
        <f xml:space="preserve"> Inputs!E$511</f>
        <v xml:space="preserve">Eligible for post financeability adjustments tax uplift - PR24 Cost change process revenue adjustment (ADDN1) </v>
      </c>
      <c r="F1161" s="213">
        <f xml:space="preserve"> Inputs!F$511</f>
        <v>0</v>
      </c>
      <c r="G1161" s="208" t="str">
        <f xml:space="preserve"> Inputs!G$511</f>
        <v>1 = Yes, 0 = No</v>
      </c>
      <c r="H1161" s="23"/>
    </row>
    <row r="1162" spans="1:8" hidden="1" outlineLevel="2" x14ac:dyDescent="0.2">
      <c r="A1162" s="3"/>
      <c r="B1162" s="3"/>
      <c r="C1162" s="10"/>
      <c r="D1162" s="11"/>
      <c r="E1162" s="208" t="str">
        <f xml:space="preserve"> Inputs!E$512</f>
        <v xml:space="preserve">Eligible for post financeability adjustments tax uplift - PR24 Cost change process revenue adjustment (ADDN2) </v>
      </c>
      <c r="F1162" s="213">
        <f xml:space="preserve"> Inputs!F$512</f>
        <v>0</v>
      </c>
      <c r="G1162" s="208" t="str">
        <f xml:space="preserve"> Inputs!G$512</f>
        <v>1 = Yes, 0 = No</v>
      </c>
      <c r="H1162" s="23"/>
    </row>
    <row r="1163" spans="1:8" hidden="1" outlineLevel="2" x14ac:dyDescent="0.2">
      <c r="A1163" s="3"/>
      <c r="B1163" s="3"/>
      <c r="C1163" s="10"/>
      <c r="D1163" s="11"/>
      <c r="E1163" s="208" t="str">
        <f xml:space="preserve"> Inputs!E$513</f>
        <v xml:space="preserve">Eligible for post financeability adjustments tax uplift - PR24 Cost change process revenue adjustment (Residential retail) </v>
      </c>
      <c r="F1163" s="213">
        <f xml:space="preserve"> Inputs!F$513</f>
        <v>0</v>
      </c>
      <c r="G1163" s="208" t="str">
        <f xml:space="preserve"> Inputs!G$513</f>
        <v>1 = Yes, 0 = No</v>
      </c>
      <c r="H1163" s="23"/>
    </row>
    <row r="1164" spans="1:8" hidden="1" outlineLevel="2" x14ac:dyDescent="0.2">
      <c r="A1164" s="3"/>
      <c r="B1164" s="3"/>
      <c r="C1164" s="10"/>
      <c r="D1164" s="11"/>
      <c r="E1164" s="208" t="str">
        <f xml:space="preserve"> Inputs!E$514</f>
        <v xml:space="preserve">Eligible for post financeability adjustments tax uplift - PR24 Cost change process revenue adjustment (Business retail) </v>
      </c>
      <c r="F1164" s="213">
        <f xml:space="preserve"> Inputs!F$514</f>
        <v>0</v>
      </c>
      <c r="G1164" s="208" t="str">
        <f xml:space="preserve"> Inputs!G$514</f>
        <v>1 = Yes, 0 = No</v>
      </c>
      <c r="H1164" s="23"/>
    </row>
    <row r="1165" spans="1:8" hidden="1" outlineLevel="2" x14ac:dyDescent="0.2">
      <c r="A1165" s="3"/>
      <c r="B1165" s="3"/>
      <c r="C1165" s="10"/>
      <c r="D1165" s="11"/>
      <c r="E1165" s="211" t="s">
        <v>3051</v>
      </c>
      <c r="F1165" s="212">
        <f t="shared" ref="F1165:F1172" si="350" xml:space="preserve"> $F1149 * $F1157</f>
        <v>0</v>
      </c>
      <c r="G1165" s="211" t="s">
        <v>199</v>
      </c>
      <c r="H1165" s="4"/>
    </row>
    <row r="1166" spans="1:8" hidden="1" outlineLevel="2" x14ac:dyDescent="0.2">
      <c r="A1166" s="3"/>
      <c r="B1166" s="3"/>
      <c r="C1166" s="10"/>
      <c r="D1166" s="11"/>
      <c r="E1166" s="211" t="s">
        <v>3052</v>
      </c>
      <c r="F1166" s="212">
        <f t="shared" si="350"/>
        <v>0</v>
      </c>
      <c r="G1166" s="211" t="s">
        <v>199</v>
      </c>
      <c r="H1166" s="4"/>
    </row>
    <row r="1167" spans="1:8" hidden="1" outlineLevel="2" x14ac:dyDescent="0.2">
      <c r="A1167" s="3"/>
      <c r="B1167" s="3"/>
      <c r="C1167" s="10"/>
      <c r="D1167" s="11"/>
      <c r="E1167" s="211" t="s">
        <v>3053</v>
      </c>
      <c r="F1167" s="212">
        <f t="shared" si="350"/>
        <v>0</v>
      </c>
      <c r="G1167" s="211" t="s">
        <v>199</v>
      </c>
      <c r="H1167" s="4"/>
    </row>
    <row r="1168" spans="1:8" hidden="1" outlineLevel="2" x14ac:dyDescent="0.2">
      <c r="A1168" s="3"/>
      <c r="B1168" s="3"/>
      <c r="C1168" s="10"/>
      <c r="D1168" s="11"/>
      <c r="E1168" s="211" t="s">
        <v>3054</v>
      </c>
      <c r="F1168" s="212">
        <f t="shared" si="350"/>
        <v>0</v>
      </c>
      <c r="G1168" s="211" t="s">
        <v>199</v>
      </c>
      <c r="H1168" s="4"/>
    </row>
    <row r="1169" spans="1:8" hidden="1" outlineLevel="2" x14ac:dyDescent="0.2">
      <c r="A1169" s="3"/>
      <c r="B1169" s="3"/>
      <c r="C1169" s="10"/>
      <c r="D1169" s="11"/>
      <c r="E1169" s="211" t="s">
        <v>3055</v>
      </c>
      <c r="F1169" s="212">
        <f t="shared" si="350"/>
        <v>0</v>
      </c>
      <c r="G1169" s="211" t="s">
        <v>199</v>
      </c>
      <c r="H1169" s="4"/>
    </row>
    <row r="1170" spans="1:8" hidden="1" outlineLevel="2" x14ac:dyDescent="0.2">
      <c r="A1170" s="3"/>
      <c r="B1170" s="3"/>
      <c r="C1170" s="10"/>
      <c r="D1170" s="11"/>
      <c r="E1170" s="211" t="s">
        <v>3056</v>
      </c>
      <c r="F1170" s="212">
        <f t="shared" si="350"/>
        <v>0</v>
      </c>
      <c r="G1170" s="211" t="s">
        <v>199</v>
      </c>
      <c r="H1170" s="4"/>
    </row>
    <row r="1171" spans="1:8" hidden="1" outlineLevel="2" x14ac:dyDescent="0.2">
      <c r="A1171" s="3"/>
      <c r="B1171" s="3"/>
      <c r="C1171" s="10"/>
      <c r="D1171" s="11"/>
      <c r="E1171" s="211" t="s">
        <v>3057</v>
      </c>
      <c r="F1171" s="212">
        <f t="shared" si="350"/>
        <v>0</v>
      </c>
      <c r="G1171" s="211" t="s">
        <v>199</v>
      </c>
      <c r="H1171" s="4"/>
    </row>
    <row r="1172" spans="1:8" hidden="1" outlineLevel="2" x14ac:dyDescent="0.2">
      <c r="A1172" s="3"/>
      <c r="B1172" s="3"/>
      <c r="C1172" s="10"/>
      <c r="D1172" s="11"/>
      <c r="E1172" s="211" t="s">
        <v>3058</v>
      </c>
      <c r="F1172" s="212">
        <f t="shared" si="350"/>
        <v>0</v>
      </c>
      <c r="G1172" s="211" t="s">
        <v>199</v>
      </c>
      <c r="H1172" s="4"/>
    </row>
    <row r="1173" spans="1:8" hidden="1" outlineLevel="2" x14ac:dyDescent="0.2"/>
    <row r="1174" spans="1:8" hidden="1" outlineLevel="2" x14ac:dyDescent="0.2"/>
    <row r="1175" spans="1:8" hidden="1" outlineLevel="2" x14ac:dyDescent="0.2">
      <c r="B1175" s="33" t="s">
        <v>1938</v>
      </c>
    </row>
    <row r="1176" spans="1:8" hidden="1" outlineLevel="2" x14ac:dyDescent="0.2">
      <c r="E1176" s="37" t="str">
        <f t="shared" ref="E1176:G1176" si="351" xml:space="preserve"> E$341</f>
        <v xml:space="preserve">Ofwat - PR24 Havant Thicket - cost of debt revenue adjustment expressed in 2027-28 CPIH FYA prices (WR) </v>
      </c>
      <c r="F1176" s="4">
        <f t="shared" si="351"/>
        <v>0</v>
      </c>
      <c r="G1176" s="37" t="str">
        <f t="shared" si="351"/>
        <v>£m</v>
      </c>
      <c r="H1176" s="4"/>
    </row>
    <row r="1177" spans="1:8" hidden="1" outlineLevel="2" x14ac:dyDescent="0.2">
      <c r="E1177" s="37" t="str">
        <f t="shared" ref="E1177:G1177" si="352" xml:space="preserve"> E$342</f>
        <v xml:space="preserve">Ofwat - PR24 Havant Thicket - cost of debt revenue adjustment expressed in 2027-28 CPIH FYA prices (WN) </v>
      </c>
      <c r="F1177" s="4">
        <f t="shared" si="352"/>
        <v>0</v>
      </c>
      <c r="G1177" s="37" t="str">
        <f t="shared" si="352"/>
        <v>£m</v>
      </c>
      <c r="H1177" s="4"/>
    </row>
    <row r="1178" spans="1:8" hidden="1" outlineLevel="2" x14ac:dyDescent="0.2">
      <c r="E1178" s="37" t="str">
        <f t="shared" ref="E1178:G1178" si="353" xml:space="preserve"> E$343</f>
        <v xml:space="preserve">Ofwat - PR24 Havant Thicket - cost of debt revenue adjustment expressed in 2027-28 CPIH FYA prices (WWN) </v>
      </c>
      <c r="F1178" s="4">
        <f t="shared" si="353"/>
        <v>0</v>
      </c>
      <c r="G1178" s="37" t="str">
        <f t="shared" si="353"/>
        <v>£m</v>
      </c>
      <c r="H1178" s="4"/>
    </row>
    <row r="1179" spans="1:8" hidden="1" outlineLevel="2" x14ac:dyDescent="0.2">
      <c r="E1179" s="37" t="str">
        <f t="shared" ref="E1179:G1179" si="354" xml:space="preserve"> E$344</f>
        <v xml:space="preserve">Ofwat - PR24 Havant Thicket - cost of debt revenue adjustment expressed in 2027-28 CPIH FYA prices (BR) </v>
      </c>
      <c r="F1179" s="4">
        <f t="shared" si="354"/>
        <v>0</v>
      </c>
      <c r="G1179" s="37" t="str">
        <f t="shared" si="354"/>
        <v>£m</v>
      </c>
      <c r="H1179" s="4"/>
    </row>
    <row r="1180" spans="1:8" hidden="1" outlineLevel="2" x14ac:dyDescent="0.2">
      <c r="E1180" s="37" t="str">
        <f t="shared" ref="E1180:G1180" si="355" xml:space="preserve"> E$345</f>
        <v xml:space="preserve">Ofwat - PR24 Havant Thicket - cost of debt revenue adjustment expressed in 2027-28 CPIH FYA prices (ADDN1) </v>
      </c>
      <c r="F1180" s="4">
        <f t="shared" si="355"/>
        <v>0</v>
      </c>
      <c r="G1180" s="37" t="str">
        <f t="shared" si="355"/>
        <v>£m</v>
      </c>
      <c r="H1180" s="4"/>
    </row>
    <row r="1181" spans="1:8" hidden="1" outlineLevel="2" x14ac:dyDescent="0.2">
      <c r="E1181" s="37" t="str">
        <f t="shared" ref="E1181:G1181" si="356" xml:space="preserve"> E$346</f>
        <v xml:space="preserve">Ofwat - PR24 Havant Thicket - cost of debt revenue adjustment expressed in 2027-28 CPIH FYA prices (ADDN2) </v>
      </c>
      <c r="F1181" s="4">
        <f t="shared" si="356"/>
        <v>0</v>
      </c>
      <c r="G1181" s="37" t="str">
        <f t="shared" si="356"/>
        <v>£m</v>
      </c>
      <c r="H1181" s="4"/>
    </row>
    <row r="1182" spans="1:8" hidden="1" outlineLevel="2" x14ac:dyDescent="0.2">
      <c r="E1182" s="37" t="str">
        <f t="shared" ref="E1182:G1182" si="357" xml:space="preserve"> E$347</f>
        <v xml:space="preserve">Ofwat - PR24 Havant Thicket - cost of debt revenue adjustment expressed in 2027-28 CPIH FYA prices (Residential retail) </v>
      </c>
      <c r="F1182" s="4">
        <f t="shared" si="357"/>
        <v>0</v>
      </c>
      <c r="G1182" s="37" t="str">
        <f t="shared" si="357"/>
        <v>£m</v>
      </c>
      <c r="H1182" s="4"/>
    </row>
    <row r="1183" spans="1:8" hidden="1" outlineLevel="2" x14ac:dyDescent="0.2">
      <c r="E1183" s="37" t="str">
        <f t="shared" ref="E1183:G1183" si="358" xml:space="preserve"> E$348</f>
        <v xml:space="preserve">Ofwat - PR24 Havant Thicket - cost of debt revenue adjustment expressed in 2027-28 CPIH FYA prices (Business retail) </v>
      </c>
      <c r="F1183" s="4">
        <f t="shared" si="358"/>
        <v>0</v>
      </c>
      <c r="G1183" s="37" t="str">
        <f t="shared" si="358"/>
        <v>£m</v>
      </c>
      <c r="H1183" s="4"/>
    </row>
    <row r="1184" spans="1:8" hidden="1" outlineLevel="2" x14ac:dyDescent="0.2">
      <c r="A1184" s="3"/>
      <c r="B1184" s="3"/>
      <c r="C1184" s="10"/>
      <c r="D1184" s="11"/>
      <c r="E1184" s="208" t="str">
        <f xml:space="preserve"> Inputs!E$516</f>
        <v xml:space="preserve">Eligible for post financeability adjustments tax uplift - PR24 Havant Thicket - cost of debt revenue adjustment (WR) </v>
      </c>
      <c r="F1184" s="213">
        <f xml:space="preserve"> Inputs!F$516</f>
        <v>0</v>
      </c>
      <c r="G1184" s="208" t="str">
        <f xml:space="preserve"> Inputs!G$516</f>
        <v>1 = Yes, 0 = No</v>
      </c>
      <c r="H1184" s="23"/>
    </row>
    <row r="1185" spans="1:8" hidden="1" outlineLevel="2" x14ac:dyDescent="0.2">
      <c r="A1185" s="3"/>
      <c r="B1185" s="3"/>
      <c r="C1185" s="10"/>
      <c r="D1185" s="11"/>
      <c r="E1185" s="208" t="str">
        <f xml:space="preserve"> Inputs!E$517</f>
        <v xml:space="preserve">Eligible for post financeability adjustments tax uplift - PR24 Havant Thicket - cost of debt revenue adjustment (WN) </v>
      </c>
      <c r="F1185" s="213">
        <f xml:space="preserve"> Inputs!F$517</f>
        <v>0</v>
      </c>
      <c r="G1185" s="208" t="str">
        <f xml:space="preserve"> Inputs!G$517</f>
        <v>1 = Yes, 0 = No</v>
      </c>
      <c r="H1185" s="23"/>
    </row>
    <row r="1186" spans="1:8" hidden="1" outlineLevel="2" x14ac:dyDescent="0.2">
      <c r="A1186" s="3"/>
      <c r="B1186" s="3"/>
      <c r="C1186" s="10"/>
      <c r="D1186" s="11"/>
      <c r="E1186" s="208" t="str">
        <f xml:space="preserve"> Inputs!E$518</f>
        <v xml:space="preserve">Eligible for post financeability adjustments tax uplift - PR24 Havant Thicket - cost of debt revenue adjustment (WWN) </v>
      </c>
      <c r="F1186" s="213">
        <f xml:space="preserve"> Inputs!F$518</f>
        <v>0</v>
      </c>
      <c r="G1186" s="208" t="str">
        <f xml:space="preserve"> Inputs!G$518</f>
        <v>1 = Yes, 0 = No</v>
      </c>
      <c r="H1186" s="23"/>
    </row>
    <row r="1187" spans="1:8" hidden="1" outlineLevel="2" x14ac:dyDescent="0.2">
      <c r="A1187" s="3"/>
      <c r="B1187" s="3"/>
      <c r="C1187" s="10"/>
      <c r="D1187" s="11"/>
      <c r="E1187" s="208" t="str">
        <f xml:space="preserve"> Inputs!E$519</f>
        <v xml:space="preserve">Eligible for post financeability adjustments tax uplift - PR24 Havant Thicket - cost of debt revenue adjustment (BR) </v>
      </c>
      <c r="F1187" s="213">
        <f xml:space="preserve"> Inputs!F$519</f>
        <v>0</v>
      </c>
      <c r="G1187" s="208" t="str">
        <f xml:space="preserve"> Inputs!G$519</f>
        <v>1 = Yes, 0 = No</v>
      </c>
      <c r="H1187" s="23"/>
    </row>
    <row r="1188" spans="1:8" hidden="1" outlineLevel="2" x14ac:dyDescent="0.2">
      <c r="A1188" s="3"/>
      <c r="B1188" s="3"/>
      <c r="C1188" s="10"/>
      <c r="D1188" s="11"/>
      <c r="E1188" s="208" t="str">
        <f xml:space="preserve"> Inputs!E$520</f>
        <v xml:space="preserve">Eligible for post financeability adjustments tax uplift - PR24 Havant Thicket - cost of debt revenue adjustment (ADDN1) </v>
      </c>
      <c r="F1188" s="213">
        <f xml:space="preserve"> Inputs!F$520</f>
        <v>0</v>
      </c>
      <c r="G1188" s="208" t="str">
        <f xml:space="preserve"> Inputs!G$520</f>
        <v>1 = Yes, 0 = No</v>
      </c>
      <c r="H1188" s="23"/>
    </row>
    <row r="1189" spans="1:8" hidden="1" outlineLevel="2" x14ac:dyDescent="0.2">
      <c r="A1189" s="3"/>
      <c r="B1189" s="3"/>
      <c r="C1189" s="10"/>
      <c r="D1189" s="11"/>
      <c r="E1189" s="208" t="str">
        <f xml:space="preserve"> Inputs!E$521</f>
        <v xml:space="preserve">Eligible for post financeability adjustments tax uplift - PR24 Havant Thicket - cost of debt revenue adjustment (ADDN2) </v>
      </c>
      <c r="F1189" s="213">
        <f xml:space="preserve"> Inputs!F$521</f>
        <v>0</v>
      </c>
      <c r="G1189" s="208" t="str">
        <f xml:space="preserve"> Inputs!G$521</f>
        <v>1 = Yes, 0 = No</v>
      </c>
      <c r="H1189" s="23"/>
    </row>
    <row r="1190" spans="1:8" hidden="1" outlineLevel="2" x14ac:dyDescent="0.2">
      <c r="A1190" s="3"/>
      <c r="B1190" s="3"/>
      <c r="C1190" s="10"/>
      <c r="D1190" s="11"/>
      <c r="E1190" s="208" t="str">
        <f xml:space="preserve"> Inputs!E$522</f>
        <v xml:space="preserve">Eligible for post financeability adjustments tax uplift - PR24 Havant Thicket - cost of debt revenue adjustment (Residential retail) </v>
      </c>
      <c r="F1190" s="213">
        <f xml:space="preserve"> Inputs!F$522</f>
        <v>0</v>
      </c>
      <c r="G1190" s="208" t="str">
        <f xml:space="preserve"> Inputs!G$522</f>
        <v>1 = Yes, 0 = No</v>
      </c>
      <c r="H1190" s="23"/>
    </row>
    <row r="1191" spans="1:8" hidden="1" outlineLevel="2" x14ac:dyDescent="0.2">
      <c r="A1191" s="3"/>
      <c r="B1191" s="3"/>
      <c r="C1191" s="10"/>
      <c r="D1191" s="11"/>
      <c r="E1191" s="208" t="str">
        <f xml:space="preserve"> Inputs!E$523</f>
        <v xml:space="preserve">Eligible for post financeability adjustments tax uplift - PR24 Havant Thicket - cost of debt revenue adjustment (Business retail) </v>
      </c>
      <c r="F1191" s="213">
        <f xml:space="preserve"> Inputs!F$523</f>
        <v>0</v>
      </c>
      <c r="G1191" s="208" t="str">
        <f xml:space="preserve"> Inputs!G$523</f>
        <v>1 = Yes, 0 = No</v>
      </c>
      <c r="H1191" s="23"/>
    </row>
    <row r="1192" spans="1:8" hidden="1" outlineLevel="2" x14ac:dyDescent="0.2">
      <c r="A1192" s="3"/>
      <c r="B1192" s="3"/>
      <c r="C1192" s="10"/>
      <c r="D1192" s="11"/>
      <c r="E1192" s="211" t="s">
        <v>111</v>
      </c>
      <c r="F1192" s="212">
        <f t="shared" ref="F1192:F1199" si="359" xml:space="preserve"> $F1176 * $F1184</f>
        <v>0</v>
      </c>
      <c r="G1192" s="211" t="s">
        <v>199</v>
      </c>
      <c r="H1192" s="4"/>
    </row>
    <row r="1193" spans="1:8" hidden="1" outlineLevel="2" x14ac:dyDescent="0.2">
      <c r="A1193" s="3"/>
      <c r="B1193" s="3"/>
      <c r="C1193" s="10"/>
      <c r="D1193" s="11"/>
      <c r="E1193" s="211" t="s">
        <v>112</v>
      </c>
      <c r="F1193" s="212">
        <f t="shared" si="359"/>
        <v>0</v>
      </c>
      <c r="G1193" s="211" t="s">
        <v>199</v>
      </c>
      <c r="H1193" s="4"/>
    </row>
    <row r="1194" spans="1:8" hidden="1" outlineLevel="2" x14ac:dyDescent="0.2">
      <c r="A1194" s="3"/>
      <c r="B1194" s="3"/>
      <c r="C1194" s="10"/>
      <c r="D1194" s="11"/>
      <c r="E1194" s="211" t="s">
        <v>627</v>
      </c>
      <c r="F1194" s="212">
        <f t="shared" si="359"/>
        <v>0</v>
      </c>
      <c r="G1194" s="211" t="s">
        <v>199</v>
      </c>
      <c r="H1194" s="4"/>
    </row>
    <row r="1195" spans="1:8" hidden="1" outlineLevel="2" x14ac:dyDescent="0.2">
      <c r="A1195" s="3"/>
      <c r="B1195" s="3"/>
      <c r="C1195" s="10"/>
      <c r="D1195" s="11"/>
      <c r="E1195" s="211" t="s">
        <v>1412</v>
      </c>
      <c r="F1195" s="212">
        <f t="shared" si="359"/>
        <v>0</v>
      </c>
      <c r="G1195" s="211" t="s">
        <v>199</v>
      </c>
      <c r="H1195" s="4"/>
    </row>
    <row r="1196" spans="1:8" hidden="1" outlineLevel="2" x14ac:dyDescent="0.2">
      <c r="A1196" s="3"/>
      <c r="B1196" s="3"/>
      <c r="C1196" s="10"/>
      <c r="D1196" s="11"/>
      <c r="E1196" s="211" t="s">
        <v>2932</v>
      </c>
      <c r="F1196" s="212">
        <f t="shared" si="359"/>
        <v>0</v>
      </c>
      <c r="G1196" s="211" t="s">
        <v>199</v>
      </c>
      <c r="H1196" s="4"/>
    </row>
    <row r="1197" spans="1:8" hidden="1" outlineLevel="2" x14ac:dyDescent="0.2">
      <c r="A1197" s="3"/>
      <c r="B1197" s="3"/>
      <c r="C1197" s="10"/>
      <c r="D1197" s="11"/>
      <c r="E1197" s="211" t="s">
        <v>1413</v>
      </c>
      <c r="F1197" s="212">
        <f t="shared" si="359"/>
        <v>0</v>
      </c>
      <c r="G1197" s="211" t="s">
        <v>199</v>
      </c>
      <c r="H1197" s="4"/>
    </row>
    <row r="1198" spans="1:8" hidden="1" outlineLevel="2" x14ac:dyDescent="0.2">
      <c r="A1198" s="3"/>
      <c r="B1198" s="3"/>
      <c r="C1198" s="10"/>
      <c r="D1198" s="11"/>
      <c r="E1198" s="211" t="s">
        <v>1196</v>
      </c>
      <c r="F1198" s="212">
        <f t="shared" si="359"/>
        <v>0</v>
      </c>
      <c r="G1198" s="211" t="s">
        <v>199</v>
      </c>
      <c r="H1198" s="4"/>
    </row>
    <row r="1199" spans="1:8" hidden="1" outlineLevel="2" x14ac:dyDescent="0.2">
      <c r="A1199" s="3"/>
      <c r="B1199" s="3"/>
      <c r="C1199" s="10"/>
      <c r="D1199" s="11"/>
      <c r="E1199" s="211" t="s">
        <v>1616</v>
      </c>
      <c r="F1199" s="212">
        <f t="shared" si="359"/>
        <v>0</v>
      </c>
      <c r="G1199" s="211" t="s">
        <v>199</v>
      </c>
      <c r="H1199" s="4"/>
    </row>
    <row r="1200" spans="1:8" hidden="1" outlineLevel="2" x14ac:dyDescent="0.2"/>
    <row r="1201" spans="1:8" hidden="1" outlineLevel="2" x14ac:dyDescent="0.2"/>
    <row r="1202" spans="1:8" hidden="1" outlineLevel="2" x14ac:dyDescent="0.2">
      <c r="B1202" s="33" t="s">
        <v>1140</v>
      </c>
    </row>
    <row r="1203" spans="1:8" hidden="1" outlineLevel="2" x14ac:dyDescent="0.2">
      <c r="E1203" s="37" t="str">
        <f t="shared" ref="E1203:G1203" si="360" xml:space="preserve"> E$361</f>
        <v xml:space="preserve">Ofwat - PR24 Innovation and water efficiency revenue adjustment expressed in 2027-28 CPIH FYA prices (WR) </v>
      </c>
      <c r="F1203" s="4">
        <f t="shared" si="360"/>
        <v>0</v>
      </c>
      <c r="G1203" s="37" t="str">
        <f t="shared" si="360"/>
        <v>£m</v>
      </c>
      <c r="H1203" s="4"/>
    </row>
    <row r="1204" spans="1:8" hidden="1" outlineLevel="2" x14ac:dyDescent="0.2">
      <c r="E1204" s="37" t="str">
        <f t="shared" ref="E1204:G1204" si="361" xml:space="preserve"> E$362</f>
        <v xml:space="preserve">Ofwat - PR24 Innovation and water efficiency revenue adjustment expressed in 2027-28 CPIH FYA prices (WN) </v>
      </c>
      <c r="F1204" s="4">
        <f t="shared" si="361"/>
        <v>0</v>
      </c>
      <c r="G1204" s="37" t="str">
        <f t="shared" si="361"/>
        <v>£m</v>
      </c>
      <c r="H1204" s="4"/>
    </row>
    <row r="1205" spans="1:8" hidden="1" outlineLevel="2" x14ac:dyDescent="0.2">
      <c r="E1205" s="37" t="str">
        <f t="shared" ref="E1205:G1205" si="362" xml:space="preserve"> E$363</f>
        <v xml:space="preserve">Ofwat - PR24 Innovation and water efficiency revenue adjustment expressed in 2027-28 CPIH FYA prices (WWN) </v>
      </c>
      <c r="F1205" s="4">
        <f t="shared" si="362"/>
        <v>0</v>
      </c>
      <c r="G1205" s="37" t="str">
        <f t="shared" si="362"/>
        <v>£m</v>
      </c>
      <c r="H1205" s="4"/>
    </row>
    <row r="1206" spans="1:8" hidden="1" outlineLevel="2" x14ac:dyDescent="0.2">
      <c r="E1206" s="37" t="str">
        <f t="shared" ref="E1206:G1206" si="363" xml:space="preserve"> E$364</f>
        <v xml:space="preserve">Ofwat - PR24 Innovation and water efficiency revenue adjustment expressed in 2027-28 CPIH FYA prices (BR) </v>
      </c>
      <c r="F1206" s="4">
        <f t="shared" si="363"/>
        <v>0</v>
      </c>
      <c r="G1206" s="37" t="str">
        <f t="shared" si="363"/>
        <v>£m</v>
      </c>
      <c r="H1206" s="4"/>
    </row>
    <row r="1207" spans="1:8" hidden="1" outlineLevel="2" x14ac:dyDescent="0.2">
      <c r="E1207" s="37" t="str">
        <f t="shared" ref="E1207:G1207" si="364" xml:space="preserve"> E$365</f>
        <v xml:space="preserve">Ofwat - PR24 Innovation and water efficiency revenue adjustment expressed in 2027-28 CPIH FYA prices (ADDN1) </v>
      </c>
      <c r="F1207" s="4">
        <f t="shared" si="364"/>
        <v>0</v>
      </c>
      <c r="G1207" s="37" t="str">
        <f t="shared" si="364"/>
        <v>£m</v>
      </c>
      <c r="H1207" s="4"/>
    </row>
    <row r="1208" spans="1:8" hidden="1" outlineLevel="2" x14ac:dyDescent="0.2">
      <c r="E1208" s="37" t="str">
        <f t="shared" ref="E1208:G1208" si="365" xml:space="preserve"> E$366</f>
        <v xml:space="preserve">Ofwat - PR24 Innovation and water efficiency revenue adjustment expressed in 2027-28 CPIH FYA prices (ADDN2) </v>
      </c>
      <c r="F1208" s="4">
        <f t="shared" si="365"/>
        <v>0</v>
      </c>
      <c r="G1208" s="37" t="str">
        <f t="shared" si="365"/>
        <v>£m</v>
      </c>
      <c r="H1208" s="4"/>
    </row>
    <row r="1209" spans="1:8" hidden="1" outlineLevel="2" x14ac:dyDescent="0.2">
      <c r="E1209" s="37" t="str">
        <f t="shared" ref="E1209:G1209" si="366" xml:space="preserve"> E$367</f>
        <v xml:space="preserve">Ofwat - PR24 Innovation and water efficiency revenue adjustment expressed in 2027-28 CPIH FYA prices (Residential retail) </v>
      </c>
      <c r="F1209" s="4">
        <f t="shared" si="366"/>
        <v>0</v>
      </c>
      <c r="G1209" s="37" t="str">
        <f t="shared" si="366"/>
        <v>£m</v>
      </c>
      <c r="H1209" s="4"/>
    </row>
    <row r="1210" spans="1:8" hidden="1" outlineLevel="2" x14ac:dyDescent="0.2">
      <c r="E1210" s="37" t="str">
        <f t="shared" ref="E1210:G1210" si="367" xml:space="preserve"> E$368</f>
        <v xml:space="preserve">Ofwat - PR24 Innovation and water efficiency revenue adjustment expressed in 2027-28 CPIH FYA prices (Business retail) </v>
      </c>
      <c r="F1210" s="4">
        <f t="shared" si="367"/>
        <v>0</v>
      </c>
      <c r="G1210" s="37" t="str">
        <f t="shared" si="367"/>
        <v>£m</v>
      </c>
      <c r="H1210" s="4"/>
    </row>
    <row r="1211" spans="1:8" hidden="1" outlineLevel="2" x14ac:dyDescent="0.2">
      <c r="A1211" s="3"/>
      <c r="B1211" s="3"/>
      <c r="C1211" s="10"/>
      <c r="D1211" s="11"/>
      <c r="E1211" s="208" t="str">
        <f xml:space="preserve"> Inputs!E$525</f>
        <v xml:space="preserve">Eligible for post financeability adjustments tax uplift - PR24 Innovation and water efficiency revenue adjustment (WR) </v>
      </c>
      <c r="F1211" s="213">
        <f xml:space="preserve"> Inputs!F$525</f>
        <v>0</v>
      </c>
      <c r="G1211" s="208" t="str">
        <f xml:space="preserve"> Inputs!G$525</f>
        <v>1 = Yes, 0 = No</v>
      </c>
      <c r="H1211" s="23"/>
    </row>
    <row r="1212" spans="1:8" hidden="1" outlineLevel="2" x14ac:dyDescent="0.2">
      <c r="A1212" s="3"/>
      <c r="B1212" s="3"/>
      <c r="C1212" s="10"/>
      <c r="D1212" s="11"/>
      <c r="E1212" s="208" t="str">
        <f xml:space="preserve"> Inputs!E$526</f>
        <v xml:space="preserve">Eligible for post financeability adjustments tax uplift - PR24 Innovation and water efficiency revenue adjustment (WN) </v>
      </c>
      <c r="F1212" s="213">
        <f xml:space="preserve"> Inputs!F$526</f>
        <v>0</v>
      </c>
      <c r="G1212" s="208" t="str">
        <f xml:space="preserve"> Inputs!G$526</f>
        <v>1 = Yes, 0 = No</v>
      </c>
      <c r="H1212" s="23"/>
    </row>
    <row r="1213" spans="1:8" hidden="1" outlineLevel="2" x14ac:dyDescent="0.2">
      <c r="A1213" s="3"/>
      <c r="B1213" s="3"/>
      <c r="C1213" s="10"/>
      <c r="D1213" s="11"/>
      <c r="E1213" s="208" t="str">
        <f xml:space="preserve"> Inputs!E$527</f>
        <v xml:space="preserve">Eligible for post financeability adjustments tax uplift - PR24 Innovation and water efficiency revenue adjustment (WWN) </v>
      </c>
      <c r="F1213" s="213">
        <f xml:space="preserve"> Inputs!F$527</f>
        <v>0</v>
      </c>
      <c r="G1213" s="208" t="str">
        <f xml:space="preserve"> Inputs!G$527</f>
        <v>1 = Yes, 0 = No</v>
      </c>
      <c r="H1213" s="23"/>
    </row>
    <row r="1214" spans="1:8" hidden="1" outlineLevel="2" x14ac:dyDescent="0.2">
      <c r="A1214" s="3"/>
      <c r="B1214" s="3"/>
      <c r="C1214" s="10"/>
      <c r="D1214" s="11"/>
      <c r="E1214" s="208" t="str">
        <f xml:space="preserve"> Inputs!E$528</f>
        <v xml:space="preserve">Eligible for post financeability adjustments tax uplift - PR24 Innovation and water efficiency revenue adjustment (BR) </v>
      </c>
      <c r="F1214" s="213">
        <f xml:space="preserve"> Inputs!F$528</f>
        <v>0</v>
      </c>
      <c r="G1214" s="208" t="str">
        <f xml:space="preserve"> Inputs!G$528</f>
        <v>1 = Yes, 0 = No</v>
      </c>
      <c r="H1214" s="23"/>
    </row>
    <row r="1215" spans="1:8" hidden="1" outlineLevel="2" x14ac:dyDescent="0.2">
      <c r="A1215" s="3"/>
      <c r="B1215" s="3"/>
      <c r="C1215" s="10"/>
      <c r="D1215" s="11"/>
      <c r="E1215" s="208" t="str">
        <f xml:space="preserve"> Inputs!E$529</f>
        <v xml:space="preserve">Eligible for post financeability adjustments tax uplift - PR24 Innovation and water efficiency revenue adjustment (ADDN1) </v>
      </c>
      <c r="F1215" s="213">
        <f xml:space="preserve"> Inputs!F$529</f>
        <v>0</v>
      </c>
      <c r="G1215" s="208" t="str">
        <f xml:space="preserve"> Inputs!G$529</f>
        <v>1 = Yes, 0 = No</v>
      </c>
      <c r="H1215" s="23"/>
    </row>
    <row r="1216" spans="1:8" hidden="1" outlineLevel="2" x14ac:dyDescent="0.2">
      <c r="A1216" s="3"/>
      <c r="B1216" s="3"/>
      <c r="C1216" s="10"/>
      <c r="D1216" s="11"/>
      <c r="E1216" s="208" t="str">
        <f xml:space="preserve"> Inputs!E$530</f>
        <v xml:space="preserve">Eligible for post financeability adjustments tax uplift - PR24 Innovation and water efficiency revenue adjustment (ADDN2) </v>
      </c>
      <c r="F1216" s="213">
        <f xml:space="preserve"> Inputs!F$530</f>
        <v>0</v>
      </c>
      <c r="G1216" s="208" t="str">
        <f xml:space="preserve"> Inputs!G$530</f>
        <v>1 = Yes, 0 = No</v>
      </c>
      <c r="H1216" s="23"/>
    </row>
    <row r="1217" spans="1:8" hidden="1" outlineLevel="2" x14ac:dyDescent="0.2">
      <c r="A1217" s="3"/>
      <c r="B1217" s="3"/>
      <c r="C1217" s="10"/>
      <c r="D1217" s="11"/>
      <c r="E1217" s="208" t="str">
        <f xml:space="preserve"> Inputs!E$531</f>
        <v xml:space="preserve">Eligible for post financeability adjustments tax uplift - PR24 Innovation and water efficiency revenue adjustment (Residential retail) </v>
      </c>
      <c r="F1217" s="213">
        <f xml:space="preserve"> Inputs!F$531</f>
        <v>0</v>
      </c>
      <c r="G1217" s="208" t="str">
        <f xml:space="preserve"> Inputs!G$531</f>
        <v>1 = Yes, 0 = No</v>
      </c>
      <c r="H1217" s="23"/>
    </row>
    <row r="1218" spans="1:8" hidden="1" outlineLevel="2" x14ac:dyDescent="0.2">
      <c r="A1218" s="3"/>
      <c r="B1218" s="3"/>
      <c r="C1218" s="10"/>
      <c r="D1218" s="11"/>
      <c r="E1218" s="208" t="str">
        <f xml:space="preserve"> Inputs!E$532</f>
        <v xml:space="preserve">Eligible for post financeability adjustments tax uplift - PR24 Innovation and water efficiency revenue adjustment (Business retail) </v>
      </c>
      <c r="F1218" s="213">
        <f xml:space="preserve"> Inputs!F$532</f>
        <v>0</v>
      </c>
      <c r="G1218" s="208" t="str">
        <f xml:space="preserve"> Inputs!G$532</f>
        <v>1 = Yes, 0 = No</v>
      </c>
      <c r="H1218" s="23"/>
    </row>
    <row r="1219" spans="1:8" hidden="1" outlineLevel="2" x14ac:dyDescent="0.2">
      <c r="A1219" s="3"/>
      <c r="B1219" s="3"/>
      <c r="C1219" s="10"/>
      <c r="D1219" s="11"/>
      <c r="E1219" s="211" t="s">
        <v>999</v>
      </c>
      <c r="F1219" s="212">
        <f t="shared" ref="F1219:F1226" si="368" xml:space="preserve"> $F1203 * $F1211</f>
        <v>0</v>
      </c>
      <c r="G1219" s="211" t="s">
        <v>199</v>
      </c>
      <c r="H1219" s="4"/>
    </row>
    <row r="1220" spans="1:8" hidden="1" outlineLevel="2" x14ac:dyDescent="0.2">
      <c r="A1220" s="3"/>
      <c r="B1220" s="3"/>
      <c r="C1220" s="10"/>
      <c r="D1220" s="11"/>
      <c r="E1220" s="211" t="s">
        <v>799</v>
      </c>
      <c r="F1220" s="212">
        <f t="shared" si="368"/>
        <v>0</v>
      </c>
      <c r="G1220" s="211" t="s">
        <v>199</v>
      </c>
      <c r="H1220" s="4"/>
    </row>
    <row r="1221" spans="1:8" hidden="1" outlineLevel="2" x14ac:dyDescent="0.2">
      <c r="A1221" s="3"/>
      <c r="B1221" s="3"/>
      <c r="C1221" s="10"/>
      <c r="D1221" s="11"/>
      <c r="E1221" s="211" t="s">
        <v>2161</v>
      </c>
      <c r="F1221" s="212">
        <f t="shared" si="368"/>
        <v>0</v>
      </c>
      <c r="G1221" s="211" t="s">
        <v>199</v>
      </c>
      <c r="H1221" s="4"/>
    </row>
    <row r="1222" spans="1:8" hidden="1" outlineLevel="2" x14ac:dyDescent="0.2">
      <c r="A1222" s="3"/>
      <c r="B1222" s="3"/>
      <c r="C1222" s="10"/>
      <c r="D1222" s="11"/>
      <c r="E1222" s="211" t="s">
        <v>2339</v>
      </c>
      <c r="F1222" s="212">
        <f t="shared" si="368"/>
        <v>0</v>
      </c>
      <c r="G1222" s="211" t="s">
        <v>199</v>
      </c>
      <c r="H1222" s="4"/>
    </row>
    <row r="1223" spans="1:8" hidden="1" outlineLevel="2" x14ac:dyDescent="0.2">
      <c r="A1223" s="3"/>
      <c r="B1223" s="3"/>
      <c r="C1223" s="10"/>
      <c r="D1223" s="11"/>
      <c r="E1223" s="211" t="s">
        <v>2933</v>
      </c>
      <c r="F1223" s="212">
        <f t="shared" si="368"/>
        <v>0</v>
      </c>
      <c r="G1223" s="211" t="s">
        <v>199</v>
      </c>
      <c r="H1223" s="4"/>
    </row>
    <row r="1224" spans="1:8" hidden="1" outlineLevel="2" x14ac:dyDescent="0.2">
      <c r="A1224" s="3"/>
      <c r="B1224" s="3"/>
      <c r="C1224" s="10"/>
      <c r="D1224" s="11"/>
      <c r="E1224" s="211" t="s">
        <v>1414</v>
      </c>
      <c r="F1224" s="212">
        <f t="shared" si="368"/>
        <v>0</v>
      </c>
      <c r="G1224" s="211" t="s">
        <v>199</v>
      </c>
      <c r="H1224" s="4"/>
    </row>
    <row r="1225" spans="1:8" hidden="1" outlineLevel="2" x14ac:dyDescent="0.2">
      <c r="A1225" s="3"/>
      <c r="B1225" s="3"/>
      <c r="C1225" s="10"/>
      <c r="D1225" s="11"/>
      <c r="E1225" s="211" t="s">
        <v>1000</v>
      </c>
      <c r="F1225" s="212">
        <f t="shared" si="368"/>
        <v>0</v>
      </c>
      <c r="G1225" s="211" t="s">
        <v>199</v>
      </c>
      <c r="H1225" s="4"/>
    </row>
    <row r="1226" spans="1:8" hidden="1" outlineLevel="2" x14ac:dyDescent="0.2">
      <c r="A1226" s="3"/>
      <c r="B1226" s="3"/>
      <c r="C1226" s="10"/>
      <c r="D1226" s="11"/>
      <c r="E1226" s="211" t="s">
        <v>454</v>
      </c>
      <c r="F1226" s="212">
        <f t="shared" si="368"/>
        <v>0</v>
      </c>
      <c r="G1226" s="211" t="s">
        <v>199</v>
      </c>
      <c r="H1226" s="4"/>
    </row>
    <row r="1227" spans="1:8" hidden="1" outlineLevel="2" x14ac:dyDescent="0.2"/>
    <row r="1228" spans="1:8" hidden="1" outlineLevel="2" x14ac:dyDescent="0.2"/>
    <row r="1229" spans="1:8" hidden="1" outlineLevel="2" x14ac:dyDescent="0.2">
      <c r="B1229" s="33" t="s">
        <v>2112</v>
      </c>
    </row>
    <row r="1230" spans="1:8" hidden="1" outlineLevel="2" x14ac:dyDescent="0.2">
      <c r="E1230" s="37" t="str">
        <f t="shared" ref="E1230:G1230" si="369" xml:space="preserve"> E$381</f>
        <v xml:space="preserve">Ofwat - PR24 QAA revenue adjustment expressed in 2027-28 CPIH FYA prices (WR) </v>
      </c>
      <c r="F1230" s="4">
        <f t="shared" si="369"/>
        <v>0</v>
      </c>
      <c r="G1230" s="37" t="str">
        <f t="shared" si="369"/>
        <v>£m</v>
      </c>
      <c r="H1230" s="4"/>
    </row>
    <row r="1231" spans="1:8" hidden="1" outlineLevel="2" x14ac:dyDescent="0.2">
      <c r="E1231" s="37" t="str">
        <f t="shared" ref="E1231:G1231" si="370" xml:space="preserve"> E$382</f>
        <v xml:space="preserve">Ofwat - PR24 QAA revenue adjustment expressed in 2027-28 CPIH FYA prices (WN) </v>
      </c>
      <c r="F1231" s="4">
        <f t="shared" si="370"/>
        <v>0</v>
      </c>
      <c r="G1231" s="37" t="str">
        <f t="shared" si="370"/>
        <v>£m</v>
      </c>
      <c r="H1231" s="4"/>
    </row>
    <row r="1232" spans="1:8" hidden="1" outlineLevel="2" x14ac:dyDescent="0.2">
      <c r="E1232" s="37" t="str">
        <f t="shared" ref="E1232:G1232" si="371" xml:space="preserve"> E$383</f>
        <v xml:space="preserve">Ofwat - PR24 QAA revenue adjustment expressed in 2027-28 CPIH FYA prices (WWN) </v>
      </c>
      <c r="F1232" s="4">
        <f t="shared" si="371"/>
        <v>0</v>
      </c>
      <c r="G1232" s="37" t="str">
        <f t="shared" si="371"/>
        <v>£m</v>
      </c>
      <c r="H1232" s="4"/>
    </row>
    <row r="1233" spans="1:8" hidden="1" outlineLevel="2" x14ac:dyDescent="0.2">
      <c r="E1233" s="37" t="str">
        <f t="shared" ref="E1233:G1233" si="372" xml:space="preserve"> E$384</f>
        <v xml:space="preserve">Ofwat - PR24 QAA revenue adjustment expressed in 2027-28 CPIH FYA prices (BR) </v>
      </c>
      <c r="F1233" s="4">
        <f t="shared" si="372"/>
        <v>0</v>
      </c>
      <c r="G1233" s="37" t="str">
        <f t="shared" si="372"/>
        <v>£m</v>
      </c>
      <c r="H1233" s="4"/>
    </row>
    <row r="1234" spans="1:8" hidden="1" outlineLevel="2" x14ac:dyDescent="0.2">
      <c r="E1234" s="37" t="str">
        <f t="shared" ref="E1234:G1234" si="373" xml:space="preserve"> E$385</f>
        <v xml:space="preserve">Ofwat - PR24 QAA revenue adjustment expressed in 2027-28 CPIH FYA prices (ADDN1) </v>
      </c>
      <c r="F1234" s="4">
        <f t="shared" si="373"/>
        <v>0</v>
      </c>
      <c r="G1234" s="37" t="str">
        <f t="shared" si="373"/>
        <v>£m</v>
      </c>
      <c r="H1234" s="4"/>
    </row>
    <row r="1235" spans="1:8" hidden="1" outlineLevel="2" x14ac:dyDescent="0.2">
      <c r="E1235" s="37" t="str">
        <f t="shared" ref="E1235:G1235" si="374" xml:space="preserve"> E$386</f>
        <v xml:space="preserve">Ofwat - PR24 QAA revenue adjustment expressed in 2027-28 CPIH FYA prices (ADDN2) </v>
      </c>
      <c r="F1235" s="4">
        <f t="shared" si="374"/>
        <v>0</v>
      </c>
      <c r="G1235" s="37" t="str">
        <f t="shared" si="374"/>
        <v>£m</v>
      </c>
      <c r="H1235" s="4"/>
    </row>
    <row r="1236" spans="1:8" hidden="1" outlineLevel="2" x14ac:dyDescent="0.2">
      <c r="E1236" s="37" t="str">
        <f t="shared" ref="E1236:G1236" si="375" xml:space="preserve"> E$387</f>
        <v xml:space="preserve">Ofwat - PR24 QAA revenue adjustment expressed in 2027-28 CPIH FYA prices (Residential retail) </v>
      </c>
      <c r="F1236" s="4">
        <f t="shared" si="375"/>
        <v>0</v>
      </c>
      <c r="G1236" s="37" t="str">
        <f t="shared" si="375"/>
        <v>£m</v>
      </c>
      <c r="H1236" s="4"/>
    </row>
    <row r="1237" spans="1:8" hidden="1" outlineLevel="2" x14ac:dyDescent="0.2">
      <c r="E1237" s="37" t="str">
        <f t="shared" ref="E1237:G1237" si="376" xml:space="preserve"> E$388</f>
        <v xml:space="preserve">Ofwat - PR24 QAA revenue adjustment expressed in 2027-28 CPIH FYA prices (Business retail) </v>
      </c>
      <c r="F1237" s="4">
        <f t="shared" si="376"/>
        <v>0</v>
      </c>
      <c r="G1237" s="37" t="str">
        <f t="shared" si="376"/>
        <v>£m</v>
      </c>
      <c r="H1237" s="4"/>
    </row>
    <row r="1238" spans="1:8" hidden="1" outlineLevel="2" x14ac:dyDescent="0.2">
      <c r="A1238" s="3"/>
      <c r="B1238" s="3"/>
      <c r="C1238" s="10"/>
      <c r="D1238" s="11"/>
      <c r="E1238" s="208" t="str">
        <f xml:space="preserve"> Inputs!E$534</f>
        <v xml:space="preserve">Eligible for post financeability adjustments tax uplift - PR24 QAA revenue adjustment (WR) </v>
      </c>
      <c r="F1238" s="213">
        <f xml:space="preserve"> Inputs!F$534</f>
        <v>0</v>
      </c>
      <c r="G1238" s="208" t="str">
        <f xml:space="preserve"> Inputs!G$534</f>
        <v>1 = Yes, 0 = No</v>
      </c>
      <c r="H1238" s="23"/>
    </row>
    <row r="1239" spans="1:8" hidden="1" outlineLevel="2" x14ac:dyDescent="0.2">
      <c r="A1239" s="3"/>
      <c r="B1239" s="3"/>
      <c r="C1239" s="10"/>
      <c r="D1239" s="11"/>
      <c r="E1239" s="208" t="str">
        <f xml:space="preserve"> Inputs!E$535</f>
        <v xml:space="preserve">Eligible for post financeability adjustments tax uplift - PR24 QAA revenue adjustment (WN) </v>
      </c>
      <c r="F1239" s="213">
        <f xml:space="preserve"> Inputs!F$535</f>
        <v>0</v>
      </c>
      <c r="G1239" s="208" t="str">
        <f xml:space="preserve"> Inputs!G$535</f>
        <v>1 = Yes, 0 = No</v>
      </c>
      <c r="H1239" s="23"/>
    </row>
    <row r="1240" spans="1:8" hidden="1" outlineLevel="2" x14ac:dyDescent="0.2">
      <c r="A1240" s="3"/>
      <c r="B1240" s="3"/>
      <c r="C1240" s="10"/>
      <c r="D1240" s="11"/>
      <c r="E1240" s="208" t="str">
        <f xml:space="preserve"> Inputs!E$536</f>
        <v xml:space="preserve">Eligible for post financeability adjustments tax uplift - PR24 QAA revenue adjustment (WWN) </v>
      </c>
      <c r="F1240" s="213">
        <f xml:space="preserve"> Inputs!F$536</f>
        <v>0</v>
      </c>
      <c r="G1240" s="208" t="str">
        <f xml:space="preserve"> Inputs!G$536</f>
        <v>1 = Yes, 0 = No</v>
      </c>
      <c r="H1240" s="23"/>
    </row>
    <row r="1241" spans="1:8" hidden="1" outlineLevel="2" x14ac:dyDescent="0.2">
      <c r="A1241" s="3"/>
      <c r="B1241" s="3"/>
      <c r="C1241" s="10"/>
      <c r="D1241" s="11"/>
      <c r="E1241" s="208" t="str">
        <f xml:space="preserve"> Inputs!E$537</f>
        <v xml:space="preserve">Eligible for post financeability adjustments tax uplift - PR24 QAA revenue adjustment (BR) </v>
      </c>
      <c r="F1241" s="213">
        <f xml:space="preserve"> Inputs!F$537</f>
        <v>0</v>
      </c>
      <c r="G1241" s="208" t="str">
        <f xml:space="preserve"> Inputs!G$537</f>
        <v>1 = Yes, 0 = No</v>
      </c>
      <c r="H1241" s="23"/>
    </row>
    <row r="1242" spans="1:8" hidden="1" outlineLevel="2" x14ac:dyDescent="0.2">
      <c r="A1242" s="3"/>
      <c r="B1242" s="3"/>
      <c r="C1242" s="10"/>
      <c r="D1242" s="11"/>
      <c r="E1242" s="208" t="str">
        <f xml:space="preserve"> Inputs!E$538</f>
        <v xml:space="preserve">Eligible for post financeability adjustments tax uplift - PR24 QAA revenue adjustment (ADDN1) </v>
      </c>
      <c r="F1242" s="213">
        <f xml:space="preserve"> Inputs!F$538</f>
        <v>0</v>
      </c>
      <c r="G1242" s="208" t="str">
        <f xml:space="preserve"> Inputs!G$538</f>
        <v>1 = Yes, 0 = No</v>
      </c>
      <c r="H1242" s="23"/>
    </row>
    <row r="1243" spans="1:8" hidden="1" outlineLevel="2" x14ac:dyDescent="0.2">
      <c r="A1243" s="3"/>
      <c r="B1243" s="3"/>
      <c r="C1243" s="10"/>
      <c r="D1243" s="11"/>
      <c r="E1243" s="208" t="str">
        <f xml:space="preserve"> Inputs!E$539</f>
        <v xml:space="preserve">Eligible for post financeability adjustments tax uplift - PR24 QAA revenue adjustment (ADDN2) </v>
      </c>
      <c r="F1243" s="213">
        <f xml:space="preserve"> Inputs!F$539</f>
        <v>0</v>
      </c>
      <c r="G1243" s="208" t="str">
        <f xml:space="preserve"> Inputs!G$539</f>
        <v>1 = Yes, 0 = No</v>
      </c>
      <c r="H1243" s="23"/>
    </row>
    <row r="1244" spans="1:8" hidden="1" outlineLevel="2" x14ac:dyDescent="0.2">
      <c r="A1244" s="3"/>
      <c r="B1244" s="3"/>
      <c r="C1244" s="10"/>
      <c r="D1244" s="11"/>
      <c r="E1244" s="208" t="str">
        <f xml:space="preserve"> Inputs!E$540</f>
        <v xml:space="preserve">Eligible for post financeability adjustments tax uplift - PR24 QAA revenue adjustment (Residential retail) </v>
      </c>
      <c r="F1244" s="213">
        <f xml:space="preserve"> Inputs!F$540</f>
        <v>0</v>
      </c>
      <c r="G1244" s="208" t="str">
        <f xml:space="preserve"> Inputs!G$540</f>
        <v>1 = Yes, 0 = No</v>
      </c>
      <c r="H1244" s="23"/>
    </row>
    <row r="1245" spans="1:8" hidden="1" outlineLevel="2" x14ac:dyDescent="0.2">
      <c r="A1245" s="3"/>
      <c r="B1245" s="3"/>
      <c r="C1245" s="10"/>
      <c r="D1245" s="11"/>
      <c r="E1245" s="208" t="str">
        <f xml:space="preserve"> Inputs!E$541</f>
        <v xml:space="preserve">Eligible for post financeability adjustments tax uplift - PR24 QAA revenue adjustment (Business retail) </v>
      </c>
      <c r="F1245" s="213">
        <f xml:space="preserve"> Inputs!F$541</f>
        <v>0</v>
      </c>
      <c r="G1245" s="208" t="str">
        <f xml:space="preserve"> Inputs!G$541</f>
        <v>1 = Yes, 0 = No</v>
      </c>
      <c r="H1245" s="23"/>
    </row>
    <row r="1246" spans="1:8" hidden="1" outlineLevel="2" x14ac:dyDescent="0.2">
      <c r="A1246" s="3"/>
      <c r="B1246" s="3"/>
      <c r="C1246" s="10"/>
      <c r="D1246" s="11"/>
      <c r="E1246" s="211" t="s">
        <v>1989</v>
      </c>
      <c r="F1246" s="212">
        <f t="shared" ref="F1246:F1253" si="377" xml:space="preserve"> $F1230 * $F1238</f>
        <v>0</v>
      </c>
      <c r="G1246" s="211" t="s">
        <v>199</v>
      </c>
      <c r="H1246" s="4"/>
    </row>
    <row r="1247" spans="1:8" hidden="1" outlineLevel="2" x14ac:dyDescent="0.2">
      <c r="A1247" s="3"/>
      <c r="B1247" s="3"/>
      <c r="C1247" s="10"/>
      <c r="D1247" s="11"/>
      <c r="E1247" s="211" t="s">
        <v>1990</v>
      </c>
      <c r="F1247" s="212">
        <f t="shared" si="377"/>
        <v>0</v>
      </c>
      <c r="G1247" s="211" t="s">
        <v>199</v>
      </c>
      <c r="H1247" s="4"/>
    </row>
    <row r="1248" spans="1:8" hidden="1" outlineLevel="2" x14ac:dyDescent="0.2">
      <c r="A1248" s="3"/>
      <c r="B1248" s="3"/>
      <c r="C1248" s="10"/>
      <c r="D1248" s="11"/>
      <c r="E1248" s="211" t="s">
        <v>1415</v>
      </c>
      <c r="F1248" s="212">
        <f t="shared" si="377"/>
        <v>0</v>
      </c>
      <c r="G1248" s="211" t="s">
        <v>199</v>
      </c>
      <c r="H1248" s="4"/>
    </row>
    <row r="1249" spans="1:8" hidden="1" outlineLevel="2" x14ac:dyDescent="0.2">
      <c r="A1249" s="3"/>
      <c r="B1249" s="3"/>
      <c r="C1249" s="10"/>
      <c r="D1249" s="11"/>
      <c r="E1249" s="211" t="s">
        <v>455</v>
      </c>
      <c r="F1249" s="212">
        <f t="shared" si="377"/>
        <v>0</v>
      </c>
      <c r="G1249" s="211" t="s">
        <v>199</v>
      </c>
      <c r="H1249" s="4"/>
    </row>
    <row r="1250" spans="1:8" hidden="1" outlineLevel="2" x14ac:dyDescent="0.2">
      <c r="A1250" s="3"/>
      <c r="B1250" s="3"/>
      <c r="C1250" s="10"/>
      <c r="D1250" s="11"/>
      <c r="E1250" s="211" t="s">
        <v>2340</v>
      </c>
      <c r="F1250" s="212">
        <f t="shared" si="377"/>
        <v>0</v>
      </c>
      <c r="G1250" s="211" t="s">
        <v>199</v>
      </c>
      <c r="H1250" s="4"/>
    </row>
    <row r="1251" spans="1:8" hidden="1" outlineLevel="2" x14ac:dyDescent="0.2">
      <c r="A1251" s="3"/>
      <c r="B1251" s="3"/>
      <c r="C1251" s="10"/>
      <c r="D1251" s="11"/>
      <c r="E1251" s="211" t="s">
        <v>800</v>
      </c>
      <c r="F1251" s="212">
        <f t="shared" si="377"/>
        <v>0</v>
      </c>
      <c r="G1251" s="211" t="s">
        <v>199</v>
      </c>
      <c r="H1251" s="4"/>
    </row>
    <row r="1252" spans="1:8" hidden="1" outlineLevel="2" x14ac:dyDescent="0.2">
      <c r="A1252" s="3"/>
      <c r="B1252" s="3"/>
      <c r="C1252" s="10"/>
      <c r="D1252" s="11"/>
      <c r="E1252" s="211" t="s">
        <v>1001</v>
      </c>
      <c r="F1252" s="212">
        <f t="shared" si="377"/>
        <v>0</v>
      </c>
      <c r="G1252" s="211" t="s">
        <v>199</v>
      </c>
      <c r="H1252" s="4"/>
    </row>
    <row r="1253" spans="1:8" hidden="1" outlineLevel="2" x14ac:dyDescent="0.2">
      <c r="A1253" s="3"/>
      <c r="B1253" s="3"/>
      <c r="C1253" s="10"/>
      <c r="D1253" s="11"/>
      <c r="E1253" s="211" t="s">
        <v>2934</v>
      </c>
      <c r="F1253" s="212">
        <f t="shared" si="377"/>
        <v>0</v>
      </c>
      <c r="G1253" s="211" t="s">
        <v>199</v>
      </c>
      <c r="H1253" s="4"/>
    </row>
    <row r="1254" spans="1:8" hidden="1" outlineLevel="2" x14ac:dyDescent="0.2"/>
    <row r="1255" spans="1:8" hidden="1" outlineLevel="2" x14ac:dyDescent="0.2"/>
    <row r="1256" spans="1:8" hidden="1" outlineLevel="2" x14ac:dyDescent="0.2">
      <c r="B1256" s="33" t="s">
        <v>1750</v>
      </c>
    </row>
    <row r="1257" spans="1:8" hidden="1" outlineLevel="2" x14ac:dyDescent="0.2">
      <c r="E1257" s="37" t="str">
        <f t="shared" ref="E1257:G1257" si="378" xml:space="preserve"> E$401</f>
        <v xml:space="preserve">Ofwat - Other revenue adjustments expressed in 2027-28 CPIH FYA prices (WR) </v>
      </c>
      <c r="F1257" s="4">
        <f t="shared" si="378"/>
        <v>0</v>
      </c>
      <c r="G1257" s="37" t="str">
        <f t="shared" si="378"/>
        <v>£m</v>
      </c>
      <c r="H1257" s="4"/>
    </row>
    <row r="1258" spans="1:8" hidden="1" outlineLevel="2" x14ac:dyDescent="0.2">
      <c r="E1258" s="37" t="str">
        <f t="shared" ref="E1258:G1258" si="379" xml:space="preserve"> E$402</f>
        <v xml:space="preserve">Ofwat - Other revenue adjustments expressed in 2027-28 CPIH FYA prices (WN) </v>
      </c>
      <c r="F1258" s="4">
        <f t="shared" si="379"/>
        <v>0</v>
      </c>
      <c r="G1258" s="37" t="str">
        <f t="shared" si="379"/>
        <v>£m</v>
      </c>
      <c r="H1258" s="4"/>
    </row>
    <row r="1259" spans="1:8" hidden="1" outlineLevel="2" x14ac:dyDescent="0.2">
      <c r="E1259" s="37" t="str">
        <f t="shared" ref="E1259:G1259" si="380" xml:space="preserve"> E$403</f>
        <v xml:space="preserve">Ofwat - Other revenue adjustments expressed in 2027-28 CPIH FYA prices (WWN) </v>
      </c>
      <c r="F1259" s="4">
        <f t="shared" si="380"/>
        <v>0</v>
      </c>
      <c r="G1259" s="37" t="str">
        <f t="shared" si="380"/>
        <v>£m</v>
      </c>
      <c r="H1259" s="4"/>
    </row>
    <row r="1260" spans="1:8" hidden="1" outlineLevel="2" x14ac:dyDescent="0.2">
      <c r="E1260" s="37" t="str">
        <f t="shared" ref="E1260:G1260" si="381" xml:space="preserve"> E$404</f>
        <v xml:space="preserve">Ofwat - Other revenue adjustments expressed in 2027-28 CPIH FYA prices (BR) </v>
      </c>
      <c r="F1260" s="4">
        <f t="shared" si="381"/>
        <v>0</v>
      </c>
      <c r="G1260" s="37" t="str">
        <f t="shared" si="381"/>
        <v>£m</v>
      </c>
      <c r="H1260" s="4"/>
    </row>
    <row r="1261" spans="1:8" hidden="1" outlineLevel="2" x14ac:dyDescent="0.2">
      <c r="E1261" s="37" t="str">
        <f t="shared" ref="E1261:G1261" si="382" xml:space="preserve"> E$405</f>
        <v xml:space="preserve">Ofwat - Other revenue adjustments expressed in 2027-28 CPIH FYA prices (ADDN1) </v>
      </c>
      <c r="F1261" s="4">
        <f t="shared" si="382"/>
        <v>0</v>
      </c>
      <c r="G1261" s="37" t="str">
        <f t="shared" si="382"/>
        <v>£m</v>
      </c>
      <c r="H1261" s="4"/>
    </row>
    <row r="1262" spans="1:8" hidden="1" outlineLevel="2" x14ac:dyDescent="0.2">
      <c r="E1262" s="37" t="str">
        <f t="shared" ref="E1262:G1262" si="383" xml:space="preserve"> E$406</f>
        <v xml:space="preserve">Ofwat - Other revenue adjustments expressed in 2027-28 CPIH FYA prices (ADDN2) </v>
      </c>
      <c r="F1262" s="4">
        <f t="shared" si="383"/>
        <v>0</v>
      </c>
      <c r="G1262" s="37" t="str">
        <f t="shared" si="383"/>
        <v>£m</v>
      </c>
      <c r="H1262" s="4"/>
    </row>
    <row r="1263" spans="1:8" hidden="1" outlineLevel="2" x14ac:dyDescent="0.2">
      <c r="E1263" s="37" t="str">
        <f t="shared" ref="E1263:G1263" si="384" xml:space="preserve"> E$407</f>
        <v xml:space="preserve">Ofwat - Other revenue adjustments expressed in 2027-28 CPIH FYA prices (Residential retail) </v>
      </c>
      <c r="F1263" s="4">
        <f t="shared" si="384"/>
        <v>0</v>
      </c>
      <c r="G1263" s="37" t="str">
        <f t="shared" si="384"/>
        <v>£m</v>
      </c>
      <c r="H1263" s="4"/>
    </row>
    <row r="1264" spans="1:8" hidden="1" outlineLevel="2" x14ac:dyDescent="0.2">
      <c r="E1264" s="37" t="str">
        <f t="shared" ref="E1264:G1264" si="385" xml:space="preserve"> E$408</f>
        <v xml:space="preserve">Ofwat - Other revenue adjustments expressed in 2027-28 CPIH FYA prices (Business retail) </v>
      </c>
      <c r="F1264" s="4">
        <f t="shared" si="385"/>
        <v>0</v>
      </c>
      <c r="G1264" s="37" t="str">
        <f t="shared" si="385"/>
        <v>£m</v>
      </c>
      <c r="H1264" s="4"/>
    </row>
    <row r="1265" spans="1:8" hidden="1" outlineLevel="2" x14ac:dyDescent="0.2">
      <c r="A1265" s="3"/>
      <c r="B1265" s="3"/>
      <c r="C1265" s="10"/>
      <c r="D1265" s="11"/>
      <c r="E1265" s="208" t="str">
        <f xml:space="preserve"> Inputs!E$543</f>
        <v xml:space="preserve">Eligible for post financeability adjustments tax uplift - Other revenue adjustments (WR) </v>
      </c>
      <c r="F1265" s="213">
        <f xml:space="preserve"> Inputs!F$543</f>
        <v>0</v>
      </c>
      <c r="G1265" s="208" t="str">
        <f xml:space="preserve"> Inputs!G$543</f>
        <v>1 = Yes, 0 = No</v>
      </c>
      <c r="H1265" s="23"/>
    </row>
    <row r="1266" spans="1:8" hidden="1" outlineLevel="2" x14ac:dyDescent="0.2">
      <c r="A1266" s="3"/>
      <c r="B1266" s="3"/>
      <c r="C1266" s="10"/>
      <c r="D1266" s="11"/>
      <c r="E1266" s="208" t="str">
        <f xml:space="preserve"> Inputs!E$544</f>
        <v xml:space="preserve">Eligible for post financeability adjustments tax uplift - Other revenue adjustments (WN) </v>
      </c>
      <c r="F1266" s="213">
        <f xml:space="preserve"> Inputs!F$544</f>
        <v>0</v>
      </c>
      <c r="G1266" s="208" t="str">
        <f xml:space="preserve"> Inputs!G$544</f>
        <v>1 = Yes, 0 = No</v>
      </c>
      <c r="H1266" s="23"/>
    </row>
    <row r="1267" spans="1:8" hidden="1" outlineLevel="2" x14ac:dyDescent="0.2">
      <c r="A1267" s="3"/>
      <c r="B1267" s="3"/>
      <c r="C1267" s="10"/>
      <c r="D1267" s="11"/>
      <c r="E1267" s="208" t="str">
        <f xml:space="preserve"> Inputs!E$545</f>
        <v xml:space="preserve">Eligible for post financeability adjustments tax uplift - Other revenue adjustments (WWN) </v>
      </c>
      <c r="F1267" s="213">
        <f xml:space="preserve"> Inputs!F$545</f>
        <v>0</v>
      </c>
      <c r="G1267" s="208" t="str">
        <f xml:space="preserve"> Inputs!G$545</f>
        <v>1 = Yes, 0 = No</v>
      </c>
      <c r="H1267" s="23"/>
    </row>
    <row r="1268" spans="1:8" hidden="1" outlineLevel="2" x14ac:dyDescent="0.2">
      <c r="A1268" s="3"/>
      <c r="B1268" s="3"/>
      <c r="C1268" s="10"/>
      <c r="D1268" s="11"/>
      <c r="E1268" s="208" t="str">
        <f xml:space="preserve"> Inputs!E$546</f>
        <v xml:space="preserve">Eligible for post financeability adjustments tax uplift - Other revenue adjustments (BR) </v>
      </c>
      <c r="F1268" s="213">
        <f xml:space="preserve"> Inputs!F$546</f>
        <v>0</v>
      </c>
      <c r="G1268" s="208" t="str">
        <f xml:space="preserve"> Inputs!G$546</f>
        <v>1 = Yes, 0 = No</v>
      </c>
      <c r="H1268" s="23"/>
    </row>
    <row r="1269" spans="1:8" hidden="1" outlineLevel="2" x14ac:dyDescent="0.2">
      <c r="A1269" s="3"/>
      <c r="B1269" s="3"/>
      <c r="C1269" s="10"/>
      <c r="D1269" s="11"/>
      <c r="E1269" s="208" t="str">
        <f xml:space="preserve"> Inputs!E$547</f>
        <v xml:space="preserve">Eligible for post financeability adjustments tax uplift - Other revenue adjustments (ADDN1) </v>
      </c>
      <c r="F1269" s="213">
        <f xml:space="preserve"> Inputs!F$547</f>
        <v>0</v>
      </c>
      <c r="G1269" s="208" t="str">
        <f xml:space="preserve"> Inputs!G$547</f>
        <v>1 = Yes, 0 = No</v>
      </c>
      <c r="H1269" s="23"/>
    </row>
    <row r="1270" spans="1:8" hidden="1" outlineLevel="2" x14ac:dyDescent="0.2">
      <c r="A1270" s="3"/>
      <c r="B1270" s="3"/>
      <c r="C1270" s="10"/>
      <c r="D1270" s="11"/>
      <c r="E1270" s="208" t="str">
        <f xml:space="preserve"> Inputs!E$548</f>
        <v xml:space="preserve">Eligible for post financeability adjustments tax uplift - Other revenue adjustments (ADDN2) </v>
      </c>
      <c r="F1270" s="213">
        <f xml:space="preserve"> Inputs!F$548</f>
        <v>0</v>
      </c>
      <c r="G1270" s="208" t="str">
        <f xml:space="preserve"> Inputs!G$548</f>
        <v>1 = Yes, 0 = No</v>
      </c>
      <c r="H1270" s="23"/>
    </row>
    <row r="1271" spans="1:8" hidden="1" outlineLevel="2" x14ac:dyDescent="0.2">
      <c r="A1271" s="3"/>
      <c r="B1271" s="3"/>
      <c r="C1271" s="10"/>
      <c r="D1271" s="11"/>
      <c r="E1271" s="208" t="str">
        <f xml:space="preserve"> Inputs!E$549</f>
        <v xml:space="preserve">Eligible for post financeability adjustments tax uplift - Other revenue adjustments (Residential retail) </v>
      </c>
      <c r="F1271" s="213">
        <f xml:space="preserve"> Inputs!F$549</f>
        <v>0</v>
      </c>
      <c r="G1271" s="208" t="str">
        <f xml:space="preserve"> Inputs!G$549</f>
        <v>1 = Yes, 0 = No</v>
      </c>
      <c r="H1271" s="23"/>
    </row>
    <row r="1272" spans="1:8" hidden="1" outlineLevel="2" x14ac:dyDescent="0.2">
      <c r="A1272" s="3"/>
      <c r="B1272" s="3"/>
      <c r="C1272" s="10"/>
      <c r="D1272" s="11"/>
      <c r="E1272" s="208" t="str">
        <f xml:space="preserve"> Inputs!E$550</f>
        <v xml:space="preserve">Eligible for post financeability adjustments tax uplift - Other revenue adjustments (Business retail) </v>
      </c>
      <c r="F1272" s="213">
        <f xml:space="preserve"> Inputs!F$550</f>
        <v>0</v>
      </c>
      <c r="G1272" s="208" t="str">
        <f xml:space="preserve"> Inputs!G$550</f>
        <v>1 = Yes, 0 = No</v>
      </c>
      <c r="H1272" s="23"/>
    </row>
    <row r="1273" spans="1:8" hidden="1" outlineLevel="2" x14ac:dyDescent="0.2">
      <c r="A1273" s="3"/>
      <c r="B1273" s="3"/>
      <c r="C1273" s="10"/>
      <c r="D1273" s="11"/>
      <c r="E1273" s="211" t="s">
        <v>1805</v>
      </c>
      <c r="F1273" s="212">
        <f t="shared" ref="F1273:F1280" si="386" xml:space="preserve"> $F1257 * $F1265</f>
        <v>0</v>
      </c>
      <c r="G1273" s="211" t="s">
        <v>199</v>
      </c>
      <c r="H1273" s="4"/>
    </row>
    <row r="1274" spans="1:8" hidden="1" outlineLevel="2" x14ac:dyDescent="0.2">
      <c r="A1274" s="3"/>
      <c r="B1274" s="3"/>
      <c r="C1274" s="10"/>
      <c r="D1274" s="11"/>
      <c r="E1274" s="211" t="s">
        <v>1806</v>
      </c>
      <c r="F1274" s="212">
        <f t="shared" si="386"/>
        <v>0</v>
      </c>
      <c r="G1274" s="211" t="s">
        <v>199</v>
      </c>
      <c r="H1274" s="4"/>
    </row>
    <row r="1275" spans="1:8" hidden="1" outlineLevel="2" x14ac:dyDescent="0.2">
      <c r="A1275" s="3"/>
      <c r="B1275" s="3"/>
      <c r="C1275" s="10"/>
      <c r="D1275" s="11"/>
      <c r="E1275" s="211" t="s">
        <v>456</v>
      </c>
      <c r="F1275" s="212">
        <f t="shared" si="386"/>
        <v>0</v>
      </c>
      <c r="G1275" s="211" t="s">
        <v>199</v>
      </c>
      <c r="H1275" s="4"/>
    </row>
    <row r="1276" spans="1:8" hidden="1" outlineLevel="2" x14ac:dyDescent="0.2">
      <c r="A1276" s="3"/>
      <c r="B1276" s="3"/>
      <c r="C1276" s="10"/>
      <c r="D1276" s="11"/>
      <c r="E1276" s="211" t="s">
        <v>279</v>
      </c>
      <c r="F1276" s="212">
        <f t="shared" si="386"/>
        <v>0</v>
      </c>
      <c r="G1276" s="211" t="s">
        <v>199</v>
      </c>
      <c r="H1276" s="4"/>
    </row>
    <row r="1277" spans="1:8" hidden="1" outlineLevel="2" x14ac:dyDescent="0.2">
      <c r="A1277" s="3"/>
      <c r="B1277" s="3"/>
      <c r="C1277" s="10"/>
      <c r="D1277" s="11"/>
      <c r="E1277" s="211" t="s">
        <v>1617</v>
      </c>
      <c r="F1277" s="212">
        <f t="shared" si="386"/>
        <v>0</v>
      </c>
      <c r="G1277" s="211" t="s">
        <v>199</v>
      </c>
      <c r="H1277" s="4"/>
    </row>
    <row r="1278" spans="1:8" hidden="1" outlineLevel="2" x14ac:dyDescent="0.2">
      <c r="A1278" s="3"/>
      <c r="B1278" s="3"/>
      <c r="C1278" s="10"/>
      <c r="D1278" s="11"/>
      <c r="E1278" s="211" t="s">
        <v>113</v>
      </c>
      <c r="F1278" s="212">
        <f t="shared" si="386"/>
        <v>0</v>
      </c>
      <c r="G1278" s="211" t="s">
        <v>199</v>
      </c>
      <c r="H1278" s="4"/>
    </row>
    <row r="1279" spans="1:8" hidden="1" outlineLevel="2" x14ac:dyDescent="0.2">
      <c r="A1279" s="3"/>
      <c r="B1279" s="3"/>
      <c r="C1279" s="10"/>
      <c r="D1279" s="11"/>
      <c r="E1279" s="211" t="s">
        <v>1618</v>
      </c>
      <c r="F1279" s="212">
        <f t="shared" si="386"/>
        <v>0</v>
      </c>
      <c r="G1279" s="211" t="s">
        <v>199</v>
      </c>
      <c r="H1279" s="4"/>
    </row>
    <row r="1280" spans="1:8" hidden="1" outlineLevel="2" x14ac:dyDescent="0.2">
      <c r="A1280" s="3"/>
      <c r="B1280" s="3"/>
      <c r="C1280" s="10"/>
      <c r="D1280" s="11"/>
      <c r="E1280" s="211" t="s">
        <v>1991</v>
      </c>
      <c r="F1280" s="212">
        <f t="shared" si="386"/>
        <v>0</v>
      </c>
      <c r="G1280" s="211" t="s">
        <v>199</v>
      </c>
      <c r="H1280" s="4"/>
    </row>
    <row r="1281" spans="1:8" hidden="1" outlineLevel="2" x14ac:dyDescent="0.2"/>
    <row r="1282" spans="1:8" hidden="1" outlineLevel="2" x14ac:dyDescent="0.2"/>
    <row r="1283" spans="1:8" hidden="1" outlineLevel="2" x14ac:dyDescent="0.2">
      <c r="B1283" s="33" t="s">
        <v>2113</v>
      </c>
    </row>
    <row r="1284" spans="1:8" hidden="1" outlineLevel="2" x14ac:dyDescent="0.2">
      <c r="E1284" s="37" t="str">
        <f t="shared" ref="E1284:G1284" si="387" xml:space="preserve"> E$421</f>
        <v xml:space="preserve">Ofwat - PR24 Price control deliverables (PCD) revenue adjustment expressed in 2027-28 CPIH FYA prices (WR) </v>
      </c>
      <c r="F1284" s="4">
        <f t="shared" si="387"/>
        <v>0</v>
      </c>
      <c r="G1284" s="37" t="str">
        <f t="shared" si="387"/>
        <v>£m</v>
      </c>
      <c r="H1284" s="4"/>
    </row>
    <row r="1285" spans="1:8" hidden="1" outlineLevel="2" x14ac:dyDescent="0.2">
      <c r="E1285" s="37" t="str">
        <f t="shared" ref="E1285:G1285" si="388" xml:space="preserve"> E$422</f>
        <v xml:space="preserve">Ofwat - PR24 Price control deliverables (PCD) revenue adjustment expressed in 2027-28 CPIH FYA prices (WN) </v>
      </c>
      <c r="F1285" s="4">
        <f t="shared" si="388"/>
        <v>0</v>
      </c>
      <c r="G1285" s="37" t="str">
        <f t="shared" si="388"/>
        <v>£m</v>
      </c>
      <c r="H1285" s="4"/>
    </row>
    <row r="1286" spans="1:8" hidden="1" outlineLevel="2" x14ac:dyDescent="0.2">
      <c r="E1286" s="37" t="str">
        <f t="shared" ref="E1286:G1286" si="389" xml:space="preserve"> E$423</f>
        <v xml:space="preserve">Ofwat - PR24 Price control deliverables (PCD) revenue adjustment expressed in 2027-28 CPIH FYA prices (WWN) </v>
      </c>
      <c r="F1286" s="4">
        <f t="shared" si="389"/>
        <v>0</v>
      </c>
      <c r="G1286" s="37" t="str">
        <f t="shared" si="389"/>
        <v>£m</v>
      </c>
      <c r="H1286" s="4"/>
    </row>
    <row r="1287" spans="1:8" hidden="1" outlineLevel="2" x14ac:dyDescent="0.2">
      <c r="E1287" s="37" t="str">
        <f t="shared" ref="E1287:G1287" si="390" xml:space="preserve"> E$424</f>
        <v xml:space="preserve">Ofwat - PR24 Price control deliverables (PCD) revenue adjustment expressed in 2027-28 CPIH FYA prices (BR) </v>
      </c>
      <c r="F1287" s="4">
        <f t="shared" si="390"/>
        <v>0</v>
      </c>
      <c r="G1287" s="37" t="str">
        <f t="shared" si="390"/>
        <v>£m</v>
      </c>
      <c r="H1287" s="4"/>
    </row>
    <row r="1288" spans="1:8" hidden="1" outlineLevel="2" x14ac:dyDescent="0.2">
      <c r="E1288" s="37" t="str">
        <f t="shared" ref="E1288:G1288" si="391" xml:space="preserve"> E$425</f>
        <v xml:space="preserve">Ofwat - PR24 Price control deliverables (PCD) revenue adjustment expressed in 2027-28 CPIH FYA prices (ADDN1) </v>
      </c>
      <c r="F1288" s="4">
        <f t="shared" si="391"/>
        <v>0</v>
      </c>
      <c r="G1288" s="37" t="str">
        <f t="shared" si="391"/>
        <v>£m</v>
      </c>
      <c r="H1288" s="4"/>
    </row>
    <row r="1289" spans="1:8" hidden="1" outlineLevel="2" x14ac:dyDescent="0.2">
      <c r="E1289" s="37" t="str">
        <f t="shared" ref="E1289:G1289" si="392" xml:space="preserve"> E$426</f>
        <v xml:space="preserve">Ofwat - PR24 Price control deliverables (PCD) revenue adjustment expressed in 2027-28 CPIH FYA prices (ADDN2) </v>
      </c>
      <c r="F1289" s="4">
        <f t="shared" si="392"/>
        <v>0</v>
      </c>
      <c r="G1289" s="37" t="str">
        <f t="shared" si="392"/>
        <v>£m</v>
      </c>
      <c r="H1289" s="4"/>
    </row>
    <row r="1290" spans="1:8" hidden="1" outlineLevel="2" x14ac:dyDescent="0.2">
      <c r="E1290" s="37" t="str">
        <f t="shared" ref="E1290:G1290" si="393" xml:space="preserve"> E$427</f>
        <v xml:space="preserve">Ofwat - PR24 Price control deliverables (PCD) revenue adjustment expressed in 2027-28 CPIH FYA prices (Residential retail) </v>
      </c>
      <c r="F1290" s="4">
        <f t="shared" si="393"/>
        <v>0</v>
      </c>
      <c r="G1290" s="37" t="str">
        <f t="shared" si="393"/>
        <v>£m</v>
      </c>
      <c r="H1290" s="4"/>
    </row>
    <row r="1291" spans="1:8" hidden="1" outlineLevel="2" x14ac:dyDescent="0.2">
      <c r="E1291" s="37" t="str">
        <f t="shared" ref="E1291:G1291" si="394" xml:space="preserve"> E$428</f>
        <v xml:space="preserve">Ofwat - PR24 Price control deliverables (PCD) revenue adjustment expressed in 2027-28 CPIH FYA prices (Business retail) </v>
      </c>
      <c r="F1291" s="4">
        <f t="shared" si="394"/>
        <v>0</v>
      </c>
      <c r="G1291" s="37" t="str">
        <f t="shared" si="394"/>
        <v>£m</v>
      </c>
      <c r="H1291" s="4"/>
    </row>
    <row r="1292" spans="1:8" hidden="1" outlineLevel="2" x14ac:dyDescent="0.2">
      <c r="A1292" s="3"/>
      <c r="B1292" s="3"/>
      <c r="C1292" s="10"/>
      <c r="D1292" s="11"/>
      <c r="E1292" s="208" t="str">
        <f xml:space="preserve"> Inputs!E$552</f>
        <v xml:space="preserve">Eligible for post financeability adjustments tax uplift - PR24 Price control deliverables (PCD) revenue adjustment (WR) </v>
      </c>
      <c r="F1292" s="213">
        <f xml:space="preserve"> Inputs!F$552</f>
        <v>0</v>
      </c>
      <c r="G1292" s="208" t="str">
        <f xml:space="preserve"> Inputs!G$552</f>
        <v>1 = Yes, 0 = No</v>
      </c>
      <c r="H1292" s="23"/>
    </row>
    <row r="1293" spans="1:8" hidden="1" outlineLevel="2" x14ac:dyDescent="0.2">
      <c r="A1293" s="3"/>
      <c r="B1293" s="3"/>
      <c r="C1293" s="10"/>
      <c r="D1293" s="11"/>
      <c r="E1293" s="208" t="str">
        <f xml:space="preserve"> Inputs!E$553</f>
        <v xml:space="preserve">Eligible for post financeability adjustments tax uplift - PR24 Price control deliverables (PCD) revenue adjustment (WN) </v>
      </c>
      <c r="F1293" s="213">
        <f xml:space="preserve"> Inputs!F$553</f>
        <v>0</v>
      </c>
      <c r="G1293" s="208" t="str">
        <f xml:space="preserve"> Inputs!G$553</f>
        <v>1 = Yes, 0 = No</v>
      </c>
      <c r="H1293" s="23"/>
    </row>
    <row r="1294" spans="1:8" hidden="1" outlineLevel="2" x14ac:dyDescent="0.2">
      <c r="A1294" s="3"/>
      <c r="B1294" s="3"/>
      <c r="C1294" s="10"/>
      <c r="D1294" s="11"/>
      <c r="E1294" s="208" t="str">
        <f xml:space="preserve"> Inputs!E$554</f>
        <v xml:space="preserve">Eligible for post financeability adjustments tax uplift - PR24 Price control deliverables (PCD) revenue adjustment (WWN) </v>
      </c>
      <c r="F1294" s="213">
        <f xml:space="preserve"> Inputs!F$554</f>
        <v>0</v>
      </c>
      <c r="G1294" s="208" t="str">
        <f xml:space="preserve"> Inputs!G$554</f>
        <v>1 = Yes, 0 = No</v>
      </c>
      <c r="H1294" s="23"/>
    </row>
    <row r="1295" spans="1:8" hidden="1" outlineLevel="2" x14ac:dyDescent="0.2">
      <c r="A1295" s="3"/>
      <c r="B1295" s="3"/>
      <c r="C1295" s="10"/>
      <c r="D1295" s="11"/>
      <c r="E1295" s="208" t="str">
        <f xml:space="preserve"> Inputs!E$555</f>
        <v xml:space="preserve">Eligible for post financeability adjustments tax uplift - PR24 Price control deliverables (PCD) revenue adjustment (BR) </v>
      </c>
      <c r="F1295" s="213">
        <f xml:space="preserve"> Inputs!F$555</f>
        <v>0</v>
      </c>
      <c r="G1295" s="208" t="str">
        <f xml:space="preserve"> Inputs!G$555</f>
        <v>1 = Yes, 0 = No</v>
      </c>
      <c r="H1295" s="23"/>
    </row>
    <row r="1296" spans="1:8" hidden="1" outlineLevel="2" x14ac:dyDescent="0.2">
      <c r="A1296" s="3"/>
      <c r="B1296" s="3"/>
      <c r="C1296" s="10"/>
      <c r="D1296" s="11"/>
      <c r="E1296" s="208" t="str">
        <f xml:space="preserve"> Inputs!E$556</f>
        <v xml:space="preserve">Eligible for post financeability adjustments tax uplift - PR24 Price control deliverables (PCD) revenue adjustment (ADDN1) </v>
      </c>
      <c r="F1296" s="213">
        <f xml:space="preserve"> Inputs!F$556</f>
        <v>0</v>
      </c>
      <c r="G1296" s="208" t="str">
        <f xml:space="preserve"> Inputs!G$556</f>
        <v>1 = Yes, 0 = No</v>
      </c>
      <c r="H1296" s="23"/>
    </row>
    <row r="1297" spans="1:8" hidden="1" outlineLevel="2" x14ac:dyDescent="0.2">
      <c r="A1297" s="3"/>
      <c r="B1297" s="3"/>
      <c r="C1297" s="10"/>
      <c r="D1297" s="11"/>
      <c r="E1297" s="208" t="str">
        <f xml:space="preserve"> Inputs!E$557</f>
        <v xml:space="preserve">Eligible for post financeability adjustments tax uplift - PR24 Price control deliverables (PCD) revenue adjustment (ADDN2) </v>
      </c>
      <c r="F1297" s="213">
        <f xml:space="preserve"> Inputs!F$557</f>
        <v>0</v>
      </c>
      <c r="G1297" s="208" t="str">
        <f xml:space="preserve"> Inputs!G$557</f>
        <v>1 = Yes, 0 = No</v>
      </c>
      <c r="H1297" s="23"/>
    </row>
    <row r="1298" spans="1:8" hidden="1" outlineLevel="2" x14ac:dyDescent="0.2">
      <c r="A1298" s="3"/>
      <c r="B1298" s="3"/>
      <c r="C1298" s="10"/>
      <c r="D1298" s="11"/>
      <c r="E1298" s="208" t="str">
        <f xml:space="preserve"> Inputs!E$558</f>
        <v xml:space="preserve">Eligible for post financeability adjustments tax uplift - PR24 Price control deliverables (PCD) revenue adjustment (Residential retail) </v>
      </c>
      <c r="F1298" s="213">
        <f xml:space="preserve"> Inputs!F$558</f>
        <v>0</v>
      </c>
      <c r="G1298" s="208" t="str">
        <f xml:space="preserve"> Inputs!G$558</f>
        <v>1 = Yes, 0 = No</v>
      </c>
      <c r="H1298" s="23"/>
    </row>
    <row r="1299" spans="1:8" hidden="1" outlineLevel="2" x14ac:dyDescent="0.2">
      <c r="A1299" s="3"/>
      <c r="B1299" s="3"/>
      <c r="C1299" s="10"/>
      <c r="D1299" s="11"/>
      <c r="E1299" s="208" t="str">
        <f xml:space="preserve"> Inputs!E$559</f>
        <v xml:space="preserve">Eligible for post financeability adjustments tax uplift - PR24 Price control deliverables (PCD) revenue adjustment (Business retail) </v>
      </c>
      <c r="F1299" s="213">
        <f xml:space="preserve"> Inputs!F$559</f>
        <v>0</v>
      </c>
      <c r="G1299" s="208" t="str">
        <f xml:space="preserve"> Inputs!G$559</f>
        <v>1 = Yes, 0 = No</v>
      </c>
      <c r="H1299" s="23"/>
    </row>
    <row r="1300" spans="1:8" hidden="1" outlineLevel="2" x14ac:dyDescent="0.2">
      <c r="A1300" s="3"/>
      <c r="B1300" s="3"/>
      <c r="C1300" s="10"/>
      <c r="D1300" s="11"/>
      <c r="E1300" s="211" t="s">
        <v>2935</v>
      </c>
      <c r="F1300" s="212">
        <f t="shared" ref="F1300:F1307" si="395" xml:space="preserve"> $F1284 * $F1292</f>
        <v>0</v>
      </c>
      <c r="G1300" s="211" t="s">
        <v>199</v>
      </c>
      <c r="H1300" s="4"/>
    </row>
    <row r="1301" spans="1:8" hidden="1" outlineLevel="2" x14ac:dyDescent="0.2">
      <c r="A1301" s="3"/>
      <c r="B1301" s="3"/>
      <c r="C1301" s="10"/>
      <c r="D1301" s="11"/>
      <c r="E1301" s="211" t="s">
        <v>2756</v>
      </c>
      <c r="F1301" s="212">
        <f t="shared" si="395"/>
        <v>0</v>
      </c>
      <c r="G1301" s="211" t="s">
        <v>199</v>
      </c>
      <c r="H1301" s="4"/>
    </row>
    <row r="1302" spans="1:8" hidden="1" outlineLevel="2" x14ac:dyDescent="0.2">
      <c r="A1302" s="3"/>
      <c r="B1302" s="3"/>
      <c r="C1302" s="10"/>
      <c r="D1302" s="11"/>
      <c r="E1302" s="211" t="s">
        <v>1992</v>
      </c>
      <c r="F1302" s="212">
        <f t="shared" si="395"/>
        <v>0</v>
      </c>
      <c r="G1302" s="211" t="s">
        <v>199</v>
      </c>
      <c r="H1302" s="4"/>
    </row>
    <row r="1303" spans="1:8" hidden="1" outlineLevel="2" x14ac:dyDescent="0.2">
      <c r="A1303" s="3"/>
      <c r="B1303" s="3"/>
      <c r="C1303" s="10"/>
      <c r="D1303" s="11"/>
      <c r="E1303" s="211" t="s">
        <v>1197</v>
      </c>
      <c r="F1303" s="212">
        <f t="shared" si="395"/>
        <v>0</v>
      </c>
      <c r="G1303" s="211" t="s">
        <v>199</v>
      </c>
      <c r="H1303" s="4"/>
    </row>
    <row r="1304" spans="1:8" hidden="1" outlineLevel="2" x14ac:dyDescent="0.2">
      <c r="A1304" s="3"/>
      <c r="B1304" s="3"/>
      <c r="C1304" s="10"/>
      <c r="D1304" s="11"/>
      <c r="E1304" s="211" t="s">
        <v>457</v>
      </c>
      <c r="F1304" s="212">
        <f t="shared" si="395"/>
        <v>0</v>
      </c>
      <c r="G1304" s="211" t="s">
        <v>199</v>
      </c>
      <c r="H1304" s="4"/>
    </row>
    <row r="1305" spans="1:8" hidden="1" outlineLevel="2" x14ac:dyDescent="0.2">
      <c r="A1305" s="3"/>
      <c r="B1305" s="3"/>
      <c r="C1305" s="10"/>
      <c r="D1305" s="11"/>
      <c r="E1305" s="211" t="s">
        <v>1993</v>
      </c>
      <c r="F1305" s="212">
        <f t="shared" si="395"/>
        <v>0</v>
      </c>
      <c r="G1305" s="211" t="s">
        <v>199</v>
      </c>
      <c r="H1305" s="4"/>
    </row>
    <row r="1306" spans="1:8" hidden="1" outlineLevel="2" x14ac:dyDescent="0.2">
      <c r="A1306" s="3"/>
      <c r="B1306" s="3"/>
      <c r="C1306" s="10"/>
      <c r="D1306" s="11"/>
      <c r="E1306" s="211" t="s">
        <v>628</v>
      </c>
      <c r="F1306" s="212">
        <f t="shared" si="395"/>
        <v>0</v>
      </c>
      <c r="G1306" s="211" t="s">
        <v>199</v>
      </c>
      <c r="H1306" s="4"/>
    </row>
    <row r="1307" spans="1:8" hidden="1" outlineLevel="2" x14ac:dyDescent="0.2">
      <c r="A1307" s="3"/>
      <c r="B1307" s="3"/>
      <c r="C1307" s="10"/>
      <c r="D1307" s="11"/>
      <c r="E1307" s="211" t="s">
        <v>280</v>
      </c>
      <c r="F1307" s="212">
        <f t="shared" si="395"/>
        <v>0</v>
      </c>
      <c r="G1307" s="211" t="s">
        <v>199</v>
      </c>
      <c r="H1307" s="4"/>
    </row>
    <row r="1308" spans="1:8" hidden="1" outlineLevel="2" x14ac:dyDescent="0.2"/>
    <row r="1309" spans="1:8" hidden="1" outlineLevel="2" x14ac:dyDescent="0.2"/>
    <row r="1310" spans="1:8" hidden="1" outlineLevel="2" x14ac:dyDescent="0.2">
      <c r="B1310" s="33" t="s">
        <v>581</v>
      </c>
    </row>
    <row r="1311" spans="1:8" hidden="1" outlineLevel="2" x14ac:dyDescent="0.2">
      <c r="E1311" s="37" t="str">
        <f t="shared" ref="E1311:G1311" si="396" xml:space="preserve"> E$441</f>
        <v xml:space="preserve">Ofwat - PR24 Wastewater enhancement revenue adjustment expressed in 2027-28 CPIH FYA prices (WR) </v>
      </c>
      <c r="F1311" s="4">
        <f t="shared" si="396"/>
        <v>0</v>
      </c>
      <c r="G1311" s="37" t="str">
        <f t="shared" si="396"/>
        <v>£m</v>
      </c>
      <c r="H1311" s="4"/>
    </row>
    <row r="1312" spans="1:8" hidden="1" outlineLevel="2" x14ac:dyDescent="0.2">
      <c r="E1312" s="37" t="str">
        <f t="shared" ref="E1312:G1312" si="397" xml:space="preserve"> E$442</f>
        <v xml:space="preserve">Ofwat - PR24 Wastewater enhancement revenue adjustment expressed in 2027-28 CPIH FYA prices (WN) </v>
      </c>
      <c r="F1312" s="4">
        <f t="shared" si="397"/>
        <v>0</v>
      </c>
      <c r="G1312" s="37" t="str">
        <f t="shared" si="397"/>
        <v>£m</v>
      </c>
      <c r="H1312" s="4"/>
    </row>
    <row r="1313" spans="1:8" hidden="1" outlineLevel="2" x14ac:dyDescent="0.2">
      <c r="E1313" s="37" t="str">
        <f t="shared" ref="E1313:G1313" si="398" xml:space="preserve"> E$443</f>
        <v xml:space="preserve">Ofwat - PR24 Wastewater enhancement revenue adjustment expressed in 2027-28 CPIH FYA prices (WWN) </v>
      </c>
      <c r="F1313" s="4">
        <f t="shared" si="398"/>
        <v>0</v>
      </c>
      <c r="G1313" s="37" t="str">
        <f t="shared" si="398"/>
        <v>£m</v>
      </c>
      <c r="H1313" s="4"/>
    </row>
    <row r="1314" spans="1:8" hidden="1" outlineLevel="2" x14ac:dyDescent="0.2">
      <c r="E1314" s="37" t="str">
        <f t="shared" ref="E1314:G1314" si="399" xml:space="preserve"> E$444</f>
        <v xml:space="preserve">Ofwat - PR24 Wastewater enhancement revenue adjustment expressed in 2027-28 CPIH FYA prices (BR) </v>
      </c>
      <c r="F1314" s="4">
        <f t="shared" si="399"/>
        <v>0</v>
      </c>
      <c r="G1314" s="37" t="str">
        <f t="shared" si="399"/>
        <v>£m</v>
      </c>
      <c r="H1314" s="4"/>
    </row>
    <row r="1315" spans="1:8" hidden="1" outlineLevel="2" x14ac:dyDescent="0.2">
      <c r="E1315" s="37" t="str">
        <f t="shared" ref="E1315:G1315" si="400" xml:space="preserve"> E$445</f>
        <v xml:space="preserve">Ofwat - PR24 Wastewater enhancement revenue adjustment expressed in 2027-28 CPIH FYA prices (ADDN1) </v>
      </c>
      <c r="F1315" s="4">
        <f t="shared" si="400"/>
        <v>0</v>
      </c>
      <c r="G1315" s="37" t="str">
        <f t="shared" si="400"/>
        <v>£m</v>
      </c>
      <c r="H1315" s="4"/>
    </row>
    <row r="1316" spans="1:8" hidden="1" outlineLevel="2" x14ac:dyDescent="0.2">
      <c r="E1316" s="37" t="str">
        <f t="shared" ref="E1316:G1316" si="401" xml:space="preserve"> E$446</f>
        <v xml:space="preserve">Ofwat - PR24 Wastewater enhancement revenue adjustment expressed in 2027-28 CPIH FYA prices (ADDN2) </v>
      </c>
      <c r="F1316" s="4">
        <f t="shared" si="401"/>
        <v>0</v>
      </c>
      <c r="G1316" s="37" t="str">
        <f t="shared" si="401"/>
        <v>£m</v>
      </c>
      <c r="H1316" s="4"/>
    </row>
    <row r="1317" spans="1:8" hidden="1" outlineLevel="2" x14ac:dyDescent="0.2">
      <c r="E1317" s="37" t="str">
        <f t="shared" ref="E1317:G1317" si="402" xml:space="preserve"> E$447</f>
        <v xml:space="preserve">Ofwat - PR24 Wastewater enhancement revenue adjustment expressed in 2027-28 CPIH FYA prices (Residential retail) </v>
      </c>
      <c r="F1317" s="4">
        <f t="shared" si="402"/>
        <v>0</v>
      </c>
      <c r="G1317" s="37" t="str">
        <f t="shared" si="402"/>
        <v>£m</v>
      </c>
      <c r="H1317" s="4"/>
    </row>
    <row r="1318" spans="1:8" hidden="1" outlineLevel="2" x14ac:dyDescent="0.2">
      <c r="E1318" s="37" t="str">
        <f t="shared" ref="E1318:G1318" si="403" xml:space="preserve"> E$448</f>
        <v xml:space="preserve">Ofwat - PR24 Wastewater enhancement revenue adjustment expressed in 2027-28 CPIH FYA prices (Business retail) </v>
      </c>
      <c r="F1318" s="4">
        <f t="shared" si="403"/>
        <v>0</v>
      </c>
      <c r="G1318" s="37" t="str">
        <f t="shared" si="403"/>
        <v>£m</v>
      </c>
      <c r="H1318" s="4"/>
    </row>
    <row r="1319" spans="1:8" hidden="1" outlineLevel="2" x14ac:dyDescent="0.2">
      <c r="A1319" s="3"/>
      <c r="B1319" s="3"/>
      <c r="C1319" s="10"/>
      <c r="D1319" s="11"/>
      <c r="E1319" s="208" t="str">
        <f xml:space="preserve"> Inputs!E$561</f>
        <v xml:space="preserve">Eligible for post financeability adjustments tax uplift - PR24 Wastewater enhancement revenue adjustment (WR) </v>
      </c>
      <c r="F1319" s="213">
        <f xml:space="preserve"> Inputs!F$561</f>
        <v>0</v>
      </c>
      <c r="G1319" s="208" t="str">
        <f xml:space="preserve"> Inputs!G$561</f>
        <v>1 = Yes, 0 = No</v>
      </c>
      <c r="H1319" s="23"/>
    </row>
    <row r="1320" spans="1:8" hidden="1" outlineLevel="2" x14ac:dyDescent="0.2">
      <c r="A1320" s="3"/>
      <c r="B1320" s="3"/>
      <c r="C1320" s="10"/>
      <c r="D1320" s="11"/>
      <c r="E1320" s="208" t="str">
        <f xml:space="preserve"> Inputs!E$562</f>
        <v xml:space="preserve">Eligible for post financeability adjustments tax uplift - PR24 Wastewater enhancement revenue adjustment (WN) </v>
      </c>
      <c r="F1320" s="213">
        <f xml:space="preserve"> Inputs!F$562</f>
        <v>0</v>
      </c>
      <c r="G1320" s="208" t="str">
        <f xml:space="preserve"> Inputs!G$562</f>
        <v>1 = Yes, 0 = No</v>
      </c>
      <c r="H1320" s="23"/>
    </row>
    <row r="1321" spans="1:8" hidden="1" outlineLevel="2" x14ac:dyDescent="0.2">
      <c r="A1321" s="3"/>
      <c r="B1321" s="3"/>
      <c r="C1321" s="10"/>
      <c r="D1321" s="11"/>
      <c r="E1321" s="208" t="str">
        <f xml:space="preserve"> Inputs!E$563</f>
        <v xml:space="preserve">Eligible for post financeability adjustments tax uplift - PR24 Wastewater enhancement revenue adjustment (WWN) </v>
      </c>
      <c r="F1321" s="213">
        <f xml:space="preserve"> Inputs!F$563</f>
        <v>0</v>
      </c>
      <c r="G1321" s="208" t="str">
        <f xml:space="preserve"> Inputs!G$563</f>
        <v>1 = Yes, 0 = No</v>
      </c>
      <c r="H1321" s="23"/>
    </row>
    <row r="1322" spans="1:8" hidden="1" outlineLevel="2" x14ac:dyDescent="0.2">
      <c r="A1322" s="3"/>
      <c r="B1322" s="3"/>
      <c r="C1322" s="10"/>
      <c r="D1322" s="11"/>
      <c r="E1322" s="208" t="str">
        <f xml:space="preserve"> Inputs!E$564</f>
        <v xml:space="preserve">Eligible for post financeability adjustments tax uplift - PR24 Wastewater enhancement revenue adjustment (BR) </v>
      </c>
      <c r="F1322" s="213">
        <f xml:space="preserve"> Inputs!F$564</f>
        <v>0</v>
      </c>
      <c r="G1322" s="208" t="str">
        <f xml:space="preserve"> Inputs!G$564</f>
        <v>1 = Yes, 0 = No</v>
      </c>
      <c r="H1322" s="23"/>
    </row>
    <row r="1323" spans="1:8" hidden="1" outlineLevel="2" x14ac:dyDescent="0.2">
      <c r="A1323" s="3"/>
      <c r="B1323" s="3"/>
      <c r="C1323" s="10"/>
      <c r="D1323" s="11"/>
      <c r="E1323" s="208" t="str">
        <f xml:space="preserve"> Inputs!E$565</f>
        <v xml:space="preserve">Eligible for post financeability adjustments tax uplift - PR24 Wastewater enhancement revenue adjustment (ADDN1) </v>
      </c>
      <c r="F1323" s="213">
        <f xml:space="preserve"> Inputs!F$565</f>
        <v>0</v>
      </c>
      <c r="G1323" s="208" t="str">
        <f xml:space="preserve"> Inputs!G$565</f>
        <v>1 = Yes, 0 = No</v>
      </c>
      <c r="H1323" s="23"/>
    </row>
    <row r="1324" spans="1:8" hidden="1" outlineLevel="2" x14ac:dyDescent="0.2">
      <c r="A1324" s="3"/>
      <c r="B1324" s="3"/>
      <c r="C1324" s="10"/>
      <c r="D1324" s="11"/>
      <c r="E1324" s="208" t="str">
        <f xml:space="preserve"> Inputs!E$566</f>
        <v xml:space="preserve">Eligible for post financeability adjustments tax uplift - PR24 Wastewater enhancement revenue adjustment (ADDN2) </v>
      </c>
      <c r="F1324" s="213">
        <f xml:space="preserve"> Inputs!F$566</f>
        <v>0</v>
      </c>
      <c r="G1324" s="208" t="str">
        <f xml:space="preserve"> Inputs!G$566</f>
        <v>1 = Yes, 0 = No</v>
      </c>
      <c r="H1324" s="23"/>
    </row>
    <row r="1325" spans="1:8" hidden="1" outlineLevel="2" x14ac:dyDescent="0.2">
      <c r="A1325" s="3"/>
      <c r="B1325" s="3"/>
      <c r="C1325" s="10"/>
      <c r="D1325" s="11"/>
      <c r="E1325" s="208" t="str">
        <f xml:space="preserve"> Inputs!E$567</f>
        <v xml:space="preserve">Eligible for post financeability adjustments tax uplift - PR24 Wastewater enhancement revenue adjustment (Residential retail) </v>
      </c>
      <c r="F1325" s="213">
        <f xml:space="preserve"> Inputs!F$567</f>
        <v>0</v>
      </c>
      <c r="G1325" s="208" t="str">
        <f xml:space="preserve"> Inputs!G$567</f>
        <v>1 = Yes, 0 = No</v>
      </c>
      <c r="H1325" s="23"/>
    </row>
    <row r="1326" spans="1:8" hidden="1" outlineLevel="2" x14ac:dyDescent="0.2">
      <c r="A1326" s="3"/>
      <c r="B1326" s="3"/>
      <c r="C1326" s="10"/>
      <c r="D1326" s="11"/>
      <c r="E1326" s="208" t="str">
        <f xml:space="preserve"> Inputs!E$568</f>
        <v xml:space="preserve">Eligible for post financeability adjustments tax uplift - PR24 Wastewater enhancement revenue adjustment (Business retail) </v>
      </c>
      <c r="F1326" s="213">
        <f xml:space="preserve"> Inputs!F$568</f>
        <v>0</v>
      </c>
      <c r="G1326" s="208" t="str">
        <f xml:space="preserve"> Inputs!G$568</f>
        <v>1 = Yes, 0 = No</v>
      </c>
      <c r="H1326" s="23"/>
    </row>
    <row r="1327" spans="1:8" hidden="1" outlineLevel="2" x14ac:dyDescent="0.2">
      <c r="A1327" s="3"/>
      <c r="B1327" s="3"/>
      <c r="C1327" s="10"/>
      <c r="D1327" s="11"/>
      <c r="E1327" s="211" t="s">
        <v>801</v>
      </c>
      <c r="F1327" s="212">
        <f t="shared" ref="F1327:F1334" si="404" xml:space="preserve"> $F1311 * $F1319</f>
        <v>0</v>
      </c>
      <c r="G1327" s="211" t="s">
        <v>199</v>
      </c>
      <c r="H1327" s="4"/>
    </row>
    <row r="1328" spans="1:8" hidden="1" outlineLevel="2" x14ac:dyDescent="0.2">
      <c r="A1328" s="3"/>
      <c r="B1328" s="3"/>
      <c r="C1328" s="10"/>
      <c r="D1328" s="11"/>
      <c r="E1328" s="211" t="s">
        <v>802</v>
      </c>
      <c r="F1328" s="212">
        <f t="shared" si="404"/>
        <v>0</v>
      </c>
      <c r="G1328" s="211" t="s">
        <v>199</v>
      </c>
      <c r="H1328" s="4"/>
    </row>
    <row r="1329" spans="1:8" hidden="1" outlineLevel="2" x14ac:dyDescent="0.2">
      <c r="A1329" s="3"/>
      <c r="B1329" s="3"/>
      <c r="C1329" s="10"/>
      <c r="D1329" s="11"/>
      <c r="E1329" s="211" t="s">
        <v>1619</v>
      </c>
      <c r="F1329" s="212">
        <f t="shared" si="404"/>
        <v>0</v>
      </c>
      <c r="G1329" s="211" t="s">
        <v>199</v>
      </c>
      <c r="H1329" s="4"/>
    </row>
    <row r="1330" spans="1:8" hidden="1" outlineLevel="2" x14ac:dyDescent="0.2">
      <c r="A1330" s="3"/>
      <c r="B1330" s="3"/>
      <c r="C1330" s="10"/>
      <c r="D1330" s="11"/>
      <c r="E1330" s="211" t="s">
        <v>2341</v>
      </c>
      <c r="F1330" s="212">
        <f t="shared" si="404"/>
        <v>0</v>
      </c>
      <c r="G1330" s="211" t="s">
        <v>199</v>
      </c>
      <c r="H1330" s="4"/>
    </row>
    <row r="1331" spans="1:8" hidden="1" outlineLevel="2" x14ac:dyDescent="0.2">
      <c r="A1331" s="3"/>
      <c r="B1331" s="3"/>
      <c r="C1331" s="10"/>
      <c r="D1331" s="11"/>
      <c r="E1331" s="211" t="s">
        <v>1198</v>
      </c>
      <c r="F1331" s="212">
        <f t="shared" si="404"/>
        <v>0</v>
      </c>
      <c r="G1331" s="211" t="s">
        <v>199</v>
      </c>
      <c r="H1331" s="4"/>
    </row>
    <row r="1332" spans="1:8" hidden="1" outlineLevel="2" x14ac:dyDescent="0.2">
      <c r="A1332" s="3"/>
      <c r="B1332" s="3"/>
      <c r="C1332" s="10"/>
      <c r="D1332" s="11"/>
      <c r="E1332" s="211" t="s">
        <v>2757</v>
      </c>
      <c r="F1332" s="212">
        <f t="shared" si="404"/>
        <v>0</v>
      </c>
      <c r="G1332" s="211" t="s">
        <v>199</v>
      </c>
      <c r="H1332" s="4"/>
    </row>
    <row r="1333" spans="1:8" hidden="1" outlineLevel="2" x14ac:dyDescent="0.2">
      <c r="A1333" s="3"/>
      <c r="B1333" s="3"/>
      <c r="C1333" s="10"/>
      <c r="D1333" s="11"/>
      <c r="E1333" s="211" t="s">
        <v>629</v>
      </c>
      <c r="F1333" s="212">
        <f t="shared" si="404"/>
        <v>0</v>
      </c>
      <c r="G1333" s="211" t="s">
        <v>199</v>
      </c>
      <c r="H1333" s="4"/>
    </row>
    <row r="1334" spans="1:8" hidden="1" outlineLevel="2" x14ac:dyDescent="0.2">
      <c r="A1334" s="3"/>
      <c r="B1334" s="3"/>
      <c r="C1334" s="10"/>
      <c r="D1334" s="11"/>
      <c r="E1334" s="211" t="s">
        <v>1002</v>
      </c>
      <c r="F1334" s="212">
        <f t="shared" si="404"/>
        <v>0</v>
      </c>
      <c r="G1334" s="211" t="s">
        <v>199</v>
      </c>
      <c r="H1334" s="4"/>
    </row>
    <row r="1335" spans="1:8" hidden="1" outlineLevel="2" x14ac:dyDescent="0.2"/>
    <row r="1336" spans="1:8" hidden="1" outlineLevel="1" x14ac:dyDescent="0.2"/>
    <row r="1337" spans="1:8" hidden="1" outlineLevel="1" x14ac:dyDescent="0.2"/>
    <row r="1338" spans="1:8" s="21" customFormat="1" hidden="1" outlineLevel="1" x14ac:dyDescent="0.2">
      <c r="A1338" s="17"/>
      <c r="B1338" s="17"/>
      <c r="C1338" s="35" t="s">
        <v>754</v>
      </c>
      <c r="D1338" s="31"/>
    </row>
    <row r="1339" spans="1:8" hidden="1" outlineLevel="1" x14ac:dyDescent="0.2"/>
    <row r="1340" spans="1:8" hidden="1" outlineLevel="2" x14ac:dyDescent="0.2">
      <c r="B1340" s="33" t="s">
        <v>1357</v>
      </c>
    </row>
    <row r="1341" spans="1:8" hidden="1" outlineLevel="2" x14ac:dyDescent="0.2">
      <c r="A1341" s="3"/>
      <c r="B1341" s="3"/>
      <c r="C1341" s="10"/>
      <c r="D1341" s="11"/>
      <c r="E1341" s="2" t="str">
        <f xml:space="preserve"> 'Report lookups'!E$1355</f>
        <v>Ofwat - PR24 ODI revenue adjustment eligible for tax uplift in 2027-28 CPIH FYA prices (WR)</v>
      </c>
      <c r="F1341" s="9">
        <f xml:space="preserve"> 'Report lookups'!F$1355</f>
        <v>0</v>
      </c>
      <c r="G1341" s="2" t="str">
        <f xml:space="preserve"> 'Report lookups'!G$1355</f>
        <v>£m</v>
      </c>
      <c r="H1341" s="4"/>
    </row>
    <row r="1342" spans="1:8" hidden="1" outlineLevel="2" x14ac:dyDescent="0.2">
      <c r="A1342" s="3"/>
      <c r="B1342" s="3"/>
      <c r="C1342" s="10"/>
      <c r="D1342" s="11"/>
      <c r="E1342" s="2" t="str">
        <f xml:space="preserve"> 'Report lookups'!E$1379</f>
        <v>Ofwat - PR24 Delayed delivery cashflow mechanism (DDCM) revenue adjustment eligible for tax uplift in 2027-28 CPIH FYA prices (WR)</v>
      </c>
      <c r="F1342" s="9">
        <f xml:space="preserve"> 'Report lookups'!F$1379</f>
        <v>0</v>
      </c>
      <c r="G1342" s="2" t="str">
        <f xml:space="preserve"> 'Report lookups'!G$1379</f>
        <v>£m</v>
      </c>
      <c r="H1342" s="4"/>
    </row>
    <row r="1343" spans="1:8" hidden="1" outlineLevel="2" x14ac:dyDescent="0.2">
      <c r="A1343" s="3"/>
      <c r="B1343" s="3"/>
      <c r="C1343" s="10"/>
      <c r="D1343" s="11"/>
      <c r="E1343" s="2" t="str">
        <f xml:space="preserve"> 'Report lookups'!E$1391</f>
        <v>Ofwat - PR24 Business retail revenue adjustment eligible for tax uplift in 2027-28 CPIH FYA prices (WR)</v>
      </c>
      <c r="F1343" s="9">
        <f xml:space="preserve"> 'Report lookups'!F$1391</f>
        <v>0</v>
      </c>
      <c r="G1343" s="2" t="str">
        <f xml:space="preserve"> 'Report lookups'!G$1391</f>
        <v>£m</v>
      </c>
      <c r="H1343" s="4"/>
    </row>
    <row r="1344" spans="1:8" hidden="1" outlineLevel="2" x14ac:dyDescent="0.2">
      <c r="A1344" s="3"/>
      <c r="B1344" s="3"/>
      <c r="C1344" s="10"/>
      <c r="D1344" s="11"/>
      <c r="E1344" s="2" t="str">
        <f xml:space="preserve"> 'Report lookups'!E$1403</f>
        <v>Ofwat - PR24 Water trading revenue adjustment eligible for tax uplift in 2027-28 CPIH FYA prices (WR)</v>
      </c>
      <c r="F1344" s="9">
        <f xml:space="preserve"> 'Report lookups'!F$1403</f>
        <v>0</v>
      </c>
      <c r="G1344" s="2" t="str">
        <f xml:space="preserve"> 'Report lookups'!G$1403</f>
        <v>£m</v>
      </c>
      <c r="H1344" s="4"/>
    </row>
    <row r="1345" spans="1:8" hidden="1" outlineLevel="2" x14ac:dyDescent="0.2">
      <c r="A1345" s="3"/>
      <c r="B1345" s="3"/>
      <c r="C1345" s="10"/>
      <c r="D1345" s="11"/>
      <c r="E1345" s="2" t="str">
        <f xml:space="preserve"> 'Report lookups'!E$1415</f>
        <v>Ofwat - PR24 Third party services revenue adjustment eligible for tax uplift in 2027-28 CPIH FYA prices (WR)</v>
      </c>
      <c r="F1345" s="9">
        <f xml:space="preserve"> 'Report lookups'!F$1415</f>
        <v>0</v>
      </c>
      <c r="G1345" s="2" t="str">
        <f xml:space="preserve"> 'Report lookups'!G$1415</f>
        <v>£m</v>
      </c>
      <c r="H1345" s="4"/>
    </row>
    <row r="1346" spans="1:8" hidden="1" outlineLevel="2" x14ac:dyDescent="0.2">
      <c r="A1346" s="3"/>
      <c r="B1346" s="3"/>
      <c r="C1346" s="10"/>
      <c r="D1346" s="11"/>
      <c r="E1346" s="2" t="str">
        <f xml:space="preserve"> 'Report lookups'!E$1427</f>
        <v>Ofwat - PR24 Cost of new debt revenue adjustment eligible for tax uplift in 2027-28 CPIH FYA prices (WR)</v>
      </c>
      <c r="F1346" s="9">
        <f xml:space="preserve"> 'Report lookups'!F$1427</f>
        <v>0</v>
      </c>
      <c r="G1346" s="2" t="str">
        <f xml:space="preserve"> 'Report lookups'!G$1427</f>
        <v>£m</v>
      </c>
      <c r="H1346" s="4"/>
    </row>
    <row r="1347" spans="1:8" hidden="1" outlineLevel="2" x14ac:dyDescent="0.2">
      <c r="A1347" s="3"/>
      <c r="B1347" s="3"/>
      <c r="C1347" s="10"/>
      <c r="D1347" s="11"/>
      <c r="E1347" s="2" t="str">
        <f xml:space="preserve"> 'Report lookups'!E$1439</f>
        <v>Ofwat - PR24 Totex costs revenue adjustment eligible for tax uplift in 2027-28 CPIH FYA prices (WR)</v>
      </c>
      <c r="F1347" s="9">
        <f xml:space="preserve"> 'Report lookups'!F$1439</f>
        <v>0</v>
      </c>
      <c r="G1347" s="2" t="str">
        <f xml:space="preserve"> 'Report lookups'!G$1439</f>
        <v>£m</v>
      </c>
      <c r="H1347" s="4"/>
    </row>
    <row r="1348" spans="1:8" hidden="1" outlineLevel="2" x14ac:dyDescent="0.2">
      <c r="A1348" s="3"/>
      <c r="B1348" s="3"/>
      <c r="C1348" s="10"/>
      <c r="D1348" s="11"/>
      <c r="E1348" s="2" t="str">
        <f xml:space="preserve"> 'Report lookups'!E$1451</f>
        <v>Ofwat - PR24 Tax revenue adjustment eligible for tax uplift in 2027-28 CPIH FYA prices (WR)</v>
      </c>
      <c r="F1348" s="9">
        <f xml:space="preserve"> 'Report lookups'!F$1451</f>
        <v>0</v>
      </c>
      <c r="G1348" s="2" t="str">
        <f xml:space="preserve"> 'Report lookups'!G$1451</f>
        <v>£m</v>
      </c>
      <c r="H1348" s="4"/>
    </row>
    <row r="1349" spans="1:8" hidden="1" outlineLevel="2" x14ac:dyDescent="0.2">
      <c r="A1349" s="3"/>
      <c r="B1349" s="3"/>
      <c r="C1349" s="10"/>
      <c r="D1349" s="11"/>
      <c r="E1349" s="2" t="str">
        <f xml:space="preserve"> 'Report lookups'!E$1463</f>
        <v>Ofwat - PR24 Real price effects revenue adjustment eligible for tax uplift in 2027-28 CPIH FYA prices (WR)</v>
      </c>
      <c r="F1349" s="9">
        <f xml:space="preserve"> 'Report lookups'!F$1463</f>
        <v>0</v>
      </c>
      <c r="G1349" s="2" t="str">
        <f xml:space="preserve"> 'Report lookups'!G$1463</f>
        <v>£m</v>
      </c>
      <c r="H1349" s="4"/>
    </row>
    <row r="1350" spans="1:8" hidden="1" outlineLevel="2" x14ac:dyDescent="0.2">
      <c r="A1350" s="3"/>
      <c r="B1350" s="3"/>
      <c r="C1350" s="10"/>
      <c r="D1350" s="11"/>
      <c r="E1350" s="2" t="str">
        <f xml:space="preserve"> 'Report lookups'!E$1475</f>
        <v>Ofwat - PR24 Major projects revenue adjustment eligible for tax uplift in 2027-28 CPIH FYA prices (WR)</v>
      </c>
      <c r="F1350" s="9">
        <f xml:space="preserve"> 'Report lookups'!F$1475</f>
        <v>0</v>
      </c>
      <c r="G1350" s="2" t="str">
        <f xml:space="preserve"> 'Report lookups'!G$1475</f>
        <v>£m</v>
      </c>
      <c r="H1350" s="4"/>
    </row>
    <row r="1351" spans="1:8" hidden="1" outlineLevel="2" x14ac:dyDescent="0.2">
      <c r="A1351" s="3"/>
      <c r="B1351" s="3"/>
      <c r="C1351" s="10"/>
      <c r="D1351" s="11"/>
      <c r="E1351" s="2" t="str">
        <f xml:space="preserve"> 'Report lookups'!E$1487</f>
        <v>Ofwat - PR24 Cost change process revenue adjustment eligible for tax uplift in 2027-28 CPIH FYA prices (WR)</v>
      </c>
      <c r="F1351" s="9">
        <f xml:space="preserve"> 'Report lookups'!F$1487</f>
        <v>0</v>
      </c>
      <c r="G1351" s="2" t="str">
        <f xml:space="preserve"> 'Report lookups'!G$1487</f>
        <v>£m</v>
      </c>
      <c r="H1351" s="4"/>
    </row>
    <row r="1352" spans="1:8" hidden="1" outlineLevel="2" x14ac:dyDescent="0.2">
      <c r="A1352" s="3"/>
      <c r="B1352" s="3"/>
      <c r="C1352" s="10"/>
      <c r="D1352" s="11"/>
      <c r="E1352" s="2" t="str">
        <f xml:space="preserve"> 'Report lookups'!E$1499</f>
        <v>Ofwat - PR24 Havant Thicket - cost of debt revenue adjustment eligible for tax uplift in 2027-28 CPIH FYA prices (WR)</v>
      </c>
      <c r="F1352" s="9">
        <f xml:space="preserve"> 'Report lookups'!F$1499</f>
        <v>0</v>
      </c>
      <c r="G1352" s="2" t="str">
        <f xml:space="preserve"> 'Report lookups'!G$1499</f>
        <v>£m</v>
      </c>
      <c r="H1352" s="4"/>
    </row>
    <row r="1353" spans="1:8" hidden="1" outlineLevel="2" x14ac:dyDescent="0.2">
      <c r="A1353" s="3"/>
      <c r="B1353" s="3"/>
      <c r="C1353" s="10"/>
      <c r="D1353" s="11"/>
      <c r="E1353" s="2" t="str">
        <f xml:space="preserve"> 'Report lookups'!E$1511</f>
        <v>Ofwat - PR24 Innovation and water efficiency revenue adjustment eligible for tax uplift in 2027-28 CPIH FYA prices (WR)</v>
      </c>
      <c r="F1353" s="9">
        <f xml:space="preserve"> 'Report lookups'!F$1511</f>
        <v>0</v>
      </c>
      <c r="G1353" s="2" t="str">
        <f xml:space="preserve"> 'Report lookups'!G$1511</f>
        <v>£m</v>
      </c>
      <c r="H1353" s="4"/>
    </row>
    <row r="1354" spans="1:8" hidden="1" outlineLevel="2" x14ac:dyDescent="0.2">
      <c r="A1354" s="3"/>
      <c r="B1354" s="3"/>
      <c r="C1354" s="10"/>
      <c r="D1354" s="11"/>
      <c r="E1354" s="2" t="str">
        <f xml:space="preserve"> 'Report lookups'!E$1523</f>
        <v>Ofwat - PR24 QAA revenue adjustment eligible for tax uplift in 2027-28 CPIH FYA prices (WR)</v>
      </c>
      <c r="F1354" s="9">
        <f xml:space="preserve"> 'Report lookups'!F$1523</f>
        <v>0</v>
      </c>
      <c r="G1354" s="2" t="str">
        <f xml:space="preserve"> 'Report lookups'!G$1523</f>
        <v>£m</v>
      </c>
      <c r="H1354" s="4"/>
    </row>
    <row r="1355" spans="1:8" hidden="1" outlineLevel="2" x14ac:dyDescent="0.2">
      <c r="A1355" s="3"/>
      <c r="B1355" s="3"/>
      <c r="C1355" s="10"/>
      <c r="D1355" s="11"/>
      <c r="E1355" s="2" t="str">
        <f xml:space="preserve"> 'Report lookups'!E$1595</f>
        <v>Ofwat - PR24 Price control deliverables (PCD) revenue adjustment eligible for tax uplift in 2027-28 CPIH FYA prices (WR)</v>
      </c>
      <c r="F1355" s="9">
        <f xml:space="preserve"> 'Report lookups'!F$1595</f>
        <v>0</v>
      </c>
      <c r="G1355" s="2" t="str">
        <f xml:space="preserve"> 'Report lookups'!G$1595</f>
        <v>£m</v>
      </c>
      <c r="H1355" s="4"/>
    </row>
    <row r="1356" spans="1:8" hidden="1" outlineLevel="2" x14ac:dyDescent="0.2">
      <c r="A1356" s="3"/>
      <c r="B1356" s="3"/>
      <c r="C1356" s="10"/>
      <c r="D1356" s="11"/>
      <c r="E1356" s="2" t="str">
        <f xml:space="preserve"> 'Report lookups'!E$1607</f>
        <v>Ofwat - PR24 Wastewater enhancement revenue adjustment eligible for tax uplift in 2027-28 CPIH FYA prices (WR)</v>
      </c>
      <c r="F1356" s="9">
        <f xml:space="preserve"> 'Report lookups'!F$1607</f>
        <v>0</v>
      </c>
      <c r="G1356" s="2" t="str">
        <f xml:space="preserve"> 'Report lookups'!G$1607</f>
        <v>£m</v>
      </c>
      <c r="H1356" s="4"/>
    </row>
    <row r="1357" spans="1:8" hidden="1" outlineLevel="2" x14ac:dyDescent="0.2">
      <c r="A1357" s="3"/>
      <c r="B1357" s="3"/>
      <c r="C1357" s="10"/>
      <c r="D1357" s="11"/>
      <c r="E1357" s="2" t="str">
        <f xml:space="preserve"> 'Report lookups'!E$1535</f>
        <v>Ofwat - Other revenue adjustment eligible for tax uplift in 2027-28 CPIH FYA prices (WR)</v>
      </c>
      <c r="F1357" s="9">
        <f xml:space="preserve"> 'Report lookups'!F$1535</f>
        <v>0</v>
      </c>
      <c r="G1357" s="2" t="str">
        <f xml:space="preserve"> 'Report lookups'!G$1535</f>
        <v>£m</v>
      </c>
      <c r="H1357" s="4"/>
    </row>
    <row r="1358" spans="1:8" hidden="1" outlineLevel="2" x14ac:dyDescent="0.2">
      <c r="A1358" s="3"/>
      <c r="B1358" s="3"/>
      <c r="C1358" s="10"/>
      <c r="D1358" s="11"/>
      <c r="E1358" s="2" t="str">
        <f xml:space="preserve"> 'Report lookups'!E$1547</f>
        <v>Ofwat - PR24 Delivery mechanism (DM) revenue adjustment eligible for tax uplift in 2027-28 CPIH FYA prices (WR)</v>
      </c>
      <c r="F1358" s="9">
        <f xml:space="preserve"> 'Report lookups'!F$1547</f>
        <v>0</v>
      </c>
      <c r="G1358" s="2" t="str">
        <f xml:space="preserve"> 'Report lookups'!G$1547</f>
        <v>£m</v>
      </c>
      <c r="H1358" s="4"/>
    </row>
    <row r="1359" spans="1:8" hidden="1" outlineLevel="2" x14ac:dyDescent="0.2">
      <c r="A1359" s="3"/>
      <c r="B1359" s="3"/>
      <c r="C1359" s="10"/>
      <c r="D1359" s="11"/>
      <c r="E1359" s="2" t="str">
        <f xml:space="preserve"> 'Report lookups'!E$1559</f>
        <v>Ofwat - PR24 Residential retail revenue adjustment eligible for tax uplift in 2027-28 CPIH FYA prices (WR)</v>
      </c>
      <c r="F1359" s="9">
        <f xml:space="preserve"> 'Report lookups'!F$1559</f>
        <v>0</v>
      </c>
      <c r="G1359" s="2" t="str">
        <f xml:space="preserve"> 'Report lookups'!G$1559</f>
        <v>£m</v>
      </c>
      <c r="H1359" s="4"/>
    </row>
    <row r="1360" spans="1:8" hidden="1" outlineLevel="2" x14ac:dyDescent="0.2">
      <c r="A1360" s="3"/>
      <c r="B1360" s="3"/>
      <c r="C1360" s="10"/>
      <c r="D1360" s="11"/>
      <c r="E1360" s="2" t="str">
        <f xml:space="preserve"> 'Report lookups'!E$1367</f>
        <v>Ofwat - PR24 RFI revenue adjustment eligible for tax uplift in 2027-28 CPIH FYA prices (WR)</v>
      </c>
      <c r="F1360" s="9">
        <f xml:space="preserve"> 'Report lookups'!F$1367</f>
        <v>0</v>
      </c>
      <c r="G1360" s="2" t="str">
        <f xml:space="preserve"> 'Report lookups'!G$1367</f>
        <v>£m</v>
      </c>
      <c r="H1360" s="4"/>
    </row>
    <row r="1361" spans="1:8" hidden="1" outlineLevel="2" x14ac:dyDescent="0.2">
      <c r="A1361" s="3"/>
      <c r="B1361" s="3"/>
      <c r="C1361" s="10"/>
      <c r="D1361" s="11"/>
      <c r="E1361" s="2" t="str">
        <f xml:space="preserve"> 'Report lookups'!E$1571</f>
        <v>Ofwat - PR24 Bioresources revenue adjustment eligible for tax uplift in 2027-28 CPIH FYA prices (WR)</v>
      </c>
      <c r="F1361" s="9">
        <f xml:space="preserve"> 'Report lookups'!F$1571</f>
        <v>0</v>
      </c>
      <c r="G1361" s="2" t="str">
        <f xml:space="preserve"> 'Report lookups'!G$1571</f>
        <v>£m</v>
      </c>
      <c r="H1361" s="4"/>
    </row>
    <row r="1362" spans="1:8" hidden="1" outlineLevel="2" x14ac:dyDescent="0.2">
      <c r="A1362" s="3"/>
      <c r="B1362" s="3"/>
      <c r="C1362" s="10"/>
      <c r="D1362" s="11"/>
      <c r="E1362" s="2" t="str">
        <f xml:space="preserve"> 'Report lookups'!E$1583</f>
        <v>Ofwat - PR24 Bioresources forecasting accuracy incentive penalty adjustment eligible for tax uplift in 2027-28 CPIH FYA prices (WR)</v>
      </c>
      <c r="F1362" s="9">
        <f xml:space="preserve"> 'Report lookups'!F$1583</f>
        <v>0</v>
      </c>
      <c r="G1362" s="2" t="str">
        <f xml:space="preserve"> 'Report lookups'!G$1583</f>
        <v>£m</v>
      </c>
      <c r="H1362" s="4"/>
    </row>
    <row r="1363" spans="1:8" hidden="1" outlineLevel="2" x14ac:dyDescent="0.2">
      <c r="E1363" s="211" t="s">
        <v>1357</v>
      </c>
      <c r="F1363" s="212">
        <f xml:space="preserve"> SUM( $F1341:$F1362 )</f>
        <v>0</v>
      </c>
      <c r="G1363" s="211" t="s">
        <v>199</v>
      </c>
      <c r="H1363" s="4"/>
    </row>
    <row r="1364" spans="1:8" hidden="1" outlineLevel="2" x14ac:dyDescent="0.2"/>
    <row r="1365" spans="1:8" hidden="1" outlineLevel="2" x14ac:dyDescent="0.2"/>
    <row r="1366" spans="1:8" hidden="1" outlineLevel="2" x14ac:dyDescent="0.2">
      <c r="B1366" s="33" t="s">
        <v>1141</v>
      </c>
    </row>
    <row r="1367" spans="1:8" hidden="1" outlineLevel="2" x14ac:dyDescent="0.2">
      <c r="A1367" s="3"/>
      <c r="B1367" s="3"/>
      <c r="C1367" s="10"/>
      <c r="D1367" s="11"/>
      <c r="E1367" s="2" t="str">
        <f xml:space="preserve"> 'Report lookups'!E$1622</f>
        <v>Ofwat - PR24 ODI revenue adjustment eligible for tax uplift in 2027-28 CPIH FYA prices (WN)</v>
      </c>
      <c r="F1367" s="9">
        <f xml:space="preserve"> 'Report lookups'!F$1622</f>
        <v>0</v>
      </c>
      <c r="G1367" s="2" t="str">
        <f xml:space="preserve"> 'Report lookups'!G$1622</f>
        <v>£m</v>
      </c>
      <c r="H1367" s="4"/>
    </row>
    <row r="1368" spans="1:8" hidden="1" outlineLevel="2" x14ac:dyDescent="0.2">
      <c r="A1368" s="3"/>
      <c r="B1368" s="3"/>
      <c r="C1368" s="10"/>
      <c r="D1368" s="11"/>
      <c r="E1368" s="2" t="str">
        <f xml:space="preserve"> 'Report lookups'!E$1634</f>
        <v>Ofwat - PR24 Delayed delivery cashflow mechanism (DDCM) revenue adjustment eligible for tax uplift in 2027-28 CPIH FYA prices (WN)</v>
      </c>
      <c r="F1368" s="9">
        <f xml:space="preserve"> 'Report lookups'!F$1634</f>
        <v>0</v>
      </c>
      <c r="G1368" s="2" t="str">
        <f xml:space="preserve"> 'Report lookups'!G$1634</f>
        <v>£m</v>
      </c>
      <c r="H1368" s="4"/>
    </row>
    <row r="1369" spans="1:8" hidden="1" outlineLevel="2" x14ac:dyDescent="0.2">
      <c r="A1369" s="3"/>
      <c r="B1369" s="3"/>
      <c r="C1369" s="10"/>
      <c r="D1369" s="11"/>
      <c r="E1369" s="2" t="str">
        <f xml:space="preserve"> 'Report lookups'!E$1646</f>
        <v>Ofwat - PR24 Business retail revenue adjustment eligible for tax uplift in 2027-28 CPIH FYA prices (WN)</v>
      </c>
      <c r="F1369" s="9">
        <f xml:space="preserve"> 'Report lookups'!F$1646</f>
        <v>0</v>
      </c>
      <c r="G1369" s="2" t="str">
        <f xml:space="preserve"> 'Report lookups'!G$1646</f>
        <v>£m</v>
      </c>
      <c r="H1369" s="4"/>
    </row>
    <row r="1370" spans="1:8" hidden="1" outlineLevel="2" x14ac:dyDescent="0.2">
      <c r="A1370" s="3"/>
      <c r="B1370" s="3"/>
      <c r="C1370" s="10"/>
      <c r="D1370" s="11"/>
      <c r="E1370" s="2" t="str">
        <f xml:space="preserve"> 'Report lookups'!E$1658</f>
        <v>Ofwat - PR24 Water trading revenue adjustment eligible for tax uplift in 2027-28 CPIH FYA prices (WN)</v>
      </c>
      <c r="F1370" s="9">
        <f xml:space="preserve"> 'Report lookups'!F$1658</f>
        <v>0</v>
      </c>
      <c r="G1370" s="2" t="str">
        <f xml:space="preserve"> 'Report lookups'!G$1658</f>
        <v>£m</v>
      </c>
      <c r="H1370" s="4"/>
    </row>
    <row r="1371" spans="1:8" hidden="1" outlineLevel="2" x14ac:dyDescent="0.2">
      <c r="A1371" s="3"/>
      <c r="B1371" s="3"/>
      <c r="C1371" s="10"/>
      <c r="D1371" s="11"/>
      <c r="E1371" s="2" t="str">
        <f xml:space="preserve"> 'Report lookups'!E$1670</f>
        <v>Ofwat - PR24 Third party services revenue adjustment eligible for tax uplift in 2027-28 CPIH FYA prices (WN)</v>
      </c>
      <c r="F1371" s="9">
        <f xml:space="preserve"> 'Report lookups'!F$1670</f>
        <v>0</v>
      </c>
      <c r="G1371" s="2" t="str">
        <f xml:space="preserve"> 'Report lookups'!G$1670</f>
        <v>£m</v>
      </c>
      <c r="H1371" s="4"/>
    </row>
    <row r="1372" spans="1:8" hidden="1" outlineLevel="2" x14ac:dyDescent="0.2">
      <c r="A1372" s="3"/>
      <c r="B1372" s="3"/>
      <c r="C1372" s="10"/>
      <c r="D1372" s="11"/>
      <c r="E1372" s="2" t="str">
        <f xml:space="preserve"> 'Report lookups'!E$1682</f>
        <v>Ofwat - PR24 Cost of new debt revenue adjustment eligible for tax uplift in 2027-28 CPIH FYA prices (WN)</v>
      </c>
      <c r="F1372" s="9">
        <f xml:space="preserve"> 'Report lookups'!F$1682</f>
        <v>0</v>
      </c>
      <c r="G1372" s="2" t="str">
        <f xml:space="preserve"> 'Report lookups'!G$1682</f>
        <v>£m</v>
      </c>
      <c r="H1372" s="4"/>
    </row>
    <row r="1373" spans="1:8" hidden="1" outlineLevel="2" x14ac:dyDescent="0.2">
      <c r="A1373" s="3"/>
      <c r="B1373" s="3"/>
      <c r="C1373" s="10"/>
      <c r="D1373" s="11"/>
      <c r="E1373" s="2" t="str">
        <f xml:space="preserve"> 'Report lookups'!E$1694</f>
        <v>Ofwat - PR24 Totex costs revenue adjustment eligible for tax uplift in 2027-28 CPIH FYA prices (WN)</v>
      </c>
      <c r="F1373" s="9">
        <f xml:space="preserve"> 'Report lookups'!F$1694</f>
        <v>0</v>
      </c>
      <c r="G1373" s="2" t="str">
        <f xml:space="preserve"> 'Report lookups'!G$1694</f>
        <v>£m</v>
      </c>
      <c r="H1373" s="4"/>
    </row>
    <row r="1374" spans="1:8" hidden="1" outlineLevel="2" x14ac:dyDescent="0.2">
      <c r="A1374" s="3"/>
      <c r="B1374" s="3"/>
      <c r="C1374" s="10"/>
      <c r="D1374" s="11"/>
      <c r="E1374" s="2" t="str">
        <f xml:space="preserve"> 'Report lookups'!E$1706</f>
        <v>Ofwat - PR24 Tax revenue adjustment eligible for tax uplift in 2027-28 CPIH FYA prices (WN)</v>
      </c>
      <c r="F1374" s="9">
        <f xml:space="preserve"> 'Report lookups'!F$1706</f>
        <v>0</v>
      </c>
      <c r="G1374" s="2" t="str">
        <f xml:space="preserve"> 'Report lookups'!G$1706</f>
        <v>£m</v>
      </c>
      <c r="H1374" s="4"/>
    </row>
    <row r="1375" spans="1:8" hidden="1" outlineLevel="2" x14ac:dyDescent="0.2">
      <c r="A1375" s="3"/>
      <c r="B1375" s="3"/>
      <c r="C1375" s="10"/>
      <c r="D1375" s="11"/>
      <c r="E1375" s="2" t="str">
        <f xml:space="preserve"> 'Report lookups'!E$1718</f>
        <v>Ofwat - PR24 Real price effects revenue adjustment eligible for tax uplift in 2027-28 CPIH FYA prices (WN)</v>
      </c>
      <c r="F1375" s="9">
        <f xml:space="preserve"> 'Report lookups'!F$1718</f>
        <v>0</v>
      </c>
      <c r="G1375" s="2" t="str">
        <f xml:space="preserve"> 'Report lookups'!G$1718</f>
        <v>£m</v>
      </c>
      <c r="H1375" s="4"/>
    </row>
    <row r="1376" spans="1:8" hidden="1" outlineLevel="2" x14ac:dyDescent="0.2">
      <c r="A1376" s="3"/>
      <c r="B1376" s="3"/>
      <c r="C1376" s="10"/>
      <c r="D1376" s="11"/>
      <c r="E1376" s="2" t="str">
        <f xml:space="preserve"> 'Report lookups'!E$1730</f>
        <v>Ofwat - PR24 Major projects revenue adjustment eligible for tax uplift in 2027-28 CPIH FYA prices (WN)</v>
      </c>
      <c r="F1376" s="9">
        <f xml:space="preserve"> 'Report lookups'!F$1730</f>
        <v>0</v>
      </c>
      <c r="G1376" s="2" t="str">
        <f xml:space="preserve"> 'Report lookups'!G$1730</f>
        <v>£m</v>
      </c>
      <c r="H1376" s="4"/>
    </row>
    <row r="1377" spans="1:8" hidden="1" outlineLevel="2" x14ac:dyDescent="0.2">
      <c r="A1377" s="3"/>
      <c r="B1377" s="3"/>
      <c r="C1377" s="10"/>
      <c r="D1377" s="11"/>
      <c r="E1377" s="2" t="str">
        <f xml:space="preserve"> 'Report lookups'!E$1742</f>
        <v>Ofwat - PR24 Cost change process revenue adjustment eligible for tax uplift in 2027-28 CPIH FYA prices (WN)</v>
      </c>
      <c r="F1377" s="9">
        <f xml:space="preserve"> 'Report lookups'!F$1742</f>
        <v>0</v>
      </c>
      <c r="G1377" s="2" t="str">
        <f xml:space="preserve"> 'Report lookups'!G$1742</f>
        <v>£m</v>
      </c>
      <c r="H1377" s="4"/>
    </row>
    <row r="1378" spans="1:8" hidden="1" outlineLevel="2" x14ac:dyDescent="0.2">
      <c r="A1378" s="3"/>
      <c r="B1378" s="3"/>
      <c r="C1378" s="10"/>
      <c r="D1378" s="11"/>
      <c r="E1378" s="2" t="str">
        <f xml:space="preserve"> 'Report lookups'!E$1754</f>
        <v>Ofwat - PR24 Havant Thicket - cost of debt revenue adjustment eligible for tax uplift in 2027-28 CPIH FYA prices (WN)</v>
      </c>
      <c r="F1378" s="9">
        <f xml:space="preserve"> 'Report lookups'!F$1754</f>
        <v>0</v>
      </c>
      <c r="G1378" s="2" t="str">
        <f xml:space="preserve"> 'Report lookups'!G$1754</f>
        <v>£m</v>
      </c>
      <c r="H1378" s="4"/>
    </row>
    <row r="1379" spans="1:8" hidden="1" outlineLevel="2" x14ac:dyDescent="0.2">
      <c r="A1379" s="3"/>
      <c r="B1379" s="3"/>
      <c r="C1379" s="10"/>
      <c r="D1379" s="11"/>
      <c r="E1379" s="2" t="str">
        <f xml:space="preserve"> 'Report lookups'!E$1766</f>
        <v>Ofwat - PR24 Innovation and water efficiency revenue adjustment eligible for tax uplift in 2027-28 CPIH FYA prices (WN)</v>
      </c>
      <c r="F1379" s="9">
        <f xml:space="preserve"> 'Report lookups'!F$1766</f>
        <v>0</v>
      </c>
      <c r="G1379" s="2" t="str">
        <f xml:space="preserve"> 'Report lookups'!G$1766</f>
        <v>£m</v>
      </c>
      <c r="H1379" s="4"/>
    </row>
    <row r="1380" spans="1:8" hidden="1" outlineLevel="2" x14ac:dyDescent="0.2">
      <c r="A1380" s="3"/>
      <c r="B1380" s="3"/>
      <c r="C1380" s="10"/>
      <c r="D1380" s="11"/>
      <c r="E1380" s="2" t="str">
        <f xml:space="preserve"> 'Report lookups'!E$1778</f>
        <v>Ofwat - PR24 QAA revenue adjustment eligible for tax uplift in 2027-28 CPIH FYA prices (WN)</v>
      </c>
      <c r="F1380" s="9">
        <f xml:space="preserve"> 'Report lookups'!F$1778</f>
        <v>0</v>
      </c>
      <c r="G1380" s="2" t="str">
        <f xml:space="preserve"> 'Report lookups'!G$1778</f>
        <v>£m</v>
      </c>
      <c r="H1380" s="4"/>
    </row>
    <row r="1381" spans="1:8" hidden="1" outlineLevel="2" x14ac:dyDescent="0.2">
      <c r="A1381" s="3"/>
      <c r="B1381" s="3"/>
      <c r="C1381" s="10"/>
      <c r="D1381" s="11"/>
      <c r="E1381" s="2" t="str">
        <f xml:space="preserve"> 'Report lookups'!E$1862</f>
        <v>Ofwat - PR24 Price control deliverables (PCD) revenue adjustment eligible for tax uplift in 2027-28 CPIH FYA prices (WN)</v>
      </c>
      <c r="F1381" s="9">
        <f xml:space="preserve"> 'Report lookups'!F$1862</f>
        <v>0</v>
      </c>
      <c r="G1381" s="2" t="str">
        <f xml:space="preserve"> 'Report lookups'!G$1862</f>
        <v>£m</v>
      </c>
      <c r="H1381" s="4"/>
    </row>
    <row r="1382" spans="1:8" hidden="1" outlineLevel="2" x14ac:dyDescent="0.2">
      <c r="A1382" s="3"/>
      <c r="B1382" s="3"/>
      <c r="C1382" s="10"/>
      <c r="D1382" s="11"/>
      <c r="E1382" s="2" t="str">
        <f xml:space="preserve"> 'Report lookups'!E$1874</f>
        <v>Ofwat - PR24 Wastewater enhancement revenue adjustment eligible for tax uplift in 2027-28 CPIH FYA prices (WN)</v>
      </c>
      <c r="F1382" s="9">
        <f xml:space="preserve"> 'Report lookups'!F$1874</f>
        <v>0</v>
      </c>
      <c r="G1382" s="2" t="str">
        <f xml:space="preserve"> 'Report lookups'!G$1874</f>
        <v>£m</v>
      </c>
      <c r="H1382" s="4"/>
    </row>
    <row r="1383" spans="1:8" hidden="1" outlineLevel="2" x14ac:dyDescent="0.2">
      <c r="A1383" s="3"/>
      <c r="B1383" s="3"/>
      <c r="C1383" s="10"/>
      <c r="D1383" s="11"/>
      <c r="E1383" s="2" t="str">
        <f xml:space="preserve"> 'Report lookups'!E$1790</f>
        <v>Ofwat - Other revenue adjustment eligible for tax uplift in 2027-28 CPIH FYA prices (WN)</v>
      </c>
      <c r="F1383" s="9">
        <f xml:space="preserve"> 'Report lookups'!F$1790</f>
        <v>0</v>
      </c>
      <c r="G1383" s="2" t="str">
        <f xml:space="preserve"> 'Report lookups'!G$1790</f>
        <v>£m</v>
      </c>
      <c r="H1383" s="4"/>
    </row>
    <row r="1384" spans="1:8" hidden="1" outlineLevel="2" x14ac:dyDescent="0.2">
      <c r="A1384" s="3"/>
      <c r="B1384" s="3"/>
      <c r="C1384" s="10"/>
      <c r="D1384" s="11"/>
      <c r="E1384" s="2" t="str">
        <f xml:space="preserve"> 'Report lookups'!E$1802</f>
        <v>Ofwat - PR24 Delivery mechanism (DM) revenue adjustment eligible for tax uplift in 2027-28 CPIH FYA prices (WN)</v>
      </c>
      <c r="F1384" s="9">
        <f xml:space="preserve"> 'Report lookups'!F$1802</f>
        <v>0</v>
      </c>
      <c r="G1384" s="2" t="str">
        <f xml:space="preserve"> 'Report lookups'!G$1802</f>
        <v>£m</v>
      </c>
      <c r="H1384" s="4"/>
    </row>
    <row r="1385" spans="1:8" hidden="1" outlineLevel="2" x14ac:dyDescent="0.2">
      <c r="A1385" s="3"/>
      <c r="B1385" s="3"/>
      <c r="C1385" s="10"/>
      <c r="D1385" s="11"/>
      <c r="E1385" s="2" t="str">
        <f xml:space="preserve"> 'Report lookups'!E$1814</f>
        <v>Ofwat - PR24 Residential retail revenue adjustment eligible for tax uplift in 2027-28 CPIH FYA prices (WN)</v>
      </c>
      <c r="F1385" s="9">
        <f xml:space="preserve"> 'Report lookups'!F$1814</f>
        <v>0</v>
      </c>
      <c r="G1385" s="2" t="str">
        <f xml:space="preserve"> 'Report lookups'!G$1814</f>
        <v>£m</v>
      </c>
      <c r="H1385" s="4"/>
    </row>
    <row r="1386" spans="1:8" hidden="1" outlineLevel="2" x14ac:dyDescent="0.2">
      <c r="A1386" s="3"/>
      <c r="B1386" s="3"/>
      <c r="C1386" s="10"/>
      <c r="D1386" s="11"/>
      <c r="E1386" s="2" t="str">
        <f xml:space="preserve"> 'Report lookups'!E$1826</f>
        <v>Ofwat - PR24 RFI revenue adjustment eligible for tax uplift in 2027-28 CPIH FYA prices (WN)</v>
      </c>
      <c r="F1386" s="9">
        <f xml:space="preserve"> 'Report lookups'!F$1826</f>
        <v>0</v>
      </c>
      <c r="G1386" s="2" t="str">
        <f xml:space="preserve"> 'Report lookups'!G$1826</f>
        <v>£m</v>
      </c>
      <c r="H1386" s="4"/>
    </row>
    <row r="1387" spans="1:8" hidden="1" outlineLevel="2" x14ac:dyDescent="0.2">
      <c r="A1387" s="3"/>
      <c r="B1387" s="3"/>
      <c r="C1387" s="10"/>
      <c r="D1387" s="11"/>
      <c r="E1387" s="2" t="str">
        <f xml:space="preserve"> 'Report lookups'!E$1838</f>
        <v>Ofwat - PR24 Bioresources revenue adjustment eligible for tax uplift in 2027-28 CPIH FYA prices (WN)</v>
      </c>
      <c r="F1387" s="9">
        <f xml:space="preserve"> 'Report lookups'!F$1838</f>
        <v>0</v>
      </c>
      <c r="G1387" s="2" t="str">
        <f xml:space="preserve"> 'Report lookups'!G$1838</f>
        <v>£m</v>
      </c>
      <c r="H1387" s="4"/>
    </row>
    <row r="1388" spans="1:8" hidden="1" outlineLevel="2" x14ac:dyDescent="0.2">
      <c r="A1388" s="3"/>
      <c r="B1388" s="3"/>
      <c r="C1388" s="10"/>
      <c r="D1388" s="11"/>
      <c r="E1388" s="2" t="str">
        <f xml:space="preserve"> 'Report lookups'!E$1850</f>
        <v>Ofwat - PR24 Bioresources forecasting accuracy incentive penalty adjustment eligible for tax uplift in 2027-28 CPIH FYA prices (WN)</v>
      </c>
      <c r="F1388" s="9">
        <f xml:space="preserve"> 'Report lookups'!F$1850</f>
        <v>0</v>
      </c>
      <c r="G1388" s="2" t="str">
        <f xml:space="preserve"> 'Report lookups'!G$1850</f>
        <v>£m</v>
      </c>
      <c r="H1388" s="4"/>
    </row>
    <row r="1389" spans="1:8" hidden="1" outlineLevel="2" x14ac:dyDescent="0.2">
      <c r="E1389" s="211" t="s">
        <v>1141</v>
      </c>
      <c r="F1389" s="212">
        <f xml:space="preserve"> SUM( $F1367:$F1388 )</f>
        <v>0</v>
      </c>
      <c r="G1389" s="211" t="s">
        <v>199</v>
      </c>
      <c r="H1389" s="4"/>
    </row>
    <row r="1390" spans="1:8" hidden="1" outlineLevel="2" x14ac:dyDescent="0.2"/>
    <row r="1391" spans="1:8" hidden="1" outlineLevel="2" x14ac:dyDescent="0.2"/>
    <row r="1392" spans="1:8" hidden="1" outlineLevel="2" x14ac:dyDescent="0.2">
      <c r="B1392" s="33" t="s">
        <v>2877</v>
      </c>
    </row>
    <row r="1393" spans="1:8" hidden="1" outlineLevel="2" x14ac:dyDescent="0.2">
      <c r="A1393" s="3"/>
      <c r="B1393" s="3"/>
      <c r="C1393" s="10"/>
      <c r="D1393" s="11"/>
      <c r="E1393" s="2" t="str">
        <f xml:space="preserve"> 'Report lookups'!E$1889</f>
        <v>Ofwat - PR24 ODI revenue adjustment eligible for tax uplift in 2027-28 CPIH FYA prices (WWN)</v>
      </c>
      <c r="F1393" s="9">
        <f xml:space="preserve"> 'Report lookups'!F$1889</f>
        <v>0</v>
      </c>
      <c r="G1393" s="2" t="str">
        <f xml:space="preserve"> 'Report lookups'!G$1889</f>
        <v>£m</v>
      </c>
      <c r="H1393" s="4"/>
    </row>
    <row r="1394" spans="1:8" hidden="1" outlineLevel="2" x14ac:dyDescent="0.2">
      <c r="A1394" s="3"/>
      <c r="B1394" s="3"/>
      <c r="C1394" s="10"/>
      <c r="D1394" s="11"/>
      <c r="E1394" s="2" t="str">
        <f xml:space="preserve"> 'Report lookups'!E$1901</f>
        <v>Ofwat - PR24 Delayed delivery cashflow mechanism (DDCM) revenue adjustment eligible for tax uplift in 2027-28 CPIH FYA prices (WWN)</v>
      </c>
      <c r="F1394" s="9">
        <f xml:space="preserve"> 'Report lookups'!F$1901</f>
        <v>0</v>
      </c>
      <c r="G1394" s="2" t="str">
        <f xml:space="preserve"> 'Report lookups'!G$1901</f>
        <v>£m</v>
      </c>
      <c r="H1394" s="4"/>
    </row>
    <row r="1395" spans="1:8" hidden="1" outlineLevel="2" x14ac:dyDescent="0.2">
      <c r="A1395" s="3"/>
      <c r="B1395" s="3"/>
      <c r="C1395" s="10"/>
      <c r="D1395" s="11"/>
      <c r="E1395" s="2" t="str">
        <f xml:space="preserve"> 'Report lookups'!E$1913</f>
        <v>Ofwat - PR24 Business retail revenue adjustment eligible for tax uplift in 2027-28 CPIH FYA prices (WWN)</v>
      </c>
      <c r="F1395" s="9">
        <f xml:space="preserve"> 'Report lookups'!F$1913</f>
        <v>0</v>
      </c>
      <c r="G1395" s="2" t="str">
        <f xml:space="preserve"> 'Report lookups'!G$1913</f>
        <v>£m</v>
      </c>
      <c r="H1395" s="4"/>
    </row>
    <row r="1396" spans="1:8" hidden="1" outlineLevel="2" x14ac:dyDescent="0.2">
      <c r="A1396" s="3"/>
      <c r="B1396" s="3"/>
      <c r="C1396" s="10"/>
      <c r="D1396" s="11"/>
      <c r="E1396" s="2" t="str">
        <f xml:space="preserve"> 'Report lookups'!E$1925</f>
        <v>Ofwat - PR24 Water trading revenue adjustment eligible for tax uplift in 2027-28 CPIH FYA prices (WWN)</v>
      </c>
      <c r="F1396" s="9">
        <f xml:space="preserve"> 'Report lookups'!F$1925</f>
        <v>0</v>
      </c>
      <c r="G1396" s="2" t="str">
        <f xml:space="preserve"> 'Report lookups'!G$1925</f>
        <v>£m</v>
      </c>
      <c r="H1396" s="4"/>
    </row>
    <row r="1397" spans="1:8" hidden="1" outlineLevel="2" x14ac:dyDescent="0.2">
      <c r="A1397" s="3"/>
      <c r="B1397" s="3"/>
      <c r="C1397" s="10"/>
      <c r="D1397" s="11"/>
      <c r="E1397" s="2" t="str">
        <f xml:space="preserve"> 'Report lookups'!E$1937</f>
        <v>Ofwat - PR24 Third party services revenue adjustment eligible for tax uplift in 2027-28 CPIH FYA prices (WWN)</v>
      </c>
      <c r="F1397" s="9">
        <f xml:space="preserve"> 'Report lookups'!F$1937</f>
        <v>0</v>
      </c>
      <c r="G1397" s="2" t="str">
        <f xml:space="preserve"> 'Report lookups'!G$1937</f>
        <v>£m</v>
      </c>
      <c r="H1397" s="4"/>
    </row>
    <row r="1398" spans="1:8" hidden="1" outlineLevel="2" x14ac:dyDescent="0.2">
      <c r="A1398" s="3"/>
      <c r="B1398" s="3"/>
      <c r="C1398" s="10"/>
      <c r="D1398" s="11"/>
      <c r="E1398" s="2" t="str">
        <f xml:space="preserve"> 'Report lookups'!E$1949</f>
        <v>Ofwat - PR24 Cost of new debt revenue adjustment eligible for tax uplift in 2027-28 CPIH FYA prices (WWN)</v>
      </c>
      <c r="F1398" s="9">
        <f xml:space="preserve"> 'Report lookups'!F$1949</f>
        <v>0</v>
      </c>
      <c r="G1398" s="2" t="str">
        <f xml:space="preserve"> 'Report lookups'!G$1949</f>
        <v>£m</v>
      </c>
      <c r="H1398" s="4"/>
    </row>
    <row r="1399" spans="1:8" hidden="1" outlineLevel="2" x14ac:dyDescent="0.2">
      <c r="A1399" s="3"/>
      <c r="B1399" s="3"/>
      <c r="C1399" s="10"/>
      <c r="D1399" s="11"/>
      <c r="E1399" s="2" t="str">
        <f xml:space="preserve"> 'Report lookups'!E$1961</f>
        <v>Ofwat - PR24 Totex costs revenue adjustment eligible for tax uplift in 2027-28 CPIH FYA prices (WWN)</v>
      </c>
      <c r="F1399" s="9">
        <f xml:space="preserve"> 'Report lookups'!F$1961</f>
        <v>0</v>
      </c>
      <c r="G1399" s="2" t="str">
        <f xml:space="preserve"> 'Report lookups'!G$1961</f>
        <v>£m</v>
      </c>
      <c r="H1399" s="4"/>
    </row>
    <row r="1400" spans="1:8" hidden="1" outlineLevel="2" x14ac:dyDescent="0.2">
      <c r="A1400" s="3"/>
      <c r="B1400" s="3"/>
      <c r="C1400" s="10"/>
      <c r="D1400" s="11"/>
      <c r="E1400" s="2" t="str">
        <f xml:space="preserve"> 'Report lookups'!E$1973</f>
        <v>Ofwat - PR24 Tax revenue adjustment eligible for tax uplift in 2027-28 CPIH FYA prices (WWN)</v>
      </c>
      <c r="F1400" s="9">
        <f xml:space="preserve"> 'Report lookups'!F$1973</f>
        <v>0</v>
      </c>
      <c r="G1400" s="2" t="str">
        <f xml:space="preserve"> 'Report lookups'!G$1973</f>
        <v>£m</v>
      </c>
      <c r="H1400" s="4"/>
    </row>
    <row r="1401" spans="1:8" hidden="1" outlineLevel="2" x14ac:dyDescent="0.2">
      <c r="A1401" s="3"/>
      <c r="B1401" s="3"/>
      <c r="C1401" s="10"/>
      <c r="D1401" s="11"/>
      <c r="E1401" s="2" t="str">
        <f xml:space="preserve"> 'Report lookups'!E$1985</f>
        <v>Ofwat - PR24 Real price effects revenue adjustment eligible for tax uplift in 2027-28 CPIH FYA prices (WWN)</v>
      </c>
      <c r="F1401" s="9">
        <f xml:space="preserve"> 'Report lookups'!F$1985</f>
        <v>0</v>
      </c>
      <c r="G1401" s="2" t="str">
        <f xml:space="preserve"> 'Report lookups'!G$1985</f>
        <v>£m</v>
      </c>
      <c r="H1401" s="4"/>
    </row>
    <row r="1402" spans="1:8" hidden="1" outlineLevel="2" x14ac:dyDescent="0.2">
      <c r="A1402" s="3"/>
      <c r="B1402" s="3"/>
      <c r="C1402" s="10"/>
      <c r="D1402" s="11"/>
      <c r="E1402" s="2" t="str">
        <f xml:space="preserve"> 'Report lookups'!E$1997</f>
        <v>Ofwat - PR24 Major projects revenue adjustment eligible for tax uplift in 2027-28 CPIH FYA prices (WWN)</v>
      </c>
      <c r="F1402" s="9">
        <f xml:space="preserve"> 'Report lookups'!F$1997</f>
        <v>0</v>
      </c>
      <c r="G1402" s="2" t="str">
        <f xml:space="preserve"> 'Report lookups'!G$1997</f>
        <v>£m</v>
      </c>
      <c r="H1402" s="4"/>
    </row>
    <row r="1403" spans="1:8" hidden="1" outlineLevel="2" x14ac:dyDescent="0.2">
      <c r="A1403" s="3"/>
      <c r="B1403" s="3"/>
      <c r="C1403" s="10"/>
      <c r="D1403" s="11"/>
      <c r="E1403" s="2" t="str">
        <f xml:space="preserve"> 'Report lookups'!E$2009</f>
        <v>Ofwat - PR24 Cost change process revenue adjustment eligible for tax uplift in 2027-28 CPIH FYA prices (WWN)</v>
      </c>
      <c r="F1403" s="9">
        <f xml:space="preserve"> 'Report lookups'!F$2009</f>
        <v>0</v>
      </c>
      <c r="G1403" s="2" t="str">
        <f xml:space="preserve"> 'Report lookups'!G$2009</f>
        <v>£m</v>
      </c>
      <c r="H1403" s="4"/>
    </row>
    <row r="1404" spans="1:8" hidden="1" outlineLevel="2" x14ac:dyDescent="0.2">
      <c r="A1404" s="3"/>
      <c r="B1404" s="3"/>
      <c r="C1404" s="10"/>
      <c r="D1404" s="11"/>
      <c r="E1404" s="2" t="str">
        <f xml:space="preserve"> 'Report lookups'!E$2021</f>
        <v>Ofwat - PR24 Havant Thicket - cost of debt revenue adjustment eligible for tax uplift in 2027-28 CPIH FYA prices (WWN)</v>
      </c>
      <c r="F1404" s="9">
        <f xml:space="preserve"> 'Report lookups'!F$2021</f>
        <v>0</v>
      </c>
      <c r="G1404" s="2" t="str">
        <f xml:space="preserve"> 'Report lookups'!G$2021</f>
        <v>£m</v>
      </c>
      <c r="H1404" s="4"/>
    </row>
    <row r="1405" spans="1:8" hidden="1" outlineLevel="2" x14ac:dyDescent="0.2">
      <c r="A1405" s="3"/>
      <c r="B1405" s="3"/>
      <c r="C1405" s="10"/>
      <c r="D1405" s="11"/>
      <c r="E1405" s="2" t="str">
        <f xml:space="preserve"> 'Report lookups'!E$2033</f>
        <v>Ofwat - PR24 Innovation and water efficiency revenue adjustment eligible for tax uplift in 2027-28 CPIH FYA prices (WWN)</v>
      </c>
      <c r="F1405" s="9">
        <f xml:space="preserve"> 'Report lookups'!F$2033</f>
        <v>0</v>
      </c>
      <c r="G1405" s="2" t="str">
        <f xml:space="preserve"> 'Report lookups'!G$2033</f>
        <v>£m</v>
      </c>
      <c r="H1405" s="4"/>
    </row>
    <row r="1406" spans="1:8" hidden="1" outlineLevel="2" x14ac:dyDescent="0.2">
      <c r="A1406" s="3"/>
      <c r="B1406" s="3"/>
      <c r="C1406" s="10"/>
      <c r="D1406" s="11"/>
      <c r="E1406" s="2" t="str">
        <f xml:space="preserve"> 'Report lookups'!E$2045</f>
        <v>Ofwat - PR24 QAA revenue adjustment eligible for tax uplift in 2027-28 CPIH FYA prices (WWN)</v>
      </c>
      <c r="F1406" s="9">
        <f xml:space="preserve"> 'Report lookups'!F$2045</f>
        <v>0</v>
      </c>
      <c r="G1406" s="2" t="str">
        <f xml:space="preserve"> 'Report lookups'!G$2045</f>
        <v>£m</v>
      </c>
      <c r="H1406" s="4"/>
    </row>
    <row r="1407" spans="1:8" hidden="1" outlineLevel="2" x14ac:dyDescent="0.2">
      <c r="A1407" s="3"/>
      <c r="B1407" s="3"/>
      <c r="C1407" s="10"/>
      <c r="D1407" s="11"/>
      <c r="E1407" s="2" t="str">
        <f xml:space="preserve"> 'Report lookups'!E$2129</f>
        <v>Ofwat - PR24 Price control deliverables (PCD) revenue adjustment eligible for tax uplift in 2027-28 CPIH FYA prices (WWN)</v>
      </c>
      <c r="F1407" s="9">
        <f xml:space="preserve"> 'Report lookups'!F$2129</f>
        <v>0</v>
      </c>
      <c r="G1407" s="2" t="str">
        <f xml:space="preserve"> 'Report lookups'!G$2129</f>
        <v>£m</v>
      </c>
      <c r="H1407" s="4"/>
    </row>
    <row r="1408" spans="1:8" hidden="1" outlineLevel="2" x14ac:dyDescent="0.2">
      <c r="A1408" s="3"/>
      <c r="B1408" s="3"/>
      <c r="C1408" s="10"/>
      <c r="D1408" s="11"/>
      <c r="E1408" s="2" t="str">
        <f xml:space="preserve"> 'Report lookups'!E$2141</f>
        <v>Ofwat - PR24 Wastewater enhancement revenue adjustment eligible for tax uplift in 2027-28 CPIH FYA prices (WWN)</v>
      </c>
      <c r="F1408" s="9">
        <f xml:space="preserve"> 'Report lookups'!F$2141</f>
        <v>0</v>
      </c>
      <c r="G1408" s="2" t="str">
        <f xml:space="preserve"> 'Report lookups'!G$2141</f>
        <v>£m</v>
      </c>
      <c r="H1408" s="4"/>
    </row>
    <row r="1409" spans="1:8" hidden="1" outlineLevel="2" x14ac:dyDescent="0.2">
      <c r="A1409" s="3"/>
      <c r="B1409" s="3"/>
      <c r="C1409" s="10"/>
      <c r="D1409" s="11"/>
      <c r="E1409" s="2" t="str">
        <f xml:space="preserve"> 'Report lookups'!E$2057</f>
        <v>Ofwat - Other revenue adjustment eligible for tax uplift in 2027-28 CPIH FYA prices (WWN)</v>
      </c>
      <c r="F1409" s="9">
        <f xml:space="preserve"> 'Report lookups'!F$2057</f>
        <v>0</v>
      </c>
      <c r="G1409" s="2" t="str">
        <f xml:space="preserve"> 'Report lookups'!G$2057</f>
        <v>£m</v>
      </c>
      <c r="H1409" s="4"/>
    </row>
    <row r="1410" spans="1:8" hidden="1" outlineLevel="2" x14ac:dyDescent="0.2">
      <c r="A1410" s="3"/>
      <c r="B1410" s="3"/>
      <c r="C1410" s="10"/>
      <c r="D1410" s="11"/>
      <c r="E1410" s="2" t="str">
        <f xml:space="preserve"> 'Report lookups'!E$2069</f>
        <v>Ofwat - PR24 Delivery mechanism (DM) revenue adjustment eligible for tax uplift in 2027-28 CPIH FYA prices (WWN)</v>
      </c>
      <c r="F1410" s="9">
        <f xml:space="preserve"> 'Report lookups'!F$2069</f>
        <v>0</v>
      </c>
      <c r="G1410" s="2" t="str">
        <f xml:space="preserve"> 'Report lookups'!G$2069</f>
        <v>£m</v>
      </c>
      <c r="H1410" s="4"/>
    </row>
    <row r="1411" spans="1:8" hidden="1" outlineLevel="2" x14ac:dyDescent="0.2">
      <c r="A1411" s="3"/>
      <c r="B1411" s="3"/>
      <c r="C1411" s="10"/>
      <c r="D1411" s="11"/>
      <c r="E1411" s="2" t="str">
        <f xml:space="preserve"> 'Report lookups'!E$2081</f>
        <v>Ofwat - PR24 Residential retail revenue adjustment eligible for tax uplift in 2027-28 CPIH FYA prices (WWN)</v>
      </c>
      <c r="F1411" s="9">
        <f xml:space="preserve"> 'Report lookups'!F$2081</f>
        <v>0</v>
      </c>
      <c r="G1411" s="2" t="str">
        <f xml:space="preserve"> 'Report lookups'!G$2081</f>
        <v>£m</v>
      </c>
      <c r="H1411" s="4"/>
    </row>
    <row r="1412" spans="1:8" hidden="1" outlineLevel="2" x14ac:dyDescent="0.2">
      <c r="A1412" s="3"/>
      <c r="B1412" s="3"/>
      <c r="C1412" s="10"/>
      <c r="D1412" s="11"/>
      <c r="E1412" s="2" t="str">
        <f xml:space="preserve"> 'Report lookups'!E$2093</f>
        <v>Ofwat - PR24 RFI revenue adjustment eligible for tax uplift in 2027-28 CPIH FYA prices (WWN)</v>
      </c>
      <c r="F1412" s="9">
        <f xml:space="preserve"> 'Report lookups'!F$2093</f>
        <v>0</v>
      </c>
      <c r="G1412" s="2" t="str">
        <f xml:space="preserve"> 'Report lookups'!G$2093</f>
        <v>£m</v>
      </c>
      <c r="H1412" s="4"/>
    </row>
    <row r="1413" spans="1:8" hidden="1" outlineLevel="2" x14ac:dyDescent="0.2">
      <c r="A1413" s="3"/>
      <c r="B1413" s="3"/>
      <c r="C1413" s="10"/>
      <c r="D1413" s="11"/>
      <c r="E1413" s="2" t="str">
        <f xml:space="preserve"> 'Report lookups'!E$2105</f>
        <v>Ofwat - PR24 Bioresources revenue adjustment eligible for tax uplift in 2027-28 CPIH FYA prices (WWN)</v>
      </c>
      <c r="F1413" s="9">
        <f xml:space="preserve"> 'Report lookups'!F$2105</f>
        <v>0</v>
      </c>
      <c r="G1413" s="2" t="str">
        <f xml:space="preserve"> 'Report lookups'!G$2105</f>
        <v>£m</v>
      </c>
      <c r="H1413" s="4"/>
    </row>
    <row r="1414" spans="1:8" hidden="1" outlineLevel="2" x14ac:dyDescent="0.2">
      <c r="A1414" s="3"/>
      <c r="B1414" s="3"/>
      <c r="C1414" s="10"/>
      <c r="D1414" s="11"/>
      <c r="E1414" s="2" t="str">
        <f xml:space="preserve"> 'Report lookups'!E$2117</f>
        <v>Ofwat - PR24 Bioresources forecasting accuracy incentive penalty adjustment eligible for tax uplift in 2027-28 CPIH FYA prices (WWN)</v>
      </c>
      <c r="F1414" s="9">
        <f xml:space="preserve"> 'Report lookups'!F$2117</f>
        <v>0</v>
      </c>
      <c r="G1414" s="2" t="str">
        <f xml:space="preserve"> 'Report lookups'!G$2117</f>
        <v>£m</v>
      </c>
      <c r="H1414" s="4"/>
    </row>
    <row r="1415" spans="1:8" hidden="1" outlineLevel="2" x14ac:dyDescent="0.2">
      <c r="E1415" s="211" t="s">
        <v>2877</v>
      </c>
      <c r="F1415" s="212">
        <f xml:space="preserve"> SUM( $F1393:$F1414 )</f>
        <v>0</v>
      </c>
      <c r="G1415" s="211" t="s">
        <v>199</v>
      </c>
      <c r="H1415" s="4"/>
    </row>
    <row r="1416" spans="1:8" hidden="1" outlineLevel="2" x14ac:dyDescent="0.2"/>
    <row r="1417" spans="1:8" hidden="1" outlineLevel="2" x14ac:dyDescent="0.2"/>
    <row r="1418" spans="1:8" hidden="1" outlineLevel="2" x14ac:dyDescent="0.2">
      <c r="B1418" s="33" t="s">
        <v>2694</v>
      </c>
    </row>
    <row r="1419" spans="1:8" hidden="1" outlineLevel="2" x14ac:dyDescent="0.2">
      <c r="A1419" s="3"/>
      <c r="B1419" s="3"/>
      <c r="C1419" s="10"/>
      <c r="D1419" s="11"/>
      <c r="E1419" s="2" t="str">
        <f xml:space="preserve"> 'Report lookups'!E$2156</f>
        <v>Ofwat - PR24 ODI revenue adjustment eligible for tax uplift in 2027-28 CPIH FYA prices (BR)</v>
      </c>
      <c r="F1419" s="9">
        <f xml:space="preserve"> 'Report lookups'!F$2156</f>
        <v>0</v>
      </c>
      <c r="G1419" s="2" t="str">
        <f xml:space="preserve"> 'Report lookups'!G$2156</f>
        <v>£m</v>
      </c>
      <c r="H1419" s="4"/>
    </row>
    <row r="1420" spans="1:8" hidden="1" outlineLevel="2" x14ac:dyDescent="0.2">
      <c r="A1420" s="3"/>
      <c r="B1420" s="3"/>
      <c r="C1420" s="10"/>
      <c r="D1420" s="11"/>
      <c r="E1420" s="2" t="str">
        <f xml:space="preserve"> 'Report lookups'!E$2168</f>
        <v>Ofwat - PR24 Delayed delivery cashflow mechanism (DDCM) revenue adjustment eligible for tax uplift in 2027-28 CPIH FYA prices (BR)</v>
      </c>
      <c r="F1420" s="9">
        <f xml:space="preserve"> 'Report lookups'!F$2168</f>
        <v>0</v>
      </c>
      <c r="G1420" s="2" t="str">
        <f xml:space="preserve"> 'Report lookups'!G$2168</f>
        <v>£m</v>
      </c>
      <c r="H1420" s="4"/>
    </row>
    <row r="1421" spans="1:8" hidden="1" outlineLevel="2" x14ac:dyDescent="0.2">
      <c r="A1421" s="3"/>
      <c r="B1421" s="3"/>
      <c r="C1421" s="10"/>
      <c r="D1421" s="11"/>
      <c r="E1421" s="2" t="str">
        <f xml:space="preserve"> 'Report lookups'!E$2180</f>
        <v>Ofwat - PR24 Business retail revenue adjustment eligible for tax uplift in 2027-28 CPIH FYA prices (BR)</v>
      </c>
      <c r="F1421" s="9">
        <f xml:space="preserve"> 'Report lookups'!F$2180</f>
        <v>0</v>
      </c>
      <c r="G1421" s="2" t="str">
        <f xml:space="preserve"> 'Report lookups'!G$2180</f>
        <v>£m</v>
      </c>
      <c r="H1421" s="4"/>
    </row>
    <row r="1422" spans="1:8" hidden="1" outlineLevel="2" x14ac:dyDescent="0.2">
      <c r="A1422" s="3"/>
      <c r="B1422" s="3"/>
      <c r="C1422" s="10"/>
      <c r="D1422" s="11"/>
      <c r="E1422" s="2" t="str">
        <f xml:space="preserve"> 'Report lookups'!E$2192</f>
        <v>Ofwat - PR24 Water trading revenue adjustment eligible for tax uplift in 2027-28 CPIH FYA prices (BR)</v>
      </c>
      <c r="F1422" s="9">
        <f xml:space="preserve"> 'Report lookups'!F$2192</f>
        <v>0</v>
      </c>
      <c r="G1422" s="2" t="str">
        <f xml:space="preserve"> 'Report lookups'!G$2192</f>
        <v>£m</v>
      </c>
      <c r="H1422" s="4"/>
    </row>
    <row r="1423" spans="1:8" hidden="1" outlineLevel="2" x14ac:dyDescent="0.2">
      <c r="A1423" s="3"/>
      <c r="B1423" s="3"/>
      <c r="C1423" s="10"/>
      <c r="D1423" s="11"/>
      <c r="E1423" s="2" t="str">
        <f xml:space="preserve"> 'Report lookups'!E$2204</f>
        <v>Ofwat - PR24 Third party services revenue adjustment eligible for tax uplift in 2027-28 CPIH FYA prices (BR)</v>
      </c>
      <c r="F1423" s="9">
        <f xml:space="preserve"> 'Report lookups'!F$2204</f>
        <v>0</v>
      </c>
      <c r="G1423" s="2" t="str">
        <f xml:space="preserve"> 'Report lookups'!G$2204</f>
        <v>£m</v>
      </c>
      <c r="H1423" s="4"/>
    </row>
    <row r="1424" spans="1:8" hidden="1" outlineLevel="2" x14ac:dyDescent="0.2">
      <c r="A1424" s="3"/>
      <c r="B1424" s="3"/>
      <c r="C1424" s="10"/>
      <c r="D1424" s="11"/>
      <c r="E1424" s="2" t="str">
        <f xml:space="preserve"> 'Report lookups'!E$2216</f>
        <v>Ofwat - PR24 Cost of new debt revenue adjustment eligible for tax uplift in 2027-28 CPIH FYA prices (BR)</v>
      </c>
      <c r="F1424" s="9">
        <f xml:space="preserve"> 'Report lookups'!F$2216</f>
        <v>0</v>
      </c>
      <c r="G1424" s="2" t="str">
        <f xml:space="preserve"> 'Report lookups'!G$2216</f>
        <v>£m</v>
      </c>
      <c r="H1424" s="4"/>
    </row>
    <row r="1425" spans="1:8" hidden="1" outlineLevel="2" x14ac:dyDescent="0.2">
      <c r="A1425" s="3"/>
      <c r="B1425" s="3"/>
      <c r="C1425" s="10"/>
      <c r="D1425" s="11"/>
      <c r="E1425" s="2" t="str">
        <f xml:space="preserve"> 'Report lookups'!E$2228</f>
        <v>Ofwat - PR24 Totex costs revenue adjustment eligible for tax uplift in 2027-28 CPIH FYA prices (BR)</v>
      </c>
      <c r="F1425" s="9">
        <f xml:space="preserve"> 'Report lookups'!F$2228</f>
        <v>0</v>
      </c>
      <c r="G1425" s="2" t="str">
        <f xml:space="preserve"> 'Report lookups'!G$2228</f>
        <v>£m</v>
      </c>
      <c r="H1425" s="4"/>
    </row>
    <row r="1426" spans="1:8" hidden="1" outlineLevel="2" x14ac:dyDescent="0.2">
      <c r="A1426" s="3"/>
      <c r="B1426" s="3"/>
      <c r="C1426" s="10"/>
      <c r="D1426" s="11"/>
      <c r="E1426" s="2" t="str">
        <f xml:space="preserve"> 'Report lookups'!E$2240</f>
        <v>Ofwat - PR24 Tax revenue adjustment eligible for tax uplift in 2027-28 CPIH FYA prices (BR)</v>
      </c>
      <c r="F1426" s="9">
        <f xml:space="preserve"> 'Report lookups'!F$2240</f>
        <v>0</v>
      </c>
      <c r="G1426" s="2" t="str">
        <f xml:space="preserve"> 'Report lookups'!G$2240</f>
        <v>£m</v>
      </c>
      <c r="H1426" s="4"/>
    </row>
    <row r="1427" spans="1:8" hidden="1" outlineLevel="2" x14ac:dyDescent="0.2">
      <c r="A1427" s="3"/>
      <c r="B1427" s="3"/>
      <c r="C1427" s="10"/>
      <c r="D1427" s="11"/>
      <c r="E1427" s="2" t="str">
        <f xml:space="preserve"> 'Report lookups'!E$2252</f>
        <v>Ofwat - PR24 Real price effects revenue adjustment eligible for tax uplift in 2027-28 CPIH FYA prices (BR)</v>
      </c>
      <c r="F1427" s="9">
        <f xml:space="preserve"> 'Report lookups'!F$2252</f>
        <v>0</v>
      </c>
      <c r="G1427" s="2" t="str">
        <f xml:space="preserve"> 'Report lookups'!G$2252</f>
        <v>£m</v>
      </c>
      <c r="H1427" s="4"/>
    </row>
    <row r="1428" spans="1:8" hidden="1" outlineLevel="2" x14ac:dyDescent="0.2">
      <c r="A1428" s="3"/>
      <c r="B1428" s="3"/>
      <c r="C1428" s="10"/>
      <c r="D1428" s="11"/>
      <c r="E1428" s="2" t="str">
        <f xml:space="preserve"> 'Report lookups'!E$2264</f>
        <v>Ofwat - PR24 Major projects revenue adjustment eligible for tax uplift in 2027-28 CPIH FYA prices (BR)</v>
      </c>
      <c r="F1428" s="9">
        <f xml:space="preserve"> 'Report lookups'!F$2264</f>
        <v>0</v>
      </c>
      <c r="G1428" s="2" t="str">
        <f xml:space="preserve"> 'Report lookups'!G$2264</f>
        <v>£m</v>
      </c>
      <c r="H1428" s="4"/>
    </row>
    <row r="1429" spans="1:8" hidden="1" outlineLevel="2" x14ac:dyDescent="0.2">
      <c r="A1429" s="3"/>
      <c r="B1429" s="3"/>
      <c r="C1429" s="10"/>
      <c r="D1429" s="11"/>
      <c r="E1429" s="2" t="str">
        <f xml:space="preserve"> 'Report lookups'!E$2276</f>
        <v>Ofwat - PR24 Cost change process revenue adjustment eligible for tax uplift in 2027-28 CPIH FYA prices (BR)</v>
      </c>
      <c r="F1429" s="9">
        <f xml:space="preserve"> 'Report lookups'!F$2276</f>
        <v>0</v>
      </c>
      <c r="G1429" s="2" t="str">
        <f xml:space="preserve"> 'Report lookups'!G$2276</f>
        <v>£m</v>
      </c>
      <c r="H1429" s="4"/>
    </row>
    <row r="1430" spans="1:8" hidden="1" outlineLevel="2" x14ac:dyDescent="0.2">
      <c r="A1430" s="3"/>
      <c r="B1430" s="3"/>
      <c r="C1430" s="10"/>
      <c r="D1430" s="11"/>
      <c r="E1430" s="2" t="str">
        <f xml:space="preserve"> 'Report lookups'!E$2288</f>
        <v>Ofwat - PR24 Havant Thicket - cost of debt revenue adjustment eligible for tax uplift in 2027-28 CPIH FYA prices (BR)</v>
      </c>
      <c r="F1430" s="9">
        <f xml:space="preserve"> 'Report lookups'!F$2288</f>
        <v>0</v>
      </c>
      <c r="G1430" s="2" t="str">
        <f xml:space="preserve"> 'Report lookups'!G$2288</f>
        <v>£m</v>
      </c>
      <c r="H1430" s="4"/>
    </row>
    <row r="1431" spans="1:8" hidden="1" outlineLevel="2" x14ac:dyDescent="0.2">
      <c r="A1431" s="3"/>
      <c r="B1431" s="3"/>
      <c r="C1431" s="10"/>
      <c r="D1431" s="11"/>
      <c r="E1431" s="2" t="str">
        <f xml:space="preserve"> 'Report lookups'!E$2300</f>
        <v>Ofwat - PR24 Innovation and water efficiency revenue adjustment eligible for tax uplift in 2027-28 CPIH FYA prices (BR)</v>
      </c>
      <c r="F1431" s="9">
        <f xml:space="preserve"> 'Report lookups'!F$2300</f>
        <v>0</v>
      </c>
      <c r="G1431" s="2" t="str">
        <f xml:space="preserve"> 'Report lookups'!G$2300</f>
        <v>£m</v>
      </c>
      <c r="H1431" s="4"/>
    </row>
    <row r="1432" spans="1:8" hidden="1" outlineLevel="2" x14ac:dyDescent="0.2">
      <c r="A1432" s="3"/>
      <c r="B1432" s="3"/>
      <c r="C1432" s="10"/>
      <c r="D1432" s="11"/>
      <c r="E1432" s="2" t="str">
        <f xml:space="preserve"> 'Report lookups'!E$2312</f>
        <v>Ofwat - PR24 QAA revenue adjustment eligible for tax uplift in 2027-28 CPIH FYA prices (BR)</v>
      </c>
      <c r="F1432" s="9">
        <f xml:space="preserve"> 'Report lookups'!F$2312</f>
        <v>0</v>
      </c>
      <c r="G1432" s="2" t="str">
        <f xml:space="preserve"> 'Report lookups'!G$2312</f>
        <v>£m</v>
      </c>
      <c r="H1432" s="4"/>
    </row>
    <row r="1433" spans="1:8" hidden="1" outlineLevel="2" x14ac:dyDescent="0.2">
      <c r="A1433" s="3"/>
      <c r="B1433" s="3"/>
      <c r="C1433" s="10"/>
      <c r="D1433" s="11"/>
      <c r="E1433" s="2" t="str">
        <f xml:space="preserve"> 'Report lookups'!E$2396</f>
        <v>Ofwat - PR24 Price control deliverables (PCD) revenue adjustment eligible for tax uplift in 2027-28 CPIH FYA prices (BR)</v>
      </c>
      <c r="F1433" s="9">
        <f xml:space="preserve"> 'Report lookups'!F$2396</f>
        <v>0</v>
      </c>
      <c r="G1433" s="2" t="str">
        <f xml:space="preserve"> 'Report lookups'!G$2396</f>
        <v>£m</v>
      </c>
      <c r="H1433" s="4"/>
    </row>
    <row r="1434" spans="1:8" hidden="1" outlineLevel="2" x14ac:dyDescent="0.2">
      <c r="A1434" s="3"/>
      <c r="B1434" s="3"/>
      <c r="C1434" s="10"/>
      <c r="D1434" s="11"/>
      <c r="E1434" s="2" t="str">
        <f xml:space="preserve"> 'Report lookups'!E$2408</f>
        <v>Ofwat - PR24 Wastewater enhancement revenue adjustment eligible for tax uplift in 2027-28 CPIH FYA prices (BR)</v>
      </c>
      <c r="F1434" s="9">
        <f xml:space="preserve"> 'Report lookups'!F$2408</f>
        <v>0</v>
      </c>
      <c r="G1434" s="2" t="str">
        <f xml:space="preserve"> 'Report lookups'!G$2408</f>
        <v>£m</v>
      </c>
      <c r="H1434" s="4"/>
    </row>
    <row r="1435" spans="1:8" hidden="1" outlineLevel="2" x14ac:dyDescent="0.2">
      <c r="A1435" s="3"/>
      <c r="B1435" s="3"/>
      <c r="C1435" s="10"/>
      <c r="D1435" s="11"/>
      <c r="E1435" s="2" t="str">
        <f xml:space="preserve"> 'Report lookups'!E$2324</f>
        <v>Ofwat - Other revenue adjustment eligible for tax uplift in 2027-28 CPIH FYA prices (BR)</v>
      </c>
      <c r="F1435" s="9">
        <f xml:space="preserve"> 'Report lookups'!F$2324</f>
        <v>0</v>
      </c>
      <c r="G1435" s="2" t="str">
        <f xml:space="preserve"> 'Report lookups'!G$2324</f>
        <v>£m</v>
      </c>
      <c r="H1435" s="4"/>
    </row>
    <row r="1436" spans="1:8" hidden="1" outlineLevel="2" x14ac:dyDescent="0.2">
      <c r="A1436" s="3"/>
      <c r="B1436" s="3"/>
      <c r="C1436" s="10"/>
      <c r="D1436" s="11"/>
      <c r="E1436" s="2" t="str">
        <f xml:space="preserve"> 'Report lookups'!E$2336</f>
        <v>Ofwat - PR24 Delivery mechanism (DM) revenue adjustment eligible for tax uplift in 2027-28 CPIH FYA prices (BR)</v>
      </c>
      <c r="F1436" s="9">
        <f xml:space="preserve"> 'Report lookups'!F$2336</f>
        <v>0</v>
      </c>
      <c r="G1436" s="2" t="str">
        <f xml:space="preserve"> 'Report lookups'!G$2336</f>
        <v>£m</v>
      </c>
      <c r="H1436" s="4"/>
    </row>
    <row r="1437" spans="1:8" hidden="1" outlineLevel="2" x14ac:dyDescent="0.2">
      <c r="A1437" s="3"/>
      <c r="B1437" s="3"/>
      <c r="C1437" s="10"/>
      <c r="D1437" s="11"/>
      <c r="E1437" s="2" t="str">
        <f xml:space="preserve"> 'Report lookups'!E$2348</f>
        <v>Ofwat - PR24 Residential retail revenue adjustment eligible for tax uplift in 2027-28 CPIH FYA prices (BR)</v>
      </c>
      <c r="F1437" s="9">
        <f xml:space="preserve"> 'Report lookups'!F$2348</f>
        <v>0</v>
      </c>
      <c r="G1437" s="2" t="str">
        <f xml:space="preserve"> 'Report lookups'!G$2348</f>
        <v>£m</v>
      </c>
      <c r="H1437" s="4"/>
    </row>
    <row r="1438" spans="1:8" hidden="1" outlineLevel="2" x14ac:dyDescent="0.2">
      <c r="A1438" s="3"/>
      <c r="B1438" s="3"/>
      <c r="C1438" s="10"/>
      <c r="D1438" s="11"/>
      <c r="E1438" s="2" t="str">
        <f xml:space="preserve"> 'Report lookups'!E$2360</f>
        <v>Ofwat - PR24 RFI revenue adjustment eligible for tax uplift in 2027-28 CPIH FYA prices (BR)</v>
      </c>
      <c r="F1438" s="9">
        <f xml:space="preserve"> 'Report lookups'!F$2360</f>
        <v>0</v>
      </c>
      <c r="G1438" s="2" t="str">
        <f xml:space="preserve"> 'Report lookups'!G$2360</f>
        <v>£m</v>
      </c>
      <c r="H1438" s="4"/>
    </row>
    <row r="1439" spans="1:8" hidden="1" outlineLevel="2" x14ac:dyDescent="0.2">
      <c r="A1439" s="3"/>
      <c r="B1439" s="3"/>
      <c r="C1439" s="10"/>
      <c r="D1439" s="11"/>
      <c r="E1439" s="2" t="str">
        <f xml:space="preserve"> 'Report lookups'!E$2372</f>
        <v>Ofwat - PR24 Bioresources revenue adjustment eligible for tax uplift in 2027-28 CPIH FYA prices (BR)</v>
      </c>
      <c r="F1439" s="9">
        <f xml:space="preserve"> 'Report lookups'!F$2372</f>
        <v>0</v>
      </c>
      <c r="G1439" s="2" t="str">
        <f xml:space="preserve"> 'Report lookups'!G$2372</f>
        <v>£m</v>
      </c>
      <c r="H1439" s="4"/>
    </row>
    <row r="1440" spans="1:8" hidden="1" outlineLevel="2" x14ac:dyDescent="0.2">
      <c r="A1440" s="3"/>
      <c r="B1440" s="3"/>
      <c r="C1440" s="10"/>
      <c r="D1440" s="11"/>
      <c r="E1440" s="2" t="str">
        <f xml:space="preserve"> 'Report lookups'!E$2384</f>
        <v>Ofwat - PR24 Bioresources forecasting accuracy incentive penalty adjustment eligible for tax uplift in 2027-28 CPIH FYA prices (BR)</v>
      </c>
      <c r="F1440" s="9">
        <f xml:space="preserve"> 'Report lookups'!F$2384</f>
        <v>0</v>
      </c>
      <c r="G1440" s="2" t="str">
        <f xml:space="preserve"> 'Report lookups'!G$2384</f>
        <v>£m</v>
      </c>
      <c r="H1440" s="4"/>
    </row>
    <row r="1441" spans="1:8" hidden="1" outlineLevel="2" x14ac:dyDescent="0.2">
      <c r="E1441" s="211" t="s">
        <v>2694</v>
      </c>
      <c r="F1441" s="212">
        <f xml:space="preserve"> SUM( $F1419:$F1440 )</f>
        <v>0</v>
      </c>
      <c r="G1441" s="211" t="s">
        <v>199</v>
      </c>
      <c r="H1441" s="4"/>
    </row>
    <row r="1442" spans="1:8" hidden="1" outlineLevel="2" x14ac:dyDescent="0.2"/>
    <row r="1443" spans="1:8" hidden="1" outlineLevel="2" x14ac:dyDescent="0.2"/>
    <row r="1444" spans="1:8" hidden="1" outlineLevel="2" x14ac:dyDescent="0.2">
      <c r="B1444" s="33" t="s">
        <v>2114</v>
      </c>
    </row>
    <row r="1445" spans="1:8" hidden="1" outlineLevel="2" x14ac:dyDescent="0.2">
      <c r="A1445" s="3"/>
      <c r="B1445" s="3"/>
      <c r="C1445" s="10"/>
      <c r="D1445" s="11"/>
      <c r="E1445" s="2" t="str">
        <f xml:space="preserve"> 'Report lookups'!E$2423</f>
        <v>Ofwat - PR24 ODI revenue adjustment eligible for tax uplift in 2027-28 CPIH FYA prices (ADDN1)</v>
      </c>
      <c r="F1445" s="9">
        <f xml:space="preserve"> 'Report lookups'!F$2423</f>
        <v>0</v>
      </c>
      <c r="G1445" s="2" t="str">
        <f xml:space="preserve"> 'Report lookups'!G$2423</f>
        <v>£m</v>
      </c>
      <c r="H1445" s="4"/>
    </row>
    <row r="1446" spans="1:8" hidden="1" outlineLevel="2" x14ac:dyDescent="0.2">
      <c r="A1446" s="3"/>
      <c r="B1446" s="3"/>
      <c r="C1446" s="10"/>
      <c r="D1446" s="11"/>
      <c r="E1446" s="2" t="str">
        <f xml:space="preserve"> 'Report lookups'!E$2435</f>
        <v>Ofwat - PR24 Delayed delivery cashflow mechanism (DDCM) revenue adjustment eligible for tax uplift in 2027-28 CPIH FYA prices (ADDN1)</v>
      </c>
      <c r="F1446" s="9">
        <f xml:space="preserve"> 'Report lookups'!F$2435</f>
        <v>0</v>
      </c>
      <c r="G1446" s="2" t="str">
        <f xml:space="preserve"> 'Report lookups'!G$2435</f>
        <v>£m</v>
      </c>
      <c r="H1446" s="4"/>
    </row>
    <row r="1447" spans="1:8" hidden="1" outlineLevel="2" x14ac:dyDescent="0.2">
      <c r="A1447" s="3"/>
      <c r="B1447" s="3"/>
      <c r="C1447" s="10"/>
      <c r="D1447" s="11"/>
      <c r="E1447" s="2" t="str">
        <f xml:space="preserve"> 'Report lookups'!E$2447</f>
        <v>Ofwat - PR24 Business retail revenue adjustment eligible for tax uplift in 2027-28 CPIH FYA prices (ADDN1)</v>
      </c>
      <c r="F1447" s="9">
        <f xml:space="preserve"> 'Report lookups'!F$2447</f>
        <v>0</v>
      </c>
      <c r="G1447" s="2" t="str">
        <f xml:space="preserve"> 'Report lookups'!G$2447</f>
        <v>£m</v>
      </c>
      <c r="H1447" s="4"/>
    </row>
    <row r="1448" spans="1:8" hidden="1" outlineLevel="2" x14ac:dyDescent="0.2">
      <c r="A1448" s="3"/>
      <c r="B1448" s="3"/>
      <c r="C1448" s="10"/>
      <c r="D1448" s="11"/>
      <c r="E1448" s="2" t="str">
        <f xml:space="preserve"> 'Report lookups'!E$2459</f>
        <v>Ofwat - PR24 Water trading revenue adjustment eligible for tax uplift in 2027-28 CPIH FYA prices (ADDN1)</v>
      </c>
      <c r="F1448" s="9">
        <f xml:space="preserve"> 'Report lookups'!F$2459</f>
        <v>0</v>
      </c>
      <c r="G1448" s="2" t="str">
        <f xml:space="preserve"> 'Report lookups'!G$2459</f>
        <v>£m</v>
      </c>
      <c r="H1448" s="4"/>
    </row>
    <row r="1449" spans="1:8" hidden="1" outlineLevel="2" x14ac:dyDescent="0.2">
      <c r="A1449" s="3"/>
      <c r="B1449" s="3"/>
      <c r="C1449" s="10"/>
      <c r="D1449" s="11"/>
      <c r="E1449" s="2" t="str">
        <f xml:space="preserve"> 'Report lookups'!E$2471</f>
        <v>Ofwat - PR24 Third party services revenue adjustment eligible for tax uplift in 2027-28 CPIH FYA prices (ADDN1)</v>
      </c>
      <c r="F1449" s="9">
        <f xml:space="preserve"> 'Report lookups'!F$2471</f>
        <v>0</v>
      </c>
      <c r="G1449" s="2" t="str">
        <f xml:space="preserve"> 'Report lookups'!G$2471</f>
        <v>£m</v>
      </c>
      <c r="H1449" s="4"/>
    </row>
    <row r="1450" spans="1:8" hidden="1" outlineLevel="2" x14ac:dyDescent="0.2">
      <c r="A1450" s="3"/>
      <c r="B1450" s="3"/>
      <c r="C1450" s="10"/>
      <c r="D1450" s="11"/>
      <c r="E1450" s="2" t="str">
        <f xml:space="preserve"> 'Report lookups'!E$2483</f>
        <v>Ofwat - PR24 Cost of new debt revenue adjustment eligible for tax uplift in 2027-28 CPIH FYA prices (ADDN1)</v>
      </c>
      <c r="F1450" s="9">
        <f xml:space="preserve"> 'Report lookups'!F$2483</f>
        <v>0</v>
      </c>
      <c r="G1450" s="2" t="str">
        <f xml:space="preserve"> 'Report lookups'!G$2483</f>
        <v>£m</v>
      </c>
      <c r="H1450" s="4"/>
    </row>
    <row r="1451" spans="1:8" hidden="1" outlineLevel="2" x14ac:dyDescent="0.2">
      <c r="A1451" s="3"/>
      <c r="B1451" s="3"/>
      <c r="C1451" s="10"/>
      <c r="D1451" s="11"/>
      <c r="E1451" s="2" t="str">
        <f xml:space="preserve"> 'Report lookups'!E$2495</f>
        <v>Ofwat - PR24 Totex costs revenue adjustment eligible for tax uplift in 2027-28 CPIH FYA prices (ADDN1)</v>
      </c>
      <c r="F1451" s="9">
        <f xml:space="preserve"> 'Report lookups'!F$2495</f>
        <v>0</v>
      </c>
      <c r="G1451" s="2" t="str">
        <f xml:space="preserve"> 'Report lookups'!G$2495</f>
        <v>£m</v>
      </c>
      <c r="H1451" s="4"/>
    </row>
    <row r="1452" spans="1:8" hidden="1" outlineLevel="2" x14ac:dyDescent="0.2">
      <c r="A1452" s="3"/>
      <c r="B1452" s="3"/>
      <c r="C1452" s="10"/>
      <c r="D1452" s="11"/>
      <c r="E1452" s="2" t="str">
        <f xml:space="preserve"> 'Report lookups'!E$2507</f>
        <v>Ofwat - PR24 Tax revenue adjustment eligible for tax uplift in 2027-28 CPIH FYA prices (ADDN1)</v>
      </c>
      <c r="F1452" s="9">
        <f xml:space="preserve"> 'Report lookups'!F$2507</f>
        <v>0</v>
      </c>
      <c r="G1452" s="2" t="str">
        <f xml:space="preserve"> 'Report lookups'!G$2507</f>
        <v>£m</v>
      </c>
      <c r="H1452" s="4"/>
    </row>
    <row r="1453" spans="1:8" hidden="1" outlineLevel="2" x14ac:dyDescent="0.2">
      <c r="A1453" s="3"/>
      <c r="B1453" s="3"/>
      <c r="C1453" s="10"/>
      <c r="D1453" s="11"/>
      <c r="E1453" s="2" t="str">
        <f xml:space="preserve"> 'Report lookups'!E$2519</f>
        <v>Ofwat - PR24 Real price effects revenue adjustment eligible for tax uplift in 2027-28 CPIH FYA prices (ADDN1)</v>
      </c>
      <c r="F1453" s="9">
        <f xml:space="preserve"> 'Report lookups'!F$2519</f>
        <v>0</v>
      </c>
      <c r="G1453" s="2" t="str">
        <f xml:space="preserve"> 'Report lookups'!G$2519</f>
        <v>£m</v>
      </c>
      <c r="H1453" s="4"/>
    </row>
    <row r="1454" spans="1:8" hidden="1" outlineLevel="2" x14ac:dyDescent="0.2">
      <c r="A1454" s="3"/>
      <c r="B1454" s="3"/>
      <c r="C1454" s="10"/>
      <c r="D1454" s="11"/>
      <c r="E1454" s="2" t="str">
        <f xml:space="preserve"> 'Report lookups'!E$2531</f>
        <v>Ofwat - PR24 Major projects revenue adjustment eligible for tax uplift in 2027-28 CPIH FYA prices (ADDN1)</v>
      </c>
      <c r="F1454" s="9">
        <f xml:space="preserve"> 'Report lookups'!F$2531</f>
        <v>0</v>
      </c>
      <c r="G1454" s="2" t="str">
        <f xml:space="preserve"> 'Report lookups'!G$2531</f>
        <v>£m</v>
      </c>
      <c r="H1454" s="4"/>
    </row>
    <row r="1455" spans="1:8" hidden="1" outlineLevel="2" x14ac:dyDescent="0.2">
      <c r="A1455" s="3"/>
      <c r="B1455" s="3"/>
      <c r="C1455" s="10"/>
      <c r="D1455" s="11"/>
      <c r="E1455" s="2" t="str">
        <f xml:space="preserve"> 'Report lookups'!E$2543</f>
        <v>Ofwat - PR24 Cost change process revenue adjustment eligible for tax uplift in 2027-28 CPIH FYA prices (ADDN1)</v>
      </c>
      <c r="F1455" s="9">
        <f xml:space="preserve"> 'Report lookups'!F$2543</f>
        <v>0</v>
      </c>
      <c r="G1455" s="2" t="str">
        <f xml:space="preserve"> 'Report lookups'!G$2543</f>
        <v>£m</v>
      </c>
      <c r="H1455" s="4"/>
    </row>
    <row r="1456" spans="1:8" hidden="1" outlineLevel="2" x14ac:dyDescent="0.2">
      <c r="A1456" s="3"/>
      <c r="B1456" s="3"/>
      <c r="C1456" s="10"/>
      <c r="D1456" s="11"/>
      <c r="E1456" s="2" t="str">
        <f xml:space="preserve"> 'Report lookups'!E$2555</f>
        <v>Ofwat - PR24 Havant Thicket - cost of debt revenue adjustment eligible for tax uplift in 2027-28 CPIH FYA prices (ADDN1)</v>
      </c>
      <c r="F1456" s="9">
        <f xml:space="preserve"> 'Report lookups'!F$2555</f>
        <v>0</v>
      </c>
      <c r="G1456" s="2" t="str">
        <f xml:space="preserve"> 'Report lookups'!G$2555</f>
        <v>£m</v>
      </c>
      <c r="H1456" s="4"/>
    </row>
    <row r="1457" spans="1:8" hidden="1" outlineLevel="2" x14ac:dyDescent="0.2">
      <c r="A1457" s="3"/>
      <c r="B1457" s="3"/>
      <c r="C1457" s="10"/>
      <c r="D1457" s="11"/>
      <c r="E1457" s="2" t="str">
        <f xml:space="preserve"> 'Report lookups'!E$2567</f>
        <v>Ofwat - PR24 Innovation and water efficiency revenue adjustment eligible for tax uplift in 2027-28 CPIH FYA prices (ADDN1)</v>
      </c>
      <c r="F1457" s="9">
        <f xml:space="preserve"> 'Report lookups'!F$2567</f>
        <v>0</v>
      </c>
      <c r="G1457" s="2" t="str">
        <f xml:space="preserve"> 'Report lookups'!G$2567</f>
        <v>£m</v>
      </c>
      <c r="H1457" s="4"/>
    </row>
    <row r="1458" spans="1:8" hidden="1" outlineLevel="2" x14ac:dyDescent="0.2">
      <c r="A1458" s="3"/>
      <c r="B1458" s="3"/>
      <c r="C1458" s="10"/>
      <c r="D1458" s="11"/>
      <c r="E1458" s="2" t="str">
        <f xml:space="preserve"> 'Report lookups'!E$2579</f>
        <v>Ofwat - PR24 QAA revenue adjustment eligible for tax uplift in 2027-28 CPIH FYA prices (ADDN1)</v>
      </c>
      <c r="F1458" s="9">
        <f xml:space="preserve"> 'Report lookups'!F$2579</f>
        <v>0</v>
      </c>
      <c r="G1458" s="2" t="str">
        <f xml:space="preserve"> 'Report lookups'!G$2579</f>
        <v>£m</v>
      </c>
      <c r="H1458" s="4"/>
    </row>
    <row r="1459" spans="1:8" hidden="1" outlineLevel="2" x14ac:dyDescent="0.2">
      <c r="A1459" s="3"/>
      <c r="B1459" s="3"/>
      <c r="C1459" s="10"/>
      <c r="D1459" s="11"/>
      <c r="E1459" s="2" t="str">
        <f xml:space="preserve"> 'Report lookups'!E$2663</f>
        <v>Ofwat - PR24 Price control deliverables (PCD) revenue adjustment eligible for tax uplift in 2027-28 CPIH FYA prices (ADDN1)</v>
      </c>
      <c r="F1459" s="9">
        <f xml:space="preserve"> 'Report lookups'!F$2663</f>
        <v>0</v>
      </c>
      <c r="G1459" s="2" t="str">
        <f xml:space="preserve"> 'Report lookups'!G$2663</f>
        <v>£m</v>
      </c>
      <c r="H1459" s="4"/>
    </row>
    <row r="1460" spans="1:8" hidden="1" outlineLevel="2" x14ac:dyDescent="0.2">
      <c r="A1460" s="3"/>
      <c r="B1460" s="3"/>
      <c r="C1460" s="10"/>
      <c r="D1460" s="11"/>
      <c r="E1460" s="2" t="str">
        <f xml:space="preserve"> 'Report lookups'!E$2675</f>
        <v>Ofwat - PR24 Wastewater enhancement revenue adjustment eligible for tax uplift in 2027-28 CPIH FYA prices (ADDN1)</v>
      </c>
      <c r="F1460" s="9">
        <f xml:space="preserve"> 'Report lookups'!F$2675</f>
        <v>0</v>
      </c>
      <c r="G1460" s="2" t="str">
        <f xml:space="preserve"> 'Report lookups'!G$2675</f>
        <v>£m</v>
      </c>
      <c r="H1460" s="4"/>
    </row>
    <row r="1461" spans="1:8" hidden="1" outlineLevel="2" x14ac:dyDescent="0.2">
      <c r="A1461" s="3"/>
      <c r="B1461" s="3"/>
      <c r="C1461" s="10"/>
      <c r="D1461" s="11"/>
      <c r="E1461" s="2" t="str">
        <f xml:space="preserve"> 'Report lookups'!E$2591</f>
        <v>Ofwat - Other revenue adjustment eligible for tax uplift in 2027-28 CPIH FYA prices (ADDN1)</v>
      </c>
      <c r="F1461" s="9">
        <f xml:space="preserve"> 'Report lookups'!F$2591</f>
        <v>0</v>
      </c>
      <c r="G1461" s="2" t="str">
        <f xml:space="preserve"> 'Report lookups'!G$2591</f>
        <v>£m</v>
      </c>
      <c r="H1461" s="4"/>
    </row>
    <row r="1462" spans="1:8" hidden="1" outlineLevel="2" x14ac:dyDescent="0.2">
      <c r="A1462" s="3"/>
      <c r="B1462" s="3"/>
      <c r="C1462" s="10"/>
      <c r="D1462" s="11"/>
      <c r="E1462" s="2" t="str">
        <f xml:space="preserve"> 'Report lookups'!E$2603</f>
        <v>Ofwat - PR24 Delivery mechanism (DM) revenue adjustment eligible for tax uplift in 2027-28 CPIH FYA prices (ADDN1)</v>
      </c>
      <c r="F1462" s="9">
        <f xml:space="preserve"> 'Report lookups'!F$2603</f>
        <v>0</v>
      </c>
      <c r="G1462" s="2" t="str">
        <f xml:space="preserve"> 'Report lookups'!G$2603</f>
        <v>£m</v>
      </c>
      <c r="H1462" s="4"/>
    </row>
    <row r="1463" spans="1:8" hidden="1" outlineLevel="2" x14ac:dyDescent="0.2">
      <c r="A1463" s="3"/>
      <c r="B1463" s="3"/>
      <c r="C1463" s="10"/>
      <c r="D1463" s="11"/>
      <c r="E1463" s="2" t="str">
        <f xml:space="preserve"> 'Report lookups'!E$2615</f>
        <v>Ofwat - PR24 Residential retail revenue adjustment eligible for tax uplift in 2027-28 CPIH FYA prices (ADDN1)</v>
      </c>
      <c r="F1463" s="9">
        <f xml:space="preserve"> 'Report lookups'!F$2615</f>
        <v>0</v>
      </c>
      <c r="G1463" s="2" t="str">
        <f xml:space="preserve"> 'Report lookups'!G$2615</f>
        <v>£m</v>
      </c>
      <c r="H1463" s="4"/>
    </row>
    <row r="1464" spans="1:8" hidden="1" outlineLevel="2" x14ac:dyDescent="0.2">
      <c r="A1464" s="3"/>
      <c r="B1464" s="3"/>
      <c r="C1464" s="10"/>
      <c r="D1464" s="11"/>
      <c r="E1464" s="2" t="str">
        <f xml:space="preserve"> 'Report lookups'!E$2627</f>
        <v>Ofwat - PR24 RFI revenue adjustment eligible for tax uplift in 2027-28 CPIH FYA prices (ADDN1)</v>
      </c>
      <c r="F1464" s="9">
        <f xml:space="preserve"> 'Report lookups'!F$2627</f>
        <v>0</v>
      </c>
      <c r="G1464" s="2" t="str">
        <f xml:space="preserve"> 'Report lookups'!G$2627</f>
        <v>£m</v>
      </c>
      <c r="H1464" s="4"/>
    </row>
    <row r="1465" spans="1:8" hidden="1" outlineLevel="2" x14ac:dyDescent="0.2">
      <c r="A1465" s="3"/>
      <c r="B1465" s="3"/>
      <c r="C1465" s="10"/>
      <c r="D1465" s="11"/>
      <c r="E1465" s="2" t="str">
        <f xml:space="preserve"> 'Report lookups'!E$2639</f>
        <v>Ofwat - PR24 Bioresources revenue adjustment eligible for tax uplift in 2027-28 CPIH FYA prices (ADDN1)</v>
      </c>
      <c r="F1465" s="9">
        <f xml:space="preserve"> 'Report lookups'!F$2639</f>
        <v>0</v>
      </c>
      <c r="G1465" s="2" t="str">
        <f xml:space="preserve"> 'Report lookups'!G$2639</f>
        <v>£m</v>
      </c>
      <c r="H1465" s="4"/>
    </row>
    <row r="1466" spans="1:8" hidden="1" outlineLevel="2" x14ac:dyDescent="0.2">
      <c r="A1466" s="3"/>
      <c r="B1466" s="3"/>
      <c r="C1466" s="10"/>
      <c r="D1466" s="11"/>
      <c r="E1466" s="2" t="str">
        <f xml:space="preserve"> 'Report lookups'!E$2651</f>
        <v>Ofwat - PR24 Bioresources forecasting accuracy incentive penalty adjustment eligible for tax uplift in 2027-28 CPIH FYA prices (ADDN1)</v>
      </c>
      <c r="F1466" s="9">
        <f xml:space="preserve"> 'Report lookups'!F$2651</f>
        <v>0</v>
      </c>
      <c r="G1466" s="2" t="str">
        <f xml:space="preserve"> 'Report lookups'!G$2651</f>
        <v>£m</v>
      </c>
      <c r="H1466" s="4"/>
    </row>
    <row r="1467" spans="1:8" hidden="1" outlineLevel="2" x14ac:dyDescent="0.2">
      <c r="E1467" s="211" t="s">
        <v>2114</v>
      </c>
      <c r="F1467" s="212">
        <f xml:space="preserve"> SUM( $F1445:$F1466 )</f>
        <v>0</v>
      </c>
      <c r="G1467" s="211" t="s">
        <v>199</v>
      </c>
      <c r="H1467" s="4"/>
    </row>
    <row r="1468" spans="1:8" hidden="1" outlineLevel="2" x14ac:dyDescent="0.2"/>
    <row r="1469" spans="1:8" hidden="1" outlineLevel="2" x14ac:dyDescent="0.2"/>
    <row r="1470" spans="1:8" hidden="1" outlineLevel="2" x14ac:dyDescent="0.2">
      <c r="B1470" s="33" t="s">
        <v>1555</v>
      </c>
    </row>
    <row r="1471" spans="1:8" hidden="1" outlineLevel="2" x14ac:dyDescent="0.2">
      <c r="A1471" s="3"/>
      <c r="B1471" s="3"/>
      <c r="C1471" s="10"/>
      <c r="D1471" s="11"/>
      <c r="E1471" s="2" t="str">
        <f xml:space="preserve"> 'Report lookups'!E$2690</f>
        <v>Ofwat - PR24 ODI revenue adjustment eligible for tax uplift in 2027-28 CPIH FYA prices (ADDN2)</v>
      </c>
      <c r="F1471" s="9">
        <f xml:space="preserve"> 'Report lookups'!F$2690</f>
        <v>0</v>
      </c>
      <c r="G1471" s="2" t="str">
        <f xml:space="preserve"> 'Report lookups'!G$2690</f>
        <v>£m</v>
      </c>
      <c r="H1471" s="4"/>
    </row>
    <row r="1472" spans="1:8" hidden="1" outlineLevel="2" x14ac:dyDescent="0.2">
      <c r="A1472" s="3"/>
      <c r="B1472" s="3"/>
      <c r="C1472" s="10"/>
      <c r="D1472" s="11"/>
      <c r="E1472" s="2" t="str">
        <f xml:space="preserve"> 'Report lookups'!E$2702</f>
        <v>Ofwat - PR24 Delayed delivery cashflow mechanism (DDCM) revenue adjustment eligible for tax uplift in 2027-28 CPIH FYA prices (ADDN2)</v>
      </c>
      <c r="F1472" s="9">
        <f xml:space="preserve"> 'Report lookups'!F$2702</f>
        <v>0</v>
      </c>
      <c r="G1472" s="2" t="str">
        <f xml:space="preserve"> 'Report lookups'!G$2702</f>
        <v>£m</v>
      </c>
      <c r="H1472" s="4"/>
    </row>
    <row r="1473" spans="1:8" hidden="1" outlineLevel="2" x14ac:dyDescent="0.2">
      <c r="A1473" s="3"/>
      <c r="B1473" s="3"/>
      <c r="C1473" s="10"/>
      <c r="D1473" s="11"/>
      <c r="E1473" s="2" t="str">
        <f xml:space="preserve"> 'Report lookups'!E$2714</f>
        <v>Ofwat - PR24 Business retail revenue adjustment eligible for tax uplift in 2027-28 CPIH FYA prices (ADDN2)</v>
      </c>
      <c r="F1473" s="9">
        <f xml:space="preserve"> 'Report lookups'!F$2714</f>
        <v>0</v>
      </c>
      <c r="G1473" s="2" t="str">
        <f xml:space="preserve"> 'Report lookups'!G$2714</f>
        <v>£m</v>
      </c>
      <c r="H1473" s="4"/>
    </row>
    <row r="1474" spans="1:8" hidden="1" outlineLevel="2" x14ac:dyDescent="0.2">
      <c r="A1474" s="3"/>
      <c r="B1474" s="3"/>
      <c r="C1474" s="10"/>
      <c r="D1474" s="11"/>
      <c r="E1474" s="2" t="str">
        <f xml:space="preserve"> 'Report lookups'!E$2726</f>
        <v>Ofwat - PR24 Water trading revenue adjustment eligible for tax uplift in 2027-28 CPIH FYA prices (ADDN2)</v>
      </c>
      <c r="F1474" s="9">
        <f xml:space="preserve"> 'Report lookups'!F$2726</f>
        <v>0</v>
      </c>
      <c r="G1474" s="2" t="str">
        <f xml:space="preserve"> 'Report lookups'!G$2726</f>
        <v>£m</v>
      </c>
      <c r="H1474" s="4"/>
    </row>
    <row r="1475" spans="1:8" hidden="1" outlineLevel="2" x14ac:dyDescent="0.2">
      <c r="A1475" s="3"/>
      <c r="B1475" s="3"/>
      <c r="C1475" s="10"/>
      <c r="D1475" s="11"/>
      <c r="E1475" s="2" t="str">
        <f xml:space="preserve"> 'Report lookups'!E$2738</f>
        <v>Ofwat - PR24 Third party services revenue adjustment eligible for tax uplift in 2027-28 CPIH FYA prices (ADDN2)</v>
      </c>
      <c r="F1475" s="9">
        <f xml:space="preserve"> 'Report lookups'!F$2738</f>
        <v>0</v>
      </c>
      <c r="G1475" s="2" t="str">
        <f xml:space="preserve"> 'Report lookups'!G$2738</f>
        <v>£m</v>
      </c>
      <c r="H1475" s="4"/>
    </row>
    <row r="1476" spans="1:8" hidden="1" outlineLevel="2" x14ac:dyDescent="0.2">
      <c r="A1476" s="3"/>
      <c r="B1476" s="3"/>
      <c r="C1476" s="10"/>
      <c r="D1476" s="11"/>
      <c r="E1476" s="2" t="str">
        <f xml:space="preserve"> 'Report lookups'!E$2750</f>
        <v>Ofwat - PR24 Cost of new debt revenue adjustment eligible for tax uplift in 2027-28 CPIH FYA prices (ADDN2)</v>
      </c>
      <c r="F1476" s="9">
        <f xml:space="preserve"> 'Report lookups'!F$2750</f>
        <v>0</v>
      </c>
      <c r="G1476" s="2" t="str">
        <f xml:space="preserve"> 'Report lookups'!G$2750</f>
        <v>£m</v>
      </c>
      <c r="H1476" s="4"/>
    </row>
    <row r="1477" spans="1:8" hidden="1" outlineLevel="2" x14ac:dyDescent="0.2">
      <c r="A1477" s="3"/>
      <c r="B1477" s="3"/>
      <c r="C1477" s="10"/>
      <c r="D1477" s="11"/>
      <c r="E1477" s="2" t="str">
        <f xml:space="preserve"> 'Report lookups'!E$2762</f>
        <v>Ofwat - PR24 Totex costs revenue adjustment eligible for tax uplift in 2027-28 CPIH FYA prices (ADDN2)</v>
      </c>
      <c r="F1477" s="9">
        <f xml:space="preserve"> 'Report lookups'!F$2762</f>
        <v>0</v>
      </c>
      <c r="G1477" s="2" t="str">
        <f xml:space="preserve"> 'Report lookups'!G$2762</f>
        <v>£m</v>
      </c>
      <c r="H1477" s="4"/>
    </row>
    <row r="1478" spans="1:8" hidden="1" outlineLevel="2" x14ac:dyDescent="0.2">
      <c r="A1478" s="3"/>
      <c r="B1478" s="3"/>
      <c r="C1478" s="10"/>
      <c r="D1478" s="11"/>
      <c r="E1478" s="2" t="str">
        <f xml:space="preserve"> 'Report lookups'!E$2774</f>
        <v>Ofwat - PR24 Tax revenue adjustment eligible for tax uplift in 2027-28 CPIH FYA prices (ADDN2)</v>
      </c>
      <c r="F1478" s="9">
        <f xml:space="preserve"> 'Report lookups'!F$2774</f>
        <v>0</v>
      </c>
      <c r="G1478" s="2" t="str">
        <f xml:space="preserve"> 'Report lookups'!G$2774</f>
        <v>£m</v>
      </c>
      <c r="H1478" s="4"/>
    </row>
    <row r="1479" spans="1:8" hidden="1" outlineLevel="2" x14ac:dyDescent="0.2">
      <c r="A1479" s="3"/>
      <c r="B1479" s="3"/>
      <c r="C1479" s="10"/>
      <c r="D1479" s="11"/>
      <c r="E1479" s="2" t="str">
        <f xml:space="preserve"> 'Report lookups'!E$2786</f>
        <v>Ofwat - PR24 Real price effects revenue adjustment eligible for tax uplift in 2027-28 CPIH FYA prices (ADDN2)</v>
      </c>
      <c r="F1479" s="9">
        <f xml:space="preserve"> 'Report lookups'!F$2786</f>
        <v>0</v>
      </c>
      <c r="G1479" s="2" t="str">
        <f xml:space="preserve"> 'Report lookups'!G$2786</f>
        <v>£m</v>
      </c>
      <c r="H1479" s="4"/>
    </row>
    <row r="1480" spans="1:8" hidden="1" outlineLevel="2" x14ac:dyDescent="0.2">
      <c r="A1480" s="3"/>
      <c r="B1480" s="3"/>
      <c r="C1480" s="10"/>
      <c r="D1480" s="11"/>
      <c r="E1480" s="2" t="str">
        <f xml:space="preserve"> 'Report lookups'!E$2798</f>
        <v>Ofwat - PR24 Major projects revenue adjustment eligible for tax uplift in 2027-28 CPIH FYA prices (ADDN2)</v>
      </c>
      <c r="F1480" s="9">
        <f xml:space="preserve"> 'Report lookups'!F$2798</f>
        <v>0</v>
      </c>
      <c r="G1480" s="2" t="str">
        <f xml:space="preserve"> 'Report lookups'!G$2798</f>
        <v>£m</v>
      </c>
      <c r="H1480" s="4"/>
    </row>
    <row r="1481" spans="1:8" hidden="1" outlineLevel="2" x14ac:dyDescent="0.2">
      <c r="A1481" s="3"/>
      <c r="B1481" s="3"/>
      <c r="C1481" s="10"/>
      <c r="D1481" s="11"/>
      <c r="E1481" s="2" t="str">
        <f xml:space="preserve"> 'Report lookups'!E$2810</f>
        <v>Ofwat - PR24 Cost change process revenue adjustment eligible for tax uplift in 2027-28 CPIH FYA prices (ADDN2)</v>
      </c>
      <c r="F1481" s="9">
        <f xml:space="preserve"> 'Report lookups'!F$2810</f>
        <v>0</v>
      </c>
      <c r="G1481" s="2" t="str">
        <f xml:space="preserve"> 'Report lookups'!G$2810</f>
        <v>£m</v>
      </c>
      <c r="H1481" s="4"/>
    </row>
    <row r="1482" spans="1:8" hidden="1" outlineLevel="2" x14ac:dyDescent="0.2">
      <c r="A1482" s="3"/>
      <c r="B1482" s="3"/>
      <c r="C1482" s="10"/>
      <c r="D1482" s="11"/>
      <c r="E1482" s="2" t="str">
        <f xml:space="preserve"> 'Report lookups'!E$2822</f>
        <v>Ofwat - PR24 Havant Thicket - cost of debt revenue adjustment eligible for tax uplift in 2027-28 CPIH FYA prices (ADDN2)</v>
      </c>
      <c r="F1482" s="9">
        <f xml:space="preserve"> 'Report lookups'!F$2822</f>
        <v>0</v>
      </c>
      <c r="G1482" s="2" t="str">
        <f xml:space="preserve"> 'Report lookups'!G$2822</f>
        <v>£m</v>
      </c>
      <c r="H1482" s="4"/>
    </row>
    <row r="1483" spans="1:8" hidden="1" outlineLevel="2" x14ac:dyDescent="0.2">
      <c r="A1483" s="3"/>
      <c r="B1483" s="3"/>
      <c r="C1483" s="10"/>
      <c r="D1483" s="11"/>
      <c r="E1483" s="2" t="str">
        <f xml:space="preserve"> 'Report lookups'!E$2834</f>
        <v>Ofwat - PR24 Innovation and water efficiency revenue adjustment eligible for tax uplift in 2027-28 CPIH FYA prices (ADDN2)</v>
      </c>
      <c r="F1483" s="9">
        <f xml:space="preserve"> 'Report lookups'!F$2834</f>
        <v>0</v>
      </c>
      <c r="G1483" s="2" t="str">
        <f xml:space="preserve"> 'Report lookups'!G$2834</f>
        <v>£m</v>
      </c>
      <c r="H1483" s="4"/>
    </row>
    <row r="1484" spans="1:8" hidden="1" outlineLevel="2" x14ac:dyDescent="0.2">
      <c r="A1484" s="3"/>
      <c r="B1484" s="3"/>
      <c r="C1484" s="10"/>
      <c r="D1484" s="11"/>
      <c r="E1484" s="2" t="str">
        <f xml:space="preserve"> 'Report lookups'!E$2846</f>
        <v>Ofwat - PR24 QAA revenue adjustment eligible for tax uplift in 2027-28 CPIH FYA prices (ADDN2)</v>
      </c>
      <c r="F1484" s="9">
        <f xml:space="preserve"> 'Report lookups'!F$2846</f>
        <v>0</v>
      </c>
      <c r="G1484" s="2" t="str">
        <f xml:space="preserve"> 'Report lookups'!G$2846</f>
        <v>£m</v>
      </c>
      <c r="H1484" s="4"/>
    </row>
    <row r="1485" spans="1:8" hidden="1" outlineLevel="2" x14ac:dyDescent="0.2">
      <c r="A1485" s="3"/>
      <c r="B1485" s="3"/>
      <c r="C1485" s="10"/>
      <c r="D1485" s="11"/>
      <c r="E1485" s="2" t="str">
        <f xml:space="preserve"> 'Report lookups'!E$2930</f>
        <v>Ofwat - PR24 Price control deliverables (PCD) revenue adjustment eligible for tax uplift in 2027-28 CPIH FYA prices (ADDN2)</v>
      </c>
      <c r="F1485" s="9">
        <f xml:space="preserve"> 'Report lookups'!F$2930</f>
        <v>0</v>
      </c>
      <c r="G1485" s="2" t="str">
        <f xml:space="preserve"> 'Report lookups'!G$2930</f>
        <v>£m</v>
      </c>
      <c r="H1485" s="4"/>
    </row>
    <row r="1486" spans="1:8" hidden="1" outlineLevel="2" x14ac:dyDescent="0.2">
      <c r="A1486" s="3"/>
      <c r="B1486" s="3"/>
      <c r="C1486" s="10"/>
      <c r="D1486" s="11"/>
      <c r="E1486" s="2" t="str">
        <f xml:space="preserve"> 'Report lookups'!E$2942</f>
        <v>Ofwat - PR24 Wastewater enhancement revenue adjustment eligible for tax uplift in 2027-28 CPIH FYA prices (ADDN2)</v>
      </c>
      <c r="F1486" s="9">
        <f xml:space="preserve"> 'Report lookups'!F$2942</f>
        <v>0</v>
      </c>
      <c r="G1486" s="2" t="str">
        <f xml:space="preserve"> 'Report lookups'!G$2942</f>
        <v>£m</v>
      </c>
      <c r="H1486" s="4"/>
    </row>
    <row r="1487" spans="1:8" hidden="1" outlineLevel="2" x14ac:dyDescent="0.2">
      <c r="A1487" s="3"/>
      <c r="B1487" s="3"/>
      <c r="C1487" s="10"/>
      <c r="D1487" s="11"/>
      <c r="E1487" s="2" t="str">
        <f xml:space="preserve"> 'Report lookups'!E$2858</f>
        <v>Ofwat - Other revenue adjustment eligible for tax uplift in 2027-28 CPIH FYA prices (ADDN2)</v>
      </c>
      <c r="F1487" s="9">
        <f xml:space="preserve"> 'Report lookups'!F$2858</f>
        <v>0</v>
      </c>
      <c r="G1487" s="2" t="str">
        <f xml:space="preserve"> 'Report lookups'!G$2858</f>
        <v>£m</v>
      </c>
      <c r="H1487" s="4"/>
    </row>
    <row r="1488" spans="1:8" hidden="1" outlineLevel="2" x14ac:dyDescent="0.2">
      <c r="A1488" s="3"/>
      <c r="B1488" s="3"/>
      <c r="C1488" s="10"/>
      <c r="D1488" s="11"/>
      <c r="E1488" s="2" t="str">
        <f xml:space="preserve"> 'Report lookups'!E$2870</f>
        <v>Ofwat - PR24 Delivery mechanism (DM) revenue adjustment eligible for tax uplift in 2027-28 CPIH FYA prices (ADDN2)</v>
      </c>
      <c r="F1488" s="9">
        <f xml:space="preserve"> 'Report lookups'!F$2870</f>
        <v>0</v>
      </c>
      <c r="G1488" s="2" t="str">
        <f xml:space="preserve"> 'Report lookups'!G$2870</f>
        <v>£m</v>
      </c>
      <c r="H1488" s="4"/>
    </row>
    <row r="1489" spans="1:8" hidden="1" outlineLevel="2" x14ac:dyDescent="0.2">
      <c r="A1489" s="3"/>
      <c r="B1489" s="3"/>
      <c r="C1489" s="10"/>
      <c r="D1489" s="11"/>
      <c r="E1489" s="2" t="str">
        <f xml:space="preserve"> 'Report lookups'!E$2882</f>
        <v>Ofwat - PR24 Residential retail revenue adjustment eligible for tax uplift in 2027-28 CPIH FYA prices (ADDN2)</v>
      </c>
      <c r="F1489" s="9">
        <f xml:space="preserve"> 'Report lookups'!F$2882</f>
        <v>0</v>
      </c>
      <c r="G1489" s="2" t="str">
        <f xml:space="preserve"> 'Report lookups'!G$2882</f>
        <v>£m</v>
      </c>
      <c r="H1489" s="4"/>
    </row>
    <row r="1490" spans="1:8" hidden="1" outlineLevel="2" x14ac:dyDescent="0.2">
      <c r="A1490" s="3"/>
      <c r="B1490" s="3"/>
      <c r="C1490" s="10"/>
      <c r="D1490" s="11"/>
      <c r="E1490" s="2" t="str">
        <f xml:space="preserve"> 'Report lookups'!E$2894</f>
        <v>Ofwat - PR24 RFI revenue adjustment eligible for tax uplift in 2027-28 CPIH FYA prices (ADDN2)</v>
      </c>
      <c r="F1490" s="9">
        <f xml:space="preserve"> 'Report lookups'!F$2894</f>
        <v>0</v>
      </c>
      <c r="G1490" s="2" t="str">
        <f xml:space="preserve"> 'Report lookups'!G$2894</f>
        <v>£m</v>
      </c>
      <c r="H1490" s="4"/>
    </row>
    <row r="1491" spans="1:8" hidden="1" outlineLevel="2" x14ac:dyDescent="0.2">
      <c r="A1491" s="3"/>
      <c r="B1491" s="3"/>
      <c r="C1491" s="10"/>
      <c r="D1491" s="11"/>
      <c r="E1491" s="2" t="str">
        <f xml:space="preserve"> 'Report lookups'!E$2906</f>
        <v>Ofwat - PR24 Bioresources revenue adjustment eligible for tax uplift in 2027-28 CPIH FYA prices (ADDN2)</v>
      </c>
      <c r="F1491" s="9">
        <f xml:space="preserve"> 'Report lookups'!F$2906</f>
        <v>0</v>
      </c>
      <c r="G1491" s="2" t="str">
        <f xml:space="preserve"> 'Report lookups'!G$2906</f>
        <v>£m</v>
      </c>
      <c r="H1491" s="4"/>
    </row>
    <row r="1492" spans="1:8" hidden="1" outlineLevel="2" x14ac:dyDescent="0.2">
      <c r="A1492" s="3"/>
      <c r="B1492" s="3"/>
      <c r="C1492" s="10"/>
      <c r="D1492" s="11"/>
      <c r="E1492" s="2" t="str">
        <f xml:space="preserve"> 'Report lookups'!E$2918</f>
        <v>Ofwat - PR24 Bioresources forecasting accuracy incentive penalty adjustment eligible for tax uplift in 2027-28 CPIH FYA prices (ADDN2)</v>
      </c>
      <c r="F1492" s="9">
        <f xml:space="preserve"> 'Report lookups'!F$2918</f>
        <v>0</v>
      </c>
      <c r="G1492" s="2" t="str">
        <f xml:space="preserve"> 'Report lookups'!G$2918</f>
        <v>£m</v>
      </c>
      <c r="H1492" s="4"/>
    </row>
    <row r="1493" spans="1:8" hidden="1" outlineLevel="2" x14ac:dyDescent="0.2">
      <c r="E1493" s="211" t="s">
        <v>1555</v>
      </c>
      <c r="F1493" s="212">
        <f xml:space="preserve"> SUM( $F1471:$F1492 )</f>
        <v>0</v>
      </c>
      <c r="G1493" s="211" t="s">
        <v>199</v>
      </c>
      <c r="H1493" s="4"/>
    </row>
    <row r="1494" spans="1:8" hidden="1" outlineLevel="2" x14ac:dyDescent="0.2"/>
    <row r="1495" spans="1:8" hidden="1" outlineLevel="1" x14ac:dyDescent="0.2"/>
    <row r="1496" spans="1:8" hidden="1" outlineLevel="1" x14ac:dyDescent="0.2"/>
    <row r="1497" spans="1:8" s="21" customFormat="1" hidden="1" outlineLevel="1" x14ac:dyDescent="0.2">
      <c r="A1497" s="17"/>
      <c r="B1497" s="17"/>
      <c r="C1497" s="35" t="s">
        <v>49</v>
      </c>
      <c r="D1497" s="31"/>
    </row>
    <row r="1498" spans="1:8" hidden="1" outlineLevel="1" x14ac:dyDescent="0.2"/>
    <row r="1499" spans="1:8" hidden="1" outlineLevel="2" x14ac:dyDescent="0.2">
      <c r="B1499" s="33" t="s">
        <v>2695</v>
      </c>
    </row>
    <row r="1500" spans="1:8" hidden="1" outlineLevel="2" x14ac:dyDescent="0.2">
      <c r="E1500" s="37" t="str">
        <f t="shared" ref="E1500:G1500" si="405" xml:space="preserve"> E$21</f>
        <v xml:space="preserve">Ofwat - PR24 ODI revenue adjustment expressed in 2027-28 CPIH FYA prices (WR) </v>
      </c>
      <c r="F1500" s="4">
        <f t="shared" si="405"/>
        <v>0</v>
      </c>
      <c r="G1500" s="37" t="str">
        <f t="shared" si="405"/>
        <v>£m</v>
      </c>
      <c r="H1500" s="4"/>
    </row>
    <row r="1501" spans="1:8" hidden="1" outlineLevel="2" x14ac:dyDescent="0.2">
      <c r="E1501" s="37" t="str">
        <f t="shared" ref="E1501:G1501" si="406" xml:space="preserve"> E$22</f>
        <v xml:space="preserve">Ofwat - PR24 ODI revenue adjustment expressed in 2027-28 CPIH FYA prices (WN) </v>
      </c>
      <c r="F1501" s="4">
        <f t="shared" si="406"/>
        <v>0</v>
      </c>
      <c r="G1501" s="37" t="str">
        <f t="shared" si="406"/>
        <v>£m</v>
      </c>
      <c r="H1501" s="4"/>
    </row>
    <row r="1502" spans="1:8" hidden="1" outlineLevel="2" x14ac:dyDescent="0.2">
      <c r="E1502" s="37" t="str">
        <f t="shared" ref="E1502:G1502" si="407" xml:space="preserve"> E$23</f>
        <v xml:space="preserve">Ofwat - PR24 ODI revenue adjustment expressed in 2027-28 CPIH FYA prices (WWN) </v>
      </c>
      <c r="F1502" s="4">
        <f t="shared" si="407"/>
        <v>0</v>
      </c>
      <c r="G1502" s="37" t="str">
        <f t="shared" si="407"/>
        <v>£m</v>
      </c>
      <c r="H1502" s="4"/>
    </row>
    <row r="1503" spans="1:8" hidden="1" outlineLevel="2" x14ac:dyDescent="0.2">
      <c r="E1503" s="37" t="str">
        <f t="shared" ref="E1503:G1503" si="408" xml:space="preserve"> E$24</f>
        <v xml:space="preserve">Ofwat - PR24 ODI revenue adjustment expressed in 2027-28 CPIH FYA prices (BR) </v>
      </c>
      <c r="F1503" s="4">
        <f t="shared" si="408"/>
        <v>0</v>
      </c>
      <c r="G1503" s="37" t="str">
        <f t="shared" si="408"/>
        <v>£m</v>
      </c>
      <c r="H1503" s="4"/>
    </row>
    <row r="1504" spans="1:8" hidden="1" outlineLevel="2" x14ac:dyDescent="0.2">
      <c r="E1504" s="37" t="str">
        <f t="shared" ref="E1504:G1504" si="409" xml:space="preserve"> E$25</f>
        <v xml:space="preserve">Ofwat - PR24 ODI revenue adjustment expressed in 2027-28 CPIH FYA prices (ADDN1) </v>
      </c>
      <c r="F1504" s="4">
        <f t="shared" si="409"/>
        <v>0</v>
      </c>
      <c r="G1504" s="37" t="str">
        <f t="shared" si="409"/>
        <v>£m</v>
      </c>
      <c r="H1504" s="4"/>
    </row>
    <row r="1505" spans="1:8" hidden="1" outlineLevel="2" x14ac:dyDescent="0.2">
      <c r="E1505" s="37" t="str">
        <f t="shared" ref="E1505:G1505" si="410" xml:space="preserve"> E$26</f>
        <v xml:space="preserve">Ofwat - PR24 ODI revenue adjustment expressed in 2027-28 CPIH FYA prices (ADDN2) </v>
      </c>
      <c r="F1505" s="4">
        <f t="shared" si="410"/>
        <v>0</v>
      </c>
      <c r="G1505" s="37" t="str">
        <f t="shared" si="410"/>
        <v>£m</v>
      </c>
      <c r="H1505" s="4"/>
    </row>
    <row r="1506" spans="1:8" hidden="1" outlineLevel="2" x14ac:dyDescent="0.2">
      <c r="E1506" s="37" t="str">
        <f t="shared" ref="E1506:G1506" si="411" xml:space="preserve"> E$27</f>
        <v xml:space="preserve">Ofwat - PR24 ODI revenue adjustment expressed in 2027-28 CPIH FYA prices (Residential retail) </v>
      </c>
      <c r="F1506" s="4">
        <f t="shared" si="411"/>
        <v>0</v>
      </c>
      <c r="G1506" s="37" t="str">
        <f t="shared" si="411"/>
        <v>£m</v>
      </c>
      <c r="H1506" s="4"/>
    </row>
    <row r="1507" spans="1:8" hidden="1" outlineLevel="2" x14ac:dyDescent="0.2">
      <c r="E1507" s="37" t="str">
        <f t="shared" ref="E1507:G1507" si="412" xml:space="preserve"> E$28</f>
        <v xml:space="preserve">Ofwat - PR24 ODI revenue adjustment expressed in 2027-28 CPIH FYA prices (Business retail) </v>
      </c>
      <c r="F1507" s="4">
        <f t="shared" si="412"/>
        <v>0</v>
      </c>
      <c r="G1507" s="37" t="str">
        <f t="shared" si="412"/>
        <v>£m</v>
      </c>
      <c r="H1507" s="4"/>
    </row>
    <row r="1508" spans="1:8" hidden="1" outlineLevel="2" x14ac:dyDescent="0.2">
      <c r="A1508" s="3"/>
      <c r="B1508" s="3"/>
      <c r="C1508" s="10"/>
      <c r="D1508" s="11"/>
      <c r="E1508" s="208" t="str">
        <f xml:space="preserve"> Inputs!E$370</f>
        <v xml:space="preserve">Eligible for post financeability adjustments tax uplift - PR24 ODI revenue adjustment (WR) </v>
      </c>
      <c r="F1508" s="213">
        <f xml:space="preserve"> Inputs!F$370</f>
        <v>0</v>
      </c>
      <c r="G1508" s="208" t="str">
        <f xml:space="preserve"> Inputs!G$370</f>
        <v>1 = Yes, 0 = No</v>
      </c>
      <c r="H1508" s="23"/>
    </row>
    <row r="1509" spans="1:8" hidden="1" outlineLevel="2" x14ac:dyDescent="0.2">
      <c r="A1509" s="3"/>
      <c r="B1509" s="3"/>
      <c r="C1509" s="10"/>
      <c r="D1509" s="11"/>
      <c r="E1509" s="208" t="str">
        <f xml:space="preserve"> Inputs!E$371</f>
        <v xml:space="preserve">Eligible for post financeability adjustments tax uplift - PR24 ODI revenue adjustment (WN) </v>
      </c>
      <c r="F1509" s="213">
        <f xml:space="preserve"> Inputs!F$371</f>
        <v>0</v>
      </c>
      <c r="G1509" s="208" t="str">
        <f xml:space="preserve"> Inputs!G$371</f>
        <v>1 = Yes, 0 = No</v>
      </c>
      <c r="H1509" s="23"/>
    </row>
    <row r="1510" spans="1:8" hidden="1" outlineLevel="2" x14ac:dyDescent="0.2">
      <c r="A1510" s="3"/>
      <c r="B1510" s="3"/>
      <c r="C1510" s="10"/>
      <c r="D1510" s="11"/>
      <c r="E1510" s="208" t="str">
        <f xml:space="preserve"> Inputs!E$372</f>
        <v xml:space="preserve">Eligible for post financeability adjustments tax uplift - PR24 ODI revenue adjustment (WWN) </v>
      </c>
      <c r="F1510" s="213">
        <f xml:space="preserve"> Inputs!F$372</f>
        <v>0</v>
      </c>
      <c r="G1510" s="208" t="str">
        <f xml:space="preserve"> Inputs!G$372</f>
        <v>1 = Yes, 0 = No</v>
      </c>
      <c r="H1510" s="23"/>
    </row>
    <row r="1511" spans="1:8" hidden="1" outlineLevel="2" x14ac:dyDescent="0.2">
      <c r="A1511" s="3"/>
      <c r="B1511" s="3"/>
      <c r="C1511" s="10"/>
      <c r="D1511" s="11"/>
      <c r="E1511" s="208" t="str">
        <f xml:space="preserve"> Inputs!E$373</f>
        <v xml:space="preserve">Eligible for post financeability adjustments tax uplift - PR24 ODI revenue adjustment (BR) </v>
      </c>
      <c r="F1511" s="213">
        <f xml:space="preserve"> Inputs!F$373</f>
        <v>0</v>
      </c>
      <c r="G1511" s="208" t="str">
        <f xml:space="preserve"> Inputs!G$373</f>
        <v>1 = Yes, 0 = No</v>
      </c>
      <c r="H1511" s="23"/>
    </row>
    <row r="1512" spans="1:8" hidden="1" outlineLevel="2" x14ac:dyDescent="0.2">
      <c r="A1512" s="3"/>
      <c r="B1512" s="3"/>
      <c r="C1512" s="10"/>
      <c r="D1512" s="11"/>
      <c r="E1512" s="208" t="str">
        <f xml:space="preserve"> Inputs!E$374</f>
        <v xml:space="preserve">Eligible for post financeability adjustments tax uplift - PR24 ODI revenue adjustment (ADDN1) </v>
      </c>
      <c r="F1512" s="213">
        <f xml:space="preserve"> Inputs!F$374</f>
        <v>0</v>
      </c>
      <c r="G1512" s="208" t="str">
        <f xml:space="preserve"> Inputs!G$374</f>
        <v>1 = Yes, 0 = No</v>
      </c>
      <c r="H1512" s="23"/>
    </row>
    <row r="1513" spans="1:8" hidden="1" outlineLevel="2" x14ac:dyDescent="0.2">
      <c r="A1513" s="3"/>
      <c r="B1513" s="3"/>
      <c r="C1513" s="10"/>
      <c r="D1513" s="11"/>
      <c r="E1513" s="208" t="str">
        <f xml:space="preserve"> Inputs!E$375</f>
        <v xml:space="preserve">Eligible for post financeability adjustments tax uplift - PR24 ODI revenue adjustment (ADDN2) </v>
      </c>
      <c r="F1513" s="213">
        <f xml:space="preserve"> Inputs!F$375</f>
        <v>0</v>
      </c>
      <c r="G1513" s="208" t="str">
        <f xml:space="preserve"> Inputs!G$375</f>
        <v>1 = Yes, 0 = No</v>
      </c>
      <c r="H1513" s="23"/>
    </row>
    <row r="1514" spans="1:8" hidden="1" outlineLevel="2" x14ac:dyDescent="0.2">
      <c r="A1514" s="3"/>
      <c r="B1514" s="3"/>
      <c r="C1514" s="10"/>
      <c r="D1514" s="11"/>
      <c r="E1514" s="208" t="str">
        <f xml:space="preserve"> Inputs!E$376</f>
        <v xml:space="preserve">Eligible for post financeability adjustments tax uplift - PR24 ODI revenue adjustment (Residential retail) </v>
      </c>
      <c r="F1514" s="213">
        <f xml:space="preserve"> Inputs!F$376</f>
        <v>0</v>
      </c>
      <c r="G1514" s="208" t="str">
        <f xml:space="preserve"> Inputs!G$376</f>
        <v>1 = Yes, 0 = No</v>
      </c>
      <c r="H1514" s="23"/>
    </row>
    <row r="1515" spans="1:8" hidden="1" outlineLevel="2" x14ac:dyDescent="0.2">
      <c r="A1515" s="3"/>
      <c r="B1515" s="3"/>
      <c r="C1515" s="10"/>
      <c r="D1515" s="11"/>
      <c r="E1515" s="208" t="str">
        <f xml:space="preserve"> Inputs!E$377</f>
        <v xml:space="preserve">Eligible for post financeability adjustments tax uplift - PR24 ODI revenue adjustment (Business retail) </v>
      </c>
      <c r="F1515" s="213">
        <f xml:space="preserve"> Inputs!F$377</f>
        <v>0</v>
      </c>
      <c r="G1515" s="208" t="str">
        <f xml:space="preserve"> Inputs!G$377</f>
        <v>1 = Yes, 0 = No</v>
      </c>
      <c r="H1515" s="23"/>
    </row>
    <row r="1516" spans="1:8" hidden="1" outlineLevel="2" x14ac:dyDescent="0.2">
      <c r="A1516" s="3"/>
      <c r="B1516" s="3"/>
      <c r="C1516" s="10"/>
      <c r="D1516" s="11"/>
      <c r="E1516" s="211" t="s">
        <v>1199</v>
      </c>
      <c r="F1516" s="212">
        <f t="shared" ref="F1516:F1523" si="413" xml:space="preserve"> $F1500 * ( 1 - $F1508 )</f>
        <v>0</v>
      </c>
      <c r="G1516" s="211" t="s">
        <v>199</v>
      </c>
      <c r="H1516" s="4"/>
    </row>
    <row r="1517" spans="1:8" hidden="1" outlineLevel="2" x14ac:dyDescent="0.2">
      <c r="A1517" s="3"/>
      <c r="B1517" s="3"/>
      <c r="C1517" s="10"/>
      <c r="D1517" s="11"/>
      <c r="E1517" s="211" t="s">
        <v>1003</v>
      </c>
      <c r="F1517" s="212">
        <f t="shared" si="413"/>
        <v>0</v>
      </c>
      <c r="G1517" s="211" t="s">
        <v>199</v>
      </c>
      <c r="H1517" s="4"/>
    </row>
    <row r="1518" spans="1:8" hidden="1" outlineLevel="2" x14ac:dyDescent="0.2">
      <c r="A1518" s="3"/>
      <c r="B1518" s="3"/>
      <c r="C1518" s="10"/>
      <c r="D1518" s="11"/>
      <c r="E1518" s="211" t="s">
        <v>2162</v>
      </c>
      <c r="F1518" s="212">
        <f t="shared" si="413"/>
        <v>0</v>
      </c>
      <c r="G1518" s="211" t="s">
        <v>199</v>
      </c>
      <c r="H1518" s="4"/>
    </row>
    <row r="1519" spans="1:8" hidden="1" outlineLevel="2" x14ac:dyDescent="0.2">
      <c r="A1519" s="3"/>
      <c r="B1519" s="3"/>
      <c r="C1519" s="10"/>
      <c r="D1519" s="11"/>
      <c r="E1519" s="211" t="s">
        <v>2544</v>
      </c>
      <c r="F1519" s="212">
        <f t="shared" si="413"/>
        <v>0</v>
      </c>
      <c r="G1519" s="211" t="s">
        <v>199</v>
      </c>
      <c r="H1519" s="4"/>
    </row>
    <row r="1520" spans="1:8" hidden="1" outlineLevel="2" x14ac:dyDescent="0.2">
      <c r="A1520" s="3"/>
      <c r="B1520" s="3"/>
      <c r="C1520" s="10"/>
      <c r="D1520" s="11"/>
      <c r="E1520" s="211" t="s">
        <v>281</v>
      </c>
      <c r="F1520" s="212">
        <f t="shared" si="413"/>
        <v>0</v>
      </c>
      <c r="G1520" s="211" t="s">
        <v>199</v>
      </c>
      <c r="H1520" s="4"/>
    </row>
    <row r="1521" spans="1:8" hidden="1" outlineLevel="2" x14ac:dyDescent="0.2">
      <c r="A1521" s="3"/>
      <c r="B1521" s="3"/>
      <c r="C1521" s="10"/>
      <c r="D1521" s="11"/>
      <c r="E1521" s="211" t="s">
        <v>1807</v>
      </c>
      <c r="F1521" s="212">
        <f t="shared" si="413"/>
        <v>0</v>
      </c>
      <c r="G1521" s="211" t="s">
        <v>199</v>
      </c>
      <c r="H1521" s="4"/>
    </row>
    <row r="1522" spans="1:8" hidden="1" outlineLevel="2" x14ac:dyDescent="0.2">
      <c r="A1522" s="3"/>
      <c r="B1522" s="3"/>
      <c r="C1522" s="10"/>
      <c r="D1522" s="11"/>
      <c r="E1522" s="211" t="s">
        <v>1416</v>
      </c>
      <c r="F1522" s="212">
        <f t="shared" si="413"/>
        <v>0</v>
      </c>
      <c r="G1522" s="211" t="s">
        <v>199</v>
      </c>
      <c r="H1522" s="4"/>
    </row>
    <row r="1523" spans="1:8" hidden="1" outlineLevel="2" x14ac:dyDescent="0.2">
      <c r="A1523" s="3"/>
      <c r="B1523" s="3"/>
      <c r="C1523" s="10"/>
      <c r="D1523" s="11"/>
      <c r="E1523" s="211" t="s">
        <v>2758</v>
      </c>
      <c r="F1523" s="212">
        <f t="shared" si="413"/>
        <v>0</v>
      </c>
      <c r="G1523" s="211" t="s">
        <v>199</v>
      </c>
      <c r="H1523" s="4"/>
    </row>
    <row r="1524" spans="1:8" hidden="1" outlineLevel="2" x14ac:dyDescent="0.2"/>
    <row r="1525" spans="1:8" hidden="1" outlineLevel="2" x14ac:dyDescent="0.2"/>
    <row r="1526" spans="1:8" hidden="1" outlineLevel="2" x14ac:dyDescent="0.2">
      <c r="B1526" s="33" t="s">
        <v>1751</v>
      </c>
    </row>
    <row r="1527" spans="1:8" hidden="1" outlineLevel="2" x14ac:dyDescent="0.2">
      <c r="E1527" s="37" t="str">
        <f t="shared" ref="E1527:G1527" si="414" xml:space="preserve"> E$41</f>
        <v xml:space="preserve">Ofwat - PR24 RFI revenue adjustment expressed in 2027-28 CPIH FYA prices (WR) </v>
      </c>
      <c r="F1527" s="4">
        <f t="shared" si="414"/>
        <v>0</v>
      </c>
      <c r="G1527" s="37" t="str">
        <f t="shared" si="414"/>
        <v>£m</v>
      </c>
      <c r="H1527" s="4"/>
    </row>
    <row r="1528" spans="1:8" hidden="1" outlineLevel="2" x14ac:dyDescent="0.2">
      <c r="E1528" s="37" t="str">
        <f t="shared" ref="E1528:G1528" si="415" xml:space="preserve"> E$42</f>
        <v xml:space="preserve">Ofwat - PR24 RFI revenue adjustment expressed in 2027-28 CPIH FYA prices (WN) </v>
      </c>
      <c r="F1528" s="4">
        <f t="shared" si="415"/>
        <v>0</v>
      </c>
      <c r="G1528" s="37" t="str">
        <f t="shared" si="415"/>
        <v>£m</v>
      </c>
      <c r="H1528" s="4"/>
    </row>
    <row r="1529" spans="1:8" hidden="1" outlineLevel="2" x14ac:dyDescent="0.2">
      <c r="E1529" s="37" t="str">
        <f t="shared" ref="E1529:G1529" si="416" xml:space="preserve"> E$43</f>
        <v xml:space="preserve">Ofwat - PR24 RFI revenue adjustment expressed in 2027-28 CPIH FYA prices (WWN) </v>
      </c>
      <c r="F1529" s="4">
        <f t="shared" si="416"/>
        <v>0</v>
      </c>
      <c r="G1529" s="37" t="str">
        <f t="shared" si="416"/>
        <v>£m</v>
      </c>
      <c r="H1529" s="4"/>
    </row>
    <row r="1530" spans="1:8" hidden="1" outlineLevel="2" x14ac:dyDescent="0.2">
      <c r="E1530" s="37" t="str">
        <f t="shared" ref="E1530:G1530" si="417" xml:space="preserve"> E$44</f>
        <v xml:space="preserve">Ofwat - PR24 RFI revenue adjustment expressed in 2027-28 CPIH FYA prices (BR) </v>
      </c>
      <c r="F1530" s="4">
        <f t="shared" si="417"/>
        <v>0</v>
      </c>
      <c r="G1530" s="37" t="str">
        <f t="shared" si="417"/>
        <v>£m</v>
      </c>
      <c r="H1530" s="4"/>
    </row>
    <row r="1531" spans="1:8" hidden="1" outlineLevel="2" x14ac:dyDescent="0.2">
      <c r="E1531" s="37" t="str">
        <f t="shared" ref="E1531:G1531" si="418" xml:space="preserve"> E$45</f>
        <v xml:space="preserve">Ofwat - PR24 RFI revenue adjustment expressed in 2027-28 CPIH FYA prices (ADDN1) </v>
      </c>
      <c r="F1531" s="4">
        <f t="shared" si="418"/>
        <v>0</v>
      </c>
      <c r="G1531" s="37" t="str">
        <f t="shared" si="418"/>
        <v>£m</v>
      </c>
      <c r="H1531" s="4"/>
    </row>
    <row r="1532" spans="1:8" hidden="1" outlineLevel="2" x14ac:dyDescent="0.2">
      <c r="E1532" s="37" t="str">
        <f t="shared" ref="E1532:G1532" si="419" xml:space="preserve"> E$46</f>
        <v xml:space="preserve">Ofwat - PR24 RFI revenue adjustment expressed in 2027-28 CPIH FYA prices (ADDN2) </v>
      </c>
      <c r="F1532" s="4">
        <f t="shared" si="419"/>
        <v>0</v>
      </c>
      <c r="G1532" s="37" t="str">
        <f t="shared" si="419"/>
        <v>£m</v>
      </c>
      <c r="H1532" s="4"/>
    </row>
    <row r="1533" spans="1:8" hidden="1" outlineLevel="2" x14ac:dyDescent="0.2">
      <c r="E1533" s="37" t="str">
        <f t="shared" ref="E1533:G1533" si="420" xml:space="preserve"> E$47</f>
        <v xml:space="preserve">Ofwat - PR24 RFI revenue adjustment expressed in 2027-28 CPIH FYA prices (Residential retail) </v>
      </c>
      <c r="F1533" s="4">
        <f t="shared" si="420"/>
        <v>0</v>
      </c>
      <c r="G1533" s="37" t="str">
        <f t="shared" si="420"/>
        <v>£m</v>
      </c>
      <c r="H1533" s="4"/>
    </row>
    <row r="1534" spans="1:8" hidden="1" outlineLevel="2" x14ac:dyDescent="0.2">
      <c r="E1534" s="37" t="str">
        <f t="shared" ref="E1534:G1534" si="421" xml:space="preserve"> E$48</f>
        <v xml:space="preserve">Ofwat - PR24 RFI revenue adjustment expressed in 2027-28 CPIH FYA prices (Business retail) </v>
      </c>
      <c r="F1534" s="4">
        <f t="shared" si="421"/>
        <v>0</v>
      </c>
      <c r="G1534" s="37" t="str">
        <f t="shared" si="421"/>
        <v>£m</v>
      </c>
      <c r="H1534" s="4"/>
    </row>
    <row r="1535" spans="1:8" hidden="1" outlineLevel="2" x14ac:dyDescent="0.2">
      <c r="A1535" s="3"/>
      <c r="B1535" s="3"/>
      <c r="C1535" s="10"/>
      <c r="D1535" s="11"/>
      <c r="E1535" s="208" t="str">
        <f xml:space="preserve"> Inputs!E$381</f>
        <v xml:space="preserve">Eligible for post financeability adjustments tax uplift - PR24 RFI revenue adjustment (WR) </v>
      </c>
      <c r="F1535" s="213">
        <f xml:space="preserve"> Inputs!F$381</f>
        <v>0</v>
      </c>
      <c r="G1535" s="208" t="str">
        <f xml:space="preserve"> Inputs!G$381</f>
        <v>1 = Yes, 0 = No</v>
      </c>
      <c r="H1535" s="23"/>
    </row>
    <row r="1536" spans="1:8" hidden="1" outlineLevel="2" x14ac:dyDescent="0.2">
      <c r="A1536" s="3"/>
      <c r="B1536" s="3"/>
      <c r="C1536" s="10"/>
      <c r="D1536" s="11"/>
      <c r="E1536" s="208" t="str">
        <f xml:space="preserve"> Inputs!E$382</f>
        <v xml:space="preserve">Eligible for post financeability adjustments tax uplift - PR24 RFI revenue adjustment (WN) </v>
      </c>
      <c r="F1536" s="213">
        <f xml:space="preserve"> Inputs!F$382</f>
        <v>0</v>
      </c>
      <c r="G1536" s="208" t="str">
        <f xml:space="preserve"> Inputs!G$382</f>
        <v>1 = Yes, 0 = No</v>
      </c>
      <c r="H1536" s="23"/>
    </row>
    <row r="1537" spans="1:8" hidden="1" outlineLevel="2" x14ac:dyDescent="0.2">
      <c r="A1537" s="3"/>
      <c r="B1537" s="3"/>
      <c r="C1537" s="10"/>
      <c r="D1537" s="11"/>
      <c r="E1537" s="208" t="str">
        <f xml:space="preserve"> Inputs!E$383</f>
        <v xml:space="preserve">Eligible for post financeability adjustments tax uplift - PR24 RFI revenue adjustment (WWN) </v>
      </c>
      <c r="F1537" s="213">
        <f xml:space="preserve"> Inputs!F$383</f>
        <v>0</v>
      </c>
      <c r="G1537" s="208" t="str">
        <f xml:space="preserve"> Inputs!G$383</f>
        <v>1 = Yes, 0 = No</v>
      </c>
      <c r="H1537" s="23"/>
    </row>
    <row r="1538" spans="1:8" hidden="1" outlineLevel="2" x14ac:dyDescent="0.2">
      <c r="A1538" s="3"/>
      <c r="B1538" s="3"/>
      <c r="C1538" s="10"/>
      <c r="D1538" s="11"/>
      <c r="E1538" s="208" t="str">
        <f xml:space="preserve"> Inputs!E$384</f>
        <v xml:space="preserve">Eligible for post financeability adjustments tax uplift - PR24 RFI revenue adjustment (BR) </v>
      </c>
      <c r="F1538" s="213">
        <f xml:space="preserve"> Inputs!F$384</f>
        <v>0</v>
      </c>
      <c r="G1538" s="208" t="str">
        <f xml:space="preserve"> Inputs!G$384</f>
        <v>1 = Yes, 0 = No</v>
      </c>
      <c r="H1538" s="23"/>
    </row>
    <row r="1539" spans="1:8" hidden="1" outlineLevel="2" x14ac:dyDescent="0.2">
      <c r="A1539" s="3"/>
      <c r="B1539" s="3"/>
      <c r="C1539" s="10"/>
      <c r="D1539" s="11"/>
      <c r="E1539" s="208" t="str">
        <f xml:space="preserve"> Inputs!E$385</f>
        <v xml:space="preserve">Eligible for post financeability adjustments tax uplift - PR24 RFI revenue adjustment (ADDN1) </v>
      </c>
      <c r="F1539" s="213">
        <f xml:space="preserve"> Inputs!F$385</f>
        <v>0</v>
      </c>
      <c r="G1539" s="208" t="str">
        <f xml:space="preserve"> Inputs!G$385</f>
        <v>1 = Yes, 0 = No</v>
      </c>
      <c r="H1539" s="23"/>
    </row>
    <row r="1540" spans="1:8" hidden="1" outlineLevel="2" x14ac:dyDescent="0.2">
      <c r="A1540" s="3"/>
      <c r="B1540" s="3"/>
      <c r="C1540" s="10"/>
      <c r="D1540" s="11"/>
      <c r="E1540" s="208" t="str">
        <f xml:space="preserve"> Inputs!E$386</f>
        <v xml:space="preserve">Eligible for post financeability adjustments tax uplift - PR24 RFI revenue adjustment (ADDN2) </v>
      </c>
      <c r="F1540" s="213">
        <f xml:space="preserve"> Inputs!F$386</f>
        <v>0</v>
      </c>
      <c r="G1540" s="208" t="str">
        <f xml:space="preserve"> Inputs!G$386</f>
        <v>1 = Yes, 0 = No</v>
      </c>
      <c r="H1540" s="23"/>
    </row>
    <row r="1541" spans="1:8" hidden="1" outlineLevel="2" x14ac:dyDescent="0.2">
      <c r="A1541" s="3"/>
      <c r="B1541" s="3"/>
      <c r="C1541" s="10"/>
      <c r="D1541" s="11"/>
      <c r="E1541" s="208" t="str">
        <f xml:space="preserve"> Inputs!E$387</f>
        <v xml:space="preserve">Eligible for post financeability adjustments tax uplift - PR24 RFI revenue adjustment (Residential retail) </v>
      </c>
      <c r="F1541" s="213">
        <f xml:space="preserve"> Inputs!F$387</f>
        <v>0</v>
      </c>
      <c r="G1541" s="208" t="str">
        <f xml:space="preserve"> Inputs!G$387</f>
        <v>1 = Yes, 0 = No</v>
      </c>
      <c r="H1541" s="23"/>
    </row>
    <row r="1542" spans="1:8" hidden="1" outlineLevel="2" x14ac:dyDescent="0.2">
      <c r="A1542" s="3"/>
      <c r="B1542" s="3"/>
      <c r="C1542" s="10"/>
      <c r="D1542" s="11"/>
      <c r="E1542" s="208" t="str">
        <f xml:space="preserve"> Inputs!E$388</f>
        <v xml:space="preserve">Eligible for post financeability adjustments tax uplift - PR24 RFI revenue adjustment (Business retail) </v>
      </c>
      <c r="F1542" s="213">
        <f xml:space="preserve"> Inputs!F$388</f>
        <v>0</v>
      </c>
      <c r="G1542" s="208" t="str">
        <f xml:space="preserve"> Inputs!G$388</f>
        <v>1 = Yes, 0 = No</v>
      </c>
      <c r="H1542" s="23"/>
    </row>
    <row r="1543" spans="1:8" hidden="1" outlineLevel="2" x14ac:dyDescent="0.2">
      <c r="A1543" s="3"/>
      <c r="B1543" s="3"/>
      <c r="C1543" s="10"/>
      <c r="D1543" s="11"/>
      <c r="E1543" s="211" t="s">
        <v>803</v>
      </c>
      <c r="F1543" s="212">
        <f t="shared" ref="F1543:F1550" si="422" xml:space="preserve"> $F1527 * ( 1 - $F1535 )</f>
        <v>0</v>
      </c>
      <c r="G1543" s="211" t="s">
        <v>199</v>
      </c>
      <c r="H1543" s="4"/>
    </row>
    <row r="1544" spans="1:8" hidden="1" outlineLevel="2" x14ac:dyDescent="0.2">
      <c r="A1544" s="3"/>
      <c r="B1544" s="3"/>
      <c r="C1544" s="10"/>
      <c r="D1544" s="11"/>
      <c r="E1544" s="211" t="s">
        <v>804</v>
      </c>
      <c r="F1544" s="212">
        <f t="shared" si="422"/>
        <v>0</v>
      </c>
      <c r="G1544" s="211" t="s">
        <v>199</v>
      </c>
      <c r="H1544" s="4"/>
    </row>
    <row r="1545" spans="1:8" hidden="1" outlineLevel="2" x14ac:dyDescent="0.2">
      <c r="A1545" s="3"/>
      <c r="B1545" s="3"/>
      <c r="C1545" s="10"/>
      <c r="D1545" s="11"/>
      <c r="E1545" s="211" t="s">
        <v>2936</v>
      </c>
      <c r="F1545" s="212">
        <f t="shared" si="422"/>
        <v>0</v>
      </c>
      <c r="G1545" s="211" t="s">
        <v>199</v>
      </c>
      <c r="H1545" s="4"/>
    </row>
    <row r="1546" spans="1:8" hidden="1" outlineLevel="2" x14ac:dyDescent="0.2">
      <c r="A1546" s="3"/>
      <c r="B1546" s="3"/>
      <c r="C1546" s="10"/>
      <c r="D1546" s="11"/>
      <c r="E1546" s="211" t="s">
        <v>2342</v>
      </c>
      <c r="F1546" s="212">
        <f t="shared" si="422"/>
        <v>0</v>
      </c>
      <c r="G1546" s="211" t="s">
        <v>199</v>
      </c>
      <c r="H1546" s="4"/>
    </row>
    <row r="1547" spans="1:8" hidden="1" outlineLevel="2" x14ac:dyDescent="0.2">
      <c r="A1547" s="3"/>
      <c r="B1547" s="3"/>
      <c r="C1547" s="10"/>
      <c r="D1547" s="11"/>
      <c r="E1547" s="211" t="s">
        <v>282</v>
      </c>
      <c r="F1547" s="212">
        <f t="shared" si="422"/>
        <v>0</v>
      </c>
      <c r="G1547" s="211" t="s">
        <v>199</v>
      </c>
      <c r="H1547" s="4"/>
    </row>
    <row r="1548" spans="1:8" hidden="1" outlineLevel="2" x14ac:dyDescent="0.2">
      <c r="A1548" s="3"/>
      <c r="B1548" s="3"/>
      <c r="C1548" s="10"/>
      <c r="D1548" s="11"/>
      <c r="E1548" s="211" t="s">
        <v>1808</v>
      </c>
      <c r="F1548" s="212">
        <f t="shared" si="422"/>
        <v>0</v>
      </c>
      <c r="G1548" s="211" t="s">
        <v>199</v>
      </c>
      <c r="H1548" s="4"/>
    </row>
    <row r="1549" spans="1:8" hidden="1" outlineLevel="2" x14ac:dyDescent="0.2">
      <c r="A1549" s="3"/>
      <c r="B1549" s="3"/>
      <c r="C1549" s="10"/>
      <c r="D1549" s="11"/>
      <c r="E1549" s="211" t="s">
        <v>458</v>
      </c>
      <c r="F1549" s="212">
        <f t="shared" si="422"/>
        <v>0</v>
      </c>
      <c r="G1549" s="211" t="s">
        <v>199</v>
      </c>
      <c r="H1549" s="4"/>
    </row>
    <row r="1550" spans="1:8" hidden="1" outlineLevel="2" x14ac:dyDescent="0.2">
      <c r="A1550" s="3"/>
      <c r="B1550" s="3"/>
      <c r="C1550" s="10"/>
      <c r="D1550" s="11"/>
      <c r="E1550" s="211" t="s">
        <v>2545</v>
      </c>
      <c r="F1550" s="212">
        <f t="shared" si="422"/>
        <v>0</v>
      </c>
      <c r="G1550" s="211" t="s">
        <v>199</v>
      </c>
      <c r="H1550" s="4"/>
    </row>
    <row r="1551" spans="1:8" hidden="1" outlineLevel="2" x14ac:dyDescent="0.2"/>
    <row r="1552" spans="1:8" hidden="1" outlineLevel="2" x14ac:dyDescent="0.2"/>
    <row r="1553" spans="1:8" hidden="1" outlineLevel="2" x14ac:dyDescent="0.2">
      <c r="B1553" s="33" t="s">
        <v>755</v>
      </c>
    </row>
    <row r="1554" spans="1:8" hidden="1" outlineLevel="2" x14ac:dyDescent="0.2">
      <c r="E1554" s="37" t="str">
        <f t="shared" ref="E1554:G1554" si="423" xml:space="preserve"> E$61</f>
        <v xml:space="preserve">Ofwat - PR24 Delayed delivery cashflow mechanism (DDCM) revenue adjustment expressed in 2027-28 CPIH FYA prices (WR) </v>
      </c>
      <c r="F1554" s="4">
        <f t="shared" si="423"/>
        <v>0</v>
      </c>
      <c r="G1554" s="37" t="str">
        <f t="shared" si="423"/>
        <v>£m</v>
      </c>
      <c r="H1554" s="4"/>
    </row>
    <row r="1555" spans="1:8" hidden="1" outlineLevel="2" x14ac:dyDescent="0.2">
      <c r="E1555" s="37" t="str">
        <f t="shared" ref="E1555:G1555" si="424" xml:space="preserve"> E$62</f>
        <v xml:space="preserve">Ofwat - PR24 Delayed delivery cashflow mechanism (DDCM) revenue adjustment expressed in 2027-28 CPIH FYA prices (WN) </v>
      </c>
      <c r="F1555" s="4">
        <f t="shared" si="424"/>
        <v>0</v>
      </c>
      <c r="G1555" s="37" t="str">
        <f t="shared" si="424"/>
        <v>£m</v>
      </c>
      <c r="H1555" s="4"/>
    </row>
    <row r="1556" spans="1:8" hidden="1" outlineLevel="2" x14ac:dyDescent="0.2">
      <c r="E1556" s="37" t="str">
        <f t="shared" ref="E1556:G1556" si="425" xml:space="preserve"> E$63</f>
        <v xml:space="preserve">Ofwat - PR24 Delayed delivery cashflow mechanism (DDCM) revenue adjustment expressed in 2027-28 CPIH FYA prices (WWN) </v>
      </c>
      <c r="F1556" s="4">
        <f t="shared" si="425"/>
        <v>0</v>
      </c>
      <c r="G1556" s="37" t="str">
        <f t="shared" si="425"/>
        <v>£m</v>
      </c>
      <c r="H1556" s="4"/>
    </row>
    <row r="1557" spans="1:8" hidden="1" outlineLevel="2" x14ac:dyDescent="0.2">
      <c r="E1557" s="37" t="str">
        <f t="shared" ref="E1557:G1557" si="426" xml:space="preserve"> E$64</f>
        <v xml:space="preserve">Ofwat - PR24 Delayed delivery cashflow mechanism (DDCM) revenue adjustment expressed in 2027-28 CPIH FYA prices (BR) </v>
      </c>
      <c r="F1557" s="4">
        <f t="shared" si="426"/>
        <v>0</v>
      </c>
      <c r="G1557" s="37" t="str">
        <f t="shared" si="426"/>
        <v>£m</v>
      </c>
      <c r="H1557" s="4"/>
    </row>
    <row r="1558" spans="1:8" hidden="1" outlineLevel="2" x14ac:dyDescent="0.2">
      <c r="E1558" s="37" t="str">
        <f t="shared" ref="E1558:G1558" si="427" xml:space="preserve"> E$65</f>
        <v xml:space="preserve">Ofwat - PR24 Delayed delivery cashflow mechanism (DDCM) revenue adjustment expressed in 2027-28 CPIH FYA prices (ADDN1) </v>
      </c>
      <c r="F1558" s="4">
        <f t="shared" si="427"/>
        <v>0</v>
      </c>
      <c r="G1558" s="37" t="str">
        <f t="shared" si="427"/>
        <v>£m</v>
      </c>
      <c r="H1558" s="4"/>
    </row>
    <row r="1559" spans="1:8" hidden="1" outlineLevel="2" x14ac:dyDescent="0.2">
      <c r="E1559" s="37" t="str">
        <f t="shared" ref="E1559:G1559" si="428" xml:space="preserve"> E$66</f>
        <v xml:space="preserve">Ofwat - PR24 Delayed delivery cashflow mechanism (DDCM) revenue adjustment expressed in 2027-28 CPIH FYA prices (ADDN2) </v>
      </c>
      <c r="F1559" s="4">
        <f t="shared" si="428"/>
        <v>0</v>
      </c>
      <c r="G1559" s="37" t="str">
        <f t="shared" si="428"/>
        <v>£m</v>
      </c>
      <c r="H1559" s="4"/>
    </row>
    <row r="1560" spans="1:8" hidden="1" outlineLevel="2" x14ac:dyDescent="0.2">
      <c r="E1560" s="37" t="str">
        <f t="shared" ref="E1560:G1560" si="429" xml:space="preserve"> E$67</f>
        <v xml:space="preserve">Ofwat - PR24 Delayed delivery cashflow mechanism (DDCM) revenue adjustment expressed in 2027-28 CPIH FYA prices (Residential retail) </v>
      </c>
      <c r="F1560" s="4">
        <f t="shared" si="429"/>
        <v>0</v>
      </c>
      <c r="G1560" s="37" t="str">
        <f t="shared" si="429"/>
        <v>£m</v>
      </c>
      <c r="H1560" s="4"/>
    </row>
    <row r="1561" spans="1:8" hidden="1" outlineLevel="2" x14ac:dyDescent="0.2">
      <c r="E1561" s="37" t="str">
        <f t="shared" ref="E1561:G1561" si="430" xml:space="preserve"> E$68</f>
        <v xml:space="preserve">Ofwat - PR24 Delayed delivery cashflow mechanism (DDCM) revenue adjustment expressed in 2027-28 CPIH FYA prices (Business retail) </v>
      </c>
      <c r="F1561" s="4">
        <f t="shared" si="430"/>
        <v>0</v>
      </c>
      <c r="G1561" s="37" t="str">
        <f t="shared" si="430"/>
        <v>£m</v>
      </c>
      <c r="H1561" s="4"/>
    </row>
    <row r="1562" spans="1:8" hidden="1" outlineLevel="2" x14ac:dyDescent="0.2">
      <c r="A1562" s="3"/>
      <c r="B1562" s="3"/>
      <c r="C1562" s="10"/>
      <c r="D1562" s="11"/>
      <c r="E1562" s="208" t="str">
        <f xml:space="preserve"> Inputs!E$390</f>
        <v xml:space="preserve">Eligible for post financeability adjustments tax uplift - PR24 Delayed delivery cashflow mechanism (DDCM) revenue adjustment (WR) </v>
      </c>
      <c r="F1562" s="213">
        <f xml:space="preserve"> Inputs!F$390</f>
        <v>0</v>
      </c>
      <c r="G1562" s="208" t="str">
        <f xml:space="preserve"> Inputs!G$390</f>
        <v>1 = Yes, 0 = No</v>
      </c>
      <c r="H1562" s="23"/>
    </row>
    <row r="1563" spans="1:8" hidden="1" outlineLevel="2" x14ac:dyDescent="0.2">
      <c r="A1563" s="3"/>
      <c r="B1563" s="3"/>
      <c r="C1563" s="10"/>
      <c r="D1563" s="11"/>
      <c r="E1563" s="208" t="str">
        <f xml:space="preserve"> Inputs!E$391</f>
        <v xml:space="preserve">Eligible for post financeability adjustments tax uplift - PR24 Delayed delivery cashflow mechanism (DDCM) revenue adjustment (WN) </v>
      </c>
      <c r="F1563" s="213">
        <f xml:space="preserve"> Inputs!F$391</f>
        <v>0</v>
      </c>
      <c r="G1563" s="208" t="str">
        <f xml:space="preserve"> Inputs!G$391</f>
        <v>1 = Yes, 0 = No</v>
      </c>
      <c r="H1563" s="23"/>
    </row>
    <row r="1564" spans="1:8" hidden="1" outlineLevel="2" x14ac:dyDescent="0.2">
      <c r="A1564" s="3"/>
      <c r="B1564" s="3"/>
      <c r="C1564" s="10"/>
      <c r="D1564" s="11"/>
      <c r="E1564" s="208" t="str">
        <f xml:space="preserve"> Inputs!E$392</f>
        <v xml:space="preserve">Eligible for post financeability adjustments tax uplift - PR24 Delayed delivery cashflow mechanism (DDCM) revenue adjustment (WWN) </v>
      </c>
      <c r="F1564" s="213">
        <f xml:space="preserve"> Inputs!F$392</f>
        <v>0</v>
      </c>
      <c r="G1564" s="208" t="str">
        <f xml:space="preserve"> Inputs!G$392</f>
        <v>1 = Yes, 0 = No</v>
      </c>
      <c r="H1564" s="23"/>
    </row>
    <row r="1565" spans="1:8" hidden="1" outlineLevel="2" x14ac:dyDescent="0.2">
      <c r="A1565" s="3"/>
      <c r="B1565" s="3"/>
      <c r="C1565" s="10"/>
      <c r="D1565" s="11"/>
      <c r="E1565" s="208" t="str">
        <f xml:space="preserve"> Inputs!E$393</f>
        <v xml:space="preserve">Eligible for post financeability adjustments tax uplift - PR24 Delayed delivery cashflow mechanism (DDCM) revenue adjustment (BR) </v>
      </c>
      <c r="F1565" s="213">
        <f xml:space="preserve"> Inputs!F$393</f>
        <v>0</v>
      </c>
      <c r="G1565" s="208" t="str">
        <f xml:space="preserve"> Inputs!G$393</f>
        <v>1 = Yes, 0 = No</v>
      </c>
      <c r="H1565" s="23"/>
    </row>
    <row r="1566" spans="1:8" hidden="1" outlineLevel="2" x14ac:dyDescent="0.2">
      <c r="A1566" s="3"/>
      <c r="B1566" s="3"/>
      <c r="C1566" s="10"/>
      <c r="D1566" s="11"/>
      <c r="E1566" s="208" t="str">
        <f xml:space="preserve"> Inputs!E$394</f>
        <v xml:space="preserve">Eligible for post financeability adjustments tax uplift - PR24 Delayed delivery cashflow mechanism (DDCM) revenue adjustment (ADDN1) </v>
      </c>
      <c r="F1566" s="213">
        <f xml:space="preserve"> Inputs!F$394</f>
        <v>0</v>
      </c>
      <c r="G1566" s="208" t="str">
        <f xml:space="preserve"> Inputs!G$394</f>
        <v>1 = Yes, 0 = No</v>
      </c>
      <c r="H1566" s="23"/>
    </row>
    <row r="1567" spans="1:8" hidden="1" outlineLevel="2" x14ac:dyDescent="0.2">
      <c r="A1567" s="3"/>
      <c r="B1567" s="3"/>
      <c r="C1567" s="10"/>
      <c r="D1567" s="11"/>
      <c r="E1567" s="208" t="str">
        <f xml:space="preserve"> Inputs!E$395</f>
        <v xml:space="preserve">Eligible for post financeability adjustments tax uplift - PR24 Delayed delivery cashflow mechanism (DDCM) revenue adjustment (ADDN2) </v>
      </c>
      <c r="F1567" s="213">
        <f xml:space="preserve"> Inputs!F$395</f>
        <v>0</v>
      </c>
      <c r="G1567" s="208" t="str">
        <f xml:space="preserve"> Inputs!G$395</f>
        <v>1 = Yes, 0 = No</v>
      </c>
      <c r="H1567" s="23"/>
    </row>
    <row r="1568" spans="1:8" hidden="1" outlineLevel="2" x14ac:dyDescent="0.2">
      <c r="A1568" s="3"/>
      <c r="B1568" s="3"/>
      <c r="C1568" s="10"/>
      <c r="D1568" s="11"/>
      <c r="E1568" s="208" t="str">
        <f xml:space="preserve"> Inputs!E$396</f>
        <v xml:space="preserve">Eligible for post financeability adjustments tax uplift - PR24 Delayed delivery cashflow mechanism (DDCM) revenue adjustment (Residential retail) </v>
      </c>
      <c r="F1568" s="213">
        <f xml:space="preserve"> Inputs!F$396</f>
        <v>0</v>
      </c>
      <c r="G1568" s="208" t="str">
        <f xml:space="preserve"> Inputs!G$396</f>
        <v>1 = Yes, 0 = No</v>
      </c>
      <c r="H1568" s="23"/>
    </row>
    <row r="1569" spans="1:8" hidden="1" outlineLevel="2" x14ac:dyDescent="0.2">
      <c r="A1569" s="3"/>
      <c r="B1569" s="3"/>
      <c r="C1569" s="10"/>
      <c r="D1569" s="11"/>
      <c r="E1569" s="208" t="str">
        <f xml:space="preserve"> Inputs!E$397</f>
        <v xml:space="preserve">Eligible for post financeability adjustments tax uplift - PR24 Delayed delivery cashflow mechanism (DDCM) revenue adjustment (Business retail) </v>
      </c>
      <c r="F1569" s="213">
        <f xml:space="preserve"> Inputs!F$397</f>
        <v>0</v>
      </c>
      <c r="G1569" s="208" t="str">
        <f xml:space="preserve"> Inputs!G$397</f>
        <v>1 = Yes, 0 = No</v>
      </c>
      <c r="H1569" s="23"/>
    </row>
    <row r="1570" spans="1:8" hidden="1" outlineLevel="2" x14ac:dyDescent="0.2">
      <c r="A1570" s="3"/>
      <c r="B1570" s="3"/>
      <c r="C1570" s="10"/>
      <c r="D1570" s="11"/>
      <c r="E1570" s="211" t="s">
        <v>2163</v>
      </c>
      <c r="F1570" s="212">
        <f t="shared" ref="F1570:F1577" si="431" xml:space="preserve"> $F1554 * ( 1 - $F1562 )</f>
        <v>0</v>
      </c>
      <c r="G1570" s="211" t="s">
        <v>199</v>
      </c>
      <c r="H1570" s="4"/>
    </row>
    <row r="1571" spans="1:8" hidden="1" outlineLevel="2" x14ac:dyDescent="0.2">
      <c r="A1571" s="3"/>
      <c r="B1571" s="3"/>
      <c r="C1571" s="10"/>
      <c r="D1571" s="11"/>
      <c r="E1571" s="211" t="s">
        <v>2164</v>
      </c>
      <c r="F1571" s="212">
        <f t="shared" si="431"/>
        <v>0</v>
      </c>
      <c r="G1571" s="211" t="s">
        <v>199</v>
      </c>
      <c r="H1571" s="4"/>
    </row>
    <row r="1572" spans="1:8" hidden="1" outlineLevel="2" x14ac:dyDescent="0.2">
      <c r="A1572" s="3"/>
      <c r="B1572" s="3"/>
      <c r="C1572" s="10"/>
      <c r="D1572" s="11"/>
      <c r="E1572" s="211" t="s">
        <v>114</v>
      </c>
      <c r="F1572" s="212">
        <f t="shared" si="431"/>
        <v>0</v>
      </c>
      <c r="G1572" s="211" t="s">
        <v>199</v>
      </c>
      <c r="H1572" s="4"/>
    </row>
    <row r="1573" spans="1:8" hidden="1" outlineLevel="2" x14ac:dyDescent="0.2">
      <c r="A1573" s="3"/>
      <c r="B1573" s="3"/>
      <c r="C1573" s="10"/>
      <c r="D1573" s="11"/>
      <c r="E1573" s="211" t="s">
        <v>459</v>
      </c>
      <c r="F1573" s="212">
        <f t="shared" si="431"/>
        <v>0</v>
      </c>
      <c r="G1573" s="211" t="s">
        <v>199</v>
      </c>
      <c r="H1573" s="4"/>
    </row>
    <row r="1574" spans="1:8" hidden="1" outlineLevel="2" x14ac:dyDescent="0.2">
      <c r="A1574" s="3"/>
      <c r="B1574" s="3"/>
      <c r="C1574" s="10"/>
      <c r="D1574" s="11"/>
      <c r="E1574" s="211" t="s">
        <v>2546</v>
      </c>
      <c r="F1574" s="212">
        <f t="shared" si="431"/>
        <v>0</v>
      </c>
      <c r="G1574" s="211" t="s">
        <v>199</v>
      </c>
      <c r="H1574" s="4"/>
    </row>
    <row r="1575" spans="1:8" hidden="1" outlineLevel="2" x14ac:dyDescent="0.2">
      <c r="A1575" s="3"/>
      <c r="B1575" s="3"/>
      <c r="C1575" s="10"/>
      <c r="D1575" s="11"/>
      <c r="E1575" s="211" t="s">
        <v>1004</v>
      </c>
      <c r="F1575" s="212">
        <f t="shared" si="431"/>
        <v>0</v>
      </c>
      <c r="G1575" s="211" t="s">
        <v>199</v>
      </c>
      <c r="H1575" s="4"/>
    </row>
    <row r="1576" spans="1:8" hidden="1" outlineLevel="2" x14ac:dyDescent="0.2">
      <c r="A1576" s="3"/>
      <c r="B1576" s="3"/>
      <c r="C1576" s="10"/>
      <c r="D1576" s="11"/>
      <c r="E1576" s="211" t="s">
        <v>805</v>
      </c>
      <c r="F1576" s="212">
        <f t="shared" si="431"/>
        <v>0</v>
      </c>
      <c r="G1576" s="211" t="s">
        <v>199</v>
      </c>
      <c r="H1576" s="4"/>
    </row>
    <row r="1577" spans="1:8" hidden="1" outlineLevel="2" x14ac:dyDescent="0.2">
      <c r="A1577" s="3"/>
      <c r="B1577" s="3"/>
      <c r="C1577" s="10"/>
      <c r="D1577" s="11"/>
      <c r="E1577" s="211" t="s">
        <v>283</v>
      </c>
      <c r="F1577" s="212">
        <f t="shared" si="431"/>
        <v>0</v>
      </c>
      <c r="G1577" s="211" t="s">
        <v>199</v>
      </c>
      <c r="H1577" s="4"/>
    </row>
    <row r="1578" spans="1:8" hidden="1" outlineLevel="2" x14ac:dyDescent="0.2"/>
    <row r="1579" spans="1:8" hidden="1" outlineLevel="2" x14ac:dyDescent="0.2"/>
    <row r="1580" spans="1:8" hidden="1" outlineLevel="2" x14ac:dyDescent="0.2">
      <c r="B1580" s="33" t="s">
        <v>2696</v>
      </c>
    </row>
    <row r="1581" spans="1:8" hidden="1" outlineLevel="2" x14ac:dyDescent="0.2">
      <c r="E1581" s="37" t="str">
        <f t="shared" ref="E1581:G1581" si="432" xml:space="preserve"> E$81</f>
        <v xml:space="preserve">Ofwat - PR24 Bioresources revenue adjustment expressed in 2027-28 CPIH FYA prices (WR) </v>
      </c>
      <c r="F1581" s="4">
        <f t="shared" si="432"/>
        <v>0</v>
      </c>
      <c r="G1581" s="37" t="str">
        <f t="shared" si="432"/>
        <v>£m</v>
      </c>
      <c r="H1581" s="4"/>
    </row>
    <row r="1582" spans="1:8" hidden="1" outlineLevel="2" x14ac:dyDescent="0.2">
      <c r="E1582" s="37" t="str">
        <f t="shared" ref="E1582:G1582" si="433" xml:space="preserve"> E$82</f>
        <v xml:space="preserve">Ofwat - PR24 Bioresources revenue adjustment expressed in 2027-28 CPIH FYA prices (WN) </v>
      </c>
      <c r="F1582" s="4">
        <f t="shared" si="433"/>
        <v>0</v>
      </c>
      <c r="G1582" s="37" t="str">
        <f t="shared" si="433"/>
        <v>£m</v>
      </c>
      <c r="H1582" s="4"/>
    </row>
    <row r="1583" spans="1:8" hidden="1" outlineLevel="2" x14ac:dyDescent="0.2">
      <c r="E1583" s="37" t="str">
        <f t="shared" ref="E1583:G1583" si="434" xml:space="preserve"> E$83</f>
        <v xml:space="preserve">Ofwat - PR24 Bioresources revenue adjustment expressed in 2027-28 CPIH FYA prices (WWN) </v>
      </c>
      <c r="F1583" s="4">
        <f t="shared" si="434"/>
        <v>0</v>
      </c>
      <c r="G1583" s="37" t="str">
        <f t="shared" si="434"/>
        <v>£m</v>
      </c>
      <c r="H1583" s="4"/>
    </row>
    <row r="1584" spans="1:8" hidden="1" outlineLevel="2" x14ac:dyDescent="0.2">
      <c r="E1584" s="37" t="str">
        <f t="shared" ref="E1584:G1584" si="435" xml:space="preserve"> E$84</f>
        <v xml:space="preserve">Ofwat - PR24 Bioresources revenue adjustment expressed in 2027-28 CPIH FYA prices (BR) </v>
      </c>
      <c r="F1584" s="4">
        <f t="shared" si="435"/>
        <v>0</v>
      </c>
      <c r="G1584" s="37" t="str">
        <f t="shared" si="435"/>
        <v>£m</v>
      </c>
      <c r="H1584" s="4"/>
    </row>
    <row r="1585" spans="1:8" hidden="1" outlineLevel="2" x14ac:dyDescent="0.2">
      <c r="E1585" s="37" t="str">
        <f t="shared" ref="E1585:G1585" si="436" xml:space="preserve"> E$85</f>
        <v xml:space="preserve">Ofwat - PR24 Bioresources revenue adjustment expressed in 2027-28 CPIH FYA prices (ADDN1) </v>
      </c>
      <c r="F1585" s="4">
        <f t="shared" si="436"/>
        <v>0</v>
      </c>
      <c r="G1585" s="37" t="str">
        <f t="shared" si="436"/>
        <v>£m</v>
      </c>
      <c r="H1585" s="4"/>
    </row>
    <row r="1586" spans="1:8" hidden="1" outlineLevel="2" x14ac:dyDescent="0.2">
      <c r="E1586" s="37" t="str">
        <f t="shared" ref="E1586:G1586" si="437" xml:space="preserve"> E$86</f>
        <v xml:space="preserve">Ofwat - PR24 Bioresources revenue adjustment expressed in 2027-28 CPIH FYA prices (ADDN2) </v>
      </c>
      <c r="F1586" s="4">
        <f t="shared" si="437"/>
        <v>0</v>
      </c>
      <c r="G1586" s="37" t="str">
        <f t="shared" si="437"/>
        <v>£m</v>
      </c>
      <c r="H1586" s="4"/>
    </row>
    <row r="1587" spans="1:8" hidden="1" outlineLevel="2" x14ac:dyDescent="0.2">
      <c r="E1587" s="37" t="str">
        <f t="shared" ref="E1587:G1587" si="438" xml:space="preserve"> E$87</f>
        <v xml:space="preserve">Ofwat - PR24 Bioresources revenue adjustment expressed in 2027-28 CPIH FYA prices (Residential retail) </v>
      </c>
      <c r="F1587" s="4">
        <f t="shared" si="438"/>
        <v>0</v>
      </c>
      <c r="G1587" s="37" t="str">
        <f t="shared" si="438"/>
        <v>£m</v>
      </c>
      <c r="H1587" s="4"/>
    </row>
    <row r="1588" spans="1:8" hidden="1" outlineLevel="2" x14ac:dyDescent="0.2">
      <c r="E1588" s="37" t="str">
        <f t="shared" ref="E1588:G1588" si="439" xml:space="preserve"> E$88</f>
        <v xml:space="preserve">Ofwat - PR24 Bioresources revenue adjustment expressed in 2027-28 CPIH FYA prices (Business retail) </v>
      </c>
      <c r="F1588" s="4">
        <f t="shared" si="439"/>
        <v>0</v>
      </c>
      <c r="G1588" s="37" t="str">
        <f t="shared" si="439"/>
        <v>£m</v>
      </c>
      <c r="H1588" s="4"/>
    </row>
    <row r="1589" spans="1:8" hidden="1" outlineLevel="2" x14ac:dyDescent="0.2">
      <c r="A1589" s="3"/>
      <c r="B1589" s="3"/>
      <c r="C1589" s="10"/>
      <c r="D1589" s="11"/>
      <c r="E1589" s="208" t="str">
        <f xml:space="preserve"> Inputs!E$399</f>
        <v xml:space="preserve">Eligible for post financeability adjustments tax uplift - PR24 Bioresources revenue adjustment (WR) </v>
      </c>
      <c r="F1589" s="213">
        <f xml:space="preserve"> Inputs!F$399</f>
        <v>0</v>
      </c>
      <c r="G1589" s="208" t="str">
        <f xml:space="preserve"> Inputs!G$399</f>
        <v>1 = Yes, 0 = No</v>
      </c>
      <c r="H1589" s="23"/>
    </row>
    <row r="1590" spans="1:8" hidden="1" outlineLevel="2" x14ac:dyDescent="0.2">
      <c r="A1590" s="3"/>
      <c r="B1590" s="3"/>
      <c r="C1590" s="10"/>
      <c r="D1590" s="11"/>
      <c r="E1590" s="208" t="str">
        <f xml:space="preserve"> Inputs!E$400</f>
        <v xml:space="preserve">Eligible for post financeability adjustments tax uplift - PR24 Bioresources revenue adjustment (WN) </v>
      </c>
      <c r="F1590" s="213">
        <f xml:space="preserve"> Inputs!F$400</f>
        <v>0</v>
      </c>
      <c r="G1590" s="208" t="str">
        <f xml:space="preserve"> Inputs!G$400</f>
        <v>1 = Yes, 0 = No</v>
      </c>
      <c r="H1590" s="23"/>
    </row>
    <row r="1591" spans="1:8" hidden="1" outlineLevel="2" x14ac:dyDescent="0.2">
      <c r="A1591" s="3"/>
      <c r="B1591" s="3"/>
      <c r="C1591" s="10"/>
      <c r="D1591" s="11"/>
      <c r="E1591" s="208" t="str">
        <f xml:space="preserve"> Inputs!E$401</f>
        <v xml:space="preserve">Eligible for post financeability adjustments tax uplift - PR24 Bioresources revenue adjustment (WWN) </v>
      </c>
      <c r="F1591" s="213">
        <f xml:space="preserve"> Inputs!F$401</f>
        <v>0</v>
      </c>
      <c r="G1591" s="208" t="str">
        <f xml:space="preserve"> Inputs!G$401</f>
        <v>1 = Yes, 0 = No</v>
      </c>
      <c r="H1591" s="23"/>
    </row>
    <row r="1592" spans="1:8" hidden="1" outlineLevel="2" x14ac:dyDescent="0.2">
      <c r="A1592" s="3"/>
      <c r="B1592" s="3"/>
      <c r="C1592" s="10"/>
      <c r="D1592" s="11"/>
      <c r="E1592" s="208" t="str">
        <f xml:space="preserve"> Inputs!E$402</f>
        <v xml:space="preserve">Eligible for post financeability adjustments tax uplift - PR24 Bioresources revenue adjustment (BR) </v>
      </c>
      <c r="F1592" s="213">
        <f xml:space="preserve"> Inputs!F$402</f>
        <v>0</v>
      </c>
      <c r="G1592" s="208" t="str">
        <f xml:space="preserve"> Inputs!G$402</f>
        <v>1 = Yes, 0 = No</v>
      </c>
      <c r="H1592" s="23"/>
    </row>
    <row r="1593" spans="1:8" hidden="1" outlineLevel="2" x14ac:dyDescent="0.2">
      <c r="A1593" s="3"/>
      <c r="B1593" s="3"/>
      <c r="C1593" s="10"/>
      <c r="D1593" s="11"/>
      <c r="E1593" s="208" t="str">
        <f xml:space="preserve"> Inputs!E$403</f>
        <v xml:space="preserve">Eligible for post financeability adjustments tax uplift - PR24 Bioresources revenue adjustment (ADDN1) </v>
      </c>
      <c r="F1593" s="213">
        <f xml:space="preserve"> Inputs!F$403</f>
        <v>0</v>
      </c>
      <c r="G1593" s="208" t="str">
        <f xml:space="preserve"> Inputs!G$403</f>
        <v>1 = Yes, 0 = No</v>
      </c>
      <c r="H1593" s="23"/>
    </row>
    <row r="1594" spans="1:8" hidden="1" outlineLevel="2" x14ac:dyDescent="0.2">
      <c r="A1594" s="3"/>
      <c r="B1594" s="3"/>
      <c r="C1594" s="10"/>
      <c r="D1594" s="11"/>
      <c r="E1594" s="208" t="str">
        <f xml:space="preserve"> Inputs!E$404</f>
        <v xml:space="preserve">Eligible for post financeability adjustments tax uplift - PR24 Bioresources revenue adjustment (ADDN2) </v>
      </c>
      <c r="F1594" s="213">
        <f xml:space="preserve"> Inputs!F$404</f>
        <v>0</v>
      </c>
      <c r="G1594" s="208" t="str">
        <f xml:space="preserve"> Inputs!G$404</f>
        <v>1 = Yes, 0 = No</v>
      </c>
      <c r="H1594" s="23"/>
    </row>
    <row r="1595" spans="1:8" hidden="1" outlineLevel="2" x14ac:dyDescent="0.2">
      <c r="A1595" s="3"/>
      <c r="B1595" s="3"/>
      <c r="C1595" s="10"/>
      <c r="D1595" s="11"/>
      <c r="E1595" s="208" t="str">
        <f xml:space="preserve"> Inputs!E$405</f>
        <v xml:space="preserve">Eligible for post financeability adjustments tax uplift - PR24 Bioresources revenue adjustment (Residential retail) </v>
      </c>
      <c r="F1595" s="213">
        <f xml:space="preserve"> Inputs!F$405</f>
        <v>0</v>
      </c>
      <c r="G1595" s="208" t="str">
        <f xml:space="preserve"> Inputs!G$405</f>
        <v>1 = Yes, 0 = No</v>
      </c>
      <c r="H1595" s="23"/>
    </row>
    <row r="1596" spans="1:8" hidden="1" outlineLevel="2" x14ac:dyDescent="0.2">
      <c r="A1596" s="3"/>
      <c r="B1596" s="3"/>
      <c r="C1596" s="10"/>
      <c r="D1596" s="11"/>
      <c r="E1596" s="208" t="str">
        <f xml:space="preserve"> Inputs!E$406</f>
        <v xml:space="preserve">Eligible for post financeability adjustments tax uplift - PR24 Bioresources revenue adjustment (Business retail) </v>
      </c>
      <c r="F1596" s="213">
        <f xml:space="preserve"> Inputs!F$406</f>
        <v>0</v>
      </c>
      <c r="G1596" s="208" t="str">
        <f xml:space="preserve"> Inputs!G$406</f>
        <v>1 = Yes, 0 = No</v>
      </c>
      <c r="H1596" s="23"/>
    </row>
    <row r="1597" spans="1:8" hidden="1" outlineLevel="2" x14ac:dyDescent="0.2">
      <c r="A1597" s="3"/>
      <c r="B1597" s="3"/>
      <c r="C1597" s="10"/>
      <c r="D1597" s="11"/>
      <c r="E1597" s="211" t="s">
        <v>2547</v>
      </c>
      <c r="F1597" s="212">
        <f t="shared" ref="F1597:F1604" si="440" xml:space="preserve"> $F1581 * ( 1 - $F1589 )</f>
        <v>0</v>
      </c>
      <c r="G1597" s="211" t="s">
        <v>199</v>
      </c>
      <c r="H1597" s="4"/>
    </row>
    <row r="1598" spans="1:8" hidden="1" outlineLevel="2" x14ac:dyDescent="0.2">
      <c r="A1598" s="3"/>
      <c r="B1598" s="3"/>
      <c r="C1598" s="10"/>
      <c r="D1598" s="11"/>
      <c r="E1598" s="211" t="s">
        <v>2343</v>
      </c>
      <c r="F1598" s="212">
        <f t="shared" si="440"/>
        <v>0</v>
      </c>
      <c r="G1598" s="211" t="s">
        <v>199</v>
      </c>
      <c r="H1598" s="4"/>
    </row>
    <row r="1599" spans="1:8" hidden="1" outlineLevel="2" x14ac:dyDescent="0.2">
      <c r="A1599" s="3"/>
      <c r="B1599" s="3"/>
      <c r="C1599" s="10"/>
      <c r="D1599" s="11"/>
      <c r="E1599" s="211" t="s">
        <v>2937</v>
      </c>
      <c r="F1599" s="212">
        <f t="shared" si="440"/>
        <v>0</v>
      </c>
      <c r="G1599" s="211" t="s">
        <v>199</v>
      </c>
      <c r="H1599" s="4"/>
    </row>
    <row r="1600" spans="1:8" hidden="1" outlineLevel="2" x14ac:dyDescent="0.2">
      <c r="A1600" s="3"/>
      <c r="B1600" s="3"/>
      <c r="C1600" s="10"/>
      <c r="D1600" s="11"/>
      <c r="E1600" s="211" t="s">
        <v>806</v>
      </c>
      <c r="F1600" s="212">
        <f t="shared" si="440"/>
        <v>0</v>
      </c>
      <c r="G1600" s="211" t="s">
        <v>199</v>
      </c>
      <c r="H1600" s="4"/>
    </row>
    <row r="1601" spans="1:8" hidden="1" outlineLevel="2" x14ac:dyDescent="0.2">
      <c r="A1601" s="3"/>
      <c r="B1601" s="3"/>
      <c r="C1601" s="10"/>
      <c r="D1601" s="11"/>
      <c r="E1601" s="211" t="s">
        <v>1200</v>
      </c>
      <c r="F1601" s="212">
        <f t="shared" si="440"/>
        <v>0</v>
      </c>
      <c r="G1601" s="211" t="s">
        <v>199</v>
      </c>
      <c r="H1601" s="4"/>
    </row>
    <row r="1602" spans="1:8" hidden="1" outlineLevel="2" x14ac:dyDescent="0.2">
      <c r="A1602" s="3"/>
      <c r="B1602" s="3"/>
      <c r="C1602" s="10"/>
      <c r="D1602" s="11"/>
      <c r="E1602" s="211" t="s">
        <v>2759</v>
      </c>
      <c r="F1602" s="212">
        <f t="shared" si="440"/>
        <v>0</v>
      </c>
      <c r="G1602" s="211" t="s">
        <v>199</v>
      </c>
      <c r="H1602" s="4"/>
    </row>
    <row r="1603" spans="1:8" hidden="1" outlineLevel="2" x14ac:dyDescent="0.2">
      <c r="A1603" s="3"/>
      <c r="B1603" s="3"/>
      <c r="C1603" s="10"/>
      <c r="D1603" s="11"/>
      <c r="E1603" s="211" t="s">
        <v>284</v>
      </c>
      <c r="F1603" s="212">
        <f t="shared" si="440"/>
        <v>0</v>
      </c>
      <c r="G1603" s="211" t="s">
        <v>199</v>
      </c>
      <c r="H1603" s="4"/>
    </row>
    <row r="1604" spans="1:8" hidden="1" outlineLevel="2" x14ac:dyDescent="0.2">
      <c r="A1604" s="3"/>
      <c r="B1604" s="3"/>
      <c r="C1604" s="10"/>
      <c r="D1604" s="11"/>
      <c r="E1604" s="211" t="s">
        <v>807</v>
      </c>
      <c r="F1604" s="212">
        <f t="shared" si="440"/>
        <v>0</v>
      </c>
      <c r="G1604" s="211" t="s">
        <v>199</v>
      </c>
      <c r="H1604" s="4"/>
    </row>
    <row r="1605" spans="1:8" hidden="1" outlineLevel="2" x14ac:dyDescent="0.2"/>
    <row r="1606" spans="1:8" hidden="1" outlineLevel="2" x14ac:dyDescent="0.2"/>
    <row r="1607" spans="1:8" hidden="1" outlineLevel="2" x14ac:dyDescent="0.2">
      <c r="B1607" s="33" t="s">
        <v>2490</v>
      </c>
    </row>
    <row r="1608" spans="1:8" hidden="1" outlineLevel="2" x14ac:dyDescent="0.2">
      <c r="E1608" s="37" t="str">
        <f t="shared" ref="E1608:G1608" si="441" xml:space="preserve"> E$101</f>
        <v xml:space="preserve">Ofwat - PR24 Bioresources forecasting accuracy incentive penalty adjustment in 2027-28 FYA (CPIH deflated) prices (WR) </v>
      </c>
      <c r="F1608" s="4">
        <f t="shared" si="441"/>
        <v>0</v>
      </c>
      <c r="G1608" s="37" t="str">
        <f t="shared" si="441"/>
        <v>£m</v>
      </c>
      <c r="H1608" s="4"/>
    </row>
    <row r="1609" spans="1:8" hidden="1" outlineLevel="2" x14ac:dyDescent="0.2">
      <c r="E1609" s="37" t="str">
        <f t="shared" ref="E1609:G1609" si="442" xml:space="preserve"> E$102</f>
        <v xml:space="preserve">Ofwat - PR24 Bioresources forecasting accuracy incentive penalty adjustment in 2027-28 FYA (CPIH deflated) prices (WN) </v>
      </c>
      <c r="F1609" s="4">
        <f t="shared" si="442"/>
        <v>0</v>
      </c>
      <c r="G1609" s="37" t="str">
        <f t="shared" si="442"/>
        <v>£m</v>
      </c>
      <c r="H1609" s="4"/>
    </row>
    <row r="1610" spans="1:8" hidden="1" outlineLevel="2" x14ac:dyDescent="0.2">
      <c r="E1610" s="37" t="str">
        <f t="shared" ref="E1610:G1610" si="443" xml:space="preserve"> E$103</f>
        <v xml:space="preserve">Ofwat - PR24 Bioresources forecasting accuracy incentive penalty adjustment in 2027-28 FYA (CPIH deflated) prices (WWN) </v>
      </c>
      <c r="F1610" s="4">
        <f t="shared" si="443"/>
        <v>0</v>
      </c>
      <c r="G1610" s="37" t="str">
        <f t="shared" si="443"/>
        <v>£m</v>
      </c>
      <c r="H1610" s="4"/>
    </row>
    <row r="1611" spans="1:8" hidden="1" outlineLevel="2" x14ac:dyDescent="0.2">
      <c r="E1611" s="37" t="str">
        <f t="shared" ref="E1611:G1611" si="444" xml:space="preserve"> E$104</f>
        <v xml:space="preserve">Ofwat - PR24 Bioresources forecasting accuracy incentive penalty adjustment in 2027-28 FYA (CPIH deflated) prices (BR) </v>
      </c>
      <c r="F1611" s="4">
        <f t="shared" si="444"/>
        <v>0</v>
      </c>
      <c r="G1611" s="37" t="str">
        <f t="shared" si="444"/>
        <v>£m</v>
      </c>
      <c r="H1611" s="4"/>
    </row>
    <row r="1612" spans="1:8" hidden="1" outlineLevel="2" x14ac:dyDescent="0.2">
      <c r="E1612" s="37" t="str">
        <f t="shared" ref="E1612:G1612" si="445" xml:space="preserve"> E$105</f>
        <v xml:space="preserve">Ofwat - PR24 Bioresources forecasting accuracy incentive penalty adjustment in 2027-28 FYA (CPIH deflated) prices (ADDN1) </v>
      </c>
      <c r="F1612" s="4">
        <f t="shared" si="445"/>
        <v>0</v>
      </c>
      <c r="G1612" s="37" t="str">
        <f t="shared" si="445"/>
        <v>£m</v>
      </c>
      <c r="H1612" s="4"/>
    </row>
    <row r="1613" spans="1:8" hidden="1" outlineLevel="2" x14ac:dyDescent="0.2">
      <c r="E1613" s="37" t="str">
        <f t="shared" ref="E1613:G1613" si="446" xml:space="preserve"> E$106</f>
        <v xml:space="preserve">Ofwat - PR24 Bioresources forecasting accuracy incentive penalty adjustment in 2027-28 FYA (CPIH deflated) prices (ADDN2) </v>
      </c>
      <c r="F1613" s="4">
        <f t="shared" si="446"/>
        <v>0</v>
      </c>
      <c r="G1613" s="37" t="str">
        <f t="shared" si="446"/>
        <v>£m</v>
      </c>
      <c r="H1613" s="4"/>
    </row>
    <row r="1614" spans="1:8" hidden="1" outlineLevel="2" x14ac:dyDescent="0.2">
      <c r="E1614" s="37" t="str">
        <f t="shared" ref="E1614:G1614" si="447" xml:space="preserve"> E$107</f>
        <v xml:space="preserve">Ofwat - PR24 Bioresources forecasting accuracy incentive penalty adjustment in 2027-28 FYA (CPIH deflated) prices (Residential retail) </v>
      </c>
      <c r="F1614" s="4">
        <f t="shared" si="447"/>
        <v>0</v>
      </c>
      <c r="G1614" s="37" t="str">
        <f t="shared" si="447"/>
        <v>£m</v>
      </c>
      <c r="H1614" s="4"/>
    </row>
    <row r="1615" spans="1:8" hidden="1" outlineLevel="2" x14ac:dyDescent="0.2">
      <c r="E1615" s="37" t="str">
        <f t="shared" ref="E1615:G1615" si="448" xml:space="preserve"> E$108</f>
        <v xml:space="preserve">Ofwat - PR24 Bioresources forecasting accuracy incentive penalty adjustment in 2027-28 FYA (CPIH deflated) prices (Business retail) </v>
      </c>
      <c r="F1615" s="4">
        <f t="shared" si="448"/>
        <v>0</v>
      </c>
      <c r="G1615" s="37" t="str">
        <f t="shared" si="448"/>
        <v>£m</v>
      </c>
      <c r="H1615" s="4"/>
    </row>
    <row r="1616" spans="1:8" hidden="1" outlineLevel="2" x14ac:dyDescent="0.2">
      <c r="A1616" s="3"/>
      <c r="B1616" s="3"/>
      <c r="C1616" s="10"/>
      <c r="D1616" s="11"/>
      <c r="E1616" s="208" t="str">
        <f xml:space="preserve"> Inputs!E$408</f>
        <v xml:space="preserve">Eligible for post financeability adjustments tax uplift - PR24 Bioresources forecasting accuracy incentive penalty adjustment (WR) </v>
      </c>
      <c r="F1616" s="213">
        <f xml:space="preserve"> Inputs!F$408</f>
        <v>0</v>
      </c>
      <c r="G1616" s="208" t="str">
        <f xml:space="preserve"> Inputs!G$408</f>
        <v>1 = Yes, 0 = No</v>
      </c>
      <c r="H1616" s="23"/>
    </row>
    <row r="1617" spans="1:8" hidden="1" outlineLevel="2" x14ac:dyDescent="0.2">
      <c r="A1617" s="3"/>
      <c r="B1617" s="3"/>
      <c r="C1617" s="10"/>
      <c r="D1617" s="11"/>
      <c r="E1617" s="208" t="str">
        <f xml:space="preserve"> Inputs!E$409</f>
        <v xml:space="preserve">Eligible for post financeability adjustments tax uplift - PR24 Bioresources forecasting accuracy incentive penalty adjustment (WN) </v>
      </c>
      <c r="F1617" s="213">
        <f xml:space="preserve"> Inputs!F$409</f>
        <v>0</v>
      </c>
      <c r="G1617" s="208" t="str">
        <f xml:space="preserve"> Inputs!G$409</f>
        <v>1 = Yes, 0 = No</v>
      </c>
      <c r="H1617" s="23"/>
    </row>
    <row r="1618" spans="1:8" hidden="1" outlineLevel="2" x14ac:dyDescent="0.2">
      <c r="A1618" s="3"/>
      <c r="B1618" s="3"/>
      <c r="C1618" s="10"/>
      <c r="D1618" s="11"/>
      <c r="E1618" s="208" t="str">
        <f xml:space="preserve"> Inputs!E$410</f>
        <v xml:space="preserve">Eligible for post financeability adjustments tax uplift - PR24 Bioresources forecasting accuracy incentive penalty adjustment (WWN) </v>
      </c>
      <c r="F1618" s="213">
        <f xml:space="preserve"> Inputs!F$410</f>
        <v>0</v>
      </c>
      <c r="G1618" s="208" t="str">
        <f xml:space="preserve"> Inputs!G$410</f>
        <v>1 = Yes, 0 = No</v>
      </c>
      <c r="H1618" s="23"/>
    </row>
    <row r="1619" spans="1:8" hidden="1" outlineLevel="2" x14ac:dyDescent="0.2">
      <c r="A1619" s="3"/>
      <c r="B1619" s="3"/>
      <c r="C1619" s="10"/>
      <c r="D1619" s="11"/>
      <c r="E1619" s="208" t="str">
        <f xml:space="preserve"> Inputs!E$411</f>
        <v xml:space="preserve">Eligible for post financeability adjustments tax uplift - PR24 Bioresources forecasting accuracy incentive penalty adjustment (BR) </v>
      </c>
      <c r="F1619" s="213">
        <f xml:space="preserve"> Inputs!F$411</f>
        <v>0</v>
      </c>
      <c r="G1619" s="208" t="str">
        <f xml:space="preserve"> Inputs!G$411</f>
        <v>1 = Yes, 0 = No</v>
      </c>
      <c r="H1619" s="23"/>
    </row>
    <row r="1620" spans="1:8" hidden="1" outlineLevel="2" x14ac:dyDescent="0.2">
      <c r="A1620" s="3"/>
      <c r="B1620" s="3"/>
      <c r="C1620" s="10"/>
      <c r="D1620" s="11"/>
      <c r="E1620" s="208" t="str">
        <f xml:space="preserve"> Inputs!E$412</f>
        <v xml:space="preserve">Eligible for post financeability adjustments tax uplift - PR24 Bioresources forecasting accuracy incentive penalty adjustment (ADDN1) </v>
      </c>
      <c r="F1620" s="213">
        <f xml:space="preserve"> Inputs!F$412</f>
        <v>0</v>
      </c>
      <c r="G1620" s="208" t="str">
        <f xml:space="preserve"> Inputs!G$412</f>
        <v>1 = Yes, 0 = No</v>
      </c>
      <c r="H1620" s="23"/>
    </row>
    <row r="1621" spans="1:8" hidden="1" outlineLevel="2" x14ac:dyDescent="0.2">
      <c r="A1621" s="3"/>
      <c r="B1621" s="3"/>
      <c r="C1621" s="10"/>
      <c r="D1621" s="11"/>
      <c r="E1621" s="208" t="str">
        <f xml:space="preserve"> Inputs!E$413</f>
        <v xml:space="preserve">Eligible for post financeability adjustments tax uplift - PR24 Bioresources forecasting accuracy incentive penalty adjustment (ADDN2) </v>
      </c>
      <c r="F1621" s="213">
        <f xml:space="preserve"> Inputs!F$413</f>
        <v>0</v>
      </c>
      <c r="G1621" s="208" t="str">
        <f xml:space="preserve"> Inputs!G$413</f>
        <v>1 = Yes, 0 = No</v>
      </c>
      <c r="H1621" s="23"/>
    </row>
    <row r="1622" spans="1:8" hidden="1" outlineLevel="2" x14ac:dyDescent="0.2">
      <c r="A1622" s="3"/>
      <c r="B1622" s="3"/>
      <c r="C1622" s="10"/>
      <c r="D1622" s="11"/>
      <c r="E1622" s="208" t="str">
        <f xml:space="preserve"> Inputs!E$414</f>
        <v xml:space="preserve">Eligible for post financeability adjustments tax uplift - PR24 Bioresources forecasting accuracy incentive penalty adjustment (Residential retail) </v>
      </c>
      <c r="F1622" s="213">
        <f xml:space="preserve"> Inputs!F$414</f>
        <v>0</v>
      </c>
      <c r="G1622" s="208" t="str">
        <f xml:space="preserve"> Inputs!G$414</f>
        <v>1 = Yes, 0 = No</v>
      </c>
      <c r="H1622" s="23"/>
    </row>
    <row r="1623" spans="1:8" hidden="1" outlineLevel="2" x14ac:dyDescent="0.2">
      <c r="A1623" s="3"/>
      <c r="B1623" s="3"/>
      <c r="C1623" s="10"/>
      <c r="D1623" s="11"/>
      <c r="E1623" s="208" t="str">
        <f xml:space="preserve"> Inputs!E$415</f>
        <v xml:space="preserve">Eligible for post financeability adjustments tax uplift - PR24 Bioresources forecasting accuracy incentive penalty adjustment (Business retail) </v>
      </c>
      <c r="F1623" s="213">
        <f xml:space="preserve"> Inputs!F$415</f>
        <v>0</v>
      </c>
      <c r="G1623" s="208" t="str">
        <f xml:space="preserve"> Inputs!G$415</f>
        <v>1 = Yes, 0 = No</v>
      </c>
      <c r="H1623" s="23"/>
    </row>
    <row r="1624" spans="1:8" hidden="1" outlineLevel="2" x14ac:dyDescent="0.2">
      <c r="A1624" s="3"/>
      <c r="B1624" s="3"/>
      <c r="C1624" s="10"/>
      <c r="D1624" s="11"/>
      <c r="E1624" s="211" t="s">
        <v>2344</v>
      </c>
      <c r="F1624" s="212">
        <f t="shared" ref="F1624:F1631" si="449" xml:space="preserve"> $F1608 * ( 1 - $F1616 )</f>
        <v>0</v>
      </c>
      <c r="G1624" s="211" t="s">
        <v>199</v>
      </c>
      <c r="H1624" s="4"/>
    </row>
    <row r="1625" spans="1:8" hidden="1" outlineLevel="2" x14ac:dyDescent="0.2">
      <c r="A1625" s="3"/>
      <c r="B1625" s="3"/>
      <c r="C1625" s="10"/>
      <c r="D1625" s="11"/>
      <c r="E1625" s="211" t="s">
        <v>2345</v>
      </c>
      <c r="F1625" s="212">
        <f t="shared" si="449"/>
        <v>0</v>
      </c>
      <c r="G1625" s="211" t="s">
        <v>199</v>
      </c>
      <c r="H1625" s="4"/>
    </row>
    <row r="1626" spans="1:8" hidden="1" outlineLevel="2" x14ac:dyDescent="0.2">
      <c r="A1626" s="3"/>
      <c r="B1626" s="3"/>
      <c r="C1626" s="10"/>
      <c r="D1626" s="11"/>
      <c r="E1626" s="211" t="s">
        <v>2346</v>
      </c>
      <c r="F1626" s="212">
        <f t="shared" si="449"/>
        <v>0</v>
      </c>
      <c r="G1626" s="211" t="s">
        <v>199</v>
      </c>
      <c r="H1626" s="4"/>
    </row>
    <row r="1627" spans="1:8" hidden="1" outlineLevel="2" x14ac:dyDescent="0.2">
      <c r="A1627" s="3"/>
      <c r="B1627" s="3"/>
      <c r="C1627" s="10"/>
      <c r="D1627" s="11"/>
      <c r="E1627" s="211" t="s">
        <v>808</v>
      </c>
      <c r="F1627" s="212">
        <f t="shared" si="449"/>
        <v>0</v>
      </c>
      <c r="G1627" s="211" t="s">
        <v>199</v>
      </c>
      <c r="H1627" s="4"/>
    </row>
    <row r="1628" spans="1:8" hidden="1" outlineLevel="2" x14ac:dyDescent="0.2">
      <c r="A1628" s="3"/>
      <c r="B1628" s="3"/>
      <c r="C1628" s="10"/>
      <c r="D1628" s="11"/>
      <c r="E1628" s="211" t="s">
        <v>2760</v>
      </c>
      <c r="F1628" s="212">
        <f t="shared" si="449"/>
        <v>0</v>
      </c>
      <c r="G1628" s="211" t="s">
        <v>199</v>
      </c>
      <c r="H1628" s="4"/>
    </row>
    <row r="1629" spans="1:8" hidden="1" outlineLevel="2" x14ac:dyDescent="0.2">
      <c r="A1629" s="3"/>
      <c r="B1629" s="3"/>
      <c r="C1629" s="10"/>
      <c r="D1629" s="11"/>
      <c r="E1629" s="211" t="s">
        <v>1201</v>
      </c>
      <c r="F1629" s="212">
        <f t="shared" si="449"/>
        <v>0</v>
      </c>
      <c r="G1629" s="211" t="s">
        <v>199</v>
      </c>
      <c r="H1629" s="4"/>
    </row>
    <row r="1630" spans="1:8" hidden="1" outlineLevel="2" x14ac:dyDescent="0.2">
      <c r="A1630" s="3"/>
      <c r="B1630" s="3"/>
      <c r="C1630" s="10"/>
      <c r="D1630" s="11"/>
      <c r="E1630" s="211" t="s">
        <v>115</v>
      </c>
      <c r="F1630" s="212">
        <f t="shared" si="449"/>
        <v>0</v>
      </c>
      <c r="G1630" s="211" t="s">
        <v>199</v>
      </c>
      <c r="H1630" s="4"/>
    </row>
    <row r="1631" spans="1:8" hidden="1" outlineLevel="2" x14ac:dyDescent="0.2">
      <c r="A1631" s="3"/>
      <c r="B1631" s="3"/>
      <c r="C1631" s="10"/>
      <c r="D1631" s="11"/>
      <c r="E1631" s="211" t="s">
        <v>1620</v>
      </c>
      <c r="F1631" s="212">
        <f t="shared" si="449"/>
        <v>0</v>
      </c>
      <c r="G1631" s="211" t="s">
        <v>199</v>
      </c>
      <c r="H1631" s="4"/>
    </row>
    <row r="1632" spans="1:8" hidden="1" outlineLevel="2" x14ac:dyDescent="0.2"/>
    <row r="1633" spans="1:8" hidden="1" outlineLevel="2" x14ac:dyDescent="0.2"/>
    <row r="1634" spans="1:8" hidden="1" outlineLevel="2" x14ac:dyDescent="0.2">
      <c r="B1634" s="33" t="s">
        <v>939</v>
      </c>
    </row>
    <row r="1635" spans="1:8" hidden="1" outlineLevel="2" x14ac:dyDescent="0.2">
      <c r="E1635" s="37" t="str">
        <f t="shared" ref="E1635:G1635" si="450" xml:space="preserve"> E$121</f>
        <v xml:space="preserve">Ofwat - PR24 Residential retail revenue adjustment expressed in 2027-28 CPIH FYA prices (WR) </v>
      </c>
      <c r="F1635" s="4">
        <f t="shared" si="450"/>
        <v>0</v>
      </c>
      <c r="G1635" s="37" t="str">
        <f t="shared" si="450"/>
        <v>£m</v>
      </c>
      <c r="H1635" s="4"/>
    </row>
    <row r="1636" spans="1:8" hidden="1" outlineLevel="2" x14ac:dyDescent="0.2">
      <c r="E1636" s="37" t="str">
        <f t="shared" ref="E1636:G1636" si="451" xml:space="preserve"> E$122</f>
        <v xml:space="preserve">Ofwat - PR24 Residential retail revenue adjustment expressed in 2027-28 CPIH FYA prices (WN) </v>
      </c>
      <c r="F1636" s="4">
        <f t="shared" si="451"/>
        <v>0</v>
      </c>
      <c r="G1636" s="37" t="str">
        <f t="shared" si="451"/>
        <v>£m</v>
      </c>
      <c r="H1636" s="4"/>
    </row>
    <row r="1637" spans="1:8" hidden="1" outlineLevel="2" x14ac:dyDescent="0.2">
      <c r="E1637" s="37" t="str">
        <f t="shared" ref="E1637:G1637" si="452" xml:space="preserve"> E$123</f>
        <v xml:space="preserve">Ofwat - PR24 Residential retail revenue adjustment expressed in 2027-28 CPIH FYA prices (WWN) </v>
      </c>
      <c r="F1637" s="4">
        <f t="shared" si="452"/>
        <v>0</v>
      </c>
      <c r="G1637" s="37" t="str">
        <f t="shared" si="452"/>
        <v>£m</v>
      </c>
      <c r="H1637" s="4"/>
    </row>
    <row r="1638" spans="1:8" hidden="1" outlineLevel="2" x14ac:dyDescent="0.2">
      <c r="E1638" s="37" t="str">
        <f t="shared" ref="E1638:G1638" si="453" xml:space="preserve"> E$124</f>
        <v xml:space="preserve">Ofwat - PR24 Residential retail revenue adjustment expressed in 2027-28 CPIH FYA prices (BR) </v>
      </c>
      <c r="F1638" s="4">
        <f t="shared" si="453"/>
        <v>0</v>
      </c>
      <c r="G1638" s="37" t="str">
        <f t="shared" si="453"/>
        <v>£m</v>
      </c>
      <c r="H1638" s="4"/>
    </row>
    <row r="1639" spans="1:8" hidden="1" outlineLevel="2" x14ac:dyDescent="0.2">
      <c r="E1639" s="37" t="str">
        <f t="shared" ref="E1639:G1639" si="454" xml:space="preserve"> E$125</f>
        <v xml:space="preserve">Ofwat - PR24 Residential retail revenue adjustment expressed in 2027-28 CPIH FYA prices (ADDN1) </v>
      </c>
      <c r="F1639" s="4">
        <f t="shared" si="454"/>
        <v>0</v>
      </c>
      <c r="G1639" s="37" t="str">
        <f t="shared" si="454"/>
        <v>£m</v>
      </c>
      <c r="H1639" s="4"/>
    </row>
    <row r="1640" spans="1:8" hidden="1" outlineLevel="2" x14ac:dyDescent="0.2">
      <c r="E1640" s="37" t="str">
        <f t="shared" ref="E1640:G1640" si="455" xml:space="preserve"> E$126</f>
        <v xml:space="preserve">Ofwat - PR24 Residential retail revenue adjustment expressed in 2027-28 CPIH FYA prices (ADDN2) </v>
      </c>
      <c r="F1640" s="4">
        <f t="shared" si="455"/>
        <v>0</v>
      </c>
      <c r="G1640" s="37" t="str">
        <f t="shared" si="455"/>
        <v>£m</v>
      </c>
      <c r="H1640" s="4"/>
    </row>
    <row r="1641" spans="1:8" hidden="1" outlineLevel="2" x14ac:dyDescent="0.2">
      <c r="E1641" s="37" t="str">
        <f t="shared" ref="E1641:G1641" si="456" xml:space="preserve"> E$127</f>
        <v xml:space="preserve">Ofwat - PR24 Residential retail revenue adjustment expressed in 2027-28 CPIH FYA prices (Residential retail) </v>
      </c>
      <c r="F1641" s="4">
        <f t="shared" si="456"/>
        <v>0</v>
      </c>
      <c r="G1641" s="37" t="str">
        <f t="shared" si="456"/>
        <v>£m</v>
      </c>
      <c r="H1641" s="4"/>
    </row>
    <row r="1642" spans="1:8" hidden="1" outlineLevel="2" x14ac:dyDescent="0.2">
      <c r="E1642" s="37" t="str">
        <f t="shared" ref="E1642:G1642" si="457" xml:space="preserve"> E$128</f>
        <v xml:space="preserve">Ofwat - PR24 Residential retail revenue adjustment expressed in 2027-28 CPIH FYA prices (Business retail) </v>
      </c>
      <c r="F1642" s="4">
        <f t="shared" si="457"/>
        <v>0</v>
      </c>
      <c r="G1642" s="37" t="str">
        <f t="shared" si="457"/>
        <v>£m</v>
      </c>
      <c r="H1642" s="4"/>
    </row>
    <row r="1643" spans="1:8" hidden="1" outlineLevel="2" x14ac:dyDescent="0.2">
      <c r="A1643" s="3"/>
      <c r="B1643" s="3"/>
      <c r="C1643" s="10"/>
      <c r="D1643" s="11"/>
      <c r="E1643" s="208" t="str">
        <f xml:space="preserve"> Inputs!E$417</f>
        <v xml:space="preserve">Eligible for post financeability adjustments tax uplift - PR24 Residential retail revenue adjustment (WR) </v>
      </c>
      <c r="F1643" s="213">
        <f xml:space="preserve"> Inputs!F$417</f>
        <v>0</v>
      </c>
      <c r="G1643" s="208" t="str">
        <f xml:space="preserve"> Inputs!G$417</f>
        <v>1 = Yes, 0 = No</v>
      </c>
      <c r="H1643" s="23"/>
    </row>
    <row r="1644" spans="1:8" hidden="1" outlineLevel="2" x14ac:dyDescent="0.2">
      <c r="A1644" s="3"/>
      <c r="B1644" s="3"/>
      <c r="C1644" s="10"/>
      <c r="D1644" s="11"/>
      <c r="E1644" s="208" t="str">
        <f xml:space="preserve"> Inputs!E$418</f>
        <v xml:space="preserve">Eligible for post financeability adjustments tax uplift - PR24 Residential retail revenue adjustment (WN) </v>
      </c>
      <c r="F1644" s="213">
        <f xml:space="preserve"> Inputs!F$418</f>
        <v>0</v>
      </c>
      <c r="G1644" s="208" t="str">
        <f xml:space="preserve"> Inputs!G$418</f>
        <v>1 = Yes, 0 = No</v>
      </c>
      <c r="H1644" s="23"/>
    </row>
    <row r="1645" spans="1:8" hidden="1" outlineLevel="2" x14ac:dyDescent="0.2">
      <c r="A1645" s="3"/>
      <c r="B1645" s="3"/>
      <c r="C1645" s="10"/>
      <c r="D1645" s="11"/>
      <c r="E1645" s="208" t="str">
        <f xml:space="preserve"> Inputs!E$419</f>
        <v xml:space="preserve">Eligible for post financeability adjustments tax uplift - PR24 Residential retail revenue adjustment (WWN) </v>
      </c>
      <c r="F1645" s="213">
        <f xml:space="preserve"> Inputs!F$419</f>
        <v>0</v>
      </c>
      <c r="G1645" s="208" t="str">
        <f xml:space="preserve"> Inputs!G$419</f>
        <v>1 = Yes, 0 = No</v>
      </c>
      <c r="H1645" s="23"/>
    </row>
    <row r="1646" spans="1:8" hidden="1" outlineLevel="2" x14ac:dyDescent="0.2">
      <c r="A1646" s="3"/>
      <c r="B1646" s="3"/>
      <c r="C1646" s="10"/>
      <c r="D1646" s="11"/>
      <c r="E1646" s="208" t="str">
        <f xml:space="preserve"> Inputs!E$420</f>
        <v xml:space="preserve">Eligible for post financeability adjustments tax uplift - PR24 Residential retail revenue adjustment (BR) </v>
      </c>
      <c r="F1646" s="213">
        <f xml:space="preserve"> Inputs!F$420</f>
        <v>0</v>
      </c>
      <c r="G1646" s="208" t="str">
        <f xml:space="preserve"> Inputs!G$420</f>
        <v>1 = Yes, 0 = No</v>
      </c>
      <c r="H1646" s="23"/>
    </row>
    <row r="1647" spans="1:8" hidden="1" outlineLevel="2" x14ac:dyDescent="0.2">
      <c r="A1647" s="3"/>
      <c r="B1647" s="3"/>
      <c r="C1647" s="10"/>
      <c r="D1647" s="11"/>
      <c r="E1647" s="208" t="str">
        <f xml:space="preserve"> Inputs!E$421</f>
        <v xml:space="preserve">Eligible for post financeability adjustments tax uplift - PR24 Residential retail revenue adjustment (ADDN1) </v>
      </c>
      <c r="F1647" s="213">
        <f xml:space="preserve"> Inputs!F$421</f>
        <v>0</v>
      </c>
      <c r="G1647" s="208" t="str">
        <f xml:space="preserve"> Inputs!G$421</f>
        <v>1 = Yes, 0 = No</v>
      </c>
      <c r="H1647" s="23"/>
    </row>
    <row r="1648" spans="1:8" hidden="1" outlineLevel="2" x14ac:dyDescent="0.2">
      <c r="A1648" s="3"/>
      <c r="B1648" s="3"/>
      <c r="C1648" s="10"/>
      <c r="D1648" s="11"/>
      <c r="E1648" s="208" t="str">
        <f xml:space="preserve"> Inputs!E$422</f>
        <v xml:space="preserve">Eligible for post financeability adjustments tax uplift - PR24 Residential retail revenue adjustment (ADDN2) </v>
      </c>
      <c r="F1648" s="213">
        <f xml:space="preserve"> Inputs!F$422</f>
        <v>0</v>
      </c>
      <c r="G1648" s="208" t="str">
        <f xml:space="preserve"> Inputs!G$422</f>
        <v>1 = Yes, 0 = No</v>
      </c>
      <c r="H1648" s="23"/>
    </row>
    <row r="1649" spans="1:8" hidden="1" outlineLevel="2" x14ac:dyDescent="0.2">
      <c r="A1649" s="3"/>
      <c r="B1649" s="3"/>
      <c r="C1649" s="10"/>
      <c r="D1649" s="11"/>
      <c r="E1649" s="208" t="str">
        <f xml:space="preserve"> Inputs!E$423</f>
        <v xml:space="preserve">Eligible for post financeability adjustments tax uplift - PR24 Residential retail revenue adjustment (Residential retail) </v>
      </c>
      <c r="F1649" s="213">
        <f xml:space="preserve"> Inputs!F$423</f>
        <v>0</v>
      </c>
      <c r="G1649" s="208" t="str">
        <f xml:space="preserve"> Inputs!G$423</f>
        <v>1 = Yes, 0 = No</v>
      </c>
      <c r="H1649" s="23"/>
    </row>
    <row r="1650" spans="1:8" hidden="1" outlineLevel="2" x14ac:dyDescent="0.2">
      <c r="A1650" s="3"/>
      <c r="B1650" s="3"/>
      <c r="C1650" s="10"/>
      <c r="D1650" s="11"/>
      <c r="E1650" s="208" t="str">
        <f xml:space="preserve"> Inputs!E$424</f>
        <v xml:space="preserve">Eligible for post financeability adjustments tax uplift - PR24 Residential retail revenue adjustment (Business retail) </v>
      </c>
      <c r="F1650" s="213">
        <f xml:space="preserve"> Inputs!F$424</f>
        <v>0</v>
      </c>
      <c r="G1650" s="208" t="str">
        <f xml:space="preserve"> Inputs!G$424</f>
        <v>1 = Yes, 0 = No</v>
      </c>
      <c r="H1650" s="23"/>
    </row>
    <row r="1651" spans="1:8" hidden="1" outlineLevel="2" x14ac:dyDescent="0.2">
      <c r="A1651" s="3"/>
      <c r="B1651" s="3"/>
      <c r="C1651" s="10"/>
      <c r="D1651" s="11"/>
      <c r="E1651" s="211" t="s">
        <v>2347</v>
      </c>
      <c r="F1651" s="212">
        <f t="shared" ref="F1651:F1658" si="458" xml:space="preserve"> $F1635 * ( 1 - $F1643 )</f>
        <v>0</v>
      </c>
      <c r="G1651" s="211" t="s">
        <v>199</v>
      </c>
      <c r="H1651" s="4"/>
    </row>
    <row r="1652" spans="1:8" hidden="1" outlineLevel="2" x14ac:dyDescent="0.2">
      <c r="A1652" s="3"/>
      <c r="B1652" s="3"/>
      <c r="C1652" s="10"/>
      <c r="D1652" s="11"/>
      <c r="E1652" s="211" t="s">
        <v>2348</v>
      </c>
      <c r="F1652" s="212">
        <f t="shared" si="458"/>
        <v>0</v>
      </c>
      <c r="G1652" s="211" t="s">
        <v>199</v>
      </c>
      <c r="H1652" s="4"/>
    </row>
    <row r="1653" spans="1:8" hidden="1" outlineLevel="2" x14ac:dyDescent="0.2">
      <c r="A1653" s="3"/>
      <c r="B1653" s="3"/>
      <c r="C1653" s="10"/>
      <c r="D1653" s="11"/>
      <c r="E1653" s="211" t="s">
        <v>1202</v>
      </c>
      <c r="F1653" s="212">
        <f t="shared" si="458"/>
        <v>0</v>
      </c>
      <c r="G1653" s="211" t="s">
        <v>199</v>
      </c>
      <c r="H1653" s="4"/>
    </row>
    <row r="1654" spans="1:8" hidden="1" outlineLevel="2" x14ac:dyDescent="0.2">
      <c r="A1654" s="3"/>
      <c r="B1654" s="3"/>
      <c r="C1654" s="10"/>
      <c r="D1654" s="11"/>
      <c r="E1654" s="211" t="s">
        <v>809</v>
      </c>
      <c r="F1654" s="212">
        <f t="shared" si="458"/>
        <v>0</v>
      </c>
      <c r="G1654" s="211" t="s">
        <v>199</v>
      </c>
      <c r="H1654" s="4"/>
    </row>
    <row r="1655" spans="1:8" hidden="1" outlineLevel="2" x14ac:dyDescent="0.2">
      <c r="A1655" s="3"/>
      <c r="B1655" s="3"/>
      <c r="C1655" s="10"/>
      <c r="D1655" s="11"/>
      <c r="E1655" s="211" t="s">
        <v>810</v>
      </c>
      <c r="F1655" s="212">
        <f t="shared" si="458"/>
        <v>0</v>
      </c>
      <c r="G1655" s="211" t="s">
        <v>199</v>
      </c>
      <c r="H1655" s="4"/>
    </row>
    <row r="1656" spans="1:8" hidden="1" outlineLevel="2" x14ac:dyDescent="0.2">
      <c r="A1656" s="3"/>
      <c r="B1656" s="3"/>
      <c r="C1656" s="10"/>
      <c r="D1656" s="11"/>
      <c r="E1656" s="211" t="s">
        <v>2349</v>
      </c>
      <c r="F1656" s="212">
        <f t="shared" si="458"/>
        <v>0</v>
      </c>
      <c r="G1656" s="211" t="s">
        <v>199</v>
      </c>
      <c r="H1656" s="4"/>
    </row>
    <row r="1657" spans="1:8" hidden="1" outlineLevel="2" x14ac:dyDescent="0.2">
      <c r="A1657" s="3"/>
      <c r="B1657" s="3"/>
      <c r="C1657" s="10"/>
      <c r="D1657" s="11"/>
      <c r="E1657" s="211" t="s">
        <v>811</v>
      </c>
      <c r="F1657" s="212">
        <f t="shared" si="458"/>
        <v>0</v>
      </c>
      <c r="G1657" s="211" t="s">
        <v>199</v>
      </c>
      <c r="H1657" s="4"/>
    </row>
    <row r="1658" spans="1:8" hidden="1" outlineLevel="2" x14ac:dyDescent="0.2">
      <c r="A1658" s="3"/>
      <c r="B1658" s="3"/>
      <c r="C1658" s="10"/>
      <c r="D1658" s="11"/>
      <c r="E1658" s="211" t="s">
        <v>2938</v>
      </c>
      <c r="F1658" s="212">
        <f t="shared" si="458"/>
        <v>0</v>
      </c>
      <c r="G1658" s="211" t="s">
        <v>199</v>
      </c>
      <c r="H1658" s="4"/>
    </row>
    <row r="1659" spans="1:8" hidden="1" outlineLevel="2" x14ac:dyDescent="0.2"/>
    <row r="1660" spans="1:8" hidden="1" outlineLevel="2" x14ac:dyDescent="0.2"/>
    <row r="1661" spans="1:8" hidden="1" outlineLevel="2" x14ac:dyDescent="0.2">
      <c r="B1661" s="33" t="s">
        <v>756</v>
      </c>
    </row>
    <row r="1662" spans="1:8" hidden="1" outlineLevel="2" x14ac:dyDescent="0.2">
      <c r="E1662" s="37" t="str">
        <f t="shared" ref="E1662:G1662" si="459" xml:space="preserve"> E$141</f>
        <v xml:space="preserve">Ofwat - PR24 Business retail revenue adjustment expressed in 2027-28 CPIH FYA prices (WR) </v>
      </c>
      <c r="F1662" s="4">
        <f t="shared" si="459"/>
        <v>0</v>
      </c>
      <c r="G1662" s="37" t="str">
        <f t="shared" si="459"/>
        <v>£m</v>
      </c>
      <c r="H1662" s="4"/>
    </row>
    <row r="1663" spans="1:8" hidden="1" outlineLevel="2" x14ac:dyDescent="0.2">
      <c r="E1663" s="37" t="str">
        <f t="shared" ref="E1663:G1663" si="460" xml:space="preserve"> E$142</f>
        <v xml:space="preserve">Ofwat - PR24 Business retail revenue adjustment expressed in 2027-28 CPIH FYA prices (WN) </v>
      </c>
      <c r="F1663" s="4">
        <f t="shared" si="460"/>
        <v>0</v>
      </c>
      <c r="G1663" s="37" t="str">
        <f t="shared" si="460"/>
        <v>£m</v>
      </c>
      <c r="H1663" s="4"/>
    </row>
    <row r="1664" spans="1:8" hidden="1" outlineLevel="2" x14ac:dyDescent="0.2">
      <c r="E1664" s="37" t="str">
        <f t="shared" ref="E1664:G1664" si="461" xml:space="preserve"> E$143</f>
        <v xml:space="preserve">Ofwat - PR24 Business retail revenue adjustment expressed in 2027-28 CPIH FYA prices (WWN) </v>
      </c>
      <c r="F1664" s="4">
        <f t="shared" si="461"/>
        <v>0</v>
      </c>
      <c r="G1664" s="37" t="str">
        <f t="shared" si="461"/>
        <v>£m</v>
      </c>
      <c r="H1664" s="4"/>
    </row>
    <row r="1665" spans="1:8" hidden="1" outlineLevel="2" x14ac:dyDescent="0.2">
      <c r="E1665" s="37" t="str">
        <f t="shared" ref="E1665:G1665" si="462" xml:space="preserve"> E$144</f>
        <v xml:space="preserve">Ofwat - PR24 Business retail revenue adjustment expressed in 2027-28 CPIH FYA prices (BR) </v>
      </c>
      <c r="F1665" s="4">
        <f t="shared" si="462"/>
        <v>0</v>
      </c>
      <c r="G1665" s="37" t="str">
        <f t="shared" si="462"/>
        <v>£m</v>
      </c>
      <c r="H1665" s="4"/>
    </row>
    <row r="1666" spans="1:8" hidden="1" outlineLevel="2" x14ac:dyDescent="0.2">
      <c r="E1666" s="37" t="str">
        <f t="shared" ref="E1666:G1666" si="463" xml:space="preserve"> E$145</f>
        <v xml:space="preserve">Ofwat - PR24 Business retail revenue adjustment expressed in 2027-28 CPIH FYA prices (ADDN1) </v>
      </c>
      <c r="F1666" s="4">
        <f t="shared" si="463"/>
        <v>0</v>
      </c>
      <c r="G1666" s="37" t="str">
        <f t="shared" si="463"/>
        <v>£m</v>
      </c>
      <c r="H1666" s="4"/>
    </row>
    <row r="1667" spans="1:8" hidden="1" outlineLevel="2" x14ac:dyDescent="0.2">
      <c r="E1667" s="37" t="str">
        <f t="shared" ref="E1667:G1667" si="464" xml:space="preserve"> E$146</f>
        <v xml:space="preserve">Ofwat - PR24 Business retail revenue adjustment expressed in 2027-28 CPIH FYA prices (ADDN2) </v>
      </c>
      <c r="F1667" s="4">
        <f t="shared" si="464"/>
        <v>0</v>
      </c>
      <c r="G1667" s="37" t="str">
        <f t="shared" si="464"/>
        <v>£m</v>
      </c>
      <c r="H1667" s="4"/>
    </row>
    <row r="1668" spans="1:8" hidden="1" outlineLevel="2" x14ac:dyDescent="0.2">
      <c r="E1668" s="37" t="str">
        <f t="shared" ref="E1668:G1668" si="465" xml:space="preserve"> E$147</f>
        <v xml:space="preserve">Ofwat - PR24 Business retail revenue adjustment expressed in 2027-28 CPIH FYA prices (Residential retail) </v>
      </c>
      <c r="F1668" s="4">
        <f t="shared" si="465"/>
        <v>0</v>
      </c>
      <c r="G1668" s="37" t="str">
        <f t="shared" si="465"/>
        <v>£m</v>
      </c>
      <c r="H1668" s="4"/>
    </row>
    <row r="1669" spans="1:8" hidden="1" outlineLevel="2" x14ac:dyDescent="0.2">
      <c r="E1669" s="37" t="str">
        <f t="shared" ref="E1669:G1669" si="466" xml:space="preserve"> E$148</f>
        <v xml:space="preserve">Ofwat - PR24 Business retail revenue adjustment expressed in 2027-28 CPIH FYA prices (Business retail) </v>
      </c>
      <c r="F1669" s="4">
        <f t="shared" si="466"/>
        <v>0</v>
      </c>
      <c r="G1669" s="37" t="str">
        <f t="shared" si="466"/>
        <v>£m</v>
      </c>
      <c r="H1669" s="4"/>
    </row>
    <row r="1670" spans="1:8" hidden="1" outlineLevel="2" x14ac:dyDescent="0.2">
      <c r="A1670" s="3"/>
      <c r="B1670" s="3"/>
      <c r="C1670" s="10"/>
      <c r="D1670" s="11"/>
      <c r="E1670" s="208" t="str">
        <f xml:space="preserve"> Inputs!E$426</f>
        <v xml:space="preserve">Eligible for post financeability adjustments tax uplift - PR24 Business retail revenue adjustment (WR) </v>
      </c>
      <c r="F1670" s="213">
        <f xml:space="preserve"> Inputs!F$426</f>
        <v>0</v>
      </c>
      <c r="G1670" s="208" t="str">
        <f xml:space="preserve"> Inputs!G$426</f>
        <v>1 = Yes, 0 = No</v>
      </c>
      <c r="H1670" s="23"/>
    </row>
    <row r="1671" spans="1:8" hidden="1" outlineLevel="2" x14ac:dyDescent="0.2">
      <c r="A1671" s="3"/>
      <c r="B1671" s="3"/>
      <c r="C1671" s="10"/>
      <c r="D1671" s="11"/>
      <c r="E1671" s="208" t="str">
        <f xml:space="preserve"> Inputs!E$427</f>
        <v xml:space="preserve">Eligible for post financeability adjustments tax uplift - PR24 Business retail revenue adjustment (WN) </v>
      </c>
      <c r="F1671" s="213">
        <f xml:space="preserve"> Inputs!F$427</f>
        <v>0</v>
      </c>
      <c r="G1671" s="208" t="str">
        <f xml:space="preserve"> Inputs!G$427</f>
        <v>1 = Yes, 0 = No</v>
      </c>
      <c r="H1671" s="23"/>
    </row>
    <row r="1672" spans="1:8" hidden="1" outlineLevel="2" x14ac:dyDescent="0.2">
      <c r="A1672" s="3"/>
      <c r="B1672" s="3"/>
      <c r="C1672" s="10"/>
      <c r="D1672" s="11"/>
      <c r="E1672" s="208" t="str">
        <f xml:space="preserve"> Inputs!E$428</f>
        <v xml:space="preserve">Eligible for post financeability adjustments tax uplift - PR24 Business retail revenue adjustment (WWN) </v>
      </c>
      <c r="F1672" s="213">
        <f xml:space="preserve"> Inputs!F$428</f>
        <v>0</v>
      </c>
      <c r="G1672" s="208" t="str">
        <f xml:space="preserve"> Inputs!G$428</f>
        <v>1 = Yes, 0 = No</v>
      </c>
      <c r="H1672" s="23"/>
    </row>
    <row r="1673" spans="1:8" hidden="1" outlineLevel="2" x14ac:dyDescent="0.2">
      <c r="A1673" s="3"/>
      <c r="B1673" s="3"/>
      <c r="C1673" s="10"/>
      <c r="D1673" s="11"/>
      <c r="E1673" s="208" t="str">
        <f xml:space="preserve"> Inputs!E$429</f>
        <v xml:space="preserve">Eligible for post financeability adjustments tax uplift - PR24 Business retail revenue adjustment (BR) </v>
      </c>
      <c r="F1673" s="213">
        <f xml:space="preserve"> Inputs!F$429</f>
        <v>0</v>
      </c>
      <c r="G1673" s="208" t="str">
        <f xml:space="preserve"> Inputs!G$429</f>
        <v>1 = Yes, 0 = No</v>
      </c>
      <c r="H1673" s="23"/>
    </row>
    <row r="1674" spans="1:8" hidden="1" outlineLevel="2" x14ac:dyDescent="0.2">
      <c r="A1674" s="3"/>
      <c r="B1674" s="3"/>
      <c r="C1674" s="10"/>
      <c r="D1674" s="11"/>
      <c r="E1674" s="208" t="str">
        <f xml:space="preserve"> Inputs!E$430</f>
        <v xml:space="preserve">Eligible for post financeability adjustments tax uplift - PR24 Business retail revenue adjustment (ADDN1) </v>
      </c>
      <c r="F1674" s="213">
        <f xml:space="preserve"> Inputs!F$430</f>
        <v>0</v>
      </c>
      <c r="G1674" s="208" t="str">
        <f xml:space="preserve"> Inputs!G$430</f>
        <v>1 = Yes, 0 = No</v>
      </c>
      <c r="H1674" s="23"/>
    </row>
    <row r="1675" spans="1:8" hidden="1" outlineLevel="2" x14ac:dyDescent="0.2">
      <c r="A1675" s="3"/>
      <c r="B1675" s="3"/>
      <c r="C1675" s="10"/>
      <c r="D1675" s="11"/>
      <c r="E1675" s="208" t="str">
        <f xml:space="preserve"> Inputs!E$431</f>
        <v xml:space="preserve">Eligible for post financeability adjustments tax uplift - PR24 Business retail revenue adjustment (ADDN2) </v>
      </c>
      <c r="F1675" s="213">
        <f xml:space="preserve"> Inputs!F$431</f>
        <v>0</v>
      </c>
      <c r="G1675" s="208" t="str">
        <f xml:space="preserve"> Inputs!G$431</f>
        <v>1 = Yes, 0 = No</v>
      </c>
      <c r="H1675" s="23"/>
    </row>
    <row r="1676" spans="1:8" hidden="1" outlineLevel="2" x14ac:dyDescent="0.2">
      <c r="A1676" s="3"/>
      <c r="B1676" s="3"/>
      <c r="C1676" s="10"/>
      <c r="D1676" s="11"/>
      <c r="E1676" s="208" t="str">
        <f xml:space="preserve"> Inputs!E$432</f>
        <v xml:space="preserve">Eligible for post financeability adjustments tax uplift - PR24 Business retail revenue adjustment (Residential retail) </v>
      </c>
      <c r="F1676" s="213">
        <f xml:space="preserve"> Inputs!F$432</f>
        <v>0</v>
      </c>
      <c r="G1676" s="208" t="str">
        <f xml:space="preserve"> Inputs!G$432</f>
        <v>1 = Yes, 0 = No</v>
      </c>
      <c r="H1676" s="23"/>
    </row>
    <row r="1677" spans="1:8" hidden="1" outlineLevel="2" x14ac:dyDescent="0.2">
      <c r="A1677" s="3"/>
      <c r="B1677" s="3"/>
      <c r="C1677" s="10"/>
      <c r="D1677" s="11"/>
      <c r="E1677" s="208" t="str">
        <f xml:space="preserve"> Inputs!E$433</f>
        <v xml:space="preserve">Eligible for post financeability adjustments tax uplift - PR24 Business retail revenue adjustment (Business retail) </v>
      </c>
      <c r="F1677" s="213">
        <f xml:space="preserve"> Inputs!F$433</f>
        <v>0</v>
      </c>
      <c r="G1677" s="208" t="str">
        <f xml:space="preserve"> Inputs!G$433</f>
        <v>1 = Yes, 0 = No</v>
      </c>
      <c r="H1677" s="23"/>
    </row>
    <row r="1678" spans="1:8" hidden="1" outlineLevel="2" x14ac:dyDescent="0.2">
      <c r="A1678" s="3"/>
      <c r="B1678" s="3"/>
      <c r="C1678" s="10"/>
      <c r="D1678" s="11"/>
      <c r="E1678" s="211" t="s">
        <v>285</v>
      </c>
      <c r="F1678" s="212">
        <f t="shared" ref="F1678:F1685" si="467" xml:space="preserve"> $F1662 * ( 1 - $F1670 )</f>
        <v>0</v>
      </c>
      <c r="G1678" s="211" t="s">
        <v>199</v>
      </c>
      <c r="H1678" s="4"/>
    </row>
    <row r="1679" spans="1:8" hidden="1" outlineLevel="2" x14ac:dyDescent="0.2">
      <c r="A1679" s="3"/>
      <c r="B1679" s="3"/>
      <c r="C1679" s="10"/>
      <c r="D1679" s="11"/>
      <c r="E1679" s="211" t="s">
        <v>286</v>
      </c>
      <c r="F1679" s="212">
        <f t="shared" si="467"/>
        <v>0</v>
      </c>
      <c r="G1679" s="211" t="s">
        <v>199</v>
      </c>
      <c r="H1679" s="4"/>
    </row>
    <row r="1680" spans="1:8" hidden="1" outlineLevel="2" x14ac:dyDescent="0.2">
      <c r="A1680" s="3"/>
      <c r="B1680" s="3"/>
      <c r="C1680" s="10"/>
      <c r="D1680" s="11"/>
      <c r="E1680" s="211" t="s">
        <v>1809</v>
      </c>
      <c r="F1680" s="212">
        <f t="shared" si="467"/>
        <v>0</v>
      </c>
      <c r="G1680" s="211" t="s">
        <v>199</v>
      </c>
      <c r="H1680" s="4"/>
    </row>
    <row r="1681" spans="1:8" hidden="1" outlineLevel="2" x14ac:dyDescent="0.2">
      <c r="A1681" s="3"/>
      <c r="B1681" s="3"/>
      <c r="C1681" s="10"/>
      <c r="D1681" s="11"/>
      <c r="E1681" s="211" t="s">
        <v>1810</v>
      </c>
      <c r="F1681" s="212">
        <f t="shared" si="467"/>
        <v>0</v>
      </c>
      <c r="G1681" s="211" t="s">
        <v>199</v>
      </c>
      <c r="H1681" s="4"/>
    </row>
    <row r="1682" spans="1:8" hidden="1" outlineLevel="2" x14ac:dyDescent="0.2">
      <c r="A1682" s="3"/>
      <c r="B1682" s="3"/>
      <c r="C1682" s="10"/>
      <c r="D1682" s="11"/>
      <c r="E1682" s="211" t="s">
        <v>1203</v>
      </c>
      <c r="F1682" s="212">
        <f t="shared" si="467"/>
        <v>0</v>
      </c>
      <c r="G1682" s="211" t="s">
        <v>199</v>
      </c>
      <c r="H1682" s="4"/>
    </row>
    <row r="1683" spans="1:8" hidden="1" outlineLevel="2" x14ac:dyDescent="0.2">
      <c r="A1683" s="3"/>
      <c r="B1683" s="3"/>
      <c r="C1683" s="10"/>
      <c r="D1683" s="11"/>
      <c r="E1683" s="211" t="s">
        <v>2761</v>
      </c>
      <c r="F1683" s="212">
        <f t="shared" si="467"/>
        <v>0</v>
      </c>
      <c r="G1683" s="211" t="s">
        <v>199</v>
      </c>
      <c r="H1683" s="4"/>
    </row>
    <row r="1684" spans="1:8" hidden="1" outlineLevel="2" x14ac:dyDescent="0.2">
      <c r="A1684" s="3"/>
      <c r="B1684" s="3"/>
      <c r="C1684" s="10"/>
      <c r="D1684" s="11"/>
      <c r="E1684" s="211" t="s">
        <v>460</v>
      </c>
      <c r="F1684" s="212">
        <f t="shared" si="467"/>
        <v>0</v>
      </c>
      <c r="G1684" s="211" t="s">
        <v>199</v>
      </c>
      <c r="H1684" s="4"/>
    </row>
    <row r="1685" spans="1:8" hidden="1" outlineLevel="2" x14ac:dyDescent="0.2">
      <c r="A1685" s="3"/>
      <c r="B1685" s="3"/>
      <c r="C1685" s="10"/>
      <c r="D1685" s="11"/>
      <c r="E1685" s="211" t="s">
        <v>1621</v>
      </c>
      <c r="F1685" s="212">
        <f t="shared" si="467"/>
        <v>0</v>
      </c>
      <c r="G1685" s="211" t="s">
        <v>199</v>
      </c>
      <c r="H1685" s="4"/>
    </row>
    <row r="1686" spans="1:8" hidden="1" outlineLevel="2" x14ac:dyDescent="0.2"/>
    <row r="1687" spans="1:8" hidden="1" outlineLevel="2" x14ac:dyDescent="0.2"/>
    <row r="1688" spans="1:8" hidden="1" outlineLevel="2" x14ac:dyDescent="0.2">
      <c r="B1688" s="33" t="s">
        <v>2697</v>
      </c>
    </row>
    <row r="1689" spans="1:8" hidden="1" outlineLevel="2" x14ac:dyDescent="0.2">
      <c r="E1689" s="37" t="str">
        <f t="shared" ref="E1689:G1689" si="468" xml:space="preserve"> E$161</f>
        <v xml:space="preserve">Ofwat - PR24 Water trading revenue adjustment expressed in 2027-28 CPIH FYA prices (WR) </v>
      </c>
      <c r="F1689" s="4">
        <f t="shared" si="468"/>
        <v>0</v>
      </c>
      <c r="G1689" s="37" t="str">
        <f t="shared" si="468"/>
        <v>£m</v>
      </c>
      <c r="H1689" s="4"/>
    </row>
    <row r="1690" spans="1:8" hidden="1" outlineLevel="2" x14ac:dyDescent="0.2">
      <c r="E1690" s="37" t="str">
        <f t="shared" ref="E1690:G1690" si="469" xml:space="preserve"> E$162</f>
        <v xml:space="preserve">Ofwat - PR24 Water trading revenue adjustment expressed in 2027-28 CPIH FYA prices (WN) </v>
      </c>
      <c r="F1690" s="4">
        <f t="shared" si="469"/>
        <v>0</v>
      </c>
      <c r="G1690" s="37" t="str">
        <f t="shared" si="469"/>
        <v>£m</v>
      </c>
      <c r="H1690" s="4"/>
    </row>
    <row r="1691" spans="1:8" hidden="1" outlineLevel="2" x14ac:dyDescent="0.2">
      <c r="E1691" s="37" t="str">
        <f t="shared" ref="E1691:G1691" si="470" xml:space="preserve"> E$163</f>
        <v xml:space="preserve">Ofwat - PR24 Water trading revenue adjustment expressed in 2027-28 CPIH FYA prices (WWN) </v>
      </c>
      <c r="F1691" s="4">
        <f t="shared" si="470"/>
        <v>0</v>
      </c>
      <c r="G1691" s="37" t="str">
        <f t="shared" si="470"/>
        <v>£m</v>
      </c>
      <c r="H1691" s="4"/>
    </row>
    <row r="1692" spans="1:8" hidden="1" outlineLevel="2" x14ac:dyDescent="0.2">
      <c r="E1692" s="37" t="str">
        <f t="shared" ref="E1692:G1692" si="471" xml:space="preserve"> E$164</f>
        <v xml:space="preserve">Ofwat - PR24 Water trading revenue adjustment expressed in 2027-28 CPIH FYA prices (BR) </v>
      </c>
      <c r="F1692" s="4">
        <f t="shared" si="471"/>
        <v>0</v>
      </c>
      <c r="G1692" s="37" t="str">
        <f t="shared" si="471"/>
        <v>£m</v>
      </c>
      <c r="H1692" s="4"/>
    </row>
    <row r="1693" spans="1:8" hidden="1" outlineLevel="2" x14ac:dyDescent="0.2">
      <c r="E1693" s="37" t="str">
        <f t="shared" ref="E1693:G1693" si="472" xml:space="preserve"> E$165</f>
        <v xml:space="preserve">Ofwat - PR24 Water trading revenue adjustment expressed in 2027-28 CPIH FYA prices (ADDN1) </v>
      </c>
      <c r="F1693" s="4">
        <f t="shared" si="472"/>
        <v>0</v>
      </c>
      <c r="G1693" s="37" t="str">
        <f t="shared" si="472"/>
        <v>£m</v>
      </c>
      <c r="H1693" s="4"/>
    </row>
    <row r="1694" spans="1:8" hidden="1" outlineLevel="2" x14ac:dyDescent="0.2">
      <c r="E1694" s="37" t="str">
        <f t="shared" ref="E1694:G1694" si="473" xml:space="preserve"> E$166</f>
        <v xml:space="preserve">Ofwat - PR24 Water trading revenue adjustment expressed in 2027-28 CPIH FYA prices (ADDN2) </v>
      </c>
      <c r="F1694" s="4">
        <f t="shared" si="473"/>
        <v>0</v>
      </c>
      <c r="G1694" s="37" t="str">
        <f t="shared" si="473"/>
        <v>£m</v>
      </c>
      <c r="H1694" s="4"/>
    </row>
    <row r="1695" spans="1:8" hidden="1" outlineLevel="2" x14ac:dyDescent="0.2">
      <c r="E1695" s="37" t="str">
        <f t="shared" ref="E1695:G1695" si="474" xml:space="preserve"> E$167</f>
        <v xml:space="preserve">Ofwat - PR24 Water trading revenue adjustment expressed in 2027-28 CPIH FYA prices (Residential retail) </v>
      </c>
      <c r="F1695" s="4">
        <f t="shared" si="474"/>
        <v>0</v>
      </c>
      <c r="G1695" s="37" t="str">
        <f t="shared" si="474"/>
        <v>£m</v>
      </c>
      <c r="H1695" s="4"/>
    </row>
    <row r="1696" spans="1:8" hidden="1" outlineLevel="2" x14ac:dyDescent="0.2">
      <c r="E1696" s="37" t="str">
        <f t="shared" ref="E1696:G1696" si="475" xml:space="preserve"> E$168</f>
        <v xml:space="preserve">Ofwat - PR24 Water trading revenue adjustment expressed in 2027-28 CPIH FYA prices (Business retail) </v>
      </c>
      <c r="F1696" s="4">
        <f t="shared" si="475"/>
        <v>0</v>
      </c>
      <c r="G1696" s="37" t="str">
        <f t="shared" si="475"/>
        <v>£m</v>
      </c>
      <c r="H1696" s="4"/>
    </row>
    <row r="1697" spans="1:8" hidden="1" outlineLevel="2" x14ac:dyDescent="0.2">
      <c r="A1697" s="3"/>
      <c r="B1697" s="3"/>
      <c r="C1697" s="10"/>
      <c r="D1697" s="11"/>
      <c r="E1697" s="208" t="str">
        <f xml:space="preserve"> Inputs!E$435</f>
        <v xml:space="preserve">Eligible for post financeability adjustments tax uplift - PR24 Water trading revenue adjustment (WR) </v>
      </c>
      <c r="F1697" s="213">
        <f xml:space="preserve"> Inputs!F$435</f>
        <v>0</v>
      </c>
      <c r="G1697" s="208" t="str">
        <f xml:space="preserve"> Inputs!G$435</f>
        <v>1 = Yes, 0 = No</v>
      </c>
      <c r="H1697" s="23"/>
    </row>
    <row r="1698" spans="1:8" hidden="1" outlineLevel="2" x14ac:dyDescent="0.2">
      <c r="A1698" s="3"/>
      <c r="B1698" s="3"/>
      <c r="C1698" s="10"/>
      <c r="D1698" s="11"/>
      <c r="E1698" s="208" t="str">
        <f xml:space="preserve"> Inputs!E$436</f>
        <v xml:space="preserve">Eligible for post financeability adjustments tax uplift - PR24 Water trading revenue adjustment (WN) </v>
      </c>
      <c r="F1698" s="213">
        <f xml:space="preserve"> Inputs!F$436</f>
        <v>0</v>
      </c>
      <c r="G1698" s="208" t="str">
        <f xml:space="preserve"> Inputs!G$436</f>
        <v>1 = Yes, 0 = No</v>
      </c>
      <c r="H1698" s="23"/>
    </row>
    <row r="1699" spans="1:8" hidden="1" outlineLevel="2" x14ac:dyDescent="0.2">
      <c r="A1699" s="3"/>
      <c r="B1699" s="3"/>
      <c r="C1699" s="10"/>
      <c r="D1699" s="11"/>
      <c r="E1699" s="208" t="str">
        <f xml:space="preserve"> Inputs!E$437</f>
        <v xml:space="preserve">Eligible for post financeability adjustments tax uplift - PR24 Water trading revenue adjustment (WWN) </v>
      </c>
      <c r="F1699" s="213">
        <f xml:space="preserve"> Inputs!F$437</f>
        <v>0</v>
      </c>
      <c r="G1699" s="208" t="str">
        <f xml:space="preserve"> Inputs!G$437</f>
        <v>1 = Yes, 0 = No</v>
      </c>
      <c r="H1699" s="23"/>
    </row>
    <row r="1700" spans="1:8" hidden="1" outlineLevel="2" x14ac:dyDescent="0.2">
      <c r="A1700" s="3"/>
      <c r="B1700" s="3"/>
      <c r="C1700" s="10"/>
      <c r="D1700" s="11"/>
      <c r="E1700" s="208" t="str">
        <f xml:space="preserve"> Inputs!E$438</f>
        <v xml:space="preserve">Eligible for post financeability adjustments tax uplift - PR24 Water trading revenue adjustment (BR) </v>
      </c>
      <c r="F1700" s="213">
        <f xml:space="preserve"> Inputs!F$438</f>
        <v>0</v>
      </c>
      <c r="G1700" s="208" t="str">
        <f xml:space="preserve"> Inputs!G$438</f>
        <v>1 = Yes, 0 = No</v>
      </c>
      <c r="H1700" s="23"/>
    </row>
    <row r="1701" spans="1:8" hidden="1" outlineLevel="2" x14ac:dyDescent="0.2">
      <c r="A1701" s="3"/>
      <c r="B1701" s="3"/>
      <c r="C1701" s="10"/>
      <c r="D1701" s="11"/>
      <c r="E1701" s="208" t="str">
        <f xml:space="preserve"> Inputs!E$439</f>
        <v xml:space="preserve">Eligible for post financeability adjustments tax uplift - PR24 Water trading revenue adjustment (ADDN1) </v>
      </c>
      <c r="F1701" s="213">
        <f xml:space="preserve"> Inputs!F$439</f>
        <v>0</v>
      </c>
      <c r="G1701" s="208" t="str">
        <f xml:space="preserve"> Inputs!G$439</f>
        <v>1 = Yes, 0 = No</v>
      </c>
      <c r="H1701" s="23"/>
    </row>
    <row r="1702" spans="1:8" hidden="1" outlineLevel="2" x14ac:dyDescent="0.2">
      <c r="A1702" s="3"/>
      <c r="B1702" s="3"/>
      <c r="C1702" s="10"/>
      <c r="D1702" s="11"/>
      <c r="E1702" s="208" t="str">
        <f xml:space="preserve"> Inputs!E$440</f>
        <v xml:space="preserve">Eligible for post financeability adjustments tax uplift - PR24 Water trading revenue adjustment (ADDN2) </v>
      </c>
      <c r="F1702" s="213">
        <f xml:space="preserve"> Inputs!F$440</f>
        <v>0</v>
      </c>
      <c r="G1702" s="208" t="str">
        <f xml:space="preserve"> Inputs!G$440</f>
        <v>1 = Yes, 0 = No</v>
      </c>
      <c r="H1702" s="23"/>
    </row>
    <row r="1703" spans="1:8" hidden="1" outlineLevel="2" x14ac:dyDescent="0.2">
      <c r="A1703" s="3"/>
      <c r="B1703" s="3"/>
      <c r="C1703" s="10"/>
      <c r="D1703" s="11"/>
      <c r="E1703" s="208" t="str">
        <f xml:space="preserve"> Inputs!E$441</f>
        <v xml:space="preserve">Eligible for post financeability adjustments tax uplift - PR24 Water trading revenue adjustment (Residential retail) </v>
      </c>
      <c r="F1703" s="213">
        <f xml:space="preserve"> Inputs!F$441</f>
        <v>0</v>
      </c>
      <c r="G1703" s="208" t="str">
        <f xml:space="preserve"> Inputs!G$441</f>
        <v>1 = Yes, 0 = No</v>
      </c>
      <c r="H1703" s="23"/>
    </row>
    <row r="1704" spans="1:8" hidden="1" outlineLevel="2" x14ac:dyDescent="0.2">
      <c r="A1704" s="3"/>
      <c r="B1704" s="3"/>
      <c r="C1704" s="10"/>
      <c r="D1704" s="11"/>
      <c r="E1704" s="208" t="str">
        <f xml:space="preserve"> Inputs!E$442</f>
        <v xml:space="preserve">Eligible for post financeability adjustments tax uplift - PR24 Water trading revenue adjustment (Business retail) </v>
      </c>
      <c r="F1704" s="213">
        <f xml:space="preserve"> Inputs!F$442</f>
        <v>0</v>
      </c>
      <c r="G1704" s="208" t="str">
        <f xml:space="preserve"> Inputs!G$442</f>
        <v>1 = Yes, 0 = No</v>
      </c>
      <c r="H1704" s="23"/>
    </row>
    <row r="1705" spans="1:8" hidden="1" outlineLevel="2" x14ac:dyDescent="0.2">
      <c r="A1705" s="3"/>
      <c r="B1705" s="3"/>
      <c r="C1705" s="10"/>
      <c r="D1705" s="11"/>
      <c r="E1705" s="211" t="s">
        <v>2165</v>
      </c>
      <c r="F1705" s="212">
        <f t="shared" ref="F1705:F1712" si="476" xml:space="preserve"> $F1689 * ( 1 - $F1697 )</f>
        <v>0</v>
      </c>
      <c r="G1705" s="211" t="s">
        <v>199</v>
      </c>
      <c r="H1705" s="4"/>
    </row>
    <row r="1706" spans="1:8" hidden="1" outlineLevel="2" x14ac:dyDescent="0.2">
      <c r="A1706" s="3"/>
      <c r="B1706" s="3"/>
      <c r="C1706" s="10"/>
      <c r="D1706" s="11"/>
      <c r="E1706" s="211" t="s">
        <v>2166</v>
      </c>
      <c r="F1706" s="212">
        <f t="shared" si="476"/>
        <v>0</v>
      </c>
      <c r="G1706" s="211" t="s">
        <v>199</v>
      </c>
      <c r="H1706" s="4"/>
    </row>
    <row r="1707" spans="1:8" hidden="1" outlineLevel="2" x14ac:dyDescent="0.2">
      <c r="A1707" s="3"/>
      <c r="B1707" s="3"/>
      <c r="C1707" s="10"/>
      <c r="D1707" s="11"/>
      <c r="E1707" s="211" t="s">
        <v>1417</v>
      </c>
      <c r="F1707" s="212">
        <f t="shared" si="476"/>
        <v>0</v>
      </c>
      <c r="G1707" s="211" t="s">
        <v>199</v>
      </c>
      <c r="H1707" s="4"/>
    </row>
    <row r="1708" spans="1:8" hidden="1" outlineLevel="2" x14ac:dyDescent="0.2">
      <c r="A1708" s="3"/>
      <c r="B1708" s="3"/>
      <c r="C1708" s="10"/>
      <c r="D1708" s="11"/>
      <c r="E1708" s="211" t="s">
        <v>461</v>
      </c>
      <c r="F1708" s="212">
        <f t="shared" si="476"/>
        <v>0</v>
      </c>
      <c r="G1708" s="211" t="s">
        <v>199</v>
      </c>
      <c r="H1708" s="4"/>
    </row>
    <row r="1709" spans="1:8" hidden="1" outlineLevel="2" x14ac:dyDescent="0.2">
      <c r="A1709" s="3"/>
      <c r="B1709" s="3"/>
      <c r="C1709" s="10"/>
      <c r="D1709" s="11"/>
      <c r="E1709" s="211" t="s">
        <v>1204</v>
      </c>
      <c r="F1709" s="212">
        <f t="shared" si="476"/>
        <v>0</v>
      </c>
      <c r="G1709" s="211" t="s">
        <v>199</v>
      </c>
      <c r="H1709" s="4"/>
    </row>
    <row r="1710" spans="1:8" hidden="1" outlineLevel="2" x14ac:dyDescent="0.2">
      <c r="A1710" s="3"/>
      <c r="B1710" s="3"/>
      <c r="C1710" s="10"/>
      <c r="D1710" s="11"/>
      <c r="E1710" s="211" t="s">
        <v>2762</v>
      </c>
      <c r="F1710" s="212">
        <f t="shared" si="476"/>
        <v>0</v>
      </c>
      <c r="G1710" s="211" t="s">
        <v>199</v>
      </c>
      <c r="H1710" s="4"/>
    </row>
    <row r="1711" spans="1:8" hidden="1" outlineLevel="2" x14ac:dyDescent="0.2">
      <c r="A1711" s="3"/>
      <c r="B1711" s="3"/>
      <c r="C1711" s="10"/>
      <c r="D1711" s="11"/>
      <c r="E1711" s="211" t="s">
        <v>2350</v>
      </c>
      <c r="F1711" s="212">
        <f t="shared" si="476"/>
        <v>0</v>
      </c>
      <c r="G1711" s="211" t="s">
        <v>199</v>
      </c>
      <c r="H1711" s="4"/>
    </row>
    <row r="1712" spans="1:8" hidden="1" outlineLevel="2" x14ac:dyDescent="0.2">
      <c r="A1712" s="3"/>
      <c r="B1712" s="3"/>
      <c r="C1712" s="10"/>
      <c r="D1712" s="11"/>
      <c r="E1712" s="211" t="s">
        <v>1994</v>
      </c>
      <c r="F1712" s="212">
        <f t="shared" si="476"/>
        <v>0</v>
      </c>
      <c r="G1712" s="211" t="s">
        <v>199</v>
      </c>
      <c r="H1712" s="4"/>
    </row>
    <row r="1713" spans="1:8" hidden="1" outlineLevel="2" x14ac:dyDescent="0.2"/>
    <row r="1714" spans="1:8" hidden="1" outlineLevel="2" x14ac:dyDescent="0.2"/>
    <row r="1715" spans="1:8" hidden="1" outlineLevel="2" x14ac:dyDescent="0.2">
      <c r="B1715" s="33" t="s">
        <v>757</v>
      </c>
    </row>
    <row r="1716" spans="1:8" hidden="1" outlineLevel="2" x14ac:dyDescent="0.2">
      <c r="E1716" s="37" t="str">
        <f t="shared" ref="E1716:G1716" si="477" xml:space="preserve"> E$181</f>
        <v xml:space="preserve">Ofwat - PR24 Third party services revenue adjustment expressed in 2027-28 CPIH FYA prices (WR) </v>
      </c>
      <c r="F1716" s="4">
        <f t="shared" si="477"/>
        <v>0</v>
      </c>
      <c r="G1716" s="37" t="str">
        <f t="shared" si="477"/>
        <v>£m</v>
      </c>
      <c r="H1716" s="4"/>
    </row>
    <row r="1717" spans="1:8" hidden="1" outlineLevel="2" x14ac:dyDescent="0.2">
      <c r="E1717" s="37" t="str">
        <f t="shared" ref="E1717:G1717" si="478" xml:space="preserve"> E$182</f>
        <v xml:space="preserve">Ofwat - PR24 Third party services revenue adjustment expressed in 2027-28 CPIH FYA prices (WN) </v>
      </c>
      <c r="F1717" s="4">
        <f t="shared" si="478"/>
        <v>0</v>
      </c>
      <c r="G1717" s="37" t="str">
        <f t="shared" si="478"/>
        <v>£m</v>
      </c>
      <c r="H1717" s="4"/>
    </row>
    <row r="1718" spans="1:8" hidden="1" outlineLevel="2" x14ac:dyDescent="0.2">
      <c r="E1718" s="37" t="str">
        <f t="shared" ref="E1718:G1718" si="479" xml:space="preserve"> E$183</f>
        <v xml:space="preserve">Ofwat - PR24 Third party services revenue adjustment expressed in 2027-28 CPIH FYA prices (WWN) </v>
      </c>
      <c r="F1718" s="4">
        <f t="shared" si="479"/>
        <v>0</v>
      </c>
      <c r="G1718" s="37" t="str">
        <f t="shared" si="479"/>
        <v>£m</v>
      </c>
      <c r="H1718" s="4"/>
    </row>
    <row r="1719" spans="1:8" hidden="1" outlineLevel="2" x14ac:dyDescent="0.2">
      <c r="E1719" s="37" t="str">
        <f t="shared" ref="E1719:G1719" si="480" xml:space="preserve"> E$184</f>
        <v xml:space="preserve">Ofwat - PR24 Third party services revenue adjustment expressed in 2027-28 CPIH FYA prices (BR) </v>
      </c>
      <c r="F1719" s="4">
        <f t="shared" si="480"/>
        <v>0</v>
      </c>
      <c r="G1719" s="37" t="str">
        <f t="shared" si="480"/>
        <v>£m</v>
      </c>
      <c r="H1719" s="4"/>
    </row>
    <row r="1720" spans="1:8" hidden="1" outlineLevel="2" x14ac:dyDescent="0.2">
      <c r="E1720" s="37" t="str">
        <f t="shared" ref="E1720:G1720" si="481" xml:space="preserve"> E$185</f>
        <v xml:space="preserve">Ofwat - PR24 Third party services revenue adjustment expressed in 2027-28 CPIH FYA prices (ADDN1) </v>
      </c>
      <c r="F1720" s="4">
        <f t="shared" si="481"/>
        <v>0</v>
      </c>
      <c r="G1720" s="37" t="str">
        <f t="shared" si="481"/>
        <v>£m</v>
      </c>
      <c r="H1720" s="4"/>
    </row>
    <row r="1721" spans="1:8" hidden="1" outlineLevel="2" x14ac:dyDescent="0.2">
      <c r="E1721" s="37" t="str">
        <f t="shared" ref="E1721:G1721" si="482" xml:space="preserve"> E$186</f>
        <v xml:space="preserve">Ofwat - PR24 Third party services revenue adjustment expressed in 2027-28 CPIH FYA prices (ADDN2) </v>
      </c>
      <c r="F1721" s="4">
        <f t="shared" si="482"/>
        <v>0</v>
      </c>
      <c r="G1721" s="37" t="str">
        <f t="shared" si="482"/>
        <v>£m</v>
      </c>
      <c r="H1721" s="4"/>
    </row>
    <row r="1722" spans="1:8" hidden="1" outlineLevel="2" x14ac:dyDescent="0.2">
      <c r="E1722" s="37" t="str">
        <f t="shared" ref="E1722:G1722" si="483" xml:space="preserve"> E$187</f>
        <v xml:space="preserve">Ofwat - PR24 Third party services revenue adjustment expressed in 2027-28 CPIH FYA prices (Residential retail) </v>
      </c>
      <c r="F1722" s="4">
        <f t="shared" si="483"/>
        <v>0</v>
      </c>
      <c r="G1722" s="37" t="str">
        <f t="shared" si="483"/>
        <v>£m</v>
      </c>
      <c r="H1722" s="4"/>
    </row>
    <row r="1723" spans="1:8" hidden="1" outlineLevel="2" x14ac:dyDescent="0.2">
      <c r="E1723" s="37" t="str">
        <f t="shared" ref="E1723:G1723" si="484" xml:space="preserve"> E$188</f>
        <v xml:space="preserve">Ofwat - PR24 Third party services revenue adjustment expressed in 2027-28 CPIH FYA prices (Business retail) </v>
      </c>
      <c r="F1723" s="4">
        <f t="shared" si="484"/>
        <v>0</v>
      </c>
      <c r="G1723" s="37" t="str">
        <f t="shared" si="484"/>
        <v>£m</v>
      </c>
      <c r="H1723" s="4"/>
    </row>
    <row r="1724" spans="1:8" hidden="1" outlineLevel="2" x14ac:dyDescent="0.2">
      <c r="A1724" s="3"/>
      <c r="B1724" s="3"/>
      <c r="C1724" s="10"/>
      <c r="D1724" s="11"/>
      <c r="E1724" s="208" t="str">
        <f xml:space="preserve"> Inputs!E$444</f>
        <v xml:space="preserve">Eligible for post financeability adjustments tax uplift - PR24 Third party services revenue adjustment (WR) </v>
      </c>
      <c r="F1724" s="213">
        <f xml:space="preserve"> Inputs!F$444</f>
        <v>0</v>
      </c>
      <c r="G1724" s="208" t="str">
        <f xml:space="preserve"> Inputs!G$444</f>
        <v>1 = Yes, 0 = No</v>
      </c>
      <c r="H1724" s="23"/>
    </row>
    <row r="1725" spans="1:8" hidden="1" outlineLevel="2" x14ac:dyDescent="0.2">
      <c r="A1725" s="3"/>
      <c r="B1725" s="3"/>
      <c r="C1725" s="10"/>
      <c r="D1725" s="11"/>
      <c r="E1725" s="208" t="str">
        <f xml:space="preserve"> Inputs!E$445</f>
        <v xml:space="preserve">Eligible for post financeability adjustments tax uplift - PR24 Third party services revenue adjustment (WN) </v>
      </c>
      <c r="F1725" s="213">
        <f xml:space="preserve"> Inputs!F$445</f>
        <v>0</v>
      </c>
      <c r="G1725" s="208" t="str">
        <f xml:space="preserve"> Inputs!G$445</f>
        <v>1 = Yes, 0 = No</v>
      </c>
      <c r="H1725" s="23"/>
    </row>
    <row r="1726" spans="1:8" hidden="1" outlineLevel="2" x14ac:dyDescent="0.2">
      <c r="A1726" s="3"/>
      <c r="B1726" s="3"/>
      <c r="C1726" s="10"/>
      <c r="D1726" s="11"/>
      <c r="E1726" s="208" t="str">
        <f xml:space="preserve"> Inputs!E$446</f>
        <v xml:space="preserve">Eligible for post financeability adjustments tax uplift - PR24 Third party services revenue adjustment (WWN) </v>
      </c>
      <c r="F1726" s="213">
        <f xml:space="preserve"> Inputs!F$446</f>
        <v>0</v>
      </c>
      <c r="G1726" s="208" t="str">
        <f xml:space="preserve"> Inputs!G$446</f>
        <v>1 = Yes, 0 = No</v>
      </c>
      <c r="H1726" s="23"/>
    </row>
    <row r="1727" spans="1:8" hidden="1" outlineLevel="2" x14ac:dyDescent="0.2">
      <c r="A1727" s="3"/>
      <c r="B1727" s="3"/>
      <c r="C1727" s="10"/>
      <c r="D1727" s="11"/>
      <c r="E1727" s="208" t="str">
        <f xml:space="preserve"> Inputs!E$447</f>
        <v xml:space="preserve">Eligible for post financeability adjustments tax uplift - PR24 Third party services revenue adjustment (BR) </v>
      </c>
      <c r="F1727" s="213">
        <f xml:space="preserve"> Inputs!F$447</f>
        <v>0</v>
      </c>
      <c r="G1727" s="208" t="str">
        <f xml:space="preserve"> Inputs!G$447</f>
        <v>1 = Yes, 0 = No</v>
      </c>
      <c r="H1727" s="23"/>
    </row>
    <row r="1728" spans="1:8" hidden="1" outlineLevel="2" x14ac:dyDescent="0.2">
      <c r="A1728" s="3"/>
      <c r="B1728" s="3"/>
      <c r="C1728" s="10"/>
      <c r="D1728" s="11"/>
      <c r="E1728" s="208" t="str">
        <f xml:space="preserve"> Inputs!E$448</f>
        <v xml:space="preserve">Eligible for post financeability adjustments tax uplift - PR24 Third party services revenue adjustment (ADDN1) </v>
      </c>
      <c r="F1728" s="213">
        <f xml:space="preserve"> Inputs!F$448</f>
        <v>0</v>
      </c>
      <c r="G1728" s="208" t="str">
        <f xml:space="preserve"> Inputs!G$448</f>
        <v>1 = Yes, 0 = No</v>
      </c>
      <c r="H1728" s="23"/>
    </row>
    <row r="1729" spans="1:8" hidden="1" outlineLevel="2" x14ac:dyDescent="0.2">
      <c r="A1729" s="3"/>
      <c r="B1729" s="3"/>
      <c r="C1729" s="10"/>
      <c r="D1729" s="11"/>
      <c r="E1729" s="208" t="str">
        <f xml:space="preserve"> Inputs!E$449</f>
        <v xml:space="preserve">Eligible for post financeability adjustments tax uplift - PR24 Third party services revenue adjustment (ADDN2) </v>
      </c>
      <c r="F1729" s="213">
        <f xml:space="preserve"> Inputs!F$449</f>
        <v>0</v>
      </c>
      <c r="G1729" s="208" t="str">
        <f xml:space="preserve"> Inputs!G$449</f>
        <v>1 = Yes, 0 = No</v>
      </c>
      <c r="H1729" s="23"/>
    </row>
    <row r="1730" spans="1:8" hidden="1" outlineLevel="2" x14ac:dyDescent="0.2">
      <c r="A1730" s="3"/>
      <c r="B1730" s="3"/>
      <c r="C1730" s="10"/>
      <c r="D1730" s="11"/>
      <c r="E1730" s="208" t="str">
        <f xml:space="preserve"> Inputs!E$450</f>
        <v xml:space="preserve">Eligible for post financeability adjustments tax uplift - PR24 Third party services revenue adjustment (Residential retail) </v>
      </c>
      <c r="F1730" s="213">
        <f xml:space="preserve"> Inputs!F$450</f>
        <v>0</v>
      </c>
      <c r="G1730" s="208" t="str">
        <f xml:space="preserve"> Inputs!G$450</f>
        <v>1 = Yes, 0 = No</v>
      </c>
      <c r="H1730" s="23"/>
    </row>
    <row r="1731" spans="1:8" hidden="1" outlineLevel="2" x14ac:dyDescent="0.2">
      <c r="A1731" s="3"/>
      <c r="B1731" s="3"/>
      <c r="C1731" s="10"/>
      <c r="D1731" s="11"/>
      <c r="E1731" s="208" t="str">
        <f xml:space="preserve"> Inputs!E$451</f>
        <v xml:space="preserve">Eligible for post financeability adjustments tax uplift - PR24 Third party services revenue adjustment (Business retail) </v>
      </c>
      <c r="F1731" s="213">
        <f xml:space="preserve"> Inputs!F$451</f>
        <v>0</v>
      </c>
      <c r="G1731" s="208" t="str">
        <f xml:space="preserve"> Inputs!G$451</f>
        <v>1 = Yes, 0 = No</v>
      </c>
      <c r="H1731" s="23"/>
    </row>
    <row r="1732" spans="1:8" hidden="1" outlineLevel="2" x14ac:dyDescent="0.2">
      <c r="A1732" s="3"/>
      <c r="B1732" s="3"/>
      <c r="C1732" s="10"/>
      <c r="D1732" s="11"/>
      <c r="E1732" s="211" t="s">
        <v>1995</v>
      </c>
      <c r="F1732" s="212">
        <f t="shared" ref="F1732:F1739" si="485" xml:space="preserve"> $F1716 * ( 1 - $F1724 )</f>
        <v>0</v>
      </c>
      <c r="G1732" s="211" t="s">
        <v>199</v>
      </c>
      <c r="H1732" s="4"/>
    </row>
    <row r="1733" spans="1:8" hidden="1" outlineLevel="2" x14ac:dyDescent="0.2">
      <c r="A1733" s="3"/>
      <c r="B1733" s="3"/>
      <c r="C1733" s="10"/>
      <c r="D1733" s="11"/>
      <c r="E1733" s="211" t="s">
        <v>1996</v>
      </c>
      <c r="F1733" s="212">
        <f t="shared" si="485"/>
        <v>0</v>
      </c>
      <c r="G1733" s="211" t="s">
        <v>199</v>
      </c>
      <c r="H1733" s="4"/>
    </row>
    <row r="1734" spans="1:8" hidden="1" outlineLevel="2" x14ac:dyDescent="0.2">
      <c r="A1734" s="3"/>
      <c r="B1734" s="3"/>
      <c r="C1734" s="10"/>
      <c r="D1734" s="11"/>
      <c r="E1734" s="211" t="s">
        <v>1622</v>
      </c>
      <c r="F1734" s="212">
        <f t="shared" si="485"/>
        <v>0</v>
      </c>
      <c r="G1734" s="211" t="s">
        <v>199</v>
      </c>
      <c r="H1734" s="4"/>
    </row>
    <row r="1735" spans="1:8" hidden="1" outlineLevel="2" x14ac:dyDescent="0.2">
      <c r="A1735" s="3"/>
      <c r="B1735" s="3"/>
      <c r="C1735" s="10"/>
      <c r="D1735" s="11"/>
      <c r="E1735" s="211" t="s">
        <v>462</v>
      </c>
      <c r="F1735" s="212">
        <f t="shared" si="485"/>
        <v>0</v>
      </c>
      <c r="G1735" s="211" t="s">
        <v>199</v>
      </c>
      <c r="H1735" s="4"/>
    </row>
    <row r="1736" spans="1:8" hidden="1" outlineLevel="2" x14ac:dyDescent="0.2">
      <c r="A1736" s="3"/>
      <c r="B1736" s="3"/>
      <c r="C1736" s="10"/>
      <c r="D1736" s="11"/>
      <c r="E1736" s="211" t="s">
        <v>2763</v>
      </c>
      <c r="F1736" s="212">
        <f t="shared" si="485"/>
        <v>0</v>
      </c>
      <c r="G1736" s="211" t="s">
        <v>199</v>
      </c>
      <c r="H1736" s="4"/>
    </row>
    <row r="1737" spans="1:8" hidden="1" outlineLevel="2" x14ac:dyDescent="0.2">
      <c r="A1737" s="3"/>
      <c r="B1737" s="3"/>
      <c r="C1737" s="10"/>
      <c r="D1737" s="11"/>
      <c r="E1737" s="211" t="s">
        <v>1205</v>
      </c>
      <c r="F1737" s="212">
        <f t="shared" si="485"/>
        <v>0</v>
      </c>
      <c r="G1737" s="211" t="s">
        <v>199</v>
      </c>
      <c r="H1737" s="4"/>
    </row>
    <row r="1738" spans="1:8" hidden="1" outlineLevel="2" x14ac:dyDescent="0.2">
      <c r="A1738" s="3"/>
      <c r="B1738" s="3"/>
      <c r="C1738" s="10"/>
      <c r="D1738" s="11"/>
      <c r="E1738" s="211" t="s">
        <v>116</v>
      </c>
      <c r="F1738" s="212">
        <f t="shared" si="485"/>
        <v>0</v>
      </c>
      <c r="G1738" s="211" t="s">
        <v>199</v>
      </c>
      <c r="H1738" s="4"/>
    </row>
    <row r="1739" spans="1:8" hidden="1" outlineLevel="2" x14ac:dyDescent="0.2">
      <c r="A1739" s="3"/>
      <c r="B1739" s="3"/>
      <c r="C1739" s="10"/>
      <c r="D1739" s="11"/>
      <c r="E1739" s="211" t="s">
        <v>630</v>
      </c>
      <c r="F1739" s="212">
        <f t="shared" si="485"/>
        <v>0</v>
      </c>
      <c r="G1739" s="211" t="s">
        <v>199</v>
      </c>
      <c r="H1739" s="4"/>
    </row>
    <row r="1740" spans="1:8" hidden="1" outlineLevel="2" x14ac:dyDescent="0.2"/>
    <row r="1741" spans="1:8" hidden="1" outlineLevel="2" x14ac:dyDescent="0.2"/>
    <row r="1742" spans="1:8" hidden="1" outlineLevel="2" x14ac:dyDescent="0.2">
      <c r="B1742" s="33" t="s">
        <v>1752</v>
      </c>
    </row>
    <row r="1743" spans="1:8" hidden="1" outlineLevel="2" x14ac:dyDescent="0.2">
      <c r="E1743" s="37" t="str">
        <f t="shared" ref="E1743:G1743" si="486" xml:space="preserve"> E$201</f>
        <v xml:space="preserve">Ofwat - PR24 Cost of new debt revenue adjustment expressed in 2027-28 CPIH FYA prices (WR) </v>
      </c>
      <c r="F1743" s="4">
        <f t="shared" si="486"/>
        <v>0</v>
      </c>
      <c r="G1743" s="37" t="str">
        <f t="shared" si="486"/>
        <v>£m</v>
      </c>
      <c r="H1743" s="4"/>
    </row>
    <row r="1744" spans="1:8" hidden="1" outlineLevel="2" x14ac:dyDescent="0.2">
      <c r="E1744" s="37" t="str">
        <f t="shared" ref="E1744:G1744" si="487" xml:space="preserve"> E$202</f>
        <v xml:space="preserve">Ofwat - PR24 Cost of new debt revenue adjustment expressed in 2027-28 CPIH FYA prices (WN) </v>
      </c>
      <c r="F1744" s="4">
        <f t="shared" si="487"/>
        <v>0</v>
      </c>
      <c r="G1744" s="37" t="str">
        <f t="shared" si="487"/>
        <v>£m</v>
      </c>
      <c r="H1744" s="4"/>
    </row>
    <row r="1745" spans="1:8" hidden="1" outlineLevel="2" x14ac:dyDescent="0.2">
      <c r="E1745" s="37" t="str">
        <f t="shared" ref="E1745:G1745" si="488" xml:space="preserve"> E$203</f>
        <v xml:space="preserve">Ofwat - PR24 Cost of new debt revenue adjustment expressed in 2027-28 CPIH FYA prices (WWN) </v>
      </c>
      <c r="F1745" s="4">
        <f t="shared" si="488"/>
        <v>0</v>
      </c>
      <c r="G1745" s="37" t="str">
        <f t="shared" si="488"/>
        <v>£m</v>
      </c>
      <c r="H1745" s="4"/>
    </row>
    <row r="1746" spans="1:8" hidden="1" outlineLevel="2" x14ac:dyDescent="0.2">
      <c r="E1746" s="37" t="str">
        <f t="shared" ref="E1746:G1746" si="489" xml:space="preserve"> E$204</f>
        <v xml:space="preserve">Ofwat - PR24 Cost of new debt revenue adjustment expressed in 2027-28 CPIH FYA prices (BR) </v>
      </c>
      <c r="F1746" s="4">
        <f t="shared" si="489"/>
        <v>0</v>
      </c>
      <c r="G1746" s="37" t="str">
        <f t="shared" si="489"/>
        <v>£m</v>
      </c>
      <c r="H1746" s="4"/>
    </row>
    <row r="1747" spans="1:8" hidden="1" outlineLevel="2" x14ac:dyDescent="0.2">
      <c r="E1747" s="37" t="str">
        <f t="shared" ref="E1747:G1747" si="490" xml:space="preserve"> E$205</f>
        <v xml:space="preserve">Ofwat - PR24 Cost of new debt revenue adjustment expressed in 2027-28 CPIH FYA prices (ADDN1) </v>
      </c>
      <c r="F1747" s="4">
        <f t="shared" si="490"/>
        <v>0</v>
      </c>
      <c r="G1747" s="37" t="str">
        <f t="shared" si="490"/>
        <v>£m</v>
      </c>
      <c r="H1747" s="4"/>
    </row>
    <row r="1748" spans="1:8" hidden="1" outlineLevel="2" x14ac:dyDescent="0.2">
      <c r="E1748" s="37" t="str">
        <f t="shared" ref="E1748:G1748" si="491" xml:space="preserve"> E$206</f>
        <v xml:space="preserve">Ofwat - PR24 Cost of new debt revenue adjustment expressed in 2027-28 CPIH FYA prices (ADDN2) </v>
      </c>
      <c r="F1748" s="4">
        <f t="shared" si="491"/>
        <v>0</v>
      </c>
      <c r="G1748" s="37" t="str">
        <f t="shared" si="491"/>
        <v>£m</v>
      </c>
      <c r="H1748" s="4"/>
    </row>
    <row r="1749" spans="1:8" hidden="1" outlineLevel="2" x14ac:dyDescent="0.2">
      <c r="E1749" s="37" t="str">
        <f t="shared" ref="E1749:G1749" si="492" xml:space="preserve"> E$207</f>
        <v xml:space="preserve">Ofwat - PR24 Cost of new debt revenue adjustment expressed in 2027-28 CPIH FYA prices (Residential retail) </v>
      </c>
      <c r="F1749" s="4">
        <f t="shared" si="492"/>
        <v>0</v>
      </c>
      <c r="G1749" s="37" t="str">
        <f t="shared" si="492"/>
        <v>£m</v>
      </c>
      <c r="H1749" s="4"/>
    </row>
    <row r="1750" spans="1:8" hidden="1" outlineLevel="2" x14ac:dyDescent="0.2">
      <c r="E1750" s="37" t="str">
        <f t="shared" ref="E1750:G1750" si="493" xml:space="preserve"> E$208</f>
        <v xml:space="preserve">Ofwat - PR24 Cost of new debt revenue adjustment expressed in 2027-28 CPIH FYA prices (Business retail) </v>
      </c>
      <c r="F1750" s="4">
        <f t="shared" si="493"/>
        <v>0</v>
      </c>
      <c r="G1750" s="37" t="str">
        <f t="shared" si="493"/>
        <v>£m</v>
      </c>
      <c r="H1750" s="4"/>
    </row>
    <row r="1751" spans="1:8" hidden="1" outlineLevel="2" x14ac:dyDescent="0.2">
      <c r="A1751" s="3"/>
      <c r="B1751" s="3"/>
      <c r="C1751" s="10"/>
      <c r="D1751" s="11"/>
      <c r="E1751" s="208" t="str">
        <f xml:space="preserve"> Inputs!E$453</f>
        <v xml:space="preserve">Eligible for post financeability adjustments tax uplift - PR24 Cost of new debt revenue adjustment (WR) </v>
      </c>
      <c r="F1751" s="213">
        <f xml:space="preserve"> Inputs!F$453</f>
        <v>0</v>
      </c>
      <c r="G1751" s="208" t="str">
        <f xml:space="preserve"> Inputs!G$453</f>
        <v>1 = Yes, 0 = No</v>
      </c>
      <c r="H1751" s="23"/>
    </row>
    <row r="1752" spans="1:8" hidden="1" outlineLevel="2" x14ac:dyDescent="0.2">
      <c r="A1752" s="3"/>
      <c r="B1752" s="3"/>
      <c r="C1752" s="10"/>
      <c r="D1752" s="11"/>
      <c r="E1752" s="208" t="str">
        <f xml:space="preserve"> Inputs!E$454</f>
        <v xml:space="preserve">Eligible for post financeability adjustments tax uplift - PR24 Cost of new debt revenue adjustment (WN) </v>
      </c>
      <c r="F1752" s="213">
        <f xml:space="preserve"> Inputs!F$454</f>
        <v>0</v>
      </c>
      <c r="G1752" s="208" t="str">
        <f xml:space="preserve"> Inputs!G$454</f>
        <v>1 = Yes, 0 = No</v>
      </c>
      <c r="H1752" s="23"/>
    </row>
    <row r="1753" spans="1:8" hidden="1" outlineLevel="2" x14ac:dyDescent="0.2">
      <c r="A1753" s="3"/>
      <c r="B1753" s="3"/>
      <c r="C1753" s="10"/>
      <c r="D1753" s="11"/>
      <c r="E1753" s="208" t="str">
        <f xml:space="preserve"> Inputs!E$455</f>
        <v xml:space="preserve">Eligible for post financeability adjustments tax uplift - PR24 Cost of new debt revenue adjustment (WWN) </v>
      </c>
      <c r="F1753" s="213">
        <f xml:space="preserve"> Inputs!F$455</f>
        <v>0</v>
      </c>
      <c r="G1753" s="208" t="str">
        <f xml:space="preserve"> Inputs!G$455</f>
        <v>1 = Yes, 0 = No</v>
      </c>
      <c r="H1753" s="23"/>
    </row>
    <row r="1754" spans="1:8" hidden="1" outlineLevel="2" x14ac:dyDescent="0.2">
      <c r="A1754" s="3"/>
      <c r="B1754" s="3"/>
      <c r="C1754" s="10"/>
      <c r="D1754" s="11"/>
      <c r="E1754" s="208" t="str">
        <f xml:space="preserve"> Inputs!E$456</f>
        <v xml:space="preserve">Eligible for post financeability adjustments tax uplift - PR24 Cost of new debt revenue adjustment (BR) </v>
      </c>
      <c r="F1754" s="213">
        <f xml:space="preserve"> Inputs!F$456</f>
        <v>0</v>
      </c>
      <c r="G1754" s="208" t="str">
        <f xml:space="preserve"> Inputs!G$456</f>
        <v>1 = Yes, 0 = No</v>
      </c>
      <c r="H1754" s="23"/>
    </row>
    <row r="1755" spans="1:8" hidden="1" outlineLevel="2" x14ac:dyDescent="0.2">
      <c r="A1755" s="3"/>
      <c r="B1755" s="3"/>
      <c r="C1755" s="10"/>
      <c r="D1755" s="11"/>
      <c r="E1755" s="208" t="str">
        <f xml:space="preserve"> Inputs!E$457</f>
        <v xml:space="preserve">Eligible for post financeability adjustments tax uplift - PR24 Cost of new debt revenue adjustment (ADDN1) </v>
      </c>
      <c r="F1755" s="213">
        <f xml:space="preserve"> Inputs!F$457</f>
        <v>0</v>
      </c>
      <c r="G1755" s="208" t="str">
        <f xml:space="preserve"> Inputs!G$457</f>
        <v>1 = Yes, 0 = No</v>
      </c>
      <c r="H1755" s="23"/>
    </row>
    <row r="1756" spans="1:8" hidden="1" outlineLevel="2" x14ac:dyDescent="0.2">
      <c r="A1756" s="3"/>
      <c r="B1756" s="3"/>
      <c r="C1756" s="10"/>
      <c r="D1756" s="11"/>
      <c r="E1756" s="208" t="str">
        <f xml:space="preserve"> Inputs!E$458</f>
        <v xml:space="preserve">Eligible for post financeability adjustments tax uplift - PR24 Cost of new debt revenue adjustment (ADDN2) </v>
      </c>
      <c r="F1756" s="213">
        <f xml:space="preserve"> Inputs!F$458</f>
        <v>0</v>
      </c>
      <c r="G1756" s="208" t="str">
        <f xml:space="preserve"> Inputs!G$458</f>
        <v>1 = Yes, 0 = No</v>
      </c>
      <c r="H1756" s="23"/>
    </row>
    <row r="1757" spans="1:8" hidden="1" outlineLevel="2" x14ac:dyDescent="0.2">
      <c r="A1757" s="3"/>
      <c r="B1757" s="3"/>
      <c r="C1757" s="10"/>
      <c r="D1757" s="11"/>
      <c r="E1757" s="208" t="str">
        <f xml:space="preserve"> Inputs!E$459</f>
        <v xml:space="preserve">Eligible for post financeability adjustments tax uplift - PR24 Cost of new debt revenue adjustment (Residential retail) </v>
      </c>
      <c r="F1757" s="213">
        <f xml:space="preserve"> Inputs!F$459</f>
        <v>0</v>
      </c>
      <c r="G1757" s="208" t="str">
        <f xml:space="preserve"> Inputs!G$459</f>
        <v>1 = Yes, 0 = No</v>
      </c>
      <c r="H1757" s="23"/>
    </row>
    <row r="1758" spans="1:8" hidden="1" outlineLevel="2" x14ac:dyDescent="0.2">
      <c r="A1758" s="3"/>
      <c r="B1758" s="3"/>
      <c r="C1758" s="10"/>
      <c r="D1758" s="11"/>
      <c r="E1758" s="208" t="str">
        <f xml:space="preserve"> Inputs!E$460</f>
        <v xml:space="preserve">Eligible for post financeability adjustments tax uplift - PR24 Cost of new debt revenue adjustment (Business retail) </v>
      </c>
      <c r="F1758" s="213">
        <f xml:space="preserve"> Inputs!F$460</f>
        <v>0</v>
      </c>
      <c r="G1758" s="208" t="str">
        <f xml:space="preserve"> Inputs!G$460</f>
        <v>1 = Yes, 0 = No</v>
      </c>
      <c r="H1758" s="23"/>
    </row>
    <row r="1759" spans="1:8" hidden="1" outlineLevel="2" x14ac:dyDescent="0.2">
      <c r="A1759" s="3"/>
      <c r="B1759" s="3"/>
      <c r="C1759" s="10"/>
      <c r="D1759" s="11"/>
      <c r="E1759" s="211" t="s">
        <v>463</v>
      </c>
      <c r="F1759" s="212">
        <f t="shared" ref="F1759:F1766" si="494" xml:space="preserve"> $F1743 * ( 1 - $F1751 )</f>
        <v>0</v>
      </c>
      <c r="G1759" s="211" t="s">
        <v>199</v>
      </c>
      <c r="H1759" s="4"/>
    </row>
    <row r="1760" spans="1:8" hidden="1" outlineLevel="2" x14ac:dyDescent="0.2">
      <c r="A1760" s="3"/>
      <c r="B1760" s="3"/>
      <c r="C1760" s="10"/>
      <c r="D1760" s="11"/>
      <c r="E1760" s="211" t="s">
        <v>464</v>
      </c>
      <c r="F1760" s="212">
        <f t="shared" si="494"/>
        <v>0</v>
      </c>
      <c r="G1760" s="211" t="s">
        <v>199</v>
      </c>
      <c r="H1760" s="4"/>
    </row>
    <row r="1761" spans="1:8" hidden="1" outlineLevel="2" x14ac:dyDescent="0.2">
      <c r="A1761" s="3"/>
      <c r="B1761" s="3"/>
      <c r="C1761" s="10"/>
      <c r="D1761" s="11"/>
      <c r="E1761" s="211" t="s">
        <v>2939</v>
      </c>
      <c r="F1761" s="212">
        <f t="shared" si="494"/>
        <v>0</v>
      </c>
      <c r="G1761" s="211" t="s">
        <v>199</v>
      </c>
      <c r="H1761" s="4"/>
    </row>
    <row r="1762" spans="1:8" hidden="1" outlineLevel="2" x14ac:dyDescent="0.2">
      <c r="A1762" s="3"/>
      <c r="B1762" s="3"/>
      <c r="C1762" s="10"/>
      <c r="D1762" s="11"/>
      <c r="E1762" s="211" t="s">
        <v>1997</v>
      </c>
      <c r="F1762" s="212">
        <f t="shared" si="494"/>
        <v>0</v>
      </c>
      <c r="G1762" s="211" t="s">
        <v>199</v>
      </c>
      <c r="H1762" s="4"/>
    </row>
    <row r="1763" spans="1:8" hidden="1" outlineLevel="2" x14ac:dyDescent="0.2">
      <c r="A1763" s="3"/>
      <c r="B1763" s="3"/>
      <c r="C1763" s="10"/>
      <c r="D1763" s="11"/>
      <c r="E1763" s="211" t="s">
        <v>1623</v>
      </c>
      <c r="F1763" s="212">
        <f t="shared" si="494"/>
        <v>0</v>
      </c>
      <c r="G1763" s="211" t="s">
        <v>199</v>
      </c>
      <c r="H1763" s="4"/>
    </row>
    <row r="1764" spans="1:8" hidden="1" outlineLevel="2" x14ac:dyDescent="0.2">
      <c r="A1764" s="3"/>
      <c r="B1764" s="3"/>
      <c r="C1764" s="10"/>
      <c r="D1764" s="11"/>
      <c r="E1764" s="211" t="s">
        <v>117</v>
      </c>
      <c r="F1764" s="212">
        <f t="shared" si="494"/>
        <v>0</v>
      </c>
      <c r="G1764" s="211" t="s">
        <v>199</v>
      </c>
      <c r="H1764" s="4"/>
    </row>
    <row r="1765" spans="1:8" hidden="1" outlineLevel="2" x14ac:dyDescent="0.2">
      <c r="A1765" s="3"/>
      <c r="B1765" s="3"/>
      <c r="C1765" s="10"/>
      <c r="D1765" s="11"/>
      <c r="E1765" s="211" t="s">
        <v>465</v>
      </c>
      <c r="F1765" s="212">
        <f t="shared" si="494"/>
        <v>0</v>
      </c>
      <c r="G1765" s="211" t="s">
        <v>199</v>
      </c>
      <c r="H1765" s="4"/>
    </row>
    <row r="1766" spans="1:8" hidden="1" outlineLevel="2" x14ac:dyDescent="0.2">
      <c r="A1766" s="3"/>
      <c r="B1766" s="3"/>
      <c r="C1766" s="10"/>
      <c r="D1766" s="11"/>
      <c r="E1766" s="211" t="s">
        <v>1998</v>
      </c>
      <c r="F1766" s="212">
        <f t="shared" si="494"/>
        <v>0</v>
      </c>
      <c r="G1766" s="211" t="s">
        <v>199</v>
      </c>
      <c r="H1766" s="4"/>
    </row>
    <row r="1767" spans="1:8" hidden="1" outlineLevel="2" x14ac:dyDescent="0.2"/>
    <row r="1768" spans="1:8" hidden="1" outlineLevel="2" x14ac:dyDescent="0.2"/>
    <row r="1769" spans="1:8" hidden="1" outlineLevel="2" x14ac:dyDescent="0.2">
      <c r="B1769" s="33" t="s">
        <v>1939</v>
      </c>
    </row>
    <row r="1770" spans="1:8" hidden="1" outlineLevel="2" x14ac:dyDescent="0.2">
      <c r="E1770" s="37" t="str">
        <f t="shared" ref="E1770:G1770" si="495" xml:space="preserve"> E$221</f>
        <v xml:space="preserve">Ofwat - PR24 Delivery mechanism (DM) revenue adjustment expressed in 2027-28 CPIH FYA prices (WR) </v>
      </c>
      <c r="F1770" s="4">
        <f t="shared" si="495"/>
        <v>0</v>
      </c>
      <c r="G1770" s="37" t="str">
        <f t="shared" si="495"/>
        <v>£m</v>
      </c>
      <c r="H1770" s="4"/>
    </row>
    <row r="1771" spans="1:8" hidden="1" outlineLevel="2" x14ac:dyDescent="0.2">
      <c r="E1771" s="37" t="str">
        <f t="shared" ref="E1771:G1771" si="496" xml:space="preserve"> E$222</f>
        <v xml:space="preserve">Ofwat - PR24 Delivery mechanism (DM) revenue adjustment expressed in 2027-28 CPIH FYA prices (WN) </v>
      </c>
      <c r="F1771" s="4">
        <f t="shared" si="496"/>
        <v>0</v>
      </c>
      <c r="G1771" s="37" t="str">
        <f t="shared" si="496"/>
        <v>£m</v>
      </c>
      <c r="H1771" s="4"/>
    </row>
    <row r="1772" spans="1:8" hidden="1" outlineLevel="2" x14ac:dyDescent="0.2">
      <c r="E1772" s="37" t="str">
        <f t="shared" ref="E1772:G1772" si="497" xml:space="preserve"> E$223</f>
        <v xml:space="preserve">Ofwat - PR24 Delivery mechanism (DM) revenue adjustment expressed in 2027-28 CPIH FYA prices (WWN) </v>
      </c>
      <c r="F1772" s="4">
        <f t="shared" si="497"/>
        <v>0</v>
      </c>
      <c r="G1772" s="37" t="str">
        <f t="shared" si="497"/>
        <v>£m</v>
      </c>
      <c r="H1772" s="4"/>
    </row>
    <row r="1773" spans="1:8" hidden="1" outlineLevel="2" x14ac:dyDescent="0.2">
      <c r="E1773" s="37" t="str">
        <f t="shared" ref="E1773:G1773" si="498" xml:space="preserve"> E$224</f>
        <v xml:space="preserve">Ofwat - PR24 Delivery mechanism (DM) revenue adjustment expressed in 2027-28 CPIH FYA prices (BR) </v>
      </c>
      <c r="F1773" s="4">
        <f t="shared" si="498"/>
        <v>0</v>
      </c>
      <c r="G1773" s="37" t="str">
        <f t="shared" si="498"/>
        <v>£m</v>
      </c>
      <c r="H1773" s="4"/>
    </row>
    <row r="1774" spans="1:8" hidden="1" outlineLevel="2" x14ac:dyDescent="0.2">
      <c r="E1774" s="37" t="str">
        <f t="shared" ref="E1774:G1774" si="499" xml:space="preserve"> E$225</f>
        <v xml:space="preserve">Ofwat - PR24 Delivery mechanism (DM) revenue adjustment expressed in 2027-28 CPIH FYA prices (ADDN1) </v>
      </c>
      <c r="F1774" s="4">
        <f t="shared" si="499"/>
        <v>0</v>
      </c>
      <c r="G1774" s="37" t="str">
        <f t="shared" si="499"/>
        <v>£m</v>
      </c>
      <c r="H1774" s="4"/>
    </row>
    <row r="1775" spans="1:8" hidden="1" outlineLevel="2" x14ac:dyDescent="0.2">
      <c r="E1775" s="37" t="str">
        <f t="shared" ref="E1775:G1775" si="500" xml:space="preserve"> E$226</f>
        <v xml:space="preserve">Ofwat - PR24 Delivery mechanism (DM) revenue adjustment expressed in 2027-28 CPIH FYA prices (ADDN2) </v>
      </c>
      <c r="F1775" s="4">
        <f t="shared" si="500"/>
        <v>0</v>
      </c>
      <c r="G1775" s="37" t="str">
        <f t="shared" si="500"/>
        <v>£m</v>
      </c>
      <c r="H1775" s="4"/>
    </row>
    <row r="1776" spans="1:8" hidden="1" outlineLevel="2" x14ac:dyDescent="0.2">
      <c r="E1776" s="37" t="str">
        <f t="shared" ref="E1776:G1776" si="501" xml:space="preserve"> E$227</f>
        <v xml:space="preserve">Ofwat - PR24 Delivery mechanism (DM) revenue adjustment expressed in 2027-28 CPIH FYA prices (Residential retail) </v>
      </c>
      <c r="F1776" s="4">
        <f t="shared" si="501"/>
        <v>0</v>
      </c>
      <c r="G1776" s="37" t="str">
        <f t="shared" si="501"/>
        <v>£m</v>
      </c>
      <c r="H1776" s="4"/>
    </row>
    <row r="1777" spans="1:8" hidden="1" outlineLevel="2" x14ac:dyDescent="0.2">
      <c r="E1777" s="37" t="str">
        <f t="shared" ref="E1777:G1777" si="502" xml:space="preserve"> E$228</f>
        <v xml:space="preserve">Ofwat - PR24 Delivery mechanism (DM) revenue adjustment expressed in 2027-28 CPIH FYA prices (Business retail) </v>
      </c>
      <c r="F1777" s="4">
        <f t="shared" si="502"/>
        <v>0</v>
      </c>
      <c r="G1777" s="37" t="str">
        <f t="shared" si="502"/>
        <v>£m</v>
      </c>
      <c r="H1777" s="4"/>
    </row>
    <row r="1778" spans="1:8" hidden="1" outlineLevel="2" x14ac:dyDescent="0.2">
      <c r="A1778" s="3"/>
      <c r="B1778" s="3"/>
      <c r="C1778" s="10"/>
      <c r="D1778" s="11"/>
      <c r="E1778" s="208" t="str">
        <f xml:space="preserve"> Inputs!E$462</f>
        <v xml:space="preserve">Eligible for post financeability adjustments tax uplift - PR24 Delivery mechanism (DM) revenue adjustment (WR) </v>
      </c>
      <c r="F1778" s="213">
        <f xml:space="preserve"> Inputs!F$462</f>
        <v>0</v>
      </c>
      <c r="G1778" s="208" t="str">
        <f xml:space="preserve"> Inputs!G$462</f>
        <v>1 = Yes, 0 = No</v>
      </c>
      <c r="H1778" s="23"/>
    </row>
    <row r="1779" spans="1:8" hidden="1" outlineLevel="2" x14ac:dyDescent="0.2">
      <c r="A1779" s="3"/>
      <c r="B1779" s="3"/>
      <c r="C1779" s="10"/>
      <c r="D1779" s="11"/>
      <c r="E1779" s="208" t="str">
        <f xml:space="preserve"> Inputs!E$463</f>
        <v xml:space="preserve">Eligible for post financeability adjustments tax uplift - PR24 Delivery mechanism (DM) revenue adjustment (WN) </v>
      </c>
      <c r="F1779" s="213">
        <f xml:space="preserve"> Inputs!F$463</f>
        <v>0</v>
      </c>
      <c r="G1779" s="208" t="str">
        <f xml:space="preserve"> Inputs!G$463</f>
        <v>1 = Yes, 0 = No</v>
      </c>
      <c r="H1779" s="23"/>
    </row>
    <row r="1780" spans="1:8" hidden="1" outlineLevel="2" x14ac:dyDescent="0.2">
      <c r="A1780" s="3"/>
      <c r="B1780" s="3"/>
      <c r="C1780" s="10"/>
      <c r="D1780" s="11"/>
      <c r="E1780" s="208" t="str">
        <f xml:space="preserve"> Inputs!E$464</f>
        <v xml:space="preserve">Eligible for post financeability adjustments tax uplift - PR24 Delivery mechanism (DM) revenue adjustment (WWN) </v>
      </c>
      <c r="F1780" s="213">
        <f xml:space="preserve"> Inputs!F$464</f>
        <v>0</v>
      </c>
      <c r="G1780" s="208" t="str">
        <f xml:space="preserve"> Inputs!G$464</f>
        <v>1 = Yes, 0 = No</v>
      </c>
      <c r="H1780" s="23"/>
    </row>
    <row r="1781" spans="1:8" hidden="1" outlineLevel="2" x14ac:dyDescent="0.2">
      <c r="A1781" s="3"/>
      <c r="B1781" s="3"/>
      <c r="C1781" s="10"/>
      <c r="D1781" s="11"/>
      <c r="E1781" s="208" t="str">
        <f xml:space="preserve"> Inputs!E$465</f>
        <v xml:space="preserve">Eligible for post financeability adjustments tax uplift - PR24 Delivery mechanism (DM) revenue adjustment (BR) </v>
      </c>
      <c r="F1781" s="213">
        <f xml:space="preserve"> Inputs!F$465</f>
        <v>0</v>
      </c>
      <c r="G1781" s="208" t="str">
        <f xml:space="preserve"> Inputs!G$465</f>
        <v>1 = Yes, 0 = No</v>
      </c>
      <c r="H1781" s="23"/>
    </row>
    <row r="1782" spans="1:8" hidden="1" outlineLevel="2" x14ac:dyDescent="0.2">
      <c r="A1782" s="3"/>
      <c r="B1782" s="3"/>
      <c r="C1782" s="10"/>
      <c r="D1782" s="11"/>
      <c r="E1782" s="208" t="str">
        <f xml:space="preserve"> Inputs!E$466</f>
        <v xml:space="preserve">Eligible for post financeability adjustments tax uplift - PR24 Delivery mechanism (DM) revenue adjustment (ADDN1) </v>
      </c>
      <c r="F1782" s="213">
        <f xml:space="preserve"> Inputs!F$466</f>
        <v>0</v>
      </c>
      <c r="G1782" s="208" t="str">
        <f xml:space="preserve"> Inputs!G$466</f>
        <v>1 = Yes, 0 = No</v>
      </c>
      <c r="H1782" s="23"/>
    </row>
    <row r="1783" spans="1:8" hidden="1" outlineLevel="2" x14ac:dyDescent="0.2">
      <c r="A1783" s="3"/>
      <c r="B1783" s="3"/>
      <c r="C1783" s="10"/>
      <c r="D1783" s="11"/>
      <c r="E1783" s="208" t="str">
        <f xml:space="preserve"> Inputs!E$467</f>
        <v xml:space="preserve">Eligible for post financeability adjustments tax uplift - PR24 Delivery mechanism (DM) revenue adjustment (ADDN2) </v>
      </c>
      <c r="F1783" s="213">
        <f xml:space="preserve"> Inputs!F$467</f>
        <v>0</v>
      </c>
      <c r="G1783" s="208" t="str">
        <f xml:space="preserve"> Inputs!G$467</f>
        <v>1 = Yes, 0 = No</v>
      </c>
      <c r="H1783" s="23"/>
    </row>
    <row r="1784" spans="1:8" hidden="1" outlineLevel="2" x14ac:dyDescent="0.2">
      <c r="A1784" s="3"/>
      <c r="B1784" s="3"/>
      <c r="C1784" s="10"/>
      <c r="D1784" s="11"/>
      <c r="E1784" s="208" t="str">
        <f xml:space="preserve"> Inputs!E$468</f>
        <v xml:space="preserve">Eligible for post financeability adjustments tax uplift - PR24 Delivery mechanism (DM) revenue adjustment (Residential retail) </v>
      </c>
      <c r="F1784" s="213">
        <f xml:space="preserve"> Inputs!F$468</f>
        <v>0</v>
      </c>
      <c r="G1784" s="208" t="str">
        <f xml:space="preserve"> Inputs!G$468</f>
        <v>1 = Yes, 0 = No</v>
      </c>
      <c r="H1784" s="23"/>
    </row>
    <row r="1785" spans="1:8" hidden="1" outlineLevel="2" x14ac:dyDescent="0.2">
      <c r="A1785" s="3"/>
      <c r="B1785" s="3"/>
      <c r="C1785" s="10"/>
      <c r="D1785" s="11"/>
      <c r="E1785" s="208" t="str">
        <f xml:space="preserve"> Inputs!E$469</f>
        <v xml:space="preserve">Eligible for post financeability adjustments tax uplift - PR24 Delivery mechanism (DM) revenue adjustment (Business retail) </v>
      </c>
      <c r="F1785" s="213">
        <f xml:space="preserve"> Inputs!F$469</f>
        <v>0</v>
      </c>
      <c r="G1785" s="208" t="str">
        <f xml:space="preserve"> Inputs!G$469</f>
        <v>1 = Yes, 0 = No</v>
      </c>
      <c r="H1785" s="23"/>
    </row>
    <row r="1786" spans="1:8" hidden="1" outlineLevel="2" x14ac:dyDescent="0.2">
      <c r="A1786" s="3"/>
      <c r="B1786" s="3"/>
      <c r="C1786" s="10"/>
      <c r="D1786" s="11"/>
      <c r="E1786" s="211" t="s">
        <v>287</v>
      </c>
      <c r="F1786" s="212">
        <f t="shared" ref="F1786:F1793" si="503" xml:space="preserve"> $F1770 * ( 1 - $F1778 )</f>
        <v>0</v>
      </c>
      <c r="G1786" s="211" t="s">
        <v>199</v>
      </c>
      <c r="H1786" s="4"/>
    </row>
    <row r="1787" spans="1:8" hidden="1" outlineLevel="2" x14ac:dyDescent="0.2">
      <c r="A1787" s="3"/>
      <c r="B1787" s="3"/>
      <c r="C1787" s="10"/>
      <c r="D1787" s="11"/>
      <c r="E1787" s="211" t="s">
        <v>288</v>
      </c>
      <c r="F1787" s="212">
        <f t="shared" si="503"/>
        <v>0</v>
      </c>
      <c r="G1787" s="211" t="s">
        <v>199</v>
      </c>
      <c r="H1787" s="4"/>
    </row>
    <row r="1788" spans="1:8" hidden="1" outlineLevel="2" x14ac:dyDescent="0.2">
      <c r="A1788" s="3"/>
      <c r="B1788" s="3"/>
      <c r="C1788" s="10"/>
      <c r="D1788" s="11"/>
      <c r="E1788" s="211" t="s">
        <v>1624</v>
      </c>
      <c r="F1788" s="212">
        <f t="shared" si="503"/>
        <v>0</v>
      </c>
      <c r="G1788" s="211" t="s">
        <v>199</v>
      </c>
      <c r="H1788" s="4"/>
    </row>
    <row r="1789" spans="1:8" hidden="1" outlineLevel="2" x14ac:dyDescent="0.2">
      <c r="A1789" s="3"/>
      <c r="B1789" s="3"/>
      <c r="C1789" s="10"/>
      <c r="D1789" s="11"/>
      <c r="E1789" s="211" t="s">
        <v>1625</v>
      </c>
      <c r="F1789" s="212">
        <f t="shared" si="503"/>
        <v>0</v>
      </c>
      <c r="G1789" s="211" t="s">
        <v>199</v>
      </c>
      <c r="H1789" s="4"/>
    </row>
    <row r="1790" spans="1:8" hidden="1" outlineLevel="2" x14ac:dyDescent="0.2">
      <c r="A1790" s="3"/>
      <c r="B1790" s="3"/>
      <c r="C1790" s="10"/>
      <c r="D1790" s="11"/>
      <c r="E1790" s="211" t="s">
        <v>2940</v>
      </c>
      <c r="F1790" s="212">
        <f t="shared" si="503"/>
        <v>0</v>
      </c>
      <c r="G1790" s="211" t="s">
        <v>199</v>
      </c>
      <c r="H1790" s="4"/>
    </row>
    <row r="1791" spans="1:8" hidden="1" outlineLevel="2" x14ac:dyDescent="0.2">
      <c r="A1791" s="3"/>
      <c r="B1791" s="3"/>
      <c r="C1791" s="10"/>
      <c r="D1791" s="11"/>
      <c r="E1791" s="211" t="s">
        <v>1418</v>
      </c>
      <c r="F1791" s="212">
        <f t="shared" si="503"/>
        <v>0</v>
      </c>
      <c r="G1791" s="211" t="s">
        <v>199</v>
      </c>
      <c r="H1791" s="4"/>
    </row>
    <row r="1792" spans="1:8" hidden="1" outlineLevel="2" x14ac:dyDescent="0.2">
      <c r="A1792" s="3"/>
      <c r="B1792" s="3"/>
      <c r="C1792" s="10"/>
      <c r="D1792" s="11"/>
      <c r="E1792" s="211" t="s">
        <v>1206</v>
      </c>
      <c r="F1792" s="212">
        <f t="shared" si="503"/>
        <v>0</v>
      </c>
      <c r="G1792" s="211" t="s">
        <v>199</v>
      </c>
      <c r="H1792" s="4"/>
    </row>
    <row r="1793" spans="1:8" hidden="1" outlineLevel="2" x14ac:dyDescent="0.2">
      <c r="A1793" s="3"/>
      <c r="B1793" s="3"/>
      <c r="C1793" s="10"/>
      <c r="D1793" s="11"/>
      <c r="E1793" s="211" t="s">
        <v>812</v>
      </c>
      <c r="F1793" s="212">
        <f t="shared" si="503"/>
        <v>0</v>
      </c>
      <c r="G1793" s="211" t="s">
        <v>199</v>
      </c>
      <c r="H1793" s="4"/>
    </row>
    <row r="1794" spans="1:8" hidden="1" outlineLevel="2" x14ac:dyDescent="0.2"/>
    <row r="1795" spans="1:8" hidden="1" outlineLevel="2" x14ac:dyDescent="0.2"/>
    <row r="1796" spans="1:8" hidden="1" outlineLevel="2" x14ac:dyDescent="0.2">
      <c r="B1796" s="33" t="s">
        <v>50</v>
      </c>
    </row>
    <row r="1797" spans="1:8" hidden="1" outlineLevel="2" x14ac:dyDescent="0.2">
      <c r="E1797" s="37" t="str">
        <f t="shared" ref="E1797:G1797" si="504" xml:space="preserve"> E$241</f>
        <v xml:space="preserve">Ofwat - PR24 Totex costs revenue adjustment expressed in 2027-28 CPIH FYA prices (WR) </v>
      </c>
      <c r="F1797" s="4">
        <f t="shared" si="504"/>
        <v>0</v>
      </c>
      <c r="G1797" s="37" t="str">
        <f t="shared" si="504"/>
        <v>£m</v>
      </c>
      <c r="H1797" s="4"/>
    </row>
    <row r="1798" spans="1:8" hidden="1" outlineLevel="2" x14ac:dyDescent="0.2">
      <c r="E1798" s="37" t="str">
        <f t="shared" ref="E1798:G1798" si="505" xml:space="preserve"> E$242</f>
        <v xml:space="preserve">Ofwat - PR24 Totex costs revenue adjustment expressed in 2027-28 CPIH FYA prices (WN) </v>
      </c>
      <c r="F1798" s="4">
        <f t="shared" si="505"/>
        <v>0</v>
      </c>
      <c r="G1798" s="37" t="str">
        <f t="shared" si="505"/>
        <v>£m</v>
      </c>
      <c r="H1798" s="4"/>
    </row>
    <row r="1799" spans="1:8" hidden="1" outlineLevel="2" x14ac:dyDescent="0.2">
      <c r="E1799" s="37" t="str">
        <f t="shared" ref="E1799:G1799" si="506" xml:space="preserve"> E$243</f>
        <v xml:space="preserve">Ofwat - PR24 Totex costs revenue adjustment expressed in 2027-28 CPIH FYA prices (WWN) </v>
      </c>
      <c r="F1799" s="4">
        <f t="shared" si="506"/>
        <v>0</v>
      </c>
      <c r="G1799" s="37" t="str">
        <f t="shared" si="506"/>
        <v>£m</v>
      </c>
      <c r="H1799" s="4"/>
    </row>
    <row r="1800" spans="1:8" hidden="1" outlineLevel="2" x14ac:dyDescent="0.2">
      <c r="E1800" s="37" t="str">
        <f t="shared" ref="E1800:G1800" si="507" xml:space="preserve"> E$244</f>
        <v xml:space="preserve">Ofwat - PR24 Totex costs revenue adjustment expressed in 2027-28 CPIH FYA prices (BR) </v>
      </c>
      <c r="F1800" s="4">
        <f t="shared" si="507"/>
        <v>0</v>
      </c>
      <c r="G1800" s="37" t="str">
        <f t="shared" si="507"/>
        <v>£m</v>
      </c>
      <c r="H1800" s="4"/>
    </row>
    <row r="1801" spans="1:8" hidden="1" outlineLevel="2" x14ac:dyDescent="0.2">
      <c r="E1801" s="37" t="str">
        <f t="shared" ref="E1801:G1801" si="508" xml:space="preserve"> E$245</f>
        <v xml:space="preserve">Ofwat - PR24 Totex costs revenue adjustment expressed in 2027-28 CPIH FYA prices (ADDN1) </v>
      </c>
      <c r="F1801" s="4">
        <f t="shared" si="508"/>
        <v>0</v>
      </c>
      <c r="G1801" s="37" t="str">
        <f t="shared" si="508"/>
        <v>£m</v>
      </c>
      <c r="H1801" s="4"/>
    </row>
    <row r="1802" spans="1:8" hidden="1" outlineLevel="2" x14ac:dyDescent="0.2">
      <c r="E1802" s="37" t="str">
        <f t="shared" ref="E1802:G1802" si="509" xml:space="preserve"> E$246</f>
        <v xml:space="preserve">Ofwat - PR24 Totex costs revenue adjustment expressed in 2027-28 CPIH FYA prices (ADDN2) </v>
      </c>
      <c r="F1802" s="4">
        <f t="shared" si="509"/>
        <v>0</v>
      </c>
      <c r="G1802" s="37" t="str">
        <f t="shared" si="509"/>
        <v>£m</v>
      </c>
      <c r="H1802" s="4"/>
    </row>
    <row r="1803" spans="1:8" hidden="1" outlineLevel="2" x14ac:dyDescent="0.2">
      <c r="E1803" s="37" t="str">
        <f t="shared" ref="E1803:G1803" si="510" xml:space="preserve"> E$247</f>
        <v xml:space="preserve">Ofwat - PR24 Totex costs revenue adjustment expressed in 2027-28 CPIH FYA prices (Residential retail) </v>
      </c>
      <c r="F1803" s="4">
        <f t="shared" si="510"/>
        <v>0</v>
      </c>
      <c r="G1803" s="37" t="str">
        <f t="shared" si="510"/>
        <v>£m</v>
      </c>
      <c r="H1803" s="4"/>
    </row>
    <row r="1804" spans="1:8" hidden="1" outlineLevel="2" x14ac:dyDescent="0.2">
      <c r="E1804" s="37" t="str">
        <f t="shared" ref="E1804:G1804" si="511" xml:space="preserve"> E$248</f>
        <v xml:space="preserve">Ofwat - PR24 Totex costs revenue adjustment expressed in 2027-28 CPIH FYA prices (Business retail) </v>
      </c>
      <c r="F1804" s="4">
        <f t="shared" si="511"/>
        <v>0</v>
      </c>
      <c r="G1804" s="37" t="str">
        <f t="shared" si="511"/>
        <v>£m</v>
      </c>
      <c r="H1804" s="4"/>
    </row>
    <row r="1805" spans="1:8" hidden="1" outlineLevel="2" x14ac:dyDescent="0.2">
      <c r="A1805" s="3"/>
      <c r="B1805" s="3"/>
      <c r="C1805" s="10"/>
      <c r="D1805" s="11"/>
      <c r="E1805" s="208" t="str">
        <f xml:space="preserve"> Inputs!E$471</f>
        <v xml:space="preserve">Eligible for post financeability adjustments tax uplift - PR24 Totex costs revenue adjustment (WR) </v>
      </c>
      <c r="F1805" s="213">
        <f xml:space="preserve"> Inputs!F$471</f>
        <v>0</v>
      </c>
      <c r="G1805" s="208" t="str">
        <f xml:space="preserve"> Inputs!G$471</f>
        <v>1 = Yes, 0 = No</v>
      </c>
      <c r="H1805" s="23"/>
    </row>
    <row r="1806" spans="1:8" hidden="1" outlineLevel="2" x14ac:dyDescent="0.2">
      <c r="A1806" s="3"/>
      <c r="B1806" s="3"/>
      <c r="C1806" s="10"/>
      <c r="D1806" s="11"/>
      <c r="E1806" s="208" t="str">
        <f xml:space="preserve"> Inputs!E$472</f>
        <v xml:space="preserve">Eligible for post financeability adjustments tax uplift - PR24 Totex costs revenue adjustment (WN) </v>
      </c>
      <c r="F1806" s="213">
        <f xml:space="preserve"> Inputs!F$472</f>
        <v>0</v>
      </c>
      <c r="G1806" s="208" t="str">
        <f xml:space="preserve"> Inputs!G$472</f>
        <v>1 = Yes, 0 = No</v>
      </c>
      <c r="H1806" s="23"/>
    </row>
    <row r="1807" spans="1:8" hidden="1" outlineLevel="2" x14ac:dyDescent="0.2">
      <c r="A1807" s="3"/>
      <c r="B1807" s="3"/>
      <c r="C1807" s="10"/>
      <c r="D1807" s="11"/>
      <c r="E1807" s="208" t="str">
        <f xml:space="preserve"> Inputs!E$473</f>
        <v xml:space="preserve">Eligible for post financeability adjustments tax uplift - PR24 Totex costs revenue adjustment (WWN) </v>
      </c>
      <c r="F1807" s="213">
        <f xml:space="preserve"> Inputs!F$473</f>
        <v>0</v>
      </c>
      <c r="G1807" s="208" t="str">
        <f xml:space="preserve"> Inputs!G$473</f>
        <v>1 = Yes, 0 = No</v>
      </c>
      <c r="H1807" s="23"/>
    </row>
    <row r="1808" spans="1:8" hidden="1" outlineLevel="2" x14ac:dyDescent="0.2">
      <c r="A1808" s="3"/>
      <c r="B1808" s="3"/>
      <c r="C1808" s="10"/>
      <c r="D1808" s="11"/>
      <c r="E1808" s="208" t="str">
        <f xml:space="preserve"> Inputs!E$474</f>
        <v xml:space="preserve">Eligible for post financeability adjustments tax uplift - PR24 Totex costs revenue adjustment (BR) </v>
      </c>
      <c r="F1808" s="213">
        <f xml:space="preserve"> Inputs!F$474</f>
        <v>0</v>
      </c>
      <c r="G1808" s="208" t="str">
        <f xml:space="preserve"> Inputs!G$474</f>
        <v>1 = Yes, 0 = No</v>
      </c>
      <c r="H1808" s="23"/>
    </row>
    <row r="1809" spans="1:8" hidden="1" outlineLevel="2" x14ac:dyDescent="0.2">
      <c r="A1809" s="3"/>
      <c r="B1809" s="3"/>
      <c r="C1809" s="10"/>
      <c r="D1809" s="11"/>
      <c r="E1809" s="208" t="str">
        <f xml:space="preserve"> Inputs!E$475</f>
        <v xml:space="preserve">Eligible for post financeability adjustments tax uplift - PR24 Totex costs revenue adjustment (ADDN1) </v>
      </c>
      <c r="F1809" s="213">
        <f xml:space="preserve"> Inputs!F$475</f>
        <v>0</v>
      </c>
      <c r="G1809" s="208" t="str">
        <f xml:space="preserve"> Inputs!G$475</f>
        <v>1 = Yes, 0 = No</v>
      </c>
      <c r="H1809" s="23"/>
    </row>
    <row r="1810" spans="1:8" hidden="1" outlineLevel="2" x14ac:dyDescent="0.2">
      <c r="A1810" s="3"/>
      <c r="B1810" s="3"/>
      <c r="C1810" s="10"/>
      <c r="D1810" s="11"/>
      <c r="E1810" s="208" t="str">
        <f xml:space="preserve"> Inputs!E$476</f>
        <v xml:space="preserve">Eligible for post financeability adjustments tax uplift - PR24 Totex costs revenue adjustment (ADDN2) </v>
      </c>
      <c r="F1810" s="213">
        <f xml:space="preserve"> Inputs!F$476</f>
        <v>0</v>
      </c>
      <c r="G1810" s="208" t="str">
        <f xml:space="preserve"> Inputs!G$476</f>
        <v>1 = Yes, 0 = No</v>
      </c>
      <c r="H1810" s="23"/>
    </row>
    <row r="1811" spans="1:8" hidden="1" outlineLevel="2" x14ac:dyDescent="0.2">
      <c r="A1811" s="3"/>
      <c r="B1811" s="3"/>
      <c r="C1811" s="10"/>
      <c r="D1811" s="11"/>
      <c r="E1811" s="208" t="str">
        <f xml:space="preserve"> Inputs!E$477</f>
        <v xml:space="preserve">Eligible for post financeability adjustments tax uplift - PR24 Totex costs revenue adjustment (Residential retail) </v>
      </c>
      <c r="F1811" s="213">
        <f xml:space="preserve"> Inputs!F$477</f>
        <v>0</v>
      </c>
      <c r="G1811" s="208" t="str">
        <f xml:space="preserve"> Inputs!G$477</f>
        <v>1 = Yes, 0 = No</v>
      </c>
      <c r="H1811" s="23"/>
    </row>
    <row r="1812" spans="1:8" hidden="1" outlineLevel="2" x14ac:dyDescent="0.2">
      <c r="A1812" s="3"/>
      <c r="B1812" s="3"/>
      <c r="C1812" s="10"/>
      <c r="D1812" s="11"/>
      <c r="E1812" s="208" t="str">
        <f xml:space="preserve"> Inputs!E$478</f>
        <v xml:space="preserve">Eligible for post financeability adjustments tax uplift - PR24 Totex costs revenue adjustment (Business retail) </v>
      </c>
      <c r="F1812" s="213">
        <f xml:space="preserve"> Inputs!F$478</f>
        <v>0</v>
      </c>
      <c r="G1812" s="208" t="str">
        <f xml:space="preserve"> Inputs!G$478</f>
        <v>1 = Yes, 0 = No</v>
      </c>
      <c r="H1812" s="23"/>
    </row>
    <row r="1813" spans="1:8" hidden="1" outlineLevel="2" x14ac:dyDescent="0.2">
      <c r="A1813" s="3"/>
      <c r="B1813" s="3"/>
      <c r="C1813" s="10"/>
      <c r="D1813" s="11"/>
      <c r="E1813" s="211" t="s">
        <v>1419</v>
      </c>
      <c r="F1813" s="212">
        <f t="shared" ref="F1813:F1820" si="512" xml:space="preserve"> $F1797 * ( 1 - $F1805 )</f>
        <v>0</v>
      </c>
      <c r="G1813" s="211" t="s">
        <v>199</v>
      </c>
      <c r="H1813" s="4"/>
    </row>
    <row r="1814" spans="1:8" hidden="1" outlineLevel="2" x14ac:dyDescent="0.2">
      <c r="A1814" s="3"/>
      <c r="B1814" s="3"/>
      <c r="C1814" s="10"/>
      <c r="D1814" s="11"/>
      <c r="E1814" s="211" t="s">
        <v>1420</v>
      </c>
      <c r="F1814" s="212">
        <f t="shared" si="512"/>
        <v>0</v>
      </c>
      <c r="G1814" s="211" t="s">
        <v>199</v>
      </c>
      <c r="H1814" s="4"/>
    </row>
    <row r="1815" spans="1:8" hidden="1" outlineLevel="2" x14ac:dyDescent="0.2">
      <c r="A1815" s="3"/>
      <c r="B1815" s="3"/>
      <c r="C1815" s="10"/>
      <c r="D1815" s="11"/>
      <c r="E1815" s="211" t="s">
        <v>2548</v>
      </c>
      <c r="F1815" s="212">
        <f t="shared" si="512"/>
        <v>0</v>
      </c>
      <c r="G1815" s="211" t="s">
        <v>199</v>
      </c>
      <c r="H1815" s="4"/>
    </row>
    <row r="1816" spans="1:8" hidden="1" outlineLevel="2" x14ac:dyDescent="0.2">
      <c r="A1816" s="3"/>
      <c r="B1816" s="3"/>
      <c r="C1816" s="10"/>
      <c r="D1816" s="11"/>
      <c r="E1816" s="211" t="s">
        <v>2941</v>
      </c>
      <c r="F1816" s="212">
        <f t="shared" si="512"/>
        <v>0</v>
      </c>
      <c r="G1816" s="211" t="s">
        <v>199</v>
      </c>
      <c r="H1816" s="4"/>
    </row>
    <row r="1817" spans="1:8" hidden="1" outlineLevel="2" x14ac:dyDescent="0.2">
      <c r="A1817" s="3"/>
      <c r="B1817" s="3"/>
      <c r="C1817" s="10"/>
      <c r="D1817" s="11"/>
      <c r="E1817" s="211" t="s">
        <v>1207</v>
      </c>
      <c r="F1817" s="212">
        <f t="shared" si="512"/>
        <v>0</v>
      </c>
      <c r="G1817" s="211" t="s">
        <v>199</v>
      </c>
      <c r="H1817" s="4"/>
    </row>
    <row r="1818" spans="1:8" hidden="1" outlineLevel="2" x14ac:dyDescent="0.2">
      <c r="A1818" s="3"/>
      <c r="B1818" s="3"/>
      <c r="C1818" s="10"/>
      <c r="D1818" s="11"/>
      <c r="E1818" s="211" t="s">
        <v>2764</v>
      </c>
      <c r="F1818" s="212">
        <f t="shared" si="512"/>
        <v>0</v>
      </c>
      <c r="G1818" s="211" t="s">
        <v>199</v>
      </c>
      <c r="H1818" s="4"/>
    </row>
    <row r="1819" spans="1:8" hidden="1" outlineLevel="2" x14ac:dyDescent="0.2">
      <c r="A1819" s="3"/>
      <c r="B1819" s="3"/>
      <c r="C1819" s="10"/>
      <c r="D1819" s="11"/>
      <c r="E1819" s="211" t="s">
        <v>2351</v>
      </c>
      <c r="F1819" s="212">
        <f t="shared" si="512"/>
        <v>0</v>
      </c>
      <c r="G1819" s="211" t="s">
        <v>199</v>
      </c>
      <c r="H1819" s="4"/>
    </row>
    <row r="1820" spans="1:8" hidden="1" outlineLevel="2" x14ac:dyDescent="0.2">
      <c r="A1820" s="3"/>
      <c r="B1820" s="3"/>
      <c r="C1820" s="10"/>
      <c r="D1820" s="11"/>
      <c r="E1820" s="211" t="s">
        <v>813</v>
      </c>
      <c r="F1820" s="212">
        <f t="shared" si="512"/>
        <v>0</v>
      </c>
      <c r="G1820" s="211" t="s">
        <v>199</v>
      </c>
      <c r="H1820" s="4"/>
    </row>
    <row r="1821" spans="1:8" hidden="1" outlineLevel="2" x14ac:dyDescent="0.2"/>
    <row r="1822" spans="1:8" hidden="1" outlineLevel="2" x14ac:dyDescent="0.2"/>
    <row r="1823" spans="1:8" hidden="1" outlineLevel="2" x14ac:dyDescent="0.2">
      <c r="B1823" s="33" t="s">
        <v>582</v>
      </c>
    </row>
    <row r="1824" spans="1:8" hidden="1" outlineLevel="2" x14ac:dyDescent="0.2">
      <c r="E1824" s="37" t="str">
        <f t="shared" ref="E1824:G1824" si="513" xml:space="preserve"> E$261</f>
        <v xml:space="preserve">Ofwat - PR24 Tax revenue adjustment expressed in 2027-28 CPIH FYA prices (WR) </v>
      </c>
      <c r="F1824" s="4">
        <f t="shared" si="513"/>
        <v>0</v>
      </c>
      <c r="G1824" s="37" t="str">
        <f t="shared" si="513"/>
        <v>£m</v>
      </c>
      <c r="H1824" s="4"/>
    </row>
    <row r="1825" spans="1:8" hidden="1" outlineLevel="2" x14ac:dyDescent="0.2">
      <c r="E1825" s="37" t="str">
        <f t="shared" ref="E1825:G1825" si="514" xml:space="preserve"> E$262</f>
        <v xml:space="preserve">Ofwat - PR24 Tax revenue adjustment expressed in 2027-28 CPIH FYA prices (WN) </v>
      </c>
      <c r="F1825" s="4">
        <f t="shared" si="514"/>
        <v>0</v>
      </c>
      <c r="G1825" s="37" t="str">
        <f t="shared" si="514"/>
        <v>£m</v>
      </c>
      <c r="H1825" s="4"/>
    </row>
    <row r="1826" spans="1:8" hidden="1" outlineLevel="2" x14ac:dyDescent="0.2">
      <c r="E1826" s="37" t="str">
        <f t="shared" ref="E1826:G1826" si="515" xml:space="preserve"> E$263</f>
        <v xml:space="preserve">Ofwat - PR24 Tax revenue adjustment expressed in 2027-28 CPIH FYA prices (WWN) </v>
      </c>
      <c r="F1826" s="4">
        <f t="shared" si="515"/>
        <v>0</v>
      </c>
      <c r="G1826" s="37" t="str">
        <f t="shared" si="515"/>
        <v>£m</v>
      </c>
      <c r="H1826" s="4"/>
    </row>
    <row r="1827" spans="1:8" hidden="1" outlineLevel="2" x14ac:dyDescent="0.2">
      <c r="E1827" s="37" t="str">
        <f t="shared" ref="E1827:G1827" si="516" xml:space="preserve"> E$264</f>
        <v xml:space="preserve">Ofwat - PR24 Tax revenue adjustment expressed in 2027-28 CPIH FYA prices (BR) </v>
      </c>
      <c r="F1827" s="4">
        <f t="shared" si="516"/>
        <v>0</v>
      </c>
      <c r="G1827" s="37" t="str">
        <f t="shared" si="516"/>
        <v>£m</v>
      </c>
      <c r="H1827" s="4"/>
    </row>
    <row r="1828" spans="1:8" hidden="1" outlineLevel="2" x14ac:dyDescent="0.2">
      <c r="E1828" s="37" t="str">
        <f t="shared" ref="E1828:G1828" si="517" xml:space="preserve"> E$265</f>
        <v xml:space="preserve">Ofwat - PR24 Tax revenue adjustment expressed in 2027-28 CPIH FYA prices (ADDN1) </v>
      </c>
      <c r="F1828" s="4">
        <f t="shared" si="517"/>
        <v>0</v>
      </c>
      <c r="G1828" s="37" t="str">
        <f t="shared" si="517"/>
        <v>£m</v>
      </c>
      <c r="H1828" s="4"/>
    </row>
    <row r="1829" spans="1:8" hidden="1" outlineLevel="2" x14ac:dyDescent="0.2">
      <c r="E1829" s="37" t="str">
        <f t="shared" ref="E1829:G1829" si="518" xml:space="preserve"> E$266</f>
        <v xml:space="preserve">Ofwat - PR24 Tax revenue adjustment expressed in 2027-28 CPIH FYA prices (ADDN2) </v>
      </c>
      <c r="F1829" s="4">
        <f t="shared" si="518"/>
        <v>0</v>
      </c>
      <c r="G1829" s="37" t="str">
        <f t="shared" si="518"/>
        <v>£m</v>
      </c>
      <c r="H1829" s="4"/>
    </row>
    <row r="1830" spans="1:8" hidden="1" outlineLevel="2" x14ac:dyDescent="0.2">
      <c r="E1830" s="37" t="str">
        <f t="shared" ref="E1830:G1830" si="519" xml:space="preserve"> E$267</f>
        <v xml:space="preserve">Ofwat - PR24 Tax revenue adjustment expressed in 2027-28 CPIH FYA prices (Residential retail) </v>
      </c>
      <c r="F1830" s="4">
        <f t="shared" si="519"/>
        <v>0</v>
      </c>
      <c r="G1830" s="37" t="str">
        <f t="shared" si="519"/>
        <v>£m</v>
      </c>
      <c r="H1830" s="4"/>
    </row>
    <row r="1831" spans="1:8" hidden="1" outlineLevel="2" x14ac:dyDescent="0.2">
      <c r="E1831" s="37" t="str">
        <f t="shared" ref="E1831:G1831" si="520" xml:space="preserve"> E$268</f>
        <v xml:space="preserve">Ofwat - PR24 Tax revenue adjustment expressed in 2027-28 CPIH FYA prices (Business retail) </v>
      </c>
      <c r="F1831" s="4">
        <f t="shared" si="520"/>
        <v>0</v>
      </c>
      <c r="G1831" s="37" t="str">
        <f t="shared" si="520"/>
        <v>£m</v>
      </c>
      <c r="H1831" s="4"/>
    </row>
    <row r="1832" spans="1:8" hidden="1" outlineLevel="2" x14ac:dyDescent="0.2">
      <c r="A1832" s="3"/>
      <c r="B1832" s="3"/>
      <c r="C1832" s="10"/>
      <c r="D1832" s="11"/>
      <c r="E1832" s="208" t="str">
        <f xml:space="preserve"> Inputs!E$480</f>
        <v xml:space="preserve">Eligible for post financeability adjustments tax uplift - PR24 Tax revenue adjustment (WR) </v>
      </c>
      <c r="F1832" s="213">
        <f xml:space="preserve"> Inputs!F$480</f>
        <v>0</v>
      </c>
      <c r="G1832" s="208" t="str">
        <f xml:space="preserve"> Inputs!G$480</f>
        <v>1 = Yes, 0 = No</v>
      </c>
      <c r="H1832" s="23"/>
    </row>
    <row r="1833" spans="1:8" hidden="1" outlineLevel="2" x14ac:dyDescent="0.2">
      <c r="A1833" s="3"/>
      <c r="B1833" s="3"/>
      <c r="C1833" s="10"/>
      <c r="D1833" s="11"/>
      <c r="E1833" s="208" t="str">
        <f xml:space="preserve"> Inputs!E$481</f>
        <v xml:space="preserve">Eligible for post financeability adjustments tax uplift - PR24 Tax revenue adjustment (WN) </v>
      </c>
      <c r="F1833" s="213">
        <f xml:space="preserve"> Inputs!F$481</f>
        <v>0</v>
      </c>
      <c r="G1833" s="208" t="str">
        <f xml:space="preserve"> Inputs!G$481</f>
        <v>1 = Yes, 0 = No</v>
      </c>
      <c r="H1833" s="23"/>
    </row>
    <row r="1834" spans="1:8" hidden="1" outlineLevel="2" x14ac:dyDescent="0.2">
      <c r="A1834" s="3"/>
      <c r="B1834" s="3"/>
      <c r="C1834" s="10"/>
      <c r="D1834" s="11"/>
      <c r="E1834" s="208" t="str">
        <f xml:space="preserve"> Inputs!E$482</f>
        <v xml:space="preserve">Eligible for post financeability adjustments tax uplift - PR24 Tax revenue adjustment (WWN) </v>
      </c>
      <c r="F1834" s="213">
        <f xml:space="preserve"> Inputs!F$482</f>
        <v>0</v>
      </c>
      <c r="G1834" s="208" t="str">
        <f xml:space="preserve"> Inputs!G$482</f>
        <v>1 = Yes, 0 = No</v>
      </c>
      <c r="H1834" s="23"/>
    </row>
    <row r="1835" spans="1:8" hidden="1" outlineLevel="2" x14ac:dyDescent="0.2">
      <c r="A1835" s="3"/>
      <c r="B1835" s="3"/>
      <c r="C1835" s="10"/>
      <c r="D1835" s="11"/>
      <c r="E1835" s="208" t="str">
        <f xml:space="preserve"> Inputs!E$483</f>
        <v xml:space="preserve">Eligible for post financeability adjustments tax uplift - PR24 Tax revenue adjustment (BR) </v>
      </c>
      <c r="F1835" s="213">
        <f xml:space="preserve"> Inputs!F$483</f>
        <v>0</v>
      </c>
      <c r="G1835" s="208" t="str">
        <f xml:space="preserve"> Inputs!G$483</f>
        <v>1 = Yes, 0 = No</v>
      </c>
      <c r="H1835" s="23"/>
    </row>
    <row r="1836" spans="1:8" hidden="1" outlineLevel="2" x14ac:dyDescent="0.2">
      <c r="A1836" s="3"/>
      <c r="B1836" s="3"/>
      <c r="C1836" s="10"/>
      <c r="D1836" s="11"/>
      <c r="E1836" s="208" t="str">
        <f xml:space="preserve"> Inputs!E$484</f>
        <v xml:space="preserve">Eligible for post financeability adjustments tax uplift - PR24 Tax revenue adjustment (ADDN1) </v>
      </c>
      <c r="F1836" s="213">
        <f xml:space="preserve"> Inputs!F$484</f>
        <v>0</v>
      </c>
      <c r="G1836" s="208" t="str">
        <f xml:space="preserve"> Inputs!G$484</f>
        <v>1 = Yes, 0 = No</v>
      </c>
      <c r="H1836" s="23"/>
    </row>
    <row r="1837" spans="1:8" hidden="1" outlineLevel="2" x14ac:dyDescent="0.2">
      <c r="A1837" s="3"/>
      <c r="B1837" s="3"/>
      <c r="C1837" s="10"/>
      <c r="D1837" s="11"/>
      <c r="E1837" s="208" t="str">
        <f xml:space="preserve"> Inputs!E$485</f>
        <v xml:space="preserve">Eligible for post financeability adjustments tax uplift - PR24 Tax revenue adjustment (ADDN2) </v>
      </c>
      <c r="F1837" s="213">
        <f xml:space="preserve"> Inputs!F$485</f>
        <v>0</v>
      </c>
      <c r="G1837" s="208" t="str">
        <f xml:space="preserve"> Inputs!G$485</f>
        <v>1 = Yes, 0 = No</v>
      </c>
      <c r="H1837" s="23"/>
    </row>
    <row r="1838" spans="1:8" hidden="1" outlineLevel="2" x14ac:dyDescent="0.2">
      <c r="A1838" s="3"/>
      <c r="B1838" s="3"/>
      <c r="C1838" s="10"/>
      <c r="D1838" s="11"/>
      <c r="E1838" s="208" t="str">
        <f xml:space="preserve"> Inputs!E$486</f>
        <v xml:space="preserve">Eligible for post financeability adjustments tax uplift - PR24 Tax revenue adjustment (Residential retail) </v>
      </c>
      <c r="F1838" s="213">
        <f xml:space="preserve"> Inputs!F$486</f>
        <v>0</v>
      </c>
      <c r="G1838" s="208" t="str">
        <f xml:space="preserve"> Inputs!G$486</f>
        <v>1 = Yes, 0 = No</v>
      </c>
      <c r="H1838" s="23"/>
    </row>
    <row r="1839" spans="1:8" hidden="1" outlineLevel="2" x14ac:dyDescent="0.2">
      <c r="A1839" s="3"/>
      <c r="B1839" s="3"/>
      <c r="C1839" s="10"/>
      <c r="D1839" s="11"/>
      <c r="E1839" s="208" t="str">
        <f xml:space="preserve"> Inputs!E$487</f>
        <v xml:space="preserve">Eligible for post financeability adjustments tax uplift - PR24 Tax revenue adjustment (Business retail) </v>
      </c>
      <c r="F1839" s="213">
        <f xml:space="preserve"> Inputs!F$487</f>
        <v>0</v>
      </c>
      <c r="G1839" s="208" t="str">
        <f xml:space="preserve"> Inputs!G$487</f>
        <v>1 = Yes, 0 = No</v>
      </c>
      <c r="H1839" s="23"/>
    </row>
    <row r="1840" spans="1:8" hidden="1" outlineLevel="2" x14ac:dyDescent="0.2">
      <c r="A1840" s="3"/>
      <c r="B1840" s="3"/>
      <c r="C1840" s="10"/>
      <c r="D1840" s="11"/>
      <c r="E1840" s="211" t="s">
        <v>1811</v>
      </c>
      <c r="F1840" s="212">
        <f t="shared" ref="F1840:F1847" si="521" xml:space="preserve"> $F1824 * ( 1 - $F1832 )</f>
        <v>0</v>
      </c>
      <c r="G1840" s="211" t="s">
        <v>199</v>
      </c>
      <c r="H1840" s="4"/>
    </row>
    <row r="1841" spans="1:8" hidden="1" outlineLevel="2" x14ac:dyDescent="0.2">
      <c r="A1841" s="3"/>
      <c r="B1841" s="3"/>
      <c r="C1841" s="10"/>
      <c r="D1841" s="11"/>
      <c r="E1841" s="211" t="s">
        <v>1812</v>
      </c>
      <c r="F1841" s="212">
        <f t="shared" si="521"/>
        <v>0</v>
      </c>
      <c r="G1841" s="211" t="s">
        <v>199</v>
      </c>
      <c r="H1841" s="4"/>
    </row>
    <row r="1842" spans="1:8" hidden="1" outlineLevel="2" x14ac:dyDescent="0.2">
      <c r="A1842" s="3"/>
      <c r="B1842" s="3"/>
      <c r="C1842" s="10"/>
      <c r="D1842" s="11"/>
      <c r="E1842" s="211" t="s">
        <v>1208</v>
      </c>
      <c r="F1842" s="212">
        <f t="shared" si="521"/>
        <v>0</v>
      </c>
      <c r="G1842" s="211" t="s">
        <v>199</v>
      </c>
      <c r="H1842" s="4"/>
    </row>
    <row r="1843" spans="1:8" hidden="1" outlineLevel="2" x14ac:dyDescent="0.2">
      <c r="A1843" s="3"/>
      <c r="B1843" s="3"/>
      <c r="C1843" s="10"/>
      <c r="D1843" s="11"/>
      <c r="E1843" s="211" t="s">
        <v>289</v>
      </c>
      <c r="F1843" s="212">
        <f t="shared" si="521"/>
        <v>0</v>
      </c>
      <c r="G1843" s="211" t="s">
        <v>199</v>
      </c>
      <c r="H1843" s="4"/>
    </row>
    <row r="1844" spans="1:8" hidden="1" outlineLevel="2" x14ac:dyDescent="0.2">
      <c r="A1844" s="3"/>
      <c r="B1844" s="3"/>
      <c r="C1844" s="10"/>
      <c r="D1844" s="11"/>
      <c r="E1844" s="211" t="s">
        <v>290</v>
      </c>
      <c r="F1844" s="212">
        <f t="shared" si="521"/>
        <v>0</v>
      </c>
      <c r="G1844" s="211" t="s">
        <v>199</v>
      </c>
      <c r="H1844" s="4"/>
    </row>
    <row r="1845" spans="1:8" hidden="1" outlineLevel="2" x14ac:dyDescent="0.2">
      <c r="A1845" s="3"/>
      <c r="B1845" s="3"/>
      <c r="C1845" s="10"/>
      <c r="D1845" s="11"/>
      <c r="E1845" s="211" t="s">
        <v>1813</v>
      </c>
      <c r="F1845" s="212">
        <f t="shared" si="521"/>
        <v>0</v>
      </c>
      <c r="G1845" s="211" t="s">
        <v>199</v>
      </c>
      <c r="H1845" s="4"/>
    </row>
    <row r="1846" spans="1:8" hidden="1" outlineLevel="2" x14ac:dyDescent="0.2">
      <c r="A1846" s="3"/>
      <c r="B1846" s="3"/>
      <c r="C1846" s="10"/>
      <c r="D1846" s="11"/>
      <c r="E1846" s="211" t="s">
        <v>1005</v>
      </c>
      <c r="F1846" s="212">
        <f t="shared" si="521"/>
        <v>0</v>
      </c>
      <c r="G1846" s="211" t="s">
        <v>199</v>
      </c>
      <c r="H1846" s="4"/>
    </row>
    <row r="1847" spans="1:8" hidden="1" outlineLevel="2" x14ac:dyDescent="0.2">
      <c r="A1847" s="3"/>
      <c r="B1847" s="3"/>
      <c r="C1847" s="10"/>
      <c r="D1847" s="11"/>
      <c r="E1847" s="211" t="s">
        <v>466</v>
      </c>
      <c r="F1847" s="212">
        <f t="shared" si="521"/>
        <v>0</v>
      </c>
      <c r="G1847" s="211" t="s">
        <v>199</v>
      </c>
      <c r="H1847" s="4"/>
    </row>
    <row r="1848" spans="1:8" hidden="1" outlineLevel="2" x14ac:dyDescent="0.2"/>
    <row r="1849" spans="1:8" hidden="1" outlineLevel="2" x14ac:dyDescent="0.2"/>
    <row r="1850" spans="1:8" hidden="1" outlineLevel="2" x14ac:dyDescent="0.2">
      <c r="B1850" s="33" t="s">
        <v>1358</v>
      </c>
    </row>
    <row r="1851" spans="1:8" hidden="1" outlineLevel="2" x14ac:dyDescent="0.2">
      <c r="E1851" s="37" t="str">
        <f t="shared" ref="E1851:G1851" si="522" xml:space="preserve"> E$281</f>
        <v xml:space="preserve">Ofwat - PR24 Real price effects revenue adjustment expressed in 2027-28 CPIH FYA prices (WR) </v>
      </c>
      <c r="F1851" s="4">
        <f t="shared" si="522"/>
        <v>0</v>
      </c>
      <c r="G1851" s="37" t="str">
        <f t="shared" si="522"/>
        <v>£m</v>
      </c>
      <c r="H1851" s="4"/>
    </row>
    <row r="1852" spans="1:8" hidden="1" outlineLevel="2" x14ac:dyDescent="0.2">
      <c r="E1852" s="37" t="str">
        <f t="shared" ref="E1852:G1852" si="523" xml:space="preserve"> E$282</f>
        <v xml:space="preserve">Ofwat - PR24 Real price effects revenue adjustment expressed in 2027-28 CPIH FYA prices (WN) </v>
      </c>
      <c r="F1852" s="4">
        <f t="shared" si="523"/>
        <v>0</v>
      </c>
      <c r="G1852" s="37" t="str">
        <f t="shared" si="523"/>
        <v>£m</v>
      </c>
      <c r="H1852" s="4"/>
    </row>
    <row r="1853" spans="1:8" hidden="1" outlineLevel="2" x14ac:dyDescent="0.2">
      <c r="E1853" s="37" t="str">
        <f t="shared" ref="E1853:G1853" si="524" xml:space="preserve"> E$283</f>
        <v xml:space="preserve">Ofwat - PR24 Real price effects revenue adjustment expressed in 2027-28 CPIH FYA prices (WWN) </v>
      </c>
      <c r="F1853" s="4">
        <f t="shared" si="524"/>
        <v>0</v>
      </c>
      <c r="G1853" s="37" t="str">
        <f t="shared" si="524"/>
        <v>£m</v>
      </c>
      <c r="H1853" s="4"/>
    </row>
    <row r="1854" spans="1:8" hidden="1" outlineLevel="2" x14ac:dyDescent="0.2">
      <c r="E1854" s="37" t="str">
        <f t="shared" ref="E1854:G1854" si="525" xml:space="preserve"> E$284</f>
        <v xml:space="preserve">Ofwat - PR24 Real price effects revenue adjustment expressed in 2027-28 CPIH FYA prices (BR) </v>
      </c>
      <c r="F1854" s="4">
        <f t="shared" si="525"/>
        <v>0</v>
      </c>
      <c r="G1854" s="37" t="str">
        <f t="shared" si="525"/>
        <v>£m</v>
      </c>
      <c r="H1854" s="4"/>
    </row>
    <row r="1855" spans="1:8" hidden="1" outlineLevel="2" x14ac:dyDescent="0.2">
      <c r="E1855" s="37" t="str">
        <f t="shared" ref="E1855:G1855" si="526" xml:space="preserve"> E$285</f>
        <v xml:space="preserve">Ofwat - PR24 Real price effects revenue adjustment expressed in 2027-28 CPIH FYA prices (ADDN1) </v>
      </c>
      <c r="F1855" s="4">
        <f t="shared" si="526"/>
        <v>0</v>
      </c>
      <c r="G1855" s="37" t="str">
        <f t="shared" si="526"/>
        <v>£m</v>
      </c>
      <c r="H1855" s="4"/>
    </row>
    <row r="1856" spans="1:8" hidden="1" outlineLevel="2" x14ac:dyDescent="0.2">
      <c r="E1856" s="37" t="str">
        <f t="shared" ref="E1856:G1856" si="527" xml:space="preserve"> E$286</f>
        <v xml:space="preserve">Ofwat - PR24 Real price effects revenue adjustment expressed in 2027-28 CPIH FYA prices (ADDN2) </v>
      </c>
      <c r="F1856" s="4">
        <f t="shared" si="527"/>
        <v>0</v>
      </c>
      <c r="G1856" s="37" t="str">
        <f t="shared" si="527"/>
        <v>£m</v>
      </c>
      <c r="H1856" s="4"/>
    </row>
    <row r="1857" spans="1:8" hidden="1" outlineLevel="2" x14ac:dyDescent="0.2">
      <c r="E1857" s="37" t="str">
        <f t="shared" ref="E1857:G1857" si="528" xml:space="preserve"> E$287</f>
        <v xml:space="preserve">Ofwat - PR24 Real price effects revenue adjustment expressed in 2027-28 CPIH FYA prices (Residential retail) </v>
      </c>
      <c r="F1857" s="4">
        <f t="shared" si="528"/>
        <v>0</v>
      </c>
      <c r="G1857" s="37" t="str">
        <f t="shared" si="528"/>
        <v>£m</v>
      </c>
      <c r="H1857" s="4"/>
    </row>
    <row r="1858" spans="1:8" hidden="1" outlineLevel="2" x14ac:dyDescent="0.2">
      <c r="E1858" s="37" t="str">
        <f t="shared" ref="E1858:G1858" si="529" xml:space="preserve"> E$288</f>
        <v xml:space="preserve">Ofwat - PR24 Real price effects revenue adjustment expressed in 2027-28 CPIH FYA prices (Business retail) </v>
      </c>
      <c r="F1858" s="4">
        <f t="shared" si="529"/>
        <v>0</v>
      </c>
      <c r="G1858" s="37" t="str">
        <f t="shared" si="529"/>
        <v>£m</v>
      </c>
      <c r="H1858" s="4"/>
    </row>
    <row r="1859" spans="1:8" hidden="1" outlineLevel="2" x14ac:dyDescent="0.2">
      <c r="A1859" s="3"/>
      <c r="B1859" s="3"/>
      <c r="C1859" s="10"/>
      <c r="D1859" s="11"/>
      <c r="E1859" s="208" t="str">
        <f xml:space="preserve"> Inputs!E$489</f>
        <v xml:space="preserve">Eligible for post financeability adjustments tax uplift - PR24 Real price effects revenue adjustment (WR) </v>
      </c>
      <c r="F1859" s="213">
        <f xml:space="preserve"> Inputs!F$489</f>
        <v>0</v>
      </c>
      <c r="G1859" s="208" t="str">
        <f xml:space="preserve"> Inputs!G$489</f>
        <v>1 = Yes, 0 = No</v>
      </c>
      <c r="H1859" s="23"/>
    </row>
    <row r="1860" spans="1:8" hidden="1" outlineLevel="2" x14ac:dyDescent="0.2">
      <c r="A1860" s="3"/>
      <c r="B1860" s="3"/>
      <c r="C1860" s="10"/>
      <c r="D1860" s="11"/>
      <c r="E1860" s="208" t="str">
        <f xml:space="preserve"> Inputs!E$490</f>
        <v xml:space="preserve">Eligible for post financeability adjustments tax uplift - PR24 Real price effects revenue adjustment (WN) </v>
      </c>
      <c r="F1860" s="213">
        <f xml:space="preserve"> Inputs!F$490</f>
        <v>0</v>
      </c>
      <c r="G1860" s="208" t="str">
        <f xml:space="preserve"> Inputs!G$490</f>
        <v>1 = Yes, 0 = No</v>
      </c>
      <c r="H1860" s="23"/>
    </row>
    <row r="1861" spans="1:8" hidden="1" outlineLevel="2" x14ac:dyDescent="0.2">
      <c r="A1861" s="3"/>
      <c r="B1861" s="3"/>
      <c r="C1861" s="10"/>
      <c r="D1861" s="11"/>
      <c r="E1861" s="208" t="str">
        <f xml:space="preserve"> Inputs!E$491</f>
        <v xml:space="preserve">Eligible for post financeability adjustments tax uplift - PR24 Real price effects revenue adjustment (WWN) </v>
      </c>
      <c r="F1861" s="213">
        <f xml:space="preserve"> Inputs!F$491</f>
        <v>0</v>
      </c>
      <c r="G1861" s="208" t="str">
        <f xml:space="preserve"> Inputs!G$491</f>
        <v>1 = Yes, 0 = No</v>
      </c>
      <c r="H1861" s="23"/>
    </row>
    <row r="1862" spans="1:8" hidden="1" outlineLevel="2" x14ac:dyDescent="0.2">
      <c r="A1862" s="3"/>
      <c r="B1862" s="3"/>
      <c r="C1862" s="10"/>
      <c r="D1862" s="11"/>
      <c r="E1862" s="208" t="str">
        <f xml:space="preserve"> Inputs!E$492</f>
        <v xml:space="preserve">Eligible for post financeability adjustments tax uplift - PR24 Real price effects revenue adjustment (BR) </v>
      </c>
      <c r="F1862" s="213">
        <f xml:space="preserve"> Inputs!F$492</f>
        <v>0</v>
      </c>
      <c r="G1862" s="208" t="str">
        <f xml:space="preserve"> Inputs!G$492</f>
        <v>1 = Yes, 0 = No</v>
      </c>
      <c r="H1862" s="23"/>
    </row>
    <row r="1863" spans="1:8" hidden="1" outlineLevel="2" x14ac:dyDescent="0.2">
      <c r="A1863" s="3"/>
      <c r="B1863" s="3"/>
      <c r="C1863" s="10"/>
      <c r="D1863" s="11"/>
      <c r="E1863" s="208" t="str">
        <f xml:space="preserve"> Inputs!E$493</f>
        <v xml:space="preserve">Eligible for post financeability adjustments tax uplift - PR24 Real price effects revenue adjustment (ADDN1) </v>
      </c>
      <c r="F1863" s="213">
        <f xml:space="preserve"> Inputs!F$493</f>
        <v>0</v>
      </c>
      <c r="G1863" s="208" t="str">
        <f xml:space="preserve"> Inputs!G$493</f>
        <v>1 = Yes, 0 = No</v>
      </c>
      <c r="H1863" s="23"/>
    </row>
    <row r="1864" spans="1:8" hidden="1" outlineLevel="2" x14ac:dyDescent="0.2">
      <c r="A1864" s="3"/>
      <c r="B1864" s="3"/>
      <c r="C1864" s="10"/>
      <c r="D1864" s="11"/>
      <c r="E1864" s="208" t="str">
        <f xml:space="preserve"> Inputs!E$494</f>
        <v xml:space="preserve">Eligible for post financeability adjustments tax uplift - PR24 Real price effects revenue adjustment (ADDN2) </v>
      </c>
      <c r="F1864" s="213">
        <f xml:space="preserve"> Inputs!F$494</f>
        <v>0</v>
      </c>
      <c r="G1864" s="208" t="str">
        <f xml:space="preserve"> Inputs!G$494</f>
        <v>1 = Yes, 0 = No</v>
      </c>
      <c r="H1864" s="23"/>
    </row>
    <row r="1865" spans="1:8" hidden="1" outlineLevel="2" x14ac:dyDescent="0.2">
      <c r="A1865" s="3"/>
      <c r="B1865" s="3"/>
      <c r="C1865" s="10"/>
      <c r="D1865" s="11"/>
      <c r="E1865" s="208" t="str">
        <f xml:space="preserve"> Inputs!E$495</f>
        <v xml:space="preserve">Eligible for post financeability adjustments tax uplift - PR24 Real price effects revenue adjustment (Residential retail) </v>
      </c>
      <c r="F1865" s="213">
        <f xml:space="preserve"> Inputs!F$495</f>
        <v>0</v>
      </c>
      <c r="G1865" s="208" t="str">
        <f xml:space="preserve"> Inputs!G$495</f>
        <v>1 = Yes, 0 = No</v>
      </c>
      <c r="H1865" s="23"/>
    </row>
    <row r="1866" spans="1:8" hidden="1" outlineLevel="2" x14ac:dyDescent="0.2">
      <c r="A1866" s="3"/>
      <c r="B1866" s="3"/>
      <c r="C1866" s="10"/>
      <c r="D1866" s="11"/>
      <c r="E1866" s="208" t="str">
        <f xml:space="preserve"> Inputs!E$496</f>
        <v xml:space="preserve">Eligible for post financeability adjustments tax uplift - PR24 Real price effects revenue adjustment (Business retail) </v>
      </c>
      <c r="F1866" s="213">
        <f xml:space="preserve"> Inputs!F$496</f>
        <v>0</v>
      </c>
      <c r="G1866" s="208" t="str">
        <f xml:space="preserve"> Inputs!G$496</f>
        <v>1 = Yes, 0 = No</v>
      </c>
      <c r="H1866" s="23"/>
    </row>
    <row r="1867" spans="1:8" hidden="1" outlineLevel="2" x14ac:dyDescent="0.2">
      <c r="A1867" s="3"/>
      <c r="B1867" s="3"/>
      <c r="C1867" s="10"/>
      <c r="D1867" s="11"/>
      <c r="E1867" s="211" t="s">
        <v>814</v>
      </c>
      <c r="F1867" s="212">
        <f t="shared" ref="F1867:F1874" si="530" xml:space="preserve"> $F1851 * ( 1 - $F1859 )</f>
        <v>0</v>
      </c>
      <c r="G1867" s="211" t="s">
        <v>199</v>
      </c>
      <c r="H1867" s="4"/>
    </row>
    <row r="1868" spans="1:8" hidden="1" outlineLevel="2" x14ac:dyDescent="0.2">
      <c r="A1868" s="3"/>
      <c r="B1868" s="3"/>
      <c r="C1868" s="10"/>
      <c r="D1868" s="11"/>
      <c r="E1868" s="211" t="s">
        <v>815</v>
      </c>
      <c r="F1868" s="212">
        <f t="shared" si="530"/>
        <v>0</v>
      </c>
      <c r="G1868" s="211" t="s">
        <v>199</v>
      </c>
      <c r="H1868" s="4"/>
    </row>
    <row r="1869" spans="1:8" hidden="1" outlineLevel="2" x14ac:dyDescent="0.2">
      <c r="A1869" s="3"/>
      <c r="B1869" s="3"/>
      <c r="C1869" s="10"/>
      <c r="D1869" s="11"/>
      <c r="E1869" s="211" t="s">
        <v>1209</v>
      </c>
      <c r="F1869" s="212">
        <f t="shared" si="530"/>
        <v>0</v>
      </c>
      <c r="G1869" s="211" t="s">
        <v>199</v>
      </c>
      <c r="H1869" s="4"/>
    </row>
    <row r="1870" spans="1:8" hidden="1" outlineLevel="2" x14ac:dyDescent="0.2">
      <c r="A1870" s="3"/>
      <c r="B1870" s="3"/>
      <c r="C1870" s="10"/>
      <c r="D1870" s="11"/>
      <c r="E1870" s="211" t="s">
        <v>2167</v>
      </c>
      <c r="F1870" s="212">
        <f t="shared" si="530"/>
        <v>0</v>
      </c>
      <c r="G1870" s="211" t="s">
        <v>199</v>
      </c>
      <c r="H1870" s="4"/>
    </row>
    <row r="1871" spans="1:8" hidden="1" outlineLevel="2" x14ac:dyDescent="0.2">
      <c r="A1871" s="3"/>
      <c r="B1871" s="3"/>
      <c r="C1871" s="10"/>
      <c r="D1871" s="11"/>
      <c r="E1871" s="211" t="s">
        <v>2168</v>
      </c>
      <c r="F1871" s="212">
        <f t="shared" si="530"/>
        <v>0</v>
      </c>
      <c r="G1871" s="211" t="s">
        <v>199</v>
      </c>
      <c r="H1871" s="4"/>
    </row>
    <row r="1872" spans="1:8" hidden="1" outlineLevel="2" x14ac:dyDescent="0.2">
      <c r="A1872" s="3"/>
      <c r="B1872" s="3"/>
      <c r="C1872" s="10"/>
      <c r="D1872" s="11"/>
      <c r="E1872" s="211" t="s">
        <v>631</v>
      </c>
      <c r="F1872" s="212">
        <f t="shared" si="530"/>
        <v>0</v>
      </c>
      <c r="G1872" s="211" t="s">
        <v>199</v>
      </c>
      <c r="H1872" s="4"/>
    </row>
    <row r="1873" spans="1:8" hidden="1" outlineLevel="2" x14ac:dyDescent="0.2">
      <c r="A1873" s="3"/>
      <c r="B1873" s="3"/>
      <c r="C1873" s="10"/>
      <c r="D1873" s="11"/>
      <c r="E1873" s="211" t="s">
        <v>2169</v>
      </c>
      <c r="F1873" s="212">
        <f t="shared" si="530"/>
        <v>0</v>
      </c>
      <c r="G1873" s="211" t="s">
        <v>199</v>
      </c>
      <c r="H1873" s="4"/>
    </row>
    <row r="1874" spans="1:8" hidden="1" outlineLevel="2" x14ac:dyDescent="0.2">
      <c r="A1874" s="3"/>
      <c r="B1874" s="3"/>
      <c r="C1874" s="10"/>
      <c r="D1874" s="11"/>
      <c r="E1874" s="211" t="s">
        <v>816</v>
      </c>
      <c r="F1874" s="212">
        <f t="shared" si="530"/>
        <v>0</v>
      </c>
      <c r="G1874" s="211" t="s">
        <v>199</v>
      </c>
      <c r="H1874" s="4"/>
    </row>
    <row r="1875" spans="1:8" hidden="1" outlineLevel="2" x14ac:dyDescent="0.2"/>
    <row r="1876" spans="1:8" hidden="1" outlineLevel="2" x14ac:dyDescent="0.2"/>
    <row r="1877" spans="1:8" hidden="1" outlineLevel="2" x14ac:dyDescent="0.2">
      <c r="B1877" s="33" t="s">
        <v>1940</v>
      </c>
    </row>
    <row r="1878" spans="1:8" hidden="1" outlineLevel="2" x14ac:dyDescent="0.2">
      <c r="E1878" s="37" t="str">
        <f t="shared" ref="E1878:G1878" si="531" xml:space="preserve"> E$301</f>
        <v xml:space="preserve">Ofwat - PR24 Major projects revenue adjustment expressed in 2027-28 CPIH FYA prices (WR) </v>
      </c>
      <c r="F1878" s="4">
        <f t="shared" si="531"/>
        <v>0</v>
      </c>
      <c r="G1878" s="37" t="str">
        <f t="shared" si="531"/>
        <v>£m</v>
      </c>
      <c r="H1878" s="4"/>
    </row>
    <row r="1879" spans="1:8" hidden="1" outlineLevel="2" x14ac:dyDescent="0.2">
      <c r="E1879" s="37" t="str">
        <f t="shared" ref="E1879:G1879" si="532" xml:space="preserve"> E$302</f>
        <v xml:space="preserve">Ofwat - PR24 Major projects revenue adjustment expressed in 2027-28 CPIH FYA prices (WN) </v>
      </c>
      <c r="F1879" s="4">
        <f t="shared" si="532"/>
        <v>0</v>
      </c>
      <c r="G1879" s="37" t="str">
        <f t="shared" si="532"/>
        <v>£m</v>
      </c>
      <c r="H1879" s="4"/>
    </row>
    <row r="1880" spans="1:8" hidden="1" outlineLevel="2" x14ac:dyDescent="0.2">
      <c r="E1880" s="37" t="str">
        <f t="shared" ref="E1880:G1880" si="533" xml:space="preserve"> E$303</f>
        <v xml:space="preserve">Ofwat - PR24 Major projects revenue adjustment expressed in 2027-28 CPIH FYA prices (WWN) </v>
      </c>
      <c r="F1880" s="4">
        <f t="shared" si="533"/>
        <v>0</v>
      </c>
      <c r="G1880" s="37" t="str">
        <f t="shared" si="533"/>
        <v>£m</v>
      </c>
      <c r="H1880" s="4"/>
    </row>
    <row r="1881" spans="1:8" hidden="1" outlineLevel="2" x14ac:dyDescent="0.2">
      <c r="E1881" s="37" t="str">
        <f t="shared" ref="E1881:G1881" si="534" xml:space="preserve"> E$304</f>
        <v xml:space="preserve">Ofwat - PR24 Major projects revenue adjustment expressed in 2027-28 CPIH FYA prices (BR) </v>
      </c>
      <c r="F1881" s="4">
        <f t="shared" si="534"/>
        <v>0</v>
      </c>
      <c r="G1881" s="37" t="str">
        <f t="shared" si="534"/>
        <v>£m</v>
      </c>
      <c r="H1881" s="4"/>
    </row>
    <row r="1882" spans="1:8" hidden="1" outlineLevel="2" x14ac:dyDescent="0.2">
      <c r="E1882" s="37" t="str">
        <f t="shared" ref="E1882:G1882" si="535" xml:space="preserve"> E$305</f>
        <v xml:space="preserve">Ofwat - PR24 Major projects revenue adjustment expressed in 2027-28 CPIH FYA prices (ADDN1) </v>
      </c>
      <c r="F1882" s="4">
        <f t="shared" si="535"/>
        <v>0</v>
      </c>
      <c r="G1882" s="37" t="str">
        <f t="shared" si="535"/>
        <v>£m</v>
      </c>
      <c r="H1882" s="4"/>
    </row>
    <row r="1883" spans="1:8" hidden="1" outlineLevel="2" x14ac:dyDescent="0.2">
      <c r="E1883" s="37" t="str">
        <f t="shared" ref="E1883:G1883" si="536" xml:space="preserve"> E$306</f>
        <v xml:space="preserve">Ofwat - PR24 Major projects revenue adjustment expressed in 2027-28 CPIH FYA prices (ADDN2) </v>
      </c>
      <c r="F1883" s="4">
        <f t="shared" si="536"/>
        <v>0</v>
      </c>
      <c r="G1883" s="37" t="str">
        <f t="shared" si="536"/>
        <v>£m</v>
      </c>
      <c r="H1883" s="4"/>
    </row>
    <row r="1884" spans="1:8" hidden="1" outlineLevel="2" x14ac:dyDescent="0.2">
      <c r="E1884" s="37" t="str">
        <f t="shared" ref="E1884:G1884" si="537" xml:space="preserve"> E$307</f>
        <v xml:space="preserve">Ofwat - PR24 Major projects revenue adjustment expressed in 2027-28 CPIH FYA prices (Residential retail) </v>
      </c>
      <c r="F1884" s="4">
        <f t="shared" si="537"/>
        <v>0</v>
      </c>
      <c r="G1884" s="37" t="str">
        <f t="shared" si="537"/>
        <v>£m</v>
      </c>
      <c r="H1884" s="4"/>
    </row>
    <row r="1885" spans="1:8" hidden="1" outlineLevel="2" x14ac:dyDescent="0.2">
      <c r="E1885" s="37" t="str">
        <f t="shared" ref="E1885:G1885" si="538" xml:space="preserve"> E$308</f>
        <v xml:space="preserve">Ofwat - PR24 Major projects revenue adjustment expressed in 2027-28 CPIH FYA prices (Business retail) </v>
      </c>
      <c r="F1885" s="4">
        <f t="shared" si="538"/>
        <v>0</v>
      </c>
      <c r="G1885" s="37" t="str">
        <f t="shared" si="538"/>
        <v>£m</v>
      </c>
      <c r="H1885" s="4"/>
    </row>
    <row r="1886" spans="1:8" hidden="1" outlineLevel="2" x14ac:dyDescent="0.2">
      <c r="A1886" s="3"/>
      <c r="B1886" s="3"/>
      <c r="C1886" s="10"/>
      <c r="D1886" s="11"/>
      <c r="E1886" s="208" t="str">
        <f xml:space="preserve"> Inputs!E$498</f>
        <v xml:space="preserve">Eligible for post financeability adjustments tax uplift - PR24 Major projects revenue adjustment (WR) </v>
      </c>
      <c r="F1886" s="213">
        <f xml:space="preserve"> Inputs!F$498</f>
        <v>0</v>
      </c>
      <c r="G1886" s="208" t="str">
        <f xml:space="preserve"> Inputs!G$498</f>
        <v>1 = Yes, 0 = No</v>
      </c>
      <c r="H1886" s="23"/>
    </row>
    <row r="1887" spans="1:8" hidden="1" outlineLevel="2" x14ac:dyDescent="0.2">
      <c r="A1887" s="3"/>
      <c r="B1887" s="3"/>
      <c r="C1887" s="10"/>
      <c r="D1887" s="11"/>
      <c r="E1887" s="208" t="str">
        <f xml:space="preserve"> Inputs!E$499</f>
        <v xml:space="preserve">Eligible for post financeability adjustments tax uplift - PR24 Major projects revenue adjustment (WN) </v>
      </c>
      <c r="F1887" s="213">
        <f xml:space="preserve"> Inputs!F$499</f>
        <v>0</v>
      </c>
      <c r="G1887" s="208" t="str">
        <f xml:space="preserve"> Inputs!G$499</f>
        <v>1 = Yes, 0 = No</v>
      </c>
      <c r="H1887" s="23"/>
    </row>
    <row r="1888" spans="1:8" hidden="1" outlineLevel="2" x14ac:dyDescent="0.2">
      <c r="A1888" s="3"/>
      <c r="B1888" s="3"/>
      <c r="C1888" s="10"/>
      <c r="D1888" s="11"/>
      <c r="E1888" s="208" t="str">
        <f xml:space="preserve"> Inputs!E$500</f>
        <v xml:space="preserve">Eligible for post financeability adjustments tax uplift - PR24 Major projects revenue adjustment (WWN) </v>
      </c>
      <c r="F1888" s="213">
        <f xml:space="preserve"> Inputs!F$500</f>
        <v>0</v>
      </c>
      <c r="G1888" s="208" t="str">
        <f xml:space="preserve"> Inputs!G$500</f>
        <v>1 = Yes, 0 = No</v>
      </c>
      <c r="H1888" s="23"/>
    </row>
    <row r="1889" spans="1:8" hidden="1" outlineLevel="2" x14ac:dyDescent="0.2">
      <c r="A1889" s="3"/>
      <c r="B1889" s="3"/>
      <c r="C1889" s="10"/>
      <c r="D1889" s="11"/>
      <c r="E1889" s="208" t="str">
        <f xml:space="preserve"> Inputs!E$501</f>
        <v xml:space="preserve">Eligible for post financeability adjustments tax uplift - PR24 Major projects revenue adjustment (BR) </v>
      </c>
      <c r="F1889" s="213">
        <f xml:space="preserve"> Inputs!F$501</f>
        <v>0</v>
      </c>
      <c r="G1889" s="208" t="str">
        <f xml:space="preserve"> Inputs!G$501</f>
        <v>1 = Yes, 0 = No</v>
      </c>
      <c r="H1889" s="23"/>
    </row>
    <row r="1890" spans="1:8" hidden="1" outlineLevel="2" x14ac:dyDescent="0.2">
      <c r="A1890" s="3"/>
      <c r="B1890" s="3"/>
      <c r="C1890" s="10"/>
      <c r="D1890" s="11"/>
      <c r="E1890" s="208" t="str">
        <f xml:space="preserve"> Inputs!E$502</f>
        <v xml:space="preserve">Eligible for post financeability adjustments tax uplift - PR24 Major projects revenue adjustment (ADDN1) </v>
      </c>
      <c r="F1890" s="213">
        <f xml:space="preserve"> Inputs!F$502</f>
        <v>0</v>
      </c>
      <c r="G1890" s="208" t="str">
        <f xml:space="preserve"> Inputs!G$502</f>
        <v>1 = Yes, 0 = No</v>
      </c>
      <c r="H1890" s="23"/>
    </row>
    <row r="1891" spans="1:8" hidden="1" outlineLevel="2" x14ac:dyDescent="0.2">
      <c r="A1891" s="3"/>
      <c r="B1891" s="3"/>
      <c r="C1891" s="10"/>
      <c r="D1891" s="11"/>
      <c r="E1891" s="208" t="str">
        <f xml:space="preserve"> Inputs!E$503</f>
        <v xml:space="preserve">Eligible for post financeability adjustments tax uplift - PR24 Major projects revenue adjustment (ADDN2) </v>
      </c>
      <c r="F1891" s="213">
        <f xml:space="preserve"> Inputs!F$503</f>
        <v>0</v>
      </c>
      <c r="G1891" s="208" t="str">
        <f xml:space="preserve"> Inputs!G$503</f>
        <v>1 = Yes, 0 = No</v>
      </c>
      <c r="H1891" s="23"/>
    </row>
    <row r="1892" spans="1:8" hidden="1" outlineLevel="2" x14ac:dyDescent="0.2">
      <c r="A1892" s="3"/>
      <c r="B1892" s="3"/>
      <c r="C1892" s="10"/>
      <c r="D1892" s="11"/>
      <c r="E1892" s="208" t="str">
        <f xml:space="preserve"> Inputs!E$504</f>
        <v xml:space="preserve">Eligible for post financeability adjustments tax uplift - PR24 Major projects revenue adjustment (Residential retail) </v>
      </c>
      <c r="F1892" s="213">
        <f xml:space="preserve"> Inputs!F$504</f>
        <v>0</v>
      </c>
      <c r="G1892" s="208" t="str">
        <f xml:space="preserve"> Inputs!G$504</f>
        <v>1 = Yes, 0 = No</v>
      </c>
      <c r="H1892" s="23"/>
    </row>
    <row r="1893" spans="1:8" hidden="1" outlineLevel="2" x14ac:dyDescent="0.2">
      <c r="A1893" s="3"/>
      <c r="B1893" s="3"/>
      <c r="C1893" s="10"/>
      <c r="D1893" s="11"/>
      <c r="E1893" s="208" t="str">
        <f xml:space="preserve"> Inputs!E$505</f>
        <v xml:space="preserve">Eligible for post financeability adjustments tax uplift - PR24 Major projects revenue adjustment (Business retail) </v>
      </c>
      <c r="F1893" s="213">
        <f xml:space="preserve"> Inputs!F$505</f>
        <v>0</v>
      </c>
      <c r="G1893" s="208" t="str">
        <f xml:space="preserve"> Inputs!G$505</f>
        <v>1 = Yes, 0 = No</v>
      </c>
      <c r="H1893" s="23"/>
    </row>
    <row r="1894" spans="1:8" hidden="1" outlineLevel="2" x14ac:dyDescent="0.2">
      <c r="A1894" s="3"/>
      <c r="B1894" s="3"/>
      <c r="C1894" s="10"/>
      <c r="D1894" s="11"/>
      <c r="E1894" s="211" t="s">
        <v>2942</v>
      </c>
      <c r="F1894" s="212">
        <f t="shared" ref="F1894:F1901" si="539" xml:space="preserve"> $F1878 * ( 1 - $F1886 )</f>
        <v>0</v>
      </c>
      <c r="G1894" s="211" t="s">
        <v>199</v>
      </c>
      <c r="H1894" s="4"/>
    </row>
    <row r="1895" spans="1:8" hidden="1" outlineLevel="2" x14ac:dyDescent="0.2">
      <c r="A1895" s="3"/>
      <c r="B1895" s="3"/>
      <c r="C1895" s="10"/>
      <c r="D1895" s="11"/>
      <c r="E1895" s="211" t="s">
        <v>2943</v>
      </c>
      <c r="F1895" s="212">
        <f t="shared" si="539"/>
        <v>0</v>
      </c>
      <c r="G1895" s="211" t="s">
        <v>199</v>
      </c>
      <c r="H1895" s="4"/>
    </row>
    <row r="1896" spans="1:8" hidden="1" outlineLevel="2" x14ac:dyDescent="0.2">
      <c r="A1896" s="3"/>
      <c r="B1896" s="3"/>
      <c r="C1896" s="10"/>
      <c r="D1896" s="11"/>
      <c r="E1896" s="211" t="s">
        <v>2352</v>
      </c>
      <c r="F1896" s="212">
        <f t="shared" si="539"/>
        <v>0</v>
      </c>
      <c r="G1896" s="211" t="s">
        <v>199</v>
      </c>
      <c r="H1896" s="4"/>
    </row>
    <row r="1897" spans="1:8" hidden="1" outlineLevel="2" x14ac:dyDescent="0.2">
      <c r="A1897" s="3"/>
      <c r="B1897" s="3"/>
      <c r="C1897" s="10"/>
      <c r="D1897" s="11"/>
      <c r="E1897" s="211" t="s">
        <v>1421</v>
      </c>
      <c r="F1897" s="212">
        <f t="shared" si="539"/>
        <v>0</v>
      </c>
      <c r="G1897" s="211" t="s">
        <v>199</v>
      </c>
      <c r="H1897" s="4"/>
    </row>
    <row r="1898" spans="1:8" hidden="1" outlineLevel="2" x14ac:dyDescent="0.2">
      <c r="A1898" s="3"/>
      <c r="B1898" s="3"/>
      <c r="C1898" s="10"/>
      <c r="D1898" s="11"/>
      <c r="E1898" s="211" t="s">
        <v>632</v>
      </c>
      <c r="F1898" s="212">
        <f t="shared" si="539"/>
        <v>0</v>
      </c>
      <c r="G1898" s="211" t="s">
        <v>199</v>
      </c>
      <c r="H1898" s="4"/>
    </row>
    <row r="1899" spans="1:8" hidden="1" outlineLevel="2" x14ac:dyDescent="0.2">
      <c r="A1899" s="3"/>
      <c r="B1899" s="3"/>
      <c r="C1899" s="10"/>
      <c r="D1899" s="11"/>
      <c r="E1899" s="211" t="s">
        <v>2170</v>
      </c>
      <c r="F1899" s="212">
        <f t="shared" si="539"/>
        <v>0</v>
      </c>
      <c r="G1899" s="211" t="s">
        <v>199</v>
      </c>
      <c r="H1899" s="4"/>
    </row>
    <row r="1900" spans="1:8" hidden="1" outlineLevel="2" x14ac:dyDescent="0.2">
      <c r="A1900" s="3"/>
      <c r="B1900" s="3"/>
      <c r="C1900" s="10"/>
      <c r="D1900" s="11"/>
      <c r="E1900" s="211" t="s">
        <v>2944</v>
      </c>
      <c r="F1900" s="212">
        <f t="shared" si="539"/>
        <v>0</v>
      </c>
      <c r="G1900" s="211" t="s">
        <v>199</v>
      </c>
      <c r="H1900" s="4"/>
    </row>
    <row r="1901" spans="1:8" hidden="1" outlineLevel="2" x14ac:dyDescent="0.2">
      <c r="A1901" s="3"/>
      <c r="B1901" s="3"/>
      <c r="C1901" s="10"/>
      <c r="D1901" s="11"/>
      <c r="E1901" s="211" t="s">
        <v>1626</v>
      </c>
      <c r="F1901" s="212">
        <f t="shared" si="539"/>
        <v>0</v>
      </c>
      <c r="G1901" s="211" t="s">
        <v>199</v>
      </c>
      <c r="H1901" s="4"/>
    </row>
    <row r="1902" spans="1:8" hidden="1" outlineLevel="2" x14ac:dyDescent="0.2"/>
    <row r="1903" spans="1:8" hidden="1" outlineLevel="2" x14ac:dyDescent="0.2"/>
    <row r="1904" spans="1:8" hidden="1" outlineLevel="2" x14ac:dyDescent="0.2">
      <c r="B1904" s="33" t="s">
        <v>3059</v>
      </c>
    </row>
    <row r="1905" spans="1:8" hidden="1" outlineLevel="2" x14ac:dyDescent="0.2">
      <c r="E1905" s="37" t="str">
        <f t="shared" ref="E1905:G1905" si="540" xml:space="preserve"> E$321</f>
        <v xml:space="preserve">Ofwat - PR24 Cost change process revenue adjustment expressed in 2027-28 CPIH FYA prices (WR) </v>
      </c>
      <c r="F1905" s="4">
        <f t="shared" si="540"/>
        <v>0</v>
      </c>
      <c r="G1905" s="37" t="str">
        <f t="shared" si="540"/>
        <v>£m</v>
      </c>
      <c r="H1905" s="4"/>
    </row>
    <row r="1906" spans="1:8" hidden="1" outlineLevel="2" x14ac:dyDescent="0.2">
      <c r="E1906" s="37" t="str">
        <f t="shared" ref="E1906:G1906" si="541" xml:space="preserve"> E$322</f>
        <v xml:space="preserve">Ofwat - PR24 Cost change process revenue adjustment expressed in 2027-28 CPIH FYA prices (WN) </v>
      </c>
      <c r="F1906" s="4">
        <f t="shared" si="541"/>
        <v>0</v>
      </c>
      <c r="G1906" s="37" t="str">
        <f t="shared" si="541"/>
        <v>£m</v>
      </c>
      <c r="H1906" s="4"/>
    </row>
    <row r="1907" spans="1:8" hidden="1" outlineLevel="2" x14ac:dyDescent="0.2">
      <c r="E1907" s="37" t="str">
        <f t="shared" ref="E1907:G1907" si="542" xml:space="preserve"> E$323</f>
        <v xml:space="preserve">Ofwat - PR24 Cost change process revenue adjustment expressed in 2027-28 CPIH FYA prices (WWN) </v>
      </c>
      <c r="F1907" s="4">
        <f t="shared" si="542"/>
        <v>0</v>
      </c>
      <c r="G1907" s="37" t="str">
        <f t="shared" si="542"/>
        <v>£m</v>
      </c>
      <c r="H1907" s="4"/>
    </row>
    <row r="1908" spans="1:8" hidden="1" outlineLevel="2" x14ac:dyDescent="0.2">
      <c r="E1908" s="37" t="str">
        <f t="shared" ref="E1908:G1908" si="543" xml:space="preserve"> E$324</f>
        <v xml:space="preserve">Ofwat - PR24 Cost change process revenue adjustment expressed in 2027-28 CPIH FYA prices (BR) </v>
      </c>
      <c r="F1908" s="4">
        <f t="shared" si="543"/>
        <v>0</v>
      </c>
      <c r="G1908" s="37" t="str">
        <f t="shared" si="543"/>
        <v>£m</v>
      </c>
      <c r="H1908" s="4"/>
    </row>
    <row r="1909" spans="1:8" hidden="1" outlineLevel="2" x14ac:dyDescent="0.2">
      <c r="E1909" s="37" t="str">
        <f t="shared" ref="E1909:G1909" si="544" xml:space="preserve"> E$325</f>
        <v xml:space="preserve">Ofwat - PR24 Cost change process revenue adjustment expressed in 2027-28 CPIH FYA prices (ADDN1) </v>
      </c>
      <c r="F1909" s="4">
        <f t="shared" si="544"/>
        <v>0</v>
      </c>
      <c r="G1909" s="37" t="str">
        <f t="shared" si="544"/>
        <v>£m</v>
      </c>
      <c r="H1909" s="4"/>
    </row>
    <row r="1910" spans="1:8" hidden="1" outlineLevel="2" x14ac:dyDescent="0.2">
      <c r="E1910" s="37" t="str">
        <f t="shared" ref="E1910:G1910" si="545" xml:space="preserve"> E$326</f>
        <v xml:space="preserve">Ofwat - PR24 Cost change process revenue adjustment expressed in 2027-28 CPIH FYA prices (ADDN2) </v>
      </c>
      <c r="F1910" s="4">
        <f t="shared" si="545"/>
        <v>0</v>
      </c>
      <c r="G1910" s="37" t="str">
        <f t="shared" si="545"/>
        <v>£m</v>
      </c>
      <c r="H1910" s="4"/>
    </row>
    <row r="1911" spans="1:8" hidden="1" outlineLevel="2" x14ac:dyDescent="0.2">
      <c r="E1911" s="37" t="str">
        <f t="shared" ref="E1911:G1911" si="546" xml:space="preserve"> E$327</f>
        <v xml:space="preserve">Ofwat - PR24 Cost change process revenue adjustment expressed in 2027-28 CPIH FYA prices (Residential retail) </v>
      </c>
      <c r="F1911" s="4">
        <f t="shared" si="546"/>
        <v>0</v>
      </c>
      <c r="G1911" s="37" t="str">
        <f t="shared" si="546"/>
        <v>£m</v>
      </c>
      <c r="H1911" s="4"/>
    </row>
    <row r="1912" spans="1:8" hidden="1" outlineLevel="2" x14ac:dyDescent="0.2">
      <c r="E1912" s="37" t="str">
        <f t="shared" ref="E1912:G1912" si="547" xml:space="preserve"> E$328</f>
        <v xml:space="preserve">Ofwat - PR24 Cost change process revenue adjustment expressed in 2027-28 CPIH FYA prices (Business retail) </v>
      </c>
      <c r="F1912" s="4">
        <f t="shared" si="547"/>
        <v>0</v>
      </c>
      <c r="G1912" s="37" t="str">
        <f t="shared" si="547"/>
        <v>£m</v>
      </c>
      <c r="H1912" s="4"/>
    </row>
    <row r="1913" spans="1:8" hidden="1" outlineLevel="2" x14ac:dyDescent="0.2">
      <c r="A1913" s="3"/>
      <c r="B1913" s="3"/>
      <c r="C1913" s="10"/>
      <c r="D1913" s="11"/>
      <c r="E1913" s="208" t="str">
        <f xml:space="preserve"> Inputs!E$507</f>
        <v xml:space="preserve">Eligible for post financeability adjustments tax uplift - PR24 Cost change process revenue adjustment (WR) </v>
      </c>
      <c r="F1913" s="213">
        <f xml:space="preserve"> Inputs!F$507</f>
        <v>0</v>
      </c>
      <c r="G1913" s="208" t="str">
        <f xml:space="preserve"> Inputs!G$507</f>
        <v>1 = Yes, 0 = No</v>
      </c>
      <c r="H1913" s="23"/>
    </row>
    <row r="1914" spans="1:8" hidden="1" outlineLevel="2" x14ac:dyDescent="0.2">
      <c r="A1914" s="3"/>
      <c r="B1914" s="3"/>
      <c r="C1914" s="10"/>
      <c r="D1914" s="11"/>
      <c r="E1914" s="208" t="str">
        <f xml:space="preserve"> Inputs!E$508</f>
        <v xml:space="preserve">Eligible for post financeability adjustments tax uplift - PR24 Cost change process revenue adjustment (WN) </v>
      </c>
      <c r="F1914" s="213">
        <f xml:space="preserve"> Inputs!F$508</f>
        <v>0</v>
      </c>
      <c r="G1914" s="208" t="str">
        <f xml:space="preserve"> Inputs!G$508</f>
        <v>1 = Yes, 0 = No</v>
      </c>
      <c r="H1914" s="23"/>
    </row>
    <row r="1915" spans="1:8" hidden="1" outlineLevel="2" x14ac:dyDescent="0.2">
      <c r="A1915" s="3"/>
      <c r="B1915" s="3"/>
      <c r="C1915" s="10"/>
      <c r="D1915" s="11"/>
      <c r="E1915" s="208" t="str">
        <f xml:space="preserve"> Inputs!E$509</f>
        <v xml:space="preserve">Eligible for post financeability adjustments tax uplift - PR24 Cost change process revenue adjustment (WWN) </v>
      </c>
      <c r="F1915" s="213">
        <f xml:space="preserve"> Inputs!F$509</f>
        <v>0</v>
      </c>
      <c r="G1915" s="208" t="str">
        <f xml:space="preserve"> Inputs!G$509</f>
        <v>1 = Yes, 0 = No</v>
      </c>
      <c r="H1915" s="23"/>
    </row>
    <row r="1916" spans="1:8" hidden="1" outlineLevel="2" x14ac:dyDescent="0.2">
      <c r="A1916" s="3"/>
      <c r="B1916" s="3"/>
      <c r="C1916" s="10"/>
      <c r="D1916" s="11"/>
      <c r="E1916" s="208" t="str">
        <f xml:space="preserve"> Inputs!E$510</f>
        <v xml:space="preserve">Eligible for post financeability adjustments tax uplift - PR24 Cost change process revenue adjustment (BR) </v>
      </c>
      <c r="F1916" s="213">
        <f xml:space="preserve"> Inputs!F$510</f>
        <v>0</v>
      </c>
      <c r="G1916" s="208" t="str">
        <f xml:space="preserve"> Inputs!G$510</f>
        <v>1 = Yes, 0 = No</v>
      </c>
      <c r="H1916" s="23"/>
    </row>
    <row r="1917" spans="1:8" hidden="1" outlineLevel="2" x14ac:dyDescent="0.2">
      <c r="A1917" s="3"/>
      <c r="B1917" s="3"/>
      <c r="C1917" s="10"/>
      <c r="D1917" s="11"/>
      <c r="E1917" s="208" t="str">
        <f xml:space="preserve"> Inputs!E$511</f>
        <v xml:space="preserve">Eligible for post financeability adjustments tax uplift - PR24 Cost change process revenue adjustment (ADDN1) </v>
      </c>
      <c r="F1917" s="213">
        <f xml:space="preserve"> Inputs!F$511</f>
        <v>0</v>
      </c>
      <c r="G1917" s="208" t="str">
        <f xml:space="preserve"> Inputs!G$511</f>
        <v>1 = Yes, 0 = No</v>
      </c>
      <c r="H1917" s="23"/>
    </row>
    <row r="1918" spans="1:8" hidden="1" outlineLevel="2" x14ac:dyDescent="0.2">
      <c r="A1918" s="3"/>
      <c r="B1918" s="3"/>
      <c r="C1918" s="10"/>
      <c r="D1918" s="11"/>
      <c r="E1918" s="208" t="str">
        <f xml:space="preserve"> Inputs!E$512</f>
        <v xml:space="preserve">Eligible for post financeability adjustments tax uplift - PR24 Cost change process revenue adjustment (ADDN2) </v>
      </c>
      <c r="F1918" s="213">
        <f xml:space="preserve"> Inputs!F$512</f>
        <v>0</v>
      </c>
      <c r="G1918" s="208" t="str">
        <f xml:space="preserve"> Inputs!G$512</f>
        <v>1 = Yes, 0 = No</v>
      </c>
      <c r="H1918" s="23"/>
    </row>
    <row r="1919" spans="1:8" hidden="1" outlineLevel="2" x14ac:dyDescent="0.2">
      <c r="A1919" s="3"/>
      <c r="B1919" s="3"/>
      <c r="C1919" s="10"/>
      <c r="D1919" s="11"/>
      <c r="E1919" s="208" t="str">
        <f xml:space="preserve"> Inputs!E$513</f>
        <v xml:space="preserve">Eligible for post financeability adjustments tax uplift - PR24 Cost change process revenue adjustment (Residential retail) </v>
      </c>
      <c r="F1919" s="213">
        <f xml:space="preserve"> Inputs!F$513</f>
        <v>0</v>
      </c>
      <c r="G1919" s="208" t="str">
        <f xml:space="preserve"> Inputs!G$513</f>
        <v>1 = Yes, 0 = No</v>
      </c>
      <c r="H1919" s="23"/>
    </row>
    <row r="1920" spans="1:8" hidden="1" outlineLevel="2" x14ac:dyDescent="0.2">
      <c r="A1920" s="3"/>
      <c r="B1920" s="3"/>
      <c r="C1920" s="10"/>
      <c r="D1920" s="11"/>
      <c r="E1920" s="208" t="str">
        <f xml:space="preserve"> Inputs!E$514</f>
        <v xml:space="preserve">Eligible for post financeability adjustments tax uplift - PR24 Cost change process revenue adjustment (Business retail) </v>
      </c>
      <c r="F1920" s="213">
        <f xml:space="preserve"> Inputs!F$514</f>
        <v>0</v>
      </c>
      <c r="G1920" s="208" t="str">
        <f xml:space="preserve"> Inputs!G$514</f>
        <v>1 = Yes, 0 = No</v>
      </c>
      <c r="H1920" s="23"/>
    </row>
    <row r="1921" spans="1:8" hidden="1" outlineLevel="2" x14ac:dyDescent="0.2">
      <c r="A1921" s="3"/>
      <c r="B1921" s="3"/>
      <c r="C1921" s="10"/>
      <c r="D1921" s="11"/>
      <c r="E1921" s="211" t="s">
        <v>3060</v>
      </c>
      <c r="F1921" s="212">
        <f t="shared" ref="F1921:F1928" si="548" xml:space="preserve"> $F1905 * ( 1 - $F1913 )</f>
        <v>0</v>
      </c>
      <c r="G1921" s="211" t="s">
        <v>199</v>
      </c>
      <c r="H1921" s="4"/>
    </row>
    <row r="1922" spans="1:8" hidden="1" outlineLevel="2" x14ac:dyDescent="0.2">
      <c r="A1922" s="3"/>
      <c r="B1922" s="3"/>
      <c r="C1922" s="10"/>
      <c r="D1922" s="11"/>
      <c r="E1922" s="211" t="s">
        <v>3061</v>
      </c>
      <c r="F1922" s="212">
        <f t="shared" si="548"/>
        <v>0</v>
      </c>
      <c r="G1922" s="211" t="s">
        <v>199</v>
      </c>
      <c r="H1922" s="4"/>
    </row>
    <row r="1923" spans="1:8" hidden="1" outlineLevel="2" x14ac:dyDescent="0.2">
      <c r="A1923" s="3"/>
      <c r="B1923" s="3"/>
      <c r="C1923" s="10"/>
      <c r="D1923" s="11"/>
      <c r="E1923" s="211" t="s">
        <v>3062</v>
      </c>
      <c r="F1923" s="212">
        <f t="shared" si="548"/>
        <v>0</v>
      </c>
      <c r="G1923" s="211" t="s">
        <v>199</v>
      </c>
      <c r="H1923" s="4"/>
    </row>
    <row r="1924" spans="1:8" hidden="1" outlineLevel="2" x14ac:dyDescent="0.2">
      <c r="A1924" s="3"/>
      <c r="B1924" s="3"/>
      <c r="C1924" s="10"/>
      <c r="D1924" s="11"/>
      <c r="E1924" s="211" t="s">
        <v>3063</v>
      </c>
      <c r="F1924" s="212">
        <f t="shared" si="548"/>
        <v>0</v>
      </c>
      <c r="G1924" s="211" t="s">
        <v>199</v>
      </c>
      <c r="H1924" s="4"/>
    </row>
    <row r="1925" spans="1:8" hidden="1" outlineLevel="2" x14ac:dyDescent="0.2">
      <c r="A1925" s="3"/>
      <c r="B1925" s="3"/>
      <c r="C1925" s="10"/>
      <c r="D1925" s="11"/>
      <c r="E1925" s="211" t="s">
        <v>3064</v>
      </c>
      <c r="F1925" s="212">
        <f t="shared" si="548"/>
        <v>0</v>
      </c>
      <c r="G1925" s="211" t="s">
        <v>199</v>
      </c>
      <c r="H1925" s="4"/>
    </row>
    <row r="1926" spans="1:8" hidden="1" outlineLevel="2" x14ac:dyDescent="0.2">
      <c r="A1926" s="3"/>
      <c r="B1926" s="3"/>
      <c r="C1926" s="10"/>
      <c r="D1926" s="11"/>
      <c r="E1926" s="211" t="s">
        <v>3065</v>
      </c>
      <c r="F1926" s="212">
        <f t="shared" si="548"/>
        <v>0</v>
      </c>
      <c r="G1926" s="211" t="s">
        <v>199</v>
      </c>
      <c r="H1926" s="4"/>
    </row>
    <row r="1927" spans="1:8" hidden="1" outlineLevel="2" x14ac:dyDescent="0.2">
      <c r="A1927" s="3"/>
      <c r="B1927" s="3"/>
      <c r="C1927" s="10"/>
      <c r="D1927" s="11"/>
      <c r="E1927" s="211" t="s">
        <v>3066</v>
      </c>
      <c r="F1927" s="212">
        <f t="shared" si="548"/>
        <v>0</v>
      </c>
      <c r="G1927" s="211" t="s">
        <v>199</v>
      </c>
      <c r="H1927" s="4"/>
    </row>
    <row r="1928" spans="1:8" hidden="1" outlineLevel="2" x14ac:dyDescent="0.2">
      <c r="A1928" s="3"/>
      <c r="B1928" s="3"/>
      <c r="C1928" s="10"/>
      <c r="D1928" s="11"/>
      <c r="E1928" s="211" t="s">
        <v>3067</v>
      </c>
      <c r="F1928" s="212">
        <f t="shared" si="548"/>
        <v>0</v>
      </c>
      <c r="G1928" s="211" t="s">
        <v>199</v>
      </c>
      <c r="H1928" s="4"/>
    </row>
    <row r="1929" spans="1:8" hidden="1" outlineLevel="2" x14ac:dyDescent="0.2"/>
    <row r="1930" spans="1:8" hidden="1" outlineLevel="2" x14ac:dyDescent="0.2"/>
    <row r="1931" spans="1:8" hidden="1" outlineLevel="2" x14ac:dyDescent="0.2">
      <c r="B1931" s="33" t="s">
        <v>940</v>
      </c>
    </row>
    <row r="1932" spans="1:8" hidden="1" outlineLevel="2" x14ac:dyDescent="0.2">
      <c r="E1932" s="37" t="str">
        <f t="shared" ref="E1932:G1932" si="549" xml:space="preserve"> E$341</f>
        <v xml:space="preserve">Ofwat - PR24 Havant Thicket - cost of debt revenue adjustment expressed in 2027-28 CPIH FYA prices (WR) </v>
      </c>
      <c r="F1932" s="4">
        <f t="shared" si="549"/>
        <v>0</v>
      </c>
      <c r="G1932" s="37" t="str">
        <f t="shared" si="549"/>
        <v>£m</v>
      </c>
      <c r="H1932" s="4"/>
    </row>
    <row r="1933" spans="1:8" hidden="1" outlineLevel="2" x14ac:dyDescent="0.2">
      <c r="E1933" s="37" t="str">
        <f t="shared" ref="E1933:G1933" si="550" xml:space="preserve"> E$342</f>
        <v xml:space="preserve">Ofwat - PR24 Havant Thicket - cost of debt revenue adjustment expressed in 2027-28 CPIH FYA prices (WN) </v>
      </c>
      <c r="F1933" s="4">
        <f t="shared" si="550"/>
        <v>0</v>
      </c>
      <c r="G1933" s="37" t="str">
        <f t="shared" si="550"/>
        <v>£m</v>
      </c>
      <c r="H1933" s="4"/>
    </row>
    <row r="1934" spans="1:8" hidden="1" outlineLevel="2" x14ac:dyDescent="0.2">
      <c r="E1934" s="37" t="str">
        <f t="shared" ref="E1934:G1934" si="551" xml:space="preserve"> E$343</f>
        <v xml:space="preserve">Ofwat - PR24 Havant Thicket - cost of debt revenue adjustment expressed in 2027-28 CPIH FYA prices (WWN) </v>
      </c>
      <c r="F1934" s="4">
        <f t="shared" si="551"/>
        <v>0</v>
      </c>
      <c r="G1934" s="37" t="str">
        <f t="shared" si="551"/>
        <v>£m</v>
      </c>
      <c r="H1934" s="4"/>
    </row>
    <row r="1935" spans="1:8" hidden="1" outlineLevel="2" x14ac:dyDescent="0.2">
      <c r="E1935" s="37" t="str">
        <f t="shared" ref="E1935:G1935" si="552" xml:space="preserve"> E$344</f>
        <v xml:space="preserve">Ofwat - PR24 Havant Thicket - cost of debt revenue adjustment expressed in 2027-28 CPIH FYA prices (BR) </v>
      </c>
      <c r="F1935" s="4">
        <f t="shared" si="552"/>
        <v>0</v>
      </c>
      <c r="G1935" s="37" t="str">
        <f t="shared" si="552"/>
        <v>£m</v>
      </c>
      <c r="H1935" s="4"/>
    </row>
    <row r="1936" spans="1:8" hidden="1" outlineLevel="2" x14ac:dyDescent="0.2">
      <c r="E1936" s="37" t="str">
        <f t="shared" ref="E1936:G1936" si="553" xml:space="preserve"> E$345</f>
        <v xml:space="preserve">Ofwat - PR24 Havant Thicket - cost of debt revenue adjustment expressed in 2027-28 CPIH FYA prices (ADDN1) </v>
      </c>
      <c r="F1936" s="4">
        <f t="shared" si="553"/>
        <v>0</v>
      </c>
      <c r="G1936" s="37" t="str">
        <f t="shared" si="553"/>
        <v>£m</v>
      </c>
      <c r="H1936" s="4"/>
    </row>
    <row r="1937" spans="1:8" hidden="1" outlineLevel="2" x14ac:dyDescent="0.2">
      <c r="E1937" s="37" t="str">
        <f t="shared" ref="E1937:G1937" si="554" xml:space="preserve"> E$346</f>
        <v xml:space="preserve">Ofwat - PR24 Havant Thicket - cost of debt revenue adjustment expressed in 2027-28 CPIH FYA prices (ADDN2) </v>
      </c>
      <c r="F1937" s="4">
        <f t="shared" si="554"/>
        <v>0</v>
      </c>
      <c r="G1937" s="37" t="str">
        <f t="shared" si="554"/>
        <v>£m</v>
      </c>
      <c r="H1937" s="4"/>
    </row>
    <row r="1938" spans="1:8" hidden="1" outlineLevel="2" x14ac:dyDescent="0.2">
      <c r="E1938" s="37" t="str">
        <f t="shared" ref="E1938:G1938" si="555" xml:space="preserve"> E$347</f>
        <v xml:space="preserve">Ofwat - PR24 Havant Thicket - cost of debt revenue adjustment expressed in 2027-28 CPIH FYA prices (Residential retail) </v>
      </c>
      <c r="F1938" s="4">
        <f t="shared" si="555"/>
        <v>0</v>
      </c>
      <c r="G1938" s="37" t="str">
        <f t="shared" si="555"/>
        <v>£m</v>
      </c>
      <c r="H1938" s="4"/>
    </row>
    <row r="1939" spans="1:8" hidden="1" outlineLevel="2" x14ac:dyDescent="0.2">
      <c r="E1939" s="37" t="str">
        <f t="shared" ref="E1939:G1939" si="556" xml:space="preserve"> E$348</f>
        <v xml:space="preserve">Ofwat - PR24 Havant Thicket - cost of debt revenue adjustment expressed in 2027-28 CPIH FYA prices (Business retail) </v>
      </c>
      <c r="F1939" s="4">
        <f t="shared" si="556"/>
        <v>0</v>
      </c>
      <c r="G1939" s="37" t="str">
        <f t="shared" si="556"/>
        <v>£m</v>
      </c>
      <c r="H1939" s="4"/>
    </row>
    <row r="1940" spans="1:8" hidden="1" outlineLevel="2" x14ac:dyDescent="0.2">
      <c r="A1940" s="3"/>
      <c r="B1940" s="3"/>
      <c r="C1940" s="10"/>
      <c r="D1940" s="11"/>
      <c r="E1940" s="208" t="str">
        <f xml:space="preserve"> Inputs!E$516</f>
        <v xml:space="preserve">Eligible for post financeability adjustments tax uplift - PR24 Havant Thicket - cost of debt revenue adjustment (WR) </v>
      </c>
      <c r="F1940" s="213">
        <f xml:space="preserve"> Inputs!F$516</f>
        <v>0</v>
      </c>
      <c r="G1940" s="208" t="str">
        <f xml:space="preserve"> Inputs!G$516</f>
        <v>1 = Yes, 0 = No</v>
      </c>
      <c r="H1940" s="23"/>
    </row>
    <row r="1941" spans="1:8" hidden="1" outlineLevel="2" x14ac:dyDescent="0.2">
      <c r="A1941" s="3"/>
      <c r="B1941" s="3"/>
      <c r="C1941" s="10"/>
      <c r="D1941" s="11"/>
      <c r="E1941" s="208" t="str">
        <f xml:space="preserve"> Inputs!E$517</f>
        <v xml:space="preserve">Eligible for post financeability adjustments tax uplift - PR24 Havant Thicket - cost of debt revenue adjustment (WN) </v>
      </c>
      <c r="F1941" s="213">
        <f xml:space="preserve"> Inputs!F$517</f>
        <v>0</v>
      </c>
      <c r="G1941" s="208" t="str">
        <f xml:space="preserve"> Inputs!G$517</f>
        <v>1 = Yes, 0 = No</v>
      </c>
      <c r="H1941" s="23"/>
    </row>
    <row r="1942" spans="1:8" hidden="1" outlineLevel="2" x14ac:dyDescent="0.2">
      <c r="A1942" s="3"/>
      <c r="B1942" s="3"/>
      <c r="C1942" s="10"/>
      <c r="D1942" s="11"/>
      <c r="E1942" s="208" t="str">
        <f xml:space="preserve"> Inputs!E$518</f>
        <v xml:space="preserve">Eligible for post financeability adjustments tax uplift - PR24 Havant Thicket - cost of debt revenue adjustment (WWN) </v>
      </c>
      <c r="F1942" s="213">
        <f xml:space="preserve"> Inputs!F$518</f>
        <v>0</v>
      </c>
      <c r="G1942" s="208" t="str">
        <f xml:space="preserve"> Inputs!G$518</f>
        <v>1 = Yes, 0 = No</v>
      </c>
      <c r="H1942" s="23"/>
    </row>
    <row r="1943" spans="1:8" hidden="1" outlineLevel="2" x14ac:dyDescent="0.2">
      <c r="A1943" s="3"/>
      <c r="B1943" s="3"/>
      <c r="C1943" s="10"/>
      <c r="D1943" s="11"/>
      <c r="E1943" s="208" t="str">
        <f xml:space="preserve"> Inputs!E$519</f>
        <v xml:space="preserve">Eligible for post financeability adjustments tax uplift - PR24 Havant Thicket - cost of debt revenue adjustment (BR) </v>
      </c>
      <c r="F1943" s="213">
        <f xml:space="preserve"> Inputs!F$519</f>
        <v>0</v>
      </c>
      <c r="G1943" s="208" t="str">
        <f xml:space="preserve"> Inputs!G$519</f>
        <v>1 = Yes, 0 = No</v>
      </c>
      <c r="H1943" s="23"/>
    </row>
    <row r="1944" spans="1:8" hidden="1" outlineLevel="2" x14ac:dyDescent="0.2">
      <c r="A1944" s="3"/>
      <c r="B1944" s="3"/>
      <c r="C1944" s="10"/>
      <c r="D1944" s="11"/>
      <c r="E1944" s="208" t="str">
        <f xml:space="preserve"> Inputs!E$520</f>
        <v xml:space="preserve">Eligible for post financeability adjustments tax uplift - PR24 Havant Thicket - cost of debt revenue adjustment (ADDN1) </v>
      </c>
      <c r="F1944" s="213">
        <f xml:space="preserve"> Inputs!F$520</f>
        <v>0</v>
      </c>
      <c r="G1944" s="208" t="str">
        <f xml:space="preserve"> Inputs!G$520</f>
        <v>1 = Yes, 0 = No</v>
      </c>
      <c r="H1944" s="23"/>
    </row>
    <row r="1945" spans="1:8" hidden="1" outlineLevel="2" x14ac:dyDescent="0.2">
      <c r="A1945" s="3"/>
      <c r="B1945" s="3"/>
      <c r="C1945" s="10"/>
      <c r="D1945" s="11"/>
      <c r="E1945" s="208" t="str">
        <f xml:space="preserve"> Inputs!E$521</f>
        <v xml:space="preserve">Eligible for post financeability adjustments tax uplift - PR24 Havant Thicket - cost of debt revenue adjustment (ADDN2) </v>
      </c>
      <c r="F1945" s="213">
        <f xml:space="preserve"> Inputs!F$521</f>
        <v>0</v>
      </c>
      <c r="G1945" s="208" t="str">
        <f xml:space="preserve"> Inputs!G$521</f>
        <v>1 = Yes, 0 = No</v>
      </c>
      <c r="H1945" s="23"/>
    </row>
    <row r="1946" spans="1:8" hidden="1" outlineLevel="2" x14ac:dyDescent="0.2">
      <c r="A1946" s="3"/>
      <c r="B1946" s="3"/>
      <c r="C1946" s="10"/>
      <c r="D1946" s="11"/>
      <c r="E1946" s="208" t="str">
        <f xml:space="preserve"> Inputs!E$522</f>
        <v xml:space="preserve">Eligible for post financeability adjustments tax uplift - PR24 Havant Thicket - cost of debt revenue adjustment (Residential retail) </v>
      </c>
      <c r="F1946" s="213">
        <f xml:space="preserve"> Inputs!F$522</f>
        <v>0</v>
      </c>
      <c r="G1946" s="208" t="str">
        <f xml:space="preserve"> Inputs!G$522</f>
        <v>1 = Yes, 0 = No</v>
      </c>
      <c r="H1946" s="23"/>
    </row>
    <row r="1947" spans="1:8" hidden="1" outlineLevel="2" x14ac:dyDescent="0.2">
      <c r="A1947" s="3"/>
      <c r="B1947" s="3"/>
      <c r="C1947" s="10"/>
      <c r="D1947" s="11"/>
      <c r="E1947" s="208" t="str">
        <f xml:space="preserve"> Inputs!E$523</f>
        <v xml:space="preserve">Eligible for post financeability adjustments tax uplift - PR24 Havant Thicket - cost of debt revenue adjustment (Business retail) </v>
      </c>
      <c r="F1947" s="213">
        <f xml:space="preserve"> Inputs!F$523</f>
        <v>0</v>
      </c>
      <c r="G1947" s="208" t="str">
        <f xml:space="preserve"> Inputs!G$523</f>
        <v>1 = Yes, 0 = No</v>
      </c>
      <c r="H1947" s="23"/>
    </row>
    <row r="1948" spans="1:8" hidden="1" outlineLevel="2" x14ac:dyDescent="0.2">
      <c r="A1948" s="3"/>
      <c r="B1948" s="3"/>
      <c r="C1948" s="10"/>
      <c r="D1948" s="11"/>
      <c r="E1948" s="211" t="s">
        <v>1814</v>
      </c>
      <c r="F1948" s="212">
        <f t="shared" ref="F1948:F1955" si="557" xml:space="preserve"> $F1932 * ( 1 - $F1940 )</f>
        <v>0</v>
      </c>
      <c r="G1948" s="211" t="s">
        <v>199</v>
      </c>
      <c r="H1948" s="4"/>
    </row>
    <row r="1949" spans="1:8" hidden="1" outlineLevel="2" x14ac:dyDescent="0.2">
      <c r="A1949" s="3"/>
      <c r="B1949" s="3"/>
      <c r="C1949" s="10"/>
      <c r="D1949" s="11"/>
      <c r="E1949" s="211" t="s">
        <v>1815</v>
      </c>
      <c r="F1949" s="212">
        <f t="shared" si="557"/>
        <v>0</v>
      </c>
      <c r="G1949" s="211" t="s">
        <v>199</v>
      </c>
      <c r="H1949" s="4"/>
    </row>
    <row r="1950" spans="1:8" hidden="1" outlineLevel="2" x14ac:dyDescent="0.2">
      <c r="A1950" s="3"/>
      <c r="B1950" s="3"/>
      <c r="C1950" s="10"/>
      <c r="D1950" s="11"/>
      <c r="E1950" s="211" t="s">
        <v>2549</v>
      </c>
      <c r="F1950" s="212">
        <f t="shared" si="557"/>
        <v>0</v>
      </c>
      <c r="G1950" s="211" t="s">
        <v>199</v>
      </c>
      <c r="H1950" s="4"/>
    </row>
    <row r="1951" spans="1:8" hidden="1" outlineLevel="2" x14ac:dyDescent="0.2">
      <c r="A1951" s="3"/>
      <c r="B1951" s="3"/>
      <c r="C1951" s="10"/>
      <c r="D1951" s="11"/>
      <c r="E1951" s="211" t="s">
        <v>291</v>
      </c>
      <c r="F1951" s="212">
        <f t="shared" si="557"/>
        <v>0</v>
      </c>
      <c r="G1951" s="211" t="s">
        <v>199</v>
      </c>
      <c r="H1951" s="4"/>
    </row>
    <row r="1952" spans="1:8" hidden="1" outlineLevel="2" x14ac:dyDescent="0.2">
      <c r="A1952" s="3"/>
      <c r="B1952" s="3"/>
      <c r="C1952" s="10"/>
      <c r="D1952" s="11"/>
      <c r="E1952" s="211" t="s">
        <v>292</v>
      </c>
      <c r="F1952" s="212">
        <f t="shared" si="557"/>
        <v>0</v>
      </c>
      <c r="G1952" s="211" t="s">
        <v>199</v>
      </c>
      <c r="H1952" s="4"/>
    </row>
    <row r="1953" spans="1:8" hidden="1" outlineLevel="2" x14ac:dyDescent="0.2">
      <c r="A1953" s="3"/>
      <c r="B1953" s="3"/>
      <c r="C1953" s="10"/>
      <c r="D1953" s="11"/>
      <c r="E1953" s="211" t="s">
        <v>1816</v>
      </c>
      <c r="F1953" s="212">
        <f t="shared" si="557"/>
        <v>0</v>
      </c>
      <c r="G1953" s="211" t="s">
        <v>199</v>
      </c>
      <c r="H1953" s="4"/>
    </row>
    <row r="1954" spans="1:8" hidden="1" outlineLevel="2" x14ac:dyDescent="0.2">
      <c r="A1954" s="3"/>
      <c r="B1954" s="3"/>
      <c r="C1954" s="10"/>
      <c r="D1954" s="11"/>
      <c r="E1954" s="211" t="s">
        <v>118</v>
      </c>
      <c r="F1954" s="212">
        <f t="shared" si="557"/>
        <v>0</v>
      </c>
      <c r="G1954" s="211" t="s">
        <v>199</v>
      </c>
      <c r="H1954" s="4"/>
    </row>
    <row r="1955" spans="1:8" hidden="1" outlineLevel="2" x14ac:dyDescent="0.2">
      <c r="A1955" s="3"/>
      <c r="B1955" s="3"/>
      <c r="C1955" s="10"/>
      <c r="D1955" s="11"/>
      <c r="E1955" s="211" t="s">
        <v>1210</v>
      </c>
      <c r="F1955" s="212">
        <f t="shared" si="557"/>
        <v>0</v>
      </c>
      <c r="G1955" s="211" t="s">
        <v>199</v>
      </c>
      <c r="H1955" s="4"/>
    </row>
    <row r="1956" spans="1:8" hidden="1" outlineLevel="2" x14ac:dyDescent="0.2"/>
    <row r="1957" spans="1:8" hidden="1" outlineLevel="2" x14ac:dyDescent="0.2"/>
    <row r="1958" spans="1:8" hidden="1" outlineLevel="2" x14ac:dyDescent="0.2">
      <c r="B1958" s="33" t="s">
        <v>1142</v>
      </c>
    </row>
    <row r="1959" spans="1:8" hidden="1" outlineLevel="2" x14ac:dyDescent="0.2">
      <c r="E1959" s="37" t="str">
        <f t="shared" ref="E1959:G1959" si="558" xml:space="preserve"> E$361</f>
        <v xml:space="preserve">Ofwat - PR24 Innovation and water efficiency revenue adjustment expressed in 2027-28 CPIH FYA prices (WR) </v>
      </c>
      <c r="F1959" s="4">
        <f t="shared" si="558"/>
        <v>0</v>
      </c>
      <c r="G1959" s="37" t="str">
        <f t="shared" si="558"/>
        <v>£m</v>
      </c>
      <c r="H1959" s="4"/>
    </row>
    <row r="1960" spans="1:8" hidden="1" outlineLevel="2" x14ac:dyDescent="0.2">
      <c r="E1960" s="37" t="str">
        <f t="shared" ref="E1960:G1960" si="559" xml:space="preserve"> E$362</f>
        <v xml:space="preserve">Ofwat - PR24 Innovation and water efficiency revenue adjustment expressed in 2027-28 CPIH FYA prices (WN) </v>
      </c>
      <c r="F1960" s="4">
        <f t="shared" si="559"/>
        <v>0</v>
      </c>
      <c r="G1960" s="37" t="str">
        <f t="shared" si="559"/>
        <v>£m</v>
      </c>
      <c r="H1960" s="4"/>
    </row>
    <row r="1961" spans="1:8" hidden="1" outlineLevel="2" x14ac:dyDescent="0.2">
      <c r="E1961" s="37" t="str">
        <f t="shared" ref="E1961:G1961" si="560" xml:space="preserve"> E$363</f>
        <v xml:space="preserve">Ofwat - PR24 Innovation and water efficiency revenue adjustment expressed in 2027-28 CPIH FYA prices (WWN) </v>
      </c>
      <c r="F1961" s="4">
        <f t="shared" si="560"/>
        <v>0</v>
      </c>
      <c r="G1961" s="37" t="str">
        <f t="shared" si="560"/>
        <v>£m</v>
      </c>
      <c r="H1961" s="4"/>
    </row>
    <row r="1962" spans="1:8" hidden="1" outlineLevel="2" x14ac:dyDescent="0.2">
      <c r="E1962" s="37" t="str">
        <f t="shared" ref="E1962:G1962" si="561" xml:space="preserve"> E$364</f>
        <v xml:space="preserve">Ofwat - PR24 Innovation and water efficiency revenue adjustment expressed in 2027-28 CPIH FYA prices (BR) </v>
      </c>
      <c r="F1962" s="4">
        <f t="shared" si="561"/>
        <v>0</v>
      </c>
      <c r="G1962" s="37" t="str">
        <f t="shared" si="561"/>
        <v>£m</v>
      </c>
      <c r="H1962" s="4"/>
    </row>
    <row r="1963" spans="1:8" hidden="1" outlineLevel="2" x14ac:dyDescent="0.2">
      <c r="E1963" s="37" t="str">
        <f t="shared" ref="E1963:G1963" si="562" xml:space="preserve"> E$365</f>
        <v xml:space="preserve">Ofwat - PR24 Innovation and water efficiency revenue adjustment expressed in 2027-28 CPIH FYA prices (ADDN1) </v>
      </c>
      <c r="F1963" s="4">
        <f t="shared" si="562"/>
        <v>0</v>
      </c>
      <c r="G1963" s="37" t="str">
        <f t="shared" si="562"/>
        <v>£m</v>
      </c>
      <c r="H1963" s="4"/>
    </row>
    <row r="1964" spans="1:8" hidden="1" outlineLevel="2" x14ac:dyDescent="0.2">
      <c r="E1964" s="37" t="str">
        <f t="shared" ref="E1964:G1964" si="563" xml:space="preserve"> E$366</f>
        <v xml:space="preserve">Ofwat - PR24 Innovation and water efficiency revenue adjustment expressed in 2027-28 CPIH FYA prices (ADDN2) </v>
      </c>
      <c r="F1964" s="4">
        <f t="shared" si="563"/>
        <v>0</v>
      </c>
      <c r="G1964" s="37" t="str">
        <f t="shared" si="563"/>
        <v>£m</v>
      </c>
      <c r="H1964" s="4"/>
    </row>
    <row r="1965" spans="1:8" hidden="1" outlineLevel="2" x14ac:dyDescent="0.2">
      <c r="E1965" s="37" t="str">
        <f t="shared" ref="E1965:G1965" si="564" xml:space="preserve"> E$367</f>
        <v xml:space="preserve">Ofwat - PR24 Innovation and water efficiency revenue adjustment expressed in 2027-28 CPIH FYA prices (Residential retail) </v>
      </c>
      <c r="F1965" s="4">
        <f t="shared" si="564"/>
        <v>0</v>
      </c>
      <c r="G1965" s="37" t="str">
        <f t="shared" si="564"/>
        <v>£m</v>
      </c>
      <c r="H1965" s="4"/>
    </row>
    <row r="1966" spans="1:8" hidden="1" outlineLevel="2" x14ac:dyDescent="0.2">
      <c r="E1966" s="37" t="str">
        <f t="shared" ref="E1966:G1966" si="565" xml:space="preserve"> E$368</f>
        <v xml:space="preserve">Ofwat - PR24 Innovation and water efficiency revenue adjustment expressed in 2027-28 CPIH FYA prices (Business retail) </v>
      </c>
      <c r="F1966" s="4">
        <f t="shared" si="565"/>
        <v>0</v>
      </c>
      <c r="G1966" s="37" t="str">
        <f t="shared" si="565"/>
        <v>£m</v>
      </c>
      <c r="H1966" s="4"/>
    </row>
    <row r="1967" spans="1:8" hidden="1" outlineLevel="2" x14ac:dyDescent="0.2">
      <c r="A1967" s="3"/>
      <c r="B1967" s="3"/>
      <c r="C1967" s="10"/>
      <c r="D1967" s="11"/>
      <c r="E1967" s="208" t="str">
        <f xml:space="preserve"> Inputs!E$525</f>
        <v xml:space="preserve">Eligible for post financeability adjustments tax uplift - PR24 Innovation and water efficiency revenue adjustment (WR) </v>
      </c>
      <c r="F1967" s="213">
        <f xml:space="preserve"> Inputs!F$525</f>
        <v>0</v>
      </c>
      <c r="G1967" s="208" t="str">
        <f xml:space="preserve"> Inputs!G$525</f>
        <v>1 = Yes, 0 = No</v>
      </c>
      <c r="H1967" s="23"/>
    </row>
    <row r="1968" spans="1:8" hidden="1" outlineLevel="2" x14ac:dyDescent="0.2">
      <c r="A1968" s="3"/>
      <c r="B1968" s="3"/>
      <c r="C1968" s="10"/>
      <c r="D1968" s="11"/>
      <c r="E1968" s="208" t="str">
        <f xml:space="preserve"> Inputs!E$526</f>
        <v xml:space="preserve">Eligible for post financeability adjustments tax uplift - PR24 Innovation and water efficiency revenue adjustment (WN) </v>
      </c>
      <c r="F1968" s="213">
        <f xml:space="preserve"> Inputs!F$526</f>
        <v>0</v>
      </c>
      <c r="G1968" s="208" t="str">
        <f xml:space="preserve"> Inputs!G$526</f>
        <v>1 = Yes, 0 = No</v>
      </c>
      <c r="H1968" s="23"/>
    </row>
    <row r="1969" spans="1:8" hidden="1" outlineLevel="2" x14ac:dyDescent="0.2">
      <c r="A1969" s="3"/>
      <c r="B1969" s="3"/>
      <c r="C1969" s="10"/>
      <c r="D1969" s="11"/>
      <c r="E1969" s="208" t="str">
        <f xml:space="preserve"> Inputs!E$527</f>
        <v xml:space="preserve">Eligible for post financeability adjustments tax uplift - PR24 Innovation and water efficiency revenue adjustment (WWN) </v>
      </c>
      <c r="F1969" s="213">
        <f xml:space="preserve"> Inputs!F$527</f>
        <v>0</v>
      </c>
      <c r="G1969" s="208" t="str">
        <f xml:space="preserve"> Inputs!G$527</f>
        <v>1 = Yes, 0 = No</v>
      </c>
      <c r="H1969" s="23"/>
    </row>
    <row r="1970" spans="1:8" hidden="1" outlineLevel="2" x14ac:dyDescent="0.2">
      <c r="A1970" s="3"/>
      <c r="B1970" s="3"/>
      <c r="C1970" s="10"/>
      <c r="D1970" s="11"/>
      <c r="E1970" s="208" t="str">
        <f xml:space="preserve"> Inputs!E$528</f>
        <v xml:space="preserve">Eligible for post financeability adjustments tax uplift - PR24 Innovation and water efficiency revenue adjustment (BR) </v>
      </c>
      <c r="F1970" s="213">
        <f xml:space="preserve"> Inputs!F$528</f>
        <v>0</v>
      </c>
      <c r="G1970" s="208" t="str">
        <f xml:space="preserve"> Inputs!G$528</f>
        <v>1 = Yes, 0 = No</v>
      </c>
      <c r="H1970" s="23"/>
    </row>
    <row r="1971" spans="1:8" hidden="1" outlineLevel="2" x14ac:dyDescent="0.2">
      <c r="A1971" s="3"/>
      <c r="B1971" s="3"/>
      <c r="C1971" s="10"/>
      <c r="D1971" s="11"/>
      <c r="E1971" s="208" t="str">
        <f xml:space="preserve"> Inputs!E$529</f>
        <v xml:space="preserve">Eligible for post financeability adjustments tax uplift - PR24 Innovation and water efficiency revenue adjustment (ADDN1) </v>
      </c>
      <c r="F1971" s="213">
        <f xml:space="preserve"> Inputs!F$529</f>
        <v>0</v>
      </c>
      <c r="G1971" s="208" t="str">
        <f xml:space="preserve"> Inputs!G$529</f>
        <v>1 = Yes, 0 = No</v>
      </c>
      <c r="H1971" s="23"/>
    </row>
    <row r="1972" spans="1:8" hidden="1" outlineLevel="2" x14ac:dyDescent="0.2">
      <c r="A1972" s="3"/>
      <c r="B1972" s="3"/>
      <c r="C1972" s="10"/>
      <c r="D1972" s="11"/>
      <c r="E1972" s="208" t="str">
        <f xml:space="preserve"> Inputs!E$530</f>
        <v xml:space="preserve">Eligible for post financeability adjustments tax uplift - PR24 Innovation and water efficiency revenue adjustment (ADDN2) </v>
      </c>
      <c r="F1972" s="213">
        <f xml:space="preserve"> Inputs!F$530</f>
        <v>0</v>
      </c>
      <c r="G1972" s="208" t="str">
        <f xml:space="preserve"> Inputs!G$530</f>
        <v>1 = Yes, 0 = No</v>
      </c>
      <c r="H1972" s="23"/>
    </row>
    <row r="1973" spans="1:8" hidden="1" outlineLevel="2" x14ac:dyDescent="0.2">
      <c r="A1973" s="3"/>
      <c r="B1973" s="3"/>
      <c r="C1973" s="10"/>
      <c r="D1973" s="11"/>
      <c r="E1973" s="208" t="str">
        <f xml:space="preserve"> Inputs!E$531</f>
        <v xml:space="preserve">Eligible for post financeability adjustments tax uplift - PR24 Innovation and water efficiency revenue adjustment (Residential retail) </v>
      </c>
      <c r="F1973" s="213">
        <f xml:space="preserve"> Inputs!F$531</f>
        <v>0</v>
      </c>
      <c r="G1973" s="208" t="str">
        <f xml:space="preserve"> Inputs!G$531</f>
        <v>1 = Yes, 0 = No</v>
      </c>
      <c r="H1973" s="23"/>
    </row>
    <row r="1974" spans="1:8" hidden="1" outlineLevel="2" x14ac:dyDescent="0.2">
      <c r="A1974" s="3"/>
      <c r="B1974" s="3"/>
      <c r="C1974" s="10"/>
      <c r="D1974" s="11"/>
      <c r="E1974" s="208" t="str">
        <f xml:space="preserve"> Inputs!E$532</f>
        <v xml:space="preserve">Eligible for post financeability adjustments tax uplift - PR24 Innovation and water efficiency revenue adjustment (Business retail) </v>
      </c>
      <c r="F1974" s="213">
        <f xml:space="preserve"> Inputs!F$532</f>
        <v>0</v>
      </c>
      <c r="G1974" s="208" t="str">
        <f xml:space="preserve"> Inputs!G$532</f>
        <v>1 = Yes, 0 = No</v>
      </c>
      <c r="H1974" s="23"/>
    </row>
    <row r="1975" spans="1:8" hidden="1" outlineLevel="2" x14ac:dyDescent="0.2">
      <c r="A1975" s="3"/>
      <c r="B1975" s="3"/>
      <c r="C1975" s="10"/>
      <c r="D1975" s="11"/>
      <c r="E1975" s="211" t="s">
        <v>1627</v>
      </c>
      <c r="F1975" s="212">
        <f t="shared" ref="F1975:F1982" si="566" xml:space="preserve"> $F1959 * ( 1 - $F1967 )</f>
        <v>0</v>
      </c>
      <c r="G1975" s="211" t="s">
        <v>199</v>
      </c>
      <c r="H1975" s="4"/>
    </row>
    <row r="1976" spans="1:8" hidden="1" outlineLevel="2" x14ac:dyDescent="0.2">
      <c r="A1976" s="3"/>
      <c r="B1976" s="3"/>
      <c r="C1976" s="10"/>
      <c r="D1976" s="11"/>
      <c r="E1976" s="211" t="s">
        <v>1628</v>
      </c>
      <c r="F1976" s="212">
        <f t="shared" si="566"/>
        <v>0</v>
      </c>
      <c r="G1976" s="211" t="s">
        <v>199</v>
      </c>
      <c r="H1976" s="4"/>
    </row>
    <row r="1977" spans="1:8" hidden="1" outlineLevel="2" x14ac:dyDescent="0.2">
      <c r="A1977" s="3"/>
      <c r="B1977" s="3"/>
      <c r="C1977" s="10"/>
      <c r="D1977" s="11"/>
      <c r="E1977" s="211" t="s">
        <v>2945</v>
      </c>
      <c r="F1977" s="212">
        <f t="shared" si="566"/>
        <v>0</v>
      </c>
      <c r="G1977" s="211" t="s">
        <v>199</v>
      </c>
      <c r="H1977" s="4"/>
    </row>
    <row r="1978" spans="1:8" hidden="1" outlineLevel="2" x14ac:dyDescent="0.2">
      <c r="A1978" s="3"/>
      <c r="B1978" s="3"/>
      <c r="C1978" s="10"/>
      <c r="D1978" s="11"/>
      <c r="E1978" s="211" t="s">
        <v>119</v>
      </c>
      <c r="F1978" s="212">
        <f t="shared" si="566"/>
        <v>0</v>
      </c>
      <c r="G1978" s="211" t="s">
        <v>199</v>
      </c>
      <c r="H1978" s="4"/>
    </row>
    <row r="1979" spans="1:8" hidden="1" outlineLevel="2" x14ac:dyDescent="0.2">
      <c r="A1979" s="3"/>
      <c r="B1979" s="3"/>
      <c r="C1979" s="10"/>
      <c r="D1979" s="11"/>
      <c r="E1979" s="211" t="s">
        <v>1006</v>
      </c>
      <c r="F1979" s="212">
        <f t="shared" si="566"/>
        <v>0</v>
      </c>
      <c r="G1979" s="211" t="s">
        <v>199</v>
      </c>
      <c r="H1979" s="4"/>
    </row>
    <row r="1980" spans="1:8" hidden="1" outlineLevel="2" x14ac:dyDescent="0.2">
      <c r="A1980" s="3"/>
      <c r="B1980" s="3"/>
      <c r="C1980" s="10"/>
      <c r="D1980" s="11"/>
      <c r="E1980" s="211" t="s">
        <v>2550</v>
      </c>
      <c r="F1980" s="212">
        <f t="shared" si="566"/>
        <v>0</v>
      </c>
      <c r="G1980" s="211" t="s">
        <v>199</v>
      </c>
      <c r="H1980" s="4"/>
    </row>
    <row r="1981" spans="1:8" hidden="1" outlineLevel="2" x14ac:dyDescent="0.2">
      <c r="A1981" s="3"/>
      <c r="B1981" s="3"/>
      <c r="C1981" s="10"/>
      <c r="D1981" s="11"/>
      <c r="E1981" s="211" t="s">
        <v>2353</v>
      </c>
      <c r="F1981" s="212">
        <f t="shared" si="566"/>
        <v>0</v>
      </c>
      <c r="G1981" s="211" t="s">
        <v>199</v>
      </c>
      <c r="H1981" s="4"/>
    </row>
    <row r="1982" spans="1:8" hidden="1" outlineLevel="2" x14ac:dyDescent="0.2">
      <c r="A1982" s="3"/>
      <c r="B1982" s="3"/>
      <c r="C1982" s="10"/>
      <c r="D1982" s="11"/>
      <c r="E1982" s="211" t="s">
        <v>2171</v>
      </c>
      <c r="F1982" s="212">
        <f t="shared" si="566"/>
        <v>0</v>
      </c>
      <c r="G1982" s="211" t="s">
        <v>199</v>
      </c>
      <c r="H1982" s="4"/>
    </row>
    <row r="1983" spans="1:8" hidden="1" outlineLevel="2" x14ac:dyDescent="0.2"/>
    <row r="1984" spans="1:8" hidden="1" outlineLevel="2" x14ac:dyDescent="0.2"/>
    <row r="1985" spans="1:8" hidden="1" outlineLevel="2" x14ac:dyDescent="0.2">
      <c r="B1985" s="33" t="s">
        <v>2294</v>
      </c>
    </row>
    <row r="1986" spans="1:8" hidden="1" outlineLevel="2" x14ac:dyDescent="0.2">
      <c r="E1986" s="37" t="str">
        <f t="shared" ref="E1986:G1986" si="567" xml:space="preserve"> E$381</f>
        <v xml:space="preserve">Ofwat - PR24 QAA revenue adjustment expressed in 2027-28 CPIH FYA prices (WR) </v>
      </c>
      <c r="F1986" s="4">
        <f t="shared" si="567"/>
        <v>0</v>
      </c>
      <c r="G1986" s="37" t="str">
        <f t="shared" si="567"/>
        <v>£m</v>
      </c>
      <c r="H1986" s="4"/>
    </row>
    <row r="1987" spans="1:8" hidden="1" outlineLevel="2" x14ac:dyDescent="0.2">
      <c r="E1987" s="37" t="str">
        <f t="shared" ref="E1987:G1987" si="568" xml:space="preserve"> E$382</f>
        <v xml:space="preserve">Ofwat - PR24 QAA revenue adjustment expressed in 2027-28 CPIH FYA prices (WN) </v>
      </c>
      <c r="F1987" s="4">
        <f t="shared" si="568"/>
        <v>0</v>
      </c>
      <c r="G1987" s="37" t="str">
        <f t="shared" si="568"/>
        <v>£m</v>
      </c>
      <c r="H1987" s="4"/>
    </row>
    <row r="1988" spans="1:8" hidden="1" outlineLevel="2" x14ac:dyDescent="0.2">
      <c r="E1988" s="37" t="str">
        <f t="shared" ref="E1988:G1988" si="569" xml:space="preserve"> E$383</f>
        <v xml:space="preserve">Ofwat - PR24 QAA revenue adjustment expressed in 2027-28 CPIH FYA prices (WWN) </v>
      </c>
      <c r="F1988" s="4">
        <f t="shared" si="569"/>
        <v>0</v>
      </c>
      <c r="G1988" s="37" t="str">
        <f t="shared" si="569"/>
        <v>£m</v>
      </c>
      <c r="H1988" s="4"/>
    </row>
    <row r="1989" spans="1:8" hidden="1" outlineLevel="2" x14ac:dyDescent="0.2">
      <c r="E1989" s="37" t="str">
        <f t="shared" ref="E1989:G1989" si="570" xml:space="preserve"> E$384</f>
        <v xml:space="preserve">Ofwat - PR24 QAA revenue adjustment expressed in 2027-28 CPIH FYA prices (BR) </v>
      </c>
      <c r="F1989" s="4">
        <f t="shared" si="570"/>
        <v>0</v>
      </c>
      <c r="G1989" s="37" t="str">
        <f t="shared" si="570"/>
        <v>£m</v>
      </c>
      <c r="H1989" s="4"/>
    </row>
    <row r="1990" spans="1:8" hidden="1" outlineLevel="2" x14ac:dyDescent="0.2">
      <c r="E1990" s="37" t="str">
        <f t="shared" ref="E1990:G1990" si="571" xml:space="preserve"> E$385</f>
        <v xml:space="preserve">Ofwat - PR24 QAA revenue adjustment expressed in 2027-28 CPIH FYA prices (ADDN1) </v>
      </c>
      <c r="F1990" s="4">
        <f t="shared" si="571"/>
        <v>0</v>
      </c>
      <c r="G1990" s="37" t="str">
        <f t="shared" si="571"/>
        <v>£m</v>
      </c>
      <c r="H1990" s="4"/>
    </row>
    <row r="1991" spans="1:8" hidden="1" outlineLevel="2" x14ac:dyDescent="0.2">
      <c r="E1991" s="37" t="str">
        <f t="shared" ref="E1991:G1991" si="572" xml:space="preserve"> E$386</f>
        <v xml:space="preserve">Ofwat - PR24 QAA revenue adjustment expressed in 2027-28 CPIH FYA prices (ADDN2) </v>
      </c>
      <c r="F1991" s="4">
        <f t="shared" si="572"/>
        <v>0</v>
      </c>
      <c r="G1991" s="37" t="str">
        <f t="shared" si="572"/>
        <v>£m</v>
      </c>
      <c r="H1991" s="4"/>
    </row>
    <row r="1992" spans="1:8" hidden="1" outlineLevel="2" x14ac:dyDescent="0.2">
      <c r="E1992" s="37" t="str">
        <f t="shared" ref="E1992:G1992" si="573" xml:space="preserve"> E$387</f>
        <v xml:space="preserve">Ofwat - PR24 QAA revenue adjustment expressed in 2027-28 CPIH FYA prices (Residential retail) </v>
      </c>
      <c r="F1992" s="4">
        <f t="shared" si="573"/>
        <v>0</v>
      </c>
      <c r="G1992" s="37" t="str">
        <f t="shared" si="573"/>
        <v>£m</v>
      </c>
      <c r="H1992" s="4"/>
    </row>
    <row r="1993" spans="1:8" hidden="1" outlineLevel="2" x14ac:dyDescent="0.2">
      <c r="E1993" s="37" t="str">
        <f t="shared" ref="E1993:G1993" si="574" xml:space="preserve"> E$388</f>
        <v xml:space="preserve">Ofwat - PR24 QAA revenue adjustment expressed in 2027-28 CPIH FYA prices (Business retail) </v>
      </c>
      <c r="F1993" s="4">
        <f t="shared" si="574"/>
        <v>0</v>
      </c>
      <c r="G1993" s="37" t="str">
        <f t="shared" si="574"/>
        <v>£m</v>
      </c>
      <c r="H1993" s="4"/>
    </row>
    <row r="1994" spans="1:8" hidden="1" outlineLevel="2" x14ac:dyDescent="0.2">
      <c r="A1994" s="3"/>
      <c r="B1994" s="3"/>
      <c r="C1994" s="10"/>
      <c r="D1994" s="11"/>
      <c r="E1994" s="208" t="str">
        <f xml:space="preserve"> Inputs!E$534</f>
        <v xml:space="preserve">Eligible for post financeability adjustments tax uplift - PR24 QAA revenue adjustment (WR) </v>
      </c>
      <c r="F1994" s="213">
        <f xml:space="preserve"> Inputs!F$534</f>
        <v>0</v>
      </c>
      <c r="G1994" s="208" t="str">
        <f xml:space="preserve"> Inputs!G$534</f>
        <v>1 = Yes, 0 = No</v>
      </c>
      <c r="H1994" s="23"/>
    </row>
    <row r="1995" spans="1:8" hidden="1" outlineLevel="2" x14ac:dyDescent="0.2">
      <c r="A1995" s="3"/>
      <c r="B1995" s="3"/>
      <c r="C1995" s="10"/>
      <c r="D1995" s="11"/>
      <c r="E1995" s="208" t="str">
        <f xml:space="preserve"> Inputs!E$535</f>
        <v xml:space="preserve">Eligible for post financeability adjustments tax uplift - PR24 QAA revenue adjustment (WN) </v>
      </c>
      <c r="F1995" s="213">
        <f xml:space="preserve"> Inputs!F$535</f>
        <v>0</v>
      </c>
      <c r="G1995" s="208" t="str">
        <f xml:space="preserve"> Inputs!G$535</f>
        <v>1 = Yes, 0 = No</v>
      </c>
      <c r="H1995" s="23"/>
    </row>
    <row r="1996" spans="1:8" hidden="1" outlineLevel="2" x14ac:dyDescent="0.2">
      <c r="A1996" s="3"/>
      <c r="B1996" s="3"/>
      <c r="C1996" s="10"/>
      <c r="D1996" s="11"/>
      <c r="E1996" s="208" t="str">
        <f xml:space="preserve"> Inputs!E$536</f>
        <v xml:space="preserve">Eligible for post financeability adjustments tax uplift - PR24 QAA revenue adjustment (WWN) </v>
      </c>
      <c r="F1996" s="213">
        <f xml:space="preserve"> Inputs!F$536</f>
        <v>0</v>
      </c>
      <c r="G1996" s="208" t="str">
        <f xml:space="preserve"> Inputs!G$536</f>
        <v>1 = Yes, 0 = No</v>
      </c>
      <c r="H1996" s="23"/>
    </row>
    <row r="1997" spans="1:8" hidden="1" outlineLevel="2" x14ac:dyDescent="0.2">
      <c r="A1997" s="3"/>
      <c r="B1997" s="3"/>
      <c r="C1997" s="10"/>
      <c r="D1997" s="11"/>
      <c r="E1997" s="208" t="str">
        <f xml:space="preserve"> Inputs!E$537</f>
        <v xml:space="preserve">Eligible for post financeability adjustments tax uplift - PR24 QAA revenue adjustment (BR) </v>
      </c>
      <c r="F1997" s="213">
        <f xml:space="preserve"> Inputs!F$537</f>
        <v>0</v>
      </c>
      <c r="G1997" s="208" t="str">
        <f xml:space="preserve"> Inputs!G$537</f>
        <v>1 = Yes, 0 = No</v>
      </c>
      <c r="H1997" s="23"/>
    </row>
    <row r="1998" spans="1:8" hidden="1" outlineLevel="2" x14ac:dyDescent="0.2">
      <c r="A1998" s="3"/>
      <c r="B1998" s="3"/>
      <c r="C1998" s="10"/>
      <c r="D1998" s="11"/>
      <c r="E1998" s="208" t="str">
        <f xml:space="preserve"> Inputs!E$538</f>
        <v xml:space="preserve">Eligible for post financeability adjustments tax uplift - PR24 QAA revenue adjustment (ADDN1) </v>
      </c>
      <c r="F1998" s="213">
        <f xml:space="preserve"> Inputs!F$538</f>
        <v>0</v>
      </c>
      <c r="G1998" s="208" t="str">
        <f xml:space="preserve"> Inputs!G$538</f>
        <v>1 = Yes, 0 = No</v>
      </c>
      <c r="H1998" s="23"/>
    </row>
    <row r="1999" spans="1:8" hidden="1" outlineLevel="2" x14ac:dyDescent="0.2">
      <c r="A1999" s="3"/>
      <c r="B1999" s="3"/>
      <c r="C1999" s="10"/>
      <c r="D1999" s="11"/>
      <c r="E1999" s="208" t="str">
        <f xml:space="preserve"> Inputs!E$539</f>
        <v xml:space="preserve">Eligible for post financeability adjustments tax uplift - PR24 QAA revenue adjustment (ADDN2) </v>
      </c>
      <c r="F1999" s="213">
        <f xml:space="preserve"> Inputs!F$539</f>
        <v>0</v>
      </c>
      <c r="G1999" s="208" t="str">
        <f xml:space="preserve"> Inputs!G$539</f>
        <v>1 = Yes, 0 = No</v>
      </c>
      <c r="H1999" s="23"/>
    </row>
    <row r="2000" spans="1:8" hidden="1" outlineLevel="2" x14ac:dyDescent="0.2">
      <c r="A2000" s="3"/>
      <c r="B2000" s="3"/>
      <c r="C2000" s="10"/>
      <c r="D2000" s="11"/>
      <c r="E2000" s="208" t="str">
        <f xml:space="preserve"> Inputs!E$540</f>
        <v xml:space="preserve">Eligible for post financeability adjustments tax uplift - PR24 QAA revenue adjustment (Residential retail) </v>
      </c>
      <c r="F2000" s="213">
        <f xml:space="preserve"> Inputs!F$540</f>
        <v>0</v>
      </c>
      <c r="G2000" s="208" t="str">
        <f xml:space="preserve"> Inputs!G$540</f>
        <v>1 = Yes, 0 = No</v>
      </c>
      <c r="H2000" s="23"/>
    </row>
    <row r="2001" spans="1:8" hidden="1" outlineLevel="2" x14ac:dyDescent="0.2">
      <c r="A2001" s="3"/>
      <c r="B2001" s="3"/>
      <c r="C2001" s="10"/>
      <c r="D2001" s="11"/>
      <c r="E2001" s="208" t="str">
        <f xml:space="preserve"> Inputs!E$541</f>
        <v xml:space="preserve">Eligible for post financeability adjustments tax uplift - PR24 QAA revenue adjustment (Business retail) </v>
      </c>
      <c r="F2001" s="213">
        <f xml:space="preserve"> Inputs!F$541</f>
        <v>0</v>
      </c>
      <c r="G2001" s="208" t="str">
        <f xml:space="preserve"> Inputs!G$541</f>
        <v>1 = Yes, 0 = No</v>
      </c>
      <c r="H2001" s="23"/>
    </row>
    <row r="2002" spans="1:8" hidden="1" outlineLevel="2" x14ac:dyDescent="0.2">
      <c r="A2002" s="3"/>
      <c r="B2002" s="3"/>
      <c r="C2002" s="10"/>
      <c r="D2002" s="11"/>
      <c r="E2002" s="211" t="s">
        <v>120</v>
      </c>
      <c r="F2002" s="212">
        <f t="shared" ref="F2002:F2009" si="575" xml:space="preserve"> $F1986 * ( 1 - $F1994 )</f>
        <v>0</v>
      </c>
      <c r="G2002" s="211" t="s">
        <v>199</v>
      </c>
      <c r="H2002" s="4"/>
    </row>
    <row r="2003" spans="1:8" hidden="1" outlineLevel="2" x14ac:dyDescent="0.2">
      <c r="A2003" s="3"/>
      <c r="B2003" s="3"/>
      <c r="C2003" s="10"/>
      <c r="D2003" s="11"/>
      <c r="E2003" s="211" t="s">
        <v>121</v>
      </c>
      <c r="F2003" s="212">
        <f t="shared" si="575"/>
        <v>0</v>
      </c>
      <c r="G2003" s="211" t="s">
        <v>199</v>
      </c>
      <c r="H2003" s="4"/>
    </row>
    <row r="2004" spans="1:8" hidden="1" outlineLevel="2" x14ac:dyDescent="0.2">
      <c r="A2004" s="3"/>
      <c r="B2004" s="3"/>
      <c r="C2004" s="10"/>
      <c r="D2004" s="11"/>
      <c r="E2004" s="211" t="s">
        <v>2172</v>
      </c>
      <c r="F2004" s="212">
        <f t="shared" si="575"/>
        <v>0</v>
      </c>
      <c r="G2004" s="211" t="s">
        <v>199</v>
      </c>
      <c r="H2004" s="4"/>
    </row>
    <row r="2005" spans="1:8" hidden="1" outlineLevel="2" x14ac:dyDescent="0.2">
      <c r="A2005" s="3"/>
      <c r="B2005" s="3"/>
      <c r="C2005" s="10"/>
      <c r="D2005" s="11"/>
      <c r="E2005" s="211" t="s">
        <v>1629</v>
      </c>
      <c r="F2005" s="212">
        <f t="shared" si="575"/>
        <v>0</v>
      </c>
      <c r="G2005" s="211" t="s">
        <v>199</v>
      </c>
      <c r="H2005" s="4"/>
    </row>
    <row r="2006" spans="1:8" hidden="1" outlineLevel="2" x14ac:dyDescent="0.2">
      <c r="A2006" s="3"/>
      <c r="B2006" s="3"/>
      <c r="C2006" s="10"/>
      <c r="D2006" s="11"/>
      <c r="E2006" s="211" t="s">
        <v>1211</v>
      </c>
      <c r="F2006" s="212">
        <f t="shared" si="575"/>
        <v>0</v>
      </c>
      <c r="G2006" s="211" t="s">
        <v>199</v>
      </c>
      <c r="H2006" s="4"/>
    </row>
    <row r="2007" spans="1:8" hidden="1" outlineLevel="2" x14ac:dyDescent="0.2">
      <c r="A2007" s="3"/>
      <c r="B2007" s="3"/>
      <c r="C2007" s="10"/>
      <c r="D2007" s="11"/>
      <c r="E2007" s="211" t="s">
        <v>2765</v>
      </c>
      <c r="F2007" s="212">
        <f t="shared" si="575"/>
        <v>0</v>
      </c>
      <c r="G2007" s="211" t="s">
        <v>199</v>
      </c>
      <c r="H2007" s="4"/>
    </row>
    <row r="2008" spans="1:8" hidden="1" outlineLevel="2" x14ac:dyDescent="0.2">
      <c r="A2008" s="3"/>
      <c r="B2008" s="3"/>
      <c r="C2008" s="10"/>
      <c r="D2008" s="11"/>
      <c r="E2008" s="211" t="s">
        <v>2354</v>
      </c>
      <c r="F2008" s="212">
        <f t="shared" si="575"/>
        <v>0</v>
      </c>
      <c r="G2008" s="211" t="s">
        <v>199</v>
      </c>
      <c r="H2008" s="4"/>
    </row>
    <row r="2009" spans="1:8" hidden="1" outlineLevel="2" x14ac:dyDescent="0.2">
      <c r="A2009" s="3"/>
      <c r="B2009" s="3"/>
      <c r="C2009" s="10"/>
      <c r="D2009" s="11"/>
      <c r="E2009" s="211" t="s">
        <v>1422</v>
      </c>
      <c r="F2009" s="212">
        <f t="shared" si="575"/>
        <v>0</v>
      </c>
      <c r="G2009" s="211" t="s">
        <v>199</v>
      </c>
      <c r="H2009" s="4"/>
    </row>
    <row r="2010" spans="1:8" hidden="1" outlineLevel="2" x14ac:dyDescent="0.2"/>
    <row r="2011" spans="1:8" hidden="1" outlineLevel="2" x14ac:dyDescent="0.2"/>
    <row r="2012" spans="1:8" hidden="1" outlineLevel="2" x14ac:dyDescent="0.2">
      <c r="B2012" s="33" t="s">
        <v>2491</v>
      </c>
    </row>
    <row r="2013" spans="1:8" hidden="1" outlineLevel="2" x14ac:dyDescent="0.2">
      <c r="E2013" s="37" t="str">
        <f t="shared" ref="E2013:G2013" si="576" xml:space="preserve"> E$401</f>
        <v xml:space="preserve">Ofwat - Other revenue adjustments expressed in 2027-28 CPIH FYA prices (WR) </v>
      </c>
      <c r="F2013" s="4">
        <f t="shared" si="576"/>
        <v>0</v>
      </c>
      <c r="G2013" s="37" t="str">
        <f t="shared" si="576"/>
        <v>£m</v>
      </c>
      <c r="H2013" s="4"/>
    </row>
    <row r="2014" spans="1:8" hidden="1" outlineLevel="2" x14ac:dyDescent="0.2">
      <c r="E2014" s="37" t="str">
        <f t="shared" ref="E2014:G2014" si="577" xml:space="preserve"> E$402</f>
        <v xml:space="preserve">Ofwat - Other revenue adjustments expressed in 2027-28 CPIH FYA prices (WN) </v>
      </c>
      <c r="F2014" s="4">
        <f t="shared" si="577"/>
        <v>0</v>
      </c>
      <c r="G2014" s="37" t="str">
        <f t="shared" si="577"/>
        <v>£m</v>
      </c>
      <c r="H2014" s="4"/>
    </row>
    <row r="2015" spans="1:8" hidden="1" outlineLevel="2" x14ac:dyDescent="0.2">
      <c r="E2015" s="37" t="str">
        <f t="shared" ref="E2015:G2015" si="578" xml:space="preserve"> E$403</f>
        <v xml:space="preserve">Ofwat - Other revenue adjustments expressed in 2027-28 CPIH FYA prices (WWN) </v>
      </c>
      <c r="F2015" s="4">
        <f t="shared" si="578"/>
        <v>0</v>
      </c>
      <c r="G2015" s="37" t="str">
        <f t="shared" si="578"/>
        <v>£m</v>
      </c>
      <c r="H2015" s="4"/>
    </row>
    <row r="2016" spans="1:8" hidden="1" outlineLevel="2" x14ac:dyDescent="0.2">
      <c r="E2016" s="37" t="str">
        <f t="shared" ref="E2016:G2016" si="579" xml:space="preserve"> E$404</f>
        <v xml:space="preserve">Ofwat - Other revenue adjustments expressed in 2027-28 CPIH FYA prices (BR) </v>
      </c>
      <c r="F2016" s="4">
        <f t="shared" si="579"/>
        <v>0</v>
      </c>
      <c r="G2016" s="37" t="str">
        <f t="shared" si="579"/>
        <v>£m</v>
      </c>
      <c r="H2016" s="4"/>
    </row>
    <row r="2017" spans="1:8" hidden="1" outlineLevel="2" x14ac:dyDescent="0.2">
      <c r="E2017" s="37" t="str">
        <f t="shared" ref="E2017:G2017" si="580" xml:space="preserve"> E$405</f>
        <v xml:space="preserve">Ofwat - Other revenue adjustments expressed in 2027-28 CPIH FYA prices (ADDN1) </v>
      </c>
      <c r="F2017" s="4">
        <f t="shared" si="580"/>
        <v>0</v>
      </c>
      <c r="G2017" s="37" t="str">
        <f t="shared" si="580"/>
        <v>£m</v>
      </c>
      <c r="H2017" s="4"/>
    </row>
    <row r="2018" spans="1:8" hidden="1" outlineLevel="2" x14ac:dyDescent="0.2">
      <c r="E2018" s="37" t="str">
        <f t="shared" ref="E2018:G2018" si="581" xml:space="preserve"> E$406</f>
        <v xml:space="preserve">Ofwat - Other revenue adjustments expressed in 2027-28 CPIH FYA prices (ADDN2) </v>
      </c>
      <c r="F2018" s="4">
        <f t="shared" si="581"/>
        <v>0</v>
      </c>
      <c r="G2018" s="37" t="str">
        <f t="shared" si="581"/>
        <v>£m</v>
      </c>
      <c r="H2018" s="4"/>
    </row>
    <row r="2019" spans="1:8" hidden="1" outlineLevel="2" x14ac:dyDescent="0.2">
      <c r="E2019" s="37" t="str">
        <f t="shared" ref="E2019:G2019" si="582" xml:space="preserve"> E$407</f>
        <v xml:space="preserve">Ofwat - Other revenue adjustments expressed in 2027-28 CPIH FYA prices (Residential retail) </v>
      </c>
      <c r="F2019" s="4">
        <f t="shared" si="582"/>
        <v>0</v>
      </c>
      <c r="G2019" s="37" t="str">
        <f t="shared" si="582"/>
        <v>£m</v>
      </c>
      <c r="H2019" s="4"/>
    </row>
    <row r="2020" spans="1:8" hidden="1" outlineLevel="2" x14ac:dyDescent="0.2">
      <c r="E2020" s="37" t="str">
        <f t="shared" ref="E2020:G2020" si="583" xml:space="preserve"> E$408</f>
        <v xml:space="preserve">Ofwat - Other revenue adjustments expressed in 2027-28 CPIH FYA prices (Business retail) </v>
      </c>
      <c r="F2020" s="4">
        <f t="shared" si="583"/>
        <v>0</v>
      </c>
      <c r="G2020" s="37" t="str">
        <f t="shared" si="583"/>
        <v>£m</v>
      </c>
      <c r="H2020" s="4"/>
    </row>
    <row r="2021" spans="1:8" hidden="1" outlineLevel="2" x14ac:dyDescent="0.2">
      <c r="A2021" s="3"/>
      <c r="B2021" s="3"/>
      <c r="C2021" s="10"/>
      <c r="D2021" s="11"/>
      <c r="E2021" s="208" t="str">
        <f xml:space="preserve"> Inputs!E$543</f>
        <v xml:space="preserve">Eligible for post financeability adjustments tax uplift - Other revenue adjustments (WR) </v>
      </c>
      <c r="F2021" s="213">
        <f xml:space="preserve"> Inputs!F$543</f>
        <v>0</v>
      </c>
      <c r="G2021" s="208" t="str">
        <f xml:space="preserve"> Inputs!G$543</f>
        <v>1 = Yes, 0 = No</v>
      </c>
      <c r="H2021" s="23"/>
    </row>
    <row r="2022" spans="1:8" hidden="1" outlineLevel="2" x14ac:dyDescent="0.2">
      <c r="A2022" s="3"/>
      <c r="B2022" s="3"/>
      <c r="C2022" s="10"/>
      <c r="D2022" s="11"/>
      <c r="E2022" s="208" t="str">
        <f xml:space="preserve"> Inputs!E$544</f>
        <v xml:space="preserve">Eligible for post financeability adjustments tax uplift - Other revenue adjustments (WN) </v>
      </c>
      <c r="F2022" s="213">
        <f xml:space="preserve"> Inputs!F$544</f>
        <v>0</v>
      </c>
      <c r="G2022" s="208" t="str">
        <f xml:space="preserve"> Inputs!G$544</f>
        <v>1 = Yes, 0 = No</v>
      </c>
      <c r="H2022" s="23"/>
    </row>
    <row r="2023" spans="1:8" hidden="1" outlineLevel="2" x14ac:dyDescent="0.2">
      <c r="A2023" s="3"/>
      <c r="B2023" s="3"/>
      <c r="C2023" s="10"/>
      <c r="D2023" s="11"/>
      <c r="E2023" s="208" t="str">
        <f xml:space="preserve"> Inputs!E$545</f>
        <v xml:space="preserve">Eligible for post financeability adjustments tax uplift - Other revenue adjustments (WWN) </v>
      </c>
      <c r="F2023" s="213">
        <f xml:space="preserve"> Inputs!F$545</f>
        <v>0</v>
      </c>
      <c r="G2023" s="208" t="str">
        <f xml:space="preserve"> Inputs!G$545</f>
        <v>1 = Yes, 0 = No</v>
      </c>
      <c r="H2023" s="23"/>
    </row>
    <row r="2024" spans="1:8" hidden="1" outlineLevel="2" x14ac:dyDescent="0.2">
      <c r="A2024" s="3"/>
      <c r="B2024" s="3"/>
      <c r="C2024" s="10"/>
      <c r="D2024" s="11"/>
      <c r="E2024" s="208" t="str">
        <f xml:space="preserve"> Inputs!E$546</f>
        <v xml:space="preserve">Eligible for post financeability adjustments tax uplift - Other revenue adjustments (BR) </v>
      </c>
      <c r="F2024" s="213">
        <f xml:space="preserve"> Inputs!F$546</f>
        <v>0</v>
      </c>
      <c r="G2024" s="208" t="str">
        <f xml:space="preserve"> Inputs!G$546</f>
        <v>1 = Yes, 0 = No</v>
      </c>
      <c r="H2024" s="23"/>
    </row>
    <row r="2025" spans="1:8" hidden="1" outlineLevel="2" x14ac:dyDescent="0.2">
      <c r="A2025" s="3"/>
      <c r="B2025" s="3"/>
      <c r="C2025" s="10"/>
      <c r="D2025" s="11"/>
      <c r="E2025" s="208" t="str">
        <f xml:space="preserve"> Inputs!E$547</f>
        <v xml:space="preserve">Eligible for post financeability adjustments tax uplift - Other revenue adjustments (ADDN1) </v>
      </c>
      <c r="F2025" s="213">
        <f xml:space="preserve"> Inputs!F$547</f>
        <v>0</v>
      </c>
      <c r="G2025" s="208" t="str">
        <f xml:space="preserve"> Inputs!G$547</f>
        <v>1 = Yes, 0 = No</v>
      </c>
      <c r="H2025" s="23"/>
    </row>
    <row r="2026" spans="1:8" hidden="1" outlineLevel="2" x14ac:dyDescent="0.2">
      <c r="A2026" s="3"/>
      <c r="B2026" s="3"/>
      <c r="C2026" s="10"/>
      <c r="D2026" s="11"/>
      <c r="E2026" s="208" t="str">
        <f xml:space="preserve"> Inputs!E$548</f>
        <v xml:space="preserve">Eligible for post financeability adjustments tax uplift - Other revenue adjustments (ADDN2) </v>
      </c>
      <c r="F2026" s="213">
        <f xml:space="preserve"> Inputs!F$548</f>
        <v>0</v>
      </c>
      <c r="G2026" s="208" t="str">
        <f xml:space="preserve"> Inputs!G$548</f>
        <v>1 = Yes, 0 = No</v>
      </c>
      <c r="H2026" s="23"/>
    </row>
    <row r="2027" spans="1:8" hidden="1" outlineLevel="2" x14ac:dyDescent="0.2">
      <c r="A2027" s="3"/>
      <c r="B2027" s="3"/>
      <c r="C2027" s="10"/>
      <c r="D2027" s="11"/>
      <c r="E2027" s="208" t="str">
        <f xml:space="preserve"> Inputs!E$549</f>
        <v xml:space="preserve">Eligible for post financeability adjustments tax uplift - Other revenue adjustments (Residential retail) </v>
      </c>
      <c r="F2027" s="213">
        <f xml:space="preserve"> Inputs!F$549</f>
        <v>0</v>
      </c>
      <c r="G2027" s="208" t="str">
        <f xml:space="preserve"> Inputs!G$549</f>
        <v>1 = Yes, 0 = No</v>
      </c>
      <c r="H2027" s="23"/>
    </row>
    <row r="2028" spans="1:8" hidden="1" outlineLevel="2" x14ac:dyDescent="0.2">
      <c r="A2028" s="3"/>
      <c r="B2028" s="3"/>
      <c r="C2028" s="10"/>
      <c r="D2028" s="11"/>
      <c r="E2028" s="208" t="str">
        <f xml:space="preserve"> Inputs!E$550</f>
        <v xml:space="preserve">Eligible for post financeability adjustments tax uplift - Other revenue adjustments (Business retail) </v>
      </c>
      <c r="F2028" s="213">
        <f xml:space="preserve"> Inputs!F$550</f>
        <v>0</v>
      </c>
      <c r="G2028" s="208" t="str">
        <f xml:space="preserve"> Inputs!G$550</f>
        <v>1 = Yes, 0 = No</v>
      </c>
      <c r="H2028" s="23"/>
    </row>
    <row r="2029" spans="1:8" hidden="1" outlineLevel="2" x14ac:dyDescent="0.2">
      <c r="A2029" s="3"/>
      <c r="B2029" s="3"/>
      <c r="C2029" s="10"/>
      <c r="D2029" s="11"/>
      <c r="E2029" s="211" t="s">
        <v>2173</v>
      </c>
      <c r="F2029" s="212">
        <f t="shared" ref="F2029:F2036" si="584" xml:space="preserve"> $F2013 * ( 1 - $F2021 )</f>
        <v>0</v>
      </c>
      <c r="G2029" s="211" t="s">
        <v>199</v>
      </c>
      <c r="H2029" s="4"/>
    </row>
    <row r="2030" spans="1:8" hidden="1" outlineLevel="2" x14ac:dyDescent="0.2">
      <c r="A2030" s="3"/>
      <c r="B2030" s="3"/>
      <c r="C2030" s="10"/>
      <c r="D2030" s="11"/>
      <c r="E2030" s="211" t="s">
        <v>2174</v>
      </c>
      <c r="F2030" s="212">
        <f t="shared" si="584"/>
        <v>0</v>
      </c>
      <c r="G2030" s="211" t="s">
        <v>199</v>
      </c>
      <c r="H2030" s="4"/>
    </row>
    <row r="2031" spans="1:8" hidden="1" outlineLevel="2" x14ac:dyDescent="0.2">
      <c r="A2031" s="3"/>
      <c r="B2031" s="3"/>
      <c r="C2031" s="10"/>
      <c r="D2031" s="11"/>
      <c r="E2031" s="211" t="s">
        <v>1212</v>
      </c>
      <c r="F2031" s="212">
        <f t="shared" si="584"/>
        <v>0</v>
      </c>
      <c r="G2031" s="211" t="s">
        <v>199</v>
      </c>
      <c r="H2031" s="4"/>
    </row>
    <row r="2032" spans="1:8" hidden="1" outlineLevel="2" x14ac:dyDescent="0.2">
      <c r="A2032" s="3"/>
      <c r="B2032" s="3"/>
      <c r="C2032" s="10"/>
      <c r="D2032" s="11"/>
      <c r="E2032" s="211" t="s">
        <v>633</v>
      </c>
      <c r="F2032" s="212">
        <f t="shared" si="584"/>
        <v>0</v>
      </c>
      <c r="G2032" s="211" t="s">
        <v>199</v>
      </c>
      <c r="H2032" s="4"/>
    </row>
    <row r="2033" spans="1:8" hidden="1" outlineLevel="2" x14ac:dyDescent="0.2">
      <c r="A2033" s="3"/>
      <c r="B2033" s="3"/>
      <c r="C2033" s="10"/>
      <c r="D2033" s="11"/>
      <c r="E2033" s="211" t="s">
        <v>1999</v>
      </c>
      <c r="F2033" s="212">
        <f t="shared" si="584"/>
        <v>0</v>
      </c>
      <c r="G2033" s="211" t="s">
        <v>199</v>
      </c>
      <c r="H2033" s="4"/>
    </row>
    <row r="2034" spans="1:8" hidden="1" outlineLevel="2" x14ac:dyDescent="0.2">
      <c r="A2034" s="3"/>
      <c r="B2034" s="3"/>
      <c r="C2034" s="10"/>
      <c r="D2034" s="11"/>
      <c r="E2034" s="211" t="s">
        <v>467</v>
      </c>
      <c r="F2034" s="212">
        <f t="shared" si="584"/>
        <v>0</v>
      </c>
      <c r="G2034" s="211" t="s">
        <v>199</v>
      </c>
      <c r="H2034" s="4"/>
    </row>
    <row r="2035" spans="1:8" hidden="1" outlineLevel="2" x14ac:dyDescent="0.2">
      <c r="A2035" s="3"/>
      <c r="B2035" s="3"/>
      <c r="C2035" s="10"/>
      <c r="D2035" s="11"/>
      <c r="E2035" s="211" t="s">
        <v>2355</v>
      </c>
      <c r="F2035" s="212">
        <f t="shared" si="584"/>
        <v>0</v>
      </c>
      <c r="G2035" s="211" t="s">
        <v>199</v>
      </c>
      <c r="H2035" s="4"/>
    </row>
    <row r="2036" spans="1:8" hidden="1" outlineLevel="2" x14ac:dyDescent="0.2">
      <c r="A2036" s="3"/>
      <c r="B2036" s="3"/>
      <c r="C2036" s="10"/>
      <c r="D2036" s="11"/>
      <c r="E2036" s="211" t="s">
        <v>1213</v>
      </c>
      <c r="F2036" s="212">
        <f t="shared" si="584"/>
        <v>0</v>
      </c>
      <c r="G2036" s="211" t="s">
        <v>199</v>
      </c>
      <c r="H2036" s="4"/>
    </row>
    <row r="2037" spans="1:8" hidden="1" outlineLevel="2" x14ac:dyDescent="0.2"/>
    <row r="2038" spans="1:8" hidden="1" outlineLevel="2" x14ac:dyDescent="0.2"/>
    <row r="2039" spans="1:8" hidden="1" outlineLevel="2" x14ac:dyDescent="0.2">
      <c r="B2039" s="33" t="s">
        <v>2698</v>
      </c>
    </row>
    <row r="2040" spans="1:8" hidden="1" outlineLevel="2" x14ac:dyDescent="0.2">
      <c r="E2040" s="37" t="str">
        <f t="shared" ref="E2040:G2040" si="585" xml:space="preserve"> E$421</f>
        <v xml:space="preserve">Ofwat - PR24 Price control deliverables (PCD) revenue adjustment expressed in 2027-28 CPIH FYA prices (WR) </v>
      </c>
      <c r="F2040" s="4">
        <f t="shared" si="585"/>
        <v>0</v>
      </c>
      <c r="G2040" s="37" t="str">
        <f t="shared" si="585"/>
        <v>£m</v>
      </c>
      <c r="H2040" s="4"/>
    </row>
    <row r="2041" spans="1:8" hidden="1" outlineLevel="2" x14ac:dyDescent="0.2">
      <c r="E2041" s="37" t="str">
        <f t="shared" ref="E2041:G2041" si="586" xml:space="preserve"> E$422</f>
        <v xml:space="preserve">Ofwat - PR24 Price control deliverables (PCD) revenue adjustment expressed in 2027-28 CPIH FYA prices (WN) </v>
      </c>
      <c r="F2041" s="4">
        <f t="shared" si="586"/>
        <v>0</v>
      </c>
      <c r="G2041" s="37" t="str">
        <f t="shared" si="586"/>
        <v>£m</v>
      </c>
      <c r="H2041" s="4"/>
    </row>
    <row r="2042" spans="1:8" hidden="1" outlineLevel="2" x14ac:dyDescent="0.2">
      <c r="E2042" s="37" t="str">
        <f t="shared" ref="E2042:G2042" si="587" xml:space="preserve"> E$423</f>
        <v xml:space="preserve">Ofwat - PR24 Price control deliverables (PCD) revenue adjustment expressed in 2027-28 CPIH FYA prices (WWN) </v>
      </c>
      <c r="F2042" s="4">
        <f t="shared" si="587"/>
        <v>0</v>
      </c>
      <c r="G2042" s="37" t="str">
        <f t="shared" si="587"/>
        <v>£m</v>
      </c>
      <c r="H2042" s="4"/>
    </row>
    <row r="2043" spans="1:8" hidden="1" outlineLevel="2" x14ac:dyDescent="0.2">
      <c r="E2043" s="37" t="str">
        <f t="shared" ref="E2043:G2043" si="588" xml:space="preserve"> E$424</f>
        <v xml:space="preserve">Ofwat - PR24 Price control deliverables (PCD) revenue adjustment expressed in 2027-28 CPIH FYA prices (BR) </v>
      </c>
      <c r="F2043" s="4">
        <f t="shared" si="588"/>
        <v>0</v>
      </c>
      <c r="G2043" s="37" t="str">
        <f t="shared" si="588"/>
        <v>£m</v>
      </c>
      <c r="H2043" s="4"/>
    </row>
    <row r="2044" spans="1:8" hidden="1" outlineLevel="2" x14ac:dyDescent="0.2">
      <c r="E2044" s="37" t="str">
        <f t="shared" ref="E2044:G2044" si="589" xml:space="preserve"> E$425</f>
        <v xml:space="preserve">Ofwat - PR24 Price control deliverables (PCD) revenue adjustment expressed in 2027-28 CPIH FYA prices (ADDN1) </v>
      </c>
      <c r="F2044" s="4">
        <f t="shared" si="589"/>
        <v>0</v>
      </c>
      <c r="G2044" s="37" t="str">
        <f t="shared" si="589"/>
        <v>£m</v>
      </c>
      <c r="H2044" s="4"/>
    </row>
    <row r="2045" spans="1:8" hidden="1" outlineLevel="2" x14ac:dyDescent="0.2">
      <c r="E2045" s="37" t="str">
        <f t="shared" ref="E2045:G2045" si="590" xml:space="preserve"> E$426</f>
        <v xml:space="preserve">Ofwat - PR24 Price control deliverables (PCD) revenue adjustment expressed in 2027-28 CPIH FYA prices (ADDN2) </v>
      </c>
      <c r="F2045" s="4">
        <f t="shared" si="590"/>
        <v>0</v>
      </c>
      <c r="G2045" s="37" t="str">
        <f t="shared" si="590"/>
        <v>£m</v>
      </c>
      <c r="H2045" s="4"/>
    </row>
    <row r="2046" spans="1:8" hidden="1" outlineLevel="2" x14ac:dyDescent="0.2">
      <c r="E2046" s="37" t="str">
        <f t="shared" ref="E2046:G2046" si="591" xml:space="preserve"> E$427</f>
        <v xml:space="preserve">Ofwat - PR24 Price control deliverables (PCD) revenue adjustment expressed in 2027-28 CPIH FYA prices (Residential retail) </v>
      </c>
      <c r="F2046" s="4">
        <f t="shared" si="591"/>
        <v>0</v>
      </c>
      <c r="G2046" s="37" t="str">
        <f t="shared" si="591"/>
        <v>£m</v>
      </c>
      <c r="H2046" s="4"/>
    </row>
    <row r="2047" spans="1:8" hidden="1" outlineLevel="2" x14ac:dyDescent="0.2">
      <c r="E2047" s="37" t="str">
        <f t="shared" ref="E2047:G2047" si="592" xml:space="preserve"> E$428</f>
        <v xml:space="preserve">Ofwat - PR24 Price control deliverables (PCD) revenue adjustment expressed in 2027-28 CPIH FYA prices (Business retail) </v>
      </c>
      <c r="F2047" s="4">
        <f t="shared" si="592"/>
        <v>0</v>
      </c>
      <c r="G2047" s="37" t="str">
        <f t="shared" si="592"/>
        <v>£m</v>
      </c>
      <c r="H2047" s="4"/>
    </row>
    <row r="2048" spans="1:8" hidden="1" outlineLevel="2" x14ac:dyDescent="0.2">
      <c r="A2048" s="3"/>
      <c r="B2048" s="3"/>
      <c r="C2048" s="10"/>
      <c r="D2048" s="11"/>
      <c r="E2048" s="208" t="str">
        <f xml:space="preserve"> Inputs!E$552</f>
        <v xml:space="preserve">Eligible for post financeability adjustments tax uplift - PR24 Price control deliverables (PCD) revenue adjustment (WR) </v>
      </c>
      <c r="F2048" s="213">
        <f xml:space="preserve"> Inputs!F$552</f>
        <v>0</v>
      </c>
      <c r="G2048" s="208" t="str">
        <f xml:space="preserve"> Inputs!G$552</f>
        <v>1 = Yes, 0 = No</v>
      </c>
      <c r="H2048" s="23"/>
    </row>
    <row r="2049" spans="1:8" hidden="1" outlineLevel="2" x14ac:dyDescent="0.2">
      <c r="A2049" s="3"/>
      <c r="B2049" s="3"/>
      <c r="C2049" s="10"/>
      <c r="D2049" s="11"/>
      <c r="E2049" s="208" t="str">
        <f xml:space="preserve"> Inputs!E$553</f>
        <v xml:space="preserve">Eligible for post financeability adjustments tax uplift - PR24 Price control deliverables (PCD) revenue adjustment (WN) </v>
      </c>
      <c r="F2049" s="213">
        <f xml:space="preserve"> Inputs!F$553</f>
        <v>0</v>
      </c>
      <c r="G2049" s="208" t="str">
        <f xml:space="preserve"> Inputs!G$553</f>
        <v>1 = Yes, 0 = No</v>
      </c>
      <c r="H2049" s="23"/>
    </row>
    <row r="2050" spans="1:8" hidden="1" outlineLevel="2" x14ac:dyDescent="0.2">
      <c r="A2050" s="3"/>
      <c r="B2050" s="3"/>
      <c r="C2050" s="10"/>
      <c r="D2050" s="11"/>
      <c r="E2050" s="208" t="str">
        <f xml:space="preserve"> Inputs!E$554</f>
        <v xml:space="preserve">Eligible for post financeability adjustments tax uplift - PR24 Price control deliverables (PCD) revenue adjustment (WWN) </v>
      </c>
      <c r="F2050" s="213">
        <f xml:space="preserve"> Inputs!F$554</f>
        <v>0</v>
      </c>
      <c r="G2050" s="208" t="str">
        <f xml:space="preserve"> Inputs!G$554</f>
        <v>1 = Yes, 0 = No</v>
      </c>
      <c r="H2050" s="23"/>
    </row>
    <row r="2051" spans="1:8" hidden="1" outlineLevel="2" x14ac:dyDescent="0.2">
      <c r="A2051" s="3"/>
      <c r="B2051" s="3"/>
      <c r="C2051" s="10"/>
      <c r="D2051" s="11"/>
      <c r="E2051" s="208" t="str">
        <f xml:space="preserve"> Inputs!E$555</f>
        <v xml:space="preserve">Eligible for post financeability adjustments tax uplift - PR24 Price control deliverables (PCD) revenue adjustment (BR) </v>
      </c>
      <c r="F2051" s="213">
        <f xml:space="preserve"> Inputs!F$555</f>
        <v>0</v>
      </c>
      <c r="G2051" s="208" t="str">
        <f xml:space="preserve"> Inputs!G$555</f>
        <v>1 = Yes, 0 = No</v>
      </c>
      <c r="H2051" s="23"/>
    </row>
    <row r="2052" spans="1:8" hidden="1" outlineLevel="2" x14ac:dyDescent="0.2">
      <c r="A2052" s="3"/>
      <c r="B2052" s="3"/>
      <c r="C2052" s="10"/>
      <c r="D2052" s="11"/>
      <c r="E2052" s="208" t="str">
        <f xml:space="preserve"> Inputs!E$556</f>
        <v xml:space="preserve">Eligible for post financeability adjustments tax uplift - PR24 Price control deliverables (PCD) revenue adjustment (ADDN1) </v>
      </c>
      <c r="F2052" s="213">
        <f xml:space="preserve"> Inputs!F$556</f>
        <v>0</v>
      </c>
      <c r="G2052" s="208" t="str">
        <f xml:space="preserve"> Inputs!G$556</f>
        <v>1 = Yes, 0 = No</v>
      </c>
      <c r="H2052" s="23"/>
    </row>
    <row r="2053" spans="1:8" hidden="1" outlineLevel="2" x14ac:dyDescent="0.2">
      <c r="A2053" s="3"/>
      <c r="B2053" s="3"/>
      <c r="C2053" s="10"/>
      <c r="D2053" s="11"/>
      <c r="E2053" s="208" t="str">
        <f xml:space="preserve"> Inputs!E$557</f>
        <v xml:space="preserve">Eligible for post financeability adjustments tax uplift - PR24 Price control deliverables (PCD) revenue adjustment (ADDN2) </v>
      </c>
      <c r="F2053" s="213">
        <f xml:space="preserve"> Inputs!F$557</f>
        <v>0</v>
      </c>
      <c r="G2053" s="208" t="str">
        <f xml:space="preserve"> Inputs!G$557</f>
        <v>1 = Yes, 0 = No</v>
      </c>
      <c r="H2053" s="23"/>
    </row>
    <row r="2054" spans="1:8" hidden="1" outlineLevel="2" x14ac:dyDescent="0.2">
      <c r="A2054" s="3"/>
      <c r="B2054" s="3"/>
      <c r="C2054" s="10"/>
      <c r="D2054" s="11"/>
      <c r="E2054" s="208" t="str">
        <f xml:space="preserve"> Inputs!E$558</f>
        <v xml:space="preserve">Eligible for post financeability adjustments tax uplift - PR24 Price control deliverables (PCD) revenue adjustment (Residential retail) </v>
      </c>
      <c r="F2054" s="213">
        <f xml:space="preserve"> Inputs!F$558</f>
        <v>0</v>
      </c>
      <c r="G2054" s="208" t="str">
        <f xml:space="preserve"> Inputs!G$558</f>
        <v>1 = Yes, 0 = No</v>
      </c>
      <c r="H2054" s="23"/>
    </row>
    <row r="2055" spans="1:8" hidden="1" outlineLevel="2" x14ac:dyDescent="0.2">
      <c r="A2055" s="3"/>
      <c r="B2055" s="3"/>
      <c r="C2055" s="10"/>
      <c r="D2055" s="11"/>
      <c r="E2055" s="208" t="str">
        <f xml:space="preserve"> Inputs!E$559</f>
        <v xml:space="preserve">Eligible for post financeability adjustments tax uplift - PR24 Price control deliverables (PCD) revenue adjustment (Business retail) </v>
      </c>
      <c r="F2055" s="213">
        <f xml:space="preserve"> Inputs!F$559</f>
        <v>0</v>
      </c>
      <c r="G2055" s="208" t="str">
        <f xml:space="preserve"> Inputs!G$559</f>
        <v>1 = Yes, 0 = No</v>
      </c>
      <c r="H2055" s="23"/>
    </row>
    <row r="2056" spans="1:8" hidden="1" outlineLevel="2" x14ac:dyDescent="0.2">
      <c r="A2056" s="3"/>
      <c r="B2056" s="3"/>
      <c r="C2056" s="10"/>
      <c r="D2056" s="11"/>
      <c r="E2056" s="211" t="s">
        <v>2356</v>
      </c>
      <c r="F2056" s="212">
        <f t="shared" ref="F2056:F2063" si="593" xml:space="preserve"> $F2040 * ( 1 - $F2048 )</f>
        <v>0</v>
      </c>
      <c r="G2056" s="211" t="s">
        <v>199</v>
      </c>
      <c r="H2056" s="4"/>
    </row>
    <row r="2057" spans="1:8" hidden="1" outlineLevel="2" x14ac:dyDescent="0.2">
      <c r="A2057" s="3"/>
      <c r="B2057" s="3"/>
      <c r="C2057" s="10"/>
      <c r="D2057" s="11"/>
      <c r="E2057" s="211" t="s">
        <v>2357</v>
      </c>
      <c r="F2057" s="212">
        <f t="shared" si="593"/>
        <v>0</v>
      </c>
      <c r="G2057" s="211" t="s">
        <v>199</v>
      </c>
      <c r="H2057" s="4"/>
    </row>
    <row r="2058" spans="1:8" hidden="1" outlineLevel="2" x14ac:dyDescent="0.2">
      <c r="A2058" s="3"/>
      <c r="B2058" s="3"/>
      <c r="C2058" s="10"/>
      <c r="D2058" s="11"/>
      <c r="E2058" s="211" t="s">
        <v>2551</v>
      </c>
      <c r="F2058" s="212">
        <f t="shared" si="593"/>
        <v>0</v>
      </c>
      <c r="G2058" s="211" t="s">
        <v>199</v>
      </c>
      <c r="H2058" s="4"/>
    </row>
    <row r="2059" spans="1:8" hidden="1" outlineLevel="2" x14ac:dyDescent="0.2">
      <c r="A2059" s="3"/>
      <c r="B2059" s="3"/>
      <c r="C2059" s="10"/>
      <c r="D2059" s="11"/>
      <c r="E2059" s="211" t="s">
        <v>817</v>
      </c>
      <c r="F2059" s="212">
        <f t="shared" si="593"/>
        <v>0</v>
      </c>
      <c r="G2059" s="211" t="s">
        <v>199</v>
      </c>
      <c r="H2059" s="4"/>
    </row>
    <row r="2060" spans="1:8" hidden="1" outlineLevel="2" x14ac:dyDescent="0.2">
      <c r="A2060" s="3"/>
      <c r="B2060" s="3"/>
      <c r="C2060" s="10"/>
      <c r="D2060" s="11"/>
      <c r="E2060" s="211" t="s">
        <v>1817</v>
      </c>
      <c r="F2060" s="212">
        <f t="shared" si="593"/>
        <v>0</v>
      </c>
      <c r="G2060" s="211" t="s">
        <v>199</v>
      </c>
      <c r="H2060" s="4"/>
    </row>
    <row r="2061" spans="1:8" hidden="1" outlineLevel="2" x14ac:dyDescent="0.2">
      <c r="A2061" s="3"/>
      <c r="B2061" s="3"/>
      <c r="C2061" s="10"/>
      <c r="D2061" s="11"/>
      <c r="E2061" s="211" t="s">
        <v>293</v>
      </c>
      <c r="F2061" s="212">
        <f t="shared" si="593"/>
        <v>0</v>
      </c>
      <c r="G2061" s="211" t="s">
        <v>199</v>
      </c>
      <c r="H2061" s="4"/>
    </row>
    <row r="2062" spans="1:8" hidden="1" outlineLevel="2" x14ac:dyDescent="0.2">
      <c r="A2062" s="3"/>
      <c r="B2062" s="3"/>
      <c r="C2062" s="10"/>
      <c r="D2062" s="11"/>
      <c r="E2062" s="211" t="s">
        <v>1630</v>
      </c>
      <c r="F2062" s="212">
        <f t="shared" si="593"/>
        <v>0</v>
      </c>
      <c r="G2062" s="211" t="s">
        <v>199</v>
      </c>
      <c r="H2062" s="4"/>
    </row>
    <row r="2063" spans="1:8" hidden="1" outlineLevel="2" x14ac:dyDescent="0.2">
      <c r="A2063" s="3"/>
      <c r="B2063" s="3"/>
      <c r="C2063" s="10"/>
      <c r="D2063" s="11"/>
      <c r="E2063" s="211" t="s">
        <v>2175</v>
      </c>
      <c r="F2063" s="212">
        <f t="shared" si="593"/>
        <v>0</v>
      </c>
      <c r="G2063" s="211" t="s">
        <v>199</v>
      </c>
      <c r="H2063" s="4"/>
    </row>
    <row r="2064" spans="1:8" hidden="1" outlineLevel="2" x14ac:dyDescent="0.2"/>
    <row r="2065" spans="1:8" hidden="1" outlineLevel="2" x14ac:dyDescent="0.2"/>
    <row r="2066" spans="1:8" hidden="1" outlineLevel="2" x14ac:dyDescent="0.2">
      <c r="B2066" s="33" t="s">
        <v>51</v>
      </c>
    </row>
    <row r="2067" spans="1:8" hidden="1" outlineLevel="2" x14ac:dyDescent="0.2">
      <c r="E2067" s="37" t="str">
        <f t="shared" ref="E2067:G2067" si="594" xml:space="preserve"> E$441</f>
        <v xml:space="preserve">Ofwat - PR24 Wastewater enhancement revenue adjustment expressed in 2027-28 CPIH FYA prices (WR) </v>
      </c>
      <c r="F2067" s="4">
        <f t="shared" si="594"/>
        <v>0</v>
      </c>
      <c r="G2067" s="37" t="str">
        <f t="shared" si="594"/>
        <v>£m</v>
      </c>
      <c r="H2067" s="4"/>
    </row>
    <row r="2068" spans="1:8" hidden="1" outlineLevel="2" x14ac:dyDescent="0.2">
      <c r="E2068" s="37" t="str">
        <f t="shared" ref="E2068:G2068" si="595" xml:space="preserve"> E$442</f>
        <v xml:space="preserve">Ofwat - PR24 Wastewater enhancement revenue adjustment expressed in 2027-28 CPIH FYA prices (WN) </v>
      </c>
      <c r="F2068" s="4">
        <f t="shared" si="595"/>
        <v>0</v>
      </c>
      <c r="G2068" s="37" t="str">
        <f t="shared" si="595"/>
        <v>£m</v>
      </c>
      <c r="H2068" s="4"/>
    </row>
    <row r="2069" spans="1:8" hidden="1" outlineLevel="2" x14ac:dyDescent="0.2">
      <c r="E2069" s="37" t="str">
        <f t="shared" ref="E2069:G2069" si="596" xml:space="preserve"> E$443</f>
        <v xml:space="preserve">Ofwat - PR24 Wastewater enhancement revenue adjustment expressed in 2027-28 CPIH FYA prices (WWN) </v>
      </c>
      <c r="F2069" s="4">
        <f t="shared" si="596"/>
        <v>0</v>
      </c>
      <c r="G2069" s="37" t="str">
        <f t="shared" si="596"/>
        <v>£m</v>
      </c>
      <c r="H2069" s="4"/>
    </row>
    <row r="2070" spans="1:8" hidden="1" outlineLevel="2" x14ac:dyDescent="0.2">
      <c r="E2070" s="37" t="str">
        <f t="shared" ref="E2070:G2070" si="597" xml:space="preserve"> E$444</f>
        <v xml:space="preserve">Ofwat - PR24 Wastewater enhancement revenue adjustment expressed in 2027-28 CPIH FYA prices (BR) </v>
      </c>
      <c r="F2070" s="4">
        <f t="shared" si="597"/>
        <v>0</v>
      </c>
      <c r="G2070" s="37" t="str">
        <f t="shared" si="597"/>
        <v>£m</v>
      </c>
      <c r="H2070" s="4"/>
    </row>
    <row r="2071" spans="1:8" hidden="1" outlineLevel="2" x14ac:dyDescent="0.2">
      <c r="E2071" s="37" t="str">
        <f t="shared" ref="E2071:G2071" si="598" xml:space="preserve"> E$445</f>
        <v xml:space="preserve">Ofwat - PR24 Wastewater enhancement revenue adjustment expressed in 2027-28 CPIH FYA prices (ADDN1) </v>
      </c>
      <c r="F2071" s="4">
        <f t="shared" si="598"/>
        <v>0</v>
      </c>
      <c r="G2071" s="37" t="str">
        <f t="shared" si="598"/>
        <v>£m</v>
      </c>
      <c r="H2071" s="4"/>
    </row>
    <row r="2072" spans="1:8" hidden="1" outlineLevel="2" x14ac:dyDescent="0.2">
      <c r="E2072" s="37" t="str">
        <f t="shared" ref="E2072:G2072" si="599" xml:space="preserve"> E$446</f>
        <v xml:space="preserve">Ofwat - PR24 Wastewater enhancement revenue adjustment expressed in 2027-28 CPIH FYA prices (ADDN2) </v>
      </c>
      <c r="F2072" s="4">
        <f t="shared" si="599"/>
        <v>0</v>
      </c>
      <c r="G2072" s="37" t="str">
        <f t="shared" si="599"/>
        <v>£m</v>
      </c>
      <c r="H2072" s="4"/>
    </row>
    <row r="2073" spans="1:8" hidden="1" outlineLevel="2" x14ac:dyDescent="0.2">
      <c r="E2073" s="37" t="str">
        <f t="shared" ref="E2073:G2073" si="600" xml:space="preserve"> E$447</f>
        <v xml:space="preserve">Ofwat - PR24 Wastewater enhancement revenue adjustment expressed in 2027-28 CPIH FYA prices (Residential retail) </v>
      </c>
      <c r="F2073" s="4">
        <f t="shared" si="600"/>
        <v>0</v>
      </c>
      <c r="G2073" s="37" t="str">
        <f t="shared" si="600"/>
        <v>£m</v>
      </c>
      <c r="H2073" s="4"/>
    </row>
    <row r="2074" spans="1:8" hidden="1" outlineLevel="2" x14ac:dyDescent="0.2">
      <c r="E2074" s="37" t="str">
        <f t="shared" ref="E2074:G2074" si="601" xml:space="preserve"> E$448</f>
        <v xml:space="preserve">Ofwat - PR24 Wastewater enhancement revenue adjustment expressed in 2027-28 CPIH FYA prices (Business retail) </v>
      </c>
      <c r="F2074" s="4">
        <f t="shared" si="601"/>
        <v>0</v>
      </c>
      <c r="G2074" s="37" t="str">
        <f t="shared" si="601"/>
        <v>£m</v>
      </c>
      <c r="H2074" s="4"/>
    </row>
    <row r="2075" spans="1:8" hidden="1" outlineLevel="2" x14ac:dyDescent="0.2">
      <c r="A2075" s="3"/>
      <c r="B2075" s="3"/>
      <c r="C2075" s="10"/>
      <c r="D2075" s="11"/>
      <c r="E2075" s="208" t="str">
        <f xml:space="preserve"> Inputs!E$561</f>
        <v xml:space="preserve">Eligible for post financeability adjustments tax uplift - PR24 Wastewater enhancement revenue adjustment (WR) </v>
      </c>
      <c r="F2075" s="213">
        <f xml:space="preserve"> Inputs!F$561</f>
        <v>0</v>
      </c>
      <c r="G2075" s="208" t="str">
        <f xml:space="preserve"> Inputs!G$561</f>
        <v>1 = Yes, 0 = No</v>
      </c>
      <c r="H2075" s="23"/>
    </row>
    <row r="2076" spans="1:8" hidden="1" outlineLevel="2" x14ac:dyDescent="0.2">
      <c r="A2076" s="3"/>
      <c r="B2076" s="3"/>
      <c r="C2076" s="10"/>
      <c r="D2076" s="11"/>
      <c r="E2076" s="208" t="str">
        <f xml:space="preserve"> Inputs!E$562</f>
        <v xml:space="preserve">Eligible for post financeability adjustments tax uplift - PR24 Wastewater enhancement revenue adjustment (WN) </v>
      </c>
      <c r="F2076" s="213">
        <f xml:space="preserve"> Inputs!F$562</f>
        <v>0</v>
      </c>
      <c r="G2076" s="208" t="str">
        <f xml:space="preserve"> Inputs!G$562</f>
        <v>1 = Yes, 0 = No</v>
      </c>
      <c r="H2076" s="23"/>
    </row>
    <row r="2077" spans="1:8" hidden="1" outlineLevel="2" x14ac:dyDescent="0.2">
      <c r="A2077" s="3"/>
      <c r="B2077" s="3"/>
      <c r="C2077" s="10"/>
      <c r="D2077" s="11"/>
      <c r="E2077" s="208" t="str">
        <f xml:space="preserve"> Inputs!E$563</f>
        <v xml:space="preserve">Eligible for post financeability adjustments tax uplift - PR24 Wastewater enhancement revenue adjustment (WWN) </v>
      </c>
      <c r="F2077" s="213">
        <f xml:space="preserve"> Inputs!F$563</f>
        <v>0</v>
      </c>
      <c r="G2077" s="208" t="str">
        <f xml:space="preserve"> Inputs!G$563</f>
        <v>1 = Yes, 0 = No</v>
      </c>
      <c r="H2077" s="23"/>
    </row>
    <row r="2078" spans="1:8" hidden="1" outlineLevel="2" x14ac:dyDescent="0.2">
      <c r="A2078" s="3"/>
      <c r="B2078" s="3"/>
      <c r="C2078" s="10"/>
      <c r="D2078" s="11"/>
      <c r="E2078" s="208" t="str">
        <f xml:space="preserve"> Inputs!E$564</f>
        <v xml:space="preserve">Eligible for post financeability adjustments tax uplift - PR24 Wastewater enhancement revenue adjustment (BR) </v>
      </c>
      <c r="F2078" s="213">
        <f xml:space="preserve"> Inputs!F$564</f>
        <v>0</v>
      </c>
      <c r="G2078" s="208" t="str">
        <f xml:space="preserve"> Inputs!G$564</f>
        <v>1 = Yes, 0 = No</v>
      </c>
      <c r="H2078" s="23"/>
    </row>
    <row r="2079" spans="1:8" hidden="1" outlineLevel="2" x14ac:dyDescent="0.2">
      <c r="A2079" s="3"/>
      <c r="B2079" s="3"/>
      <c r="C2079" s="10"/>
      <c r="D2079" s="11"/>
      <c r="E2079" s="208" t="str">
        <f xml:space="preserve"> Inputs!E$565</f>
        <v xml:space="preserve">Eligible for post financeability adjustments tax uplift - PR24 Wastewater enhancement revenue adjustment (ADDN1) </v>
      </c>
      <c r="F2079" s="213">
        <f xml:space="preserve"> Inputs!F$565</f>
        <v>0</v>
      </c>
      <c r="G2079" s="208" t="str">
        <f xml:space="preserve"> Inputs!G$565</f>
        <v>1 = Yes, 0 = No</v>
      </c>
      <c r="H2079" s="23"/>
    </row>
    <row r="2080" spans="1:8" hidden="1" outlineLevel="2" x14ac:dyDescent="0.2">
      <c r="A2080" s="3"/>
      <c r="B2080" s="3"/>
      <c r="C2080" s="10"/>
      <c r="D2080" s="11"/>
      <c r="E2080" s="208" t="str">
        <f xml:space="preserve"> Inputs!E$566</f>
        <v xml:space="preserve">Eligible for post financeability adjustments tax uplift - PR24 Wastewater enhancement revenue adjustment (ADDN2) </v>
      </c>
      <c r="F2080" s="213">
        <f xml:space="preserve"> Inputs!F$566</f>
        <v>0</v>
      </c>
      <c r="G2080" s="208" t="str">
        <f xml:space="preserve"> Inputs!G$566</f>
        <v>1 = Yes, 0 = No</v>
      </c>
      <c r="H2080" s="23"/>
    </row>
    <row r="2081" spans="1:8" hidden="1" outlineLevel="2" x14ac:dyDescent="0.2">
      <c r="A2081" s="3"/>
      <c r="B2081" s="3"/>
      <c r="C2081" s="10"/>
      <c r="D2081" s="11"/>
      <c r="E2081" s="208" t="str">
        <f xml:space="preserve"> Inputs!E$567</f>
        <v xml:space="preserve">Eligible for post financeability adjustments tax uplift - PR24 Wastewater enhancement revenue adjustment (Residential retail) </v>
      </c>
      <c r="F2081" s="213">
        <f xml:space="preserve"> Inputs!F$567</f>
        <v>0</v>
      </c>
      <c r="G2081" s="208" t="str">
        <f xml:space="preserve"> Inputs!G$567</f>
        <v>1 = Yes, 0 = No</v>
      </c>
      <c r="H2081" s="23"/>
    </row>
    <row r="2082" spans="1:8" hidden="1" outlineLevel="2" x14ac:dyDescent="0.2">
      <c r="A2082" s="3"/>
      <c r="B2082" s="3"/>
      <c r="C2082" s="10"/>
      <c r="D2082" s="11"/>
      <c r="E2082" s="208" t="str">
        <f xml:space="preserve"> Inputs!E$568</f>
        <v xml:space="preserve">Eligible for post financeability adjustments tax uplift - PR24 Wastewater enhancement revenue adjustment (Business retail) </v>
      </c>
      <c r="F2082" s="213">
        <f xml:space="preserve"> Inputs!F$568</f>
        <v>0</v>
      </c>
      <c r="G2082" s="208" t="str">
        <f xml:space="preserve"> Inputs!G$568</f>
        <v>1 = Yes, 0 = No</v>
      </c>
      <c r="H2082" s="23"/>
    </row>
    <row r="2083" spans="1:8" hidden="1" outlineLevel="2" x14ac:dyDescent="0.2">
      <c r="A2083" s="3"/>
      <c r="B2083" s="3"/>
      <c r="C2083" s="10"/>
      <c r="D2083" s="11"/>
      <c r="E2083" s="211" t="s">
        <v>1007</v>
      </c>
      <c r="F2083" s="212">
        <f t="shared" ref="F2083:F2090" si="602" xml:space="preserve"> $F2067 * ( 1 - $F2075 )</f>
        <v>0</v>
      </c>
      <c r="G2083" s="211" t="s">
        <v>199</v>
      </c>
      <c r="H2083" s="4"/>
    </row>
    <row r="2084" spans="1:8" hidden="1" outlineLevel="2" x14ac:dyDescent="0.2">
      <c r="A2084" s="3"/>
      <c r="B2084" s="3"/>
      <c r="C2084" s="10"/>
      <c r="D2084" s="11"/>
      <c r="E2084" s="211" t="s">
        <v>1008</v>
      </c>
      <c r="F2084" s="212">
        <f t="shared" si="602"/>
        <v>0</v>
      </c>
      <c r="G2084" s="211" t="s">
        <v>199</v>
      </c>
      <c r="H2084" s="4"/>
    </row>
    <row r="2085" spans="1:8" hidden="1" outlineLevel="2" x14ac:dyDescent="0.2">
      <c r="A2085" s="3"/>
      <c r="B2085" s="3"/>
      <c r="C2085" s="10"/>
      <c r="D2085" s="11"/>
      <c r="E2085" s="211" t="s">
        <v>1818</v>
      </c>
      <c r="F2085" s="212">
        <f t="shared" si="602"/>
        <v>0</v>
      </c>
      <c r="G2085" s="211" t="s">
        <v>199</v>
      </c>
      <c r="H2085" s="4"/>
    </row>
    <row r="2086" spans="1:8" hidden="1" outlineLevel="2" x14ac:dyDescent="0.2">
      <c r="A2086" s="3"/>
      <c r="B2086" s="3"/>
      <c r="C2086" s="10"/>
      <c r="D2086" s="11"/>
      <c r="E2086" s="211" t="s">
        <v>2552</v>
      </c>
      <c r="F2086" s="212">
        <f t="shared" si="602"/>
        <v>0</v>
      </c>
      <c r="G2086" s="211" t="s">
        <v>199</v>
      </c>
      <c r="H2086" s="4"/>
    </row>
    <row r="2087" spans="1:8" hidden="1" outlineLevel="2" x14ac:dyDescent="0.2">
      <c r="A2087" s="3"/>
      <c r="B2087" s="3"/>
      <c r="C2087" s="10"/>
      <c r="D2087" s="11"/>
      <c r="E2087" s="211" t="s">
        <v>1214</v>
      </c>
      <c r="F2087" s="212">
        <f t="shared" si="602"/>
        <v>0</v>
      </c>
      <c r="G2087" s="211" t="s">
        <v>199</v>
      </c>
      <c r="H2087" s="4"/>
    </row>
    <row r="2088" spans="1:8" hidden="1" outlineLevel="2" x14ac:dyDescent="0.2">
      <c r="A2088" s="3"/>
      <c r="B2088" s="3"/>
      <c r="C2088" s="10"/>
      <c r="D2088" s="11"/>
      <c r="E2088" s="211" t="s">
        <v>2766</v>
      </c>
      <c r="F2088" s="212">
        <f t="shared" si="602"/>
        <v>0</v>
      </c>
      <c r="G2088" s="211" t="s">
        <v>199</v>
      </c>
      <c r="H2088" s="4"/>
    </row>
    <row r="2089" spans="1:8" hidden="1" outlineLevel="2" x14ac:dyDescent="0.2">
      <c r="A2089" s="3"/>
      <c r="B2089" s="3"/>
      <c r="C2089" s="10"/>
      <c r="D2089" s="11"/>
      <c r="E2089" s="211" t="s">
        <v>634</v>
      </c>
      <c r="F2089" s="212">
        <f t="shared" si="602"/>
        <v>0</v>
      </c>
      <c r="G2089" s="211" t="s">
        <v>199</v>
      </c>
      <c r="H2089" s="4"/>
    </row>
    <row r="2090" spans="1:8" hidden="1" outlineLevel="2" x14ac:dyDescent="0.2">
      <c r="A2090" s="3"/>
      <c r="B2090" s="3"/>
      <c r="C2090" s="10"/>
      <c r="D2090" s="11"/>
      <c r="E2090" s="211" t="s">
        <v>2358</v>
      </c>
      <c r="F2090" s="212">
        <f t="shared" si="602"/>
        <v>0</v>
      </c>
      <c r="G2090" s="211" t="s">
        <v>199</v>
      </c>
      <c r="H2090" s="4"/>
    </row>
    <row r="2091" spans="1:8" hidden="1" outlineLevel="2" x14ac:dyDescent="0.2"/>
    <row r="2092" spans="1:8" hidden="1" outlineLevel="1" x14ac:dyDescent="0.2"/>
    <row r="2093" spans="1:8" hidden="1" outlineLevel="1" x14ac:dyDescent="0.2"/>
    <row r="2094" spans="1:8" s="21" customFormat="1" hidden="1" outlineLevel="1" x14ac:dyDescent="0.2">
      <c r="A2094" s="17"/>
      <c r="B2094" s="17"/>
      <c r="C2094" s="35" t="s">
        <v>1556</v>
      </c>
      <c r="D2094" s="31"/>
    </row>
    <row r="2095" spans="1:8" hidden="1" outlineLevel="1" x14ac:dyDescent="0.2"/>
    <row r="2096" spans="1:8" hidden="1" outlineLevel="2" x14ac:dyDescent="0.2">
      <c r="B2096" s="33" t="s">
        <v>2115</v>
      </c>
    </row>
    <row r="2097" spans="1:8" hidden="1" outlineLevel="2" x14ac:dyDescent="0.2">
      <c r="A2097" s="3"/>
      <c r="B2097" s="3"/>
      <c r="C2097" s="10"/>
      <c r="D2097" s="11"/>
      <c r="E2097" s="2" t="str">
        <f xml:space="preserve"> 'Report lookups'!E$2960</f>
        <v>Ofwat - PR24 ODI revenue adjustment not eligible for tax uplift in 2027-28 CPIH FYA prices (WR)</v>
      </c>
      <c r="F2097" s="9">
        <f xml:space="preserve"> 'Report lookups'!F$2960</f>
        <v>0</v>
      </c>
      <c r="G2097" s="2" t="str">
        <f xml:space="preserve"> 'Report lookups'!G$2960</f>
        <v>£m</v>
      </c>
      <c r="H2097" s="4"/>
    </row>
    <row r="2098" spans="1:8" hidden="1" outlineLevel="2" x14ac:dyDescent="0.2">
      <c r="A2098" s="3"/>
      <c r="B2098" s="3"/>
      <c r="C2098" s="10"/>
      <c r="D2098" s="11"/>
      <c r="E2098" s="2" t="str">
        <f xml:space="preserve"> 'Report lookups'!E$2972</f>
        <v>Ofwat - PR24 Delayed delivery cashflow mechanism (DDCM) revenue adjustment not eligible for tax uplift in 2027-28 CPIH FYA prices (WR)</v>
      </c>
      <c r="F2098" s="9">
        <f xml:space="preserve"> 'Report lookups'!F$2972</f>
        <v>0</v>
      </c>
      <c r="G2098" s="2" t="str">
        <f xml:space="preserve"> 'Report lookups'!G$2972</f>
        <v>£m</v>
      </c>
      <c r="H2098" s="4"/>
    </row>
    <row r="2099" spans="1:8" hidden="1" outlineLevel="2" x14ac:dyDescent="0.2">
      <c r="A2099" s="3"/>
      <c r="B2099" s="3"/>
      <c r="C2099" s="10"/>
      <c r="D2099" s="11"/>
      <c r="E2099" s="2" t="str">
        <f xml:space="preserve"> 'Report lookups'!E$2984</f>
        <v>Ofwat - PR24 Business retail revenue adjustment not eligible for tax uplift in 2027-28 CPIH FYA prices (WR)</v>
      </c>
      <c r="F2099" s="9">
        <f xml:space="preserve"> 'Report lookups'!F$2984</f>
        <v>0</v>
      </c>
      <c r="G2099" s="2" t="str">
        <f xml:space="preserve"> 'Report lookups'!G$2984</f>
        <v>£m</v>
      </c>
      <c r="H2099" s="4"/>
    </row>
    <row r="2100" spans="1:8" hidden="1" outlineLevel="2" x14ac:dyDescent="0.2">
      <c r="A2100" s="3"/>
      <c r="B2100" s="3"/>
      <c r="C2100" s="10"/>
      <c r="D2100" s="11"/>
      <c r="E2100" s="2" t="str">
        <f xml:space="preserve"> 'Report lookups'!E$2996</f>
        <v>Ofwat - PR24 Water trading revenue adjustment not eligible for tax uplift in 2027-28 CPIH FYA prices (WR)</v>
      </c>
      <c r="F2100" s="9">
        <f xml:space="preserve"> 'Report lookups'!F$2996</f>
        <v>0</v>
      </c>
      <c r="G2100" s="2" t="str">
        <f xml:space="preserve"> 'Report lookups'!G$2996</f>
        <v>£m</v>
      </c>
      <c r="H2100" s="4"/>
    </row>
    <row r="2101" spans="1:8" hidden="1" outlineLevel="2" x14ac:dyDescent="0.2">
      <c r="A2101" s="3"/>
      <c r="B2101" s="3"/>
      <c r="C2101" s="10"/>
      <c r="D2101" s="11"/>
      <c r="E2101" s="2" t="str">
        <f xml:space="preserve"> 'Report lookups'!E$3008</f>
        <v>Ofwat - PR24 Third party services revenue adjustment not eligible for tax uplift in 2027-28 CPIH FYA prices (WR)</v>
      </c>
      <c r="F2101" s="9">
        <f xml:space="preserve"> 'Report lookups'!F$3008</f>
        <v>0</v>
      </c>
      <c r="G2101" s="2" t="str">
        <f xml:space="preserve"> 'Report lookups'!G$3008</f>
        <v>£m</v>
      </c>
      <c r="H2101" s="4"/>
    </row>
    <row r="2102" spans="1:8" hidden="1" outlineLevel="2" x14ac:dyDescent="0.2">
      <c r="A2102" s="3"/>
      <c r="B2102" s="3"/>
      <c r="C2102" s="10"/>
      <c r="D2102" s="11"/>
      <c r="E2102" s="2" t="str">
        <f xml:space="preserve"> 'Report lookups'!E$3020</f>
        <v>Ofwat - PR24 Cost of new debt revenue adjustment not eligible for tax uplift in 2027-28 CPIH FYA prices (WR)</v>
      </c>
      <c r="F2102" s="9">
        <f xml:space="preserve"> 'Report lookups'!F$3020</f>
        <v>0</v>
      </c>
      <c r="G2102" s="2" t="str">
        <f xml:space="preserve"> 'Report lookups'!G$3020</f>
        <v>£m</v>
      </c>
      <c r="H2102" s="4"/>
    </row>
    <row r="2103" spans="1:8" hidden="1" outlineLevel="2" x14ac:dyDescent="0.2">
      <c r="A2103" s="3"/>
      <c r="B2103" s="3"/>
      <c r="C2103" s="10"/>
      <c r="D2103" s="11"/>
      <c r="E2103" s="2" t="str">
        <f xml:space="preserve"> 'Report lookups'!E$3032</f>
        <v>Ofwat - PR24 Totex costs revenue adjustment not eligible for tax uplift in 2027-28 CPIH FYA prices (WR)</v>
      </c>
      <c r="F2103" s="9">
        <f xml:space="preserve"> 'Report lookups'!F$3032</f>
        <v>0</v>
      </c>
      <c r="G2103" s="2" t="str">
        <f xml:space="preserve"> 'Report lookups'!G$3032</f>
        <v>£m</v>
      </c>
      <c r="H2103" s="4"/>
    </row>
    <row r="2104" spans="1:8" hidden="1" outlineLevel="2" x14ac:dyDescent="0.2">
      <c r="A2104" s="3"/>
      <c r="B2104" s="3"/>
      <c r="C2104" s="10"/>
      <c r="D2104" s="11"/>
      <c r="E2104" s="2" t="str">
        <f xml:space="preserve"> 'Report lookups'!E$3044</f>
        <v>Ofwat - PR24 Tax revenue adjustment not eligible for tax uplift in 2027-28 CPIH FYA prices (WR)</v>
      </c>
      <c r="F2104" s="9">
        <f xml:space="preserve"> 'Report lookups'!F$3044</f>
        <v>0</v>
      </c>
      <c r="G2104" s="2" t="str">
        <f xml:space="preserve"> 'Report lookups'!G$3044</f>
        <v>£m</v>
      </c>
      <c r="H2104" s="4"/>
    </row>
    <row r="2105" spans="1:8" hidden="1" outlineLevel="2" x14ac:dyDescent="0.2">
      <c r="A2105" s="3"/>
      <c r="B2105" s="3"/>
      <c r="C2105" s="10"/>
      <c r="D2105" s="11"/>
      <c r="E2105" s="2" t="str">
        <f xml:space="preserve"> 'Report lookups'!E$3056</f>
        <v>Ofwat - PR24 Real price effects revenue adjustment not eligible for tax uplift in 2027-28 CPIH FYA prices (WR)</v>
      </c>
      <c r="F2105" s="9">
        <f xml:space="preserve"> 'Report lookups'!F$3056</f>
        <v>0</v>
      </c>
      <c r="G2105" s="2" t="str">
        <f xml:space="preserve"> 'Report lookups'!G$3056</f>
        <v>£m</v>
      </c>
      <c r="H2105" s="4"/>
    </row>
    <row r="2106" spans="1:8" hidden="1" outlineLevel="2" x14ac:dyDescent="0.2">
      <c r="A2106" s="3"/>
      <c r="B2106" s="3"/>
      <c r="C2106" s="10"/>
      <c r="D2106" s="11"/>
      <c r="E2106" s="2" t="str">
        <f xml:space="preserve"> 'Report lookups'!E$3068</f>
        <v>Ofwat - PR24 Major projects revenue adjustment not eligible for tax uplift in 2027-28 CPIH FYA prices (WR)</v>
      </c>
      <c r="F2106" s="9">
        <f xml:space="preserve"> 'Report lookups'!F$3068</f>
        <v>0</v>
      </c>
      <c r="G2106" s="2" t="str">
        <f xml:space="preserve"> 'Report lookups'!G$3068</f>
        <v>£m</v>
      </c>
      <c r="H2106" s="4"/>
    </row>
    <row r="2107" spans="1:8" hidden="1" outlineLevel="2" x14ac:dyDescent="0.2">
      <c r="A2107" s="3"/>
      <c r="B2107" s="3"/>
      <c r="C2107" s="10"/>
      <c r="D2107" s="11"/>
      <c r="E2107" s="2" t="str">
        <f xml:space="preserve"> 'Report lookups'!E$3080</f>
        <v>Ofwat - PR24 Cost change process revenue adjustment not eligible for tax uplift in 2027-28 CPIH FYA prices (WR)</v>
      </c>
      <c r="F2107" s="9">
        <f xml:space="preserve"> 'Report lookups'!F$3080</f>
        <v>0</v>
      </c>
      <c r="G2107" s="2" t="str">
        <f xml:space="preserve"> 'Report lookups'!G$3080</f>
        <v>£m</v>
      </c>
      <c r="H2107" s="4"/>
    </row>
    <row r="2108" spans="1:8" hidden="1" outlineLevel="2" x14ac:dyDescent="0.2">
      <c r="A2108" s="3"/>
      <c r="B2108" s="3"/>
      <c r="C2108" s="10"/>
      <c r="D2108" s="11"/>
      <c r="E2108" s="2" t="str">
        <f xml:space="preserve"> 'Report lookups'!E$3092</f>
        <v>Ofwat - PR24 Havant Thicket - cost of debt revenue adjustment not eligible for tax uplift in 2027-28 CPIH FYA prices (WR)</v>
      </c>
      <c r="F2108" s="9">
        <f xml:space="preserve"> 'Report lookups'!F$3092</f>
        <v>0</v>
      </c>
      <c r="G2108" s="2" t="str">
        <f xml:space="preserve"> 'Report lookups'!G$3092</f>
        <v>£m</v>
      </c>
      <c r="H2108" s="4"/>
    </row>
    <row r="2109" spans="1:8" hidden="1" outlineLevel="2" x14ac:dyDescent="0.2">
      <c r="A2109" s="3"/>
      <c r="B2109" s="3"/>
      <c r="C2109" s="10"/>
      <c r="D2109" s="11"/>
      <c r="E2109" s="2" t="str">
        <f xml:space="preserve"> 'Report lookups'!E$3104</f>
        <v>Ofwat - PR24 Innovation and water efficiency revenue adjustment not eligible for tax uplift in 2027-28 CPIH FYA prices (WR)</v>
      </c>
      <c r="F2109" s="9">
        <f xml:space="preserve"> 'Report lookups'!F$3104</f>
        <v>0</v>
      </c>
      <c r="G2109" s="2" t="str">
        <f xml:space="preserve"> 'Report lookups'!G$3104</f>
        <v>£m</v>
      </c>
      <c r="H2109" s="4"/>
    </row>
    <row r="2110" spans="1:8" hidden="1" outlineLevel="2" x14ac:dyDescent="0.2">
      <c r="A2110" s="3"/>
      <c r="B2110" s="3"/>
      <c r="C2110" s="10"/>
      <c r="D2110" s="11"/>
      <c r="E2110" s="2" t="str">
        <f xml:space="preserve"> 'Report lookups'!E$3116</f>
        <v>Ofwat - PR24 QAA revenue adjustment not eligible for tax uplift in 2027-28 CPIH FYA prices (WR)</v>
      </c>
      <c r="F2110" s="9">
        <f xml:space="preserve"> 'Report lookups'!F$3116</f>
        <v>0</v>
      </c>
      <c r="G2110" s="2" t="str">
        <f xml:space="preserve"> 'Report lookups'!G$3116</f>
        <v>£m</v>
      </c>
      <c r="H2110" s="4"/>
    </row>
    <row r="2111" spans="1:8" hidden="1" outlineLevel="2" x14ac:dyDescent="0.2">
      <c r="A2111" s="3"/>
      <c r="B2111" s="3"/>
      <c r="C2111" s="10"/>
      <c r="D2111" s="11"/>
      <c r="E2111" s="2" t="str">
        <f xml:space="preserve"> 'Report lookups'!E$3200</f>
        <v>Ofwat - PR24 Price control deliverables (PCD) revenue adjustment not eligible for tax uplift in 2027-28 CPIH FYA prices (WR)</v>
      </c>
      <c r="F2111" s="9">
        <f xml:space="preserve"> 'Report lookups'!F$3200</f>
        <v>0</v>
      </c>
      <c r="G2111" s="2" t="str">
        <f xml:space="preserve"> 'Report lookups'!G$3200</f>
        <v>£m</v>
      </c>
      <c r="H2111" s="4"/>
    </row>
    <row r="2112" spans="1:8" hidden="1" outlineLevel="2" x14ac:dyDescent="0.2">
      <c r="A2112" s="3"/>
      <c r="B2112" s="3"/>
      <c r="C2112" s="10"/>
      <c r="D2112" s="11"/>
      <c r="E2112" s="2" t="str">
        <f xml:space="preserve"> 'Report lookups'!E$3212</f>
        <v>Ofwat - PR24 Wastewater enhancement revenue adjustment not eligible for tax uplift in 2027-28 CPIH FYA prices (WR)</v>
      </c>
      <c r="F2112" s="9">
        <f xml:space="preserve"> 'Report lookups'!F$3212</f>
        <v>0</v>
      </c>
      <c r="G2112" s="2" t="str">
        <f xml:space="preserve"> 'Report lookups'!G$3212</f>
        <v>£m</v>
      </c>
      <c r="H2112" s="4"/>
    </row>
    <row r="2113" spans="1:8" hidden="1" outlineLevel="2" x14ac:dyDescent="0.2">
      <c r="A2113" s="3"/>
      <c r="B2113" s="3"/>
      <c r="C2113" s="10"/>
      <c r="D2113" s="11"/>
      <c r="E2113" s="2" t="str">
        <f xml:space="preserve"> 'Report lookups'!E$3128</f>
        <v>Ofwat - Other revenue adjustment not eligible for tax uplift in 2027-28 CPIH FYA prices (WR)</v>
      </c>
      <c r="F2113" s="9">
        <f xml:space="preserve"> 'Report lookups'!F$3128</f>
        <v>0</v>
      </c>
      <c r="G2113" s="2" t="str">
        <f xml:space="preserve"> 'Report lookups'!G$3128</f>
        <v>£m</v>
      </c>
      <c r="H2113" s="4"/>
    </row>
    <row r="2114" spans="1:8" hidden="1" outlineLevel="2" x14ac:dyDescent="0.2">
      <c r="A2114" s="3"/>
      <c r="B2114" s="3"/>
      <c r="C2114" s="10"/>
      <c r="D2114" s="11"/>
      <c r="E2114" s="2" t="str">
        <f xml:space="preserve"> 'Report lookups'!E$3140</f>
        <v>Ofwat - PR24 Delivery mechanism (DM) revenue adjustment not eligible for tax uplift in 2027-28 CPIH FYA prices (WR)</v>
      </c>
      <c r="F2114" s="9">
        <f xml:space="preserve"> 'Report lookups'!F$3140</f>
        <v>0</v>
      </c>
      <c r="G2114" s="2" t="str">
        <f xml:space="preserve"> 'Report lookups'!G$3140</f>
        <v>£m</v>
      </c>
      <c r="H2114" s="4"/>
    </row>
    <row r="2115" spans="1:8" hidden="1" outlineLevel="2" x14ac:dyDescent="0.2">
      <c r="A2115" s="3"/>
      <c r="B2115" s="3"/>
      <c r="C2115" s="10"/>
      <c r="D2115" s="11"/>
      <c r="E2115" s="2" t="str">
        <f xml:space="preserve"> 'Report lookups'!E$3152</f>
        <v>Ofwat - PR24 Residential retail revenue adjustment not eligible for tax uplift in 2027-28 CPIH FYA prices (WR)</v>
      </c>
      <c r="F2115" s="9">
        <f xml:space="preserve"> 'Report lookups'!F$3152</f>
        <v>0</v>
      </c>
      <c r="G2115" s="2" t="str">
        <f xml:space="preserve"> 'Report lookups'!G$3152</f>
        <v>£m</v>
      </c>
      <c r="H2115" s="4"/>
    </row>
    <row r="2116" spans="1:8" hidden="1" outlineLevel="2" x14ac:dyDescent="0.2">
      <c r="A2116" s="3"/>
      <c r="B2116" s="3"/>
      <c r="C2116" s="10"/>
      <c r="D2116" s="11"/>
      <c r="E2116" s="2" t="str">
        <f xml:space="preserve"> 'Report lookups'!E$3164</f>
        <v>Ofwat - PR24 RFI revenue adjustment not eligible for tax uplift in 2027-28 CPIH FYA prices (WR)</v>
      </c>
      <c r="F2116" s="9">
        <f xml:space="preserve"> 'Report lookups'!F$3164</f>
        <v>0</v>
      </c>
      <c r="G2116" s="2" t="str">
        <f xml:space="preserve"> 'Report lookups'!G$3164</f>
        <v>£m</v>
      </c>
      <c r="H2116" s="4"/>
    </row>
    <row r="2117" spans="1:8" hidden="1" outlineLevel="2" x14ac:dyDescent="0.2">
      <c r="A2117" s="3"/>
      <c r="B2117" s="3"/>
      <c r="C2117" s="10"/>
      <c r="D2117" s="11"/>
      <c r="E2117" s="2" t="str">
        <f xml:space="preserve"> 'Report lookups'!E$3176</f>
        <v>Ofwat - PR24 Bioresources revenue adjustment not eligible for tax uplift in 2027-28 CPIH FYA prices (WR)</v>
      </c>
      <c r="F2117" s="9">
        <f xml:space="preserve"> 'Report lookups'!F$3176</f>
        <v>0</v>
      </c>
      <c r="G2117" s="2" t="str">
        <f xml:space="preserve"> 'Report lookups'!G$3176</f>
        <v>£m</v>
      </c>
      <c r="H2117" s="4"/>
    </row>
    <row r="2118" spans="1:8" hidden="1" outlineLevel="2" x14ac:dyDescent="0.2">
      <c r="A2118" s="3"/>
      <c r="B2118" s="3"/>
      <c r="C2118" s="10"/>
      <c r="D2118" s="11"/>
      <c r="E2118" s="2" t="str">
        <f xml:space="preserve"> 'Report lookups'!E$3188</f>
        <v>Ofwat - PR24 Bioresources forecasting accuracy incentive penalty adjustment not eligible for tax uplift in 2027-28 CPIH FYA prices (WR)</v>
      </c>
      <c r="F2118" s="9">
        <f xml:space="preserve"> 'Report lookups'!F$3188</f>
        <v>0</v>
      </c>
      <c r="G2118" s="2" t="str">
        <f xml:space="preserve"> 'Report lookups'!G$3188</f>
        <v>£m</v>
      </c>
      <c r="H2118" s="4"/>
    </row>
    <row r="2119" spans="1:8" hidden="1" outlineLevel="2" x14ac:dyDescent="0.2">
      <c r="E2119" s="211" t="s">
        <v>2115</v>
      </c>
      <c r="F2119" s="212">
        <f xml:space="preserve"> SUM( $F2097:$F2118 )</f>
        <v>0</v>
      </c>
      <c r="G2119" s="211" t="s">
        <v>199</v>
      </c>
      <c r="H2119" s="4"/>
    </row>
    <row r="2120" spans="1:8" hidden="1" outlineLevel="2" x14ac:dyDescent="0.2"/>
    <row r="2121" spans="1:8" hidden="1" outlineLevel="2" x14ac:dyDescent="0.2"/>
    <row r="2122" spans="1:8" hidden="1" outlineLevel="2" x14ac:dyDescent="0.2">
      <c r="B2122" s="33" t="s">
        <v>2116</v>
      </c>
    </row>
    <row r="2123" spans="1:8" hidden="1" outlineLevel="2" x14ac:dyDescent="0.2">
      <c r="A2123" s="3"/>
      <c r="B2123" s="3"/>
      <c r="C2123" s="10"/>
      <c r="D2123" s="11"/>
      <c r="E2123" s="2" t="str">
        <f xml:space="preserve"> 'Report lookups'!E$3227</f>
        <v>Ofwat - PR24 ODI revenue adjustment not eligible for tax uplift in 2027-28 CPIH FYA prices (WN)</v>
      </c>
      <c r="F2123" s="9">
        <f xml:space="preserve"> 'Report lookups'!F$3227</f>
        <v>0</v>
      </c>
      <c r="G2123" s="2" t="str">
        <f xml:space="preserve"> 'Report lookups'!G$3227</f>
        <v>£m</v>
      </c>
      <c r="H2123" s="4"/>
    </row>
    <row r="2124" spans="1:8" hidden="1" outlineLevel="2" x14ac:dyDescent="0.2">
      <c r="A2124" s="3"/>
      <c r="B2124" s="3"/>
      <c r="C2124" s="10"/>
      <c r="D2124" s="11"/>
      <c r="E2124" s="2" t="str">
        <f xml:space="preserve"> 'Report lookups'!E$3239</f>
        <v>Ofwat - PR24 Delayed delivery cashflow mechanism (DDCM) revenue adjustment not eligible for tax uplift in 2027-28 CPIH FYA prices (WN)</v>
      </c>
      <c r="F2124" s="9">
        <f xml:space="preserve"> 'Report lookups'!F$3239</f>
        <v>0</v>
      </c>
      <c r="G2124" s="2" t="str">
        <f xml:space="preserve"> 'Report lookups'!G$3239</f>
        <v>£m</v>
      </c>
      <c r="H2124" s="4"/>
    </row>
    <row r="2125" spans="1:8" hidden="1" outlineLevel="2" x14ac:dyDescent="0.2">
      <c r="A2125" s="3"/>
      <c r="B2125" s="3"/>
      <c r="C2125" s="10"/>
      <c r="D2125" s="11"/>
      <c r="E2125" s="2" t="str">
        <f xml:space="preserve"> 'Report lookups'!E$3251</f>
        <v>Ofwat - PR24 Business retail revenue adjustment not eligible for tax uplift in 2027-28 CPIH FYA prices (WN)</v>
      </c>
      <c r="F2125" s="9">
        <f xml:space="preserve"> 'Report lookups'!F$3251</f>
        <v>0</v>
      </c>
      <c r="G2125" s="2" t="str">
        <f xml:space="preserve"> 'Report lookups'!G$3251</f>
        <v>£m</v>
      </c>
      <c r="H2125" s="4"/>
    </row>
    <row r="2126" spans="1:8" hidden="1" outlineLevel="2" x14ac:dyDescent="0.2">
      <c r="A2126" s="3"/>
      <c r="B2126" s="3"/>
      <c r="C2126" s="10"/>
      <c r="D2126" s="11"/>
      <c r="E2126" s="2" t="str">
        <f xml:space="preserve"> 'Report lookups'!E$3263</f>
        <v>Ofwat - PR24 Water trading revenue adjustment not eligible for tax uplift in 2027-28 CPIH FYA prices (WN)</v>
      </c>
      <c r="F2126" s="9">
        <f xml:space="preserve"> 'Report lookups'!F$3263</f>
        <v>0</v>
      </c>
      <c r="G2126" s="2" t="str">
        <f xml:space="preserve"> 'Report lookups'!G$3263</f>
        <v>£m</v>
      </c>
      <c r="H2126" s="4"/>
    </row>
    <row r="2127" spans="1:8" hidden="1" outlineLevel="2" x14ac:dyDescent="0.2">
      <c r="A2127" s="3"/>
      <c r="B2127" s="3"/>
      <c r="C2127" s="10"/>
      <c r="D2127" s="11"/>
      <c r="E2127" s="2" t="str">
        <f xml:space="preserve"> 'Report lookups'!E$3275</f>
        <v>Ofwat - PR24 Third party services revenue adjustment not eligible for tax uplift in 2027-28 CPIH FYA prices (WN)</v>
      </c>
      <c r="F2127" s="9">
        <f xml:space="preserve"> 'Report lookups'!F$3275</f>
        <v>0</v>
      </c>
      <c r="G2127" s="2" t="str">
        <f xml:space="preserve"> 'Report lookups'!G$3275</f>
        <v>£m</v>
      </c>
      <c r="H2127" s="4"/>
    </row>
    <row r="2128" spans="1:8" hidden="1" outlineLevel="2" x14ac:dyDescent="0.2">
      <c r="A2128" s="3"/>
      <c r="B2128" s="3"/>
      <c r="C2128" s="10"/>
      <c r="D2128" s="11"/>
      <c r="E2128" s="2" t="str">
        <f xml:space="preserve"> 'Report lookups'!E$3287</f>
        <v>Ofwat - PR24 Cost of new debt revenue adjustment not eligible for tax uplift in 2027-28 CPIH FYA prices (WN)</v>
      </c>
      <c r="F2128" s="9">
        <f xml:space="preserve"> 'Report lookups'!F$3287</f>
        <v>0</v>
      </c>
      <c r="G2128" s="2" t="str">
        <f xml:space="preserve"> 'Report lookups'!G$3287</f>
        <v>£m</v>
      </c>
      <c r="H2128" s="4"/>
    </row>
    <row r="2129" spans="1:8" hidden="1" outlineLevel="2" x14ac:dyDescent="0.2">
      <c r="A2129" s="3"/>
      <c r="B2129" s="3"/>
      <c r="C2129" s="10"/>
      <c r="D2129" s="11"/>
      <c r="E2129" s="2" t="str">
        <f xml:space="preserve"> 'Report lookups'!E$3299</f>
        <v>Ofwat - PR24 Totex costs revenue adjustment not eligible for tax uplift in 2027-28 CPIH FYA prices (WN)</v>
      </c>
      <c r="F2129" s="9">
        <f xml:space="preserve"> 'Report lookups'!F$3299</f>
        <v>0</v>
      </c>
      <c r="G2129" s="2" t="str">
        <f xml:space="preserve"> 'Report lookups'!G$3299</f>
        <v>£m</v>
      </c>
      <c r="H2129" s="4"/>
    </row>
    <row r="2130" spans="1:8" hidden="1" outlineLevel="2" x14ac:dyDescent="0.2">
      <c r="A2130" s="3"/>
      <c r="B2130" s="3"/>
      <c r="C2130" s="10"/>
      <c r="D2130" s="11"/>
      <c r="E2130" s="2" t="str">
        <f xml:space="preserve"> 'Report lookups'!E$3311</f>
        <v>Ofwat - PR24 Tax revenue adjustment not eligible for tax uplift in 2027-28 CPIH FYA prices (WN)</v>
      </c>
      <c r="F2130" s="9">
        <f xml:space="preserve"> 'Report lookups'!F$3311</f>
        <v>0</v>
      </c>
      <c r="G2130" s="2" t="str">
        <f xml:space="preserve"> 'Report lookups'!G$3311</f>
        <v>£m</v>
      </c>
      <c r="H2130" s="4"/>
    </row>
    <row r="2131" spans="1:8" hidden="1" outlineLevel="2" x14ac:dyDescent="0.2">
      <c r="A2131" s="3"/>
      <c r="B2131" s="3"/>
      <c r="C2131" s="10"/>
      <c r="D2131" s="11"/>
      <c r="E2131" s="2" t="str">
        <f xml:space="preserve"> 'Report lookups'!E$3323</f>
        <v>Ofwat - PR24 Real price effects revenue adjustment not eligible for tax uplift in 2027-28 CPIH FYA prices (WN)</v>
      </c>
      <c r="F2131" s="9">
        <f xml:space="preserve"> 'Report lookups'!F$3323</f>
        <v>0</v>
      </c>
      <c r="G2131" s="2" t="str">
        <f xml:space="preserve"> 'Report lookups'!G$3323</f>
        <v>£m</v>
      </c>
      <c r="H2131" s="4"/>
    </row>
    <row r="2132" spans="1:8" hidden="1" outlineLevel="2" x14ac:dyDescent="0.2">
      <c r="A2132" s="3"/>
      <c r="B2132" s="3"/>
      <c r="C2132" s="10"/>
      <c r="D2132" s="11"/>
      <c r="E2132" s="2" t="str">
        <f xml:space="preserve"> 'Report lookups'!E$3335</f>
        <v>Ofwat - PR24 Major projects revenue adjustment not eligible for tax uplift in 2027-28 CPIH FYA prices (WN)</v>
      </c>
      <c r="F2132" s="9">
        <f xml:space="preserve"> 'Report lookups'!F$3335</f>
        <v>0</v>
      </c>
      <c r="G2132" s="2" t="str">
        <f xml:space="preserve"> 'Report lookups'!G$3335</f>
        <v>£m</v>
      </c>
      <c r="H2132" s="4"/>
    </row>
    <row r="2133" spans="1:8" hidden="1" outlineLevel="2" x14ac:dyDescent="0.2">
      <c r="A2133" s="3"/>
      <c r="B2133" s="3"/>
      <c r="C2133" s="10"/>
      <c r="D2133" s="11"/>
      <c r="E2133" s="2" t="str">
        <f xml:space="preserve"> 'Report lookups'!E$3347</f>
        <v>Ofwat - PR24 Cost change process revenue adjustment not eligible for tax uplift in 2027-28 CPIH FYA prices (WN)</v>
      </c>
      <c r="F2133" s="9">
        <f xml:space="preserve"> 'Report lookups'!F$3347</f>
        <v>0</v>
      </c>
      <c r="G2133" s="2" t="str">
        <f xml:space="preserve"> 'Report lookups'!G$3347</f>
        <v>£m</v>
      </c>
      <c r="H2133" s="4"/>
    </row>
    <row r="2134" spans="1:8" hidden="1" outlineLevel="2" x14ac:dyDescent="0.2">
      <c r="A2134" s="3"/>
      <c r="B2134" s="3"/>
      <c r="C2134" s="10"/>
      <c r="D2134" s="11"/>
      <c r="E2134" s="2" t="str">
        <f xml:space="preserve"> 'Report lookups'!E$3359</f>
        <v>Ofwat - PR24 Havant Thicket - cost of debt revenue adjustment not eligible for tax uplift in 2027-28 CPIH FYA prices (WN)</v>
      </c>
      <c r="F2134" s="9">
        <f xml:space="preserve"> 'Report lookups'!F$3359</f>
        <v>0</v>
      </c>
      <c r="G2134" s="2" t="str">
        <f xml:space="preserve"> 'Report lookups'!G$3359</f>
        <v>£m</v>
      </c>
      <c r="H2134" s="4"/>
    </row>
    <row r="2135" spans="1:8" hidden="1" outlineLevel="2" x14ac:dyDescent="0.2">
      <c r="A2135" s="3"/>
      <c r="B2135" s="3"/>
      <c r="C2135" s="10"/>
      <c r="D2135" s="11"/>
      <c r="E2135" s="2" t="str">
        <f xml:space="preserve"> 'Report lookups'!E$3371</f>
        <v>Ofwat - PR24 Innovation and water efficiency revenue adjustment not eligible for tax uplift in 2027-28 CPIH FYA prices (WN)</v>
      </c>
      <c r="F2135" s="9">
        <f xml:space="preserve"> 'Report lookups'!F$3371</f>
        <v>0</v>
      </c>
      <c r="G2135" s="2" t="str">
        <f xml:space="preserve"> 'Report lookups'!G$3371</f>
        <v>£m</v>
      </c>
      <c r="H2135" s="4"/>
    </row>
    <row r="2136" spans="1:8" hidden="1" outlineLevel="2" x14ac:dyDescent="0.2">
      <c r="A2136" s="3"/>
      <c r="B2136" s="3"/>
      <c r="C2136" s="10"/>
      <c r="D2136" s="11"/>
      <c r="E2136" s="2" t="str">
        <f xml:space="preserve"> 'Report lookups'!E$3383</f>
        <v>Ofwat - PR24 QAA revenue adjustment not eligible for tax uplift in 2027-28 CPIH FYA prices (WN)</v>
      </c>
      <c r="F2136" s="9">
        <f xml:space="preserve"> 'Report lookups'!F$3383</f>
        <v>0</v>
      </c>
      <c r="G2136" s="2" t="str">
        <f xml:space="preserve"> 'Report lookups'!G$3383</f>
        <v>£m</v>
      </c>
      <c r="H2136" s="4"/>
    </row>
    <row r="2137" spans="1:8" hidden="1" outlineLevel="2" x14ac:dyDescent="0.2">
      <c r="A2137" s="3"/>
      <c r="B2137" s="3"/>
      <c r="C2137" s="10"/>
      <c r="D2137" s="11"/>
      <c r="E2137" s="2" t="str">
        <f xml:space="preserve"> 'Report lookups'!E$3467</f>
        <v>Ofwat - PR24 Price control deliverables (PCD) revenue adjustment not eligible for tax uplift in 2027-28 CPIH FYA prices (WN)</v>
      </c>
      <c r="F2137" s="9">
        <f xml:space="preserve"> 'Report lookups'!F$3467</f>
        <v>0</v>
      </c>
      <c r="G2137" s="2" t="str">
        <f xml:space="preserve"> 'Report lookups'!G$3467</f>
        <v>£m</v>
      </c>
      <c r="H2137" s="4"/>
    </row>
    <row r="2138" spans="1:8" hidden="1" outlineLevel="2" x14ac:dyDescent="0.2">
      <c r="A2138" s="3"/>
      <c r="B2138" s="3"/>
      <c r="C2138" s="10"/>
      <c r="D2138" s="11"/>
      <c r="E2138" s="2" t="str">
        <f xml:space="preserve"> 'Report lookups'!E$3479</f>
        <v>Ofwat - PR24 Wastewater enhancement revenue adjustment not eligible for tax uplift in 2027-28 CPIH FYA prices (WN)</v>
      </c>
      <c r="F2138" s="9">
        <f xml:space="preserve"> 'Report lookups'!F$3479</f>
        <v>0</v>
      </c>
      <c r="G2138" s="2" t="str">
        <f xml:space="preserve"> 'Report lookups'!G$3479</f>
        <v>£m</v>
      </c>
      <c r="H2138" s="4"/>
    </row>
    <row r="2139" spans="1:8" hidden="1" outlineLevel="2" x14ac:dyDescent="0.2">
      <c r="A2139" s="3"/>
      <c r="B2139" s="3"/>
      <c r="C2139" s="10"/>
      <c r="D2139" s="11"/>
      <c r="E2139" s="2" t="str">
        <f xml:space="preserve"> 'Report lookups'!E$3395</f>
        <v>Ofwat - Other revenue adjustment not eligible for tax uplift in 2027-28 CPIH FYA prices (WN)</v>
      </c>
      <c r="F2139" s="9">
        <f xml:space="preserve"> 'Report lookups'!F$3395</f>
        <v>0</v>
      </c>
      <c r="G2139" s="2" t="str">
        <f xml:space="preserve"> 'Report lookups'!G$3395</f>
        <v>£m</v>
      </c>
      <c r="H2139" s="4"/>
    </row>
    <row r="2140" spans="1:8" hidden="1" outlineLevel="2" x14ac:dyDescent="0.2">
      <c r="A2140" s="3"/>
      <c r="B2140" s="3"/>
      <c r="C2140" s="10"/>
      <c r="D2140" s="11"/>
      <c r="E2140" s="2" t="str">
        <f xml:space="preserve"> 'Report lookups'!E$3407</f>
        <v>Ofwat - PR24 Delivery mechanism (DM) revenue adjustment not eligible for tax uplift in 2027-28 CPIH FYA prices (WN)</v>
      </c>
      <c r="F2140" s="9">
        <f xml:space="preserve"> 'Report lookups'!F$3407</f>
        <v>0</v>
      </c>
      <c r="G2140" s="2" t="str">
        <f xml:space="preserve"> 'Report lookups'!G$3407</f>
        <v>£m</v>
      </c>
      <c r="H2140" s="4"/>
    </row>
    <row r="2141" spans="1:8" hidden="1" outlineLevel="2" x14ac:dyDescent="0.2">
      <c r="A2141" s="3"/>
      <c r="B2141" s="3"/>
      <c r="C2141" s="10"/>
      <c r="D2141" s="11"/>
      <c r="E2141" s="2" t="str">
        <f xml:space="preserve"> 'Report lookups'!E$3419</f>
        <v>Ofwat - PR24 Residential retail revenue adjustment not eligible for tax uplift in 2027-28 CPIH FYA prices (WN)</v>
      </c>
      <c r="F2141" s="9">
        <f xml:space="preserve"> 'Report lookups'!F$3419</f>
        <v>0</v>
      </c>
      <c r="G2141" s="2" t="str">
        <f xml:space="preserve"> 'Report lookups'!G$3419</f>
        <v>£m</v>
      </c>
      <c r="H2141" s="4"/>
    </row>
    <row r="2142" spans="1:8" hidden="1" outlineLevel="2" x14ac:dyDescent="0.2">
      <c r="A2142" s="3"/>
      <c r="B2142" s="3"/>
      <c r="C2142" s="10"/>
      <c r="D2142" s="11"/>
      <c r="E2142" s="2" t="str">
        <f xml:space="preserve"> 'Report lookups'!E$3431</f>
        <v>Ofwat - PR24 RFI revenue adjustment not eligible for tax uplift in 2027-28 CPIH FYA prices (WN)</v>
      </c>
      <c r="F2142" s="9">
        <f xml:space="preserve"> 'Report lookups'!F$3431</f>
        <v>0</v>
      </c>
      <c r="G2142" s="2" t="str">
        <f xml:space="preserve"> 'Report lookups'!G$3431</f>
        <v>£m</v>
      </c>
      <c r="H2142" s="4"/>
    </row>
    <row r="2143" spans="1:8" hidden="1" outlineLevel="2" x14ac:dyDescent="0.2">
      <c r="A2143" s="3"/>
      <c r="B2143" s="3"/>
      <c r="C2143" s="10"/>
      <c r="D2143" s="11"/>
      <c r="E2143" s="2" t="str">
        <f xml:space="preserve"> 'Report lookups'!E$3443</f>
        <v>Ofwat - PR24 Bioresources revenue adjustment not eligible for tax uplift in 2027-28 CPIH FYA prices (WN)</v>
      </c>
      <c r="F2143" s="9">
        <f xml:space="preserve"> 'Report lookups'!F$3443</f>
        <v>0</v>
      </c>
      <c r="G2143" s="2" t="str">
        <f xml:space="preserve"> 'Report lookups'!G$3443</f>
        <v>£m</v>
      </c>
      <c r="H2143" s="4"/>
    </row>
    <row r="2144" spans="1:8" hidden="1" outlineLevel="2" x14ac:dyDescent="0.2">
      <c r="A2144" s="3"/>
      <c r="B2144" s="3"/>
      <c r="C2144" s="10"/>
      <c r="D2144" s="11"/>
      <c r="E2144" s="2" t="str">
        <f xml:space="preserve"> 'Report lookups'!E$3455</f>
        <v>Ofwat - PR24 Bioresources forecasting accuracy incentive penalty adjustment not eligible for tax uplift in 2027-28 CPIH FYA prices (WN)</v>
      </c>
      <c r="F2144" s="9">
        <f xml:space="preserve"> 'Report lookups'!F$3455</f>
        <v>0</v>
      </c>
      <c r="G2144" s="2" t="str">
        <f xml:space="preserve"> 'Report lookups'!G$3455</f>
        <v>£m</v>
      </c>
      <c r="H2144" s="4"/>
    </row>
    <row r="2145" spans="1:8" hidden="1" outlineLevel="2" x14ac:dyDescent="0.2">
      <c r="E2145" s="211" t="s">
        <v>2116</v>
      </c>
      <c r="F2145" s="212">
        <f xml:space="preserve"> SUM( $F2123:$F2144 )</f>
        <v>0</v>
      </c>
      <c r="G2145" s="211" t="s">
        <v>199</v>
      </c>
      <c r="H2145" s="4"/>
    </row>
    <row r="2146" spans="1:8" hidden="1" outlineLevel="2" x14ac:dyDescent="0.2"/>
    <row r="2147" spans="1:8" hidden="1" outlineLevel="2" x14ac:dyDescent="0.2"/>
    <row r="2148" spans="1:8" hidden="1" outlineLevel="2" x14ac:dyDescent="0.2">
      <c r="B2148" s="33" t="s">
        <v>1753</v>
      </c>
    </row>
    <row r="2149" spans="1:8" hidden="1" outlineLevel="2" x14ac:dyDescent="0.2">
      <c r="A2149" s="3"/>
      <c r="B2149" s="3"/>
      <c r="C2149" s="10"/>
      <c r="D2149" s="11"/>
      <c r="E2149" s="2" t="str">
        <f xml:space="preserve"> 'Report lookups'!E$3494</f>
        <v>Ofwat - PR24 ODI revenue adjustment not eligible for tax uplift in 2027-28 CPIH FYA prices (WWN)</v>
      </c>
      <c r="F2149" s="9">
        <f xml:space="preserve"> 'Report lookups'!F$3494</f>
        <v>0</v>
      </c>
      <c r="G2149" s="2" t="str">
        <f xml:space="preserve"> 'Report lookups'!G$3494</f>
        <v>£m</v>
      </c>
      <c r="H2149" s="4"/>
    </row>
    <row r="2150" spans="1:8" hidden="1" outlineLevel="2" x14ac:dyDescent="0.2">
      <c r="A2150" s="3"/>
      <c r="B2150" s="3"/>
      <c r="C2150" s="10"/>
      <c r="D2150" s="11"/>
      <c r="E2150" s="2" t="str">
        <f xml:space="preserve"> 'Report lookups'!E$3506</f>
        <v>Ofwat - PR24 Delayed delivery cashflow mechanism (DDCM) revenue adjustment not eligible for tax uplift in 2027-28 CPIH FYA prices (WWN)</v>
      </c>
      <c r="F2150" s="9">
        <f xml:space="preserve"> 'Report lookups'!F$3506</f>
        <v>0</v>
      </c>
      <c r="G2150" s="2" t="str">
        <f xml:space="preserve"> 'Report lookups'!G$3506</f>
        <v>£m</v>
      </c>
      <c r="H2150" s="4"/>
    </row>
    <row r="2151" spans="1:8" hidden="1" outlineLevel="2" x14ac:dyDescent="0.2">
      <c r="A2151" s="3"/>
      <c r="B2151" s="3"/>
      <c r="C2151" s="10"/>
      <c r="D2151" s="11"/>
      <c r="E2151" s="2" t="str">
        <f xml:space="preserve"> 'Report lookups'!E$3518</f>
        <v>Ofwat - PR24 Business retail revenue adjustment not eligible for tax uplift in 2027-28 CPIH FYA prices (WWN)</v>
      </c>
      <c r="F2151" s="9">
        <f xml:space="preserve"> 'Report lookups'!F$3518</f>
        <v>0</v>
      </c>
      <c r="G2151" s="2" t="str">
        <f xml:space="preserve"> 'Report lookups'!G$3518</f>
        <v>£m</v>
      </c>
      <c r="H2151" s="4"/>
    </row>
    <row r="2152" spans="1:8" hidden="1" outlineLevel="2" x14ac:dyDescent="0.2">
      <c r="A2152" s="3"/>
      <c r="B2152" s="3"/>
      <c r="C2152" s="10"/>
      <c r="D2152" s="11"/>
      <c r="E2152" s="2" t="str">
        <f xml:space="preserve"> 'Report lookups'!E$3530</f>
        <v>Ofwat - PR24 Water trading revenue adjustment not eligible for tax uplift in 2027-28 CPIH FYA prices (WWN)</v>
      </c>
      <c r="F2152" s="9">
        <f xml:space="preserve"> 'Report lookups'!F$3530</f>
        <v>0</v>
      </c>
      <c r="G2152" s="2" t="str">
        <f xml:space="preserve"> 'Report lookups'!G$3530</f>
        <v>£m</v>
      </c>
      <c r="H2152" s="4"/>
    </row>
    <row r="2153" spans="1:8" hidden="1" outlineLevel="2" x14ac:dyDescent="0.2">
      <c r="A2153" s="3"/>
      <c r="B2153" s="3"/>
      <c r="C2153" s="10"/>
      <c r="D2153" s="11"/>
      <c r="E2153" s="2" t="str">
        <f xml:space="preserve"> 'Report lookups'!E$3542</f>
        <v>Ofwat - PR24 Third party services revenue adjustment not eligible for tax uplift in 2027-28 CPIH FYA prices (WWN)</v>
      </c>
      <c r="F2153" s="9">
        <f xml:space="preserve"> 'Report lookups'!F$3542</f>
        <v>0</v>
      </c>
      <c r="G2153" s="2" t="str">
        <f xml:space="preserve"> 'Report lookups'!G$3542</f>
        <v>£m</v>
      </c>
      <c r="H2153" s="4"/>
    </row>
    <row r="2154" spans="1:8" hidden="1" outlineLevel="2" x14ac:dyDescent="0.2">
      <c r="A2154" s="3"/>
      <c r="B2154" s="3"/>
      <c r="C2154" s="10"/>
      <c r="D2154" s="11"/>
      <c r="E2154" s="2" t="str">
        <f xml:space="preserve"> 'Report lookups'!E$3554</f>
        <v>Ofwat - PR24 Cost of new debt revenue adjustment not eligible for tax uplift in 2027-28 CPIH FYA prices (WWN)</v>
      </c>
      <c r="F2154" s="9">
        <f xml:space="preserve"> 'Report lookups'!F$3554</f>
        <v>0</v>
      </c>
      <c r="G2154" s="2" t="str">
        <f xml:space="preserve"> 'Report lookups'!G$3554</f>
        <v>£m</v>
      </c>
      <c r="H2154" s="4"/>
    </row>
    <row r="2155" spans="1:8" hidden="1" outlineLevel="2" x14ac:dyDescent="0.2">
      <c r="A2155" s="3"/>
      <c r="B2155" s="3"/>
      <c r="C2155" s="10"/>
      <c r="D2155" s="11"/>
      <c r="E2155" s="2" t="str">
        <f xml:space="preserve"> 'Report lookups'!E$3566</f>
        <v>Ofwat - PR24 Totex costs revenue adjustment not eligible for tax uplift in 2027-28 CPIH FYA prices (WWN)</v>
      </c>
      <c r="F2155" s="9">
        <f xml:space="preserve"> 'Report lookups'!F$3566</f>
        <v>0</v>
      </c>
      <c r="G2155" s="2" t="str">
        <f xml:space="preserve"> 'Report lookups'!G$3566</f>
        <v>£m</v>
      </c>
      <c r="H2155" s="4"/>
    </row>
    <row r="2156" spans="1:8" hidden="1" outlineLevel="2" x14ac:dyDescent="0.2">
      <c r="A2156" s="3"/>
      <c r="B2156" s="3"/>
      <c r="C2156" s="10"/>
      <c r="D2156" s="11"/>
      <c r="E2156" s="2" t="str">
        <f xml:space="preserve"> 'Report lookups'!E$3578</f>
        <v>Ofwat - PR24 Tax revenue adjustment not eligible for tax uplift in 2027-28 CPIH FYA prices (WWN)</v>
      </c>
      <c r="F2156" s="9">
        <f xml:space="preserve"> 'Report lookups'!F$3578</f>
        <v>0</v>
      </c>
      <c r="G2156" s="2" t="str">
        <f xml:space="preserve"> 'Report lookups'!G$3578</f>
        <v>£m</v>
      </c>
      <c r="H2156" s="4"/>
    </row>
    <row r="2157" spans="1:8" hidden="1" outlineLevel="2" x14ac:dyDescent="0.2">
      <c r="A2157" s="3"/>
      <c r="B2157" s="3"/>
      <c r="C2157" s="10"/>
      <c r="D2157" s="11"/>
      <c r="E2157" s="2" t="str">
        <f xml:space="preserve"> 'Report lookups'!E$3590</f>
        <v>Ofwat - PR24 Real price effects revenue adjustment not eligible for tax uplift in 2027-28 CPIH FYA prices (WWN)</v>
      </c>
      <c r="F2157" s="9">
        <f xml:space="preserve"> 'Report lookups'!F$3590</f>
        <v>0</v>
      </c>
      <c r="G2157" s="2" t="str">
        <f xml:space="preserve"> 'Report lookups'!G$3590</f>
        <v>£m</v>
      </c>
      <c r="H2157" s="4"/>
    </row>
    <row r="2158" spans="1:8" hidden="1" outlineLevel="2" x14ac:dyDescent="0.2">
      <c r="A2158" s="3"/>
      <c r="B2158" s="3"/>
      <c r="C2158" s="10"/>
      <c r="D2158" s="11"/>
      <c r="E2158" s="2" t="str">
        <f xml:space="preserve"> 'Report lookups'!E$3602</f>
        <v>Ofwat - PR24 Major projects revenue adjustment not eligible for tax uplift in 2027-28 CPIH FYA prices (WWN)</v>
      </c>
      <c r="F2158" s="9">
        <f xml:space="preserve"> 'Report lookups'!F$3602</f>
        <v>0</v>
      </c>
      <c r="G2158" s="2" t="str">
        <f xml:space="preserve"> 'Report lookups'!G$3602</f>
        <v>£m</v>
      </c>
      <c r="H2158" s="4"/>
    </row>
    <row r="2159" spans="1:8" hidden="1" outlineLevel="2" x14ac:dyDescent="0.2">
      <c r="A2159" s="3"/>
      <c r="B2159" s="3"/>
      <c r="C2159" s="10"/>
      <c r="D2159" s="11"/>
      <c r="E2159" s="2" t="str">
        <f xml:space="preserve"> 'Report lookups'!E$3614</f>
        <v>Ofwat - PR24 Cost change process revenue adjustment not eligible for tax uplift in 2027-28 CPIH FYA prices (WWN)</v>
      </c>
      <c r="F2159" s="9">
        <f xml:space="preserve"> 'Report lookups'!F$3614</f>
        <v>0</v>
      </c>
      <c r="G2159" s="2" t="str">
        <f xml:space="preserve"> 'Report lookups'!G$3614</f>
        <v>£m</v>
      </c>
      <c r="H2159" s="4"/>
    </row>
    <row r="2160" spans="1:8" hidden="1" outlineLevel="2" x14ac:dyDescent="0.2">
      <c r="A2160" s="3"/>
      <c r="B2160" s="3"/>
      <c r="C2160" s="10"/>
      <c r="D2160" s="11"/>
      <c r="E2160" s="2" t="str">
        <f xml:space="preserve"> 'Report lookups'!E$3626</f>
        <v>Ofwat - PR24 Havant Thicket - cost of debt revenue adjustment not eligible for tax uplift in 2027-28 CPIH FYA prices (WWN)</v>
      </c>
      <c r="F2160" s="9">
        <f xml:space="preserve"> 'Report lookups'!F$3626</f>
        <v>0</v>
      </c>
      <c r="G2160" s="2" t="str">
        <f xml:space="preserve"> 'Report lookups'!G$3626</f>
        <v>£m</v>
      </c>
      <c r="H2160" s="4"/>
    </row>
    <row r="2161" spans="1:8" hidden="1" outlineLevel="2" x14ac:dyDescent="0.2">
      <c r="A2161" s="3"/>
      <c r="B2161" s="3"/>
      <c r="C2161" s="10"/>
      <c r="D2161" s="11"/>
      <c r="E2161" s="2" t="str">
        <f xml:space="preserve"> 'Report lookups'!E$3638</f>
        <v>Ofwat - PR24 Innovation and water efficiency revenue adjustment not eligible for tax uplift in 2027-28 CPIH FYA prices (WWN)</v>
      </c>
      <c r="F2161" s="9">
        <f xml:space="preserve"> 'Report lookups'!F$3638</f>
        <v>0</v>
      </c>
      <c r="G2161" s="2" t="str">
        <f xml:space="preserve"> 'Report lookups'!G$3638</f>
        <v>£m</v>
      </c>
      <c r="H2161" s="4"/>
    </row>
    <row r="2162" spans="1:8" hidden="1" outlineLevel="2" x14ac:dyDescent="0.2">
      <c r="A2162" s="3"/>
      <c r="B2162" s="3"/>
      <c r="C2162" s="10"/>
      <c r="D2162" s="11"/>
      <c r="E2162" s="2" t="str">
        <f xml:space="preserve"> 'Report lookups'!E$3650</f>
        <v>Ofwat - PR24 QAA revenue adjustment not eligible for tax uplift in 2027-28 CPIH FYA prices (WWN)</v>
      </c>
      <c r="F2162" s="9">
        <f xml:space="preserve"> 'Report lookups'!F$3650</f>
        <v>0</v>
      </c>
      <c r="G2162" s="2" t="str">
        <f xml:space="preserve"> 'Report lookups'!G$3650</f>
        <v>£m</v>
      </c>
      <c r="H2162" s="4"/>
    </row>
    <row r="2163" spans="1:8" hidden="1" outlineLevel="2" x14ac:dyDescent="0.2">
      <c r="A2163" s="3"/>
      <c r="B2163" s="3"/>
      <c r="C2163" s="10"/>
      <c r="D2163" s="11"/>
      <c r="E2163" s="2" t="str">
        <f xml:space="preserve"> 'Report lookups'!E$3734</f>
        <v>Ofwat - PR24 Price control deliverables (PCD) revenue adjustment not eligible for tax uplift in 2027-28 CPIH FYA prices (WWN)</v>
      </c>
      <c r="F2163" s="9">
        <f xml:space="preserve"> 'Report lookups'!F$3734</f>
        <v>0</v>
      </c>
      <c r="G2163" s="2" t="str">
        <f xml:space="preserve"> 'Report lookups'!G$3734</f>
        <v>£m</v>
      </c>
      <c r="H2163" s="4"/>
    </row>
    <row r="2164" spans="1:8" hidden="1" outlineLevel="2" x14ac:dyDescent="0.2">
      <c r="A2164" s="3"/>
      <c r="B2164" s="3"/>
      <c r="C2164" s="10"/>
      <c r="D2164" s="11"/>
      <c r="E2164" s="2" t="str">
        <f xml:space="preserve"> 'Report lookups'!E$3746</f>
        <v>Ofwat - PR24 Wastewater enhancement revenue adjustment not eligible for tax uplift in 2027-28 CPIH FYA prices (WWN)</v>
      </c>
      <c r="F2164" s="9">
        <f xml:space="preserve"> 'Report lookups'!F$3746</f>
        <v>0</v>
      </c>
      <c r="G2164" s="2" t="str">
        <f xml:space="preserve"> 'Report lookups'!G$3746</f>
        <v>£m</v>
      </c>
      <c r="H2164" s="4"/>
    </row>
    <row r="2165" spans="1:8" hidden="1" outlineLevel="2" x14ac:dyDescent="0.2">
      <c r="A2165" s="3"/>
      <c r="B2165" s="3"/>
      <c r="C2165" s="10"/>
      <c r="D2165" s="11"/>
      <c r="E2165" s="2" t="str">
        <f xml:space="preserve"> 'Report lookups'!E$3662</f>
        <v>Ofwat - Other revenue adjustment not eligible for tax uplift in 2027-28 CPIH FYA prices (WWN)</v>
      </c>
      <c r="F2165" s="9">
        <f xml:space="preserve"> 'Report lookups'!F$3662</f>
        <v>0</v>
      </c>
      <c r="G2165" s="2" t="str">
        <f xml:space="preserve"> 'Report lookups'!G$3662</f>
        <v>£m</v>
      </c>
      <c r="H2165" s="4"/>
    </row>
    <row r="2166" spans="1:8" hidden="1" outlineLevel="2" x14ac:dyDescent="0.2">
      <c r="A2166" s="3"/>
      <c r="B2166" s="3"/>
      <c r="C2166" s="10"/>
      <c r="D2166" s="11"/>
      <c r="E2166" s="2" t="str">
        <f xml:space="preserve"> 'Report lookups'!E$3674</f>
        <v>Ofwat - PR24 Delivery mechanism (DM) revenue adjustment not eligible for tax uplift in 2027-28 CPIH FYA prices (WWN)</v>
      </c>
      <c r="F2166" s="9">
        <f xml:space="preserve"> 'Report lookups'!F$3674</f>
        <v>0</v>
      </c>
      <c r="G2166" s="2" t="str">
        <f xml:space="preserve"> 'Report lookups'!G$3674</f>
        <v>£m</v>
      </c>
      <c r="H2166" s="4"/>
    </row>
    <row r="2167" spans="1:8" hidden="1" outlineLevel="2" x14ac:dyDescent="0.2">
      <c r="A2167" s="3"/>
      <c r="B2167" s="3"/>
      <c r="C2167" s="10"/>
      <c r="D2167" s="11"/>
      <c r="E2167" s="2" t="str">
        <f xml:space="preserve"> 'Report lookups'!E$3686</f>
        <v>Ofwat - PR24 Residential retail revenue adjustment not eligible for tax uplift in 2027-28 CPIH FYA prices (WWN)</v>
      </c>
      <c r="F2167" s="9">
        <f xml:space="preserve"> 'Report lookups'!F$3686</f>
        <v>0</v>
      </c>
      <c r="G2167" s="2" t="str">
        <f xml:space="preserve"> 'Report lookups'!G$3686</f>
        <v>£m</v>
      </c>
      <c r="H2167" s="4"/>
    </row>
    <row r="2168" spans="1:8" hidden="1" outlineLevel="2" x14ac:dyDescent="0.2">
      <c r="A2168" s="3"/>
      <c r="B2168" s="3"/>
      <c r="C2168" s="10"/>
      <c r="D2168" s="11"/>
      <c r="E2168" s="2" t="str">
        <f xml:space="preserve"> 'Report lookups'!E$3698</f>
        <v>Ofwat - PR24 RFI revenue adjustment not eligible for tax uplift in 2027-28 CPIH FYA prices (WWN)</v>
      </c>
      <c r="F2168" s="9">
        <f xml:space="preserve"> 'Report lookups'!F$3698</f>
        <v>0</v>
      </c>
      <c r="G2168" s="2" t="str">
        <f xml:space="preserve"> 'Report lookups'!G$3698</f>
        <v>£m</v>
      </c>
      <c r="H2168" s="4"/>
    </row>
    <row r="2169" spans="1:8" hidden="1" outlineLevel="2" x14ac:dyDescent="0.2">
      <c r="A2169" s="3"/>
      <c r="B2169" s="3"/>
      <c r="C2169" s="10"/>
      <c r="D2169" s="11"/>
      <c r="E2169" s="2" t="str">
        <f xml:space="preserve"> 'Report lookups'!E$3710</f>
        <v>Ofwat - PR24 Bioresources revenue adjustment not eligible for tax uplift in 2027-28 CPIH FYA prices (WWN)</v>
      </c>
      <c r="F2169" s="9">
        <f xml:space="preserve"> 'Report lookups'!F$3710</f>
        <v>0</v>
      </c>
      <c r="G2169" s="2" t="str">
        <f xml:space="preserve"> 'Report lookups'!G$3710</f>
        <v>£m</v>
      </c>
      <c r="H2169" s="4"/>
    </row>
    <row r="2170" spans="1:8" hidden="1" outlineLevel="2" x14ac:dyDescent="0.2">
      <c r="A2170" s="3"/>
      <c r="B2170" s="3"/>
      <c r="C2170" s="10"/>
      <c r="D2170" s="11"/>
      <c r="E2170" s="2" t="str">
        <f xml:space="preserve"> 'Report lookups'!E$3722</f>
        <v>Ofwat - PR24 Bioresources forecasting accuracy incentive penalty adjustment not eligible for tax uplift in 2027-28 CPIH FYA prices (WWN)</v>
      </c>
      <c r="F2170" s="9">
        <f xml:space="preserve"> 'Report lookups'!F$3722</f>
        <v>0</v>
      </c>
      <c r="G2170" s="2" t="str">
        <f xml:space="preserve"> 'Report lookups'!G$3722</f>
        <v>£m</v>
      </c>
      <c r="H2170" s="4"/>
    </row>
    <row r="2171" spans="1:8" hidden="1" outlineLevel="2" x14ac:dyDescent="0.2">
      <c r="E2171" s="211" t="s">
        <v>1753</v>
      </c>
      <c r="F2171" s="212">
        <f xml:space="preserve"> SUM( $F2149:$F2170 )</f>
        <v>0</v>
      </c>
      <c r="G2171" s="211" t="s">
        <v>199</v>
      </c>
      <c r="H2171" s="4"/>
    </row>
    <row r="2172" spans="1:8" hidden="1" outlineLevel="2" x14ac:dyDescent="0.2"/>
    <row r="2173" spans="1:8" hidden="1" outlineLevel="2" x14ac:dyDescent="0.2"/>
    <row r="2174" spans="1:8" hidden="1" outlineLevel="2" x14ac:dyDescent="0.2">
      <c r="B2174" s="33" t="s">
        <v>583</v>
      </c>
    </row>
    <row r="2175" spans="1:8" hidden="1" outlineLevel="2" x14ac:dyDescent="0.2">
      <c r="A2175" s="3"/>
      <c r="B2175" s="3"/>
      <c r="C2175" s="10"/>
      <c r="D2175" s="11"/>
      <c r="E2175" s="2" t="str">
        <f xml:space="preserve"> 'Report lookups'!E$3761</f>
        <v>Ofwat - PR24 ODI revenue adjustment not eligible for tax uplift in 2027-28 CPIH FYA prices (BR)</v>
      </c>
      <c r="F2175" s="9">
        <f xml:space="preserve"> 'Report lookups'!F$3761</f>
        <v>0</v>
      </c>
      <c r="G2175" s="2" t="str">
        <f xml:space="preserve"> 'Report lookups'!G$3761</f>
        <v>£m</v>
      </c>
      <c r="H2175" s="4"/>
    </row>
    <row r="2176" spans="1:8" hidden="1" outlineLevel="2" x14ac:dyDescent="0.2">
      <c r="A2176" s="3"/>
      <c r="B2176" s="3"/>
      <c r="C2176" s="10"/>
      <c r="D2176" s="11"/>
      <c r="E2176" s="2" t="str">
        <f xml:space="preserve"> 'Report lookups'!E$3773</f>
        <v>Ofwat - PR24 Delayed delivery cashflow mechanism (DDCM) revenue adjustment not eligible for tax uplift in 2027-28 CPIH FYA prices (BR)</v>
      </c>
      <c r="F2176" s="9">
        <f xml:space="preserve"> 'Report lookups'!F$3773</f>
        <v>0</v>
      </c>
      <c r="G2176" s="2" t="str">
        <f xml:space="preserve"> 'Report lookups'!G$3773</f>
        <v>£m</v>
      </c>
      <c r="H2176" s="4"/>
    </row>
    <row r="2177" spans="1:8" hidden="1" outlineLevel="2" x14ac:dyDescent="0.2">
      <c r="A2177" s="3"/>
      <c r="B2177" s="3"/>
      <c r="C2177" s="10"/>
      <c r="D2177" s="11"/>
      <c r="E2177" s="2" t="str">
        <f xml:space="preserve"> 'Report lookups'!E$3785</f>
        <v>Ofwat - PR24 Business retail revenue adjustment not eligible for tax uplift in 2027-28 CPIH FYA prices (BR)</v>
      </c>
      <c r="F2177" s="9">
        <f xml:space="preserve"> 'Report lookups'!F$3785</f>
        <v>0</v>
      </c>
      <c r="G2177" s="2" t="str">
        <f xml:space="preserve"> 'Report lookups'!G$3785</f>
        <v>£m</v>
      </c>
      <c r="H2177" s="4"/>
    </row>
    <row r="2178" spans="1:8" hidden="1" outlineLevel="2" x14ac:dyDescent="0.2">
      <c r="A2178" s="3"/>
      <c r="B2178" s="3"/>
      <c r="C2178" s="10"/>
      <c r="D2178" s="11"/>
      <c r="E2178" s="2" t="str">
        <f xml:space="preserve"> 'Report lookups'!E$3797</f>
        <v>Ofwat - PR24 Water trading revenue adjustment not eligible for tax uplift in 2027-28 CPIH FYA prices (BR)</v>
      </c>
      <c r="F2178" s="9">
        <f xml:space="preserve"> 'Report lookups'!F$3797</f>
        <v>0</v>
      </c>
      <c r="G2178" s="2" t="str">
        <f xml:space="preserve"> 'Report lookups'!G$3797</f>
        <v>£m</v>
      </c>
      <c r="H2178" s="4"/>
    </row>
    <row r="2179" spans="1:8" hidden="1" outlineLevel="2" x14ac:dyDescent="0.2">
      <c r="A2179" s="3"/>
      <c r="B2179" s="3"/>
      <c r="C2179" s="10"/>
      <c r="D2179" s="11"/>
      <c r="E2179" s="2" t="str">
        <f xml:space="preserve"> 'Report lookups'!E$3809</f>
        <v>Ofwat - PR24 Third party services revenue adjustment not eligible for tax uplift in 2027-28 CPIH FYA prices (BR)</v>
      </c>
      <c r="F2179" s="9">
        <f xml:space="preserve"> 'Report lookups'!F$3809</f>
        <v>0</v>
      </c>
      <c r="G2179" s="2" t="str">
        <f xml:space="preserve"> 'Report lookups'!G$3809</f>
        <v>£m</v>
      </c>
      <c r="H2179" s="4"/>
    </row>
    <row r="2180" spans="1:8" hidden="1" outlineLevel="2" x14ac:dyDescent="0.2">
      <c r="A2180" s="3"/>
      <c r="B2180" s="3"/>
      <c r="C2180" s="10"/>
      <c r="D2180" s="11"/>
      <c r="E2180" s="2" t="str">
        <f xml:space="preserve"> 'Report lookups'!E$3821</f>
        <v>Ofwat - PR24 Cost of new debt revenue adjustment not eligible for tax uplift in 2027-28 CPIH FYA prices (BR)</v>
      </c>
      <c r="F2180" s="9">
        <f xml:space="preserve"> 'Report lookups'!F$3821</f>
        <v>0</v>
      </c>
      <c r="G2180" s="2" t="str">
        <f xml:space="preserve"> 'Report lookups'!G$3821</f>
        <v>£m</v>
      </c>
      <c r="H2180" s="4"/>
    </row>
    <row r="2181" spans="1:8" hidden="1" outlineLevel="2" x14ac:dyDescent="0.2">
      <c r="A2181" s="3"/>
      <c r="B2181" s="3"/>
      <c r="C2181" s="10"/>
      <c r="D2181" s="11"/>
      <c r="E2181" s="2" t="str">
        <f xml:space="preserve"> 'Report lookups'!E$3833</f>
        <v>Ofwat - PR24 Totex costs revenue adjustment not eligible for tax uplift in 2027-28 CPIH FYA prices (BR)</v>
      </c>
      <c r="F2181" s="9">
        <f xml:space="preserve"> 'Report lookups'!F$3833</f>
        <v>0</v>
      </c>
      <c r="G2181" s="2" t="str">
        <f xml:space="preserve"> 'Report lookups'!G$3833</f>
        <v>£m</v>
      </c>
      <c r="H2181" s="4"/>
    </row>
    <row r="2182" spans="1:8" hidden="1" outlineLevel="2" x14ac:dyDescent="0.2">
      <c r="A2182" s="3"/>
      <c r="B2182" s="3"/>
      <c r="C2182" s="10"/>
      <c r="D2182" s="11"/>
      <c r="E2182" s="2" t="str">
        <f xml:space="preserve"> 'Report lookups'!E$3845</f>
        <v>Ofwat - PR24 Tax revenue adjustment not eligible for tax uplift in 2027-28 CPIH FYA prices (BR)</v>
      </c>
      <c r="F2182" s="9">
        <f xml:space="preserve"> 'Report lookups'!F$3845</f>
        <v>0</v>
      </c>
      <c r="G2182" s="2" t="str">
        <f xml:space="preserve"> 'Report lookups'!G$3845</f>
        <v>£m</v>
      </c>
      <c r="H2182" s="4"/>
    </row>
    <row r="2183" spans="1:8" hidden="1" outlineLevel="2" x14ac:dyDescent="0.2">
      <c r="A2183" s="3"/>
      <c r="B2183" s="3"/>
      <c r="C2183" s="10"/>
      <c r="D2183" s="11"/>
      <c r="E2183" s="2" t="str">
        <f xml:space="preserve"> 'Report lookups'!E$3857</f>
        <v>Ofwat - PR24 Real price effects revenue adjustment not eligible for tax uplift in 2027-28 CPIH FYA prices (BR)</v>
      </c>
      <c r="F2183" s="9">
        <f xml:space="preserve"> 'Report lookups'!F$3857</f>
        <v>0</v>
      </c>
      <c r="G2183" s="2" t="str">
        <f xml:space="preserve"> 'Report lookups'!G$3857</f>
        <v>£m</v>
      </c>
      <c r="H2183" s="4"/>
    </row>
    <row r="2184" spans="1:8" hidden="1" outlineLevel="2" x14ac:dyDescent="0.2">
      <c r="A2184" s="3"/>
      <c r="B2184" s="3"/>
      <c r="C2184" s="10"/>
      <c r="D2184" s="11"/>
      <c r="E2184" s="2" t="str">
        <f xml:space="preserve"> 'Report lookups'!E$3869</f>
        <v>Ofwat - PR24 Major projects revenue adjustment not eligible for tax uplift in 2027-28 CPIH FYA prices (BR)</v>
      </c>
      <c r="F2184" s="9">
        <f xml:space="preserve"> 'Report lookups'!F$3869</f>
        <v>0</v>
      </c>
      <c r="G2184" s="2" t="str">
        <f xml:space="preserve"> 'Report lookups'!G$3869</f>
        <v>£m</v>
      </c>
      <c r="H2184" s="4"/>
    </row>
    <row r="2185" spans="1:8" hidden="1" outlineLevel="2" x14ac:dyDescent="0.2">
      <c r="A2185" s="3"/>
      <c r="B2185" s="3"/>
      <c r="C2185" s="10"/>
      <c r="D2185" s="11"/>
      <c r="E2185" s="2" t="str">
        <f xml:space="preserve"> 'Report lookups'!E$3881</f>
        <v>Ofwat - PR24 Cost change process revenue adjustment not eligible for tax uplift in 2027-28 CPIH FYA prices (BR)</v>
      </c>
      <c r="F2185" s="9">
        <f xml:space="preserve"> 'Report lookups'!F$3881</f>
        <v>0</v>
      </c>
      <c r="G2185" s="2" t="str">
        <f xml:space="preserve"> 'Report lookups'!G$3881</f>
        <v>£m</v>
      </c>
      <c r="H2185" s="4"/>
    </row>
    <row r="2186" spans="1:8" hidden="1" outlineLevel="2" x14ac:dyDescent="0.2">
      <c r="A2186" s="3"/>
      <c r="B2186" s="3"/>
      <c r="C2186" s="10"/>
      <c r="D2186" s="11"/>
      <c r="E2186" s="2" t="str">
        <f xml:space="preserve"> 'Report lookups'!E$3893</f>
        <v>Ofwat - PR24 Havant Thicket - cost of debt revenue adjustment not eligible for tax uplift in 2027-28 CPIH FYA prices (BR)</v>
      </c>
      <c r="F2186" s="9">
        <f xml:space="preserve"> 'Report lookups'!F$3893</f>
        <v>0</v>
      </c>
      <c r="G2186" s="2" t="str">
        <f xml:space="preserve"> 'Report lookups'!G$3893</f>
        <v>£m</v>
      </c>
      <c r="H2186" s="4"/>
    </row>
    <row r="2187" spans="1:8" hidden="1" outlineLevel="2" x14ac:dyDescent="0.2">
      <c r="A2187" s="3"/>
      <c r="B2187" s="3"/>
      <c r="C2187" s="10"/>
      <c r="D2187" s="11"/>
      <c r="E2187" s="2" t="str">
        <f xml:space="preserve"> 'Report lookups'!E$3905</f>
        <v>Ofwat - PR24 Innovation and water efficiency revenue adjustment not eligible for tax uplift in 2027-28 CPIH FYA prices (BR)</v>
      </c>
      <c r="F2187" s="9">
        <f xml:space="preserve"> 'Report lookups'!F$3905</f>
        <v>0</v>
      </c>
      <c r="G2187" s="2" t="str">
        <f xml:space="preserve"> 'Report lookups'!G$3905</f>
        <v>£m</v>
      </c>
      <c r="H2187" s="4"/>
    </row>
    <row r="2188" spans="1:8" hidden="1" outlineLevel="2" x14ac:dyDescent="0.2">
      <c r="A2188" s="3"/>
      <c r="B2188" s="3"/>
      <c r="C2188" s="10"/>
      <c r="D2188" s="11"/>
      <c r="E2188" s="2" t="str">
        <f xml:space="preserve"> 'Report lookups'!E$3917</f>
        <v>Ofwat - PR24 QAA revenue adjustment not eligible for tax uplift in 2027-28 CPIH FYA prices (BR)</v>
      </c>
      <c r="F2188" s="9">
        <f xml:space="preserve"> 'Report lookups'!F$3917</f>
        <v>0</v>
      </c>
      <c r="G2188" s="2" t="str">
        <f xml:space="preserve"> 'Report lookups'!G$3917</f>
        <v>£m</v>
      </c>
      <c r="H2188" s="4"/>
    </row>
    <row r="2189" spans="1:8" hidden="1" outlineLevel="2" x14ac:dyDescent="0.2">
      <c r="A2189" s="3"/>
      <c r="B2189" s="3"/>
      <c r="C2189" s="10"/>
      <c r="D2189" s="11"/>
      <c r="E2189" s="2" t="str">
        <f xml:space="preserve"> 'Report lookups'!E$4001</f>
        <v>Ofwat - PR24 Price control deliverables (PCD) revenue adjustment not eligible for tax uplift in 2027-28 CPIH FYA prices (BR)</v>
      </c>
      <c r="F2189" s="9">
        <f xml:space="preserve"> 'Report lookups'!F$4001</f>
        <v>0</v>
      </c>
      <c r="G2189" s="2" t="str">
        <f xml:space="preserve"> 'Report lookups'!G$4001</f>
        <v>£m</v>
      </c>
      <c r="H2189" s="4"/>
    </row>
    <row r="2190" spans="1:8" hidden="1" outlineLevel="2" x14ac:dyDescent="0.2">
      <c r="A2190" s="3"/>
      <c r="B2190" s="3"/>
      <c r="C2190" s="10"/>
      <c r="D2190" s="11"/>
      <c r="E2190" s="2" t="str">
        <f xml:space="preserve"> 'Report lookups'!E$4013</f>
        <v>Ofwat - PR24 Wastewater enhancement revenue adjustment not eligible for tax uplift in 2027-28 CPIH FYA prices (BR)</v>
      </c>
      <c r="F2190" s="9">
        <f xml:space="preserve"> 'Report lookups'!F$4013</f>
        <v>0</v>
      </c>
      <c r="G2190" s="2" t="str">
        <f xml:space="preserve"> 'Report lookups'!G$4013</f>
        <v>£m</v>
      </c>
      <c r="H2190" s="4"/>
    </row>
    <row r="2191" spans="1:8" hidden="1" outlineLevel="2" x14ac:dyDescent="0.2">
      <c r="A2191" s="3"/>
      <c r="B2191" s="3"/>
      <c r="C2191" s="10"/>
      <c r="D2191" s="11"/>
      <c r="E2191" s="2" t="str">
        <f xml:space="preserve"> 'Report lookups'!E$3929</f>
        <v>Ofwat - Other revenue adjustment not eligible for tax uplift in 2027-28 CPIH FYA prices (BR)</v>
      </c>
      <c r="F2191" s="9">
        <f xml:space="preserve"> 'Report lookups'!F$3929</f>
        <v>0</v>
      </c>
      <c r="G2191" s="2" t="str">
        <f xml:space="preserve"> 'Report lookups'!G$3929</f>
        <v>£m</v>
      </c>
      <c r="H2191" s="4"/>
    </row>
    <row r="2192" spans="1:8" hidden="1" outlineLevel="2" x14ac:dyDescent="0.2">
      <c r="A2192" s="3"/>
      <c r="B2192" s="3"/>
      <c r="C2192" s="10"/>
      <c r="D2192" s="11"/>
      <c r="E2192" s="2" t="str">
        <f xml:space="preserve"> 'Report lookups'!E$3941</f>
        <v>Ofwat - PR24 Delivery mechanism (DM) revenue adjustment not eligible for tax uplift in 2027-28 CPIH FYA prices (BR)</v>
      </c>
      <c r="F2192" s="9">
        <f xml:space="preserve"> 'Report lookups'!F$3941</f>
        <v>0</v>
      </c>
      <c r="G2192" s="2" t="str">
        <f xml:space="preserve"> 'Report lookups'!G$3941</f>
        <v>£m</v>
      </c>
      <c r="H2192" s="4"/>
    </row>
    <row r="2193" spans="1:8" hidden="1" outlineLevel="2" x14ac:dyDescent="0.2">
      <c r="A2193" s="3"/>
      <c r="B2193" s="3"/>
      <c r="C2193" s="10"/>
      <c r="D2193" s="11"/>
      <c r="E2193" s="2" t="str">
        <f xml:space="preserve"> 'Report lookups'!E$3953</f>
        <v>Ofwat - PR24 Residential retail revenue adjustment not eligible for tax uplift in 2027-28 CPIH FYA prices (BR)</v>
      </c>
      <c r="F2193" s="9">
        <f xml:space="preserve"> 'Report lookups'!F$3953</f>
        <v>0</v>
      </c>
      <c r="G2193" s="2" t="str">
        <f xml:space="preserve"> 'Report lookups'!G$3953</f>
        <v>£m</v>
      </c>
      <c r="H2193" s="4"/>
    </row>
    <row r="2194" spans="1:8" hidden="1" outlineLevel="2" x14ac:dyDescent="0.2">
      <c r="A2194" s="3"/>
      <c r="B2194" s="3"/>
      <c r="C2194" s="10"/>
      <c r="D2194" s="11"/>
      <c r="E2194" s="2" t="str">
        <f xml:space="preserve"> 'Report lookups'!E$3965</f>
        <v>Ofwat - PR24 RFI revenue adjustment not eligible for tax uplift in 2027-28 CPIH FYA prices (BR)</v>
      </c>
      <c r="F2194" s="9">
        <f xml:space="preserve"> 'Report lookups'!F$3965</f>
        <v>0</v>
      </c>
      <c r="G2194" s="2" t="str">
        <f xml:space="preserve"> 'Report lookups'!G$3965</f>
        <v>£m</v>
      </c>
      <c r="H2194" s="4"/>
    </row>
    <row r="2195" spans="1:8" hidden="1" outlineLevel="2" x14ac:dyDescent="0.2">
      <c r="A2195" s="3"/>
      <c r="B2195" s="3"/>
      <c r="C2195" s="10"/>
      <c r="D2195" s="11"/>
      <c r="E2195" s="2" t="str">
        <f xml:space="preserve"> 'Report lookups'!E$3977</f>
        <v>Ofwat - PR24 Bioresources revenue adjustment not eligible for tax uplift in 2027-28 CPIH FYA prices (BR)</v>
      </c>
      <c r="F2195" s="9">
        <f xml:space="preserve"> 'Report lookups'!F$3977</f>
        <v>0</v>
      </c>
      <c r="G2195" s="2" t="str">
        <f xml:space="preserve"> 'Report lookups'!G$3977</f>
        <v>£m</v>
      </c>
      <c r="H2195" s="4"/>
    </row>
    <row r="2196" spans="1:8" hidden="1" outlineLevel="2" x14ac:dyDescent="0.2">
      <c r="A2196" s="3"/>
      <c r="B2196" s="3"/>
      <c r="C2196" s="10"/>
      <c r="D2196" s="11"/>
      <c r="E2196" s="2" t="str">
        <f xml:space="preserve"> 'Report lookups'!E$3989</f>
        <v>Ofwat - PR24 Bioresources forecasting accuracy incentive penalty adjustment not eligible for tax uplift in 2027-28 CPIH FYA prices (BR)</v>
      </c>
      <c r="F2196" s="9">
        <f xml:space="preserve"> 'Report lookups'!F$3989</f>
        <v>0</v>
      </c>
      <c r="G2196" s="2" t="str">
        <f xml:space="preserve"> 'Report lookups'!G$3989</f>
        <v>£m</v>
      </c>
      <c r="H2196" s="4"/>
    </row>
    <row r="2197" spans="1:8" hidden="1" outlineLevel="2" x14ac:dyDescent="0.2">
      <c r="E2197" s="211" t="s">
        <v>583</v>
      </c>
      <c r="F2197" s="212">
        <f xml:space="preserve"> SUM( $F2175:$F2196 )</f>
        <v>0</v>
      </c>
      <c r="G2197" s="211" t="s">
        <v>199</v>
      </c>
      <c r="H2197" s="4"/>
    </row>
    <row r="2198" spans="1:8" hidden="1" outlineLevel="2" x14ac:dyDescent="0.2"/>
    <row r="2199" spans="1:8" hidden="1" outlineLevel="2" x14ac:dyDescent="0.2"/>
    <row r="2200" spans="1:8" hidden="1" outlineLevel="2" x14ac:dyDescent="0.2">
      <c r="B2200" s="33" t="s">
        <v>1941</v>
      </c>
    </row>
    <row r="2201" spans="1:8" hidden="1" outlineLevel="2" x14ac:dyDescent="0.2">
      <c r="A2201" s="3"/>
      <c r="B2201" s="3"/>
      <c r="C2201" s="10"/>
      <c r="D2201" s="11"/>
      <c r="E2201" s="2" t="str">
        <f xml:space="preserve"> 'Report lookups'!E$4028</f>
        <v>Ofwat - PR24 ODI revenue adjustment not eligible for tax uplift in 2027-28 CPIH FYA prices (ADDN1)</v>
      </c>
      <c r="F2201" s="9">
        <f xml:space="preserve"> 'Report lookups'!F$4028</f>
        <v>0</v>
      </c>
      <c r="G2201" s="2" t="str">
        <f xml:space="preserve"> 'Report lookups'!G$4028</f>
        <v>£m</v>
      </c>
      <c r="H2201" s="4"/>
    </row>
    <row r="2202" spans="1:8" hidden="1" outlineLevel="2" x14ac:dyDescent="0.2">
      <c r="A2202" s="3"/>
      <c r="B2202" s="3"/>
      <c r="C2202" s="10"/>
      <c r="D2202" s="11"/>
      <c r="E2202" s="2" t="str">
        <f xml:space="preserve"> 'Report lookups'!E$4040</f>
        <v>Ofwat - PR24 Delayed delivery cashflow mechanism (DDCM) revenue adjustment not eligible for tax uplift in 2027-28 CPIH FYA prices (ADDN1)</v>
      </c>
      <c r="F2202" s="9">
        <f xml:space="preserve"> 'Report lookups'!F$4040</f>
        <v>0</v>
      </c>
      <c r="G2202" s="2" t="str">
        <f xml:space="preserve"> 'Report lookups'!G$4040</f>
        <v>£m</v>
      </c>
      <c r="H2202" s="4"/>
    </row>
    <row r="2203" spans="1:8" hidden="1" outlineLevel="2" x14ac:dyDescent="0.2">
      <c r="A2203" s="3"/>
      <c r="B2203" s="3"/>
      <c r="C2203" s="10"/>
      <c r="D2203" s="11"/>
      <c r="E2203" s="2" t="str">
        <f xml:space="preserve"> 'Report lookups'!E$4052</f>
        <v>Ofwat - PR24 Business retail revenue adjustment not eligible for tax uplift in 2027-28 CPIH FYA prices (ADDN1)</v>
      </c>
      <c r="F2203" s="9">
        <f xml:space="preserve"> 'Report lookups'!F$4052</f>
        <v>0</v>
      </c>
      <c r="G2203" s="2" t="str">
        <f xml:space="preserve"> 'Report lookups'!G$4052</f>
        <v>£m</v>
      </c>
      <c r="H2203" s="4"/>
    </row>
    <row r="2204" spans="1:8" hidden="1" outlineLevel="2" x14ac:dyDescent="0.2">
      <c r="A2204" s="3"/>
      <c r="B2204" s="3"/>
      <c r="C2204" s="10"/>
      <c r="D2204" s="11"/>
      <c r="E2204" s="2" t="str">
        <f xml:space="preserve"> 'Report lookups'!E$4064</f>
        <v>Ofwat - PR24 Water trading revenue adjustment not eligible for tax uplift in 2027-28 CPIH FYA prices (ADDN1)</v>
      </c>
      <c r="F2204" s="9">
        <f xml:space="preserve"> 'Report lookups'!F$4064</f>
        <v>0</v>
      </c>
      <c r="G2204" s="2" t="str">
        <f xml:space="preserve"> 'Report lookups'!G$4064</f>
        <v>£m</v>
      </c>
      <c r="H2204" s="4"/>
    </row>
    <row r="2205" spans="1:8" hidden="1" outlineLevel="2" x14ac:dyDescent="0.2">
      <c r="A2205" s="3"/>
      <c r="B2205" s="3"/>
      <c r="C2205" s="10"/>
      <c r="D2205" s="11"/>
      <c r="E2205" s="2" t="str">
        <f xml:space="preserve"> 'Report lookups'!E$4076</f>
        <v>Ofwat - PR24 Third party services revenue adjustment not eligible for tax uplift in 2027-28 CPIH FYA prices (ADDN1)</v>
      </c>
      <c r="F2205" s="9">
        <f xml:space="preserve"> 'Report lookups'!F$4076</f>
        <v>0</v>
      </c>
      <c r="G2205" s="2" t="str">
        <f xml:space="preserve"> 'Report lookups'!G$4076</f>
        <v>£m</v>
      </c>
      <c r="H2205" s="4"/>
    </row>
    <row r="2206" spans="1:8" hidden="1" outlineLevel="2" x14ac:dyDescent="0.2">
      <c r="A2206" s="3"/>
      <c r="B2206" s="3"/>
      <c r="C2206" s="10"/>
      <c r="D2206" s="11"/>
      <c r="E2206" s="2" t="str">
        <f xml:space="preserve"> 'Report lookups'!E$4088</f>
        <v>Ofwat - PR24 Cost of new debt revenue adjustment not eligible for tax uplift in 2027-28 CPIH FYA prices (ADDN1)</v>
      </c>
      <c r="F2206" s="9">
        <f xml:space="preserve"> 'Report lookups'!F$4088</f>
        <v>0</v>
      </c>
      <c r="G2206" s="2" t="str">
        <f xml:space="preserve"> 'Report lookups'!G$4088</f>
        <v>£m</v>
      </c>
      <c r="H2206" s="4"/>
    </row>
    <row r="2207" spans="1:8" hidden="1" outlineLevel="2" x14ac:dyDescent="0.2">
      <c r="A2207" s="3"/>
      <c r="B2207" s="3"/>
      <c r="C2207" s="10"/>
      <c r="D2207" s="11"/>
      <c r="E2207" s="2" t="str">
        <f xml:space="preserve"> 'Report lookups'!E$4100</f>
        <v>Ofwat - PR24 Totex costs revenue adjustment not eligible for tax uplift in 2027-28 CPIH FYA prices (ADDN1)</v>
      </c>
      <c r="F2207" s="9">
        <f xml:space="preserve"> 'Report lookups'!F$4100</f>
        <v>0</v>
      </c>
      <c r="G2207" s="2" t="str">
        <f xml:space="preserve"> 'Report lookups'!G$4100</f>
        <v>£m</v>
      </c>
      <c r="H2207" s="4"/>
    </row>
    <row r="2208" spans="1:8" hidden="1" outlineLevel="2" x14ac:dyDescent="0.2">
      <c r="A2208" s="3"/>
      <c r="B2208" s="3"/>
      <c r="C2208" s="10"/>
      <c r="D2208" s="11"/>
      <c r="E2208" s="2" t="str">
        <f xml:space="preserve"> 'Report lookups'!E$4112</f>
        <v>Ofwat - PR24 Tax revenue adjustment not eligible for tax uplift in 2027-28 CPIH FYA prices (ADDN1)</v>
      </c>
      <c r="F2208" s="9">
        <f xml:space="preserve"> 'Report lookups'!F$4112</f>
        <v>0</v>
      </c>
      <c r="G2208" s="2" t="str">
        <f xml:space="preserve"> 'Report lookups'!G$4112</f>
        <v>£m</v>
      </c>
      <c r="H2208" s="4"/>
    </row>
    <row r="2209" spans="1:8" hidden="1" outlineLevel="2" x14ac:dyDescent="0.2">
      <c r="A2209" s="3"/>
      <c r="B2209" s="3"/>
      <c r="C2209" s="10"/>
      <c r="D2209" s="11"/>
      <c r="E2209" s="2" t="str">
        <f xml:space="preserve"> 'Report lookups'!E$4124</f>
        <v>Ofwat - PR24 Real price effects revenue adjustment not eligible for tax uplift in 2027-28 CPIH FYA prices (ADDN1)</v>
      </c>
      <c r="F2209" s="9">
        <f xml:space="preserve"> 'Report lookups'!F$4124</f>
        <v>0</v>
      </c>
      <c r="G2209" s="2" t="str">
        <f xml:space="preserve"> 'Report lookups'!G$4124</f>
        <v>£m</v>
      </c>
      <c r="H2209" s="4"/>
    </row>
    <row r="2210" spans="1:8" hidden="1" outlineLevel="2" x14ac:dyDescent="0.2">
      <c r="A2210" s="3"/>
      <c r="B2210" s="3"/>
      <c r="C2210" s="10"/>
      <c r="D2210" s="11"/>
      <c r="E2210" s="2" t="str">
        <f xml:space="preserve"> 'Report lookups'!E$4136</f>
        <v>Ofwat - PR24 Major projects revenue adjustment not eligible for tax uplift in 2027-28 CPIH FYA prices (ADDN1)</v>
      </c>
      <c r="F2210" s="9">
        <f xml:space="preserve"> 'Report lookups'!F$4136</f>
        <v>0</v>
      </c>
      <c r="G2210" s="2" t="str">
        <f xml:space="preserve"> 'Report lookups'!G$4136</f>
        <v>£m</v>
      </c>
      <c r="H2210" s="4"/>
    </row>
    <row r="2211" spans="1:8" hidden="1" outlineLevel="2" x14ac:dyDescent="0.2">
      <c r="A2211" s="3"/>
      <c r="B2211" s="3"/>
      <c r="C2211" s="10"/>
      <c r="D2211" s="11"/>
      <c r="E2211" s="2" t="str">
        <f xml:space="preserve"> 'Report lookups'!E$4148</f>
        <v>Ofwat - PR24 Cost change process revenue adjustment not eligible for tax uplift in 2027-28 CPIH FYA prices (ADDN1)</v>
      </c>
      <c r="F2211" s="9">
        <f xml:space="preserve"> 'Report lookups'!F$4148</f>
        <v>0</v>
      </c>
      <c r="G2211" s="2" t="str">
        <f xml:space="preserve"> 'Report lookups'!G$4148</f>
        <v>£m</v>
      </c>
      <c r="H2211" s="4"/>
    </row>
    <row r="2212" spans="1:8" hidden="1" outlineLevel="2" x14ac:dyDescent="0.2">
      <c r="A2212" s="3"/>
      <c r="B2212" s="3"/>
      <c r="C2212" s="10"/>
      <c r="D2212" s="11"/>
      <c r="E2212" s="2" t="str">
        <f xml:space="preserve"> 'Report lookups'!E$4160</f>
        <v>Ofwat - PR24 Havant Thicket - cost of debt revenue adjustment not eligible for tax uplift in 2027-28 CPIH FYA prices (ADDN1)</v>
      </c>
      <c r="F2212" s="9">
        <f xml:space="preserve"> 'Report lookups'!F$4160</f>
        <v>0</v>
      </c>
      <c r="G2212" s="2" t="str">
        <f xml:space="preserve"> 'Report lookups'!G$4160</f>
        <v>£m</v>
      </c>
      <c r="H2212" s="4"/>
    </row>
    <row r="2213" spans="1:8" hidden="1" outlineLevel="2" x14ac:dyDescent="0.2">
      <c r="A2213" s="3"/>
      <c r="B2213" s="3"/>
      <c r="C2213" s="10"/>
      <c r="D2213" s="11"/>
      <c r="E2213" s="2" t="str">
        <f xml:space="preserve"> 'Report lookups'!E$4172</f>
        <v>Ofwat - PR24 Innovation and water efficiency revenue adjustment not eligible for tax uplift in 2027-28 CPIH FYA prices (ADDN1)</v>
      </c>
      <c r="F2213" s="9">
        <f xml:space="preserve"> 'Report lookups'!F$4172</f>
        <v>0</v>
      </c>
      <c r="G2213" s="2" t="str">
        <f xml:space="preserve"> 'Report lookups'!G$4172</f>
        <v>£m</v>
      </c>
      <c r="H2213" s="4"/>
    </row>
    <row r="2214" spans="1:8" hidden="1" outlineLevel="2" x14ac:dyDescent="0.2">
      <c r="A2214" s="3"/>
      <c r="B2214" s="3"/>
      <c r="C2214" s="10"/>
      <c r="D2214" s="11"/>
      <c r="E2214" s="2" t="str">
        <f xml:space="preserve"> 'Report lookups'!E$4184</f>
        <v>Ofwat - PR24 QAA revenue adjustment not eligible for tax uplift in 2027-28 CPIH FYA prices (ADDN1)</v>
      </c>
      <c r="F2214" s="9">
        <f xml:space="preserve"> 'Report lookups'!F$4184</f>
        <v>0</v>
      </c>
      <c r="G2214" s="2" t="str">
        <f xml:space="preserve"> 'Report lookups'!G$4184</f>
        <v>£m</v>
      </c>
      <c r="H2214" s="4"/>
    </row>
    <row r="2215" spans="1:8" hidden="1" outlineLevel="2" x14ac:dyDescent="0.2">
      <c r="A2215" s="3"/>
      <c r="B2215" s="3"/>
      <c r="C2215" s="10"/>
      <c r="D2215" s="11"/>
      <c r="E2215" s="2" t="str">
        <f xml:space="preserve"> 'Report lookups'!E$4268</f>
        <v>Ofwat - PR24 Price control deliverables (PCD) revenue adjustment not eligible for tax uplift in 2027-28 CPIH FYA prices (ADDN1)</v>
      </c>
      <c r="F2215" s="9">
        <f xml:space="preserve"> 'Report lookups'!F$4268</f>
        <v>0</v>
      </c>
      <c r="G2215" s="2" t="str">
        <f xml:space="preserve"> 'Report lookups'!G$4268</f>
        <v>£m</v>
      </c>
      <c r="H2215" s="4"/>
    </row>
    <row r="2216" spans="1:8" hidden="1" outlineLevel="2" x14ac:dyDescent="0.2">
      <c r="A2216" s="3"/>
      <c r="B2216" s="3"/>
      <c r="C2216" s="10"/>
      <c r="D2216" s="11"/>
      <c r="E2216" s="2" t="str">
        <f xml:space="preserve"> 'Report lookups'!E$4280</f>
        <v>Ofwat - PR24 Wastewater enhancement revenue adjustment not eligible for tax uplift in 2027-28 CPIH FYA prices (ADDN1)</v>
      </c>
      <c r="F2216" s="9">
        <f xml:space="preserve"> 'Report lookups'!F$4280</f>
        <v>0</v>
      </c>
      <c r="G2216" s="2" t="str">
        <f xml:space="preserve"> 'Report lookups'!G$4280</f>
        <v>£m</v>
      </c>
      <c r="H2216" s="4"/>
    </row>
    <row r="2217" spans="1:8" hidden="1" outlineLevel="2" x14ac:dyDescent="0.2">
      <c r="A2217" s="3"/>
      <c r="B2217" s="3"/>
      <c r="C2217" s="10"/>
      <c r="D2217" s="11"/>
      <c r="E2217" s="2" t="str">
        <f xml:space="preserve"> 'Report lookups'!E$4196</f>
        <v>Ofwat - Other revenue adjustment not eligible for tax uplift in 2027-28 CPIH FYA prices (ADDN1)</v>
      </c>
      <c r="F2217" s="9">
        <f xml:space="preserve"> 'Report lookups'!F$4196</f>
        <v>0</v>
      </c>
      <c r="G2217" s="2" t="str">
        <f xml:space="preserve"> 'Report lookups'!G$4196</f>
        <v>£m</v>
      </c>
      <c r="H2217" s="4"/>
    </row>
    <row r="2218" spans="1:8" hidden="1" outlineLevel="2" x14ac:dyDescent="0.2">
      <c r="A2218" s="3"/>
      <c r="B2218" s="3"/>
      <c r="C2218" s="10"/>
      <c r="D2218" s="11"/>
      <c r="E2218" s="2" t="str">
        <f xml:space="preserve"> 'Report lookups'!E$4208</f>
        <v>Ofwat - PR24 Delivery mechanism (DM) revenue adjustment not eligible for tax uplift in 2027-28 CPIH FYA prices (ADDN1)</v>
      </c>
      <c r="F2218" s="9">
        <f xml:space="preserve"> 'Report lookups'!F$4208</f>
        <v>0</v>
      </c>
      <c r="G2218" s="2" t="str">
        <f xml:space="preserve"> 'Report lookups'!G$4208</f>
        <v>£m</v>
      </c>
      <c r="H2218" s="4"/>
    </row>
    <row r="2219" spans="1:8" hidden="1" outlineLevel="2" x14ac:dyDescent="0.2">
      <c r="A2219" s="3"/>
      <c r="B2219" s="3"/>
      <c r="C2219" s="10"/>
      <c r="D2219" s="11"/>
      <c r="E2219" s="2" t="str">
        <f xml:space="preserve"> 'Report lookups'!E$4220</f>
        <v>Ofwat - PR24 Residential retail revenue adjustment not eligible for tax uplift in 2027-28 CPIH FYA prices (ADDN1)</v>
      </c>
      <c r="F2219" s="9">
        <f xml:space="preserve"> 'Report lookups'!F$4220</f>
        <v>0</v>
      </c>
      <c r="G2219" s="2" t="str">
        <f xml:space="preserve"> 'Report lookups'!G$4220</f>
        <v>£m</v>
      </c>
      <c r="H2219" s="4"/>
    </row>
    <row r="2220" spans="1:8" hidden="1" outlineLevel="2" x14ac:dyDescent="0.2">
      <c r="A2220" s="3"/>
      <c r="B2220" s="3"/>
      <c r="C2220" s="10"/>
      <c r="D2220" s="11"/>
      <c r="E2220" s="2" t="str">
        <f xml:space="preserve"> 'Report lookups'!E$4232</f>
        <v>Ofwat - PR24 RFI revenue adjustment not eligible for tax uplift in 2027-28 CPIH FYA prices (ADDN1)</v>
      </c>
      <c r="F2220" s="9">
        <f xml:space="preserve"> 'Report lookups'!F$4232</f>
        <v>0</v>
      </c>
      <c r="G2220" s="2" t="str">
        <f xml:space="preserve"> 'Report lookups'!G$4232</f>
        <v>£m</v>
      </c>
      <c r="H2220" s="4"/>
    </row>
    <row r="2221" spans="1:8" hidden="1" outlineLevel="2" x14ac:dyDescent="0.2">
      <c r="A2221" s="3"/>
      <c r="B2221" s="3"/>
      <c r="C2221" s="10"/>
      <c r="D2221" s="11"/>
      <c r="E2221" s="2" t="str">
        <f xml:space="preserve"> 'Report lookups'!E$4244</f>
        <v>Ofwat - PR24 Bioresources revenue adjustment not eligible for tax uplift in 2027-28 CPIH FYA prices (ADDN1)</v>
      </c>
      <c r="F2221" s="9">
        <f xml:space="preserve"> 'Report lookups'!F$4244</f>
        <v>0</v>
      </c>
      <c r="G2221" s="2" t="str">
        <f xml:space="preserve"> 'Report lookups'!G$4244</f>
        <v>£m</v>
      </c>
      <c r="H2221" s="4"/>
    </row>
    <row r="2222" spans="1:8" hidden="1" outlineLevel="2" x14ac:dyDescent="0.2">
      <c r="A2222" s="3"/>
      <c r="B2222" s="3"/>
      <c r="C2222" s="10"/>
      <c r="D2222" s="11"/>
      <c r="E2222" s="2" t="str">
        <f xml:space="preserve"> 'Report lookups'!E$4256</f>
        <v>Ofwat - PR24 Bioresources forecasting accuracy incentive penalty adjustment not eligible for tax uplift in 2027-28 CPIH FYA prices (ADDN1)</v>
      </c>
      <c r="F2222" s="9">
        <f xml:space="preserve"> 'Report lookups'!F$4256</f>
        <v>0</v>
      </c>
      <c r="G2222" s="2" t="str">
        <f xml:space="preserve"> 'Report lookups'!G$4256</f>
        <v>£m</v>
      </c>
      <c r="H2222" s="4"/>
    </row>
    <row r="2223" spans="1:8" hidden="1" outlineLevel="2" x14ac:dyDescent="0.2">
      <c r="E2223" s="211" t="s">
        <v>1941</v>
      </c>
      <c r="F2223" s="212">
        <f xml:space="preserve"> SUM( $F2201:$F2222 )</f>
        <v>0</v>
      </c>
      <c r="G2223" s="211" t="s">
        <v>199</v>
      </c>
      <c r="H2223" s="4"/>
    </row>
    <row r="2224" spans="1:8" hidden="1" outlineLevel="2" x14ac:dyDescent="0.2"/>
    <row r="2225" spans="1:8" hidden="1" outlineLevel="2" x14ac:dyDescent="0.2"/>
    <row r="2226" spans="1:8" hidden="1" outlineLevel="2" x14ac:dyDescent="0.2">
      <c r="B2226" s="33" t="s">
        <v>1143</v>
      </c>
    </row>
    <row r="2227" spans="1:8" hidden="1" outlineLevel="2" x14ac:dyDescent="0.2">
      <c r="A2227" s="3"/>
      <c r="B2227" s="3"/>
      <c r="C2227" s="10"/>
      <c r="D2227" s="11"/>
      <c r="E2227" s="2" t="str">
        <f xml:space="preserve"> 'Report lookups'!E$4295</f>
        <v>Ofwat - PR24 ODI revenue adjustment not eligible for tax uplift in 2027-28 CPIH FYA prices (ADDN2)</v>
      </c>
      <c r="F2227" s="9">
        <f xml:space="preserve"> 'Report lookups'!F$4295</f>
        <v>0</v>
      </c>
      <c r="G2227" s="2" t="str">
        <f xml:space="preserve"> 'Report lookups'!G$4295</f>
        <v>£m</v>
      </c>
      <c r="H2227" s="4"/>
    </row>
    <row r="2228" spans="1:8" hidden="1" outlineLevel="2" x14ac:dyDescent="0.2">
      <c r="A2228" s="3"/>
      <c r="B2228" s="3"/>
      <c r="C2228" s="10"/>
      <c r="D2228" s="11"/>
      <c r="E2228" s="2" t="str">
        <f xml:space="preserve"> 'Report lookups'!E$4307</f>
        <v>Ofwat - PR24 Delayed delivery cashflow mechanism (DDCM) revenue adjustment not eligible for tax uplift in 2027-28 CPIH FYA prices (ADDN2)</v>
      </c>
      <c r="F2228" s="9">
        <f xml:space="preserve"> 'Report lookups'!F$4307</f>
        <v>0</v>
      </c>
      <c r="G2228" s="2" t="str">
        <f xml:space="preserve"> 'Report lookups'!G$4307</f>
        <v>£m</v>
      </c>
      <c r="H2228" s="4"/>
    </row>
    <row r="2229" spans="1:8" hidden="1" outlineLevel="2" x14ac:dyDescent="0.2">
      <c r="A2229" s="3"/>
      <c r="B2229" s="3"/>
      <c r="C2229" s="10"/>
      <c r="D2229" s="11"/>
      <c r="E2229" s="2" t="str">
        <f xml:space="preserve"> 'Report lookups'!E$4319</f>
        <v>Ofwat - PR24 Business retail revenue adjustment not eligible for tax uplift in 2027-28 CPIH FYA prices (ADDN2)</v>
      </c>
      <c r="F2229" s="9">
        <f xml:space="preserve"> 'Report lookups'!F$4319</f>
        <v>0</v>
      </c>
      <c r="G2229" s="2" t="str">
        <f xml:space="preserve"> 'Report lookups'!G$4319</f>
        <v>£m</v>
      </c>
      <c r="H2229" s="4"/>
    </row>
    <row r="2230" spans="1:8" hidden="1" outlineLevel="2" x14ac:dyDescent="0.2">
      <c r="A2230" s="3"/>
      <c r="B2230" s="3"/>
      <c r="C2230" s="10"/>
      <c r="D2230" s="11"/>
      <c r="E2230" s="2" t="str">
        <f xml:space="preserve"> 'Report lookups'!E$4331</f>
        <v>Ofwat - PR24 Water trading revenue adjustment not eligible for tax uplift in 2027-28 CPIH FYA prices (ADDN2)</v>
      </c>
      <c r="F2230" s="9">
        <f xml:space="preserve"> 'Report lookups'!F$4331</f>
        <v>0</v>
      </c>
      <c r="G2230" s="2" t="str">
        <f xml:space="preserve"> 'Report lookups'!G$4331</f>
        <v>£m</v>
      </c>
      <c r="H2230" s="4"/>
    </row>
    <row r="2231" spans="1:8" hidden="1" outlineLevel="2" x14ac:dyDescent="0.2">
      <c r="A2231" s="3"/>
      <c r="B2231" s="3"/>
      <c r="C2231" s="10"/>
      <c r="D2231" s="11"/>
      <c r="E2231" s="2" t="str">
        <f xml:space="preserve"> 'Report lookups'!E$4343</f>
        <v>Ofwat - PR24 Third party services revenue adjustment not eligible for tax uplift in 2027-28 CPIH FYA prices (ADDN2)</v>
      </c>
      <c r="F2231" s="9">
        <f xml:space="preserve"> 'Report lookups'!F$4343</f>
        <v>0</v>
      </c>
      <c r="G2231" s="2" t="str">
        <f xml:space="preserve"> 'Report lookups'!G$4343</f>
        <v>£m</v>
      </c>
      <c r="H2231" s="4"/>
    </row>
    <row r="2232" spans="1:8" hidden="1" outlineLevel="2" x14ac:dyDescent="0.2">
      <c r="A2232" s="3"/>
      <c r="B2232" s="3"/>
      <c r="C2232" s="10"/>
      <c r="D2232" s="11"/>
      <c r="E2232" s="2" t="str">
        <f xml:space="preserve"> 'Report lookups'!E$4355</f>
        <v>Ofwat - PR24 Cost of new debt revenue adjustment not eligible for tax uplift in 2027-28 CPIH FYA prices (ADDN2)</v>
      </c>
      <c r="F2232" s="9">
        <f xml:space="preserve"> 'Report lookups'!F$4355</f>
        <v>0</v>
      </c>
      <c r="G2232" s="2" t="str">
        <f xml:space="preserve"> 'Report lookups'!G$4355</f>
        <v>£m</v>
      </c>
      <c r="H2232" s="4"/>
    </row>
    <row r="2233" spans="1:8" hidden="1" outlineLevel="2" x14ac:dyDescent="0.2">
      <c r="A2233" s="3"/>
      <c r="B2233" s="3"/>
      <c r="C2233" s="10"/>
      <c r="D2233" s="11"/>
      <c r="E2233" s="2" t="str">
        <f xml:space="preserve"> 'Report lookups'!E$4367</f>
        <v>Ofwat - PR24 Totex costs revenue adjustment not eligible for tax uplift in 2027-28 CPIH FYA prices (ADDN2)</v>
      </c>
      <c r="F2233" s="9">
        <f xml:space="preserve"> 'Report lookups'!F$4367</f>
        <v>0</v>
      </c>
      <c r="G2233" s="2" t="str">
        <f xml:space="preserve"> 'Report lookups'!G$4367</f>
        <v>£m</v>
      </c>
      <c r="H2233" s="4"/>
    </row>
    <row r="2234" spans="1:8" hidden="1" outlineLevel="2" x14ac:dyDescent="0.2">
      <c r="A2234" s="3"/>
      <c r="B2234" s="3"/>
      <c r="C2234" s="10"/>
      <c r="D2234" s="11"/>
      <c r="E2234" s="2" t="str">
        <f xml:space="preserve"> 'Report lookups'!E$4379</f>
        <v>Ofwat - PR24 Tax revenue adjustment not eligible for tax uplift in 2027-28 CPIH FYA prices (ADDN2)</v>
      </c>
      <c r="F2234" s="9">
        <f xml:space="preserve"> 'Report lookups'!F$4379</f>
        <v>0</v>
      </c>
      <c r="G2234" s="2" t="str">
        <f xml:space="preserve"> 'Report lookups'!G$4379</f>
        <v>£m</v>
      </c>
      <c r="H2234" s="4"/>
    </row>
    <row r="2235" spans="1:8" hidden="1" outlineLevel="2" x14ac:dyDescent="0.2">
      <c r="A2235" s="3"/>
      <c r="B2235" s="3"/>
      <c r="C2235" s="10"/>
      <c r="D2235" s="11"/>
      <c r="E2235" s="2" t="str">
        <f xml:space="preserve"> 'Report lookups'!E$4391</f>
        <v>Ofwat - PR24 Real price effects revenue adjustment not eligible for tax uplift in 2027-28 CPIH FYA prices (ADDN2)</v>
      </c>
      <c r="F2235" s="9">
        <f xml:space="preserve"> 'Report lookups'!F$4391</f>
        <v>0</v>
      </c>
      <c r="G2235" s="2" t="str">
        <f xml:space="preserve"> 'Report lookups'!G$4391</f>
        <v>£m</v>
      </c>
      <c r="H2235" s="4"/>
    </row>
    <row r="2236" spans="1:8" hidden="1" outlineLevel="2" x14ac:dyDescent="0.2">
      <c r="A2236" s="3"/>
      <c r="B2236" s="3"/>
      <c r="C2236" s="10"/>
      <c r="D2236" s="11"/>
      <c r="E2236" s="2" t="str">
        <f xml:space="preserve"> 'Report lookups'!E$4403</f>
        <v>Ofwat - PR24 Major projects revenue adjustment not eligible for tax uplift in 2027-28 CPIH FYA prices (ADDN2)</v>
      </c>
      <c r="F2236" s="9">
        <f xml:space="preserve"> 'Report lookups'!F$4403</f>
        <v>0</v>
      </c>
      <c r="G2236" s="2" t="str">
        <f xml:space="preserve"> 'Report lookups'!G$4403</f>
        <v>£m</v>
      </c>
      <c r="H2236" s="4"/>
    </row>
    <row r="2237" spans="1:8" hidden="1" outlineLevel="2" x14ac:dyDescent="0.2">
      <c r="A2237" s="3"/>
      <c r="B2237" s="3"/>
      <c r="C2237" s="10"/>
      <c r="D2237" s="11"/>
      <c r="E2237" s="2" t="str">
        <f xml:space="preserve"> 'Report lookups'!E$4415</f>
        <v>Ofwat - PR24 Cost change process revenue adjustment not eligible for tax uplift in 2027-28 CPIH FYA prices (ADDN2)</v>
      </c>
      <c r="F2237" s="9">
        <f xml:space="preserve"> 'Report lookups'!F$4415</f>
        <v>0</v>
      </c>
      <c r="G2237" s="2" t="str">
        <f xml:space="preserve"> 'Report lookups'!G$4415</f>
        <v>£m</v>
      </c>
      <c r="H2237" s="4"/>
    </row>
    <row r="2238" spans="1:8" hidden="1" outlineLevel="2" x14ac:dyDescent="0.2">
      <c r="A2238" s="3"/>
      <c r="B2238" s="3"/>
      <c r="C2238" s="10"/>
      <c r="D2238" s="11"/>
      <c r="E2238" s="2" t="str">
        <f xml:space="preserve"> 'Report lookups'!E$4427</f>
        <v>Ofwat - PR24 Havant Thicket - cost of debt revenue adjustment not eligible for tax uplift in 2027-28 CPIH FYA prices (ADDN2)</v>
      </c>
      <c r="F2238" s="9">
        <f xml:space="preserve"> 'Report lookups'!F$4427</f>
        <v>0</v>
      </c>
      <c r="G2238" s="2" t="str">
        <f xml:space="preserve"> 'Report lookups'!G$4427</f>
        <v>£m</v>
      </c>
      <c r="H2238" s="4"/>
    </row>
    <row r="2239" spans="1:8" hidden="1" outlineLevel="2" x14ac:dyDescent="0.2">
      <c r="A2239" s="3"/>
      <c r="B2239" s="3"/>
      <c r="C2239" s="10"/>
      <c r="D2239" s="11"/>
      <c r="E2239" s="2" t="str">
        <f xml:space="preserve"> 'Report lookups'!E$4439</f>
        <v>Ofwat - PR24 Innovation and water efficiency revenue adjustment not eligible for tax uplift in 2027-28 CPIH FYA prices (ADDN2)</v>
      </c>
      <c r="F2239" s="9">
        <f xml:space="preserve"> 'Report lookups'!F$4439</f>
        <v>0</v>
      </c>
      <c r="G2239" s="2" t="str">
        <f xml:space="preserve"> 'Report lookups'!G$4439</f>
        <v>£m</v>
      </c>
      <c r="H2239" s="4"/>
    </row>
    <row r="2240" spans="1:8" hidden="1" outlineLevel="2" x14ac:dyDescent="0.2">
      <c r="A2240" s="3"/>
      <c r="B2240" s="3"/>
      <c r="C2240" s="10"/>
      <c r="D2240" s="11"/>
      <c r="E2240" s="2" t="str">
        <f xml:space="preserve"> 'Report lookups'!E$4451</f>
        <v>Ofwat - PR24 QAA revenue adjustment not eligible for tax uplift in 2027-28 CPIH FYA prices (ADDN2)</v>
      </c>
      <c r="F2240" s="9">
        <f xml:space="preserve"> 'Report lookups'!F$4451</f>
        <v>0</v>
      </c>
      <c r="G2240" s="2" t="str">
        <f xml:space="preserve"> 'Report lookups'!G$4451</f>
        <v>£m</v>
      </c>
      <c r="H2240" s="4"/>
    </row>
    <row r="2241" spans="1:8" hidden="1" outlineLevel="2" x14ac:dyDescent="0.2">
      <c r="A2241" s="3"/>
      <c r="B2241" s="3"/>
      <c r="C2241" s="10"/>
      <c r="D2241" s="11"/>
      <c r="E2241" s="2" t="str">
        <f xml:space="preserve"> 'Report lookups'!E$4535</f>
        <v>Ofwat - PR24 Price control deliverables (PCD) revenue adjustment not eligible for tax uplift in 2027-28 CPIH FYA prices (ADDN2)</v>
      </c>
      <c r="F2241" s="9">
        <f xml:space="preserve"> 'Report lookups'!F$4535</f>
        <v>0</v>
      </c>
      <c r="G2241" s="2" t="str">
        <f xml:space="preserve"> 'Report lookups'!G$4535</f>
        <v>£m</v>
      </c>
      <c r="H2241" s="4"/>
    </row>
    <row r="2242" spans="1:8" hidden="1" outlineLevel="2" x14ac:dyDescent="0.2">
      <c r="A2242" s="3"/>
      <c r="B2242" s="3"/>
      <c r="C2242" s="10"/>
      <c r="D2242" s="11"/>
      <c r="E2242" s="2" t="str">
        <f xml:space="preserve"> 'Report lookups'!E$4547</f>
        <v>Ofwat - PR24 Wastewater enhancement revenue adjustment not eligible for tax uplift in 2027-28 CPIH FYA prices (ADDN2)</v>
      </c>
      <c r="F2242" s="9">
        <f xml:space="preserve"> 'Report lookups'!F$4547</f>
        <v>0</v>
      </c>
      <c r="G2242" s="2" t="str">
        <f xml:space="preserve"> 'Report lookups'!G$4547</f>
        <v>£m</v>
      </c>
      <c r="H2242" s="4"/>
    </row>
    <row r="2243" spans="1:8" hidden="1" outlineLevel="2" x14ac:dyDescent="0.2">
      <c r="A2243" s="3"/>
      <c r="B2243" s="3"/>
      <c r="C2243" s="10"/>
      <c r="D2243" s="11"/>
      <c r="E2243" s="2" t="str">
        <f xml:space="preserve"> 'Report lookups'!E$4463</f>
        <v>Ofwat - Other revenue adjustment not eligible for tax uplift in 2027-28 CPIH FYA prices (ADDN2)</v>
      </c>
      <c r="F2243" s="9">
        <f xml:space="preserve"> 'Report lookups'!F$4463</f>
        <v>0</v>
      </c>
      <c r="G2243" s="2" t="str">
        <f xml:space="preserve"> 'Report lookups'!G$4463</f>
        <v>£m</v>
      </c>
      <c r="H2243" s="4"/>
    </row>
    <row r="2244" spans="1:8" hidden="1" outlineLevel="2" x14ac:dyDescent="0.2">
      <c r="A2244" s="3"/>
      <c r="B2244" s="3"/>
      <c r="C2244" s="10"/>
      <c r="D2244" s="11"/>
      <c r="E2244" s="2" t="str">
        <f xml:space="preserve"> 'Report lookups'!E$4475</f>
        <v>Ofwat - PR24 Delivery mechanism (DM) revenue adjustment not eligible for tax uplift in 2027-28 CPIH FYA prices (ADDN2)</v>
      </c>
      <c r="F2244" s="9">
        <f xml:space="preserve"> 'Report lookups'!F$4475</f>
        <v>0</v>
      </c>
      <c r="G2244" s="2" t="str">
        <f xml:space="preserve"> 'Report lookups'!G$4475</f>
        <v>£m</v>
      </c>
      <c r="H2244" s="4"/>
    </row>
    <row r="2245" spans="1:8" hidden="1" outlineLevel="2" x14ac:dyDescent="0.2">
      <c r="A2245" s="3"/>
      <c r="B2245" s="3"/>
      <c r="C2245" s="10"/>
      <c r="D2245" s="11"/>
      <c r="E2245" s="2" t="str">
        <f xml:space="preserve"> 'Report lookups'!E$4487</f>
        <v>Ofwat - PR24 Residential retail revenue adjustment not eligible for tax uplift in 2027-28 CPIH FYA prices (ADDN2)</v>
      </c>
      <c r="F2245" s="9">
        <f xml:space="preserve"> 'Report lookups'!F$4487</f>
        <v>0</v>
      </c>
      <c r="G2245" s="2" t="str">
        <f xml:space="preserve"> 'Report lookups'!G$4487</f>
        <v>£m</v>
      </c>
      <c r="H2245" s="4"/>
    </row>
    <row r="2246" spans="1:8" hidden="1" outlineLevel="2" x14ac:dyDescent="0.2">
      <c r="A2246" s="3"/>
      <c r="B2246" s="3"/>
      <c r="C2246" s="10"/>
      <c r="D2246" s="11"/>
      <c r="E2246" s="2" t="str">
        <f xml:space="preserve"> 'Report lookups'!E$4499</f>
        <v>Ofwat - PR24 RFI revenue adjustment not eligible for tax uplift in 2027-28 CPIH FYA prices (ADDN2)</v>
      </c>
      <c r="F2246" s="9">
        <f xml:space="preserve"> 'Report lookups'!F$4499</f>
        <v>0</v>
      </c>
      <c r="G2246" s="2" t="str">
        <f xml:space="preserve"> 'Report lookups'!G$4499</f>
        <v>£m</v>
      </c>
      <c r="H2246" s="4"/>
    </row>
    <row r="2247" spans="1:8" hidden="1" outlineLevel="2" x14ac:dyDescent="0.2">
      <c r="A2247" s="3"/>
      <c r="B2247" s="3"/>
      <c r="C2247" s="10"/>
      <c r="D2247" s="11"/>
      <c r="E2247" s="2" t="str">
        <f xml:space="preserve"> 'Report lookups'!E$4511</f>
        <v>Ofwat - PR24 Bioresources revenue adjustment not eligible for tax uplift in 2027-28 CPIH FYA prices (ADDN2)</v>
      </c>
      <c r="F2247" s="9">
        <f xml:space="preserve"> 'Report lookups'!F$4511</f>
        <v>0</v>
      </c>
      <c r="G2247" s="2" t="str">
        <f xml:space="preserve"> 'Report lookups'!G$4511</f>
        <v>£m</v>
      </c>
      <c r="H2247" s="4"/>
    </row>
    <row r="2248" spans="1:8" hidden="1" outlineLevel="2" x14ac:dyDescent="0.2">
      <c r="A2248" s="3"/>
      <c r="B2248" s="3"/>
      <c r="C2248" s="10"/>
      <c r="D2248" s="11"/>
      <c r="E2248" s="2" t="str">
        <f xml:space="preserve"> 'Report lookups'!E$4523</f>
        <v>Ofwat - PR24 Bioresources forecasting accuracy incentive penalty adjustment not eligible for tax uplift in 2027-28 CPIH FYA prices (ADDN2)</v>
      </c>
      <c r="F2248" s="9">
        <f xml:space="preserve"> 'Report lookups'!F$4523</f>
        <v>0</v>
      </c>
      <c r="G2248" s="2" t="str">
        <f xml:space="preserve"> 'Report lookups'!G$4523</f>
        <v>£m</v>
      </c>
      <c r="H2248" s="4"/>
    </row>
    <row r="2249" spans="1:8" hidden="1" outlineLevel="2" x14ac:dyDescent="0.2">
      <c r="E2249" s="211" t="s">
        <v>1143</v>
      </c>
      <c r="F2249" s="212">
        <f xml:space="preserve"> SUM( $F2227:$F2248 )</f>
        <v>0</v>
      </c>
      <c r="G2249" s="211" t="s">
        <v>199</v>
      </c>
      <c r="H2249" s="4"/>
    </row>
    <row r="2250" spans="1:8" hidden="1" outlineLevel="2" x14ac:dyDescent="0.2"/>
    <row r="2251" spans="1:8" hidden="1" outlineLevel="2" x14ac:dyDescent="0.2"/>
    <row r="2252" spans="1:8" hidden="1" outlineLevel="2" x14ac:dyDescent="0.2">
      <c r="B2252" s="33" t="s">
        <v>233</v>
      </c>
    </row>
    <row r="2253" spans="1:8" hidden="1" outlineLevel="2" x14ac:dyDescent="0.2">
      <c r="A2253" s="3"/>
      <c r="B2253" s="3"/>
      <c r="C2253" s="10"/>
      <c r="D2253" s="11"/>
      <c r="E2253" s="2" t="str">
        <f xml:space="preserve"> 'Report lookups'!E$4562</f>
        <v>Ofwat - PR24 ODI revenue adjustment not eligible for tax uplift in 2027-28 CPIH FYA prices (Residential retail)</v>
      </c>
      <c r="F2253" s="9">
        <f xml:space="preserve"> 'Report lookups'!F$4562</f>
        <v>0</v>
      </c>
      <c r="G2253" s="2" t="str">
        <f xml:space="preserve"> 'Report lookups'!G$4562</f>
        <v>£m</v>
      </c>
      <c r="H2253" s="4"/>
    </row>
    <row r="2254" spans="1:8" hidden="1" outlineLevel="2" x14ac:dyDescent="0.2">
      <c r="A2254" s="3"/>
      <c r="B2254" s="3"/>
      <c r="C2254" s="10"/>
      <c r="D2254" s="11"/>
      <c r="E2254" s="2" t="str">
        <f xml:space="preserve"> 'Report lookups'!E$4574</f>
        <v>Ofwat - PR24 ODI revenue adjustment adjusted for tax uplift in 2027-28 CPIH FYA prices (Residential retail)</v>
      </c>
      <c r="F2254" s="9">
        <f xml:space="preserve"> 'Report lookups'!F$4574</f>
        <v>0</v>
      </c>
      <c r="G2254" s="2" t="str">
        <f xml:space="preserve"> 'Report lookups'!G$4574</f>
        <v>£m</v>
      </c>
      <c r="H2254" s="4"/>
    </row>
    <row r="2255" spans="1:8" hidden="1" outlineLevel="2" x14ac:dyDescent="0.2">
      <c r="A2255" s="3"/>
      <c r="B2255" s="3"/>
      <c r="C2255" s="10"/>
      <c r="D2255" s="11"/>
      <c r="E2255" s="2" t="str">
        <f xml:space="preserve"> 'Report lookups'!E$4586</f>
        <v>Ofwat - PR24 Delayed delivery cashflow mechanism (DDCM) revenue adjustment not eligible for tax uplift in 2027-28 CPIH FYA prices (Residential retail)</v>
      </c>
      <c r="F2255" s="9">
        <f xml:space="preserve"> 'Report lookups'!F$4586</f>
        <v>0</v>
      </c>
      <c r="G2255" s="2" t="str">
        <f xml:space="preserve"> 'Report lookups'!G$4586</f>
        <v>£m</v>
      </c>
      <c r="H2255" s="4"/>
    </row>
    <row r="2256" spans="1:8" hidden="1" outlineLevel="2" x14ac:dyDescent="0.2">
      <c r="A2256" s="3"/>
      <c r="B2256" s="3"/>
      <c r="C2256" s="10"/>
      <c r="D2256" s="11"/>
      <c r="E2256" s="2" t="str">
        <f xml:space="preserve"> 'Report lookups'!E$4598</f>
        <v>Ofwat - PR24 Business retail revenue adjustment not eligible for tax uplift in 2027-28 CPIH FYA prices (Residential retail)</v>
      </c>
      <c r="F2256" s="9">
        <f xml:space="preserve"> 'Report lookups'!F$4598</f>
        <v>0</v>
      </c>
      <c r="G2256" s="2" t="str">
        <f xml:space="preserve"> 'Report lookups'!G$4598</f>
        <v>£m</v>
      </c>
      <c r="H2256" s="4"/>
    </row>
    <row r="2257" spans="1:8" hidden="1" outlineLevel="2" x14ac:dyDescent="0.2">
      <c r="A2257" s="3"/>
      <c r="B2257" s="3"/>
      <c r="C2257" s="10"/>
      <c r="D2257" s="11"/>
      <c r="E2257" s="2" t="str">
        <f xml:space="preserve"> 'Report lookups'!E$4610</f>
        <v>Ofwat - PR24 Water trading revenue adjustment not eligible for tax uplift in 2027-28 CPIH FYA prices (Residential retail)</v>
      </c>
      <c r="F2257" s="9">
        <f xml:space="preserve"> 'Report lookups'!F$4610</f>
        <v>0</v>
      </c>
      <c r="G2257" s="2" t="str">
        <f xml:space="preserve"> 'Report lookups'!G$4610</f>
        <v>£m</v>
      </c>
      <c r="H2257" s="4"/>
    </row>
    <row r="2258" spans="1:8" hidden="1" outlineLevel="2" x14ac:dyDescent="0.2">
      <c r="A2258" s="3"/>
      <c r="B2258" s="3"/>
      <c r="C2258" s="10"/>
      <c r="D2258" s="11"/>
      <c r="E2258" s="2" t="str">
        <f xml:space="preserve"> 'Report lookups'!E$4622</f>
        <v>Ofwat - PR24 Third party services revenue adjustment not eligible for tax uplift in 2027-28 CPIH FYA prices (Residential retail)</v>
      </c>
      <c r="F2258" s="9">
        <f xml:space="preserve"> 'Report lookups'!F$4622</f>
        <v>0</v>
      </c>
      <c r="G2258" s="2" t="str">
        <f xml:space="preserve"> 'Report lookups'!G$4622</f>
        <v>£m</v>
      </c>
      <c r="H2258" s="4"/>
    </row>
    <row r="2259" spans="1:8" hidden="1" outlineLevel="2" x14ac:dyDescent="0.2">
      <c r="A2259" s="3"/>
      <c r="B2259" s="3"/>
      <c r="C2259" s="10"/>
      <c r="D2259" s="11"/>
      <c r="E2259" s="2" t="str">
        <f xml:space="preserve"> 'Report lookups'!E$4634</f>
        <v>Ofwat - PR24 Cost of new debt revenue adjustment not eligible for tax uplift in 2027-28 CPIH FYA prices (Residential retail)</v>
      </c>
      <c r="F2259" s="9">
        <f xml:space="preserve"> 'Report lookups'!F$4634</f>
        <v>0</v>
      </c>
      <c r="G2259" s="2" t="str">
        <f xml:space="preserve"> 'Report lookups'!G$4634</f>
        <v>£m</v>
      </c>
      <c r="H2259" s="4"/>
    </row>
    <row r="2260" spans="1:8" hidden="1" outlineLevel="2" x14ac:dyDescent="0.2">
      <c r="A2260" s="3"/>
      <c r="B2260" s="3"/>
      <c r="C2260" s="10"/>
      <c r="D2260" s="11"/>
      <c r="E2260" s="2" t="str">
        <f xml:space="preserve"> 'Report lookups'!E$4646</f>
        <v>Ofwat - PR24 Totex costs revenue adjustment not eligible for tax uplift in 2027-28 CPIH FYA prices (Residential retail)</v>
      </c>
      <c r="F2260" s="9">
        <f xml:space="preserve"> 'Report lookups'!F$4646</f>
        <v>0</v>
      </c>
      <c r="G2260" s="2" t="str">
        <f xml:space="preserve"> 'Report lookups'!G$4646</f>
        <v>£m</v>
      </c>
      <c r="H2260" s="4"/>
    </row>
    <row r="2261" spans="1:8" hidden="1" outlineLevel="2" x14ac:dyDescent="0.2">
      <c r="A2261" s="3"/>
      <c r="B2261" s="3"/>
      <c r="C2261" s="10"/>
      <c r="D2261" s="11"/>
      <c r="E2261" s="2" t="str">
        <f xml:space="preserve"> 'Report lookups'!E$4658</f>
        <v>Ofwat - PR24 Tax revenue adjustment not eligible for tax uplift in 2027-28 CPIH FYA prices (Residential retail)</v>
      </c>
      <c r="F2261" s="9">
        <f xml:space="preserve"> 'Report lookups'!F$4658</f>
        <v>0</v>
      </c>
      <c r="G2261" s="2" t="str">
        <f xml:space="preserve"> 'Report lookups'!G$4658</f>
        <v>£m</v>
      </c>
      <c r="H2261" s="4"/>
    </row>
    <row r="2262" spans="1:8" hidden="1" outlineLevel="2" x14ac:dyDescent="0.2">
      <c r="A2262" s="3"/>
      <c r="B2262" s="3"/>
      <c r="C2262" s="10"/>
      <c r="D2262" s="11"/>
      <c r="E2262" s="2" t="str">
        <f xml:space="preserve"> 'Report lookups'!E$4670</f>
        <v>Ofwat - PR24 Real price effects revenue adjustment not eligible for tax uplift in 2027-28 CPIH FYA prices (Residential retail)</v>
      </c>
      <c r="F2262" s="9">
        <f xml:space="preserve"> 'Report lookups'!F$4670</f>
        <v>0</v>
      </c>
      <c r="G2262" s="2" t="str">
        <f xml:space="preserve"> 'Report lookups'!G$4670</f>
        <v>£m</v>
      </c>
      <c r="H2262" s="4"/>
    </row>
    <row r="2263" spans="1:8" hidden="1" outlineLevel="2" x14ac:dyDescent="0.2">
      <c r="A2263" s="3"/>
      <c r="B2263" s="3"/>
      <c r="C2263" s="10"/>
      <c r="D2263" s="11"/>
      <c r="E2263" s="2" t="str">
        <f xml:space="preserve"> 'Report lookups'!E$4682</f>
        <v>Ofwat - PR24 Major projects revenue adjustment not eligible for tax uplift in 2027-28 CPIH FYA prices (Residential retail)</v>
      </c>
      <c r="F2263" s="9">
        <f xml:space="preserve"> 'Report lookups'!F$4682</f>
        <v>0</v>
      </c>
      <c r="G2263" s="2" t="str">
        <f xml:space="preserve"> 'Report lookups'!G$4682</f>
        <v>£m</v>
      </c>
      <c r="H2263" s="4"/>
    </row>
    <row r="2264" spans="1:8" hidden="1" outlineLevel="2" x14ac:dyDescent="0.2">
      <c r="A2264" s="3"/>
      <c r="B2264" s="3"/>
      <c r="C2264" s="10"/>
      <c r="D2264" s="11"/>
      <c r="E2264" s="2" t="str">
        <f xml:space="preserve"> 'Report lookups'!E$4694</f>
        <v>Ofwat - PR24 Cost change process revenue adjustment not eligible for tax uplift in 2027-28 CPIH FYA prices (Residential retail)</v>
      </c>
      <c r="F2264" s="9">
        <f xml:space="preserve"> 'Report lookups'!F$4694</f>
        <v>0</v>
      </c>
      <c r="G2264" s="2" t="str">
        <f xml:space="preserve"> 'Report lookups'!G$4694</f>
        <v>£m</v>
      </c>
      <c r="H2264" s="4"/>
    </row>
    <row r="2265" spans="1:8" hidden="1" outlineLevel="2" x14ac:dyDescent="0.2">
      <c r="A2265" s="3"/>
      <c r="B2265" s="3"/>
      <c r="C2265" s="10"/>
      <c r="D2265" s="11"/>
      <c r="E2265" s="2" t="str">
        <f xml:space="preserve"> 'Report lookups'!E$4706</f>
        <v>Ofwat - PR24 Innovation and water efficiency revenue adjustment not eligible for tax uplift in 2027-28 CPIH FYA prices (Residential retail)</v>
      </c>
      <c r="F2265" s="9">
        <f xml:space="preserve"> 'Report lookups'!F$4706</f>
        <v>0</v>
      </c>
      <c r="G2265" s="2" t="str">
        <f xml:space="preserve"> 'Report lookups'!G$4706</f>
        <v>£m</v>
      </c>
      <c r="H2265" s="4"/>
    </row>
    <row r="2266" spans="1:8" hidden="1" outlineLevel="2" x14ac:dyDescent="0.2">
      <c r="A2266" s="3"/>
      <c r="B2266" s="3"/>
      <c r="C2266" s="10"/>
      <c r="D2266" s="11"/>
      <c r="E2266" s="2" t="str">
        <f xml:space="preserve"> 'Report lookups'!E$4718</f>
        <v>Ofwat - PR24 QAA revenue adjustment not eligible for tax uplift in 2027-28 CPIH FYA prices (Residential retail)</v>
      </c>
      <c r="F2266" s="9">
        <f xml:space="preserve"> 'Report lookups'!F$4718</f>
        <v>0</v>
      </c>
      <c r="G2266" s="2" t="str">
        <f xml:space="preserve"> 'Report lookups'!G$4718</f>
        <v>£m</v>
      </c>
      <c r="H2266" s="4"/>
    </row>
    <row r="2267" spans="1:8" hidden="1" outlineLevel="2" x14ac:dyDescent="0.2">
      <c r="A2267" s="3"/>
      <c r="B2267" s="3"/>
      <c r="C2267" s="10"/>
      <c r="D2267" s="11"/>
      <c r="E2267" s="2" t="str">
        <f xml:space="preserve"> 'Report lookups'!E$4730</f>
        <v>Ofwat - Other revenue adjustment not eligible for tax uplift in 2027-28 CPIH FYA prices (Residential retail)</v>
      </c>
      <c r="F2267" s="9">
        <f xml:space="preserve"> 'Report lookups'!F$4730</f>
        <v>0</v>
      </c>
      <c r="G2267" s="2" t="str">
        <f xml:space="preserve"> 'Report lookups'!G$4730</f>
        <v>£m</v>
      </c>
      <c r="H2267" s="4"/>
    </row>
    <row r="2268" spans="1:8" hidden="1" outlineLevel="2" x14ac:dyDescent="0.2">
      <c r="A2268" s="3"/>
      <c r="B2268" s="3"/>
      <c r="C2268" s="10"/>
      <c r="D2268" s="11"/>
      <c r="E2268" s="2" t="str">
        <f xml:space="preserve"> 'Report lookups'!E$4742</f>
        <v>Ofwat - PR24 Delivery mechanism (DM) revenue adjustment not eligible for tax uplift in 2027-28 CPIH FYA prices (Residential retail)</v>
      </c>
      <c r="F2268" s="9">
        <f xml:space="preserve"> 'Report lookups'!F$4742</f>
        <v>0</v>
      </c>
      <c r="G2268" s="2" t="str">
        <f xml:space="preserve"> 'Report lookups'!G$4742</f>
        <v>£m</v>
      </c>
      <c r="H2268" s="4"/>
    </row>
    <row r="2269" spans="1:8" hidden="1" outlineLevel="2" x14ac:dyDescent="0.2">
      <c r="A2269" s="3"/>
      <c r="B2269" s="3"/>
      <c r="C2269" s="10"/>
      <c r="D2269" s="11"/>
      <c r="E2269" s="2" t="str">
        <f xml:space="preserve"> 'Report lookups'!E$4754</f>
        <v>Ofwat - PR24 Residential retail revenue adjustment not eligible for tax uplift in 2027-28 CPIH FYA prices (Residential retail)</v>
      </c>
      <c r="F2269" s="9">
        <f xml:space="preserve"> 'Report lookups'!F$4754</f>
        <v>0</v>
      </c>
      <c r="G2269" s="2" t="str">
        <f xml:space="preserve"> 'Report lookups'!G$4754</f>
        <v>£m</v>
      </c>
      <c r="H2269" s="4"/>
    </row>
    <row r="2270" spans="1:8" hidden="1" outlineLevel="2" x14ac:dyDescent="0.2">
      <c r="A2270" s="3"/>
      <c r="B2270" s="3"/>
      <c r="C2270" s="10"/>
      <c r="D2270" s="11"/>
      <c r="E2270" s="2" t="str">
        <f xml:space="preserve"> 'Report lookups'!E$4766</f>
        <v>Ofwat - PR24 RFI revenue adjustment not eligible for tax uplift in 2027-28 CPIH FYA prices (Residential retail)</v>
      </c>
      <c r="F2270" s="9">
        <f xml:space="preserve"> 'Report lookups'!F$4766</f>
        <v>0</v>
      </c>
      <c r="G2270" s="2" t="str">
        <f xml:space="preserve"> 'Report lookups'!G$4766</f>
        <v>£m</v>
      </c>
      <c r="H2270" s="4"/>
    </row>
    <row r="2271" spans="1:8" hidden="1" outlineLevel="2" x14ac:dyDescent="0.2">
      <c r="A2271" s="3"/>
      <c r="B2271" s="3"/>
      <c r="C2271" s="10"/>
      <c r="D2271" s="11"/>
      <c r="E2271" s="2" t="str">
        <f xml:space="preserve"> 'Report lookups'!E$4778</f>
        <v>Ofwat - PR24 Bioresources revenue adjustment not eligible for tax uplift in 2027-28 CPIH FYA prices (Residential retail)</v>
      </c>
      <c r="F2271" s="9">
        <f xml:space="preserve"> 'Report lookups'!F$4778</f>
        <v>0</v>
      </c>
      <c r="G2271" s="2" t="str">
        <f xml:space="preserve"> 'Report lookups'!G$4778</f>
        <v>£m</v>
      </c>
      <c r="H2271" s="4"/>
    </row>
    <row r="2272" spans="1:8" hidden="1" outlineLevel="2" x14ac:dyDescent="0.2">
      <c r="A2272" s="3"/>
      <c r="B2272" s="3"/>
      <c r="C2272" s="10"/>
      <c r="D2272" s="11"/>
      <c r="E2272" s="2" t="str">
        <f xml:space="preserve"> 'Report lookups'!E$4790</f>
        <v>Ofwat - PR24 Bioresources forecasting accuracy incentive penalty adjustment not eligible for tax uplift in 2027-28 CPIH FYA prices (Residential retail)</v>
      </c>
      <c r="F2272" s="9">
        <f xml:space="preserve"> 'Report lookups'!F$4790</f>
        <v>0</v>
      </c>
      <c r="G2272" s="2" t="str">
        <f xml:space="preserve"> 'Report lookups'!G$4790</f>
        <v>£m</v>
      </c>
      <c r="H2272" s="4"/>
    </row>
    <row r="2273" spans="1:8" hidden="1" outlineLevel="2" x14ac:dyDescent="0.2">
      <c r="A2273" s="3"/>
      <c r="B2273" s="3"/>
      <c r="C2273" s="10"/>
      <c r="D2273" s="11"/>
      <c r="E2273" s="211" t="s">
        <v>233</v>
      </c>
      <c r="F2273" s="212">
        <f xml:space="preserve"> SUM( $F2253:$F2272 )</f>
        <v>0</v>
      </c>
      <c r="G2273" s="211" t="s">
        <v>199</v>
      </c>
      <c r="H2273" s="4"/>
    </row>
    <row r="2274" spans="1:8" hidden="1" outlineLevel="2" x14ac:dyDescent="0.2"/>
    <row r="2275" spans="1:8" hidden="1" outlineLevel="2" x14ac:dyDescent="0.2"/>
    <row r="2276" spans="1:8" hidden="1" outlineLevel="2" x14ac:dyDescent="0.2">
      <c r="B2276" s="33" t="s">
        <v>2492</v>
      </c>
    </row>
    <row r="2277" spans="1:8" hidden="1" outlineLevel="2" x14ac:dyDescent="0.2">
      <c r="A2277" s="3"/>
      <c r="B2277" s="3"/>
      <c r="C2277" s="10"/>
      <c r="D2277" s="11"/>
      <c r="E2277" s="2" t="str">
        <f xml:space="preserve"> 'Report lookups'!E$4805</f>
        <v>Ofwat - PR24 ODI revenue adjustment not eligible for tax uplift in 2027-28 CPIH FYA prices (Business retail)</v>
      </c>
      <c r="F2277" s="9">
        <f xml:space="preserve"> 'Report lookups'!F$4805</f>
        <v>0</v>
      </c>
      <c r="G2277" s="2" t="str">
        <f xml:space="preserve"> 'Report lookups'!G$4805</f>
        <v>£m</v>
      </c>
      <c r="H2277" s="4"/>
    </row>
    <row r="2278" spans="1:8" hidden="1" outlineLevel="2" x14ac:dyDescent="0.2">
      <c r="A2278" s="3"/>
      <c r="B2278" s="3"/>
      <c r="C2278" s="10"/>
      <c r="D2278" s="11"/>
      <c r="E2278" s="2" t="str">
        <f xml:space="preserve"> 'Report lookups'!E$4817</f>
        <v>Ofwat - PR24 ODI revenue adjustment adjusted for tax uplift in 2027-28 CPIH FYA prices (Business retail)</v>
      </c>
      <c r="F2278" s="9">
        <f xml:space="preserve"> 'Report lookups'!F$4817</f>
        <v>0</v>
      </c>
      <c r="G2278" s="2" t="str">
        <f xml:space="preserve"> 'Report lookups'!G$4817</f>
        <v>£m</v>
      </c>
      <c r="H2278" s="4"/>
    </row>
    <row r="2279" spans="1:8" hidden="1" outlineLevel="2" x14ac:dyDescent="0.2">
      <c r="A2279" s="3"/>
      <c r="B2279" s="3"/>
      <c r="C2279" s="10"/>
      <c r="D2279" s="11"/>
      <c r="E2279" s="2" t="str">
        <f xml:space="preserve"> 'Report lookups'!E$4829</f>
        <v>Ofwat - PR24 Delayed delivery cashflow mechanism (DDCM) revenue adjustment not eligible for tax uplift in 2027-28 CPIH FYA prices (Business retail)</v>
      </c>
      <c r="F2279" s="9">
        <f xml:space="preserve"> 'Report lookups'!F$4829</f>
        <v>0</v>
      </c>
      <c r="G2279" s="2" t="str">
        <f xml:space="preserve"> 'Report lookups'!G$4829</f>
        <v>£m</v>
      </c>
      <c r="H2279" s="4"/>
    </row>
    <row r="2280" spans="1:8" hidden="1" outlineLevel="2" x14ac:dyDescent="0.2">
      <c r="A2280" s="3"/>
      <c r="B2280" s="3"/>
      <c r="C2280" s="10"/>
      <c r="D2280" s="11"/>
      <c r="E2280" s="2" t="str">
        <f xml:space="preserve"> 'Report lookups'!E$4841</f>
        <v>Ofwat - PR24 Business retail revenue adjustment not eligible for tax uplift in 2027-28 CPIH FYA prices (Business retail)</v>
      </c>
      <c r="F2280" s="9">
        <f xml:space="preserve"> 'Report lookups'!F$4841</f>
        <v>0</v>
      </c>
      <c r="G2280" s="2" t="str">
        <f xml:space="preserve"> 'Report lookups'!G$4841</f>
        <v>£m</v>
      </c>
      <c r="H2280" s="4"/>
    </row>
    <row r="2281" spans="1:8" hidden="1" outlineLevel="2" x14ac:dyDescent="0.2">
      <c r="A2281" s="3"/>
      <c r="B2281" s="3"/>
      <c r="C2281" s="10"/>
      <c r="D2281" s="11"/>
      <c r="E2281" s="2" t="str">
        <f xml:space="preserve"> 'Report lookups'!E$4853</f>
        <v>Ofwat - PR24 Water trading revenue adjustment not eligible for tax uplift in 2027-28 CPIH FYA prices (Business retail)</v>
      </c>
      <c r="F2281" s="9">
        <f xml:space="preserve"> 'Report lookups'!F$4853</f>
        <v>0</v>
      </c>
      <c r="G2281" s="2" t="str">
        <f xml:space="preserve"> 'Report lookups'!G$4853</f>
        <v>£m</v>
      </c>
      <c r="H2281" s="4"/>
    </row>
    <row r="2282" spans="1:8" hidden="1" outlineLevel="2" x14ac:dyDescent="0.2">
      <c r="A2282" s="3"/>
      <c r="B2282" s="3"/>
      <c r="C2282" s="10"/>
      <c r="D2282" s="11"/>
      <c r="E2282" s="2" t="str">
        <f xml:space="preserve"> 'Report lookups'!E$4865</f>
        <v>Ofwat - PR24 Third party services revenue adjustment not eligible for tax uplift in 2027-28 CPIH FYA prices (Business retail)</v>
      </c>
      <c r="F2282" s="9">
        <f xml:space="preserve"> 'Report lookups'!F$4865</f>
        <v>0</v>
      </c>
      <c r="G2282" s="2" t="str">
        <f xml:space="preserve"> 'Report lookups'!G$4865</f>
        <v>£m</v>
      </c>
      <c r="H2282" s="4"/>
    </row>
    <row r="2283" spans="1:8" hidden="1" outlineLevel="2" x14ac:dyDescent="0.2">
      <c r="A2283" s="3"/>
      <c r="B2283" s="3"/>
      <c r="C2283" s="10"/>
      <c r="D2283" s="11"/>
      <c r="E2283" s="2" t="str">
        <f xml:space="preserve"> 'Report lookups'!E$4877</f>
        <v>Ofwat - PR24 Cost of new debt revenue adjustment not eligible for tax uplift in 2027-28 CPIH FYA prices (Business retail)</v>
      </c>
      <c r="F2283" s="9">
        <f xml:space="preserve"> 'Report lookups'!F$4877</f>
        <v>0</v>
      </c>
      <c r="G2283" s="2" t="str">
        <f xml:space="preserve"> 'Report lookups'!G$4877</f>
        <v>£m</v>
      </c>
      <c r="H2283" s="4"/>
    </row>
    <row r="2284" spans="1:8" hidden="1" outlineLevel="2" x14ac:dyDescent="0.2">
      <c r="A2284" s="3"/>
      <c r="B2284" s="3"/>
      <c r="C2284" s="10"/>
      <c r="D2284" s="11"/>
      <c r="E2284" s="2" t="str">
        <f xml:space="preserve"> 'Report lookups'!E$4889</f>
        <v>Ofwat - PR24 Totex costs revenue adjustment not eligible for tax uplift in 2027-28 CPIH FYA prices (Business retail)</v>
      </c>
      <c r="F2284" s="9">
        <f xml:space="preserve"> 'Report lookups'!F$4889</f>
        <v>0</v>
      </c>
      <c r="G2284" s="2" t="str">
        <f xml:space="preserve"> 'Report lookups'!G$4889</f>
        <v>£m</v>
      </c>
      <c r="H2284" s="4"/>
    </row>
    <row r="2285" spans="1:8" hidden="1" outlineLevel="2" x14ac:dyDescent="0.2">
      <c r="A2285" s="3"/>
      <c r="B2285" s="3"/>
      <c r="C2285" s="10"/>
      <c r="D2285" s="11"/>
      <c r="E2285" s="2" t="str">
        <f xml:space="preserve"> 'Report lookups'!E$4901</f>
        <v>Ofwat - PR24 Tax revenue adjustment not eligible for tax uplift in 2027-28 CPIH FYA prices (Business retail)</v>
      </c>
      <c r="F2285" s="9">
        <f xml:space="preserve"> 'Report lookups'!F$4901</f>
        <v>0</v>
      </c>
      <c r="G2285" s="2" t="str">
        <f xml:space="preserve"> 'Report lookups'!G$4901</f>
        <v>£m</v>
      </c>
      <c r="H2285" s="4"/>
    </row>
    <row r="2286" spans="1:8" hidden="1" outlineLevel="2" x14ac:dyDescent="0.2">
      <c r="A2286" s="3"/>
      <c r="B2286" s="3"/>
      <c r="C2286" s="10"/>
      <c r="D2286" s="11"/>
      <c r="E2286" s="2" t="str">
        <f xml:space="preserve"> 'Report lookups'!E$4913</f>
        <v>Ofwat - PR24 Real price effects revenue adjustment not eligible for tax uplift in 2027-28 CPIH FYA prices (Business retail)</v>
      </c>
      <c r="F2286" s="9">
        <f xml:space="preserve"> 'Report lookups'!F$4913</f>
        <v>0</v>
      </c>
      <c r="G2286" s="2" t="str">
        <f xml:space="preserve"> 'Report lookups'!G$4913</f>
        <v>£m</v>
      </c>
      <c r="H2286" s="4"/>
    </row>
    <row r="2287" spans="1:8" hidden="1" outlineLevel="2" x14ac:dyDescent="0.2">
      <c r="A2287" s="3"/>
      <c r="B2287" s="3"/>
      <c r="C2287" s="10"/>
      <c r="D2287" s="11"/>
      <c r="E2287" s="2" t="str">
        <f xml:space="preserve"> 'Report lookups'!E$4925</f>
        <v>Ofwat - PR24 Major projects revenue adjustment not eligible for tax uplift in 2027-28 CPIH FYA prices (Business retail)</v>
      </c>
      <c r="F2287" s="9">
        <f xml:space="preserve"> 'Report lookups'!F$4925</f>
        <v>0</v>
      </c>
      <c r="G2287" s="2" t="str">
        <f xml:space="preserve"> 'Report lookups'!G$4925</f>
        <v>£m</v>
      </c>
      <c r="H2287" s="4"/>
    </row>
    <row r="2288" spans="1:8" hidden="1" outlineLevel="2" x14ac:dyDescent="0.2">
      <c r="A2288" s="3"/>
      <c r="B2288" s="3"/>
      <c r="C2288" s="10"/>
      <c r="D2288" s="11"/>
      <c r="E2288" s="2" t="str">
        <f xml:space="preserve"> 'Report lookups'!E$4937</f>
        <v>Ofwat - PR24 Cost change process revenue adjustment not eligible for tax uplift in 2027-28 CPIH FYA prices (Business retail)</v>
      </c>
      <c r="F2288" s="9">
        <f xml:space="preserve"> 'Report lookups'!F$4937</f>
        <v>0</v>
      </c>
      <c r="G2288" s="2" t="str">
        <f xml:space="preserve"> 'Report lookups'!G$4937</f>
        <v>£m</v>
      </c>
      <c r="H2288" s="4"/>
    </row>
    <row r="2289" spans="1:8" hidden="1" outlineLevel="2" x14ac:dyDescent="0.2">
      <c r="A2289" s="3"/>
      <c r="B2289" s="3"/>
      <c r="C2289" s="10"/>
      <c r="D2289" s="11"/>
      <c r="E2289" s="2" t="str">
        <f xml:space="preserve"> 'Report lookups'!E$4949</f>
        <v>Ofwat - PR24 Innovation and water efficiency revenue adjustment not eligible for tax uplift in 2027-28 CPIH FYA prices (Business retail)</v>
      </c>
      <c r="F2289" s="9">
        <f xml:space="preserve"> 'Report lookups'!F$4949</f>
        <v>0</v>
      </c>
      <c r="G2289" s="2" t="str">
        <f xml:space="preserve"> 'Report lookups'!G$4949</f>
        <v>£m</v>
      </c>
      <c r="H2289" s="4"/>
    </row>
    <row r="2290" spans="1:8" hidden="1" outlineLevel="2" x14ac:dyDescent="0.2">
      <c r="A2290" s="3"/>
      <c r="B2290" s="3"/>
      <c r="C2290" s="10"/>
      <c r="D2290" s="11"/>
      <c r="E2290" s="2" t="str">
        <f xml:space="preserve"> 'Report lookups'!E$4961</f>
        <v>Ofwat - PR24 QAA revenue adjustment not eligible for tax uplift in 2027-28 CPIH FYA prices (Business retail)</v>
      </c>
      <c r="F2290" s="9">
        <f xml:space="preserve"> 'Report lookups'!F$4961</f>
        <v>0</v>
      </c>
      <c r="G2290" s="2" t="str">
        <f xml:space="preserve"> 'Report lookups'!G$4961</f>
        <v>£m</v>
      </c>
      <c r="H2290" s="4"/>
    </row>
    <row r="2291" spans="1:8" hidden="1" outlineLevel="2" x14ac:dyDescent="0.2">
      <c r="A2291" s="3"/>
      <c r="B2291" s="3"/>
      <c r="C2291" s="10"/>
      <c r="D2291" s="11"/>
      <c r="E2291" s="2" t="str">
        <f xml:space="preserve"> 'Report lookups'!E$4973</f>
        <v>Ofwat - Other revenue adjustment not eligible for tax uplift in 2027-28 CPIH FYA prices (Business retail)</v>
      </c>
      <c r="F2291" s="9">
        <f xml:space="preserve"> 'Report lookups'!F$4973</f>
        <v>0</v>
      </c>
      <c r="G2291" s="2" t="str">
        <f xml:space="preserve"> 'Report lookups'!G$4973</f>
        <v>£m</v>
      </c>
      <c r="H2291" s="4"/>
    </row>
    <row r="2292" spans="1:8" hidden="1" outlineLevel="2" x14ac:dyDescent="0.2">
      <c r="A2292" s="3"/>
      <c r="B2292" s="3"/>
      <c r="C2292" s="10"/>
      <c r="D2292" s="11"/>
      <c r="E2292" s="2" t="str">
        <f xml:space="preserve"> 'Report lookups'!E$4985</f>
        <v>Ofwat - PR24 Delivery mechanism (DM) revenue adjustment not eligible for tax uplift in 2027-28 CPIH FYA prices (Business retail)</v>
      </c>
      <c r="F2292" s="9">
        <f xml:space="preserve"> 'Report lookups'!F$4985</f>
        <v>0</v>
      </c>
      <c r="G2292" s="2" t="str">
        <f xml:space="preserve"> 'Report lookups'!G$4985</f>
        <v>£m</v>
      </c>
      <c r="H2292" s="4"/>
    </row>
    <row r="2293" spans="1:8" hidden="1" outlineLevel="2" x14ac:dyDescent="0.2">
      <c r="A2293" s="3"/>
      <c r="B2293" s="3"/>
      <c r="C2293" s="10"/>
      <c r="D2293" s="11"/>
      <c r="E2293" s="2" t="str">
        <f xml:space="preserve"> 'Report lookups'!E$4997</f>
        <v>Ofwat - PR24 Residential retail revenue adjustment not eligible for tax uplift in 2027-28 CPIH FYA prices (Business retail)</v>
      </c>
      <c r="F2293" s="9">
        <f xml:space="preserve"> 'Report lookups'!F$4997</f>
        <v>0</v>
      </c>
      <c r="G2293" s="2" t="str">
        <f xml:space="preserve"> 'Report lookups'!G$4997</f>
        <v>£m</v>
      </c>
      <c r="H2293" s="4"/>
    </row>
    <row r="2294" spans="1:8" hidden="1" outlineLevel="2" x14ac:dyDescent="0.2">
      <c r="A2294" s="3"/>
      <c r="B2294" s="3"/>
      <c r="C2294" s="10"/>
      <c r="D2294" s="11"/>
      <c r="E2294" s="2" t="str">
        <f xml:space="preserve"> 'Report lookups'!E$5009</f>
        <v>Ofwat - PR24 RFI revenue adjustment not eligible for tax uplift in 2027-28 CPIH FYA prices (Business retail)</v>
      </c>
      <c r="F2294" s="9">
        <f xml:space="preserve"> 'Report lookups'!F$5009</f>
        <v>0</v>
      </c>
      <c r="G2294" s="2" t="str">
        <f xml:space="preserve"> 'Report lookups'!G$5009</f>
        <v>£m</v>
      </c>
      <c r="H2294" s="4"/>
    </row>
    <row r="2295" spans="1:8" hidden="1" outlineLevel="2" x14ac:dyDescent="0.2">
      <c r="A2295" s="3"/>
      <c r="B2295" s="3"/>
      <c r="C2295" s="10"/>
      <c r="D2295" s="11"/>
      <c r="E2295" s="2" t="str">
        <f xml:space="preserve"> 'Report lookups'!E$5021</f>
        <v>Ofwat - PR24 Bioresources revenue adjustment not eligible for tax uplift in 2027-28 CPIH FYA prices (Business retail)</v>
      </c>
      <c r="F2295" s="9">
        <f xml:space="preserve"> 'Report lookups'!F$5021</f>
        <v>0</v>
      </c>
      <c r="G2295" s="2" t="str">
        <f xml:space="preserve"> 'Report lookups'!G$5021</f>
        <v>£m</v>
      </c>
      <c r="H2295" s="4"/>
    </row>
    <row r="2296" spans="1:8" hidden="1" outlineLevel="2" x14ac:dyDescent="0.2">
      <c r="A2296" s="3"/>
      <c r="B2296" s="3"/>
      <c r="C2296" s="10"/>
      <c r="D2296" s="11"/>
      <c r="E2296" s="2" t="str">
        <f xml:space="preserve"> 'Report lookups'!E$5033</f>
        <v>Ofwat - PR24 Bioresources forecasting accuracy incentive penalty adjustment not eligible for tax uplift in 2027-28 CPIH FYA prices (Business retail)</v>
      </c>
      <c r="F2296" s="9">
        <f xml:space="preserve"> 'Report lookups'!F$5033</f>
        <v>0</v>
      </c>
      <c r="G2296" s="2" t="str">
        <f xml:space="preserve"> 'Report lookups'!G$5033</f>
        <v>£m</v>
      </c>
      <c r="H2296" s="4"/>
    </row>
    <row r="2297" spans="1:8" hidden="1" outlineLevel="2" x14ac:dyDescent="0.2">
      <c r="A2297" s="3"/>
      <c r="B2297" s="3"/>
      <c r="C2297" s="10"/>
      <c r="D2297" s="11"/>
      <c r="E2297" s="211" t="s">
        <v>2492</v>
      </c>
      <c r="F2297" s="212">
        <f xml:space="preserve"> SUM( $F2277:$F2296 )</f>
        <v>0</v>
      </c>
      <c r="G2297" s="211" t="s">
        <v>199</v>
      </c>
      <c r="H2297" s="4"/>
    </row>
    <row r="2298" spans="1:8" hidden="1" outlineLevel="2" x14ac:dyDescent="0.2"/>
    <row r="2299" spans="1:8" x14ac:dyDescent="0.2"/>
    <row r="2300" spans="1:8" x14ac:dyDescent="0.2"/>
    <row r="2301" spans="1:8" s="21" customFormat="1" x14ac:dyDescent="0.2">
      <c r="A2301" s="17"/>
      <c r="B2301" s="17" t="s">
        <v>1359</v>
      </c>
      <c r="C2301" s="24"/>
      <c r="D2301" s="31"/>
    </row>
    <row r="2302" spans="1:8" collapsed="1" x14ac:dyDescent="0.2"/>
    <row r="2303" spans="1:8" hidden="1" outlineLevel="1" x14ac:dyDescent="0.2"/>
    <row r="2304" spans="1:8" s="21" customFormat="1" hidden="1" outlineLevel="1" x14ac:dyDescent="0.2">
      <c r="A2304" s="17"/>
      <c r="B2304" s="17"/>
      <c r="C2304" s="35" t="s">
        <v>398</v>
      </c>
      <c r="D2304" s="31"/>
    </row>
    <row r="2305" spans="2:8" hidden="1" outlineLevel="1" x14ac:dyDescent="0.2"/>
    <row r="2306" spans="2:8" hidden="1" outlineLevel="2" x14ac:dyDescent="0.2">
      <c r="B2306" s="33" t="s">
        <v>2493</v>
      </c>
    </row>
    <row r="2307" spans="2:8" hidden="1" outlineLevel="2" x14ac:dyDescent="0.2">
      <c r="E2307" s="37" t="str">
        <f t="shared" ref="E2307:G2307" si="603" xml:space="preserve"> E$738</f>
        <v xml:space="preserve">Ofwat - PR24 ODI revenue adjustment eligible for tax uplift in 2027-28 CPIH FYA prices (WR) </v>
      </c>
      <c r="F2307" s="4">
        <f t="shared" si="603"/>
        <v>0</v>
      </c>
      <c r="G2307" s="37" t="str">
        <f t="shared" si="603"/>
        <v>£m</v>
      </c>
      <c r="H2307" s="4"/>
    </row>
    <row r="2308" spans="2:8" hidden="1" outlineLevel="2" x14ac:dyDescent="0.2">
      <c r="E2308" s="37" t="str">
        <f t="shared" ref="E2308:G2308" si="604" xml:space="preserve"> E$739</f>
        <v xml:space="preserve">Ofwat - PR24 ODI revenue adjustment eligible for tax uplift in 2027-28 CPIH FYA prices (WN) </v>
      </c>
      <c r="F2308" s="4">
        <f t="shared" si="604"/>
        <v>0</v>
      </c>
      <c r="G2308" s="37" t="str">
        <f t="shared" si="604"/>
        <v>£m</v>
      </c>
      <c r="H2308" s="4"/>
    </row>
    <row r="2309" spans="2:8" hidden="1" outlineLevel="2" x14ac:dyDescent="0.2">
      <c r="E2309" s="37" t="str">
        <f t="shared" ref="E2309:G2309" si="605" xml:space="preserve"> E$740</f>
        <v xml:space="preserve">Ofwat - PR24 ODI revenue adjustment eligible for tax uplift in 2027-28 CPIH FYA prices (WWN) </v>
      </c>
      <c r="F2309" s="4">
        <f t="shared" si="605"/>
        <v>0</v>
      </c>
      <c r="G2309" s="37" t="str">
        <f t="shared" si="605"/>
        <v>£m</v>
      </c>
      <c r="H2309" s="4"/>
    </row>
    <row r="2310" spans="2:8" hidden="1" outlineLevel="2" x14ac:dyDescent="0.2">
      <c r="E2310" s="37" t="str">
        <f t="shared" ref="E2310:G2310" si="606" xml:space="preserve"> E$741</f>
        <v xml:space="preserve">Ofwat - PR24 ODI revenue adjustment eligible for tax uplift in 2027-28 CPIH FYA prices (BR) </v>
      </c>
      <c r="F2310" s="4">
        <f t="shared" si="606"/>
        <v>0</v>
      </c>
      <c r="G2310" s="37" t="str">
        <f t="shared" si="606"/>
        <v>£m</v>
      </c>
      <c r="H2310" s="4"/>
    </row>
    <row r="2311" spans="2:8" hidden="1" outlineLevel="2" x14ac:dyDescent="0.2">
      <c r="E2311" s="37" t="str">
        <f t="shared" ref="E2311:G2311" si="607" xml:space="preserve"> E$742</f>
        <v xml:space="preserve">Ofwat - PR24 ODI revenue adjustment eligible for tax uplift in 2027-28 CPIH FYA prices (ADDN1) </v>
      </c>
      <c r="F2311" s="4">
        <f t="shared" si="607"/>
        <v>0</v>
      </c>
      <c r="G2311" s="37" t="str">
        <f t="shared" si="607"/>
        <v>£m</v>
      </c>
      <c r="H2311" s="4"/>
    </row>
    <row r="2312" spans="2:8" hidden="1" outlineLevel="2" x14ac:dyDescent="0.2">
      <c r="E2312" s="37" t="str">
        <f t="shared" ref="E2312:G2312" si="608" xml:space="preserve"> E$743</f>
        <v xml:space="preserve">Ofwat - PR24 ODI revenue adjustment eligible for tax uplift in 2027-28 CPIH FYA prices (ADDN2) </v>
      </c>
      <c r="F2312" s="4">
        <f t="shared" si="608"/>
        <v>0</v>
      </c>
      <c r="G2312" s="37" t="str">
        <f t="shared" si="608"/>
        <v>£m</v>
      </c>
      <c r="H2312" s="4"/>
    </row>
    <row r="2313" spans="2:8" hidden="1" outlineLevel="2" x14ac:dyDescent="0.2">
      <c r="E2313" s="37" t="str">
        <f t="shared" ref="E2313:G2313" si="609" xml:space="preserve"> E$744</f>
        <v xml:space="preserve">Ofwat - PR24 ODI revenue adjustment eligible for tax uplift in 2027-28 CPIH FYA prices (Residential retail) </v>
      </c>
      <c r="F2313" s="4">
        <f t="shared" si="609"/>
        <v>0</v>
      </c>
      <c r="G2313" s="37" t="str">
        <f t="shared" si="609"/>
        <v>£m</v>
      </c>
      <c r="H2313" s="4"/>
    </row>
    <row r="2314" spans="2:8" hidden="1" outlineLevel="2" x14ac:dyDescent="0.2">
      <c r="E2314" s="37" t="str">
        <f t="shared" ref="E2314:G2314" si="610" xml:space="preserve"> E$745</f>
        <v xml:space="preserve">Ofwat - PR24 ODI revenue adjustment eligible for tax uplift in 2027-28 CPIH FYA prices (Business retail) </v>
      </c>
      <c r="F2314" s="4">
        <f t="shared" si="610"/>
        <v>0</v>
      </c>
      <c r="G2314" s="37" t="str">
        <f t="shared" si="610"/>
        <v>£m</v>
      </c>
      <c r="H2314" s="4"/>
    </row>
    <row r="2315" spans="2:8" hidden="1" outlineLevel="2" x14ac:dyDescent="0.2">
      <c r="E2315" s="37" t="str">
        <f t="shared" ref="E2315:G2315" si="611" xml:space="preserve"> E$814</f>
        <v xml:space="preserve">Ofwat - PR24 Delayed delivery cashflow mechanism (DDCM) revenue adjustment eligible for tax uplift in 2027-28 CPIH FYA prices (WR) </v>
      </c>
      <c r="F2315" s="4">
        <f t="shared" si="611"/>
        <v>0</v>
      </c>
      <c r="G2315" s="37" t="str">
        <f t="shared" si="611"/>
        <v>£m</v>
      </c>
      <c r="H2315" s="4"/>
    </row>
    <row r="2316" spans="2:8" hidden="1" outlineLevel="2" x14ac:dyDescent="0.2">
      <c r="E2316" s="37" t="str">
        <f t="shared" ref="E2316:G2316" si="612" xml:space="preserve"> E$815</f>
        <v xml:space="preserve">Ofwat - PR24 Delayed delivery cashflow mechanism (DDCM) revenue adjustment eligible for tax uplift in 2027-28 CPIH FYA prices (WN) </v>
      </c>
      <c r="F2316" s="4">
        <f t="shared" si="612"/>
        <v>0</v>
      </c>
      <c r="G2316" s="37" t="str">
        <f t="shared" si="612"/>
        <v>£m</v>
      </c>
      <c r="H2316" s="4"/>
    </row>
    <row r="2317" spans="2:8" hidden="1" outlineLevel="2" x14ac:dyDescent="0.2">
      <c r="E2317" s="37" t="str">
        <f t="shared" ref="E2317:G2317" si="613" xml:space="preserve"> E$816</f>
        <v xml:space="preserve">Ofwat - PR24 Delayed delivery cashflow mechanism (DDCM) revenue adjustment eligible for tax uplift in 2027-28 CPIH FYA prices (WWN) </v>
      </c>
      <c r="F2317" s="4">
        <f t="shared" si="613"/>
        <v>0</v>
      </c>
      <c r="G2317" s="37" t="str">
        <f t="shared" si="613"/>
        <v>£m</v>
      </c>
      <c r="H2317" s="4"/>
    </row>
    <row r="2318" spans="2:8" hidden="1" outlineLevel="2" x14ac:dyDescent="0.2">
      <c r="E2318" s="37" t="str">
        <f t="shared" ref="E2318:G2318" si="614" xml:space="preserve"> E$817</f>
        <v xml:space="preserve">Ofwat - PR24 Delayed delivery cashflow mechanism (DDCM) revenue adjustment eligible for tax uplift in 2027-28 CPIH FYA prices (BR) </v>
      </c>
      <c r="F2318" s="4">
        <f t="shared" si="614"/>
        <v>0</v>
      </c>
      <c r="G2318" s="37" t="str">
        <f t="shared" si="614"/>
        <v>£m</v>
      </c>
      <c r="H2318" s="4"/>
    </row>
    <row r="2319" spans="2:8" hidden="1" outlineLevel="2" x14ac:dyDescent="0.2">
      <c r="E2319" s="37" t="str">
        <f t="shared" ref="E2319:G2319" si="615" xml:space="preserve"> E$818</f>
        <v xml:space="preserve">Ofwat - PR24 Delayed delivery cashflow mechanism (DDCM) revenue adjustment eligible for tax uplift in 2027-28 CPIH FYA prices (ADDN1) </v>
      </c>
      <c r="F2319" s="4">
        <f t="shared" si="615"/>
        <v>0</v>
      </c>
      <c r="G2319" s="37" t="str">
        <f t="shared" si="615"/>
        <v>£m</v>
      </c>
      <c r="H2319" s="4"/>
    </row>
    <row r="2320" spans="2:8" hidden="1" outlineLevel="2" x14ac:dyDescent="0.2">
      <c r="E2320" s="37" t="str">
        <f t="shared" ref="E2320:G2320" si="616" xml:space="preserve"> E$819</f>
        <v xml:space="preserve">Ofwat - PR24 Delayed delivery cashflow mechanism (DDCM) revenue adjustment eligible for tax uplift in 2027-28 CPIH FYA prices (ADDN2) </v>
      </c>
      <c r="F2320" s="4">
        <f t="shared" si="616"/>
        <v>0</v>
      </c>
      <c r="G2320" s="37" t="str">
        <f t="shared" si="616"/>
        <v>£m</v>
      </c>
      <c r="H2320" s="4"/>
    </row>
    <row r="2321" spans="5:8" hidden="1" outlineLevel="2" x14ac:dyDescent="0.2">
      <c r="E2321" s="37" t="str">
        <f t="shared" ref="E2321:G2321" si="617" xml:space="preserve"> E$820</f>
        <v xml:space="preserve">Ofwat - PR24 Delayed delivery cashflow mechanism (DDCM) revenue adjustment eligible for tax uplift in 2027-28 CPIH FYA prices (Residential retail) </v>
      </c>
      <c r="F2321" s="4">
        <f t="shared" si="617"/>
        <v>0</v>
      </c>
      <c r="G2321" s="37" t="str">
        <f t="shared" si="617"/>
        <v>£m</v>
      </c>
      <c r="H2321" s="4"/>
    </row>
    <row r="2322" spans="5:8" hidden="1" outlineLevel="2" x14ac:dyDescent="0.2">
      <c r="E2322" s="37" t="str">
        <f t="shared" ref="E2322:G2322" si="618" xml:space="preserve"> E$821</f>
        <v xml:space="preserve">Ofwat - PR24 Delayed delivery cashflow mechanism (DDCM) revenue adjustment eligible for tax uplift in 2027-28 CPIH FYA prices (Business retail) </v>
      </c>
      <c r="F2322" s="4">
        <f t="shared" si="618"/>
        <v>0</v>
      </c>
      <c r="G2322" s="37" t="str">
        <f t="shared" si="618"/>
        <v>£m</v>
      </c>
      <c r="H2322" s="4"/>
    </row>
    <row r="2323" spans="5:8" hidden="1" outlineLevel="2" x14ac:dyDescent="0.2">
      <c r="E2323" s="37" t="str">
        <f t="shared" ref="E2323:G2323" si="619" xml:space="preserve"> E$922</f>
        <v xml:space="preserve">Ofwat - PR24 Business retail revenue adjustment eligible for tax uplift in 2027-28 CPIH FYA prices (WR) </v>
      </c>
      <c r="F2323" s="4">
        <f t="shared" si="619"/>
        <v>0</v>
      </c>
      <c r="G2323" s="37" t="str">
        <f t="shared" si="619"/>
        <v>£m</v>
      </c>
      <c r="H2323" s="4"/>
    </row>
    <row r="2324" spans="5:8" hidden="1" outlineLevel="2" x14ac:dyDescent="0.2">
      <c r="E2324" s="37" t="str">
        <f t="shared" ref="E2324:G2324" si="620" xml:space="preserve"> E$923</f>
        <v xml:space="preserve">Ofwat - PR24 Business retail revenue adjustment eligible for tax uplift in 2027-28 CPIH FYA prices (WN) </v>
      </c>
      <c r="F2324" s="4">
        <f t="shared" si="620"/>
        <v>0</v>
      </c>
      <c r="G2324" s="37" t="str">
        <f t="shared" si="620"/>
        <v>£m</v>
      </c>
      <c r="H2324" s="4"/>
    </row>
    <row r="2325" spans="5:8" hidden="1" outlineLevel="2" x14ac:dyDescent="0.2">
      <c r="E2325" s="37" t="str">
        <f t="shared" ref="E2325:G2325" si="621" xml:space="preserve"> E$924</f>
        <v xml:space="preserve">Ofwat - PR24 Business retail revenue adjustment eligible for tax uplift in 2027-28 CPIH FYA prices (WWN) </v>
      </c>
      <c r="F2325" s="4">
        <f t="shared" si="621"/>
        <v>0</v>
      </c>
      <c r="G2325" s="37" t="str">
        <f t="shared" si="621"/>
        <v>£m</v>
      </c>
      <c r="H2325" s="4"/>
    </row>
    <row r="2326" spans="5:8" hidden="1" outlineLevel="2" x14ac:dyDescent="0.2">
      <c r="E2326" s="37" t="str">
        <f t="shared" ref="E2326:G2326" si="622" xml:space="preserve"> E$925</f>
        <v xml:space="preserve">Ofwat - PR24 Business retail revenue adjustment eligible for tax uplift in 2027-28 CPIH FYA prices (BR) </v>
      </c>
      <c r="F2326" s="4">
        <f t="shared" si="622"/>
        <v>0</v>
      </c>
      <c r="G2326" s="37" t="str">
        <f t="shared" si="622"/>
        <v>£m</v>
      </c>
      <c r="H2326" s="4"/>
    </row>
    <row r="2327" spans="5:8" hidden="1" outlineLevel="2" x14ac:dyDescent="0.2">
      <c r="E2327" s="37" t="str">
        <f t="shared" ref="E2327:G2327" si="623" xml:space="preserve"> E$926</f>
        <v xml:space="preserve">Ofwat - PR24 Business retail revenue adjustment eligible for tax uplift in 2027-28 CPIH FYA prices (ADDN1) </v>
      </c>
      <c r="F2327" s="4">
        <f t="shared" si="623"/>
        <v>0</v>
      </c>
      <c r="G2327" s="37" t="str">
        <f t="shared" si="623"/>
        <v>£m</v>
      </c>
      <c r="H2327" s="4"/>
    </row>
    <row r="2328" spans="5:8" hidden="1" outlineLevel="2" x14ac:dyDescent="0.2">
      <c r="E2328" s="37" t="str">
        <f t="shared" ref="E2328:G2328" si="624" xml:space="preserve"> E$927</f>
        <v xml:space="preserve">Ofwat - PR24 Business retail revenue adjustment eligible for tax uplift in 2027-28 CPIH FYA prices (ADDN2) </v>
      </c>
      <c r="F2328" s="4">
        <f t="shared" si="624"/>
        <v>0</v>
      </c>
      <c r="G2328" s="37" t="str">
        <f t="shared" si="624"/>
        <v>£m</v>
      </c>
      <c r="H2328" s="4"/>
    </row>
    <row r="2329" spans="5:8" hidden="1" outlineLevel="2" x14ac:dyDescent="0.2">
      <c r="E2329" s="37" t="str">
        <f t="shared" ref="E2329:G2329" si="625" xml:space="preserve"> E$928</f>
        <v xml:space="preserve">Ofwat - PR24 Business retail revenue adjustment eligible for tax uplift in 2027-28 CPIH FYA prices (Residential retail) </v>
      </c>
      <c r="F2329" s="4">
        <f t="shared" si="625"/>
        <v>0</v>
      </c>
      <c r="G2329" s="37" t="str">
        <f t="shared" si="625"/>
        <v>£m</v>
      </c>
      <c r="H2329" s="4"/>
    </row>
    <row r="2330" spans="5:8" hidden="1" outlineLevel="2" x14ac:dyDescent="0.2">
      <c r="E2330" s="37" t="str">
        <f t="shared" ref="E2330:G2330" si="626" xml:space="preserve"> E$929</f>
        <v xml:space="preserve">Ofwat - PR24 Business retail revenue adjustment eligible for tax uplift in 2027-28 CPIH FYA prices (Business retail) </v>
      </c>
      <c r="F2330" s="4">
        <f t="shared" si="626"/>
        <v>0</v>
      </c>
      <c r="G2330" s="37" t="str">
        <f t="shared" si="626"/>
        <v>£m</v>
      </c>
      <c r="H2330" s="4"/>
    </row>
    <row r="2331" spans="5:8" hidden="1" outlineLevel="2" x14ac:dyDescent="0.2">
      <c r="E2331" s="37" t="str">
        <f t="shared" ref="E2331:G2331" si="627" xml:space="preserve"> E$949</f>
        <v xml:space="preserve">Ofwat - PR24 Water trading revenue adjustment eligible for tax uplift in 2027-28 CPIH FYA prices (WR) </v>
      </c>
      <c r="F2331" s="4">
        <f t="shared" si="627"/>
        <v>0</v>
      </c>
      <c r="G2331" s="37" t="str">
        <f t="shared" si="627"/>
        <v>£m</v>
      </c>
      <c r="H2331" s="4"/>
    </row>
    <row r="2332" spans="5:8" hidden="1" outlineLevel="2" x14ac:dyDescent="0.2">
      <c r="E2332" s="37" t="str">
        <f t="shared" ref="E2332:G2332" si="628" xml:space="preserve"> E$950</f>
        <v xml:space="preserve">Ofwat - PR24 Water trading revenue adjustment eligible for tax uplift in 2027-28 CPIH FYA prices (WN) </v>
      </c>
      <c r="F2332" s="4">
        <f t="shared" si="628"/>
        <v>0</v>
      </c>
      <c r="G2332" s="37" t="str">
        <f t="shared" si="628"/>
        <v>£m</v>
      </c>
      <c r="H2332" s="4"/>
    </row>
    <row r="2333" spans="5:8" hidden="1" outlineLevel="2" x14ac:dyDescent="0.2">
      <c r="E2333" s="37" t="str">
        <f t="shared" ref="E2333:G2333" si="629" xml:space="preserve"> E$951</f>
        <v xml:space="preserve">Ofwat - PR24 Water trading revenue adjustment eligible for tax uplift in 2027-28 CPIH FYA prices (WWN) </v>
      </c>
      <c r="F2333" s="4">
        <f t="shared" si="629"/>
        <v>0</v>
      </c>
      <c r="G2333" s="37" t="str">
        <f t="shared" si="629"/>
        <v>£m</v>
      </c>
      <c r="H2333" s="4"/>
    </row>
    <row r="2334" spans="5:8" hidden="1" outlineLevel="2" x14ac:dyDescent="0.2">
      <c r="E2334" s="37" t="str">
        <f t="shared" ref="E2334:G2334" si="630" xml:space="preserve"> E$952</f>
        <v xml:space="preserve">Ofwat - PR24 Water trading revenue adjustment eligible for tax uplift in 2027-28 CPIH FYA prices (BR) </v>
      </c>
      <c r="F2334" s="4">
        <f t="shared" si="630"/>
        <v>0</v>
      </c>
      <c r="G2334" s="37" t="str">
        <f t="shared" si="630"/>
        <v>£m</v>
      </c>
      <c r="H2334" s="4"/>
    </row>
    <row r="2335" spans="5:8" hidden="1" outlineLevel="2" x14ac:dyDescent="0.2">
      <c r="E2335" s="37" t="str">
        <f t="shared" ref="E2335:G2335" si="631" xml:space="preserve"> E$953</f>
        <v xml:space="preserve">Ofwat - PR24 Water trading revenue adjustment eligible for tax uplift in 2027-28 CPIH FYA prices (ADDN1) </v>
      </c>
      <c r="F2335" s="4">
        <f t="shared" si="631"/>
        <v>0</v>
      </c>
      <c r="G2335" s="37" t="str">
        <f t="shared" si="631"/>
        <v>£m</v>
      </c>
      <c r="H2335" s="4"/>
    </row>
    <row r="2336" spans="5:8" hidden="1" outlineLevel="2" x14ac:dyDescent="0.2">
      <c r="E2336" s="37" t="str">
        <f t="shared" ref="E2336:G2336" si="632" xml:space="preserve"> E$954</f>
        <v xml:space="preserve">Ofwat - PR24 Water trading revenue adjustment eligible for tax uplift in 2027-28 CPIH FYA prices (ADDN2) </v>
      </c>
      <c r="F2336" s="4">
        <f t="shared" si="632"/>
        <v>0</v>
      </c>
      <c r="G2336" s="37" t="str">
        <f t="shared" si="632"/>
        <v>£m</v>
      </c>
      <c r="H2336" s="4"/>
    </row>
    <row r="2337" spans="5:8" hidden="1" outlineLevel="2" x14ac:dyDescent="0.2">
      <c r="E2337" s="37" t="str">
        <f t="shared" ref="E2337:G2337" si="633" xml:space="preserve"> E$955</f>
        <v xml:space="preserve">Ofwat - PR24 Water trading revenue adjustment eligible for tax uplift in 2027-28 CPIH FYA prices (Residential retail) </v>
      </c>
      <c r="F2337" s="4">
        <f t="shared" si="633"/>
        <v>0</v>
      </c>
      <c r="G2337" s="37" t="str">
        <f t="shared" si="633"/>
        <v>£m</v>
      </c>
      <c r="H2337" s="4"/>
    </row>
    <row r="2338" spans="5:8" hidden="1" outlineLevel="2" x14ac:dyDescent="0.2">
      <c r="E2338" s="37" t="str">
        <f t="shared" ref="E2338:G2338" si="634" xml:space="preserve"> E$956</f>
        <v xml:space="preserve">Ofwat - PR24 Water trading revenue adjustment eligible for tax uplift in 2027-28 CPIH FYA prices (Business retail) </v>
      </c>
      <c r="F2338" s="4">
        <f t="shared" si="634"/>
        <v>0</v>
      </c>
      <c r="G2338" s="37" t="str">
        <f t="shared" si="634"/>
        <v>£m</v>
      </c>
      <c r="H2338" s="4"/>
    </row>
    <row r="2339" spans="5:8" hidden="1" outlineLevel="2" x14ac:dyDescent="0.2">
      <c r="E2339" s="37" t="str">
        <f t="shared" ref="E2339:G2339" si="635" xml:space="preserve"> E$976</f>
        <v xml:space="preserve">Ofwat - PR24 Third party services revenue adjustment eligible for tax uplift in 2027-28 CPIH FYA prices (WR) </v>
      </c>
      <c r="F2339" s="4">
        <f t="shared" si="635"/>
        <v>0</v>
      </c>
      <c r="G2339" s="37" t="str">
        <f t="shared" si="635"/>
        <v>£m</v>
      </c>
      <c r="H2339" s="4"/>
    </row>
    <row r="2340" spans="5:8" hidden="1" outlineLevel="2" x14ac:dyDescent="0.2">
      <c r="E2340" s="37" t="str">
        <f t="shared" ref="E2340:G2340" si="636" xml:space="preserve"> E$977</f>
        <v xml:space="preserve">Ofwat - PR24 Third party services revenue adjustment eligible for tax uplift in 2027-28 CPIH FYA prices (WN) </v>
      </c>
      <c r="F2340" s="4">
        <f t="shared" si="636"/>
        <v>0</v>
      </c>
      <c r="G2340" s="37" t="str">
        <f t="shared" si="636"/>
        <v>£m</v>
      </c>
      <c r="H2340" s="4"/>
    </row>
    <row r="2341" spans="5:8" hidden="1" outlineLevel="2" x14ac:dyDescent="0.2">
      <c r="E2341" s="37" t="str">
        <f t="shared" ref="E2341:G2341" si="637" xml:space="preserve"> E$978</f>
        <v xml:space="preserve">Ofwat - PR24 Third party services revenue adjustment eligible for tax uplift in 2027-28 CPIH FYA prices (WWN) </v>
      </c>
      <c r="F2341" s="4">
        <f t="shared" si="637"/>
        <v>0</v>
      </c>
      <c r="G2341" s="37" t="str">
        <f t="shared" si="637"/>
        <v>£m</v>
      </c>
      <c r="H2341" s="4"/>
    </row>
    <row r="2342" spans="5:8" hidden="1" outlineLevel="2" x14ac:dyDescent="0.2">
      <c r="E2342" s="37" t="str">
        <f t="shared" ref="E2342:G2342" si="638" xml:space="preserve"> E$979</f>
        <v xml:space="preserve">Ofwat - PR24 Third party services revenue adjustment eligible for tax uplift in 2027-28 CPIH FYA prices (BR) </v>
      </c>
      <c r="F2342" s="4">
        <f t="shared" si="638"/>
        <v>0</v>
      </c>
      <c r="G2342" s="37" t="str">
        <f t="shared" si="638"/>
        <v>£m</v>
      </c>
      <c r="H2342" s="4"/>
    </row>
    <row r="2343" spans="5:8" hidden="1" outlineLevel="2" x14ac:dyDescent="0.2">
      <c r="E2343" s="37" t="str">
        <f t="shared" ref="E2343:G2343" si="639" xml:space="preserve"> E$980</f>
        <v xml:space="preserve">Ofwat - PR24 Third party services revenue adjustment eligible for tax uplift in 2027-28 CPIH FYA prices (ADDN1) </v>
      </c>
      <c r="F2343" s="4">
        <f t="shared" si="639"/>
        <v>0</v>
      </c>
      <c r="G2343" s="37" t="str">
        <f t="shared" si="639"/>
        <v>£m</v>
      </c>
      <c r="H2343" s="4"/>
    </row>
    <row r="2344" spans="5:8" hidden="1" outlineLevel="2" x14ac:dyDescent="0.2">
      <c r="E2344" s="37" t="str">
        <f t="shared" ref="E2344:G2344" si="640" xml:space="preserve"> E$981</f>
        <v xml:space="preserve">Ofwat - PR24 Third party services revenue adjustment eligible for tax uplift in 2027-28 CPIH FYA prices (ADDN2) </v>
      </c>
      <c r="F2344" s="4">
        <f t="shared" si="640"/>
        <v>0</v>
      </c>
      <c r="G2344" s="37" t="str">
        <f t="shared" si="640"/>
        <v>£m</v>
      </c>
      <c r="H2344" s="4"/>
    </row>
    <row r="2345" spans="5:8" hidden="1" outlineLevel="2" x14ac:dyDescent="0.2">
      <c r="E2345" s="37" t="str">
        <f t="shared" ref="E2345:G2345" si="641" xml:space="preserve"> E$982</f>
        <v xml:space="preserve">Ofwat - PR24 Third party services revenue adjustment eligible for tax uplift in 2027-28 CPIH FYA prices (Residential retail) </v>
      </c>
      <c r="F2345" s="4">
        <f t="shared" si="641"/>
        <v>0</v>
      </c>
      <c r="G2345" s="37" t="str">
        <f t="shared" si="641"/>
        <v>£m</v>
      </c>
      <c r="H2345" s="4"/>
    </row>
    <row r="2346" spans="5:8" hidden="1" outlineLevel="2" x14ac:dyDescent="0.2">
      <c r="E2346" s="37" t="str">
        <f t="shared" ref="E2346:G2346" si="642" xml:space="preserve"> E$983</f>
        <v xml:space="preserve">Ofwat - PR24 Third party services revenue adjustment eligible for tax uplift in 2027-28 CPIH FYA prices (Business retail) </v>
      </c>
      <c r="F2346" s="4">
        <f t="shared" si="642"/>
        <v>0</v>
      </c>
      <c r="G2346" s="37" t="str">
        <f t="shared" si="642"/>
        <v>£m</v>
      </c>
      <c r="H2346" s="4"/>
    </row>
    <row r="2347" spans="5:8" hidden="1" outlineLevel="2" x14ac:dyDescent="0.2">
      <c r="E2347" s="37" t="str">
        <f t="shared" ref="E2347:G2347" si="643" xml:space="preserve"> E$1003</f>
        <v xml:space="preserve">Ofwat - PR24 Cost of new debt revenue adjustment eligible for tax uplift in 2027-28 CPIH FYA prices (WR) </v>
      </c>
      <c r="F2347" s="4">
        <f t="shared" si="643"/>
        <v>0</v>
      </c>
      <c r="G2347" s="37" t="str">
        <f t="shared" si="643"/>
        <v>£m</v>
      </c>
      <c r="H2347" s="4"/>
    </row>
    <row r="2348" spans="5:8" hidden="1" outlineLevel="2" x14ac:dyDescent="0.2">
      <c r="E2348" s="37" t="str">
        <f t="shared" ref="E2348:G2348" si="644" xml:space="preserve"> E$1004</f>
        <v xml:space="preserve">Ofwat - PR24 Cost of new debt revenue adjustment eligible for tax uplift in 2027-28 CPIH FYA prices (WN) </v>
      </c>
      <c r="F2348" s="4">
        <f t="shared" si="644"/>
        <v>0</v>
      </c>
      <c r="G2348" s="37" t="str">
        <f t="shared" si="644"/>
        <v>£m</v>
      </c>
      <c r="H2348" s="4"/>
    </row>
    <row r="2349" spans="5:8" hidden="1" outlineLevel="2" x14ac:dyDescent="0.2">
      <c r="E2349" s="37" t="str">
        <f t="shared" ref="E2349:G2349" si="645" xml:space="preserve"> E$1005</f>
        <v xml:space="preserve">Ofwat - PR24 Cost of new debt revenue adjustment eligible for tax uplift in 2027-28 CPIH FYA prices (WWN) </v>
      </c>
      <c r="F2349" s="4">
        <f t="shared" si="645"/>
        <v>0</v>
      </c>
      <c r="G2349" s="37" t="str">
        <f t="shared" si="645"/>
        <v>£m</v>
      </c>
      <c r="H2349" s="4"/>
    </row>
    <row r="2350" spans="5:8" hidden="1" outlineLevel="2" x14ac:dyDescent="0.2">
      <c r="E2350" s="37" t="str">
        <f t="shared" ref="E2350:G2350" si="646" xml:space="preserve"> E$1006</f>
        <v xml:space="preserve">Ofwat - PR24 Cost of new debt revenue adjustment eligible for tax uplift in 2027-28 CPIH FYA prices (BR) </v>
      </c>
      <c r="F2350" s="4">
        <f t="shared" si="646"/>
        <v>0</v>
      </c>
      <c r="G2350" s="37" t="str">
        <f t="shared" si="646"/>
        <v>£m</v>
      </c>
      <c r="H2350" s="4"/>
    </row>
    <row r="2351" spans="5:8" hidden="1" outlineLevel="2" x14ac:dyDescent="0.2">
      <c r="E2351" s="37" t="str">
        <f t="shared" ref="E2351:G2351" si="647" xml:space="preserve"> E$1007</f>
        <v xml:space="preserve">Ofwat - PR24 Cost of new debt revenue adjustment eligible for tax uplift in 2027-28 CPIH FYA prices (ADDN1) </v>
      </c>
      <c r="F2351" s="4">
        <f t="shared" si="647"/>
        <v>0</v>
      </c>
      <c r="G2351" s="37" t="str">
        <f t="shared" si="647"/>
        <v>£m</v>
      </c>
      <c r="H2351" s="4"/>
    </row>
    <row r="2352" spans="5:8" hidden="1" outlineLevel="2" x14ac:dyDescent="0.2">
      <c r="E2352" s="37" t="str">
        <f t="shared" ref="E2352:G2352" si="648" xml:space="preserve"> E$1008</f>
        <v xml:space="preserve">Ofwat - PR24 Cost of new debt revenue adjustment eligible for tax uplift in 2027-28 CPIH FYA prices (ADDN2) </v>
      </c>
      <c r="F2352" s="4">
        <f t="shared" si="648"/>
        <v>0</v>
      </c>
      <c r="G2352" s="37" t="str">
        <f t="shared" si="648"/>
        <v>£m</v>
      </c>
      <c r="H2352" s="4"/>
    </row>
    <row r="2353" spans="5:8" hidden="1" outlineLevel="2" x14ac:dyDescent="0.2">
      <c r="E2353" s="37" t="str">
        <f t="shared" ref="E2353:G2353" si="649" xml:space="preserve"> E$1009</f>
        <v xml:space="preserve">Ofwat - PR24 Cost of new debt revenue adjustment eligible for tax uplift in 2027-28 CPIH FYA prices (Residential retail) </v>
      </c>
      <c r="F2353" s="4">
        <f t="shared" si="649"/>
        <v>0</v>
      </c>
      <c r="G2353" s="37" t="str">
        <f t="shared" si="649"/>
        <v>£m</v>
      </c>
      <c r="H2353" s="4"/>
    </row>
    <row r="2354" spans="5:8" hidden="1" outlineLevel="2" x14ac:dyDescent="0.2">
      <c r="E2354" s="37" t="str">
        <f t="shared" ref="E2354:G2354" si="650" xml:space="preserve"> E$1010</f>
        <v xml:space="preserve">Ofwat - PR24 Cost of new debt revenue adjustment eligible for tax uplift in 2027-28 CPIH FYA prices (Business retail) </v>
      </c>
      <c r="F2354" s="4">
        <f t="shared" si="650"/>
        <v>0</v>
      </c>
      <c r="G2354" s="37" t="str">
        <f t="shared" si="650"/>
        <v>£m</v>
      </c>
      <c r="H2354" s="4"/>
    </row>
    <row r="2355" spans="5:8" hidden="1" outlineLevel="2" x14ac:dyDescent="0.2">
      <c r="E2355" s="37" t="str">
        <f t="shared" ref="E2355:G2355" si="651" xml:space="preserve"> E$1057</f>
        <v xml:space="preserve">Ofwat - PR24 Totex costs revenue adjustment eligible for tax uplift in 2027-28 CPIH FYA prices (WR) </v>
      </c>
      <c r="F2355" s="4">
        <f t="shared" si="651"/>
        <v>0</v>
      </c>
      <c r="G2355" s="37" t="str">
        <f t="shared" si="651"/>
        <v>£m</v>
      </c>
      <c r="H2355" s="4"/>
    </row>
    <row r="2356" spans="5:8" hidden="1" outlineLevel="2" x14ac:dyDescent="0.2">
      <c r="E2356" s="37" t="str">
        <f t="shared" ref="E2356:G2356" si="652" xml:space="preserve"> E$1058</f>
        <v xml:space="preserve">Ofwat - PR24 Totex costs revenue adjustment eligible for tax uplift in 2027-28 CPIH FYA prices (WN) </v>
      </c>
      <c r="F2356" s="4">
        <f t="shared" si="652"/>
        <v>0</v>
      </c>
      <c r="G2356" s="37" t="str">
        <f t="shared" si="652"/>
        <v>£m</v>
      </c>
      <c r="H2356" s="4"/>
    </row>
    <row r="2357" spans="5:8" hidden="1" outlineLevel="2" x14ac:dyDescent="0.2">
      <c r="E2357" s="37" t="str">
        <f t="shared" ref="E2357:G2357" si="653" xml:space="preserve"> E$1059</f>
        <v xml:space="preserve">Ofwat - PR24 Totex costs revenue adjustment eligible for tax uplift in 2027-28 CPIH FYA prices (WWN) </v>
      </c>
      <c r="F2357" s="4">
        <f t="shared" si="653"/>
        <v>0</v>
      </c>
      <c r="G2357" s="37" t="str">
        <f t="shared" si="653"/>
        <v>£m</v>
      </c>
      <c r="H2357" s="4"/>
    </row>
    <row r="2358" spans="5:8" hidden="1" outlineLevel="2" x14ac:dyDescent="0.2">
      <c r="E2358" s="37" t="str">
        <f t="shared" ref="E2358:G2358" si="654" xml:space="preserve"> E$1060</f>
        <v xml:space="preserve">Ofwat - PR24 Totex costs revenue adjustment eligible for tax uplift in 2027-28 CPIH FYA prices (BR) </v>
      </c>
      <c r="F2358" s="4">
        <f t="shared" si="654"/>
        <v>0</v>
      </c>
      <c r="G2358" s="37" t="str">
        <f t="shared" si="654"/>
        <v>£m</v>
      </c>
      <c r="H2358" s="4"/>
    </row>
    <row r="2359" spans="5:8" hidden="1" outlineLevel="2" x14ac:dyDescent="0.2">
      <c r="E2359" s="37" t="str">
        <f t="shared" ref="E2359:G2359" si="655" xml:space="preserve"> E$1061</f>
        <v xml:space="preserve">Ofwat - PR24 Totex costs revenue adjustment eligible for tax uplift in 2027-28 CPIH FYA prices (ADDN1) </v>
      </c>
      <c r="F2359" s="4">
        <f t="shared" si="655"/>
        <v>0</v>
      </c>
      <c r="G2359" s="37" t="str">
        <f t="shared" si="655"/>
        <v>£m</v>
      </c>
      <c r="H2359" s="4"/>
    </row>
    <row r="2360" spans="5:8" hidden="1" outlineLevel="2" x14ac:dyDescent="0.2">
      <c r="E2360" s="37" t="str">
        <f t="shared" ref="E2360:G2360" si="656" xml:space="preserve"> E$1062</f>
        <v xml:space="preserve">Ofwat - PR24 Totex costs revenue adjustment eligible for tax uplift in 2027-28 CPIH FYA prices (ADDN2) </v>
      </c>
      <c r="F2360" s="4">
        <f t="shared" si="656"/>
        <v>0</v>
      </c>
      <c r="G2360" s="37" t="str">
        <f t="shared" si="656"/>
        <v>£m</v>
      </c>
      <c r="H2360" s="4"/>
    </row>
    <row r="2361" spans="5:8" hidden="1" outlineLevel="2" x14ac:dyDescent="0.2">
      <c r="E2361" s="37" t="str">
        <f t="shared" ref="E2361:G2361" si="657" xml:space="preserve"> E$1063</f>
        <v xml:space="preserve">Ofwat - PR24 Totex costs revenue adjustment eligible for tax uplift in 2027-28 CPIH FYA prices (Residential retail) </v>
      </c>
      <c r="F2361" s="4">
        <f t="shared" si="657"/>
        <v>0</v>
      </c>
      <c r="G2361" s="37" t="str">
        <f t="shared" si="657"/>
        <v>£m</v>
      </c>
      <c r="H2361" s="4"/>
    </row>
    <row r="2362" spans="5:8" hidden="1" outlineLevel="2" x14ac:dyDescent="0.2">
      <c r="E2362" s="37" t="str">
        <f t="shared" ref="E2362:G2362" si="658" xml:space="preserve"> E$1064</f>
        <v xml:space="preserve">Ofwat - PR24 Totex costs revenue adjustment eligible for tax uplift in 2027-28 CPIH FYA prices (Business retail) </v>
      </c>
      <c r="F2362" s="4">
        <f t="shared" si="658"/>
        <v>0</v>
      </c>
      <c r="G2362" s="37" t="str">
        <f t="shared" si="658"/>
        <v>£m</v>
      </c>
      <c r="H2362" s="4"/>
    </row>
    <row r="2363" spans="5:8" hidden="1" outlineLevel="2" x14ac:dyDescent="0.2">
      <c r="E2363" s="37" t="str">
        <f t="shared" ref="E2363:G2363" si="659" xml:space="preserve"> E$1084</f>
        <v xml:space="preserve">Ofwat - PR24 Tax revenue adjustment eligible for tax uplift in 2027-28 CPIH FYA prices (WR) </v>
      </c>
      <c r="F2363" s="4">
        <f t="shared" si="659"/>
        <v>0</v>
      </c>
      <c r="G2363" s="37" t="str">
        <f t="shared" si="659"/>
        <v>£m</v>
      </c>
      <c r="H2363" s="4"/>
    </row>
    <row r="2364" spans="5:8" hidden="1" outlineLevel="2" x14ac:dyDescent="0.2">
      <c r="E2364" s="37" t="str">
        <f t="shared" ref="E2364:G2364" si="660" xml:space="preserve"> E$1085</f>
        <v xml:space="preserve">Ofwat - PR24 Tax revenue adjustment eligible for tax uplift in 2027-28 CPIH FYA prices (WN) </v>
      </c>
      <c r="F2364" s="4">
        <f t="shared" si="660"/>
        <v>0</v>
      </c>
      <c r="G2364" s="37" t="str">
        <f t="shared" si="660"/>
        <v>£m</v>
      </c>
      <c r="H2364" s="4"/>
    </row>
    <row r="2365" spans="5:8" hidden="1" outlineLevel="2" x14ac:dyDescent="0.2">
      <c r="E2365" s="37" t="str">
        <f t="shared" ref="E2365:G2365" si="661" xml:space="preserve"> E$1086</f>
        <v xml:space="preserve">Ofwat - PR24 Tax revenue adjustment eligible for tax uplift in 2027-28 CPIH FYA prices (WWN) </v>
      </c>
      <c r="F2365" s="4">
        <f t="shared" si="661"/>
        <v>0</v>
      </c>
      <c r="G2365" s="37" t="str">
        <f t="shared" si="661"/>
        <v>£m</v>
      </c>
      <c r="H2365" s="4"/>
    </row>
    <row r="2366" spans="5:8" hidden="1" outlineLevel="2" x14ac:dyDescent="0.2">
      <c r="E2366" s="37" t="str">
        <f t="shared" ref="E2366:G2366" si="662" xml:space="preserve"> E$1087</f>
        <v xml:space="preserve">Ofwat - PR24 Tax revenue adjustment eligible for tax uplift in 2027-28 CPIH FYA prices (BR) </v>
      </c>
      <c r="F2366" s="4">
        <f t="shared" si="662"/>
        <v>0</v>
      </c>
      <c r="G2366" s="37" t="str">
        <f t="shared" si="662"/>
        <v>£m</v>
      </c>
      <c r="H2366" s="4"/>
    </row>
    <row r="2367" spans="5:8" hidden="1" outlineLevel="2" x14ac:dyDescent="0.2">
      <c r="E2367" s="37" t="str">
        <f t="shared" ref="E2367:G2367" si="663" xml:space="preserve"> E$1088</f>
        <v xml:space="preserve">Ofwat - PR24 Tax revenue adjustment eligible for tax uplift in 2027-28 CPIH FYA prices (ADDN1) </v>
      </c>
      <c r="F2367" s="4">
        <f t="shared" si="663"/>
        <v>0</v>
      </c>
      <c r="G2367" s="37" t="str">
        <f t="shared" si="663"/>
        <v>£m</v>
      </c>
      <c r="H2367" s="4"/>
    </row>
    <row r="2368" spans="5:8" hidden="1" outlineLevel="2" x14ac:dyDescent="0.2">
      <c r="E2368" s="37" t="str">
        <f t="shared" ref="E2368:G2368" si="664" xml:space="preserve"> E$1089</f>
        <v xml:space="preserve">Ofwat - PR24 Tax revenue adjustment eligible for tax uplift in 2027-28 CPIH FYA prices (ADDN2) </v>
      </c>
      <c r="F2368" s="4">
        <f t="shared" si="664"/>
        <v>0</v>
      </c>
      <c r="G2368" s="37" t="str">
        <f t="shared" si="664"/>
        <v>£m</v>
      </c>
      <c r="H2368" s="4"/>
    </row>
    <row r="2369" spans="5:8" hidden="1" outlineLevel="2" x14ac:dyDescent="0.2">
      <c r="E2369" s="37" t="str">
        <f t="shared" ref="E2369:G2369" si="665" xml:space="preserve"> E$1090</f>
        <v xml:space="preserve">Ofwat - PR24 Tax revenue adjustment eligible for tax uplift in 2027-28 CPIH FYA prices (Residential retail) </v>
      </c>
      <c r="F2369" s="4">
        <f t="shared" si="665"/>
        <v>0</v>
      </c>
      <c r="G2369" s="37" t="str">
        <f t="shared" si="665"/>
        <v>£m</v>
      </c>
      <c r="H2369" s="4"/>
    </row>
    <row r="2370" spans="5:8" hidden="1" outlineLevel="2" x14ac:dyDescent="0.2">
      <c r="E2370" s="37" t="str">
        <f t="shared" ref="E2370:G2370" si="666" xml:space="preserve"> E$1091</f>
        <v xml:space="preserve">Ofwat - PR24 Tax revenue adjustment eligible for tax uplift in 2027-28 CPIH FYA prices (Business retail) </v>
      </c>
      <c r="F2370" s="4">
        <f t="shared" si="666"/>
        <v>0</v>
      </c>
      <c r="G2370" s="37" t="str">
        <f t="shared" si="666"/>
        <v>£m</v>
      </c>
      <c r="H2370" s="4"/>
    </row>
    <row r="2371" spans="5:8" hidden="1" outlineLevel="2" x14ac:dyDescent="0.2">
      <c r="E2371" s="37" t="str">
        <f t="shared" ref="E2371:G2371" si="667" xml:space="preserve"> E$1111</f>
        <v xml:space="preserve">Ofwat - PR24 Real price effects revenue adjustment eligible for tax uplift in 2027-28 CPIH FYA prices (WR) </v>
      </c>
      <c r="F2371" s="4">
        <f t="shared" si="667"/>
        <v>0</v>
      </c>
      <c r="G2371" s="37" t="str">
        <f t="shared" si="667"/>
        <v>£m</v>
      </c>
      <c r="H2371" s="4"/>
    </row>
    <row r="2372" spans="5:8" hidden="1" outlineLevel="2" x14ac:dyDescent="0.2">
      <c r="E2372" s="37" t="str">
        <f t="shared" ref="E2372:G2372" si="668" xml:space="preserve"> E$1112</f>
        <v xml:space="preserve">Ofwat - PR24 Real price effects revenue adjustment eligible for tax uplift in 2027-28 CPIH FYA prices (WN) </v>
      </c>
      <c r="F2372" s="4">
        <f t="shared" si="668"/>
        <v>0</v>
      </c>
      <c r="G2372" s="37" t="str">
        <f t="shared" si="668"/>
        <v>£m</v>
      </c>
      <c r="H2372" s="4"/>
    </row>
    <row r="2373" spans="5:8" hidden="1" outlineLevel="2" x14ac:dyDescent="0.2">
      <c r="E2373" s="37" t="str">
        <f t="shared" ref="E2373:G2373" si="669" xml:space="preserve"> E$1113</f>
        <v xml:space="preserve">Ofwat - PR24 Real price effects revenue adjustment eligible for tax uplift in 2027-28 CPIH FYA prices (WWN) </v>
      </c>
      <c r="F2373" s="4">
        <f t="shared" si="669"/>
        <v>0</v>
      </c>
      <c r="G2373" s="37" t="str">
        <f t="shared" si="669"/>
        <v>£m</v>
      </c>
      <c r="H2373" s="4"/>
    </row>
    <row r="2374" spans="5:8" hidden="1" outlineLevel="2" x14ac:dyDescent="0.2">
      <c r="E2374" s="37" t="str">
        <f t="shared" ref="E2374:G2374" si="670" xml:space="preserve"> E$1114</f>
        <v xml:space="preserve">Ofwat - PR24 Real price effects revenue adjustment eligible for tax uplift in 2027-28 CPIH FYA prices (BR) </v>
      </c>
      <c r="F2374" s="4">
        <f t="shared" si="670"/>
        <v>0</v>
      </c>
      <c r="G2374" s="37" t="str">
        <f t="shared" si="670"/>
        <v>£m</v>
      </c>
      <c r="H2374" s="4"/>
    </row>
    <row r="2375" spans="5:8" hidden="1" outlineLevel="2" x14ac:dyDescent="0.2">
      <c r="E2375" s="37" t="str">
        <f t="shared" ref="E2375:G2375" si="671" xml:space="preserve"> E$1115</f>
        <v xml:space="preserve">Ofwat - PR24 Real price effects revenue adjustment eligible for tax uplift in 2027-28 CPIH FYA prices (ADDN1) </v>
      </c>
      <c r="F2375" s="4">
        <f t="shared" si="671"/>
        <v>0</v>
      </c>
      <c r="G2375" s="37" t="str">
        <f t="shared" si="671"/>
        <v>£m</v>
      </c>
      <c r="H2375" s="4"/>
    </row>
    <row r="2376" spans="5:8" hidden="1" outlineLevel="2" x14ac:dyDescent="0.2">
      <c r="E2376" s="37" t="str">
        <f t="shared" ref="E2376:G2376" si="672" xml:space="preserve"> E$1116</f>
        <v xml:space="preserve">Ofwat - PR24 Real price effects revenue adjustment eligible for tax uplift in 2027-28 CPIH FYA prices (ADDN2) </v>
      </c>
      <c r="F2376" s="4">
        <f t="shared" si="672"/>
        <v>0</v>
      </c>
      <c r="G2376" s="37" t="str">
        <f t="shared" si="672"/>
        <v>£m</v>
      </c>
      <c r="H2376" s="4"/>
    </row>
    <row r="2377" spans="5:8" hidden="1" outlineLevel="2" x14ac:dyDescent="0.2">
      <c r="E2377" s="37" t="str">
        <f t="shared" ref="E2377:G2377" si="673" xml:space="preserve"> E$1117</f>
        <v xml:space="preserve">Ofwat - PR24 Real price effects revenue adjustment eligible for tax uplift in 2027-28 CPIH FYA prices (Residential retail) </v>
      </c>
      <c r="F2377" s="4">
        <f t="shared" si="673"/>
        <v>0</v>
      </c>
      <c r="G2377" s="37" t="str">
        <f t="shared" si="673"/>
        <v>£m</v>
      </c>
      <c r="H2377" s="4"/>
    </row>
    <row r="2378" spans="5:8" hidden="1" outlineLevel="2" x14ac:dyDescent="0.2">
      <c r="E2378" s="37" t="str">
        <f t="shared" ref="E2378:G2378" si="674" xml:space="preserve"> E$1118</f>
        <v xml:space="preserve">Ofwat - PR24 Real price effects revenue adjustment eligible for tax uplift in 2027-28 CPIH FYA prices (Business retail) </v>
      </c>
      <c r="F2378" s="4">
        <f t="shared" si="674"/>
        <v>0</v>
      </c>
      <c r="G2378" s="37" t="str">
        <f t="shared" si="674"/>
        <v>£m</v>
      </c>
      <c r="H2378" s="4"/>
    </row>
    <row r="2379" spans="5:8" hidden="1" outlineLevel="2" x14ac:dyDescent="0.2">
      <c r="E2379" s="37" t="str">
        <f t="shared" ref="E2379:G2379" si="675" xml:space="preserve"> E$1138</f>
        <v xml:space="preserve">Ofwat - PR24 Major projects revenue adjustment eligible for tax uplift in 2027-28 CPIH FYA prices (WR) </v>
      </c>
      <c r="F2379" s="4">
        <f t="shared" si="675"/>
        <v>0</v>
      </c>
      <c r="G2379" s="37" t="str">
        <f t="shared" si="675"/>
        <v>£m</v>
      </c>
      <c r="H2379" s="4"/>
    </row>
    <row r="2380" spans="5:8" hidden="1" outlineLevel="2" x14ac:dyDescent="0.2">
      <c r="E2380" s="37" t="str">
        <f t="shared" ref="E2380:G2380" si="676" xml:space="preserve"> E$1139</f>
        <v xml:space="preserve">Ofwat - PR24 Major projects revenue adjustment eligible for tax uplift in 2027-28 CPIH FYA prices (WN) </v>
      </c>
      <c r="F2380" s="4">
        <f t="shared" si="676"/>
        <v>0</v>
      </c>
      <c r="G2380" s="37" t="str">
        <f t="shared" si="676"/>
        <v>£m</v>
      </c>
      <c r="H2380" s="4"/>
    </row>
    <row r="2381" spans="5:8" hidden="1" outlineLevel="2" x14ac:dyDescent="0.2">
      <c r="E2381" s="37" t="str">
        <f t="shared" ref="E2381:G2381" si="677" xml:space="preserve"> E$1140</f>
        <v xml:space="preserve">Ofwat - PR24 Major projects revenue adjustment eligible for tax uplift in 2027-28 CPIH FYA prices (WWN) </v>
      </c>
      <c r="F2381" s="4">
        <f t="shared" si="677"/>
        <v>0</v>
      </c>
      <c r="G2381" s="37" t="str">
        <f t="shared" si="677"/>
        <v>£m</v>
      </c>
      <c r="H2381" s="4"/>
    </row>
    <row r="2382" spans="5:8" hidden="1" outlineLevel="2" x14ac:dyDescent="0.2">
      <c r="E2382" s="37" t="str">
        <f t="shared" ref="E2382:G2382" si="678" xml:space="preserve"> E$1141</f>
        <v xml:space="preserve">Ofwat - PR24 Major projects revenue adjustment eligible for tax uplift in 2027-28 CPIH FYA prices (BR) </v>
      </c>
      <c r="F2382" s="4">
        <f t="shared" si="678"/>
        <v>0</v>
      </c>
      <c r="G2382" s="37" t="str">
        <f t="shared" si="678"/>
        <v>£m</v>
      </c>
      <c r="H2382" s="4"/>
    </row>
    <row r="2383" spans="5:8" hidden="1" outlineLevel="2" x14ac:dyDescent="0.2">
      <c r="E2383" s="37" t="str">
        <f t="shared" ref="E2383:G2383" si="679" xml:space="preserve"> E$1142</f>
        <v xml:space="preserve">Ofwat - PR24 Major projects revenue adjustment eligible for tax uplift in 2027-28 CPIH FYA prices (ADDN1) </v>
      </c>
      <c r="F2383" s="4">
        <f t="shared" si="679"/>
        <v>0</v>
      </c>
      <c r="G2383" s="37" t="str">
        <f t="shared" si="679"/>
        <v>£m</v>
      </c>
      <c r="H2383" s="4"/>
    </row>
    <row r="2384" spans="5:8" hidden="1" outlineLevel="2" x14ac:dyDescent="0.2">
      <c r="E2384" s="37" t="str">
        <f t="shared" ref="E2384:G2384" si="680" xml:space="preserve"> E$1143</f>
        <v xml:space="preserve">Ofwat - PR24 Major projects revenue adjustment eligible for tax uplift in 2027-28 CPIH FYA prices (ADDN2) </v>
      </c>
      <c r="F2384" s="4">
        <f t="shared" si="680"/>
        <v>0</v>
      </c>
      <c r="G2384" s="37" t="str">
        <f t="shared" si="680"/>
        <v>£m</v>
      </c>
      <c r="H2384" s="4"/>
    </row>
    <row r="2385" spans="5:8" hidden="1" outlineLevel="2" x14ac:dyDescent="0.2">
      <c r="E2385" s="37" t="str">
        <f t="shared" ref="E2385:G2385" si="681" xml:space="preserve"> E$1144</f>
        <v xml:space="preserve">Ofwat - PR24 Major projects revenue adjustment eligible for tax uplift in 2027-28 CPIH FYA prices (Residential retail) </v>
      </c>
      <c r="F2385" s="4">
        <f t="shared" si="681"/>
        <v>0</v>
      </c>
      <c r="G2385" s="37" t="str">
        <f t="shared" si="681"/>
        <v>£m</v>
      </c>
      <c r="H2385" s="4"/>
    </row>
    <row r="2386" spans="5:8" hidden="1" outlineLevel="2" x14ac:dyDescent="0.2">
      <c r="E2386" s="37" t="str">
        <f t="shared" ref="E2386:G2386" si="682" xml:space="preserve"> E$1145</f>
        <v xml:space="preserve">Ofwat - PR24 Major projects revenue adjustment eligible for tax uplift in 2027-28 CPIH FYA prices (Business retail) </v>
      </c>
      <c r="F2386" s="4">
        <f t="shared" si="682"/>
        <v>0</v>
      </c>
      <c r="G2386" s="37" t="str">
        <f t="shared" si="682"/>
        <v>£m</v>
      </c>
      <c r="H2386" s="4"/>
    </row>
    <row r="2387" spans="5:8" hidden="1" outlineLevel="2" x14ac:dyDescent="0.2">
      <c r="E2387" s="37" t="str">
        <f t="shared" ref="E2387:G2387" si="683" xml:space="preserve"> E$1165</f>
        <v xml:space="preserve">Ofwat - PR24 Cost change process revenue adjustment eligible for tax uplift in 2027-28 CPIH FYA prices (WR) </v>
      </c>
      <c r="F2387" s="4">
        <f t="shared" si="683"/>
        <v>0</v>
      </c>
      <c r="G2387" s="37" t="str">
        <f t="shared" si="683"/>
        <v>£m</v>
      </c>
      <c r="H2387" s="4"/>
    </row>
    <row r="2388" spans="5:8" hidden="1" outlineLevel="2" x14ac:dyDescent="0.2">
      <c r="E2388" s="37" t="str">
        <f t="shared" ref="E2388:G2388" si="684" xml:space="preserve"> E$1166</f>
        <v xml:space="preserve">Ofwat - PR24 Cost change process revenue adjustment eligible for tax uplift in 2027-28 CPIH FYA prices (WN) </v>
      </c>
      <c r="F2388" s="4">
        <f t="shared" si="684"/>
        <v>0</v>
      </c>
      <c r="G2388" s="37" t="str">
        <f t="shared" si="684"/>
        <v>£m</v>
      </c>
      <c r="H2388" s="4"/>
    </row>
    <row r="2389" spans="5:8" hidden="1" outlineLevel="2" x14ac:dyDescent="0.2">
      <c r="E2389" s="37" t="str">
        <f t="shared" ref="E2389:G2389" si="685" xml:space="preserve"> E$1167</f>
        <v xml:space="preserve">Ofwat - PR24 Cost change process revenue adjustment eligible for tax uplift in 2027-28 CPIH FYA prices (WWN) </v>
      </c>
      <c r="F2389" s="4">
        <f t="shared" si="685"/>
        <v>0</v>
      </c>
      <c r="G2389" s="37" t="str">
        <f t="shared" si="685"/>
        <v>£m</v>
      </c>
      <c r="H2389" s="4"/>
    </row>
    <row r="2390" spans="5:8" hidden="1" outlineLevel="2" x14ac:dyDescent="0.2">
      <c r="E2390" s="37" t="str">
        <f t="shared" ref="E2390:G2390" si="686" xml:space="preserve"> E$1168</f>
        <v xml:space="preserve">Ofwat - PR24 Cost change process revenue adjustment eligible for tax uplift in 2027-28 CPIH FYA prices (BR) </v>
      </c>
      <c r="F2390" s="4">
        <f t="shared" si="686"/>
        <v>0</v>
      </c>
      <c r="G2390" s="37" t="str">
        <f t="shared" si="686"/>
        <v>£m</v>
      </c>
      <c r="H2390" s="4"/>
    </row>
    <row r="2391" spans="5:8" hidden="1" outlineLevel="2" x14ac:dyDescent="0.2">
      <c r="E2391" s="37" t="str">
        <f t="shared" ref="E2391:G2391" si="687" xml:space="preserve"> E$1169</f>
        <v xml:space="preserve">Ofwat - PR24 Cost change process revenue adjustment eligible for tax uplift in 2027-28 CPIH FYA prices (ADDN1) </v>
      </c>
      <c r="F2391" s="4">
        <f t="shared" si="687"/>
        <v>0</v>
      </c>
      <c r="G2391" s="37" t="str">
        <f t="shared" si="687"/>
        <v>£m</v>
      </c>
      <c r="H2391" s="4"/>
    </row>
    <row r="2392" spans="5:8" hidden="1" outlineLevel="2" x14ac:dyDescent="0.2">
      <c r="E2392" s="37" t="str">
        <f t="shared" ref="E2392:G2392" si="688" xml:space="preserve"> E$1170</f>
        <v xml:space="preserve">Ofwat - PR24 Cost change process revenue adjustment eligible for tax uplift in 2027-28 CPIH FYA prices (ADDN2) </v>
      </c>
      <c r="F2392" s="4">
        <f t="shared" si="688"/>
        <v>0</v>
      </c>
      <c r="G2392" s="37" t="str">
        <f t="shared" si="688"/>
        <v>£m</v>
      </c>
      <c r="H2392" s="4"/>
    </row>
    <row r="2393" spans="5:8" hidden="1" outlineLevel="2" x14ac:dyDescent="0.2">
      <c r="E2393" s="37" t="str">
        <f t="shared" ref="E2393:G2393" si="689" xml:space="preserve"> E$1171</f>
        <v xml:space="preserve">Ofwat - PR24 Cost change process revenue adjustment eligible for tax uplift in 2027-28 CPIH FYA prices (Residential retail) </v>
      </c>
      <c r="F2393" s="4">
        <f t="shared" si="689"/>
        <v>0</v>
      </c>
      <c r="G2393" s="37" t="str">
        <f t="shared" si="689"/>
        <v>£m</v>
      </c>
      <c r="H2393" s="4"/>
    </row>
    <row r="2394" spans="5:8" hidden="1" outlineLevel="2" x14ac:dyDescent="0.2">
      <c r="E2394" s="37" t="str">
        <f t="shared" ref="E2394:G2394" si="690" xml:space="preserve"> E$1172</f>
        <v xml:space="preserve">Ofwat - PR24 Cost change process revenue adjustment eligible for tax uplift in 2027-28 CPIH FYA prices (Business retail) </v>
      </c>
      <c r="F2394" s="4">
        <f t="shared" si="690"/>
        <v>0</v>
      </c>
      <c r="G2394" s="37" t="str">
        <f t="shared" si="690"/>
        <v>£m</v>
      </c>
      <c r="H2394" s="4"/>
    </row>
    <row r="2395" spans="5:8" hidden="1" outlineLevel="2" x14ac:dyDescent="0.2">
      <c r="E2395" s="37" t="str">
        <f t="shared" ref="E2395:G2395" si="691" xml:space="preserve"> E$1192</f>
        <v xml:space="preserve">Ofwat - PR24 Havant Thicket - cost of debt revenue adjustment eligible for tax uplift in 2027-28 CPIH FYA prices (WR) </v>
      </c>
      <c r="F2395" s="4">
        <f t="shared" si="691"/>
        <v>0</v>
      </c>
      <c r="G2395" s="37" t="str">
        <f t="shared" si="691"/>
        <v>£m</v>
      </c>
      <c r="H2395" s="4"/>
    </row>
    <row r="2396" spans="5:8" hidden="1" outlineLevel="2" x14ac:dyDescent="0.2">
      <c r="E2396" s="37" t="str">
        <f t="shared" ref="E2396:G2396" si="692" xml:space="preserve"> E$1193</f>
        <v xml:space="preserve">Ofwat - PR24 Havant Thicket - cost of debt revenue adjustment eligible for tax uplift in 2027-28 CPIH FYA prices (WN) </v>
      </c>
      <c r="F2396" s="4">
        <f t="shared" si="692"/>
        <v>0</v>
      </c>
      <c r="G2396" s="37" t="str">
        <f t="shared" si="692"/>
        <v>£m</v>
      </c>
      <c r="H2396" s="4"/>
    </row>
    <row r="2397" spans="5:8" hidden="1" outlineLevel="2" x14ac:dyDescent="0.2">
      <c r="E2397" s="37" t="str">
        <f t="shared" ref="E2397:G2397" si="693" xml:space="preserve"> E$1194</f>
        <v xml:space="preserve">Ofwat - PR24 Havant Thicket - cost of debt revenue adjustment eligible for tax uplift in 2027-28 CPIH FYA prices (WWN) </v>
      </c>
      <c r="F2397" s="4">
        <f t="shared" si="693"/>
        <v>0</v>
      </c>
      <c r="G2397" s="37" t="str">
        <f t="shared" si="693"/>
        <v>£m</v>
      </c>
      <c r="H2397" s="4"/>
    </row>
    <row r="2398" spans="5:8" hidden="1" outlineLevel="2" x14ac:dyDescent="0.2">
      <c r="E2398" s="37" t="str">
        <f t="shared" ref="E2398:G2398" si="694" xml:space="preserve"> E$1195</f>
        <v xml:space="preserve">Ofwat - PR24 Havant Thicket - cost of debt revenue adjustment eligible for tax uplift in 2027-28 CPIH FYA prices (BR) </v>
      </c>
      <c r="F2398" s="4">
        <f t="shared" si="694"/>
        <v>0</v>
      </c>
      <c r="G2398" s="37" t="str">
        <f t="shared" si="694"/>
        <v>£m</v>
      </c>
      <c r="H2398" s="4"/>
    </row>
    <row r="2399" spans="5:8" hidden="1" outlineLevel="2" x14ac:dyDescent="0.2">
      <c r="E2399" s="37" t="str">
        <f t="shared" ref="E2399:G2399" si="695" xml:space="preserve"> E$1196</f>
        <v xml:space="preserve">Ofwat - PR24 Havant Thicket - cost of debt revenue adjustment eligible for tax uplift in 2027-28 CPIH FYA prices (ADDN1) </v>
      </c>
      <c r="F2399" s="4">
        <f t="shared" si="695"/>
        <v>0</v>
      </c>
      <c r="G2399" s="37" t="str">
        <f t="shared" si="695"/>
        <v>£m</v>
      </c>
      <c r="H2399" s="4"/>
    </row>
    <row r="2400" spans="5:8" hidden="1" outlineLevel="2" x14ac:dyDescent="0.2">
      <c r="E2400" s="37" t="str">
        <f t="shared" ref="E2400:G2400" si="696" xml:space="preserve"> E$1197</f>
        <v xml:space="preserve">Ofwat - PR24 Havant Thicket - cost of debt revenue adjustment eligible for tax uplift in 2027-28 CPIH FYA prices (ADDN2) </v>
      </c>
      <c r="F2400" s="4">
        <f t="shared" si="696"/>
        <v>0</v>
      </c>
      <c r="G2400" s="37" t="str">
        <f t="shared" si="696"/>
        <v>£m</v>
      </c>
      <c r="H2400" s="4"/>
    </row>
    <row r="2401" spans="5:8" hidden="1" outlineLevel="2" x14ac:dyDescent="0.2">
      <c r="E2401" s="37" t="str">
        <f t="shared" ref="E2401:G2401" si="697" xml:space="preserve"> E$1198</f>
        <v xml:space="preserve">Ofwat - PR24 Havant Thicket - cost of debt revenue adjustment eligible for tax uplift in 2027-28 CPIH FYA prices (Residential retail) </v>
      </c>
      <c r="F2401" s="4">
        <f t="shared" si="697"/>
        <v>0</v>
      </c>
      <c r="G2401" s="37" t="str">
        <f t="shared" si="697"/>
        <v>£m</v>
      </c>
      <c r="H2401" s="4"/>
    </row>
    <row r="2402" spans="5:8" hidden="1" outlineLevel="2" x14ac:dyDescent="0.2">
      <c r="E2402" s="37" t="str">
        <f t="shared" ref="E2402:G2402" si="698" xml:space="preserve"> E$1199</f>
        <v xml:space="preserve">Ofwat - PR24 Havant Thicket - cost of debt revenue adjustment eligible for tax uplift in 2027-28 CPIH FYA prices (Business retail) </v>
      </c>
      <c r="F2402" s="4">
        <f t="shared" si="698"/>
        <v>0</v>
      </c>
      <c r="G2402" s="37" t="str">
        <f t="shared" si="698"/>
        <v>£m</v>
      </c>
      <c r="H2402" s="4"/>
    </row>
    <row r="2403" spans="5:8" hidden="1" outlineLevel="2" x14ac:dyDescent="0.2">
      <c r="E2403" s="37" t="str">
        <f t="shared" ref="E2403:G2403" si="699" xml:space="preserve"> E$1219</f>
        <v xml:space="preserve">Ofwat - PR24 Innovation and water efficiency revenue adjustment eligible for tax uplift in 2027-28 CPIH FYA prices (WR) </v>
      </c>
      <c r="F2403" s="4">
        <f t="shared" si="699"/>
        <v>0</v>
      </c>
      <c r="G2403" s="37" t="str">
        <f t="shared" si="699"/>
        <v>£m</v>
      </c>
      <c r="H2403" s="4"/>
    </row>
    <row r="2404" spans="5:8" hidden="1" outlineLevel="2" x14ac:dyDescent="0.2">
      <c r="E2404" s="37" t="str">
        <f t="shared" ref="E2404:G2404" si="700" xml:space="preserve"> E$1220</f>
        <v xml:space="preserve">Ofwat - PR24 Innovation and water efficiency revenue adjustment eligible for tax uplift in 2027-28 CPIH FYA prices (WN) </v>
      </c>
      <c r="F2404" s="4">
        <f t="shared" si="700"/>
        <v>0</v>
      </c>
      <c r="G2404" s="37" t="str">
        <f t="shared" si="700"/>
        <v>£m</v>
      </c>
      <c r="H2404" s="4"/>
    </row>
    <row r="2405" spans="5:8" hidden="1" outlineLevel="2" x14ac:dyDescent="0.2">
      <c r="E2405" s="37" t="str">
        <f t="shared" ref="E2405:G2405" si="701" xml:space="preserve"> E$1221</f>
        <v xml:space="preserve">Ofwat - PR24 Innovation and water efficiency revenue adjustment eligible for tax uplift in 2027-28 CPIH FYA prices (WWN) </v>
      </c>
      <c r="F2405" s="4">
        <f t="shared" si="701"/>
        <v>0</v>
      </c>
      <c r="G2405" s="37" t="str">
        <f t="shared" si="701"/>
        <v>£m</v>
      </c>
      <c r="H2405" s="4"/>
    </row>
    <row r="2406" spans="5:8" hidden="1" outlineLevel="2" x14ac:dyDescent="0.2">
      <c r="E2406" s="37" t="str">
        <f t="shared" ref="E2406:G2406" si="702" xml:space="preserve"> E$1222</f>
        <v xml:space="preserve">Ofwat - PR24 Innovation and water efficiency revenue adjustment eligible for tax uplift in 2027-28 CPIH FYA prices (BR) </v>
      </c>
      <c r="F2406" s="4">
        <f t="shared" si="702"/>
        <v>0</v>
      </c>
      <c r="G2406" s="37" t="str">
        <f t="shared" si="702"/>
        <v>£m</v>
      </c>
      <c r="H2406" s="4"/>
    </row>
    <row r="2407" spans="5:8" hidden="1" outlineLevel="2" x14ac:dyDescent="0.2">
      <c r="E2407" s="37" t="str">
        <f t="shared" ref="E2407:G2407" si="703" xml:space="preserve"> E$1223</f>
        <v xml:space="preserve">Ofwat - PR24 Innovation and water efficiency revenue adjustment eligible for tax uplift in 2027-28 CPIH FYA prices (ADDN1) </v>
      </c>
      <c r="F2407" s="4">
        <f t="shared" si="703"/>
        <v>0</v>
      </c>
      <c r="G2407" s="37" t="str">
        <f t="shared" si="703"/>
        <v>£m</v>
      </c>
      <c r="H2407" s="4"/>
    </row>
    <row r="2408" spans="5:8" hidden="1" outlineLevel="2" x14ac:dyDescent="0.2">
      <c r="E2408" s="37" t="str">
        <f t="shared" ref="E2408:G2408" si="704" xml:space="preserve"> E$1224</f>
        <v xml:space="preserve">Ofwat - PR24 Innovation and water efficiency revenue adjustment eligible for tax uplift in 2027-28 CPIH FYA prices (ADDN2) </v>
      </c>
      <c r="F2408" s="4">
        <f t="shared" si="704"/>
        <v>0</v>
      </c>
      <c r="G2408" s="37" t="str">
        <f t="shared" si="704"/>
        <v>£m</v>
      </c>
      <c r="H2408" s="4"/>
    </row>
    <row r="2409" spans="5:8" hidden="1" outlineLevel="2" x14ac:dyDescent="0.2">
      <c r="E2409" s="37" t="str">
        <f t="shared" ref="E2409:G2409" si="705" xml:space="preserve"> E$1225</f>
        <v xml:space="preserve">Ofwat - PR24 Innovation and water efficiency revenue adjustment eligible for tax uplift in 2027-28 CPIH FYA prices (Residential retail) </v>
      </c>
      <c r="F2409" s="4">
        <f t="shared" si="705"/>
        <v>0</v>
      </c>
      <c r="G2409" s="37" t="str">
        <f t="shared" si="705"/>
        <v>£m</v>
      </c>
      <c r="H2409" s="4"/>
    </row>
    <row r="2410" spans="5:8" hidden="1" outlineLevel="2" x14ac:dyDescent="0.2">
      <c r="E2410" s="37" t="str">
        <f t="shared" ref="E2410:G2410" si="706" xml:space="preserve"> E$1226</f>
        <v xml:space="preserve">Ofwat - PR24 Innovation and water efficiency revenue adjustment eligible for tax uplift in 2027-28 CPIH FYA prices (Business retail) </v>
      </c>
      <c r="F2410" s="4">
        <f t="shared" si="706"/>
        <v>0</v>
      </c>
      <c r="G2410" s="37" t="str">
        <f t="shared" si="706"/>
        <v>£m</v>
      </c>
      <c r="H2410" s="4"/>
    </row>
    <row r="2411" spans="5:8" hidden="1" outlineLevel="2" x14ac:dyDescent="0.2">
      <c r="E2411" s="37" t="str">
        <f t="shared" ref="E2411:G2411" si="707" xml:space="preserve"> E$1246</f>
        <v xml:space="preserve">Ofwat - PR24 QAA revenue adjustment eligible for tax uplift in 2027-28 CPIH FYA prices (WR) </v>
      </c>
      <c r="F2411" s="4">
        <f t="shared" si="707"/>
        <v>0</v>
      </c>
      <c r="G2411" s="37" t="str">
        <f t="shared" si="707"/>
        <v>£m</v>
      </c>
      <c r="H2411" s="4"/>
    </row>
    <row r="2412" spans="5:8" hidden="1" outlineLevel="2" x14ac:dyDescent="0.2">
      <c r="E2412" s="37" t="str">
        <f t="shared" ref="E2412:G2412" si="708" xml:space="preserve"> E$1247</f>
        <v xml:space="preserve">Ofwat - PR24 QAA revenue adjustment eligible for tax uplift in 2027-28 CPIH FYA prices (WN) </v>
      </c>
      <c r="F2412" s="4">
        <f t="shared" si="708"/>
        <v>0</v>
      </c>
      <c r="G2412" s="37" t="str">
        <f t="shared" si="708"/>
        <v>£m</v>
      </c>
      <c r="H2412" s="4"/>
    </row>
    <row r="2413" spans="5:8" hidden="1" outlineLevel="2" x14ac:dyDescent="0.2">
      <c r="E2413" s="37" t="str">
        <f t="shared" ref="E2413:G2413" si="709" xml:space="preserve"> E$1248</f>
        <v xml:space="preserve">Ofwat - PR24 QAA revenue adjustment eligible for tax uplift in 2027-28 CPIH FYA prices (WWN) </v>
      </c>
      <c r="F2413" s="4">
        <f t="shared" si="709"/>
        <v>0</v>
      </c>
      <c r="G2413" s="37" t="str">
        <f t="shared" si="709"/>
        <v>£m</v>
      </c>
      <c r="H2413" s="4"/>
    </row>
    <row r="2414" spans="5:8" hidden="1" outlineLevel="2" x14ac:dyDescent="0.2">
      <c r="E2414" s="37" t="str">
        <f t="shared" ref="E2414:G2414" si="710" xml:space="preserve"> E$1249</f>
        <v xml:space="preserve">Ofwat - PR24 QAA revenue adjustment eligible for tax uplift in 2027-28 CPIH FYA prices (BR) </v>
      </c>
      <c r="F2414" s="4">
        <f t="shared" si="710"/>
        <v>0</v>
      </c>
      <c r="G2414" s="37" t="str">
        <f t="shared" si="710"/>
        <v>£m</v>
      </c>
      <c r="H2414" s="4"/>
    </row>
    <row r="2415" spans="5:8" hidden="1" outlineLevel="2" x14ac:dyDescent="0.2">
      <c r="E2415" s="37" t="str">
        <f t="shared" ref="E2415:G2415" si="711" xml:space="preserve"> E$1250</f>
        <v xml:space="preserve">Ofwat - PR24 QAA revenue adjustment eligible for tax uplift in 2027-28 CPIH FYA prices (ADDN1) </v>
      </c>
      <c r="F2415" s="4">
        <f t="shared" si="711"/>
        <v>0</v>
      </c>
      <c r="G2415" s="37" t="str">
        <f t="shared" si="711"/>
        <v>£m</v>
      </c>
      <c r="H2415" s="4"/>
    </row>
    <row r="2416" spans="5:8" hidden="1" outlineLevel="2" x14ac:dyDescent="0.2">
      <c r="E2416" s="37" t="str">
        <f t="shared" ref="E2416:G2416" si="712" xml:space="preserve"> E$1251</f>
        <v xml:space="preserve">Ofwat - PR24 QAA revenue adjustment eligible for tax uplift in 2027-28 CPIH FYA prices (ADDN2) </v>
      </c>
      <c r="F2416" s="4">
        <f t="shared" si="712"/>
        <v>0</v>
      </c>
      <c r="G2416" s="37" t="str">
        <f t="shared" si="712"/>
        <v>£m</v>
      </c>
      <c r="H2416" s="4"/>
    </row>
    <row r="2417" spans="5:8" hidden="1" outlineLevel="2" x14ac:dyDescent="0.2">
      <c r="E2417" s="37" t="str">
        <f t="shared" ref="E2417:G2417" si="713" xml:space="preserve"> E$1252</f>
        <v xml:space="preserve">Ofwat - PR24 QAA revenue adjustment eligible for tax uplift in 2027-28 CPIH FYA prices (Residential retail) </v>
      </c>
      <c r="F2417" s="4">
        <f t="shared" si="713"/>
        <v>0</v>
      </c>
      <c r="G2417" s="37" t="str">
        <f t="shared" si="713"/>
        <v>£m</v>
      </c>
      <c r="H2417" s="4"/>
    </row>
    <row r="2418" spans="5:8" hidden="1" outlineLevel="2" x14ac:dyDescent="0.2">
      <c r="E2418" s="37" t="str">
        <f t="shared" ref="E2418:G2418" si="714" xml:space="preserve"> E$1253</f>
        <v xml:space="preserve">Ofwat - PR24 QAA revenue adjustment eligible for tax uplift in 2027-28 CPIH FYA prices (Business retail) </v>
      </c>
      <c r="F2418" s="4">
        <f t="shared" si="714"/>
        <v>0</v>
      </c>
      <c r="G2418" s="37" t="str">
        <f t="shared" si="714"/>
        <v>£m</v>
      </c>
      <c r="H2418" s="4"/>
    </row>
    <row r="2419" spans="5:8" hidden="1" outlineLevel="2" x14ac:dyDescent="0.2">
      <c r="E2419" s="37" t="str">
        <f t="shared" ref="E2419:G2419" si="715" xml:space="preserve"> E$1300</f>
        <v xml:space="preserve">Ofwat - PR24 Price control deliverables (PCD) revenue adjustment eligible for tax uplift in 2027-28 CPIH FYA prices (WR) </v>
      </c>
      <c r="F2419" s="4">
        <f t="shared" si="715"/>
        <v>0</v>
      </c>
      <c r="G2419" s="37" t="str">
        <f t="shared" si="715"/>
        <v>£m</v>
      </c>
      <c r="H2419" s="4"/>
    </row>
    <row r="2420" spans="5:8" hidden="1" outlineLevel="2" x14ac:dyDescent="0.2">
      <c r="E2420" s="37" t="str">
        <f t="shared" ref="E2420:G2420" si="716" xml:space="preserve"> E$1301</f>
        <v xml:space="preserve">Ofwat - PR24 Price control deliverables (PCD) revenue adjustment eligible for tax uplift in 2027-28 CPIH FYA prices (WN) </v>
      </c>
      <c r="F2420" s="4">
        <f t="shared" si="716"/>
        <v>0</v>
      </c>
      <c r="G2420" s="37" t="str">
        <f t="shared" si="716"/>
        <v>£m</v>
      </c>
      <c r="H2420" s="4"/>
    </row>
    <row r="2421" spans="5:8" hidden="1" outlineLevel="2" x14ac:dyDescent="0.2">
      <c r="E2421" s="37" t="str">
        <f t="shared" ref="E2421:G2421" si="717" xml:space="preserve"> E$1302</f>
        <v xml:space="preserve">Ofwat - PR24 Price control deliverables (PCD) revenue adjustment eligible for tax uplift in 2027-28 CPIH FYA prices (WWN) </v>
      </c>
      <c r="F2421" s="4">
        <f t="shared" si="717"/>
        <v>0</v>
      </c>
      <c r="G2421" s="37" t="str">
        <f t="shared" si="717"/>
        <v>£m</v>
      </c>
      <c r="H2421" s="4"/>
    </row>
    <row r="2422" spans="5:8" hidden="1" outlineLevel="2" x14ac:dyDescent="0.2">
      <c r="E2422" s="37" t="str">
        <f t="shared" ref="E2422:G2422" si="718" xml:space="preserve"> E$1303</f>
        <v xml:space="preserve">Ofwat - PR24 Price control deliverables (PCD) revenue adjustment eligible for tax uplift in 2027-28 CPIH FYA prices (BR) </v>
      </c>
      <c r="F2422" s="4">
        <f t="shared" si="718"/>
        <v>0</v>
      </c>
      <c r="G2422" s="37" t="str">
        <f t="shared" si="718"/>
        <v>£m</v>
      </c>
      <c r="H2422" s="4"/>
    </row>
    <row r="2423" spans="5:8" hidden="1" outlineLevel="2" x14ac:dyDescent="0.2">
      <c r="E2423" s="37" t="str">
        <f t="shared" ref="E2423:G2423" si="719" xml:space="preserve"> E$1304</f>
        <v xml:space="preserve">Ofwat - PR24 Price control deliverables (PCD) revenue adjustment eligible for tax uplift in 2027-28 CPIH FYA prices (ADDN1) </v>
      </c>
      <c r="F2423" s="4">
        <f t="shared" si="719"/>
        <v>0</v>
      </c>
      <c r="G2423" s="37" t="str">
        <f t="shared" si="719"/>
        <v>£m</v>
      </c>
      <c r="H2423" s="4"/>
    </row>
    <row r="2424" spans="5:8" hidden="1" outlineLevel="2" x14ac:dyDescent="0.2">
      <c r="E2424" s="37" t="str">
        <f t="shared" ref="E2424:G2424" si="720" xml:space="preserve"> E$1305</f>
        <v xml:space="preserve">Ofwat - PR24 Price control deliverables (PCD) revenue adjustment eligible for tax uplift in 2027-28 CPIH FYA prices (ADDN2) </v>
      </c>
      <c r="F2424" s="4">
        <f t="shared" si="720"/>
        <v>0</v>
      </c>
      <c r="G2424" s="37" t="str">
        <f t="shared" si="720"/>
        <v>£m</v>
      </c>
      <c r="H2424" s="4"/>
    </row>
    <row r="2425" spans="5:8" hidden="1" outlineLevel="2" x14ac:dyDescent="0.2">
      <c r="E2425" s="37" t="str">
        <f t="shared" ref="E2425:G2425" si="721" xml:space="preserve"> E$1306</f>
        <v xml:space="preserve">Ofwat - PR24 Price control deliverables (PCD) revenue adjustment eligible for tax uplift in 2027-28 CPIH FYA prices (Residential retail) </v>
      </c>
      <c r="F2425" s="4">
        <f t="shared" si="721"/>
        <v>0</v>
      </c>
      <c r="G2425" s="37" t="str">
        <f t="shared" si="721"/>
        <v>£m</v>
      </c>
      <c r="H2425" s="4"/>
    </row>
    <row r="2426" spans="5:8" hidden="1" outlineLevel="2" x14ac:dyDescent="0.2">
      <c r="E2426" s="37" t="str">
        <f t="shared" ref="E2426:G2426" si="722" xml:space="preserve"> E$1307</f>
        <v xml:space="preserve">Ofwat - PR24 Price control deliverables (PCD) revenue adjustment eligible for tax uplift in 2027-28 CPIH FYA prices (Business retail) </v>
      </c>
      <c r="F2426" s="4">
        <f t="shared" si="722"/>
        <v>0</v>
      </c>
      <c r="G2426" s="37" t="str">
        <f t="shared" si="722"/>
        <v>£m</v>
      </c>
      <c r="H2426" s="4"/>
    </row>
    <row r="2427" spans="5:8" hidden="1" outlineLevel="2" x14ac:dyDescent="0.2">
      <c r="E2427" s="37" t="str">
        <f t="shared" ref="E2427:G2427" si="723" xml:space="preserve"> E$1327</f>
        <v xml:space="preserve">Ofwat - PR24 Wastewater enhancement revenue adjustment eligible for tax uplift in 2027-28 CPIH FYA prices (WR) </v>
      </c>
      <c r="F2427" s="4">
        <f t="shared" si="723"/>
        <v>0</v>
      </c>
      <c r="G2427" s="37" t="str">
        <f t="shared" si="723"/>
        <v>£m</v>
      </c>
      <c r="H2427" s="4"/>
    </row>
    <row r="2428" spans="5:8" hidden="1" outlineLevel="2" x14ac:dyDescent="0.2">
      <c r="E2428" s="37" t="str">
        <f t="shared" ref="E2428:G2428" si="724" xml:space="preserve"> E$1328</f>
        <v xml:space="preserve">Ofwat - PR24 Wastewater enhancement revenue adjustment eligible for tax uplift in 2027-28 CPIH FYA prices (WN) </v>
      </c>
      <c r="F2428" s="4">
        <f t="shared" si="724"/>
        <v>0</v>
      </c>
      <c r="G2428" s="37" t="str">
        <f t="shared" si="724"/>
        <v>£m</v>
      </c>
      <c r="H2428" s="4"/>
    </row>
    <row r="2429" spans="5:8" hidden="1" outlineLevel="2" x14ac:dyDescent="0.2">
      <c r="E2429" s="37" t="str">
        <f t="shared" ref="E2429:G2429" si="725" xml:space="preserve"> E$1329</f>
        <v xml:space="preserve">Ofwat - PR24 Wastewater enhancement revenue adjustment eligible for tax uplift in 2027-28 CPIH FYA prices (WWN) </v>
      </c>
      <c r="F2429" s="4">
        <f t="shared" si="725"/>
        <v>0</v>
      </c>
      <c r="G2429" s="37" t="str">
        <f t="shared" si="725"/>
        <v>£m</v>
      </c>
      <c r="H2429" s="4"/>
    </row>
    <row r="2430" spans="5:8" hidden="1" outlineLevel="2" x14ac:dyDescent="0.2">
      <c r="E2430" s="37" t="str">
        <f t="shared" ref="E2430:G2430" si="726" xml:space="preserve"> E$1330</f>
        <v xml:space="preserve">Ofwat - PR24 Wastewater enhancement revenue adjustment eligible for tax uplift in 2027-28 CPIH FYA prices (BR) </v>
      </c>
      <c r="F2430" s="4">
        <f t="shared" si="726"/>
        <v>0</v>
      </c>
      <c r="G2430" s="37" t="str">
        <f t="shared" si="726"/>
        <v>£m</v>
      </c>
      <c r="H2430" s="4"/>
    </row>
    <row r="2431" spans="5:8" hidden="1" outlineLevel="2" x14ac:dyDescent="0.2">
      <c r="E2431" s="37" t="str">
        <f t="shared" ref="E2431:G2431" si="727" xml:space="preserve"> E$1331</f>
        <v xml:space="preserve">Ofwat - PR24 Wastewater enhancement revenue adjustment eligible for tax uplift in 2027-28 CPIH FYA prices (ADDN1) </v>
      </c>
      <c r="F2431" s="4">
        <f t="shared" si="727"/>
        <v>0</v>
      </c>
      <c r="G2431" s="37" t="str">
        <f t="shared" si="727"/>
        <v>£m</v>
      </c>
      <c r="H2431" s="4"/>
    </row>
    <row r="2432" spans="5:8" hidden="1" outlineLevel="2" x14ac:dyDescent="0.2">
      <c r="E2432" s="37" t="str">
        <f t="shared" ref="E2432:G2432" si="728" xml:space="preserve"> E$1332</f>
        <v xml:space="preserve">Ofwat - PR24 Wastewater enhancement revenue adjustment eligible for tax uplift in 2027-28 CPIH FYA prices (ADDN2) </v>
      </c>
      <c r="F2432" s="4">
        <f t="shared" si="728"/>
        <v>0</v>
      </c>
      <c r="G2432" s="37" t="str">
        <f t="shared" si="728"/>
        <v>£m</v>
      </c>
      <c r="H2432" s="4"/>
    </row>
    <row r="2433" spans="5:8" hidden="1" outlineLevel="2" x14ac:dyDescent="0.2">
      <c r="E2433" s="37" t="str">
        <f t="shared" ref="E2433:G2433" si="729" xml:space="preserve"> E$1333</f>
        <v xml:space="preserve">Ofwat - PR24 Wastewater enhancement revenue adjustment eligible for tax uplift in 2027-28 CPIH FYA prices (Residential retail) </v>
      </c>
      <c r="F2433" s="4">
        <f t="shared" si="729"/>
        <v>0</v>
      </c>
      <c r="G2433" s="37" t="str">
        <f t="shared" si="729"/>
        <v>£m</v>
      </c>
      <c r="H2433" s="4"/>
    </row>
    <row r="2434" spans="5:8" hidden="1" outlineLevel="2" x14ac:dyDescent="0.2">
      <c r="E2434" s="37" t="str">
        <f t="shared" ref="E2434:G2434" si="730" xml:space="preserve"> E$1334</f>
        <v xml:space="preserve">Ofwat - PR24 Wastewater enhancement revenue adjustment eligible for tax uplift in 2027-28 CPIH FYA prices (Business retail) </v>
      </c>
      <c r="F2434" s="4">
        <f t="shared" si="730"/>
        <v>0</v>
      </c>
      <c r="G2434" s="37" t="str">
        <f t="shared" si="730"/>
        <v>£m</v>
      </c>
      <c r="H2434" s="4"/>
    </row>
    <row r="2435" spans="5:8" hidden="1" outlineLevel="2" x14ac:dyDescent="0.2">
      <c r="E2435" s="37" t="str">
        <f t="shared" ref="E2435:G2435" si="731" xml:space="preserve"> E$1273</f>
        <v xml:space="preserve">Ofwat - Other revenue adjustment eligible for tax uplift in 2027-28 CPIH FYA prices (WR) </v>
      </c>
      <c r="F2435" s="4">
        <f t="shared" si="731"/>
        <v>0</v>
      </c>
      <c r="G2435" s="37" t="str">
        <f t="shared" si="731"/>
        <v>£m</v>
      </c>
      <c r="H2435" s="4"/>
    </row>
    <row r="2436" spans="5:8" hidden="1" outlineLevel="2" x14ac:dyDescent="0.2">
      <c r="E2436" s="37" t="str">
        <f t="shared" ref="E2436:G2436" si="732" xml:space="preserve"> E$1274</f>
        <v xml:space="preserve">Ofwat - Other revenue adjustment eligible for tax uplift in 2027-28 CPIH FYA prices (WN) </v>
      </c>
      <c r="F2436" s="4">
        <f t="shared" si="732"/>
        <v>0</v>
      </c>
      <c r="G2436" s="37" t="str">
        <f t="shared" si="732"/>
        <v>£m</v>
      </c>
      <c r="H2436" s="4"/>
    </row>
    <row r="2437" spans="5:8" hidden="1" outlineLevel="2" x14ac:dyDescent="0.2">
      <c r="E2437" s="37" t="str">
        <f t="shared" ref="E2437:G2437" si="733" xml:space="preserve"> E$1275</f>
        <v xml:space="preserve">Ofwat - Other revenue adjustment eligible for tax uplift in 2027-28 CPIH FYA prices (WWN) </v>
      </c>
      <c r="F2437" s="4">
        <f t="shared" si="733"/>
        <v>0</v>
      </c>
      <c r="G2437" s="37" t="str">
        <f t="shared" si="733"/>
        <v>£m</v>
      </c>
      <c r="H2437" s="4"/>
    </row>
    <row r="2438" spans="5:8" hidden="1" outlineLevel="2" x14ac:dyDescent="0.2">
      <c r="E2438" s="37" t="str">
        <f t="shared" ref="E2438:G2438" si="734" xml:space="preserve"> E$1276</f>
        <v xml:space="preserve">Ofwat - Other revenue adjustment eligible for tax uplift in 2027-28 CPIH FYA prices (BR) </v>
      </c>
      <c r="F2438" s="4">
        <f t="shared" si="734"/>
        <v>0</v>
      </c>
      <c r="G2438" s="37" t="str">
        <f t="shared" si="734"/>
        <v>£m</v>
      </c>
      <c r="H2438" s="4"/>
    </row>
    <row r="2439" spans="5:8" hidden="1" outlineLevel="2" x14ac:dyDescent="0.2">
      <c r="E2439" s="37" t="str">
        <f t="shared" ref="E2439:G2439" si="735" xml:space="preserve"> E$1277</f>
        <v xml:space="preserve">Ofwat - Other revenue adjustment eligible for tax uplift in 2027-28 CPIH FYA prices (ADDN1) </v>
      </c>
      <c r="F2439" s="4">
        <f t="shared" si="735"/>
        <v>0</v>
      </c>
      <c r="G2439" s="37" t="str">
        <f t="shared" si="735"/>
        <v>£m</v>
      </c>
      <c r="H2439" s="4"/>
    </row>
    <row r="2440" spans="5:8" hidden="1" outlineLevel="2" x14ac:dyDescent="0.2">
      <c r="E2440" s="37" t="str">
        <f t="shared" ref="E2440:G2440" si="736" xml:space="preserve"> E$1278</f>
        <v xml:space="preserve">Ofwat - Other revenue adjustment eligible for tax uplift in 2027-28 CPIH FYA prices (ADDN2) </v>
      </c>
      <c r="F2440" s="4">
        <f t="shared" si="736"/>
        <v>0</v>
      </c>
      <c r="G2440" s="37" t="str">
        <f t="shared" si="736"/>
        <v>£m</v>
      </c>
      <c r="H2440" s="4"/>
    </row>
    <row r="2441" spans="5:8" hidden="1" outlineLevel="2" x14ac:dyDescent="0.2">
      <c r="E2441" s="37" t="str">
        <f t="shared" ref="E2441:G2441" si="737" xml:space="preserve"> E$1279</f>
        <v xml:space="preserve">Ofwat - Other revenue adjustment eligible for tax uplift in 2027-28 CPIH FYA prices (Residential retail) </v>
      </c>
      <c r="F2441" s="4">
        <f t="shared" si="737"/>
        <v>0</v>
      </c>
      <c r="G2441" s="37" t="str">
        <f t="shared" si="737"/>
        <v>£m</v>
      </c>
      <c r="H2441" s="4"/>
    </row>
    <row r="2442" spans="5:8" hidden="1" outlineLevel="2" x14ac:dyDescent="0.2">
      <c r="E2442" s="37" t="str">
        <f t="shared" ref="E2442:G2442" si="738" xml:space="preserve"> E$1280</f>
        <v xml:space="preserve">Ofwat - Other revenue adjustment eligible for tax uplift in 2027-28 CPIH FYA prices (Business retail) </v>
      </c>
      <c r="F2442" s="4">
        <f t="shared" si="738"/>
        <v>0</v>
      </c>
      <c r="G2442" s="37" t="str">
        <f t="shared" si="738"/>
        <v>£m</v>
      </c>
      <c r="H2442" s="4"/>
    </row>
    <row r="2443" spans="5:8" hidden="1" outlineLevel="2" x14ac:dyDescent="0.2">
      <c r="E2443" s="37" t="str">
        <f t="shared" ref="E2443:G2443" si="739" xml:space="preserve"> E$1030</f>
        <v xml:space="preserve">Ofwat - PR24 Delivery mechanism (DM) revenue adjustment eligible for tax uplift in 2027-28 CPIH FYA prices (WR) </v>
      </c>
      <c r="F2443" s="4">
        <f t="shared" si="739"/>
        <v>0</v>
      </c>
      <c r="G2443" s="37" t="str">
        <f t="shared" si="739"/>
        <v>£m</v>
      </c>
      <c r="H2443" s="4"/>
    </row>
    <row r="2444" spans="5:8" hidden="1" outlineLevel="2" x14ac:dyDescent="0.2">
      <c r="E2444" s="37" t="str">
        <f t="shared" ref="E2444:G2444" si="740" xml:space="preserve"> E$1031</f>
        <v xml:space="preserve">Ofwat - PR24 Delivery mechanism (DM) revenue adjustment eligible for tax uplift in 2027-28 CPIH FYA prices (WN) </v>
      </c>
      <c r="F2444" s="4">
        <f t="shared" si="740"/>
        <v>0</v>
      </c>
      <c r="G2444" s="37" t="str">
        <f t="shared" si="740"/>
        <v>£m</v>
      </c>
      <c r="H2444" s="4"/>
    </row>
    <row r="2445" spans="5:8" hidden="1" outlineLevel="2" x14ac:dyDescent="0.2">
      <c r="E2445" s="37" t="str">
        <f t="shared" ref="E2445:G2445" si="741" xml:space="preserve"> E$1032</f>
        <v xml:space="preserve">Ofwat - PR24 Delivery mechanism (DM) revenue adjustment eligible for tax uplift in 2027-28 CPIH FYA prices (WWN) </v>
      </c>
      <c r="F2445" s="4">
        <f t="shared" si="741"/>
        <v>0</v>
      </c>
      <c r="G2445" s="37" t="str">
        <f t="shared" si="741"/>
        <v>£m</v>
      </c>
      <c r="H2445" s="4"/>
    </row>
    <row r="2446" spans="5:8" hidden="1" outlineLevel="2" x14ac:dyDescent="0.2">
      <c r="E2446" s="37" t="str">
        <f t="shared" ref="E2446:G2446" si="742" xml:space="preserve"> E$1033</f>
        <v xml:space="preserve">Ofwat - PR24 Delivery mechanism (DM) revenue adjustment eligible for tax uplift in 2027-28 CPIH FYA prices (BR) </v>
      </c>
      <c r="F2446" s="4">
        <f t="shared" si="742"/>
        <v>0</v>
      </c>
      <c r="G2446" s="37" t="str">
        <f t="shared" si="742"/>
        <v>£m</v>
      </c>
      <c r="H2446" s="4"/>
    </row>
    <row r="2447" spans="5:8" hidden="1" outlineLevel="2" x14ac:dyDescent="0.2">
      <c r="E2447" s="37" t="str">
        <f t="shared" ref="E2447:G2447" si="743" xml:space="preserve"> E$1034</f>
        <v xml:space="preserve">Ofwat - PR24 Delivery mechanism (DM) revenue adjustment eligible for tax uplift in 2027-28 CPIH FYA prices (ADDN1) </v>
      </c>
      <c r="F2447" s="4">
        <f t="shared" si="743"/>
        <v>0</v>
      </c>
      <c r="G2447" s="37" t="str">
        <f t="shared" si="743"/>
        <v>£m</v>
      </c>
      <c r="H2447" s="4"/>
    </row>
    <row r="2448" spans="5:8" hidden="1" outlineLevel="2" x14ac:dyDescent="0.2">
      <c r="E2448" s="37" t="str">
        <f t="shared" ref="E2448:G2448" si="744" xml:space="preserve"> E$1035</f>
        <v xml:space="preserve">Ofwat - PR24 Delivery mechanism (DM) revenue adjustment eligible for tax uplift in 2027-28 CPIH FYA prices (ADDN2) </v>
      </c>
      <c r="F2448" s="4">
        <f t="shared" si="744"/>
        <v>0</v>
      </c>
      <c r="G2448" s="37" t="str">
        <f t="shared" si="744"/>
        <v>£m</v>
      </c>
      <c r="H2448" s="4"/>
    </row>
    <row r="2449" spans="5:8" hidden="1" outlineLevel="2" x14ac:dyDescent="0.2">
      <c r="E2449" s="37" t="str">
        <f t="shared" ref="E2449:G2449" si="745" xml:space="preserve"> E$1036</f>
        <v xml:space="preserve">Ofwat - PR24 Delivery mechanism (DM) revenue adjustment eligible for tax uplift in 2027-28 CPIH FYA prices (Residential retail) </v>
      </c>
      <c r="F2449" s="4">
        <f t="shared" si="745"/>
        <v>0</v>
      </c>
      <c r="G2449" s="37" t="str">
        <f t="shared" si="745"/>
        <v>£m</v>
      </c>
      <c r="H2449" s="4"/>
    </row>
    <row r="2450" spans="5:8" hidden="1" outlineLevel="2" x14ac:dyDescent="0.2">
      <c r="E2450" s="37" t="str">
        <f t="shared" ref="E2450:G2450" si="746" xml:space="preserve"> E$1037</f>
        <v xml:space="preserve">Ofwat - PR24 Delivery mechanism (DM) revenue adjustment eligible for tax uplift in 2027-28 CPIH FYA prices (Business retail) </v>
      </c>
      <c r="F2450" s="4">
        <f t="shared" si="746"/>
        <v>0</v>
      </c>
      <c r="G2450" s="37" t="str">
        <f t="shared" si="746"/>
        <v>£m</v>
      </c>
      <c r="H2450" s="4"/>
    </row>
    <row r="2451" spans="5:8" hidden="1" outlineLevel="2" x14ac:dyDescent="0.2">
      <c r="E2451" s="37" t="str">
        <f t="shared" ref="E2451:G2451" si="747" xml:space="preserve"> E$895</f>
        <v xml:space="preserve">Ofwat - PR24 Residential retail revenue adjustment eligible for tax uplift in 2027-28 CPIH FYA prices (WR) </v>
      </c>
      <c r="F2451" s="4">
        <f t="shared" si="747"/>
        <v>0</v>
      </c>
      <c r="G2451" s="37" t="str">
        <f t="shared" si="747"/>
        <v>£m</v>
      </c>
      <c r="H2451" s="4"/>
    </row>
    <row r="2452" spans="5:8" hidden="1" outlineLevel="2" x14ac:dyDescent="0.2">
      <c r="E2452" s="37" t="str">
        <f t="shared" ref="E2452:G2452" si="748" xml:space="preserve"> E$896</f>
        <v xml:space="preserve">Ofwat - PR24 Residential retail revenue adjustment eligible for tax uplift in 2027-28 CPIH FYA prices (WN) </v>
      </c>
      <c r="F2452" s="4">
        <f t="shared" si="748"/>
        <v>0</v>
      </c>
      <c r="G2452" s="37" t="str">
        <f t="shared" si="748"/>
        <v>£m</v>
      </c>
      <c r="H2452" s="4"/>
    </row>
    <row r="2453" spans="5:8" hidden="1" outlineLevel="2" x14ac:dyDescent="0.2">
      <c r="E2453" s="37" t="str">
        <f t="shared" ref="E2453:G2453" si="749" xml:space="preserve"> E$897</f>
        <v xml:space="preserve">Ofwat - PR24 Residential retail revenue adjustment eligible for tax uplift in 2027-28 CPIH FYA prices (WWN) </v>
      </c>
      <c r="F2453" s="4">
        <f t="shared" si="749"/>
        <v>0</v>
      </c>
      <c r="G2453" s="37" t="str">
        <f t="shared" si="749"/>
        <v>£m</v>
      </c>
      <c r="H2453" s="4"/>
    </row>
    <row r="2454" spans="5:8" hidden="1" outlineLevel="2" x14ac:dyDescent="0.2">
      <c r="E2454" s="37" t="str">
        <f t="shared" ref="E2454:G2454" si="750" xml:space="preserve"> E$898</f>
        <v xml:space="preserve">Ofwat - PR24 Residential retail revenue adjustment eligible for tax uplift in 2027-28 CPIH FYA prices (BR) </v>
      </c>
      <c r="F2454" s="4">
        <f t="shared" si="750"/>
        <v>0</v>
      </c>
      <c r="G2454" s="37" t="str">
        <f t="shared" si="750"/>
        <v>£m</v>
      </c>
      <c r="H2454" s="4"/>
    </row>
    <row r="2455" spans="5:8" hidden="1" outlineLevel="2" x14ac:dyDescent="0.2">
      <c r="E2455" s="37" t="str">
        <f t="shared" ref="E2455:G2455" si="751" xml:space="preserve"> E$899</f>
        <v xml:space="preserve">Ofwat - PR24 Residential retail revenue adjustment eligible for tax uplift in 2027-28 CPIH FYA prices (ADDN1) </v>
      </c>
      <c r="F2455" s="4">
        <f t="shared" si="751"/>
        <v>0</v>
      </c>
      <c r="G2455" s="37" t="str">
        <f t="shared" si="751"/>
        <v>£m</v>
      </c>
      <c r="H2455" s="4"/>
    </row>
    <row r="2456" spans="5:8" hidden="1" outlineLevel="2" x14ac:dyDescent="0.2">
      <c r="E2456" s="37" t="str">
        <f t="shared" ref="E2456:G2456" si="752" xml:space="preserve"> E$900</f>
        <v xml:space="preserve">Ofwat - PR24 Residential retail revenue adjustment eligible for tax uplift in 2027-28 CPIH FYA prices (ADDN2) </v>
      </c>
      <c r="F2456" s="4">
        <f t="shared" si="752"/>
        <v>0</v>
      </c>
      <c r="G2456" s="37" t="str">
        <f t="shared" si="752"/>
        <v>£m</v>
      </c>
      <c r="H2456" s="4"/>
    </row>
    <row r="2457" spans="5:8" hidden="1" outlineLevel="2" x14ac:dyDescent="0.2">
      <c r="E2457" s="37" t="str">
        <f t="shared" ref="E2457:G2457" si="753" xml:space="preserve"> E$901</f>
        <v xml:space="preserve">Ofwat - PR24 Residential retail revenue adjustment eligible for tax uplift in 2027-28 CPIH FYA prices (Residential retail) </v>
      </c>
      <c r="F2457" s="4">
        <f t="shared" si="753"/>
        <v>0</v>
      </c>
      <c r="G2457" s="37" t="str">
        <f t="shared" si="753"/>
        <v>£m</v>
      </c>
      <c r="H2457" s="4"/>
    </row>
    <row r="2458" spans="5:8" hidden="1" outlineLevel="2" x14ac:dyDescent="0.2">
      <c r="E2458" s="37" t="str">
        <f t="shared" ref="E2458:G2458" si="754" xml:space="preserve"> E$902</f>
        <v xml:space="preserve">Ofwat - PR24 Residential retail revenue adjustment eligible for tax uplift in 2027-28 CPIH FYA prices (Business retail) </v>
      </c>
      <c r="F2458" s="4">
        <f t="shared" si="754"/>
        <v>0</v>
      </c>
      <c r="G2458" s="37" t="str">
        <f t="shared" si="754"/>
        <v>£m</v>
      </c>
      <c r="H2458" s="4"/>
    </row>
    <row r="2459" spans="5:8" hidden="1" outlineLevel="2" x14ac:dyDescent="0.2">
      <c r="E2459" s="37" t="str">
        <f t="shared" ref="E2459:G2459" si="755" xml:space="preserve"> E$786</f>
        <v xml:space="preserve">Ofwat - PR24 RFI revenue adjustment eligible for tax uplift in 2027-28 CPIH FYA prices (WR) </v>
      </c>
      <c r="F2459" s="4">
        <f t="shared" si="755"/>
        <v>0</v>
      </c>
      <c r="G2459" s="37" t="str">
        <f t="shared" si="755"/>
        <v>£m</v>
      </c>
      <c r="H2459" s="4"/>
    </row>
    <row r="2460" spans="5:8" hidden="1" outlineLevel="2" x14ac:dyDescent="0.2">
      <c r="E2460" s="37" t="str">
        <f t="shared" ref="E2460:G2460" si="756" xml:space="preserve"> E$787</f>
        <v xml:space="preserve">Ofwat - PR24 RFI revenue adjustment eligible for tax uplift in 2027-28 CPIH FYA prices (WN) </v>
      </c>
      <c r="F2460" s="4">
        <f t="shared" si="756"/>
        <v>0</v>
      </c>
      <c r="G2460" s="37" t="str">
        <f t="shared" si="756"/>
        <v>£m</v>
      </c>
      <c r="H2460" s="4"/>
    </row>
    <row r="2461" spans="5:8" hidden="1" outlineLevel="2" x14ac:dyDescent="0.2">
      <c r="E2461" s="37" t="str">
        <f t="shared" ref="E2461:G2461" si="757" xml:space="preserve"> E$788</f>
        <v xml:space="preserve">Ofwat - PR24 RFI revenue adjustment eligible for tax uplift in 2027-28 CPIH FYA prices (WWN) </v>
      </c>
      <c r="F2461" s="4">
        <f t="shared" si="757"/>
        <v>0</v>
      </c>
      <c r="G2461" s="37" t="str">
        <f t="shared" si="757"/>
        <v>£m</v>
      </c>
      <c r="H2461" s="4"/>
    </row>
    <row r="2462" spans="5:8" hidden="1" outlineLevel="2" x14ac:dyDescent="0.2">
      <c r="E2462" s="37" t="str">
        <f t="shared" ref="E2462:G2462" si="758" xml:space="preserve"> E$789</f>
        <v xml:space="preserve">Ofwat - PR24 RFI revenue adjustment eligible for tax uplift in 2027-28 CPIH FYA prices (BR) </v>
      </c>
      <c r="F2462" s="4">
        <f t="shared" si="758"/>
        <v>0</v>
      </c>
      <c r="G2462" s="37" t="str">
        <f t="shared" si="758"/>
        <v>£m</v>
      </c>
      <c r="H2462" s="4"/>
    </row>
    <row r="2463" spans="5:8" hidden="1" outlineLevel="2" x14ac:dyDescent="0.2">
      <c r="E2463" s="37" t="str">
        <f t="shared" ref="E2463:G2463" si="759" xml:space="preserve"> E$790</f>
        <v xml:space="preserve">Ofwat - PR24 RFI revenue adjustment eligible for tax uplift in 2027-28 CPIH FYA prices (ADDN1) </v>
      </c>
      <c r="F2463" s="4">
        <f t="shared" si="759"/>
        <v>0</v>
      </c>
      <c r="G2463" s="37" t="str">
        <f t="shared" si="759"/>
        <v>£m</v>
      </c>
      <c r="H2463" s="4"/>
    </row>
    <row r="2464" spans="5:8" hidden="1" outlineLevel="2" x14ac:dyDescent="0.2">
      <c r="E2464" s="37" t="str">
        <f t="shared" ref="E2464:G2464" si="760" xml:space="preserve"> E$791</f>
        <v xml:space="preserve">Ofwat - PR24 RFI revenue adjustment eligible for tax uplift in 2027-28 CPIH FYA prices (ADDN2) </v>
      </c>
      <c r="F2464" s="4">
        <f t="shared" si="760"/>
        <v>0</v>
      </c>
      <c r="G2464" s="37" t="str">
        <f t="shared" si="760"/>
        <v>£m</v>
      </c>
      <c r="H2464" s="4"/>
    </row>
    <row r="2465" spans="5:8" hidden="1" outlineLevel="2" x14ac:dyDescent="0.2">
      <c r="E2465" s="37" t="str">
        <f t="shared" ref="E2465:G2465" si="761" xml:space="preserve"> E$792</f>
        <v xml:space="preserve">Ofwat - PR24 RFI revenue adjustment eligible for tax uplift in 2027-28 CPIH FYA prices (Residential retail) </v>
      </c>
      <c r="F2465" s="4">
        <f t="shared" si="761"/>
        <v>0</v>
      </c>
      <c r="G2465" s="37" t="str">
        <f t="shared" si="761"/>
        <v>£m</v>
      </c>
      <c r="H2465" s="4"/>
    </row>
    <row r="2466" spans="5:8" hidden="1" outlineLevel="2" x14ac:dyDescent="0.2">
      <c r="E2466" s="37" t="str">
        <f t="shared" ref="E2466:G2466" si="762" xml:space="preserve"> E$793</f>
        <v xml:space="preserve">Ofwat - PR24 RFI revenue adjustment eligible for tax uplift in 2027-28 CPIH FYA prices (Business retail) </v>
      </c>
      <c r="F2466" s="4">
        <f t="shared" si="762"/>
        <v>0</v>
      </c>
      <c r="G2466" s="37" t="str">
        <f t="shared" si="762"/>
        <v>£m</v>
      </c>
      <c r="H2466" s="4"/>
    </row>
    <row r="2467" spans="5:8" hidden="1" outlineLevel="2" x14ac:dyDescent="0.2">
      <c r="E2467" s="37" t="str">
        <f t="shared" ref="E2467:G2467" si="763" xml:space="preserve"> E$841</f>
        <v xml:space="preserve">Ofwat - PR24 Bioresources revenue adjustment eligible for tax uplift in 2027-28 CPIH FYA prices (WR) </v>
      </c>
      <c r="F2467" s="4">
        <f t="shared" si="763"/>
        <v>0</v>
      </c>
      <c r="G2467" s="37" t="str">
        <f t="shared" si="763"/>
        <v>£m</v>
      </c>
      <c r="H2467" s="4"/>
    </row>
    <row r="2468" spans="5:8" hidden="1" outlineLevel="2" x14ac:dyDescent="0.2">
      <c r="E2468" s="37" t="str">
        <f t="shared" ref="E2468:G2468" si="764" xml:space="preserve"> E$842</f>
        <v xml:space="preserve">Ofwat - PR24 Bioresources revenue adjustment eligible for tax uplift in 2027-28 CPIH FYA prices (WN) </v>
      </c>
      <c r="F2468" s="4">
        <f t="shared" si="764"/>
        <v>0</v>
      </c>
      <c r="G2468" s="37" t="str">
        <f t="shared" si="764"/>
        <v>£m</v>
      </c>
      <c r="H2468" s="4"/>
    </row>
    <row r="2469" spans="5:8" hidden="1" outlineLevel="2" x14ac:dyDescent="0.2">
      <c r="E2469" s="37" t="str">
        <f t="shared" ref="E2469:G2469" si="765" xml:space="preserve"> E$843</f>
        <v xml:space="preserve">Ofwat - PR24 Bioresources revenue adjustment eligible for tax uplift in 2027-28 CPIH FYA prices (WWN) </v>
      </c>
      <c r="F2469" s="4">
        <f t="shared" si="765"/>
        <v>0</v>
      </c>
      <c r="G2469" s="37" t="str">
        <f t="shared" si="765"/>
        <v>£m</v>
      </c>
      <c r="H2469" s="4"/>
    </row>
    <row r="2470" spans="5:8" hidden="1" outlineLevel="2" x14ac:dyDescent="0.2">
      <c r="E2470" s="37" t="str">
        <f t="shared" ref="E2470:G2470" si="766" xml:space="preserve"> E$844</f>
        <v xml:space="preserve">Ofwat - PR24 Bioresources revenue adjustment eligible for tax uplift in 2027-28 CPIH FYA prices (BR) </v>
      </c>
      <c r="F2470" s="4">
        <f t="shared" si="766"/>
        <v>0</v>
      </c>
      <c r="G2470" s="37" t="str">
        <f t="shared" si="766"/>
        <v>£m</v>
      </c>
      <c r="H2470" s="4"/>
    </row>
    <row r="2471" spans="5:8" hidden="1" outlineLevel="2" x14ac:dyDescent="0.2">
      <c r="E2471" s="37" t="str">
        <f t="shared" ref="E2471:G2471" si="767" xml:space="preserve"> E$845</f>
        <v xml:space="preserve">Ofwat - PR24 Bioresources revenue adjustment eligible for tax uplift in 2027-28 CPIH FYA prices (ADDN1) </v>
      </c>
      <c r="F2471" s="4">
        <f t="shared" si="767"/>
        <v>0</v>
      </c>
      <c r="G2471" s="37" t="str">
        <f t="shared" si="767"/>
        <v>£m</v>
      </c>
      <c r="H2471" s="4"/>
    </row>
    <row r="2472" spans="5:8" hidden="1" outlineLevel="2" x14ac:dyDescent="0.2">
      <c r="E2472" s="37" t="str">
        <f t="shared" ref="E2472:G2472" si="768" xml:space="preserve"> E$846</f>
        <v xml:space="preserve">Ofwat - PR24 Bioresources revenue adjustment eligible for tax uplift in 2027-28 CPIH FYA prices (ADDN2) </v>
      </c>
      <c r="F2472" s="4">
        <f t="shared" si="768"/>
        <v>0</v>
      </c>
      <c r="G2472" s="37" t="str">
        <f t="shared" si="768"/>
        <v>£m</v>
      </c>
      <c r="H2472" s="4"/>
    </row>
    <row r="2473" spans="5:8" hidden="1" outlineLevel="2" x14ac:dyDescent="0.2">
      <c r="E2473" s="37" t="str">
        <f t="shared" ref="E2473:G2473" si="769" xml:space="preserve"> E$847</f>
        <v xml:space="preserve">Ofwat - PR24 Bioresources revenue adjustment eligible for tax uplift in 2027-28 CPIH FYA prices (Residential retail) </v>
      </c>
      <c r="F2473" s="4">
        <f t="shared" si="769"/>
        <v>0</v>
      </c>
      <c r="G2473" s="37" t="str">
        <f t="shared" si="769"/>
        <v>£m</v>
      </c>
      <c r="H2473" s="4"/>
    </row>
    <row r="2474" spans="5:8" hidden="1" outlineLevel="2" x14ac:dyDescent="0.2">
      <c r="E2474" s="37" t="str">
        <f t="shared" ref="E2474:G2474" si="770" xml:space="preserve"> E$848</f>
        <v xml:space="preserve">Ofwat - PR24 Bioresources revenue adjustment eligible for tax uplift in 2027-28 CPIH FYA prices (Business retail) </v>
      </c>
      <c r="F2474" s="4">
        <f t="shared" si="770"/>
        <v>0</v>
      </c>
      <c r="G2474" s="37" t="str">
        <f t="shared" si="770"/>
        <v>£m</v>
      </c>
      <c r="H2474" s="4"/>
    </row>
    <row r="2475" spans="5:8" hidden="1" outlineLevel="2" x14ac:dyDescent="0.2">
      <c r="E2475" s="37" t="str">
        <f t="shared" ref="E2475:G2475" si="771" xml:space="preserve"> E$868</f>
        <v xml:space="preserve">Ofwat - PR24 Bioresources forecasting accuracy incentive penalty adjustment eligible for tax uplift in 2027-28 CPIH FYA prices (WR) </v>
      </c>
      <c r="F2475" s="4">
        <f t="shared" si="771"/>
        <v>0</v>
      </c>
      <c r="G2475" s="37" t="str">
        <f t="shared" si="771"/>
        <v>£m</v>
      </c>
      <c r="H2475" s="4"/>
    </row>
    <row r="2476" spans="5:8" hidden="1" outlineLevel="2" x14ac:dyDescent="0.2">
      <c r="E2476" s="37" t="str">
        <f t="shared" ref="E2476:G2476" si="772" xml:space="preserve"> E$869</f>
        <v xml:space="preserve">Ofwat - PR24 Bioresources forecasting accuracy incentive penalty adjustment eligible for tax uplift in 2027-28 CPIH FYA prices (WN) </v>
      </c>
      <c r="F2476" s="4">
        <f t="shared" si="772"/>
        <v>0</v>
      </c>
      <c r="G2476" s="37" t="str">
        <f t="shared" si="772"/>
        <v>£m</v>
      </c>
      <c r="H2476" s="4"/>
    </row>
    <row r="2477" spans="5:8" hidden="1" outlineLevel="2" x14ac:dyDescent="0.2">
      <c r="E2477" s="37" t="str">
        <f t="shared" ref="E2477:G2477" si="773" xml:space="preserve"> E$870</f>
        <v xml:space="preserve">Ofwat - PR24 Bioresources forecasting accuracy incentive penalty adjustment eligible for tax uplift in 2027-28 CPIH FYA prices (WWN) </v>
      </c>
      <c r="F2477" s="4">
        <f t="shared" si="773"/>
        <v>0</v>
      </c>
      <c r="G2477" s="37" t="str">
        <f t="shared" si="773"/>
        <v>£m</v>
      </c>
      <c r="H2477" s="4"/>
    </row>
    <row r="2478" spans="5:8" hidden="1" outlineLevel="2" x14ac:dyDescent="0.2">
      <c r="E2478" s="37" t="str">
        <f t="shared" ref="E2478:G2478" si="774" xml:space="preserve"> E$871</f>
        <v xml:space="preserve">Ofwat - PR24 Bioresources forecasting accuracy incentive penalty adjustment eligible for tax uplift in 2027-28 CPIH FYA prices (BR) </v>
      </c>
      <c r="F2478" s="4">
        <f t="shared" si="774"/>
        <v>0</v>
      </c>
      <c r="G2478" s="37" t="str">
        <f t="shared" si="774"/>
        <v>£m</v>
      </c>
      <c r="H2478" s="4"/>
    </row>
    <row r="2479" spans="5:8" hidden="1" outlineLevel="2" x14ac:dyDescent="0.2">
      <c r="E2479" s="37" t="str">
        <f t="shared" ref="E2479:G2479" si="775" xml:space="preserve"> E$872</f>
        <v xml:space="preserve">Ofwat - PR24 Bioresources forecasting accuracy incentive penalty adjustment eligible for tax uplift in 2027-28 CPIH FYA prices (ADDN1) </v>
      </c>
      <c r="F2479" s="4">
        <f t="shared" si="775"/>
        <v>0</v>
      </c>
      <c r="G2479" s="37" t="str">
        <f t="shared" si="775"/>
        <v>£m</v>
      </c>
      <c r="H2479" s="4"/>
    </row>
    <row r="2480" spans="5:8" hidden="1" outlineLevel="2" x14ac:dyDescent="0.2">
      <c r="E2480" s="37" t="str">
        <f t="shared" ref="E2480:G2480" si="776" xml:space="preserve"> E$873</f>
        <v xml:space="preserve">Ofwat - PR24 Bioresources forecasting accuracy incentive penalty adjustment eligible for tax uplift in 2027-28 CPIH FYA prices (ADDN2) </v>
      </c>
      <c r="F2480" s="4">
        <f t="shared" si="776"/>
        <v>0</v>
      </c>
      <c r="G2480" s="37" t="str">
        <f t="shared" si="776"/>
        <v>£m</v>
      </c>
      <c r="H2480" s="4"/>
    </row>
    <row r="2481" spans="1:8" hidden="1" outlineLevel="2" x14ac:dyDescent="0.2">
      <c r="E2481" s="37" t="str">
        <f t="shared" ref="E2481:G2481" si="777" xml:space="preserve"> E$874</f>
        <v xml:space="preserve">Ofwat - PR24 Bioresources forecasting accuracy incentive penalty adjustment eligible for tax uplift in 2027-28 CPIH FYA prices (Residential retail) </v>
      </c>
      <c r="F2481" s="4">
        <f t="shared" si="777"/>
        <v>0</v>
      </c>
      <c r="G2481" s="37" t="str">
        <f t="shared" si="777"/>
        <v>£m</v>
      </c>
      <c r="H2481" s="4"/>
    </row>
    <row r="2482" spans="1:8" hidden="1" outlineLevel="2" x14ac:dyDescent="0.2">
      <c r="E2482" s="37" t="str">
        <f t="shared" ref="E2482:G2482" si="778" xml:space="preserve"> E$875</f>
        <v xml:space="preserve">Ofwat - PR24 Bioresources forecasting accuracy incentive penalty adjustment eligible for tax uplift in 2027-28 CPIH FYA prices (Business retail) </v>
      </c>
      <c r="F2482" s="4">
        <f t="shared" si="778"/>
        <v>0</v>
      </c>
      <c r="G2482" s="37" t="str">
        <f t="shared" si="778"/>
        <v>£m</v>
      </c>
      <c r="H2482" s="4"/>
    </row>
    <row r="2483" spans="1:8" hidden="1" outlineLevel="2" x14ac:dyDescent="0.2">
      <c r="A2483" s="3"/>
      <c r="B2483" s="3"/>
      <c r="C2483" s="10"/>
      <c r="D2483" s="11"/>
      <c r="E2483" s="211" t="s">
        <v>122</v>
      </c>
      <c r="F2483" s="212">
        <f t="shared" ref="F2483:F2490" si="779" xml:space="preserve"> SUM( $F2307,$F2315,$F2323,$F2331,$F2339,$F2347,$F2355,$F2363,$F2371,$F2379,$F2387,$F2395,$F2403,$F2411,$F2419,$F2427,$F2435,$F2443,$F2451,$F2459,$F2467,$F2475 )</f>
        <v>0</v>
      </c>
      <c r="G2483" s="211" t="s">
        <v>199</v>
      </c>
      <c r="H2483" s="4"/>
    </row>
    <row r="2484" spans="1:8" hidden="1" outlineLevel="2" x14ac:dyDescent="0.2">
      <c r="A2484" s="3"/>
      <c r="B2484" s="3"/>
      <c r="C2484" s="10"/>
      <c r="D2484" s="11"/>
      <c r="E2484" s="211" t="s">
        <v>2946</v>
      </c>
      <c r="F2484" s="212">
        <f t="shared" si="779"/>
        <v>0</v>
      </c>
      <c r="G2484" s="211" t="s">
        <v>199</v>
      </c>
      <c r="H2484" s="4"/>
    </row>
    <row r="2485" spans="1:8" hidden="1" outlineLevel="2" x14ac:dyDescent="0.2">
      <c r="A2485" s="3"/>
      <c r="B2485" s="3"/>
      <c r="C2485" s="10"/>
      <c r="D2485" s="11"/>
      <c r="E2485" s="211" t="s">
        <v>635</v>
      </c>
      <c r="F2485" s="212">
        <f t="shared" si="779"/>
        <v>0</v>
      </c>
      <c r="G2485" s="211" t="s">
        <v>199</v>
      </c>
      <c r="H2485" s="4"/>
    </row>
    <row r="2486" spans="1:8" hidden="1" outlineLevel="2" x14ac:dyDescent="0.2">
      <c r="A2486" s="3"/>
      <c r="B2486" s="3"/>
      <c r="C2486" s="10"/>
      <c r="D2486" s="11"/>
      <c r="E2486" s="211" t="s">
        <v>1423</v>
      </c>
      <c r="F2486" s="212">
        <f t="shared" si="779"/>
        <v>0</v>
      </c>
      <c r="G2486" s="211" t="s">
        <v>199</v>
      </c>
      <c r="H2486" s="4"/>
    </row>
    <row r="2487" spans="1:8" hidden="1" outlineLevel="2" x14ac:dyDescent="0.2">
      <c r="A2487" s="3"/>
      <c r="B2487" s="3"/>
      <c r="C2487" s="10"/>
      <c r="D2487" s="11"/>
      <c r="E2487" s="211" t="s">
        <v>1424</v>
      </c>
      <c r="F2487" s="212">
        <f t="shared" si="779"/>
        <v>0</v>
      </c>
      <c r="G2487" s="211" t="s">
        <v>199</v>
      </c>
      <c r="H2487" s="4"/>
    </row>
    <row r="2488" spans="1:8" hidden="1" outlineLevel="2" x14ac:dyDescent="0.2">
      <c r="A2488" s="3"/>
      <c r="B2488" s="3"/>
      <c r="C2488" s="10"/>
      <c r="D2488" s="11"/>
      <c r="E2488" s="211" t="s">
        <v>2947</v>
      </c>
      <c r="F2488" s="212">
        <f t="shared" si="779"/>
        <v>0</v>
      </c>
      <c r="G2488" s="211" t="s">
        <v>199</v>
      </c>
      <c r="H2488" s="4"/>
    </row>
    <row r="2489" spans="1:8" hidden="1" outlineLevel="2" x14ac:dyDescent="0.2">
      <c r="A2489" s="3"/>
      <c r="B2489" s="3"/>
      <c r="C2489" s="10"/>
      <c r="D2489" s="11"/>
      <c r="E2489" s="211" t="s">
        <v>2767</v>
      </c>
      <c r="F2489" s="212">
        <f t="shared" si="779"/>
        <v>0</v>
      </c>
      <c r="G2489" s="211" t="s">
        <v>199</v>
      </c>
      <c r="H2489" s="4"/>
    </row>
    <row r="2490" spans="1:8" hidden="1" outlineLevel="2" x14ac:dyDescent="0.2">
      <c r="A2490" s="3"/>
      <c r="B2490" s="3"/>
      <c r="C2490" s="10"/>
      <c r="D2490" s="11"/>
      <c r="E2490" s="211" t="s">
        <v>1819</v>
      </c>
      <c r="F2490" s="212">
        <f t="shared" si="779"/>
        <v>0</v>
      </c>
      <c r="G2490" s="211" t="s">
        <v>199</v>
      </c>
      <c r="H2490" s="4"/>
    </row>
    <row r="2491" spans="1:8" hidden="1" outlineLevel="2" x14ac:dyDescent="0.2"/>
    <row r="2492" spans="1:8" hidden="1" outlineLevel="1" x14ac:dyDescent="0.2"/>
    <row r="2493" spans="1:8" hidden="1" outlineLevel="1" x14ac:dyDescent="0.2"/>
    <row r="2494" spans="1:8" s="21" customFormat="1" hidden="1" outlineLevel="1" x14ac:dyDescent="0.2">
      <c r="A2494" s="17"/>
      <c r="B2494" s="17"/>
      <c r="C2494" s="35" t="s">
        <v>52</v>
      </c>
      <c r="D2494" s="31"/>
    </row>
    <row r="2495" spans="1:8" hidden="1" outlineLevel="1" x14ac:dyDescent="0.2"/>
    <row r="2496" spans="1:8" hidden="1" outlineLevel="2" x14ac:dyDescent="0.2">
      <c r="B2496" s="33" t="s">
        <v>399</v>
      </c>
    </row>
    <row r="2497" spans="5:8" hidden="1" outlineLevel="2" x14ac:dyDescent="0.2">
      <c r="E2497" s="37" t="str">
        <f t="shared" ref="E2497:G2497" si="780" xml:space="preserve"> E$1516</f>
        <v xml:space="preserve">Ofwat - PR24 ODI revenue adjustment not eligible for tax uplift in 2027-28 CPIH FYA prices (WR) </v>
      </c>
      <c r="F2497" s="4">
        <f t="shared" si="780"/>
        <v>0</v>
      </c>
      <c r="G2497" s="37" t="str">
        <f t="shared" si="780"/>
        <v>£m</v>
      </c>
      <c r="H2497" s="4"/>
    </row>
    <row r="2498" spans="5:8" hidden="1" outlineLevel="2" x14ac:dyDescent="0.2">
      <c r="E2498" s="37" t="str">
        <f t="shared" ref="E2498:G2498" si="781" xml:space="preserve"> E$1517</f>
        <v xml:space="preserve">Ofwat - PR24 ODI revenue adjustment not eligible for tax uplift in 2027-28 CPIH FYA prices (WN) </v>
      </c>
      <c r="F2498" s="4">
        <f t="shared" si="781"/>
        <v>0</v>
      </c>
      <c r="G2498" s="37" t="str">
        <f t="shared" si="781"/>
        <v>£m</v>
      </c>
      <c r="H2498" s="4"/>
    </row>
    <row r="2499" spans="5:8" hidden="1" outlineLevel="2" x14ac:dyDescent="0.2">
      <c r="E2499" s="37" t="str">
        <f t="shared" ref="E2499:G2499" si="782" xml:space="preserve"> E$1518</f>
        <v xml:space="preserve">Ofwat - PR24 ODI revenue adjustment not eligible for tax uplift in 2027-28 CPIH FYA prices (WWN) </v>
      </c>
      <c r="F2499" s="4">
        <f t="shared" si="782"/>
        <v>0</v>
      </c>
      <c r="G2499" s="37" t="str">
        <f t="shared" si="782"/>
        <v>£m</v>
      </c>
      <c r="H2499" s="4"/>
    </row>
    <row r="2500" spans="5:8" hidden="1" outlineLevel="2" x14ac:dyDescent="0.2">
      <c r="E2500" s="37" t="str">
        <f t="shared" ref="E2500:G2500" si="783" xml:space="preserve"> E$1519</f>
        <v xml:space="preserve">Ofwat - PR24 ODI revenue adjustment not eligible for tax uplift in 2027-28 CPIH FYA prices (BR) </v>
      </c>
      <c r="F2500" s="4">
        <f t="shared" si="783"/>
        <v>0</v>
      </c>
      <c r="G2500" s="37" t="str">
        <f t="shared" si="783"/>
        <v>£m</v>
      </c>
      <c r="H2500" s="4"/>
    </row>
    <row r="2501" spans="5:8" hidden="1" outlineLevel="2" x14ac:dyDescent="0.2">
      <c r="E2501" s="37" t="str">
        <f t="shared" ref="E2501:G2501" si="784" xml:space="preserve"> E$1520</f>
        <v xml:space="preserve">Ofwat - PR24 ODI revenue adjustment not eligible for tax uplift in 2027-28 CPIH FYA prices (ADDN1) </v>
      </c>
      <c r="F2501" s="4">
        <f t="shared" si="784"/>
        <v>0</v>
      </c>
      <c r="G2501" s="37" t="str">
        <f t="shared" si="784"/>
        <v>£m</v>
      </c>
      <c r="H2501" s="4"/>
    </row>
    <row r="2502" spans="5:8" hidden="1" outlineLevel="2" x14ac:dyDescent="0.2">
      <c r="E2502" s="37" t="str">
        <f t="shared" ref="E2502:G2502" si="785" xml:space="preserve"> E$1521</f>
        <v xml:space="preserve">Ofwat - PR24 ODI revenue adjustment not eligible for tax uplift in 2027-28 CPIH FYA prices (ADDN2) </v>
      </c>
      <c r="F2502" s="4">
        <f t="shared" si="785"/>
        <v>0</v>
      </c>
      <c r="G2502" s="37" t="str">
        <f t="shared" si="785"/>
        <v>£m</v>
      </c>
      <c r="H2502" s="4"/>
    </row>
    <row r="2503" spans="5:8" hidden="1" outlineLevel="2" x14ac:dyDescent="0.2">
      <c r="E2503" s="37" t="str">
        <f t="shared" ref="E2503:G2503" si="786" xml:space="preserve"> E$1522</f>
        <v xml:space="preserve">Ofwat - PR24 ODI revenue adjustment not eligible for tax uplift in 2027-28 CPIH FYA prices (Residential retail) </v>
      </c>
      <c r="F2503" s="4">
        <f t="shared" si="786"/>
        <v>0</v>
      </c>
      <c r="G2503" s="37" t="str">
        <f t="shared" si="786"/>
        <v>£m</v>
      </c>
      <c r="H2503" s="4"/>
    </row>
    <row r="2504" spans="5:8" hidden="1" outlineLevel="2" x14ac:dyDescent="0.2">
      <c r="E2504" s="37" t="str">
        <f t="shared" ref="E2504:G2504" si="787" xml:space="preserve"> E$1523</f>
        <v xml:space="preserve">Ofwat - PR24 ODI revenue adjustment not eligible for tax uplift in 2027-28 CPIH FYA prices (Business retail) </v>
      </c>
      <c r="F2504" s="4">
        <f t="shared" si="787"/>
        <v>0</v>
      </c>
      <c r="G2504" s="37" t="str">
        <f t="shared" si="787"/>
        <v>£m</v>
      </c>
      <c r="H2504" s="4"/>
    </row>
    <row r="2505" spans="5:8" hidden="1" outlineLevel="2" x14ac:dyDescent="0.2">
      <c r="E2505" s="37" t="str">
        <f t="shared" ref="E2505:G2505" si="788" xml:space="preserve"> E$1570</f>
        <v xml:space="preserve">Ofwat - PR24 Delayed delivery cashflow mechanism (DDCM) revenue adjustment not eligible for tax uplift in 2027-28 CPIH FYA prices (WR) </v>
      </c>
      <c r="F2505" s="4">
        <f t="shared" si="788"/>
        <v>0</v>
      </c>
      <c r="G2505" s="37" t="str">
        <f t="shared" si="788"/>
        <v>£m</v>
      </c>
      <c r="H2505" s="4"/>
    </row>
    <row r="2506" spans="5:8" hidden="1" outlineLevel="2" x14ac:dyDescent="0.2">
      <c r="E2506" s="37" t="str">
        <f t="shared" ref="E2506:G2506" si="789" xml:space="preserve"> E$1571</f>
        <v xml:space="preserve">Ofwat - PR24 Delayed delivery cashflow mechanism (DDCM) revenue adjustment not eligible for tax uplift in 2027-28 CPIH FYA prices (WN) </v>
      </c>
      <c r="F2506" s="4">
        <f t="shared" si="789"/>
        <v>0</v>
      </c>
      <c r="G2506" s="37" t="str">
        <f t="shared" si="789"/>
        <v>£m</v>
      </c>
      <c r="H2506" s="4"/>
    </row>
    <row r="2507" spans="5:8" hidden="1" outlineLevel="2" x14ac:dyDescent="0.2">
      <c r="E2507" s="37" t="str">
        <f t="shared" ref="E2507:G2507" si="790" xml:space="preserve"> E$1572</f>
        <v xml:space="preserve">Ofwat - PR24 Delayed delivery cashflow mechanism (DDCM) revenue adjustment not eligible for tax uplift in 2027-28 CPIH FYA prices (WWN) </v>
      </c>
      <c r="F2507" s="4">
        <f t="shared" si="790"/>
        <v>0</v>
      </c>
      <c r="G2507" s="37" t="str">
        <f t="shared" si="790"/>
        <v>£m</v>
      </c>
      <c r="H2507" s="4"/>
    </row>
    <row r="2508" spans="5:8" hidden="1" outlineLevel="2" x14ac:dyDescent="0.2">
      <c r="E2508" s="37" t="str">
        <f t="shared" ref="E2508:G2508" si="791" xml:space="preserve"> E$1573</f>
        <v xml:space="preserve">Ofwat - PR24 Delayed delivery cashflow mechanism (DDCM) revenue adjustment not eligible for tax uplift in 2027-28 CPIH FYA prices (BR) </v>
      </c>
      <c r="F2508" s="4">
        <f t="shared" si="791"/>
        <v>0</v>
      </c>
      <c r="G2508" s="37" t="str">
        <f t="shared" si="791"/>
        <v>£m</v>
      </c>
      <c r="H2508" s="4"/>
    </row>
    <row r="2509" spans="5:8" hidden="1" outlineLevel="2" x14ac:dyDescent="0.2">
      <c r="E2509" s="37" t="str">
        <f t="shared" ref="E2509:G2509" si="792" xml:space="preserve"> E$1574</f>
        <v xml:space="preserve">Ofwat - PR24 Delayed delivery cashflow mechanism (DDCM) revenue adjustment not eligible for tax uplift in 2027-28 CPIH FYA prices (ADDN1) </v>
      </c>
      <c r="F2509" s="4">
        <f t="shared" si="792"/>
        <v>0</v>
      </c>
      <c r="G2509" s="37" t="str">
        <f t="shared" si="792"/>
        <v>£m</v>
      </c>
      <c r="H2509" s="4"/>
    </row>
    <row r="2510" spans="5:8" hidden="1" outlineLevel="2" x14ac:dyDescent="0.2">
      <c r="E2510" s="37" t="str">
        <f t="shared" ref="E2510:G2510" si="793" xml:space="preserve"> E$1575</f>
        <v xml:space="preserve">Ofwat - PR24 Delayed delivery cashflow mechanism (DDCM) revenue adjustment not eligible for tax uplift in 2027-28 CPIH FYA prices (ADDN2) </v>
      </c>
      <c r="F2510" s="4">
        <f t="shared" si="793"/>
        <v>0</v>
      </c>
      <c r="G2510" s="37" t="str">
        <f t="shared" si="793"/>
        <v>£m</v>
      </c>
      <c r="H2510" s="4"/>
    </row>
    <row r="2511" spans="5:8" hidden="1" outlineLevel="2" x14ac:dyDescent="0.2">
      <c r="E2511" s="37" t="str">
        <f t="shared" ref="E2511:G2511" si="794" xml:space="preserve"> E$1576</f>
        <v xml:space="preserve">Ofwat - PR24 Delayed delivery cashflow mechanism (DDCM) revenue adjustment not eligible for tax uplift in 2027-28 CPIH FYA prices (Residential retail) </v>
      </c>
      <c r="F2511" s="4">
        <f t="shared" si="794"/>
        <v>0</v>
      </c>
      <c r="G2511" s="37" t="str">
        <f t="shared" si="794"/>
        <v>£m</v>
      </c>
      <c r="H2511" s="4"/>
    </row>
    <row r="2512" spans="5:8" hidden="1" outlineLevel="2" x14ac:dyDescent="0.2">
      <c r="E2512" s="37" t="str">
        <f t="shared" ref="E2512:G2512" si="795" xml:space="preserve"> E$1577</f>
        <v xml:space="preserve">Ofwat - PR24 Delayed delivery cashflow mechanism (DDCM) revenue adjustment not eligible for tax uplift in 2027-28 CPIH FYA prices (Business retail) </v>
      </c>
      <c r="F2512" s="4">
        <f t="shared" si="795"/>
        <v>0</v>
      </c>
      <c r="G2512" s="37" t="str">
        <f t="shared" si="795"/>
        <v>£m</v>
      </c>
      <c r="H2512" s="4"/>
    </row>
    <row r="2513" spans="5:8" hidden="1" outlineLevel="2" x14ac:dyDescent="0.2">
      <c r="E2513" s="37" t="str">
        <f t="shared" ref="E2513:G2513" si="796" xml:space="preserve"> E$1678</f>
        <v xml:space="preserve">Ofwat - PR24 Business retail revenue adjustment not eligible for tax uplift in 2027-28 CPIH FYA prices (WR) </v>
      </c>
      <c r="F2513" s="4">
        <f t="shared" si="796"/>
        <v>0</v>
      </c>
      <c r="G2513" s="37" t="str">
        <f t="shared" si="796"/>
        <v>£m</v>
      </c>
      <c r="H2513" s="4"/>
    </row>
    <row r="2514" spans="5:8" hidden="1" outlineLevel="2" x14ac:dyDescent="0.2">
      <c r="E2514" s="37" t="str">
        <f t="shared" ref="E2514:G2514" si="797" xml:space="preserve"> E$1679</f>
        <v xml:space="preserve">Ofwat - PR24 Business retail revenue adjustment not eligible for tax uplift in 2027-28 CPIH FYA prices (WN) </v>
      </c>
      <c r="F2514" s="4">
        <f t="shared" si="797"/>
        <v>0</v>
      </c>
      <c r="G2514" s="37" t="str">
        <f t="shared" si="797"/>
        <v>£m</v>
      </c>
      <c r="H2514" s="4"/>
    </row>
    <row r="2515" spans="5:8" hidden="1" outlineLevel="2" x14ac:dyDescent="0.2">
      <c r="E2515" s="37" t="str">
        <f t="shared" ref="E2515:G2515" si="798" xml:space="preserve"> E$1680</f>
        <v xml:space="preserve">Ofwat - PR24 Business retail revenue adjustment not eligible for tax uplift in 2027-28 CPIH FYA prices (WWN) </v>
      </c>
      <c r="F2515" s="4">
        <f t="shared" si="798"/>
        <v>0</v>
      </c>
      <c r="G2515" s="37" t="str">
        <f t="shared" si="798"/>
        <v>£m</v>
      </c>
      <c r="H2515" s="4"/>
    </row>
    <row r="2516" spans="5:8" hidden="1" outlineLevel="2" x14ac:dyDescent="0.2">
      <c r="E2516" s="37" t="str">
        <f t="shared" ref="E2516:G2516" si="799" xml:space="preserve"> E$1681</f>
        <v xml:space="preserve">Ofwat - PR24 Business retail revenue adjustment not eligible for tax uplift in 2027-28 CPIH FYA prices (BR) </v>
      </c>
      <c r="F2516" s="4">
        <f t="shared" si="799"/>
        <v>0</v>
      </c>
      <c r="G2516" s="37" t="str">
        <f t="shared" si="799"/>
        <v>£m</v>
      </c>
      <c r="H2516" s="4"/>
    </row>
    <row r="2517" spans="5:8" hidden="1" outlineLevel="2" x14ac:dyDescent="0.2">
      <c r="E2517" s="37" t="str">
        <f t="shared" ref="E2517:G2517" si="800" xml:space="preserve"> E$1682</f>
        <v xml:space="preserve">Ofwat - PR24 Business retail revenue adjustment not eligible for tax uplift in 2027-28 CPIH FYA prices (ADDN1) </v>
      </c>
      <c r="F2517" s="4">
        <f t="shared" si="800"/>
        <v>0</v>
      </c>
      <c r="G2517" s="37" t="str">
        <f t="shared" si="800"/>
        <v>£m</v>
      </c>
      <c r="H2517" s="4"/>
    </row>
    <row r="2518" spans="5:8" hidden="1" outlineLevel="2" x14ac:dyDescent="0.2">
      <c r="E2518" s="37" t="str">
        <f t="shared" ref="E2518:G2518" si="801" xml:space="preserve"> E$1683</f>
        <v xml:space="preserve">Ofwat - PR24 Business retail revenue adjustment not eligible for tax uplift in 2027-28 CPIH FYA prices (ADDN2) </v>
      </c>
      <c r="F2518" s="4">
        <f t="shared" si="801"/>
        <v>0</v>
      </c>
      <c r="G2518" s="37" t="str">
        <f t="shared" si="801"/>
        <v>£m</v>
      </c>
      <c r="H2518" s="4"/>
    </row>
    <row r="2519" spans="5:8" hidden="1" outlineLevel="2" x14ac:dyDescent="0.2">
      <c r="E2519" s="37" t="str">
        <f t="shared" ref="E2519:G2519" si="802" xml:space="preserve"> E$1684</f>
        <v xml:space="preserve">Ofwat - PR24 Business retail revenue adjustment not eligible for tax uplift in 2027-28 CPIH FYA prices (Residential retail) </v>
      </c>
      <c r="F2519" s="4">
        <f t="shared" si="802"/>
        <v>0</v>
      </c>
      <c r="G2519" s="37" t="str">
        <f t="shared" si="802"/>
        <v>£m</v>
      </c>
      <c r="H2519" s="4"/>
    </row>
    <row r="2520" spans="5:8" hidden="1" outlineLevel="2" x14ac:dyDescent="0.2">
      <c r="E2520" s="37" t="str">
        <f t="shared" ref="E2520:G2520" si="803" xml:space="preserve"> E$1685</f>
        <v xml:space="preserve">Ofwat - PR24 Business retail revenue adjustment not eligible for tax uplift in 2027-28 CPIH FYA prices (Business retail) </v>
      </c>
      <c r="F2520" s="4">
        <f t="shared" si="803"/>
        <v>0</v>
      </c>
      <c r="G2520" s="37" t="str">
        <f t="shared" si="803"/>
        <v>£m</v>
      </c>
      <c r="H2520" s="4"/>
    </row>
    <row r="2521" spans="5:8" hidden="1" outlineLevel="2" x14ac:dyDescent="0.2">
      <c r="E2521" s="37" t="str">
        <f t="shared" ref="E2521:G2521" si="804" xml:space="preserve"> E$1705</f>
        <v xml:space="preserve">Ofwat - PR24 Water trading revenue adjustment not eligible for tax uplift in 2027-28 CPIH FYA prices (WR) </v>
      </c>
      <c r="F2521" s="4">
        <f t="shared" si="804"/>
        <v>0</v>
      </c>
      <c r="G2521" s="37" t="str">
        <f t="shared" si="804"/>
        <v>£m</v>
      </c>
      <c r="H2521" s="4"/>
    </row>
    <row r="2522" spans="5:8" hidden="1" outlineLevel="2" x14ac:dyDescent="0.2">
      <c r="E2522" s="37" t="str">
        <f t="shared" ref="E2522:G2522" si="805" xml:space="preserve"> E$1706</f>
        <v xml:space="preserve">Ofwat - PR24 Water trading revenue adjustment not eligible for tax uplift in 2027-28 CPIH FYA prices (WN) </v>
      </c>
      <c r="F2522" s="4">
        <f t="shared" si="805"/>
        <v>0</v>
      </c>
      <c r="G2522" s="37" t="str">
        <f t="shared" si="805"/>
        <v>£m</v>
      </c>
      <c r="H2522" s="4"/>
    </row>
    <row r="2523" spans="5:8" hidden="1" outlineLevel="2" x14ac:dyDescent="0.2">
      <c r="E2523" s="37" t="str">
        <f t="shared" ref="E2523:G2523" si="806" xml:space="preserve"> E$1707</f>
        <v xml:space="preserve">Ofwat - PR24 Water trading revenue adjustment not eligible for tax uplift in 2027-28 CPIH FYA prices (WWN) </v>
      </c>
      <c r="F2523" s="4">
        <f t="shared" si="806"/>
        <v>0</v>
      </c>
      <c r="G2523" s="37" t="str">
        <f t="shared" si="806"/>
        <v>£m</v>
      </c>
      <c r="H2523" s="4"/>
    </row>
    <row r="2524" spans="5:8" hidden="1" outlineLevel="2" x14ac:dyDescent="0.2">
      <c r="E2524" s="37" t="str">
        <f t="shared" ref="E2524:G2524" si="807" xml:space="preserve"> E$1708</f>
        <v xml:space="preserve">Ofwat - PR24 Water trading revenue adjustment not eligible for tax uplift in 2027-28 CPIH FYA prices (BR) </v>
      </c>
      <c r="F2524" s="4">
        <f t="shared" si="807"/>
        <v>0</v>
      </c>
      <c r="G2524" s="37" t="str">
        <f t="shared" si="807"/>
        <v>£m</v>
      </c>
      <c r="H2524" s="4"/>
    </row>
    <row r="2525" spans="5:8" hidden="1" outlineLevel="2" x14ac:dyDescent="0.2">
      <c r="E2525" s="37" t="str">
        <f t="shared" ref="E2525:G2525" si="808" xml:space="preserve"> E$1709</f>
        <v xml:space="preserve">Ofwat - PR24 Water trading revenue adjustment not eligible for tax uplift in 2027-28 CPIH FYA prices (ADDN1) </v>
      </c>
      <c r="F2525" s="4">
        <f t="shared" si="808"/>
        <v>0</v>
      </c>
      <c r="G2525" s="37" t="str">
        <f t="shared" si="808"/>
        <v>£m</v>
      </c>
      <c r="H2525" s="4"/>
    </row>
    <row r="2526" spans="5:8" hidden="1" outlineLevel="2" x14ac:dyDescent="0.2">
      <c r="E2526" s="37" t="str">
        <f t="shared" ref="E2526:G2526" si="809" xml:space="preserve"> E$1710</f>
        <v xml:space="preserve">Ofwat - PR24 Water trading revenue adjustment not eligible for tax uplift in 2027-28 CPIH FYA prices (ADDN2) </v>
      </c>
      <c r="F2526" s="4">
        <f t="shared" si="809"/>
        <v>0</v>
      </c>
      <c r="G2526" s="37" t="str">
        <f t="shared" si="809"/>
        <v>£m</v>
      </c>
      <c r="H2526" s="4"/>
    </row>
    <row r="2527" spans="5:8" hidden="1" outlineLevel="2" x14ac:dyDescent="0.2">
      <c r="E2527" s="37" t="str">
        <f t="shared" ref="E2527:G2527" si="810" xml:space="preserve"> E$1711</f>
        <v xml:space="preserve">Ofwat - PR24 Water trading revenue adjustment not eligible for tax uplift in 2027-28 CPIH FYA prices (Residential retail) </v>
      </c>
      <c r="F2527" s="4">
        <f t="shared" si="810"/>
        <v>0</v>
      </c>
      <c r="G2527" s="37" t="str">
        <f t="shared" si="810"/>
        <v>£m</v>
      </c>
      <c r="H2527" s="4"/>
    </row>
    <row r="2528" spans="5:8" hidden="1" outlineLevel="2" x14ac:dyDescent="0.2">
      <c r="E2528" s="37" t="str">
        <f t="shared" ref="E2528:G2528" si="811" xml:space="preserve"> E$1712</f>
        <v xml:space="preserve">Ofwat - PR24 Water trading revenue adjustment not eligible for tax uplift in 2027-28 CPIH FYA prices (Business retail) </v>
      </c>
      <c r="F2528" s="4">
        <f t="shared" si="811"/>
        <v>0</v>
      </c>
      <c r="G2528" s="37" t="str">
        <f t="shared" si="811"/>
        <v>£m</v>
      </c>
      <c r="H2528" s="4"/>
    </row>
    <row r="2529" spans="5:8" hidden="1" outlineLevel="2" x14ac:dyDescent="0.2">
      <c r="E2529" s="37" t="str">
        <f t="shared" ref="E2529:G2529" si="812" xml:space="preserve"> E$1732</f>
        <v xml:space="preserve">Ofwat - PR24 Third party services revenue adjustment not eligible for tax uplift in 2027-28 CPIH FYA prices (WR) </v>
      </c>
      <c r="F2529" s="4">
        <f t="shared" si="812"/>
        <v>0</v>
      </c>
      <c r="G2529" s="37" t="str">
        <f t="shared" si="812"/>
        <v>£m</v>
      </c>
      <c r="H2529" s="4"/>
    </row>
    <row r="2530" spans="5:8" hidden="1" outlineLevel="2" x14ac:dyDescent="0.2">
      <c r="E2530" s="37" t="str">
        <f t="shared" ref="E2530:G2530" si="813" xml:space="preserve"> E$1733</f>
        <v xml:space="preserve">Ofwat - PR24 Third party services revenue adjustment not eligible for tax uplift in 2027-28 CPIH FYA prices (WN) </v>
      </c>
      <c r="F2530" s="4">
        <f t="shared" si="813"/>
        <v>0</v>
      </c>
      <c r="G2530" s="37" t="str">
        <f t="shared" si="813"/>
        <v>£m</v>
      </c>
      <c r="H2530" s="4"/>
    </row>
    <row r="2531" spans="5:8" hidden="1" outlineLevel="2" x14ac:dyDescent="0.2">
      <c r="E2531" s="37" t="str">
        <f t="shared" ref="E2531:G2531" si="814" xml:space="preserve"> E$1734</f>
        <v xml:space="preserve">Ofwat - PR24 Third party services revenue adjustment not eligible for tax uplift in 2027-28 CPIH FYA prices (WWN) </v>
      </c>
      <c r="F2531" s="4">
        <f t="shared" si="814"/>
        <v>0</v>
      </c>
      <c r="G2531" s="37" t="str">
        <f t="shared" si="814"/>
        <v>£m</v>
      </c>
      <c r="H2531" s="4"/>
    </row>
    <row r="2532" spans="5:8" hidden="1" outlineLevel="2" x14ac:dyDescent="0.2">
      <c r="E2532" s="37" t="str">
        <f t="shared" ref="E2532:G2532" si="815" xml:space="preserve"> E$1735</f>
        <v xml:space="preserve">Ofwat - PR24 Third party services revenue adjustment not eligible for tax uplift in 2027-28 CPIH FYA prices (BR) </v>
      </c>
      <c r="F2532" s="4">
        <f t="shared" si="815"/>
        <v>0</v>
      </c>
      <c r="G2532" s="37" t="str">
        <f t="shared" si="815"/>
        <v>£m</v>
      </c>
      <c r="H2532" s="4"/>
    </row>
    <row r="2533" spans="5:8" hidden="1" outlineLevel="2" x14ac:dyDescent="0.2">
      <c r="E2533" s="37" t="str">
        <f t="shared" ref="E2533:G2533" si="816" xml:space="preserve"> E$1736</f>
        <v xml:space="preserve">Ofwat - PR24 Third party services revenue adjustment not eligible for tax uplift in 2027-28 CPIH FYA prices (ADDN1) </v>
      </c>
      <c r="F2533" s="4">
        <f t="shared" si="816"/>
        <v>0</v>
      </c>
      <c r="G2533" s="37" t="str">
        <f t="shared" si="816"/>
        <v>£m</v>
      </c>
      <c r="H2533" s="4"/>
    </row>
    <row r="2534" spans="5:8" hidden="1" outlineLevel="2" x14ac:dyDescent="0.2">
      <c r="E2534" s="37" t="str">
        <f t="shared" ref="E2534:G2534" si="817" xml:space="preserve"> E$1737</f>
        <v xml:space="preserve">Ofwat - PR24 Third party services revenue adjustment not eligible for tax uplift in 2027-28 CPIH FYA prices (ADDN2) </v>
      </c>
      <c r="F2534" s="4">
        <f t="shared" si="817"/>
        <v>0</v>
      </c>
      <c r="G2534" s="37" t="str">
        <f t="shared" si="817"/>
        <v>£m</v>
      </c>
      <c r="H2534" s="4"/>
    </row>
    <row r="2535" spans="5:8" hidden="1" outlineLevel="2" x14ac:dyDescent="0.2">
      <c r="E2535" s="37" t="str">
        <f t="shared" ref="E2535:G2535" si="818" xml:space="preserve"> E$1738</f>
        <v xml:space="preserve">Ofwat - PR24 Third party services revenue adjustment not eligible for tax uplift in 2027-28 CPIH FYA prices (Residential retail) </v>
      </c>
      <c r="F2535" s="4">
        <f t="shared" si="818"/>
        <v>0</v>
      </c>
      <c r="G2535" s="37" t="str">
        <f t="shared" si="818"/>
        <v>£m</v>
      </c>
      <c r="H2535" s="4"/>
    </row>
    <row r="2536" spans="5:8" hidden="1" outlineLevel="2" x14ac:dyDescent="0.2">
      <c r="E2536" s="37" t="str">
        <f t="shared" ref="E2536:G2536" si="819" xml:space="preserve"> E$1739</f>
        <v xml:space="preserve">Ofwat - PR24 Third party services revenue adjustment not eligible for tax uplift in 2027-28 CPIH FYA prices (Business retail) </v>
      </c>
      <c r="F2536" s="4">
        <f t="shared" si="819"/>
        <v>0</v>
      </c>
      <c r="G2536" s="37" t="str">
        <f t="shared" si="819"/>
        <v>£m</v>
      </c>
      <c r="H2536" s="4"/>
    </row>
    <row r="2537" spans="5:8" hidden="1" outlineLevel="2" x14ac:dyDescent="0.2">
      <c r="E2537" s="37" t="str">
        <f t="shared" ref="E2537:G2537" si="820" xml:space="preserve"> E$1759</f>
        <v xml:space="preserve">Ofwat - PR24 Cost of new debt revenue adjustment not eligible for tax uplift in 2027-28 CPIH FYA prices (WR) </v>
      </c>
      <c r="F2537" s="4">
        <f t="shared" si="820"/>
        <v>0</v>
      </c>
      <c r="G2537" s="37" t="str">
        <f t="shared" si="820"/>
        <v>£m</v>
      </c>
      <c r="H2537" s="4"/>
    </row>
    <row r="2538" spans="5:8" hidden="1" outlineLevel="2" x14ac:dyDescent="0.2">
      <c r="E2538" s="37" t="str">
        <f t="shared" ref="E2538:G2538" si="821" xml:space="preserve"> E$1760</f>
        <v xml:space="preserve">Ofwat - PR24 Cost of new debt revenue adjustment not eligible for tax uplift in 2027-28 CPIH FYA prices (WN) </v>
      </c>
      <c r="F2538" s="4">
        <f t="shared" si="821"/>
        <v>0</v>
      </c>
      <c r="G2538" s="37" t="str">
        <f t="shared" si="821"/>
        <v>£m</v>
      </c>
      <c r="H2538" s="4"/>
    </row>
    <row r="2539" spans="5:8" hidden="1" outlineLevel="2" x14ac:dyDescent="0.2">
      <c r="E2539" s="37" t="str">
        <f t="shared" ref="E2539:G2539" si="822" xml:space="preserve"> E$1761</f>
        <v xml:space="preserve">Ofwat - PR24 Cost of new debt revenue adjustment not eligible for tax uplift in 2027-28 CPIH FYA prices (WWN) </v>
      </c>
      <c r="F2539" s="4">
        <f t="shared" si="822"/>
        <v>0</v>
      </c>
      <c r="G2539" s="37" t="str">
        <f t="shared" si="822"/>
        <v>£m</v>
      </c>
      <c r="H2539" s="4"/>
    </row>
    <row r="2540" spans="5:8" hidden="1" outlineLevel="2" x14ac:dyDescent="0.2">
      <c r="E2540" s="37" t="str">
        <f t="shared" ref="E2540:G2540" si="823" xml:space="preserve"> E$1762</f>
        <v xml:space="preserve">Ofwat - PR24 Cost of new debt revenue adjustment not eligible for tax uplift in 2027-28 CPIH FYA prices (BR) </v>
      </c>
      <c r="F2540" s="4">
        <f t="shared" si="823"/>
        <v>0</v>
      </c>
      <c r="G2540" s="37" t="str">
        <f t="shared" si="823"/>
        <v>£m</v>
      </c>
      <c r="H2540" s="4"/>
    </row>
    <row r="2541" spans="5:8" hidden="1" outlineLevel="2" x14ac:dyDescent="0.2">
      <c r="E2541" s="37" t="str">
        <f t="shared" ref="E2541:G2541" si="824" xml:space="preserve"> E$1763</f>
        <v xml:space="preserve">Ofwat - PR24 Cost of new debt revenue adjustment not eligible for tax uplift in 2027-28 CPIH FYA prices (ADDN1) </v>
      </c>
      <c r="F2541" s="4">
        <f t="shared" si="824"/>
        <v>0</v>
      </c>
      <c r="G2541" s="37" t="str">
        <f t="shared" si="824"/>
        <v>£m</v>
      </c>
      <c r="H2541" s="4"/>
    </row>
    <row r="2542" spans="5:8" hidden="1" outlineLevel="2" x14ac:dyDescent="0.2">
      <c r="E2542" s="37" t="str">
        <f t="shared" ref="E2542:G2542" si="825" xml:space="preserve"> E$1764</f>
        <v xml:space="preserve">Ofwat - PR24 Cost of new debt revenue adjustment not eligible for tax uplift in 2027-28 CPIH FYA prices (ADDN2) </v>
      </c>
      <c r="F2542" s="4">
        <f t="shared" si="825"/>
        <v>0</v>
      </c>
      <c r="G2542" s="37" t="str">
        <f t="shared" si="825"/>
        <v>£m</v>
      </c>
      <c r="H2542" s="4"/>
    </row>
    <row r="2543" spans="5:8" hidden="1" outlineLevel="2" x14ac:dyDescent="0.2">
      <c r="E2543" s="37" t="str">
        <f t="shared" ref="E2543:G2543" si="826" xml:space="preserve"> E$1765</f>
        <v xml:space="preserve">Ofwat - PR24 Cost of new debt revenue adjustment not eligible for tax uplift in 2027-28 CPIH FYA prices (Residential retail) </v>
      </c>
      <c r="F2543" s="4">
        <f t="shared" si="826"/>
        <v>0</v>
      </c>
      <c r="G2543" s="37" t="str">
        <f t="shared" si="826"/>
        <v>£m</v>
      </c>
      <c r="H2543" s="4"/>
    </row>
    <row r="2544" spans="5:8" hidden="1" outlineLevel="2" x14ac:dyDescent="0.2">
      <c r="E2544" s="37" t="str">
        <f t="shared" ref="E2544:G2544" si="827" xml:space="preserve"> E$1766</f>
        <v xml:space="preserve">Ofwat - PR24 Cost of new debt revenue adjustment not eligible for tax uplift in 2027-28 CPIH FYA prices (Business retail) </v>
      </c>
      <c r="F2544" s="4">
        <f t="shared" si="827"/>
        <v>0</v>
      </c>
      <c r="G2544" s="37" t="str">
        <f t="shared" si="827"/>
        <v>£m</v>
      </c>
      <c r="H2544" s="4"/>
    </row>
    <row r="2545" spans="5:8" hidden="1" outlineLevel="2" x14ac:dyDescent="0.2">
      <c r="E2545" s="37" t="str">
        <f t="shared" ref="E2545:G2545" si="828" xml:space="preserve"> E$1813</f>
        <v xml:space="preserve">Ofwat - PR24 Totex costs revenue adjustment not eligible for tax uplift in 2027-28 CPIH FYA prices (WR) </v>
      </c>
      <c r="F2545" s="4">
        <f t="shared" si="828"/>
        <v>0</v>
      </c>
      <c r="G2545" s="37" t="str">
        <f t="shared" si="828"/>
        <v>£m</v>
      </c>
      <c r="H2545" s="4"/>
    </row>
    <row r="2546" spans="5:8" hidden="1" outlineLevel="2" x14ac:dyDescent="0.2">
      <c r="E2546" s="37" t="str">
        <f t="shared" ref="E2546:G2546" si="829" xml:space="preserve"> E$1814</f>
        <v xml:space="preserve">Ofwat - PR24 Totex costs revenue adjustment not eligible for tax uplift in 2027-28 CPIH FYA prices (WN) </v>
      </c>
      <c r="F2546" s="4">
        <f t="shared" si="829"/>
        <v>0</v>
      </c>
      <c r="G2546" s="37" t="str">
        <f t="shared" si="829"/>
        <v>£m</v>
      </c>
      <c r="H2546" s="4"/>
    </row>
    <row r="2547" spans="5:8" hidden="1" outlineLevel="2" x14ac:dyDescent="0.2">
      <c r="E2547" s="37" t="str">
        <f t="shared" ref="E2547:G2547" si="830" xml:space="preserve"> E$1815</f>
        <v xml:space="preserve">Ofwat - PR24 Totex costs revenue adjustment not eligible for tax uplift in 2027-28 CPIH FYA prices (WWN) </v>
      </c>
      <c r="F2547" s="4">
        <f t="shared" si="830"/>
        <v>0</v>
      </c>
      <c r="G2547" s="37" t="str">
        <f t="shared" si="830"/>
        <v>£m</v>
      </c>
      <c r="H2547" s="4"/>
    </row>
    <row r="2548" spans="5:8" hidden="1" outlineLevel="2" x14ac:dyDescent="0.2">
      <c r="E2548" s="37" t="str">
        <f t="shared" ref="E2548:G2548" si="831" xml:space="preserve"> E$1816</f>
        <v xml:space="preserve">Ofwat - PR24 Totex costs revenue adjustment not eligible for tax uplift in 2027-28 CPIH FYA prices (BR) </v>
      </c>
      <c r="F2548" s="4">
        <f t="shared" si="831"/>
        <v>0</v>
      </c>
      <c r="G2548" s="37" t="str">
        <f t="shared" si="831"/>
        <v>£m</v>
      </c>
      <c r="H2548" s="4"/>
    </row>
    <row r="2549" spans="5:8" hidden="1" outlineLevel="2" x14ac:dyDescent="0.2">
      <c r="E2549" s="37" t="str">
        <f t="shared" ref="E2549:G2549" si="832" xml:space="preserve"> E$1817</f>
        <v xml:space="preserve">Ofwat - PR24 Totex costs revenue adjustment not eligible for tax uplift in 2027-28 CPIH FYA prices (ADDN1) </v>
      </c>
      <c r="F2549" s="4">
        <f t="shared" si="832"/>
        <v>0</v>
      </c>
      <c r="G2549" s="37" t="str">
        <f t="shared" si="832"/>
        <v>£m</v>
      </c>
      <c r="H2549" s="4"/>
    </row>
    <row r="2550" spans="5:8" hidden="1" outlineLevel="2" x14ac:dyDescent="0.2">
      <c r="E2550" s="37" t="str">
        <f t="shared" ref="E2550:G2550" si="833" xml:space="preserve"> E$1818</f>
        <v xml:space="preserve">Ofwat - PR24 Totex costs revenue adjustment not eligible for tax uplift in 2027-28 CPIH FYA prices (ADDN2) </v>
      </c>
      <c r="F2550" s="4">
        <f t="shared" si="833"/>
        <v>0</v>
      </c>
      <c r="G2550" s="37" t="str">
        <f t="shared" si="833"/>
        <v>£m</v>
      </c>
      <c r="H2550" s="4"/>
    </row>
    <row r="2551" spans="5:8" hidden="1" outlineLevel="2" x14ac:dyDescent="0.2">
      <c r="E2551" s="37" t="str">
        <f t="shared" ref="E2551:G2551" si="834" xml:space="preserve"> E$1819</f>
        <v xml:space="preserve">Ofwat - PR24 Totex costs revenue adjustment not eligible for tax uplift in 2027-28 CPIH FYA prices (Residential retail) </v>
      </c>
      <c r="F2551" s="4">
        <f t="shared" si="834"/>
        <v>0</v>
      </c>
      <c r="G2551" s="37" t="str">
        <f t="shared" si="834"/>
        <v>£m</v>
      </c>
      <c r="H2551" s="4"/>
    </row>
    <row r="2552" spans="5:8" hidden="1" outlineLevel="2" x14ac:dyDescent="0.2">
      <c r="E2552" s="37" t="str">
        <f t="shared" ref="E2552:G2552" si="835" xml:space="preserve"> E$1820</f>
        <v xml:space="preserve">Ofwat - PR24 Totex costs revenue adjustment not eligible for tax uplift in 2027-28 CPIH FYA prices (Business retail) </v>
      </c>
      <c r="F2552" s="4">
        <f t="shared" si="835"/>
        <v>0</v>
      </c>
      <c r="G2552" s="37" t="str">
        <f t="shared" si="835"/>
        <v>£m</v>
      </c>
      <c r="H2552" s="4"/>
    </row>
    <row r="2553" spans="5:8" hidden="1" outlineLevel="2" x14ac:dyDescent="0.2">
      <c r="E2553" s="37" t="str">
        <f t="shared" ref="E2553:G2553" si="836" xml:space="preserve"> E$1840</f>
        <v xml:space="preserve">Ofwat - PR24 Tax revenue adjustment not eligible for tax uplift in 2027-28 CPIH FYA prices (WR) </v>
      </c>
      <c r="F2553" s="4">
        <f t="shared" si="836"/>
        <v>0</v>
      </c>
      <c r="G2553" s="37" t="str">
        <f t="shared" si="836"/>
        <v>£m</v>
      </c>
      <c r="H2553" s="4"/>
    </row>
    <row r="2554" spans="5:8" hidden="1" outlineLevel="2" x14ac:dyDescent="0.2">
      <c r="E2554" s="37" t="str">
        <f t="shared" ref="E2554:G2554" si="837" xml:space="preserve"> E$1841</f>
        <v xml:space="preserve">Ofwat - PR24 Tax revenue adjustment not eligible for tax uplift in 2027-28 CPIH FYA prices (WN) </v>
      </c>
      <c r="F2554" s="4">
        <f t="shared" si="837"/>
        <v>0</v>
      </c>
      <c r="G2554" s="37" t="str">
        <f t="shared" si="837"/>
        <v>£m</v>
      </c>
      <c r="H2554" s="4"/>
    </row>
    <row r="2555" spans="5:8" hidden="1" outlineLevel="2" x14ac:dyDescent="0.2">
      <c r="E2555" s="37" t="str">
        <f t="shared" ref="E2555:G2555" si="838" xml:space="preserve"> E$1842</f>
        <v xml:space="preserve">Ofwat - PR24 Tax revenue adjustment not eligible for tax uplift in 2027-28 CPIH FYA prices (WWN) </v>
      </c>
      <c r="F2555" s="4">
        <f t="shared" si="838"/>
        <v>0</v>
      </c>
      <c r="G2555" s="37" t="str">
        <f t="shared" si="838"/>
        <v>£m</v>
      </c>
      <c r="H2555" s="4"/>
    </row>
    <row r="2556" spans="5:8" hidden="1" outlineLevel="2" x14ac:dyDescent="0.2">
      <c r="E2556" s="37" t="str">
        <f t="shared" ref="E2556:G2556" si="839" xml:space="preserve"> E$1843</f>
        <v xml:space="preserve">Ofwat - PR24 Tax revenue adjustment not eligible for tax uplift in 2027-28 CPIH FYA prices (BR) </v>
      </c>
      <c r="F2556" s="4">
        <f t="shared" si="839"/>
        <v>0</v>
      </c>
      <c r="G2556" s="37" t="str">
        <f t="shared" si="839"/>
        <v>£m</v>
      </c>
      <c r="H2556" s="4"/>
    </row>
    <row r="2557" spans="5:8" hidden="1" outlineLevel="2" x14ac:dyDescent="0.2">
      <c r="E2557" s="37" t="str">
        <f t="shared" ref="E2557:G2557" si="840" xml:space="preserve"> E$1844</f>
        <v xml:space="preserve">Ofwat - PR24 Tax revenue adjustment not eligible for tax uplift in 2027-28 CPIH FYA prices (ADDN1) </v>
      </c>
      <c r="F2557" s="4">
        <f t="shared" si="840"/>
        <v>0</v>
      </c>
      <c r="G2557" s="37" t="str">
        <f t="shared" si="840"/>
        <v>£m</v>
      </c>
      <c r="H2557" s="4"/>
    </row>
    <row r="2558" spans="5:8" hidden="1" outlineLevel="2" x14ac:dyDescent="0.2">
      <c r="E2558" s="37" t="str">
        <f t="shared" ref="E2558:G2558" si="841" xml:space="preserve"> E$1845</f>
        <v xml:space="preserve">Ofwat - PR24 Tax revenue adjustment not eligible for tax uplift in 2027-28 CPIH FYA prices (ADDN2) </v>
      </c>
      <c r="F2558" s="4">
        <f t="shared" si="841"/>
        <v>0</v>
      </c>
      <c r="G2558" s="37" t="str">
        <f t="shared" si="841"/>
        <v>£m</v>
      </c>
      <c r="H2558" s="4"/>
    </row>
    <row r="2559" spans="5:8" hidden="1" outlineLevel="2" x14ac:dyDescent="0.2">
      <c r="E2559" s="37" t="str">
        <f t="shared" ref="E2559:G2559" si="842" xml:space="preserve"> E$1846</f>
        <v xml:space="preserve">Ofwat - PR24 Tax revenue adjustment not eligible for tax uplift in 2027-28 CPIH FYA prices (Residential retail) </v>
      </c>
      <c r="F2559" s="4">
        <f t="shared" si="842"/>
        <v>0</v>
      </c>
      <c r="G2559" s="37" t="str">
        <f t="shared" si="842"/>
        <v>£m</v>
      </c>
      <c r="H2559" s="4"/>
    </row>
    <row r="2560" spans="5:8" hidden="1" outlineLevel="2" x14ac:dyDescent="0.2">
      <c r="E2560" s="37" t="str">
        <f t="shared" ref="E2560:G2560" si="843" xml:space="preserve"> E$1847</f>
        <v xml:space="preserve">Ofwat - PR24 Tax revenue adjustment not eligible for tax uplift in 2027-28 CPIH FYA prices (Business retail) </v>
      </c>
      <c r="F2560" s="4">
        <f t="shared" si="843"/>
        <v>0</v>
      </c>
      <c r="G2560" s="37" t="str">
        <f t="shared" si="843"/>
        <v>£m</v>
      </c>
      <c r="H2560" s="4"/>
    </row>
    <row r="2561" spans="5:8" hidden="1" outlineLevel="2" x14ac:dyDescent="0.2">
      <c r="E2561" s="37" t="str">
        <f t="shared" ref="E2561:G2561" si="844" xml:space="preserve"> E$1867</f>
        <v xml:space="preserve">Ofwat - PR24 Real price effects revenue adjustment not eligible for tax uplift in 2027-28 CPIH FYA prices (WR) </v>
      </c>
      <c r="F2561" s="4">
        <f t="shared" si="844"/>
        <v>0</v>
      </c>
      <c r="G2561" s="37" t="str">
        <f t="shared" si="844"/>
        <v>£m</v>
      </c>
      <c r="H2561" s="4"/>
    </row>
    <row r="2562" spans="5:8" hidden="1" outlineLevel="2" x14ac:dyDescent="0.2">
      <c r="E2562" s="37" t="str">
        <f t="shared" ref="E2562:G2562" si="845" xml:space="preserve"> E$1868</f>
        <v xml:space="preserve">Ofwat - PR24 Real price effects revenue adjustment not eligible for tax uplift in 2027-28 CPIH FYA prices (WN) </v>
      </c>
      <c r="F2562" s="4">
        <f t="shared" si="845"/>
        <v>0</v>
      </c>
      <c r="G2562" s="37" t="str">
        <f t="shared" si="845"/>
        <v>£m</v>
      </c>
      <c r="H2562" s="4"/>
    </row>
    <row r="2563" spans="5:8" hidden="1" outlineLevel="2" x14ac:dyDescent="0.2">
      <c r="E2563" s="37" t="str">
        <f t="shared" ref="E2563:G2563" si="846" xml:space="preserve"> E$1869</f>
        <v xml:space="preserve">Ofwat - PR24 Real price effects revenue adjustment not eligible for tax uplift in 2027-28 CPIH FYA prices (WWN) </v>
      </c>
      <c r="F2563" s="4">
        <f t="shared" si="846"/>
        <v>0</v>
      </c>
      <c r="G2563" s="37" t="str">
        <f t="shared" si="846"/>
        <v>£m</v>
      </c>
      <c r="H2563" s="4"/>
    </row>
    <row r="2564" spans="5:8" hidden="1" outlineLevel="2" x14ac:dyDescent="0.2">
      <c r="E2564" s="37" t="str">
        <f t="shared" ref="E2564:G2564" si="847" xml:space="preserve"> E$1870</f>
        <v xml:space="preserve">Ofwat - PR24 Real price effects revenue adjustment not eligible for tax uplift in 2027-28 CPIH FYA prices (BR) </v>
      </c>
      <c r="F2564" s="4">
        <f t="shared" si="847"/>
        <v>0</v>
      </c>
      <c r="G2564" s="37" t="str">
        <f t="shared" si="847"/>
        <v>£m</v>
      </c>
      <c r="H2564" s="4"/>
    </row>
    <row r="2565" spans="5:8" hidden="1" outlineLevel="2" x14ac:dyDescent="0.2">
      <c r="E2565" s="37" t="str">
        <f t="shared" ref="E2565:G2565" si="848" xml:space="preserve"> E$1871</f>
        <v xml:space="preserve">Ofwat - PR24 Real price effects revenue adjustment not eligible for tax uplift in 2027-28 CPIH FYA prices (ADDN1) </v>
      </c>
      <c r="F2565" s="4">
        <f t="shared" si="848"/>
        <v>0</v>
      </c>
      <c r="G2565" s="37" t="str">
        <f t="shared" si="848"/>
        <v>£m</v>
      </c>
      <c r="H2565" s="4"/>
    </row>
    <row r="2566" spans="5:8" hidden="1" outlineLevel="2" x14ac:dyDescent="0.2">
      <c r="E2566" s="37" t="str">
        <f t="shared" ref="E2566:G2566" si="849" xml:space="preserve"> E$1872</f>
        <v xml:space="preserve">Ofwat - PR24 Real price effects revenue adjustment not eligible for tax uplift in 2027-28 CPIH FYA prices (ADDN2) </v>
      </c>
      <c r="F2566" s="4">
        <f t="shared" si="849"/>
        <v>0</v>
      </c>
      <c r="G2566" s="37" t="str">
        <f t="shared" si="849"/>
        <v>£m</v>
      </c>
      <c r="H2566" s="4"/>
    </row>
    <row r="2567" spans="5:8" hidden="1" outlineLevel="2" x14ac:dyDescent="0.2">
      <c r="E2567" s="37" t="str">
        <f t="shared" ref="E2567:G2567" si="850" xml:space="preserve"> E$1873</f>
        <v xml:space="preserve">Ofwat - PR24 Real price effects revenue adjustment not eligible for tax uplift in 2027-28 CPIH FYA prices (Residential retail) </v>
      </c>
      <c r="F2567" s="4">
        <f t="shared" si="850"/>
        <v>0</v>
      </c>
      <c r="G2567" s="37" t="str">
        <f t="shared" si="850"/>
        <v>£m</v>
      </c>
      <c r="H2567" s="4"/>
    </row>
    <row r="2568" spans="5:8" hidden="1" outlineLevel="2" x14ac:dyDescent="0.2">
      <c r="E2568" s="37" t="str">
        <f t="shared" ref="E2568:G2568" si="851" xml:space="preserve"> E$1874</f>
        <v xml:space="preserve">Ofwat - PR24 Real price effects revenue adjustment not eligible for tax uplift in 2027-28 CPIH FYA prices (Business retail) </v>
      </c>
      <c r="F2568" s="4">
        <f t="shared" si="851"/>
        <v>0</v>
      </c>
      <c r="G2568" s="37" t="str">
        <f t="shared" si="851"/>
        <v>£m</v>
      </c>
      <c r="H2568" s="4"/>
    </row>
    <row r="2569" spans="5:8" hidden="1" outlineLevel="2" x14ac:dyDescent="0.2">
      <c r="E2569" s="37" t="str">
        <f t="shared" ref="E2569:G2569" si="852" xml:space="preserve"> E$1894</f>
        <v xml:space="preserve">Ofwat - PR24 Major projects revenue adjustment not eligible for tax uplift in 2027-28 CPIH FYA prices (WR) </v>
      </c>
      <c r="F2569" s="4">
        <f t="shared" si="852"/>
        <v>0</v>
      </c>
      <c r="G2569" s="37" t="str">
        <f t="shared" si="852"/>
        <v>£m</v>
      </c>
      <c r="H2569" s="4"/>
    </row>
    <row r="2570" spans="5:8" hidden="1" outlineLevel="2" x14ac:dyDescent="0.2">
      <c r="E2570" s="37" t="str">
        <f t="shared" ref="E2570:G2570" si="853" xml:space="preserve"> E$1895</f>
        <v xml:space="preserve">Ofwat - PR24 Major projects revenue adjustment not eligible for tax uplift in 2027-28 CPIH FYA prices (WN) </v>
      </c>
      <c r="F2570" s="4">
        <f t="shared" si="853"/>
        <v>0</v>
      </c>
      <c r="G2570" s="37" t="str">
        <f t="shared" si="853"/>
        <v>£m</v>
      </c>
      <c r="H2570" s="4"/>
    </row>
    <row r="2571" spans="5:8" hidden="1" outlineLevel="2" x14ac:dyDescent="0.2">
      <c r="E2571" s="37" t="str">
        <f t="shared" ref="E2571:G2571" si="854" xml:space="preserve"> E$1896</f>
        <v xml:space="preserve">Ofwat - PR24 Major projects revenue adjustment not eligible for tax uplift in 2027-28 CPIH FYA prices (WWN) </v>
      </c>
      <c r="F2571" s="4">
        <f t="shared" si="854"/>
        <v>0</v>
      </c>
      <c r="G2571" s="37" t="str">
        <f t="shared" si="854"/>
        <v>£m</v>
      </c>
      <c r="H2571" s="4"/>
    </row>
    <row r="2572" spans="5:8" hidden="1" outlineLevel="2" x14ac:dyDescent="0.2">
      <c r="E2572" s="37" t="str">
        <f t="shared" ref="E2572:G2572" si="855" xml:space="preserve"> E$1897</f>
        <v xml:space="preserve">Ofwat - PR24 Major projects revenue adjustment not eligible for tax uplift in 2027-28 CPIH FYA prices (BR) </v>
      </c>
      <c r="F2572" s="4">
        <f t="shared" si="855"/>
        <v>0</v>
      </c>
      <c r="G2572" s="37" t="str">
        <f t="shared" si="855"/>
        <v>£m</v>
      </c>
      <c r="H2572" s="4"/>
    </row>
    <row r="2573" spans="5:8" hidden="1" outlineLevel="2" x14ac:dyDescent="0.2">
      <c r="E2573" s="37" t="str">
        <f t="shared" ref="E2573:G2573" si="856" xml:space="preserve"> E$1898</f>
        <v xml:space="preserve">Ofwat - PR24 Major projects revenue adjustment not eligible for tax uplift in 2027-28 CPIH FYA prices (ADDN1) </v>
      </c>
      <c r="F2573" s="4">
        <f t="shared" si="856"/>
        <v>0</v>
      </c>
      <c r="G2573" s="37" t="str">
        <f t="shared" si="856"/>
        <v>£m</v>
      </c>
      <c r="H2573" s="4"/>
    </row>
    <row r="2574" spans="5:8" hidden="1" outlineLevel="2" x14ac:dyDescent="0.2">
      <c r="E2574" s="37" t="str">
        <f t="shared" ref="E2574:G2574" si="857" xml:space="preserve"> E$1899</f>
        <v xml:space="preserve">Ofwat - PR24 Major projects revenue adjustment not eligible for tax uplift in 2027-28 CPIH FYA prices (ADDN2) </v>
      </c>
      <c r="F2574" s="4">
        <f t="shared" si="857"/>
        <v>0</v>
      </c>
      <c r="G2574" s="37" t="str">
        <f t="shared" si="857"/>
        <v>£m</v>
      </c>
      <c r="H2574" s="4"/>
    </row>
    <row r="2575" spans="5:8" hidden="1" outlineLevel="2" x14ac:dyDescent="0.2">
      <c r="E2575" s="37" t="str">
        <f t="shared" ref="E2575:G2575" si="858" xml:space="preserve"> E$1900</f>
        <v xml:space="preserve">Ofwat - PR24 Major projects revenue adjustment not eligible for tax uplift in 2027-28 CPIH FYA prices (Residential retail) </v>
      </c>
      <c r="F2575" s="4">
        <f t="shared" si="858"/>
        <v>0</v>
      </c>
      <c r="G2575" s="37" t="str">
        <f t="shared" si="858"/>
        <v>£m</v>
      </c>
      <c r="H2575" s="4"/>
    </row>
    <row r="2576" spans="5:8" hidden="1" outlineLevel="2" x14ac:dyDescent="0.2">
      <c r="E2576" s="37" t="str">
        <f t="shared" ref="E2576:G2576" si="859" xml:space="preserve"> E$1901</f>
        <v xml:space="preserve">Ofwat - PR24 Major projects revenue adjustment not eligible for tax uplift in 2027-28 CPIH FYA prices (Business retail) </v>
      </c>
      <c r="F2576" s="4">
        <f t="shared" si="859"/>
        <v>0</v>
      </c>
      <c r="G2576" s="37" t="str">
        <f t="shared" si="859"/>
        <v>£m</v>
      </c>
      <c r="H2576" s="4"/>
    </row>
    <row r="2577" spans="5:8" hidden="1" outlineLevel="2" x14ac:dyDescent="0.2">
      <c r="E2577" s="37" t="str">
        <f t="shared" ref="E2577:G2577" si="860" xml:space="preserve"> E$1921</f>
        <v xml:space="preserve">Ofwat - PR24 Cost change process revenue adjustment not eligible for tax uplift in 2027-28 CPIH FYA prices (WR) </v>
      </c>
      <c r="F2577" s="4">
        <f t="shared" si="860"/>
        <v>0</v>
      </c>
      <c r="G2577" s="37" t="str">
        <f t="shared" si="860"/>
        <v>£m</v>
      </c>
      <c r="H2577" s="4"/>
    </row>
    <row r="2578" spans="5:8" hidden="1" outlineLevel="2" x14ac:dyDescent="0.2">
      <c r="E2578" s="37" t="str">
        <f t="shared" ref="E2578:G2578" si="861" xml:space="preserve"> E$1922</f>
        <v xml:space="preserve">Ofwat - PR24 Cost change process revenue adjustment not eligible for tax uplift in 2027-28 CPIH FYA prices (WN) </v>
      </c>
      <c r="F2578" s="4">
        <f t="shared" si="861"/>
        <v>0</v>
      </c>
      <c r="G2578" s="37" t="str">
        <f t="shared" si="861"/>
        <v>£m</v>
      </c>
      <c r="H2578" s="4"/>
    </row>
    <row r="2579" spans="5:8" hidden="1" outlineLevel="2" x14ac:dyDescent="0.2">
      <c r="E2579" s="37" t="str">
        <f t="shared" ref="E2579:G2579" si="862" xml:space="preserve"> E$1923</f>
        <v xml:space="preserve">Ofwat - PR24 Cost change process revenue adjustment not eligible for tax uplift in 2027-28 CPIH FYA prices (WWN) </v>
      </c>
      <c r="F2579" s="4">
        <f t="shared" si="862"/>
        <v>0</v>
      </c>
      <c r="G2579" s="37" t="str">
        <f t="shared" si="862"/>
        <v>£m</v>
      </c>
      <c r="H2579" s="4"/>
    </row>
    <row r="2580" spans="5:8" hidden="1" outlineLevel="2" x14ac:dyDescent="0.2">
      <c r="E2580" s="37" t="str">
        <f t="shared" ref="E2580:G2580" si="863" xml:space="preserve"> E$1924</f>
        <v xml:space="preserve">Ofwat - PR24 Cost change process revenue adjustment not eligible for tax uplift in 2027-28 CPIH FYA prices (BR) </v>
      </c>
      <c r="F2580" s="4">
        <f t="shared" si="863"/>
        <v>0</v>
      </c>
      <c r="G2580" s="37" t="str">
        <f t="shared" si="863"/>
        <v>£m</v>
      </c>
      <c r="H2580" s="4"/>
    </row>
    <row r="2581" spans="5:8" hidden="1" outlineLevel="2" x14ac:dyDescent="0.2">
      <c r="E2581" s="37" t="str">
        <f t="shared" ref="E2581:G2581" si="864" xml:space="preserve"> E$1925</f>
        <v xml:space="preserve">Ofwat - PR24 Cost change process revenue adjustment not eligible for tax uplift in 2027-28 CPIH FYA prices (ADDN1) </v>
      </c>
      <c r="F2581" s="4">
        <f t="shared" si="864"/>
        <v>0</v>
      </c>
      <c r="G2581" s="37" t="str">
        <f t="shared" si="864"/>
        <v>£m</v>
      </c>
      <c r="H2581" s="4"/>
    </row>
    <row r="2582" spans="5:8" hidden="1" outlineLevel="2" x14ac:dyDescent="0.2">
      <c r="E2582" s="37" t="str">
        <f t="shared" ref="E2582:G2582" si="865" xml:space="preserve"> E$1926</f>
        <v xml:space="preserve">Ofwat - PR24 Cost change process revenue adjustment not eligible for tax uplift in 2027-28 CPIH FYA prices (ADDN2) </v>
      </c>
      <c r="F2582" s="4">
        <f t="shared" si="865"/>
        <v>0</v>
      </c>
      <c r="G2582" s="37" t="str">
        <f t="shared" si="865"/>
        <v>£m</v>
      </c>
      <c r="H2582" s="4"/>
    </row>
    <row r="2583" spans="5:8" hidden="1" outlineLevel="2" x14ac:dyDescent="0.2">
      <c r="E2583" s="37" t="str">
        <f t="shared" ref="E2583:G2583" si="866" xml:space="preserve"> E$1927</f>
        <v xml:space="preserve">Ofwat - PR24 Cost change process revenue adjustment not eligible for tax uplift in 2027-28 CPIH FYA prices (Residential retail) </v>
      </c>
      <c r="F2583" s="4">
        <f t="shared" si="866"/>
        <v>0</v>
      </c>
      <c r="G2583" s="37" t="str">
        <f t="shared" si="866"/>
        <v>£m</v>
      </c>
      <c r="H2583" s="4"/>
    </row>
    <row r="2584" spans="5:8" hidden="1" outlineLevel="2" x14ac:dyDescent="0.2">
      <c r="E2584" s="37" t="str">
        <f t="shared" ref="E2584:G2584" si="867" xml:space="preserve"> E$1928</f>
        <v xml:space="preserve">Ofwat - PR24 Cost change process revenue adjustment not eligible for tax uplift in 2027-28 CPIH FYA prices (Business retail) </v>
      </c>
      <c r="F2584" s="4">
        <f t="shared" si="867"/>
        <v>0</v>
      </c>
      <c r="G2584" s="37" t="str">
        <f t="shared" si="867"/>
        <v>£m</v>
      </c>
      <c r="H2584" s="4"/>
    </row>
    <row r="2585" spans="5:8" hidden="1" outlineLevel="2" x14ac:dyDescent="0.2">
      <c r="E2585" s="37" t="str">
        <f t="shared" ref="E2585:G2585" si="868" xml:space="preserve"> E$1948</f>
        <v xml:space="preserve">Ofwat - PR24 Havant Thicket - cost of debt revenue adjustment not eligible for tax uplift in 2027-28 CPIH FYA prices (WR) </v>
      </c>
      <c r="F2585" s="4">
        <f t="shared" si="868"/>
        <v>0</v>
      </c>
      <c r="G2585" s="37" t="str">
        <f t="shared" si="868"/>
        <v>£m</v>
      </c>
      <c r="H2585" s="4"/>
    </row>
    <row r="2586" spans="5:8" hidden="1" outlineLevel="2" x14ac:dyDescent="0.2">
      <c r="E2586" s="37" t="str">
        <f t="shared" ref="E2586:G2586" si="869" xml:space="preserve"> E$1949</f>
        <v xml:space="preserve">Ofwat - PR24 Havant Thicket - cost of debt revenue adjustment not eligible for tax uplift in 2027-28 CPIH FYA prices (WN) </v>
      </c>
      <c r="F2586" s="4">
        <f t="shared" si="869"/>
        <v>0</v>
      </c>
      <c r="G2586" s="37" t="str">
        <f t="shared" si="869"/>
        <v>£m</v>
      </c>
      <c r="H2586" s="4"/>
    </row>
    <row r="2587" spans="5:8" hidden="1" outlineLevel="2" x14ac:dyDescent="0.2">
      <c r="E2587" s="37" t="str">
        <f t="shared" ref="E2587:G2587" si="870" xml:space="preserve"> E$1950</f>
        <v xml:space="preserve">Ofwat - PR24 Havant Thicket - cost of debt revenue adjustment not eligible for tax uplift in 2027-28 CPIH FYA prices (WWN) </v>
      </c>
      <c r="F2587" s="4">
        <f t="shared" si="870"/>
        <v>0</v>
      </c>
      <c r="G2587" s="37" t="str">
        <f t="shared" si="870"/>
        <v>£m</v>
      </c>
      <c r="H2587" s="4"/>
    </row>
    <row r="2588" spans="5:8" hidden="1" outlineLevel="2" x14ac:dyDescent="0.2">
      <c r="E2588" s="37" t="str">
        <f t="shared" ref="E2588:G2588" si="871" xml:space="preserve"> E$1951</f>
        <v xml:space="preserve">Ofwat - PR24 Havant Thicket - cost of debt revenue adjustment not eligible for tax uplift in 2027-28 CPIH FYA prices (BR) </v>
      </c>
      <c r="F2588" s="4">
        <f t="shared" si="871"/>
        <v>0</v>
      </c>
      <c r="G2588" s="37" t="str">
        <f t="shared" si="871"/>
        <v>£m</v>
      </c>
      <c r="H2588" s="4"/>
    </row>
    <row r="2589" spans="5:8" hidden="1" outlineLevel="2" x14ac:dyDescent="0.2">
      <c r="E2589" s="37" t="str">
        <f t="shared" ref="E2589:G2589" si="872" xml:space="preserve"> E$1952</f>
        <v xml:space="preserve">Ofwat - PR24 Havant Thicket - cost of debt revenue adjustment not eligible for tax uplift in 2027-28 CPIH FYA prices (ADDN1) </v>
      </c>
      <c r="F2589" s="4">
        <f t="shared" si="872"/>
        <v>0</v>
      </c>
      <c r="G2589" s="37" t="str">
        <f t="shared" si="872"/>
        <v>£m</v>
      </c>
      <c r="H2589" s="4"/>
    </row>
    <row r="2590" spans="5:8" hidden="1" outlineLevel="2" x14ac:dyDescent="0.2">
      <c r="E2590" s="37" t="str">
        <f t="shared" ref="E2590:G2590" si="873" xml:space="preserve"> E$1953</f>
        <v xml:space="preserve">Ofwat - PR24 Havant Thicket - cost of debt revenue adjustment not eligible for tax uplift in 2027-28 CPIH FYA prices (ADDN2) </v>
      </c>
      <c r="F2590" s="4">
        <f t="shared" si="873"/>
        <v>0</v>
      </c>
      <c r="G2590" s="37" t="str">
        <f t="shared" si="873"/>
        <v>£m</v>
      </c>
      <c r="H2590" s="4"/>
    </row>
    <row r="2591" spans="5:8" hidden="1" outlineLevel="2" x14ac:dyDescent="0.2">
      <c r="E2591" s="37" t="str">
        <f t="shared" ref="E2591:G2591" si="874" xml:space="preserve"> E$1954</f>
        <v xml:space="preserve">Ofwat - PR24 Havant Thicket - cost of debt revenue adjustment not eligible for tax uplift in 2027-28 CPIH FYA prices (Residential retail) </v>
      </c>
      <c r="F2591" s="4">
        <f t="shared" si="874"/>
        <v>0</v>
      </c>
      <c r="G2591" s="37" t="str">
        <f t="shared" si="874"/>
        <v>£m</v>
      </c>
      <c r="H2591" s="4"/>
    </row>
    <row r="2592" spans="5:8" hidden="1" outlineLevel="2" x14ac:dyDescent="0.2">
      <c r="E2592" s="37" t="str">
        <f t="shared" ref="E2592:G2592" si="875" xml:space="preserve"> E$1955</f>
        <v xml:space="preserve">Ofwat - PR24 Havant Thicket - cost of debt revenue adjustment not eligible for tax uplift in 2027-28 CPIH FYA prices (Business retail) </v>
      </c>
      <c r="F2592" s="4">
        <f t="shared" si="875"/>
        <v>0</v>
      </c>
      <c r="G2592" s="37" t="str">
        <f t="shared" si="875"/>
        <v>£m</v>
      </c>
      <c r="H2592" s="4"/>
    </row>
    <row r="2593" spans="5:8" hidden="1" outlineLevel="2" x14ac:dyDescent="0.2">
      <c r="E2593" s="37" t="str">
        <f t="shared" ref="E2593:G2593" si="876" xml:space="preserve"> E$1975</f>
        <v xml:space="preserve">Ofwat - PR24 Innovation and water efficiency revenue adjustment not eligible for tax uplift in 2027-28 CPIH FYA prices (WR) </v>
      </c>
      <c r="F2593" s="4">
        <f t="shared" si="876"/>
        <v>0</v>
      </c>
      <c r="G2593" s="37" t="str">
        <f t="shared" si="876"/>
        <v>£m</v>
      </c>
      <c r="H2593" s="4"/>
    </row>
    <row r="2594" spans="5:8" hidden="1" outlineLevel="2" x14ac:dyDescent="0.2">
      <c r="E2594" s="37" t="str">
        <f t="shared" ref="E2594:G2594" si="877" xml:space="preserve"> E$1976</f>
        <v xml:space="preserve">Ofwat - PR24 Innovation and water efficiency revenue adjustment not eligible for tax uplift in 2027-28 CPIH FYA prices (WN) </v>
      </c>
      <c r="F2594" s="4">
        <f t="shared" si="877"/>
        <v>0</v>
      </c>
      <c r="G2594" s="37" t="str">
        <f t="shared" si="877"/>
        <v>£m</v>
      </c>
      <c r="H2594" s="4"/>
    </row>
    <row r="2595" spans="5:8" hidden="1" outlineLevel="2" x14ac:dyDescent="0.2">
      <c r="E2595" s="37" t="str">
        <f t="shared" ref="E2595:G2595" si="878" xml:space="preserve"> E$1977</f>
        <v xml:space="preserve">Ofwat - PR24 Innovation and water efficiency revenue adjustment not eligible for tax uplift in 2027-28 CPIH FYA prices (WWN) </v>
      </c>
      <c r="F2595" s="4">
        <f t="shared" si="878"/>
        <v>0</v>
      </c>
      <c r="G2595" s="37" t="str">
        <f t="shared" si="878"/>
        <v>£m</v>
      </c>
      <c r="H2595" s="4"/>
    </row>
    <row r="2596" spans="5:8" hidden="1" outlineLevel="2" x14ac:dyDescent="0.2">
      <c r="E2596" s="37" t="str">
        <f t="shared" ref="E2596:G2596" si="879" xml:space="preserve"> E$1978</f>
        <v xml:space="preserve">Ofwat - PR24 Innovation and water efficiency revenue adjustment not eligible for tax uplift in 2027-28 CPIH FYA prices (BR) </v>
      </c>
      <c r="F2596" s="4">
        <f t="shared" si="879"/>
        <v>0</v>
      </c>
      <c r="G2596" s="37" t="str">
        <f t="shared" si="879"/>
        <v>£m</v>
      </c>
      <c r="H2596" s="4"/>
    </row>
    <row r="2597" spans="5:8" hidden="1" outlineLevel="2" x14ac:dyDescent="0.2">
      <c r="E2597" s="37" t="str">
        <f t="shared" ref="E2597:G2597" si="880" xml:space="preserve"> E$1979</f>
        <v xml:space="preserve">Ofwat - PR24 Innovation and water efficiency revenue adjustment not eligible for tax uplift in 2027-28 CPIH FYA prices (ADDN1) </v>
      </c>
      <c r="F2597" s="4">
        <f t="shared" si="880"/>
        <v>0</v>
      </c>
      <c r="G2597" s="37" t="str">
        <f t="shared" si="880"/>
        <v>£m</v>
      </c>
      <c r="H2597" s="4"/>
    </row>
    <row r="2598" spans="5:8" hidden="1" outlineLevel="2" x14ac:dyDescent="0.2">
      <c r="E2598" s="37" t="str">
        <f t="shared" ref="E2598:G2598" si="881" xml:space="preserve"> E$1980</f>
        <v xml:space="preserve">Ofwat - PR24 Innovation and water efficiency revenue adjustment not eligible for tax uplift in 2027-28 CPIH FYA prices (ADDN2) </v>
      </c>
      <c r="F2598" s="4">
        <f t="shared" si="881"/>
        <v>0</v>
      </c>
      <c r="G2598" s="37" t="str">
        <f t="shared" si="881"/>
        <v>£m</v>
      </c>
      <c r="H2598" s="4"/>
    </row>
    <row r="2599" spans="5:8" hidden="1" outlineLevel="2" x14ac:dyDescent="0.2">
      <c r="E2599" s="37" t="str">
        <f t="shared" ref="E2599:G2599" si="882" xml:space="preserve"> E$1981</f>
        <v xml:space="preserve">Ofwat - PR24 Innovation and water efficiency revenue adjustment not eligible for tax uplift in 2027-28 CPIH FYA prices (Residential retail) </v>
      </c>
      <c r="F2599" s="4">
        <f t="shared" si="882"/>
        <v>0</v>
      </c>
      <c r="G2599" s="37" t="str">
        <f t="shared" si="882"/>
        <v>£m</v>
      </c>
      <c r="H2599" s="4"/>
    </row>
    <row r="2600" spans="5:8" hidden="1" outlineLevel="2" x14ac:dyDescent="0.2">
      <c r="E2600" s="37" t="str">
        <f t="shared" ref="E2600:G2600" si="883" xml:space="preserve"> E$1982</f>
        <v xml:space="preserve">Ofwat - PR24 Innovation and water efficiency revenue adjustment not eligible for tax uplift in 2027-28 CPIH FYA prices (Business retail) </v>
      </c>
      <c r="F2600" s="4">
        <f t="shared" si="883"/>
        <v>0</v>
      </c>
      <c r="G2600" s="37" t="str">
        <f t="shared" si="883"/>
        <v>£m</v>
      </c>
      <c r="H2600" s="4"/>
    </row>
    <row r="2601" spans="5:8" hidden="1" outlineLevel="2" x14ac:dyDescent="0.2">
      <c r="E2601" s="37" t="str">
        <f t="shared" ref="E2601:G2601" si="884" xml:space="preserve"> E$2002</f>
        <v xml:space="preserve">Ofwat - PR24 QAA revenue adjustment not eligible for tax uplift in 2027-28 CPIH FYA prices (WR) </v>
      </c>
      <c r="F2601" s="4">
        <f t="shared" si="884"/>
        <v>0</v>
      </c>
      <c r="G2601" s="37" t="str">
        <f t="shared" si="884"/>
        <v>£m</v>
      </c>
      <c r="H2601" s="4"/>
    </row>
    <row r="2602" spans="5:8" hidden="1" outlineLevel="2" x14ac:dyDescent="0.2">
      <c r="E2602" s="37" t="str">
        <f t="shared" ref="E2602:G2602" si="885" xml:space="preserve"> E$2003</f>
        <v xml:space="preserve">Ofwat - PR24 QAA revenue adjustment not eligible for tax uplift in 2027-28 CPIH FYA prices (WN) </v>
      </c>
      <c r="F2602" s="4">
        <f t="shared" si="885"/>
        <v>0</v>
      </c>
      <c r="G2602" s="37" t="str">
        <f t="shared" si="885"/>
        <v>£m</v>
      </c>
      <c r="H2602" s="4"/>
    </row>
    <row r="2603" spans="5:8" hidden="1" outlineLevel="2" x14ac:dyDescent="0.2">
      <c r="E2603" s="37" t="str">
        <f t="shared" ref="E2603:G2603" si="886" xml:space="preserve"> E$2004</f>
        <v xml:space="preserve">Ofwat - PR24 QAA revenue adjustment not eligible for tax uplift in 2027-28 CPIH FYA prices (WWN) </v>
      </c>
      <c r="F2603" s="4">
        <f t="shared" si="886"/>
        <v>0</v>
      </c>
      <c r="G2603" s="37" t="str">
        <f t="shared" si="886"/>
        <v>£m</v>
      </c>
      <c r="H2603" s="4"/>
    </row>
    <row r="2604" spans="5:8" hidden="1" outlineLevel="2" x14ac:dyDescent="0.2">
      <c r="E2604" s="37" t="str">
        <f t="shared" ref="E2604:G2604" si="887" xml:space="preserve"> E$2005</f>
        <v xml:space="preserve">Ofwat - PR24 QAA revenue adjustment not eligible for tax uplift in 2027-28 CPIH FYA prices (BR) </v>
      </c>
      <c r="F2604" s="4">
        <f t="shared" si="887"/>
        <v>0</v>
      </c>
      <c r="G2604" s="37" t="str">
        <f t="shared" si="887"/>
        <v>£m</v>
      </c>
      <c r="H2604" s="4"/>
    </row>
    <row r="2605" spans="5:8" hidden="1" outlineLevel="2" x14ac:dyDescent="0.2">
      <c r="E2605" s="37" t="str">
        <f t="shared" ref="E2605:G2605" si="888" xml:space="preserve"> E$2006</f>
        <v xml:space="preserve">Ofwat - PR24 QAA revenue adjustment not eligible for tax uplift in 2027-28 CPIH FYA prices (ADDN1) </v>
      </c>
      <c r="F2605" s="4">
        <f t="shared" si="888"/>
        <v>0</v>
      </c>
      <c r="G2605" s="37" t="str">
        <f t="shared" si="888"/>
        <v>£m</v>
      </c>
      <c r="H2605" s="4"/>
    </row>
    <row r="2606" spans="5:8" hidden="1" outlineLevel="2" x14ac:dyDescent="0.2">
      <c r="E2606" s="37" t="str">
        <f t="shared" ref="E2606:G2606" si="889" xml:space="preserve"> E$2007</f>
        <v xml:space="preserve">Ofwat - PR24 QAA revenue adjustment not eligible for tax uplift in 2027-28 CPIH FYA prices (ADDN2) </v>
      </c>
      <c r="F2606" s="4">
        <f t="shared" si="889"/>
        <v>0</v>
      </c>
      <c r="G2606" s="37" t="str">
        <f t="shared" si="889"/>
        <v>£m</v>
      </c>
      <c r="H2606" s="4"/>
    </row>
    <row r="2607" spans="5:8" hidden="1" outlineLevel="2" x14ac:dyDescent="0.2">
      <c r="E2607" s="37" t="str">
        <f t="shared" ref="E2607:G2607" si="890" xml:space="preserve"> E$2008</f>
        <v xml:space="preserve">Ofwat - PR24 QAA revenue adjustment not eligible for tax uplift in 2027-28 CPIH FYA prices (Residential retail) </v>
      </c>
      <c r="F2607" s="4">
        <f t="shared" si="890"/>
        <v>0</v>
      </c>
      <c r="G2607" s="37" t="str">
        <f t="shared" si="890"/>
        <v>£m</v>
      </c>
      <c r="H2607" s="4"/>
    </row>
    <row r="2608" spans="5:8" hidden="1" outlineLevel="2" x14ac:dyDescent="0.2">
      <c r="E2608" s="37" t="str">
        <f t="shared" ref="E2608:G2608" si="891" xml:space="preserve"> E$2009</f>
        <v xml:space="preserve">Ofwat - PR24 QAA revenue adjustment not eligible for tax uplift in 2027-28 CPIH FYA prices (Business retail) </v>
      </c>
      <c r="F2608" s="4">
        <f t="shared" si="891"/>
        <v>0</v>
      </c>
      <c r="G2608" s="37" t="str">
        <f t="shared" si="891"/>
        <v>£m</v>
      </c>
      <c r="H2608" s="4"/>
    </row>
    <row r="2609" spans="5:8" hidden="1" outlineLevel="2" x14ac:dyDescent="0.2">
      <c r="E2609" s="37" t="str">
        <f t="shared" ref="E2609:G2609" si="892" xml:space="preserve"> E$2056</f>
        <v xml:space="preserve">Ofwat - PR24 Price control deliverables (PCD) revenue adjustment not eligible for tax uplift in 2027-28 CPIH FYA prices (WR) </v>
      </c>
      <c r="F2609" s="4">
        <f t="shared" si="892"/>
        <v>0</v>
      </c>
      <c r="G2609" s="37" t="str">
        <f t="shared" si="892"/>
        <v>£m</v>
      </c>
      <c r="H2609" s="4"/>
    </row>
    <row r="2610" spans="5:8" hidden="1" outlineLevel="2" x14ac:dyDescent="0.2">
      <c r="E2610" s="37" t="str">
        <f t="shared" ref="E2610:G2610" si="893" xml:space="preserve"> E$2057</f>
        <v xml:space="preserve">Ofwat - PR24 Price control deliverables (PCD) revenue adjustment not eligible for tax uplift in 2027-28 CPIH FYA prices (WN) </v>
      </c>
      <c r="F2610" s="4">
        <f t="shared" si="893"/>
        <v>0</v>
      </c>
      <c r="G2610" s="37" t="str">
        <f t="shared" si="893"/>
        <v>£m</v>
      </c>
      <c r="H2610" s="4"/>
    </row>
    <row r="2611" spans="5:8" hidden="1" outlineLevel="2" x14ac:dyDescent="0.2">
      <c r="E2611" s="37" t="str">
        <f t="shared" ref="E2611:G2611" si="894" xml:space="preserve"> E$2058</f>
        <v xml:space="preserve">Ofwat - PR24 Price control deliverables (PCD) revenue adjustment not eligible for tax uplift in 2027-28 CPIH FYA prices (WWN) </v>
      </c>
      <c r="F2611" s="4">
        <f t="shared" si="894"/>
        <v>0</v>
      </c>
      <c r="G2611" s="37" t="str">
        <f t="shared" si="894"/>
        <v>£m</v>
      </c>
      <c r="H2611" s="4"/>
    </row>
    <row r="2612" spans="5:8" hidden="1" outlineLevel="2" x14ac:dyDescent="0.2">
      <c r="E2612" s="37" t="str">
        <f t="shared" ref="E2612:G2612" si="895" xml:space="preserve"> E$2059</f>
        <v xml:space="preserve">Ofwat - PR24 Price control deliverables (PCD) revenue adjustment not eligible for tax uplift in 2027-28 CPIH FYA prices (BR) </v>
      </c>
      <c r="F2612" s="4">
        <f t="shared" si="895"/>
        <v>0</v>
      </c>
      <c r="G2612" s="37" t="str">
        <f t="shared" si="895"/>
        <v>£m</v>
      </c>
      <c r="H2612" s="4"/>
    </row>
    <row r="2613" spans="5:8" hidden="1" outlineLevel="2" x14ac:dyDescent="0.2">
      <c r="E2613" s="37" t="str">
        <f t="shared" ref="E2613:G2613" si="896" xml:space="preserve"> E$2060</f>
        <v xml:space="preserve">Ofwat - PR24 Price control deliverables (PCD) revenue adjustment not eligible for tax uplift in 2027-28 CPIH FYA prices (ADDN1) </v>
      </c>
      <c r="F2613" s="4">
        <f t="shared" si="896"/>
        <v>0</v>
      </c>
      <c r="G2613" s="37" t="str">
        <f t="shared" si="896"/>
        <v>£m</v>
      </c>
      <c r="H2613" s="4"/>
    </row>
    <row r="2614" spans="5:8" hidden="1" outlineLevel="2" x14ac:dyDescent="0.2">
      <c r="E2614" s="37" t="str">
        <f t="shared" ref="E2614:G2614" si="897" xml:space="preserve"> E$2061</f>
        <v xml:space="preserve">Ofwat - PR24 Price control deliverables (PCD) revenue adjustment not eligible for tax uplift in 2027-28 CPIH FYA prices (ADDN2) </v>
      </c>
      <c r="F2614" s="4">
        <f t="shared" si="897"/>
        <v>0</v>
      </c>
      <c r="G2614" s="37" t="str">
        <f t="shared" si="897"/>
        <v>£m</v>
      </c>
      <c r="H2614" s="4"/>
    </row>
    <row r="2615" spans="5:8" hidden="1" outlineLevel="2" x14ac:dyDescent="0.2">
      <c r="E2615" s="37" t="str">
        <f t="shared" ref="E2615:G2615" si="898" xml:space="preserve"> E$2062</f>
        <v xml:space="preserve">Ofwat - PR24 Price control deliverables (PCD) revenue adjustment not eligible for tax uplift in 2027-28 CPIH FYA prices (Residential retail) </v>
      </c>
      <c r="F2615" s="4">
        <f t="shared" si="898"/>
        <v>0</v>
      </c>
      <c r="G2615" s="37" t="str">
        <f t="shared" si="898"/>
        <v>£m</v>
      </c>
      <c r="H2615" s="4"/>
    </row>
    <row r="2616" spans="5:8" hidden="1" outlineLevel="2" x14ac:dyDescent="0.2">
      <c r="E2616" s="37" t="str">
        <f t="shared" ref="E2616:G2616" si="899" xml:space="preserve"> E$2063</f>
        <v xml:space="preserve">Ofwat - PR24 Price control deliverables (PCD) revenue adjustment not eligible for tax uplift in 2027-28 CPIH FYA prices (Business retail) </v>
      </c>
      <c r="F2616" s="4">
        <f t="shared" si="899"/>
        <v>0</v>
      </c>
      <c r="G2616" s="37" t="str">
        <f t="shared" si="899"/>
        <v>£m</v>
      </c>
      <c r="H2616" s="4"/>
    </row>
    <row r="2617" spans="5:8" hidden="1" outlineLevel="2" x14ac:dyDescent="0.2">
      <c r="E2617" s="37" t="str">
        <f t="shared" ref="E2617:G2617" si="900" xml:space="preserve"> E$2083</f>
        <v xml:space="preserve">Ofwat - PR24 Wastewater enhancement revenue adjustment not eligible for tax uplift in 2027-28 CPIH FYA prices (WR) </v>
      </c>
      <c r="F2617" s="4">
        <f t="shared" si="900"/>
        <v>0</v>
      </c>
      <c r="G2617" s="37" t="str">
        <f t="shared" si="900"/>
        <v>£m</v>
      </c>
      <c r="H2617" s="4"/>
    </row>
    <row r="2618" spans="5:8" hidden="1" outlineLevel="2" x14ac:dyDescent="0.2">
      <c r="E2618" s="37" t="str">
        <f t="shared" ref="E2618:G2618" si="901" xml:space="preserve"> E$2084</f>
        <v xml:space="preserve">Ofwat - PR24 Wastewater enhancement revenue adjustment not eligible for tax uplift in 2027-28 CPIH FYA prices (WN) </v>
      </c>
      <c r="F2618" s="4">
        <f t="shared" si="901"/>
        <v>0</v>
      </c>
      <c r="G2618" s="37" t="str">
        <f t="shared" si="901"/>
        <v>£m</v>
      </c>
      <c r="H2618" s="4"/>
    </row>
    <row r="2619" spans="5:8" hidden="1" outlineLevel="2" x14ac:dyDescent="0.2">
      <c r="E2619" s="37" t="str">
        <f t="shared" ref="E2619:G2619" si="902" xml:space="preserve"> E$2085</f>
        <v xml:space="preserve">Ofwat - PR24 Wastewater enhancement revenue adjustment not eligible for tax uplift in 2027-28 CPIH FYA prices (WWN) </v>
      </c>
      <c r="F2619" s="4">
        <f t="shared" si="902"/>
        <v>0</v>
      </c>
      <c r="G2619" s="37" t="str">
        <f t="shared" si="902"/>
        <v>£m</v>
      </c>
      <c r="H2619" s="4"/>
    </row>
    <row r="2620" spans="5:8" hidden="1" outlineLevel="2" x14ac:dyDescent="0.2">
      <c r="E2620" s="37" t="str">
        <f t="shared" ref="E2620:G2620" si="903" xml:space="preserve"> E$2086</f>
        <v xml:space="preserve">Ofwat - PR24 Wastewater enhancement revenue adjustment not eligible for tax uplift in 2027-28 CPIH FYA prices (BR) </v>
      </c>
      <c r="F2620" s="4">
        <f t="shared" si="903"/>
        <v>0</v>
      </c>
      <c r="G2620" s="37" t="str">
        <f t="shared" si="903"/>
        <v>£m</v>
      </c>
      <c r="H2620" s="4"/>
    </row>
    <row r="2621" spans="5:8" hidden="1" outlineLevel="2" x14ac:dyDescent="0.2">
      <c r="E2621" s="37" t="str">
        <f t="shared" ref="E2621:G2621" si="904" xml:space="preserve"> E$2087</f>
        <v xml:space="preserve">Ofwat - PR24 Wastewater enhancement revenue adjustment not eligible for tax uplift in 2027-28 CPIH FYA prices (ADDN1) </v>
      </c>
      <c r="F2621" s="4">
        <f t="shared" si="904"/>
        <v>0</v>
      </c>
      <c r="G2621" s="37" t="str">
        <f t="shared" si="904"/>
        <v>£m</v>
      </c>
      <c r="H2621" s="4"/>
    </row>
    <row r="2622" spans="5:8" hidden="1" outlineLevel="2" x14ac:dyDescent="0.2">
      <c r="E2622" s="37" t="str">
        <f t="shared" ref="E2622:G2622" si="905" xml:space="preserve"> E$2088</f>
        <v xml:space="preserve">Ofwat - PR24 Wastewater enhancement revenue adjustment not eligible for tax uplift in 2027-28 CPIH FYA prices (ADDN2) </v>
      </c>
      <c r="F2622" s="4">
        <f t="shared" si="905"/>
        <v>0</v>
      </c>
      <c r="G2622" s="37" t="str">
        <f t="shared" si="905"/>
        <v>£m</v>
      </c>
      <c r="H2622" s="4"/>
    </row>
    <row r="2623" spans="5:8" hidden="1" outlineLevel="2" x14ac:dyDescent="0.2">
      <c r="E2623" s="37" t="str">
        <f t="shared" ref="E2623:G2623" si="906" xml:space="preserve"> E$2089</f>
        <v xml:space="preserve">Ofwat - PR24 Wastewater enhancement revenue adjustment not eligible for tax uplift in 2027-28 CPIH FYA prices (Residential retail) </v>
      </c>
      <c r="F2623" s="4">
        <f t="shared" si="906"/>
        <v>0</v>
      </c>
      <c r="G2623" s="37" t="str">
        <f t="shared" si="906"/>
        <v>£m</v>
      </c>
      <c r="H2623" s="4"/>
    </row>
    <row r="2624" spans="5:8" hidden="1" outlineLevel="2" x14ac:dyDescent="0.2">
      <c r="E2624" s="37" t="str">
        <f t="shared" ref="E2624:G2624" si="907" xml:space="preserve"> E$2090</f>
        <v xml:space="preserve">Ofwat - PR24 Wastewater enhancement revenue adjustment not eligible for tax uplift in 2027-28 CPIH FYA prices (Business retail) </v>
      </c>
      <c r="F2624" s="4">
        <f t="shared" si="907"/>
        <v>0</v>
      </c>
      <c r="G2624" s="37" t="str">
        <f t="shared" si="907"/>
        <v>£m</v>
      </c>
      <c r="H2624" s="4"/>
    </row>
    <row r="2625" spans="5:8" hidden="1" outlineLevel="2" x14ac:dyDescent="0.2">
      <c r="E2625" s="37" t="str">
        <f t="shared" ref="E2625:G2625" si="908" xml:space="preserve"> E$2029</f>
        <v xml:space="preserve">Ofwat - Other revenue adjustment not eligible for tax uplift in 2027-28 CPIH FYA prices (WR) </v>
      </c>
      <c r="F2625" s="4">
        <f t="shared" si="908"/>
        <v>0</v>
      </c>
      <c r="G2625" s="37" t="str">
        <f t="shared" si="908"/>
        <v>£m</v>
      </c>
      <c r="H2625" s="4"/>
    </row>
    <row r="2626" spans="5:8" hidden="1" outlineLevel="2" x14ac:dyDescent="0.2">
      <c r="E2626" s="37" t="str">
        <f t="shared" ref="E2626:G2626" si="909" xml:space="preserve"> E$2030</f>
        <v xml:space="preserve">Ofwat - Other revenue adjustment not eligible for tax uplift in 2027-28 CPIH FYA prices (WN) </v>
      </c>
      <c r="F2626" s="4">
        <f t="shared" si="909"/>
        <v>0</v>
      </c>
      <c r="G2626" s="37" t="str">
        <f t="shared" si="909"/>
        <v>£m</v>
      </c>
      <c r="H2626" s="4"/>
    </row>
    <row r="2627" spans="5:8" hidden="1" outlineLevel="2" x14ac:dyDescent="0.2">
      <c r="E2627" s="37" t="str">
        <f t="shared" ref="E2627:G2627" si="910" xml:space="preserve"> E$2031</f>
        <v xml:space="preserve">Ofwat - Other revenue adjustment not eligible for tax uplift in 2027-28 CPIH FYA prices (WWN) </v>
      </c>
      <c r="F2627" s="4">
        <f t="shared" si="910"/>
        <v>0</v>
      </c>
      <c r="G2627" s="37" t="str">
        <f t="shared" si="910"/>
        <v>£m</v>
      </c>
      <c r="H2627" s="4"/>
    </row>
    <row r="2628" spans="5:8" hidden="1" outlineLevel="2" x14ac:dyDescent="0.2">
      <c r="E2628" s="37" t="str">
        <f t="shared" ref="E2628:G2628" si="911" xml:space="preserve"> E$2032</f>
        <v xml:space="preserve">Ofwat - Other revenue adjustment not eligible for tax uplift in 2027-28 CPIH FYA prices (BR) </v>
      </c>
      <c r="F2628" s="4">
        <f t="shared" si="911"/>
        <v>0</v>
      </c>
      <c r="G2628" s="37" t="str">
        <f t="shared" si="911"/>
        <v>£m</v>
      </c>
      <c r="H2628" s="4"/>
    </row>
    <row r="2629" spans="5:8" hidden="1" outlineLevel="2" x14ac:dyDescent="0.2">
      <c r="E2629" s="37" t="str">
        <f t="shared" ref="E2629:G2629" si="912" xml:space="preserve"> E$2033</f>
        <v xml:space="preserve">Ofwat - Other revenue adjustment not eligible for tax uplift in 2027-28 CPIH FYA prices (ADDN1) </v>
      </c>
      <c r="F2629" s="4">
        <f t="shared" si="912"/>
        <v>0</v>
      </c>
      <c r="G2629" s="37" t="str">
        <f t="shared" si="912"/>
        <v>£m</v>
      </c>
      <c r="H2629" s="4"/>
    </row>
    <row r="2630" spans="5:8" hidden="1" outlineLevel="2" x14ac:dyDescent="0.2">
      <c r="E2630" s="37" t="str">
        <f t="shared" ref="E2630:G2630" si="913" xml:space="preserve"> E$2034</f>
        <v xml:space="preserve">Ofwat - Other revenue adjustment not eligible for tax uplift in 2027-28 CPIH FYA prices (ADDN2) </v>
      </c>
      <c r="F2630" s="4">
        <f t="shared" si="913"/>
        <v>0</v>
      </c>
      <c r="G2630" s="37" t="str">
        <f t="shared" si="913"/>
        <v>£m</v>
      </c>
      <c r="H2630" s="4"/>
    </row>
    <row r="2631" spans="5:8" hidden="1" outlineLevel="2" x14ac:dyDescent="0.2">
      <c r="E2631" s="37" t="str">
        <f t="shared" ref="E2631:G2631" si="914" xml:space="preserve"> E$2035</f>
        <v xml:space="preserve">Ofwat - Other revenue adjustment not eligible for tax uplift in 2027-28 CPIH FYA prices (Residential retail) </v>
      </c>
      <c r="F2631" s="4">
        <f t="shared" si="914"/>
        <v>0</v>
      </c>
      <c r="G2631" s="37" t="str">
        <f t="shared" si="914"/>
        <v>£m</v>
      </c>
      <c r="H2631" s="4"/>
    </row>
    <row r="2632" spans="5:8" hidden="1" outlineLevel="2" x14ac:dyDescent="0.2">
      <c r="E2632" s="37" t="str">
        <f t="shared" ref="E2632:G2632" si="915" xml:space="preserve"> E$2036</f>
        <v xml:space="preserve">Ofwat - Other revenue adjustment not eligible for tax uplift in 2027-28 CPIH FYA prices (Business retail) </v>
      </c>
      <c r="F2632" s="4">
        <f t="shared" si="915"/>
        <v>0</v>
      </c>
      <c r="G2632" s="37" t="str">
        <f t="shared" si="915"/>
        <v>£m</v>
      </c>
      <c r="H2632" s="4"/>
    </row>
    <row r="2633" spans="5:8" hidden="1" outlineLevel="2" x14ac:dyDescent="0.2">
      <c r="E2633" s="37" t="str">
        <f t="shared" ref="E2633:G2633" si="916" xml:space="preserve"> E$1786</f>
        <v xml:space="preserve">Ofwat - PR24 Delivery mechanism (DM) revenue adjustment not eligible for tax uplift in 2027-28 CPIH FYA prices (WR) </v>
      </c>
      <c r="F2633" s="4">
        <f t="shared" si="916"/>
        <v>0</v>
      </c>
      <c r="G2633" s="37" t="str">
        <f t="shared" si="916"/>
        <v>£m</v>
      </c>
      <c r="H2633" s="4"/>
    </row>
    <row r="2634" spans="5:8" hidden="1" outlineLevel="2" x14ac:dyDescent="0.2">
      <c r="E2634" s="37" t="str">
        <f t="shared" ref="E2634:G2634" si="917" xml:space="preserve"> E$1787</f>
        <v xml:space="preserve">Ofwat - PR24 Delivery mechanism (DM) revenue adjustment not eligible for tax uplift in 2027-28 CPIH FYA prices (WN) </v>
      </c>
      <c r="F2634" s="4">
        <f t="shared" si="917"/>
        <v>0</v>
      </c>
      <c r="G2634" s="37" t="str">
        <f t="shared" si="917"/>
        <v>£m</v>
      </c>
      <c r="H2634" s="4"/>
    </row>
    <row r="2635" spans="5:8" hidden="1" outlineLevel="2" x14ac:dyDescent="0.2">
      <c r="E2635" s="37" t="str">
        <f t="shared" ref="E2635:G2635" si="918" xml:space="preserve"> E$1788</f>
        <v xml:space="preserve">Ofwat - PR24 Delivery mechanism (DM) revenue adjustment not eligible for tax uplift in 2027-28 CPIH FYA prices (WWN) </v>
      </c>
      <c r="F2635" s="4">
        <f t="shared" si="918"/>
        <v>0</v>
      </c>
      <c r="G2635" s="37" t="str">
        <f t="shared" si="918"/>
        <v>£m</v>
      </c>
      <c r="H2635" s="4"/>
    </row>
    <row r="2636" spans="5:8" hidden="1" outlineLevel="2" x14ac:dyDescent="0.2">
      <c r="E2636" s="37" t="str">
        <f t="shared" ref="E2636:G2636" si="919" xml:space="preserve"> E$1789</f>
        <v xml:space="preserve">Ofwat - PR24 Delivery mechanism (DM) revenue adjustment not eligible for tax uplift in 2027-28 CPIH FYA prices (BR) </v>
      </c>
      <c r="F2636" s="4">
        <f t="shared" si="919"/>
        <v>0</v>
      </c>
      <c r="G2636" s="37" t="str">
        <f t="shared" si="919"/>
        <v>£m</v>
      </c>
      <c r="H2636" s="4"/>
    </row>
    <row r="2637" spans="5:8" hidden="1" outlineLevel="2" x14ac:dyDescent="0.2">
      <c r="E2637" s="37" t="str">
        <f t="shared" ref="E2637:G2637" si="920" xml:space="preserve"> E$1790</f>
        <v xml:space="preserve">Ofwat - PR24 Delivery mechanism (DM) revenue adjustment not eligible for tax uplift in 2027-28 CPIH FYA prices (ADDN1) </v>
      </c>
      <c r="F2637" s="4">
        <f t="shared" si="920"/>
        <v>0</v>
      </c>
      <c r="G2637" s="37" t="str">
        <f t="shared" si="920"/>
        <v>£m</v>
      </c>
      <c r="H2637" s="4"/>
    </row>
    <row r="2638" spans="5:8" hidden="1" outlineLevel="2" x14ac:dyDescent="0.2">
      <c r="E2638" s="37" t="str">
        <f t="shared" ref="E2638:G2638" si="921" xml:space="preserve"> E$1791</f>
        <v xml:space="preserve">Ofwat - PR24 Delivery mechanism (DM) revenue adjustment not eligible for tax uplift in 2027-28 CPIH FYA prices (ADDN2) </v>
      </c>
      <c r="F2638" s="4">
        <f t="shared" si="921"/>
        <v>0</v>
      </c>
      <c r="G2638" s="37" t="str">
        <f t="shared" si="921"/>
        <v>£m</v>
      </c>
      <c r="H2638" s="4"/>
    </row>
    <row r="2639" spans="5:8" hidden="1" outlineLevel="2" x14ac:dyDescent="0.2">
      <c r="E2639" s="37" t="str">
        <f t="shared" ref="E2639:G2639" si="922" xml:space="preserve"> E$1792</f>
        <v xml:space="preserve">Ofwat - PR24 Delivery mechanism (DM) revenue adjustment not eligible for tax uplift in 2027-28 CPIH FYA prices (Residential retail) </v>
      </c>
      <c r="F2639" s="4">
        <f t="shared" si="922"/>
        <v>0</v>
      </c>
      <c r="G2639" s="37" t="str">
        <f t="shared" si="922"/>
        <v>£m</v>
      </c>
      <c r="H2639" s="4"/>
    </row>
    <row r="2640" spans="5:8" hidden="1" outlineLevel="2" x14ac:dyDescent="0.2">
      <c r="E2640" s="37" t="str">
        <f t="shared" ref="E2640:G2640" si="923" xml:space="preserve"> E$1793</f>
        <v xml:space="preserve">Ofwat - PR24 Delivery mechanism (DM) revenue adjustment not eligible for tax uplift in 2027-28 CPIH FYA prices (Business retail) </v>
      </c>
      <c r="F2640" s="4">
        <f t="shared" si="923"/>
        <v>0</v>
      </c>
      <c r="G2640" s="37" t="str">
        <f t="shared" si="923"/>
        <v>£m</v>
      </c>
      <c r="H2640" s="4"/>
    </row>
    <row r="2641" spans="5:8" hidden="1" outlineLevel="2" x14ac:dyDescent="0.2">
      <c r="E2641" s="37" t="str">
        <f t="shared" ref="E2641:G2641" si="924" xml:space="preserve"> E$1651</f>
        <v xml:space="preserve">Ofwat - PR24 Residential retail revenue adjustment not eligible for tax uplift in 2027-28 CPIH FYA prices (WR) </v>
      </c>
      <c r="F2641" s="4">
        <f t="shared" si="924"/>
        <v>0</v>
      </c>
      <c r="G2641" s="37" t="str">
        <f t="shared" si="924"/>
        <v>£m</v>
      </c>
      <c r="H2641" s="4"/>
    </row>
    <row r="2642" spans="5:8" hidden="1" outlineLevel="2" x14ac:dyDescent="0.2">
      <c r="E2642" s="37" t="str">
        <f t="shared" ref="E2642:G2642" si="925" xml:space="preserve"> E$1652</f>
        <v xml:space="preserve">Ofwat - PR24 Residential retail revenue adjustment not eligible for tax uplift in 2027-28 CPIH FYA prices (WN) </v>
      </c>
      <c r="F2642" s="4">
        <f t="shared" si="925"/>
        <v>0</v>
      </c>
      <c r="G2642" s="37" t="str">
        <f t="shared" si="925"/>
        <v>£m</v>
      </c>
      <c r="H2642" s="4"/>
    </row>
    <row r="2643" spans="5:8" hidden="1" outlineLevel="2" x14ac:dyDescent="0.2">
      <c r="E2643" s="37" t="str">
        <f t="shared" ref="E2643:G2643" si="926" xml:space="preserve"> E$1653</f>
        <v xml:space="preserve">Ofwat - PR24 Residential retail revenue adjustment not eligible for tax uplift in 2027-28 CPIH FYA prices (WWN) </v>
      </c>
      <c r="F2643" s="4">
        <f t="shared" si="926"/>
        <v>0</v>
      </c>
      <c r="G2643" s="37" t="str">
        <f t="shared" si="926"/>
        <v>£m</v>
      </c>
      <c r="H2643" s="4"/>
    </row>
    <row r="2644" spans="5:8" hidden="1" outlineLevel="2" x14ac:dyDescent="0.2">
      <c r="E2644" s="37" t="str">
        <f t="shared" ref="E2644:G2644" si="927" xml:space="preserve"> E$1654</f>
        <v xml:space="preserve">Ofwat - PR24 Residential retail revenue adjustment not eligible for tax uplift in 2027-28 CPIH FYA prices (BR) </v>
      </c>
      <c r="F2644" s="4">
        <f t="shared" si="927"/>
        <v>0</v>
      </c>
      <c r="G2644" s="37" t="str">
        <f t="shared" si="927"/>
        <v>£m</v>
      </c>
      <c r="H2644" s="4"/>
    </row>
    <row r="2645" spans="5:8" hidden="1" outlineLevel="2" x14ac:dyDescent="0.2">
      <c r="E2645" s="37" t="str">
        <f t="shared" ref="E2645:G2645" si="928" xml:space="preserve"> E$1655</f>
        <v xml:space="preserve">Ofwat - PR24 Residential retail revenue adjustment not eligible for tax uplift in 2027-28 CPIH FYA prices (ADDN1) </v>
      </c>
      <c r="F2645" s="4">
        <f t="shared" si="928"/>
        <v>0</v>
      </c>
      <c r="G2645" s="37" t="str">
        <f t="shared" si="928"/>
        <v>£m</v>
      </c>
      <c r="H2645" s="4"/>
    </row>
    <row r="2646" spans="5:8" hidden="1" outlineLevel="2" x14ac:dyDescent="0.2">
      <c r="E2646" s="37" t="str">
        <f t="shared" ref="E2646:G2646" si="929" xml:space="preserve"> E$1656</f>
        <v xml:space="preserve">Ofwat - PR24 Residential retail revenue adjustment not eligible for tax uplift in 2027-28 CPIH FYA prices (ADDN2) </v>
      </c>
      <c r="F2646" s="4">
        <f t="shared" si="929"/>
        <v>0</v>
      </c>
      <c r="G2646" s="37" t="str">
        <f t="shared" si="929"/>
        <v>£m</v>
      </c>
      <c r="H2646" s="4"/>
    </row>
    <row r="2647" spans="5:8" hidden="1" outlineLevel="2" x14ac:dyDescent="0.2">
      <c r="E2647" s="37" t="str">
        <f t="shared" ref="E2647:G2647" si="930" xml:space="preserve"> E$1657</f>
        <v xml:space="preserve">Ofwat - PR24 Residential retail revenue adjustment not eligible for tax uplift in 2027-28 CPIH FYA prices (Residential retail) </v>
      </c>
      <c r="F2647" s="4">
        <f t="shared" si="930"/>
        <v>0</v>
      </c>
      <c r="G2647" s="37" t="str">
        <f t="shared" si="930"/>
        <v>£m</v>
      </c>
      <c r="H2647" s="4"/>
    </row>
    <row r="2648" spans="5:8" hidden="1" outlineLevel="2" x14ac:dyDescent="0.2">
      <c r="E2648" s="37" t="str">
        <f t="shared" ref="E2648:G2648" si="931" xml:space="preserve"> E$1658</f>
        <v xml:space="preserve">Ofwat - PR24 Residential retail revenue adjustment not eligible for tax uplift in 2027-28 CPIH FYA prices (Business retail) </v>
      </c>
      <c r="F2648" s="4">
        <f t="shared" si="931"/>
        <v>0</v>
      </c>
      <c r="G2648" s="37" t="str">
        <f t="shared" si="931"/>
        <v>£m</v>
      </c>
      <c r="H2648" s="4"/>
    </row>
    <row r="2649" spans="5:8" hidden="1" outlineLevel="2" x14ac:dyDescent="0.2">
      <c r="E2649" s="37" t="str">
        <f t="shared" ref="E2649:G2649" si="932" xml:space="preserve"> E$1543</f>
        <v xml:space="preserve">Ofwat - PR24 RFI revenue adjustment not eligible for tax uplift in 2027-28 CPIH FYA prices (WR) </v>
      </c>
      <c r="F2649" s="4">
        <f t="shared" si="932"/>
        <v>0</v>
      </c>
      <c r="G2649" s="37" t="str">
        <f t="shared" si="932"/>
        <v>£m</v>
      </c>
      <c r="H2649" s="4"/>
    </row>
    <row r="2650" spans="5:8" hidden="1" outlineLevel="2" x14ac:dyDescent="0.2">
      <c r="E2650" s="37" t="str">
        <f t="shared" ref="E2650:G2650" si="933" xml:space="preserve"> E$1544</f>
        <v xml:space="preserve">Ofwat - PR24 RFI revenue adjustment not eligible for tax uplift in 2027-28 CPIH FYA prices (WN) </v>
      </c>
      <c r="F2650" s="4">
        <f t="shared" si="933"/>
        <v>0</v>
      </c>
      <c r="G2650" s="37" t="str">
        <f t="shared" si="933"/>
        <v>£m</v>
      </c>
      <c r="H2650" s="4"/>
    </row>
    <row r="2651" spans="5:8" hidden="1" outlineLevel="2" x14ac:dyDescent="0.2">
      <c r="E2651" s="37" t="str">
        <f t="shared" ref="E2651:G2651" si="934" xml:space="preserve"> E$1545</f>
        <v xml:space="preserve">Ofwat - PR24 RFI revenue adjustment not eligible for tax uplift in 2027-28 CPIH FYA prices (WWN) </v>
      </c>
      <c r="F2651" s="4">
        <f t="shared" si="934"/>
        <v>0</v>
      </c>
      <c r="G2651" s="37" t="str">
        <f t="shared" si="934"/>
        <v>£m</v>
      </c>
      <c r="H2651" s="4"/>
    </row>
    <row r="2652" spans="5:8" hidden="1" outlineLevel="2" x14ac:dyDescent="0.2">
      <c r="E2652" s="37" t="str">
        <f t="shared" ref="E2652:G2652" si="935" xml:space="preserve"> E$1546</f>
        <v xml:space="preserve">Ofwat - PR24 RFI revenue adjustment not eligible for tax uplift in 2027-28 CPIH FYA prices (BR) </v>
      </c>
      <c r="F2652" s="4">
        <f t="shared" si="935"/>
        <v>0</v>
      </c>
      <c r="G2652" s="37" t="str">
        <f t="shared" si="935"/>
        <v>£m</v>
      </c>
      <c r="H2652" s="4"/>
    </row>
    <row r="2653" spans="5:8" hidden="1" outlineLevel="2" x14ac:dyDescent="0.2">
      <c r="E2653" s="37" t="str">
        <f t="shared" ref="E2653:G2653" si="936" xml:space="preserve"> E$1547</f>
        <v xml:space="preserve">Ofwat - PR24 RFI revenue adjustment not eligible for tax uplift in 2027-28 CPIH FYA prices (ADDN1) </v>
      </c>
      <c r="F2653" s="4">
        <f t="shared" si="936"/>
        <v>0</v>
      </c>
      <c r="G2653" s="37" t="str">
        <f t="shared" si="936"/>
        <v>£m</v>
      </c>
      <c r="H2653" s="4"/>
    </row>
    <row r="2654" spans="5:8" hidden="1" outlineLevel="2" x14ac:dyDescent="0.2">
      <c r="E2654" s="37" t="str">
        <f t="shared" ref="E2654:G2654" si="937" xml:space="preserve"> E$1548</f>
        <v xml:space="preserve">Ofwat - PR24 RFI revenue adjustment not eligible for tax uplift in 2027-28 CPIH FYA prices (ADDN2) </v>
      </c>
      <c r="F2654" s="4">
        <f t="shared" si="937"/>
        <v>0</v>
      </c>
      <c r="G2654" s="37" t="str">
        <f t="shared" si="937"/>
        <v>£m</v>
      </c>
      <c r="H2654" s="4"/>
    </row>
    <row r="2655" spans="5:8" hidden="1" outlineLevel="2" x14ac:dyDescent="0.2">
      <c r="E2655" s="37" t="str">
        <f t="shared" ref="E2655:G2655" si="938" xml:space="preserve"> E$1549</f>
        <v xml:space="preserve">Ofwat - PR24 RFI revenue adjustment not eligible for tax uplift in 2027-28 CPIH FYA prices (Residential retail) </v>
      </c>
      <c r="F2655" s="4">
        <f t="shared" si="938"/>
        <v>0</v>
      </c>
      <c r="G2655" s="37" t="str">
        <f t="shared" si="938"/>
        <v>£m</v>
      </c>
      <c r="H2655" s="4"/>
    </row>
    <row r="2656" spans="5:8" hidden="1" outlineLevel="2" x14ac:dyDescent="0.2">
      <c r="E2656" s="37" t="str">
        <f t="shared" ref="E2656:G2656" si="939" xml:space="preserve"> E$1550</f>
        <v xml:space="preserve">Ofwat - PR24 RFI revenue adjustment not eligible for tax uplift in 2027-28 CPIH FYA prices (Business retail) </v>
      </c>
      <c r="F2656" s="4">
        <f t="shared" si="939"/>
        <v>0</v>
      </c>
      <c r="G2656" s="37" t="str">
        <f t="shared" si="939"/>
        <v>£m</v>
      </c>
      <c r="H2656" s="4"/>
    </row>
    <row r="2657" spans="5:8" hidden="1" outlineLevel="2" x14ac:dyDescent="0.2">
      <c r="E2657" s="37" t="str">
        <f t="shared" ref="E2657:G2657" si="940" xml:space="preserve"> E$1597</f>
        <v xml:space="preserve">Ofwat - PR24 Bioresources revenue adjustment not eligible for tax uplift in 2027-28 CPIH FYA prices (WR) </v>
      </c>
      <c r="F2657" s="4">
        <f t="shared" si="940"/>
        <v>0</v>
      </c>
      <c r="G2657" s="37" t="str">
        <f t="shared" si="940"/>
        <v>£m</v>
      </c>
      <c r="H2657" s="4"/>
    </row>
    <row r="2658" spans="5:8" hidden="1" outlineLevel="2" x14ac:dyDescent="0.2">
      <c r="E2658" s="37" t="str">
        <f t="shared" ref="E2658:G2658" si="941" xml:space="preserve"> E$1598</f>
        <v xml:space="preserve">Ofwat - PR24 Bioresources revenue adjustment not eligible for tax uplift in 2027-28 CPIH FYA prices (WN) </v>
      </c>
      <c r="F2658" s="4">
        <f t="shared" si="941"/>
        <v>0</v>
      </c>
      <c r="G2658" s="37" t="str">
        <f t="shared" si="941"/>
        <v>£m</v>
      </c>
      <c r="H2658" s="4"/>
    </row>
    <row r="2659" spans="5:8" hidden="1" outlineLevel="2" x14ac:dyDescent="0.2">
      <c r="E2659" s="37" t="str">
        <f t="shared" ref="E2659:G2659" si="942" xml:space="preserve"> E$1599</f>
        <v xml:space="preserve">Ofwat - PR24 Bioresources revenue adjustment not eligible for tax uplift in 2027-28 CPIH FYA prices (WWN) </v>
      </c>
      <c r="F2659" s="4">
        <f t="shared" si="942"/>
        <v>0</v>
      </c>
      <c r="G2659" s="37" t="str">
        <f t="shared" si="942"/>
        <v>£m</v>
      </c>
      <c r="H2659" s="4"/>
    </row>
    <row r="2660" spans="5:8" hidden="1" outlineLevel="2" x14ac:dyDescent="0.2">
      <c r="E2660" s="37" t="str">
        <f t="shared" ref="E2660:G2660" si="943" xml:space="preserve"> E$1600</f>
        <v xml:space="preserve">Ofwat - PR24 Bioresources revenue adjustment not eligible for tax uplift in 2027-28 CPIH FYA prices (BR) </v>
      </c>
      <c r="F2660" s="4">
        <f t="shared" si="943"/>
        <v>0</v>
      </c>
      <c r="G2660" s="37" t="str">
        <f t="shared" si="943"/>
        <v>£m</v>
      </c>
      <c r="H2660" s="4"/>
    </row>
    <row r="2661" spans="5:8" hidden="1" outlineLevel="2" x14ac:dyDescent="0.2">
      <c r="E2661" s="37" t="str">
        <f t="shared" ref="E2661:G2661" si="944" xml:space="preserve"> E$1601</f>
        <v xml:space="preserve">Ofwat - PR24 Bioresources revenue adjustment not eligible for tax uplift in 2027-28 CPIH FYA prices (ADDN1) </v>
      </c>
      <c r="F2661" s="4">
        <f t="shared" si="944"/>
        <v>0</v>
      </c>
      <c r="G2661" s="37" t="str">
        <f t="shared" si="944"/>
        <v>£m</v>
      </c>
      <c r="H2661" s="4"/>
    </row>
    <row r="2662" spans="5:8" hidden="1" outlineLevel="2" x14ac:dyDescent="0.2">
      <c r="E2662" s="37" t="str">
        <f t="shared" ref="E2662:G2662" si="945" xml:space="preserve"> E$1602</f>
        <v xml:space="preserve">Ofwat - PR24 Bioresources revenue adjustment not eligible for tax uplift in 2027-28 CPIH FYA prices (ADDN2) </v>
      </c>
      <c r="F2662" s="4">
        <f t="shared" si="945"/>
        <v>0</v>
      </c>
      <c r="G2662" s="37" t="str">
        <f t="shared" si="945"/>
        <v>£m</v>
      </c>
      <c r="H2662" s="4"/>
    </row>
    <row r="2663" spans="5:8" hidden="1" outlineLevel="2" x14ac:dyDescent="0.2">
      <c r="E2663" s="37" t="str">
        <f t="shared" ref="E2663:G2663" si="946" xml:space="preserve"> E$1603</f>
        <v xml:space="preserve">Ofwat - PR24 Bioresources revenue adjustment not eligible for tax uplift in 2027-28 CPIH FYA prices (Residential retail) </v>
      </c>
      <c r="F2663" s="4">
        <f t="shared" si="946"/>
        <v>0</v>
      </c>
      <c r="G2663" s="37" t="str">
        <f t="shared" si="946"/>
        <v>£m</v>
      </c>
      <c r="H2663" s="4"/>
    </row>
    <row r="2664" spans="5:8" hidden="1" outlineLevel="2" x14ac:dyDescent="0.2">
      <c r="E2664" s="37" t="str">
        <f t="shared" ref="E2664:G2664" si="947" xml:space="preserve"> E$1604</f>
        <v xml:space="preserve">Ofwat - PR24 Bioresources revenue adjustment not eligible for tax uplift in 2027-28 CPIH FYA prices (Business retail) </v>
      </c>
      <c r="F2664" s="4">
        <f t="shared" si="947"/>
        <v>0</v>
      </c>
      <c r="G2664" s="37" t="str">
        <f t="shared" si="947"/>
        <v>£m</v>
      </c>
      <c r="H2664" s="4"/>
    </row>
    <row r="2665" spans="5:8" hidden="1" outlineLevel="2" x14ac:dyDescent="0.2">
      <c r="E2665" s="37" t="str">
        <f t="shared" ref="E2665:G2665" si="948" xml:space="preserve"> E$1624</f>
        <v xml:space="preserve">Ofwat - PR24 Bioresources forecasting accuracy incentive penalty adjustment not eligible for tax uplift in 2027-28 CPIH FYA prices (WR) </v>
      </c>
      <c r="F2665" s="4">
        <f t="shared" si="948"/>
        <v>0</v>
      </c>
      <c r="G2665" s="37" t="str">
        <f t="shared" si="948"/>
        <v>£m</v>
      </c>
      <c r="H2665" s="4"/>
    </row>
    <row r="2666" spans="5:8" hidden="1" outlineLevel="2" x14ac:dyDescent="0.2">
      <c r="E2666" s="37" t="str">
        <f t="shared" ref="E2666:G2666" si="949" xml:space="preserve"> E$1625</f>
        <v xml:space="preserve">Ofwat - PR24 Bioresources forecasting accuracy incentive penalty adjustment not eligible for tax uplift in 2027-28 CPIH FYA prices (WN) </v>
      </c>
      <c r="F2666" s="4">
        <f t="shared" si="949"/>
        <v>0</v>
      </c>
      <c r="G2666" s="37" t="str">
        <f t="shared" si="949"/>
        <v>£m</v>
      </c>
      <c r="H2666" s="4"/>
    </row>
    <row r="2667" spans="5:8" hidden="1" outlineLevel="2" x14ac:dyDescent="0.2">
      <c r="E2667" s="37" t="str">
        <f t="shared" ref="E2667:G2667" si="950" xml:space="preserve"> E$1626</f>
        <v xml:space="preserve">Ofwat - PR24 Bioresources forecasting accuracy incentive penalty adjustment not eligible for tax uplift in 2027-28 CPIH FYA prices (WWN) </v>
      </c>
      <c r="F2667" s="4">
        <f t="shared" si="950"/>
        <v>0</v>
      </c>
      <c r="G2667" s="37" t="str">
        <f t="shared" si="950"/>
        <v>£m</v>
      </c>
      <c r="H2667" s="4"/>
    </row>
    <row r="2668" spans="5:8" hidden="1" outlineLevel="2" x14ac:dyDescent="0.2">
      <c r="E2668" s="37" t="str">
        <f t="shared" ref="E2668:G2668" si="951" xml:space="preserve"> E$1627</f>
        <v xml:space="preserve">Ofwat - PR24 Bioresources forecasting accuracy incentive penalty adjustment not eligible for tax uplift in 2027-28 CPIH FYA prices (BR) </v>
      </c>
      <c r="F2668" s="4">
        <f t="shared" si="951"/>
        <v>0</v>
      </c>
      <c r="G2668" s="37" t="str">
        <f t="shared" si="951"/>
        <v>£m</v>
      </c>
      <c r="H2668" s="4"/>
    </row>
    <row r="2669" spans="5:8" hidden="1" outlineLevel="2" x14ac:dyDescent="0.2">
      <c r="E2669" s="37" t="str">
        <f t="shared" ref="E2669:G2669" si="952" xml:space="preserve"> E$1628</f>
        <v xml:space="preserve">Ofwat - PR24 Bioresources forecasting accuracy incentive penalty adjustment not eligible for tax uplift in 2027-28 CPIH FYA prices (ADDN1) </v>
      </c>
      <c r="F2669" s="4">
        <f t="shared" si="952"/>
        <v>0</v>
      </c>
      <c r="G2669" s="37" t="str">
        <f t="shared" si="952"/>
        <v>£m</v>
      </c>
      <c r="H2669" s="4"/>
    </row>
    <row r="2670" spans="5:8" hidden="1" outlineLevel="2" x14ac:dyDescent="0.2">
      <c r="E2670" s="37" t="str">
        <f t="shared" ref="E2670:G2670" si="953" xml:space="preserve"> E$1629</f>
        <v xml:space="preserve">Ofwat - PR24 Bioresources forecasting accuracy incentive penalty adjustment not eligible for tax uplift in 2027-28 CPIH FYA prices (ADDN2) </v>
      </c>
      <c r="F2670" s="4">
        <f t="shared" si="953"/>
        <v>0</v>
      </c>
      <c r="G2670" s="37" t="str">
        <f t="shared" si="953"/>
        <v>£m</v>
      </c>
      <c r="H2670" s="4"/>
    </row>
    <row r="2671" spans="5:8" hidden="1" outlineLevel="2" x14ac:dyDescent="0.2">
      <c r="E2671" s="37" t="str">
        <f t="shared" ref="E2671:G2671" si="954" xml:space="preserve"> E$1630</f>
        <v xml:space="preserve">Ofwat - PR24 Bioresources forecasting accuracy incentive penalty adjustment not eligible for tax uplift in 2027-28 CPIH FYA prices (Residential retail) </v>
      </c>
      <c r="F2671" s="4">
        <f t="shared" si="954"/>
        <v>0</v>
      </c>
      <c r="G2671" s="37" t="str">
        <f t="shared" si="954"/>
        <v>£m</v>
      </c>
      <c r="H2671" s="4"/>
    </row>
    <row r="2672" spans="5:8" hidden="1" outlineLevel="2" x14ac:dyDescent="0.2">
      <c r="E2672" s="37" t="str">
        <f t="shared" ref="E2672:G2672" si="955" xml:space="preserve"> E$1631</f>
        <v xml:space="preserve">Ofwat - PR24 Bioresources forecasting accuracy incentive penalty adjustment not eligible for tax uplift in 2027-28 CPIH FYA prices (Business retail) </v>
      </c>
      <c r="F2672" s="4">
        <f t="shared" si="955"/>
        <v>0</v>
      </c>
      <c r="G2672" s="37" t="str">
        <f t="shared" si="955"/>
        <v>£m</v>
      </c>
      <c r="H2672" s="4"/>
    </row>
    <row r="2673" spans="1:8" hidden="1" outlineLevel="2" x14ac:dyDescent="0.2">
      <c r="A2673" s="3"/>
      <c r="B2673" s="3"/>
      <c r="C2673" s="10"/>
      <c r="D2673" s="11"/>
      <c r="E2673" s="211" t="s">
        <v>1820</v>
      </c>
      <c r="F2673" s="212">
        <f t="shared" ref="F2673:F2680" si="956" xml:space="preserve"> SUM( $F2497,$F2505,$F2513,$F2521,$F2529,$F2537,$F2545,$F2553,$F2561,$F2569,$F2577,$F2585,$F2593,$F2601,$F2609,$F2617,$F2625,$F2633,$F2641,$F2649,$F2657,$F2665 )</f>
        <v>0</v>
      </c>
      <c r="G2673" s="211" t="s">
        <v>199</v>
      </c>
      <c r="H2673" s="4"/>
    </row>
    <row r="2674" spans="1:8" hidden="1" outlineLevel="2" x14ac:dyDescent="0.2">
      <c r="A2674" s="3"/>
      <c r="B2674" s="3"/>
      <c r="C2674" s="10"/>
      <c r="D2674" s="11"/>
      <c r="E2674" s="211" t="s">
        <v>1821</v>
      </c>
      <c r="F2674" s="212">
        <f t="shared" si="956"/>
        <v>0</v>
      </c>
      <c r="G2674" s="211" t="s">
        <v>199</v>
      </c>
      <c r="H2674" s="4"/>
    </row>
    <row r="2675" spans="1:8" hidden="1" outlineLevel="2" x14ac:dyDescent="0.2">
      <c r="A2675" s="3"/>
      <c r="B2675" s="3"/>
      <c r="C2675" s="10"/>
      <c r="D2675" s="11"/>
      <c r="E2675" s="211" t="s">
        <v>1009</v>
      </c>
      <c r="F2675" s="212">
        <f t="shared" si="956"/>
        <v>0</v>
      </c>
      <c r="G2675" s="211" t="s">
        <v>199</v>
      </c>
      <c r="H2675" s="4"/>
    </row>
    <row r="2676" spans="1:8" hidden="1" outlineLevel="2" x14ac:dyDescent="0.2">
      <c r="A2676" s="3"/>
      <c r="B2676" s="3"/>
      <c r="C2676" s="10"/>
      <c r="D2676" s="11"/>
      <c r="E2676" s="211" t="s">
        <v>294</v>
      </c>
      <c r="F2676" s="212">
        <f t="shared" si="956"/>
        <v>0</v>
      </c>
      <c r="G2676" s="211" t="s">
        <v>199</v>
      </c>
      <c r="H2676" s="4"/>
    </row>
    <row r="2677" spans="1:8" hidden="1" outlineLevel="2" x14ac:dyDescent="0.2">
      <c r="A2677" s="3"/>
      <c r="B2677" s="3"/>
      <c r="C2677" s="10"/>
      <c r="D2677" s="11"/>
      <c r="E2677" s="211" t="s">
        <v>1631</v>
      </c>
      <c r="F2677" s="212">
        <f t="shared" si="956"/>
        <v>0</v>
      </c>
      <c r="G2677" s="211" t="s">
        <v>199</v>
      </c>
      <c r="H2677" s="4"/>
    </row>
    <row r="2678" spans="1:8" hidden="1" outlineLevel="2" x14ac:dyDescent="0.2">
      <c r="A2678" s="3"/>
      <c r="B2678" s="3"/>
      <c r="C2678" s="10"/>
      <c r="D2678" s="11"/>
      <c r="E2678" s="211" t="s">
        <v>123</v>
      </c>
      <c r="F2678" s="212">
        <f t="shared" si="956"/>
        <v>0</v>
      </c>
      <c r="G2678" s="211" t="s">
        <v>199</v>
      </c>
      <c r="H2678" s="4"/>
    </row>
    <row r="2679" spans="1:8" hidden="1" outlineLevel="2" x14ac:dyDescent="0.2">
      <c r="A2679" s="3"/>
      <c r="B2679" s="3"/>
      <c r="C2679" s="10"/>
      <c r="D2679" s="11"/>
      <c r="E2679" s="211" t="s">
        <v>2359</v>
      </c>
      <c r="F2679" s="212">
        <f t="shared" si="956"/>
        <v>0</v>
      </c>
      <c r="G2679" s="211" t="s">
        <v>199</v>
      </c>
      <c r="H2679" s="4"/>
    </row>
    <row r="2680" spans="1:8" hidden="1" outlineLevel="2" x14ac:dyDescent="0.2">
      <c r="A2680" s="3"/>
      <c r="B2680" s="3"/>
      <c r="C2680" s="10"/>
      <c r="D2680" s="11"/>
      <c r="E2680" s="211" t="s">
        <v>2948</v>
      </c>
      <c r="F2680" s="212">
        <f t="shared" si="956"/>
        <v>0</v>
      </c>
      <c r="G2680" s="211" t="s">
        <v>199</v>
      </c>
      <c r="H2680" s="4"/>
    </row>
    <row r="2681" spans="1:8" hidden="1" outlineLevel="2" x14ac:dyDescent="0.2"/>
    <row r="2682" spans="1:8" x14ac:dyDescent="0.2"/>
    <row r="2683" spans="1:8" x14ac:dyDescent="0.2"/>
    <row r="2684" spans="1:8" x14ac:dyDescent="0.2">
      <c r="A2684" s="33" t="s">
        <v>2080</v>
      </c>
    </row>
    <row r="2685" spans="1:8" x14ac:dyDescent="0.2"/>
    <row r="2686" spans="1:8" x14ac:dyDescent="0.2"/>
  </sheetData>
  <conditionalFormatting sqref="F2">
    <cfRule type="cellIs" dxfId="27" priority="1" stopIfTrue="1" operator="notEqual">
      <formula>0</formula>
    </cfRule>
    <cfRule type="cellIs" dxfId="26" priority="2" stopIfTrue="1" operator="equal">
      <formula>""</formula>
    </cfRule>
  </conditionalFormatting>
  <conditionalFormatting sqref="J3:ZZ3">
    <cfRule type="cellIs" dxfId="25" priority="3" operator="equal">
      <formula>"PPA ext."</formula>
    </cfRule>
    <cfRule type="cellIs" dxfId="24" priority="4" operator="equal">
      <formula>"Delay"</formula>
    </cfRule>
    <cfRule type="cellIs" dxfId="23" priority="5" operator="equal">
      <formula>"Fin Close"</formula>
    </cfRule>
    <cfRule type="cellIs" dxfId="22" priority="6" stopIfTrue="1" operator="equal">
      <formula>"Construction"</formula>
    </cfRule>
    <cfRule type="cellIs" dxfId="21" priority="7" stopIfTrue="1" operator="equal">
      <formula>"Operations"</formula>
    </cfRule>
  </conditionalFormatting>
  <pageMargins left="0.70866141732283472" right="0.70866141732283472" top="0.74803149606299213" bottom="0.74803149606299213" header="0.31496062992125984" footer="0.31496062992125984"/>
  <pageSetup paperSize="8" scale="56" fitToHeight="0" orientation="landscape" r:id="rId1"/>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D8D8D8"/>
    <outlinePr summaryBelow="0" summaryRight="0"/>
    <pageSetUpPr fitToPage="1"/>
  </sheetPr>
  <dimension ref="A1:ZZ708"/>
  <sheetViews>
    <sheetView showGridLines="0" zoomScaleNormal="100" workbookViewId="0">
      <pane xSplit="9" ySplit="5" topLeftCell="J6" activePane="bottomRight" state="frozen"/>
      <selection activeCell="J1" sqref="J1"/>
      <selection pane="topRight" activeCell="J1" sqref="J1"/>
      <selection pane="bottomLeft" activeCell="J1" sqref="J1"/>
      <selection pane="bottomRight"/>
    </sheetView>
  </sheetViews>
  <sheetFormatPr defaultColWidth="0" defaultRowHeight="13" zeroHeight="1" outlineLevelRow="2" x14ac:dyDescent="0.2"/>
  <cols>
    <col min="1" max="2" width="1.44140625" style="33" customWidth="1"/>
    <col min="3" max="3" width="1.44140625" style="68" customWidth="1"/>
    <col min="4" max="4" width="1.44140625" style="69" customWidth="1"/>
    <col min="5" max="5" width="111.109375" style="37" customWidth="1"/>
    <col min="6" max="6" width="14.77734375" style="37" customWidth="1"/>
    <col min="7" max="7" width="29.6640625" style="37" customWidth="1"/>
    <col min="8" max="8" width="14.77734375" style="37" customWidth="1"/>
    <col min="9" max="9" width="3.44140625" style="37" customWidth="1"/>
    <col min="10" max="23" width="14.77734375" style="37" customWidth="1"/>
    <col min="24" max="16384" width="15.109375" style="37" hidden="1"/>
  </cols>
  <sheetData>
    <row r="1" spans="1:702" s="53" customFormat="1" ht="31" x14ac:dyDescent="0.2">
      <c r="A1" s="29" t="str">
        <f ca="1" xml:space="preserve"> RIGHT(CELL("filename", A1), LEN(CELL("filename", A1)) - SEARCH("]", CELL("filename", A1)))</f>
        <v>Profiling</v>
      </c>
      <c r="B1" s="29"/>
    </row>
    <row r="2" spans="1:702" s="59" customFormat="1" x14ac:dyDescent="0.2">
      <c r="A2" s="3"/>
      <c r="B2" s="3"/>
      <c r="C2" s="10"/>
      <c r="D2" s="11"/>
      <c r="E2" s="2" t="s">
        <v>2256</v>
      </c>
      <c r="F2" s="62">
        <f>Inputs!$F$2</f>
        <v>0</v>
      </c>
      <c r="G2" s="65" t="s">
        <v>1104</v>
      </c>
      <c r="H2" s="2"/>
      <c r="I2" s="2"/>
      <c r="J2" s="7">
        <f xml:space="preserve"> Time!J$14</f>
        <v>44651</v>
      </c>
      <c r="K2" s="7">
        <f xml:space="preserve"> Time!K$14</f>
        <v>45016</v>
      </c>
      <c r="L2" s="7">
        <f xml:space="preserve"> Time!L$14</f>
        <v>45382</v>
      </c>
      <c r="M2" s="7">
        <f xml:space="preserve"> Time!M$14</f>
        <v>45747</v>
      </c>
      <c r="N2" s="7">
        <f xml:space="preserve"> Time!N$14</f>
        <v>46112</v>
      </c>
      <c r="O2" s="7">
        <f xml:space="preserve"> Time!O$14</f>
        <v>46477</v>
      </c>
      <c r="P2" s="7">
        <f xml:space="preserve"> Time!P$14</f>
        <v>46843</v>
      </c>
      <c r="Q2" s="7">
        <f xml:space="preserve"> Time!Q$14</f>
        <v>47208</v>
      </c>
      <c r="R2" s="7">
        <f xml:space="preserve"> Time!R$14</f>
        <v>47573</v>
      </c>
      <c r="S2" s="7">
        <f xml:space="preserve"> Time!S$14</f>
        <v>47938</v>
      </c>
      <c r="T2" s="7">
        <f xml:space="preserve"> Time!T$14</f>
        <v>48304</v>
      </c>
      <c r="U2" s="7">
        <f xml:space="preserve"> Time!U$14</f>
        <v>48669</v>
      </c>
      <c r="V2" s="7">
        <f xml:space="preserve"> Time!V$14</f>
        <v>49034</v>
      </c>
      <c r="W2" s="7">
        <f xml:space="preserve"> Time!W$14</f>
        <v>49399</v>
      </c>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row>
    <row r="3" spans="1:702" s="8" customFormat="1" x14ac:dyDescent="0.2">
      <c r="A3" s="3"/>
      <c r="B3" s="3"/>
      <c r="C3" s="10"/>
      <c r="D3" s="11"/>
      <c r="E3" s="37" t="s">
        <v>1707</v>
      </c>
      <c r="H3" s="2"/>
      <c r="I3" s="2"/>
      <c r="J3" s="1" t="str">
        <f xml:space="preserve"> Time!J$19</f>
        <v/>
      </c>
      <c r="K3" s="1" t="str">
        <f xml:space="preserve"> Time!K$19</f>
        <v/>
      </c>
      <c r="L3" s="1" t="str">
        <f xml:space="preserve"> Time!L$19</f>
        <v/>
      </c>
      <c r="M3" s="1" t="str">
        <f xml:space="preserve"> Time!M$19</f>
        <v/>
      </c>
      <c r="N3" s="1" t="str">
        <f xml:space="preserve"> Time!N$19</f>
        <v/>
      </c>
      <c r="O3" s="1" t="str">
        <f xml:space="preserve"> Time!O$19</f>
        <v/>
      </c>
      <c r="P3" s="1" t="str">
        <f xml:space="preserve"> Time!P$19</f>
        <v/>
      </c>
      <c r="Q3" s="1" t="str">
        <f xml:space="preserve"> Time!Q$19</f>
        <v/>
      </c>
      <c r="R3" s="1" t="str">
        <f xml:space="preserve"> Time!R$19</f>
        <v/>
      </c>
      <c r="S3" s="1" t="str">
        <f xml:space="preserve"> Time!S$19</f>
        <v>PR24</v>
      </c>
      <c r="T3" s="1" t="str">
        <f xml:space="preserve"> Time!T$19</f>
        <v>PR24</v>
      </c>
      <c r="U3" s="1" t="str">
        <f xml:space="preserve"> Time!U$19</f>
        <v>PR24</v>
      </c>
      <c r="V3" s="1" t="str">
        <f xml:space="preserve"> Time!V$19</f>
        <v>PR24</v>
      </c>
      <c r="W3" s="1" t="str">
        <f xml:space="preserve"> Time!W$19</f>
        <v>PR24</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8" customFormat="1" x14ac:dyDescent="0.2">
      <c r="A4" s="3"/>
      <c r="B4" s="3"/>
      <c r="C4" s="10"/>
      <c r="D4" s="11"/>
      <c r="E4" s="2" t="s">
        <v>189</v>
      </c>
      <c r="F4" s="33"/>
      <c r="G4" s="2"/>
      <c r="H4" s="2"/>
      <c r="I4" s="2"/>
      <c r="J4" s="18">
        <f xml:space="preserve"> Time!J$25</f>
        <v>2022</v>
      </c>
      <c r="K4" s="18">
        <f xml:space="preserve"> Time!K$25</f>
        <v>2023</v>
      </c>
      <c r="L4" s="18">
        <f xml:space="preserve"> Time!L$25</f>
        <v>2024</v>
      </c>
      <c r="M4" s="18">
        <f xml:space="preserve"> Time!M$25</f>
        <v>2025</v>
      </c>
      <c r="N4" s="18">
        <f xml:space="preserve"> Time!N$25</f>
        <v>2026</v>
      </c>
      <c r="O4" s="18">
        <f xml:space="preserve"> Time!O$25</f>
        <v>2027</v>
      </c>
      <c r="P4" s="18">
        <f xml:space="preserve"> Time!P$25</f>
        <v>2028</v>
      </c>
      <c r="Q4" s="18">
        <f xml:space="preserve"> Time!Q$25</f>
        <v>2029</v>
      </c>
      <c r="R4" s="18">
        <f xml:space="preserve"> Time!R$25</f>
        <v>2030</v>
      </c>
      <c r="S4" s="18">
        <f xml:space="preserve"> Time!S$25</f>
        <v>2031</v>
      </c>
      <c r="T4" s="18">
        <f xml:space="preserve"> Time!T$25</f>
        <v>2032</v>
      </c>
      <c r="U4" s="18">
        <f xml:space="preserve"> Time!U$25</f>
        <v>2033</v>
      </c>
      <c r="V4" s="18">
        <f xml:space="preserve"> Time!V$25</f>
        <v>2034</v>
      </c>
      <c r="W4" s="18">
        <f xml:space="preserve"> Time!W$25</f>
        <v>2035</v>
      </c>
    </row>
    <row r="5" spans="1:702" s="8" customFormat="1" x14ac:dyDescent="0.2">
      <c r="A5" s="3"/>
      <c r="B5" s="3"/>
      <c r="C5" s="10"/>
      <c r="D5" s="11"/>
      <c r="E5" s="2" t="s">
        <v>362</v>
      </c>
      <c r="F5" s="33" t="s">
        <v>2082</v>
      </c>
      <c r="G5" s="33" t="s">
        <v>1892</v>
      </c>
      <c r="H5" s="33" t="s">
        <v>1708</v>
      </c>
      <c r="I5" s="2"/>
      <c r="J5" s="5">
        <f xml:space="preserve"> Time!J$29</f>
        <v>1</v>
      </c>
      <c r="K5" s="5">
        <f xml:space="preserve"> Time!K$29</f>
        <v>2</v>
      </c>
      <c r="L5" s="5">
        <f xml:space="preserve"> Time!L$29</f>
        <v>3</v>
      </c>
      <c r="M5" s="5">
        <f xml:space="preserve"> Time!M$29</f>
        <v>4</v>
      </c>
      <c r="N5" s="5">
        <f xml:space="preserve"> Time!N$29</f>
        <v>5</v>
      </c>
      <c r="O5" s="5">
        <f xml:space="preserve"> Time!O$29</f>
        <v>6</v>
      </c>
      <c r="P5" s="5">
        <f xml:space="preserve"> Time!P$29</f>
        <v>7</v>
      </c>
      <c r="Q5" s="5">
        <f xml:space="preserve"> Time!Q$29</f>
        <v>8</v>
      </c>
      <c r="R5" s="5">
        <f xml:space="preserve"> Time!R$29</f>
        <v>9</v>
      </c>
      <c r="S5" s="5">
        <f xml:space="preserve"> Time!S$29</f>
        <v>10</v>
      </c>
      <c r="T5" s="5">
        <f xml:space="preserve"> Time!T$29</f>
        <v>11</v>
      </c>
      <c r="U5" s="5">
        <f xml:space="preserve"> Time!U$29</f>
        <v>12</v>
      </c>
      <c r="V5" s="5">
        <f xml:space="preserve"> Time!V$29</f>
        <v>13</v>
      </c>
      <c r="W5" s="5">
        <f xml:space="preserve"> Time!W$29</f>
        <v>14</v>
      </c>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row>
    <row r="6" spans="1:702" x14ac:dyDescent="0.2">
      <c r="D6" s="37"/>
      <c r="F6" s="33"/>
      <c r="G6" s="33"/>
      <c r="H6" s="33"/>
    </row>
    <row r="7" spans="1:702" x14ac:dyDescent="0.2"/>
    <row r="8" spans="1:702" x14ac:dyDescent="0.2"/>
    <row r="9" spans="1:702" s="21" customFormat="1" x14ac:dyDescent="0.2">
      <c r="A9" s="17"/>
      <c r="B9" s="17" t="s">
        <v>405</v>
      </c>
      <c r="C9" s="24"/>
      <c r="D9" s="31"/>
    </row>
    <row r="10" spans="1:702" collapsed="1" x14ac:dyDescent="0.2"/>
    <row r="11" spans="1:702" hidden="1" outlineLevel="1" x14ac:dyDescent="0.2"/>
    <row r="12" spans="1:702" hidden="1" outlineLevel="1" x14ac:dyDescent="0.2">
      <c r="B12" s="33" t="s">
        <v>1363</v>
      </c>
    </row>
    <row r="13" spans="1:702" hidden="1" outlineLevel="1" x14ac:dyDescent="0.2">
      <c r="A13" s="3"/>
      <c r="B13" s="3"/>
      <c r="C13" s="10"/>
      <c r="D13" s="11"/>
      <c r="E13" s="208" t="str">
        <f xml:space="preserve"> Inputs!E$588</f>
        <v xml:space="preserve">Discount rate (WR) </v>
      </c>
      <c r="F13" s="214">
        <f xml:space="preserve"> Inputs!F$588</f>
        <v>0</v>
      </c>
      <c r="G13" s="208" t="str">
        <f xml:space="preserve"> Inputs!G$588</f>
        <v>%</v>
      </c>
      <c r="H13" s="63"/>
    </row>
    <row r="14" spans="1:702" hidden="1" outlineLevel="1" x14ac:dyDescent="0.2">
      <c r="A14" s="3"/>
      <c r="B14" s="3"/>
      <c r="C14" s="10"/>
      <c r="D14" s="11"/>
      <c r="E14" s="208" t="str">
        <f xml:space="preserve"> Inputs!E$589</f>
        <v xml:space="preserve">Discount rate (WN) </v>
      </c>
      <c r="F14" s="214">
        <f xml:space="preserve"> Inputs!F$589</f>
        <v>0</v>
      </c>
      <c r="G14" s="208" t="str">
        <f xml:space="preserve"> Inputs!G$589</f>
        <v>%</v>
      </c>
      <c r="H14" s="63"/>
    </row>
    <row r="15" spans="1:702" hidden="1" outlineLevel="1" x14ac:dyDescent="0.2">
      <c r="A15" s="3"/>
      <c r="B15" s="3"/>
      <c r="C15" s="10"/>
      <c r="D15" s="11"/>
      <c r="E15" s="208" t="str">
        <f xml:space="preserve"> Inputs!E$590</f>
        <v xml:space="preserve">Discount rate (WWN) </v>
      </c>
      <c r="F15" s="214">
        <f xml:space="preserve"> Inputs!F$590</f>
        <v>0</v>
      </c>
      <c r="G15" s="208" t="str">
        <f xml:space="preserve"> Inputs!G$590</f>
        <v>%</v>
      </c>
      <c r="H15" s="63"/>
    </row>
    <row r="16" spans="1:702" hidden="1" outlineLevel="1" x14ac:dyDescent="0.2">
      <c r="A16" s="3"/>
      <c r="B16" s="3"/>
      <c r="C16" s="10"/>
      <c r="D16" s="11"/>
      <c r="E16" s="208" t="str">
        <f xml:space="preserve"> Inputs!E$591</f>
        <v xml:space="preserve">Discount rate (BR) </v>
      </c>
      <c r="F16" s="214">
        <f xml:space="preserve"> Inputs!F$591</f>
        <v>0</v>
      </c>
      <c r="G16" s="208" t="str">
        <f xml:space="preserve"> Inputs!G$591</f>
        <v>%</v>
      </c>
      <c r="H16" s="63"/>
    </row>
    <row r="17" spans="1:23" hidden="1" outlineLevel="1" x14ac:dyDescent="0.2">
      <c r="A17" s="3"/>
      <c r="B17" s="3"/>
      <c r="C17" s="10"/>
      <c r="D17" s="11"/>
      <c r="E17" s="208" t="str">
        <f xml:space="preserve"> Inputs!E$592</f>
        <v xml:space="preserve">Discount rate (ADDN1) </v>
      </c>
      <c r="F17" s="214">
        <f xml:space="preserve"> Inputs!F$592</f>
        <v>0</v>
      </c>
      <c r="G17" s="208" t="str">
        <f xml:space="preserve"> Inputs!G$592</f>
        <v>%</v>
      </c>
      <c r="H17" s="63"/>
    </row>
    <row r="18" spans="1:23" hidden="1" outlineLevel="1" x14ac:dyDescent="0.2">
      <c r="A18" s="3"/>
      <c r="B18" s="3"/>
      <c r="C18" s="10"/>
      <c r="D18" s="11"/>
      <c r="E18" s="208" t="str">
        <f xml:space="preserve"> Inputs!E$593</f>
        <v xml:space="preserve">Discount rate (ADDN2) </v>
      </c>
      <c r="F18" s="214">
        <f xml:space="preserve"> Inputs!F$593</f>
        <v>0</v>
      </c>
      <c r="G18" s="208" t="str">
        <f xml:space="preserve"> Inputs!G$593</f>
        <v>%</v>
      </c>
      <c r="H18" s="63"/>
    </row>
    <row r="19" spans="1:23" hidden="1" outlineLevel="1" x14ac:dyDescent="0.2">
      <c r="A19" s="3"/>
      <c r="B19" s="3"/>
      <c r="C19" s="10"/>
      <c r="D19" s="11"/>
      <c r="E19" s="208" t="str">
        <f xml:space="preserve"> Inputs!E$594</f>
        <v xml:space="preserve">Discount rate (Residential retail) </v>
      </c>
      <c r="F19" s="214">
        <f xml:space="preserve"> Inputs!F$594</f>
        <v>0</v>
      </c>
      <c r="G19" s="208" t="str">
        <f xml:space="preserve"> Inputs!G$594</f>
        <v>%</v>
      </c>
      <c r="H19" s="63"/>
    </row>
    <row r="20" spans="1:23" hidden="1" outlineLevel="1" x14ac:dyDescent="0.2">
      <c r="A20" s="3"/>
      <c r="B20" s="3"/>
      <c r="C20" s="10"/>
      <c r="D20" s="11"/>
      <c r="E20" s="208" t="str">
        <f xml:space="preserve"> Inputs!E$595</f>
        <v xml:space="preserve">Discount rate (Business retail) </v>
      </c>
      <c r="F20" s="214">
        <f xml:space="preserve"> Inputs!F$595</f>
        <v>0</v>
      </c>
      <c r="G20" s="208" t="str">
        <f xml:space="preserve"> Inputs!G$595</f>
        <v>%</v>
      </c>
      <c r="H20" s="63"/>
    </row>
    <row r="21" spans="1:23" hidden="1" outlineLevel="1" x14ac:dyDescent="0.2">
      <c r="E21" s="208" t="str">
        <f xml:space="preserve"> Inputs!E$597</f>
        <v>Years from valuation date</v>
      </c>
      <c r="F21" s="216">
        <f xml:space="preserve"> Inputs!F$597</f>
        <v>0</v>
      </c>
      <c r="G21" s="216" t="str">
        <f xml:space="preserve"> Inputs!G$597</f>
        <v>year</v>
      </c>
      <c r="H21" s="19">
        <f xml:space="preserve"> Inputs!H$597</f>
        <v>0</v>
      </c>
      <c r="I21" s="19">
        <f xml:space="preserve"> Inputs!I$597</f>
        <v>0</v>
      </c>
      <c r="J21" s="19">
        <f xml:space="preserve"> Inputs!J$597</f>
        <v>0</v>
      </c>
      <c r="K21" s="19">
        <f xml:space="preserve"> Inputs!K$597</f>
        <v>0</v>
      </c>
      <c r="L21" s="19">
        <f xml:space="preserve"> Inputs!L$597</f>
        <v>0</v>
      </c>
      <c r="M21" s="19">
        <f xml:space="preserve"> Inputs!M$597</f>
        <v>0</v>
      </c>
      <c r="N21" s="19">
        <f xml:space="preserve"> Inputs!N$597</f>
        <v>0</v>
      </c>
      <c r="O21" s="19">
        <f xml:space="preserve"> Inputs!O$597</f>
        <v>0</v>
      </c>
      <c r="P21" s="19">
        <f xml:space="preserve"> Inputs!P$597</f>
        <v>0</v>
      </c>
      <c r="Q21" s="19">
        <f xml:space="preserve"> Inputs!Q$597</f>
        <v>0</v>
      </c>
      <c r="R21" s="19">
        <f xml:space="preserve"> Inputs!R$597</f>
        <v>0</v>
      </c>
      <c r="S21" s="19">
        <f xml:space="preserve"> Inputs!S$597</f>
        <v>0.5</v>
      </c>
      <c r="T21" s="19">
        <f xml:space="preserve"> Inputs!T$597</f>
        <v>1.5</v>
      </c>
      <c r="U21" s="19">
        <f xml:space="preserve"> Inputs!U$597</f>
        <v>2.5</v>
      </c>
      <c r="V21" s="19">
        <f xml:space="preserve"> Inputs!V$597</f>
        <v>3.5</v>
      </c>
      <c r="W21" s="19">
        <f xml:space="preserve"> Inputs!W$597</f>
        <v>4.5</v>
      </c>
    </row>
    <row r="22" spans="1:23" hidden="1" outlineLevel="1" x14ac:dyDescent="0.2">
      <c r="E22" s="37" t="s">
        <v>1833</v>
      </c>
      <c r="G22" s="37" t="s">
        <v>2523</v>
      </c>
      <c r="H22" s="12"/>
      <c r="J22" s="12">
        <f t="shared" ref="J22:W29" si="0" xml:space="preserve"> IF( J$21 &lt; 1, 0, 1 / ( 1 + $F13 ) ^ J$21 )</f>
        <v>0</v>
      </c>
      <c r="K22" s="12">
        <f t="shared" si="0"/>
        <v>0</v>
      </c>
      <c r="L22" s="12">
        <f t="shared" si="0"/>
        <v>0</v>
      </c>
      <c r="M22" s="12">
        <f t="shared" si="0"/>
        <v>0</v>
      </c>
      <c r="N22" s="12">
        <f t="shared" si="0"/>
        <v>0</v>
      </c>
      <c r="O22" s="12">
        <f t="shared" si="0"/>
        <v>0</v>
      </c>
      <c r="P22" s="12">
        <f t="shared" si="0"/>
        <v>0</v>
      </c>
      <c r="Q22" s="12">
        <f t="shared" si="0"/>
        <v>0</v>
      </c>
      <c r="R22" s="12">
        <f t="shared" si="0"/>
        <v>0</v>
      </c>
      <c r="S22" s="12">
        <f t="shared" si="0"/>
        <v>0</v>
      </c>
      <c r="T22" s="12">
        <f t="shared" si="0"/>
        <v>1</v>
      </c>
      <c r="U22" s="12">
        <f t="shared" si="0"/>
        <v>1</v>
      </c>
      <c r="V22" s="12">
        <f t="shared" si="0"/>
        <v>1</v>
      </c>
      <c r="W22" s="12">
        <f t="shared" si="0"/>
        <v>1</v>
      </c>
    </row>
    <row r="23" spans="1:23" hidden="1" outlineLevel="1" x14ac:dyDescent="0.2">
      <c r="E23" s="37" t="s">
        <v>1834</v>
      </c>
      <c r="G23" s="37" t="s">
        <v>2523</v>
      </c>
      <c r="H23" s="12"/>
      <c r="J23" s="12">
        <f t="shared" si="0"/>
        <v>0</v>
      </c>
      <c r="K23" s="12">
        <f t="shared" si="0"/>
        <v>0</v>
      </c>
      <c r="L23" s="12">
        <f t="shared" si="0"/>
        <v>0</v>
      </c>
      <c r="M23" s="12">
        <f t="shared" si="0"/>
        <v>0</v>
      </c>
      <c r="N23" s="12">
        <f t="shared" si="0"/>
        <v>0</v>
      </c>
      <c r="O23" s="12">
        <f t="shared" si="0"/>
        <v>0</v>
      </c>
      <c r="P23" s="12">
        <f t="shared" si="0"/>
        <v>0</v>
      </c>
      <c r="Q23" s="12">
        <f t="shared" si="0"/>
        <v>0</v>
      </c>
      <c r="R23" s="12">
        <f t="shared" si="0"/>
        <v>0</v>
      </c>
      <c r="S23" s="12">
        <f t="shared" si="0"/>
        <v>0</v>
      </c>
      <c r="T23" s="12">
        <f t="shared" si="0"/>
        <v>1</v>
      </c>
      <c r="U23" s="12">
        <f t="shared" si="0"/>
        <v>1</v>
      </c>
      <c r="V23" s="12">
        <f t="shared" si="0"/>
        <v>1</v>
      </c>
      <c r="W23" s="12">
        <f t="shared" si="0"/>
        <v>1</v>
      </c>
    </row>
    <row r="24" spans="1:23" hidden="1" outlineLevel="1" x14ac:dyDescent="0.2">
      <c r="E24" s="37" t="s">
        <v>2186</v>
      </c>
      <c r="G24" s="37" t="s">
        <v>2523</v>
      </c>
      <c r="H24" s="12"/>
      <c r="J24" s="12">
        <f t="shared" si="0"/>
        <v>0</v>
      </c>
      <c r="K24" s="12">
        <f t="shared" si="0"/>
        <v>0</v>
      </c>
      <c r="L24" s="12">
        <f t="shared" si="0"/>
        <v>0</v>
      </c>
      <c r="M24" s="12">
        <f t="shared" si="0"/>
        <v>0</v>
      </c>
      <c r="N24" s="12">
        <f t="shared" si="0"/>
        <v>0</v>
      </c>
      <c r="O24" s="12">
        <f t="shared" si="0"/>
        <v>0</v>
      </c>
      <c r="P24" s="12">
        <f t="shared" si="0"/>
        <v>0</v>
      </c>
      <c r="Q24" s="12">
        <f t="shared" si="0"/>
        <v>0</v>
      </c>
      <c r="R24" s="12">
        <f t="shared" si="0"/>
        <v>0</v>
      </c>
      <c r="S24" s="12">
        <f t="shared" si="0"/>
        <v>0</v>
      </c>
      <c r="T24" s="12">
        <f t="shared" si="0"/>
        <v>1</v>
      </c>
      <c r="U24" s="12">
        <f t="shared" si="0"/>
        <v>1</v>
      </c>
      <c r="V24" s="12">
        <f t="shared" si="0"/>
        <v>1</v>
      </c>
      <c r="W24" s="12">
        <f t="shared" si="0"/>
        <v>1</v>
      </c>
    </row>
    <row r="25" spans="1:23" hidden="1" outlineLevel="1" x14ac:dyDescent="0.2">
      <c r="E25" s="37" t="s">
        <v>307</v>
      </c>
      <c r="G25" s="37" t="s">
        <v>2523</v>
      </c>
      <c r="H25" s="12"/>
      <c r="J25" s="12">
        <f t="shared" si="0"/>
        <v>0</v>
      </c>
      <c r="K25" s="12">
        <f t="shared" si="0"/>
        <v>0</v>
      </c>
      <c r="L25" s="12">
        <f t="shared" si="0"/>
        <v>0</v>
      </c>
      <c r="M25" s="12">
        <f t="shared" si="0"/>
        <v>0</v>
      </c>
      <c r="N25" s="12">
        <f t="shared" si="0"/>
        <v>0</v>
      </c>
      <c r="O25" s="12">
        <f t="shared" si="0"/>
        <v>0</v>
      </c>
      <c r="P25" s="12">
        <f t="shared" si="0"/>
        <v>0</v>
      </c>
      <c r="Q25" s="12">
        <f t="shared" si="0"/>
        <v>0</v>
      </c>
      <c r="R25" s="12">
        <f t="shared" si="0"/>
        <v>0</v>
      </c>
      <c r="S25" s="12">
        <f t="shared" si="0"/>
        <v>0</v>
      </c>
      <c r="T25" s="12">
        <f t="shared" si="0"/>
        <v>1</v>
      </c>
      <c r="U25" s="12">
        <f t="shared" si="0"/>
        <v>1</v>
      </c>
      <c r="V25" s="12">
        <f t="shared" si="0"/>
        <v>1</v>
      </c>
      <c r="W25" s="12">
        <f t="shared" si="0"/>
        <v>1</v>
      </c>
    </row>
    <row r="26" spans="1:23" hidden="1" outlineLevel="1" x14ac:dyDescent="0.2">
      <c r="E26" s="37" t="s">
        <v>1226</v>
      </c>
      <c r="G26" s="37" t="s">
        <v>2523</v>
      </c>
      <c r="H26" s="12"/>
      <c r="J26" s="12">
        <f t="shared" si="0"/>
        <v>0</v>
      </c>
      <c r="K26" s="12">
        <f t="shared" si="0"/>
        <v>0</v>
      </c>
      <c r="L26" s="12">
        <f t="shared" si="0"/>
        <v>0</v>
      </c>
      <c r="M26" s="12">
        <f t="shared" si="0"/>
        <v>0</v>
      </c>
      <c r="N26" s="12">
        <f t="shared" si="0"/>
        <v>0</v>
      </c>
      <c r="O26" s="12">
        <f t="shared" si="0"/>
        <v>0</v>
      </c>
      <c r="P26" s="12">
        <f t="shared" si="0"/>
        <v>0</v>
      </c>
      <c r="Q26" s="12">
        <f t="shared" si="0"/>
        <v>0</v>
      </c>
      <c r="R26" s="12">
        <f t="shared" si="0"/>
        <v>0</v>
      </c>
      <c r="S26" s="12">
        <f t="shared" si="0"/>
        <v>0</v>
      </c>
      <c r="T26" s="12">
        <f t="shared" si="0"/>
        <v>1</v>
      </c>
      <c r="U26" s="12">
        <f t="shared" si="0"/>
        <v>1</v>
      </c>
      <c r="V26" s="12">
        <f t="shared" si="0"/>
        <v>1</v>
      </c>
      <c r="W26" s="12">
        <f t="shared" si="0"/>
        <v>1</v>
      </c>
    </row>
    <row r="27" spans="1:23" hidden="1" outlineLevel="1" x14ac:dyDescent="0.2">
      <c r="E27" s="37" t="s">
        <v>2776</v>
      </c>
      <c r="G27" s="37" t="s">
        <v>2523</v>
      </c>
      <c r="H27" s="12"/>
      <c r="J27" s="12">
        <f t="shared" si="0"/>
        <v>0</v>
      </c>
      <c r="K27" s="12">
        <f t="shared" si="0"/>
        <v>0</v>
      </c>
      <c r="L27" s="12">
        <f t="shared" si="0"/>
        <v>0</v>
      </c>
      <c r="M27" s="12">
        <f t="shared" si="0"/>
        <v>0</v>
      </c>
      <c r="N27" s="12">
        <f t="shared" si="0"/>
        <v>0</v>
      </c>
      <c r="O27" s="12">
        <f t="shared" si="0"/>
        <v>0</v>
      </c>
      <c r="P27" s="12">
        <f t="shared" si="0"/>
        <v>0</v>
      </c>
      <c r="Q27" s="12">
        <f t="shared" si="0"/>
        <v>0</v>
      </c>
      <c r="R27" s="12">
        <f t="shared" si="0"/>
        <v>0</v>
      </c>
      <c r="S27" s="12">
        <f t="shared" si="0"/>
        <v>0</v>
      </c>
      <c r="T27" s="12">
        <f t="shared" si="0"/>
        <v>1</v>
      </c>
      <c r="U27" s="12">
        <f t="shared" si="0"/>
        <v>1</v>
      </c>
      <c r="V27" s="12">
        <f t="shared" si="0"/>
        <v>1</v>
      </c>
      <c r="W27" s="12">
        <f t="shared" si="0"/>
        <v>1</v>
      </c>
    </row>
    <row r="28" spans="1:23" hidden="1" outlineLevel="1" x14ac:dyDescent="0.2">
      <c r="E28" s="37" t="s">
        <v>128</v>
      </c>
      <c r="G28" s="37" t="s">
        <v>2523</v>
      </c>
      <c r="H28" s="12"/>
      <c r="J28" s="12">
        <f t="shared" si="0"/>
        <v>0</v>
      </c>
      <c r="K28" s="12">
        <f t="shared" si="0"/>
        <v>0</v>
      </c>
      <c r="L28" s="12">
        <f t="shared" si="0"/>
        <v>0</v>
      </c>
      <c r="M28" s="12">
        <f t="shared" si="0"/>
        <v>0</v>
      </c>
      <c r="N28" s="12">
        <f t="shared" si="0"/>
        <v>0</v>
      </c>
      <c r="O28" s="12">
        <f t="shared" si="0"/>
        <v>0</v>
      </c>
      <c r="P28" s="12">
        <f t="shared" si="0"/>
        <v>0</v>
      </c>
      <c r="Q28" s="12">
        <f t="shared" si="0"/>
        <v>0</v>
      </c>
      <c r="R28" s="12">
        <f t="shared" si="0"/>
        <v>0</v>
      </c>
      <c r="S28" s="12">
        <f t="shared" si="0"/>
        <v>0</v>
      </c>
      <c r="T28" s="12">
        <f t="shared" si="0"/>
        <v>1</v>
      </c>
      <c r="U28" s="12">
        <f t="shared" si="0"/>
        <v>1</v>
      </c>
      <c r="V28" s="12">
        <f t="shared" si="0"/>
        <v>1</v>
      </c>
      <c r="W28" s="12">
        <f t="shared" si="0"/>
        <v>1</v>
      </c>
    </row>
    <row r="29" spans="1:23" hidden="1" outlineLevel="1" x14ac:dyDescent="0.2">
      <c r="E29" s="37" t="s">
        <v>2006</v>
      </c>
      <c r="G29" s="37" t="s">
        <v>2523</v>
      </c>
      <c r="H29" s="12"/>
      <c r="J29" s="12">
        <f t="shared" si="0"/>
        <v>0</v>
      </c>
      <c r="K29" s="12">
        <f t="shared" si="0"/>
        <v>0</v>
      </c>
      <c r="L29" s="12">
        <f t="shared" si="0"/>
        <v>0</v>
      </c>
      <c r="M29" s="12">
        <f t="shared" si="0"/>
        <v>0</v>
      </c>
      <c r="N29" s="12">
        <f t="shared" si="0"/>
        <v>0</v>
      </c>
      <c r="O29" s="12">
        <f t="shared" si="0"/>
        <v>0</v>
      </c>
      <c r="P29" s="12">
        <f t="shared" si="0"/>
        <v>0</v>
      </c>
      <c r="Q29" s="12">
        <f t="shared" si="0"/>
        <v>0</v>
      </c>
      <c r="R29" s="12">
        <f t="shared" si="0"/>
        <v>0</v>
      </c>
      <c r="S29" s="12">
        <f t="shared" si="0"/>
        <v>0</v>
      </c>
      <c r="T29" s="12">
        <f t="shared" si="0"/>
        <v>1</v>
      </c>
      <c r="U29" s="12">
        <f t="shared" si="0"/>
        <v>1</v>
      </c>
      <c r="V29" s="12">
        <f t="shared" si="0"/>
        <v>1</v>
      </c>
      <c r="W29" s="12">
        <f t="shared" si="0"/>
        <v>1</v>
      </c>
    </row>
    <row r="30" spans="1:23" hidden="1" outlineLevel="1" x14ac:dyDescent="0.2"/>
    <row r="31" spans="1:23" hidden="1" outlineLevel="1" x14ac:dyDescent="0.2"/>
    <row r="32" spans="1:23" hidden="1" outlineLevel="1" x14ac:dyDescent="0.2">
      <c r="B32" s="33" t="s">
        <v>1147</v>
      </c>
    </row>
    <row r="33" spans="5:23" hidden="1" outlineLevel="1" x14ac:dyDescent="0.2">
      <c r="E33" s="37" t="str">
        <f t="shared" ref="E33:W33" si="1" xml:space="preserve"> E$22</f>
        <v xml:space="preserve">PV discount factor (WR) </v>
      </c>
      <c r="F33" s="12">
        <f t="shared" si="1"/>
        <v>0</v>
      </c>
      <c r="G33" s="12" t="str">
        <f t="shared" si="1"/>
        <v>factor</v>
      </c>
      <c r="H33" s="12">
        <f t="shared" si="1"/>
        <v>0</v>
      </c>
      <c r="I33" s="12">
        <f t="shared" si="1"/>
        <v>0</v>
      </c>
      <c r="J33" s="12">
        <f t="shared" si="1"/>
        <v>0</v>
      </c>
      <c r="K33" s="12">
        <f t="shared" si="1"/>
        <v>0</v>
      </c>
      <c r="L33" s="12">
        <f t="shared" si="1"/>
        <v>0</v>
      </c>
      <c r="M33" s="12">
        <f t="shared" si="1"/>
        <v>0</v>
      </c>
      <c r="N33" s="12">
        <f t="shared" si="1"/>
        <v>0</v>
      </c>
      <c r="O33" s="12">
        <f t="shared" si="1"/>
        <v>0</v>
      </c>
      <c r="P33" s="12">
        <f t="shared" si="1"/>
        <v>0</v>
      </c>
      <c r="Q33" s="12">
        <f t="shared" si="1"/>
        <v>0</v>
      </c>
      <c r="R33" s="12">
        <f t="shared" si="1"/>
        <v>0</v>
      </c>
      <c r="S33" s="12">
        <f t="shared" si="1"/>
        <v>0</v>
      </c>
      <c r="T33" s="12">
        <f t="shared" si="1"/>
        <v>1</v>
      </c>
      <c r="U33" s="12">
        <f t="shared" si="1"/>
        <v>1</v>
      </c>
      <c r="V33" s="12">
        <f t="shared" si="1"/>
        <v>1</v>
      </c>
      <c r="W33" s="12">
        <f t="shared" si="1"/>
        <v>1</v>
      </c>
    </row>
    <row r="34" spans="5:23" hidden="1" outlineLevel="1" x14ac:dyDescent="0.2">
      <c r="E34" s="37" t="str">
        <f t="shared" ref="E34:W34" si="2" xml:space="preserve"> E$23</f>
        <v xml:space="preserve">PV discount factor (WN) </v>
      </c>
      <c r="F34" s="12">
        <f t="shared" si="2"/>
        <v>0</v>
      </c>
      <c r="G34" s="12" t="str">
        <f t="shared" si="2"/>
        <v>factor</v>
      </c>
      <c r="H34" s="12">
        <f t="shared" si="2"/>
        <v>0</v>
      </c>
      <c r="I34" s="12">
        <f t="shared" si="2"/>
        <v>0</v>
      </c>
      <c r="J34" s="12">
        <f t="shared" si="2"/>
        <v>0</v>
      </c>
      <c r="K34" s="12">
        <f t="shared" si="2"/>
        <v>0</v>
      </c>
      <c r="L34" s="12">
        <f t="shared" si="2"/>
        <v>0</v>
      </c>
      <c r="M34" s="12">
        <f t="shared" si="2"/>
        <v>0</v>
      </c>
      <c r="N34" s="12">
        <f t="shared" si="2"/>
        <v>0</v>
      </c>
      <c r="O34" s="12">
        <f t="shared" si="2"/>
        <v>0</v>
      </c>
      <c r="P34" s="12">
        <f t="shared" si="2"/>
        <v>0</v>
      </c>
      <c r="Q34" s="12">
        <f t="shared" si="2"/>
        <v>0</v>
      </c>
      <c r="R34" s="12">
        <f t="shared" si="2"/>
        <v>0</v>
      </c>
      <c r="S34" s="12">
        <f t="shared" si="2"/>
        <v>0</v>
      </c>
      <c r="T34" s="12">
        <f t="shared" si="2"/>
        <v>1</v>
      </c>
      <c r="U34" s="12">
        <f t="shared" si="2"/>
        <v>1</v>
      </c>
      <c r="V34" s="12">
        <f t="shared" si="2"/>
        <v>1</v>
      </c>
      <c r="W34" s="12">
        <f t="shared" si="2"/>
        <v>1</v>
      </c>
    </row>
    <row r="35" spans="5:23" hidden="1" outlineLevel="1" x14ac:dyDescent="0.2">
      <c r="E35" s="37" t="str">
        <f t="shared" ref="E35:W35" si="3" xml:space="preserve"> E$24</f>
        <v xml:space="preserve">PV discount factor (WWN) </v>
      </c>
      <c r="F35" s="12">
        <f t="shared" si="3"/>
        <v>0</v>
      </c>
      <c r="G35" s="12" t="str">
        <f t="shared" si="3"/>
        <v>factor</v>
      </c>
      <c r="H35" s="12">
        <f t="shared" si="3"/>
        <v>0</v>
      </c>
      <c r="I35" s="12">
        <f t="shared" si="3"/>
        <v>0</v>
      </c>
      <c r="J35" s="12">
        <f t="shared" si="3"/>
        <v>0</v>
      </c>
      <c r="K35" s="12">
        <f t="shared" si="3"/>
        <v>0</v>
      </c>
      <c r="L35" s="12">
        <f t="shared" si="3"/>
        <v>0</v>
      </c>
      <c r="M35" s="12">
        <f t="shared" si="3"/>
        <v>0</v>
      </c>
      <c r="N35" s="12">
        <f t="shared" si="3"/>
        <v>0</v>
      </c>
      <c r="O35" s="12">
        <f t="shared" si="3"/>
        <v>0</v>
      </c>
      <c r="P35" s="12">
        <f t="shared" si="3"/>
        <v>0</v>
      </c>
      <c r="Q35" s="12">
        <f t="shared" si="3"/>
        <v>0</v>
      </c>
      <c r="R35" s="12">
        <f t="shared" si="3"/>
        <v>0</v>
      </c>
      <c r="S35" s="12">
        <f t="shared" si="3"/>
        <v>0</v>
      </c>
      <c r="T35" s="12">
        <f t="shared" si="3"/>
        <v>1</v>
      </c>
      <c r="U35" s="12">
        <f t="shared" si="3"/>
        <v>1</v>
      </c>
      <c r="V35" s="12">
        <f t="shared" si="3"/>
        <v>1</v>
      </c>
      <c r="W35" s="12">
        <f t="shared" si="3"/>
        <v>1</v>
      </c>
    </row>
    <row r="36" spans="5:23" hidden="1" outlineLevel="1" x14ac:dyDescent="0.2">
      <c r="E36" s="37" t="str">
        <f t="shared" ref="E36:W36" si="4" xml:space="preserve"> E$25</f>
        <v xml:space="preserve">PV discount factor (BR) </v>
      </c>
      <c r="F36" s="12">
        <f t="shared" si="4"/>
        <v>0</v>
      </c>
      <c r="G36" s="12" t="str">
        <f t="shared" si="4"/>
        <v>factor</v>
      </c>
      <c r="H36" s="12">
        <f t="shared" si="4"/>
        <v>0</v>
      </c>
      <c r="I36" s="12">
        <f t="shared" si="4"/>
        <v>0</v>
      </c>
      <c r="J36" s="12">
        <f t="shared" si="4"/>
        <v>0</v>
      </c>
      <c r="K36" s="12">
        <f t="shared" si="4"/>
        <v>0</v>
      </c>
      <c r="L36" s="12">
        <f t="shared" si="4"/>
        <v>0</v>
      </c>
      <c r="M36" s="12">
        <f t="shared" si="4"/>
        <v>0</v>
      </c>
      <c r="N36" s="12">
        <f t="shared" si="4"/>
        <v>0</v>
      </c>
      <c r="O36" s="12">
        <f t="shared" si="4"/>
        <v>0</v>
      </c>
      <c r="P36" s="12">
        <f t="shared" si="4"/>
        <v>0</v>
      </c>
      <c r="Q36" s="12">
        <f t="shared" si="4"/>
        <v>0</v>
      </c>
      <c r="R36" s="12">
        <f t="shared" si="4"/>
        <v>0</v>
      </c>
      <c r="S36" s="12">
        <f t="shared" si="4"/>
        <v>0</v>
      </c>
      <c r="T36" s="12">
        <f t="shared" si="4"/>
        <v>1</v>
      </c>
      <c r="U36" s="12">
        <f t="shared" si="4"/>
        <v>1</v>
      </c>
      <c r="V36" s="12">
        <f t="shared" si="4"/>
        <v>1</v>
      </c>
      <c r="W36" s="12">
        <f t="shared" si="4"/>
        <v>1</v>
      </c>
    </row>
    <row r="37" spans="5:23" hidden="1" outlineLevel="1" x14ac:dyDescent="0.2">
      <c r="E37" s="37" t="str">
        <f t="shared" ref="E37:W37" si="5" xml:space="preserve"> E$26</f>
        <v xml:space="preserve">PV discount factor (ADDN1) </v>
      </c>
      <c r="F37" s="12">
        <f t="shared" si="5"/>
        <v>0</v>
      </c>
      <c r="G37" s="12" t="str">
        <f t="shared" si="5"/>
        <v>factor</v>
      </c>
      <c r="H37" s="12">
        <f t="shared" si="5"/>
        <v>0</v>
      </c>
      <c r="I37" s="12">
        <f t="shared" si="5"/>
        <v>0</v>
      </c>
      <c r="J37" s="12">
        <f t="shared" si="5"/>
        <v>0</v>
      </c>
      <c r="K37" s="12">
        <f t="shared" si="5"/>
        <v>0</v>
      </c>
      <c r="L37" s="12">
        <f t="shared" si="5"/>
        <v>0</v>
      </c>
      <c r="M37" s="12">
        <f t="shared" si="5"/>
        <v>0</v>
      </c>
      <c r="N37" s="12">
        <f t="shared" si="5"/>
        <v>0</v>
      </c>
      <c r="O37" s="12">
        <f t="shared" si="5"/>
        <v>0</v>
      </c>
      <c r="P37" s="12">
        <f t="shared" si="5"/>
        <v>0</v>
      </c>
      <c r="Q37" s="12">
        <f t="shared" si="5"/>
        <v>0</v>
      </c>
      <c r="R37" s="12">
        <f t="shared" si="5"/>
        <v>0</v>
      </c>
      <c r="S37" s="12">
        <f t="shared" si="5"/>
        <v>0</v>
      </c>
      <c r="T37" s="12">
        <f t="shared" si="5"/>
        <v>1</v>
      </c>
      <c r="U37" s="12">
        <f t="shared" si="5"/>
        <v>1</v>
      </c>
      <c r="V37" s="12">
        <f t="shared" si="5"/>
        <v>1</v>
      </c>
      <c r="W37" s="12">
        <f t="shared" si="5"/>
        <v>1</v>
      </c>
    </row>
    <row r="38" spans="5:23" hidden="1" outlineLevel="1" x14ac:dyDescent="0.2">
      <c r="E38" s="37" t="str">
        <f t="shared" ref="E38:W38" si="6" xml:space="preserve"> E$27</f>
        <v xml:space="preserve">PV discount factor (ADDN2) </v>
      </c>
      <c r="F38" s="12">
        <f t="shared" si="6"/>
        <v>0</v>
      </c>
      <c r="G38" s="12" t="str">
        <f t="shared" si="6"/>
        <v>factor</v>
      </c>
      <c r="H38" s="12">
        <f t="shared" si="6"/>
        <v>0</v>
      </c>
      <c r="I38" s="12">
        <f t="shared" si="6"/>
        <v>0</v>
      </c>
      <c r="J38" s="12">
        <f t="shared" si="6"/>
        <v>0</v>
      </c>
      <c r="K38" s="12">
        <f t="shared" si="6"/>
        <v>0</v>
      </c>
      <c r="L38" s="12">
        <f t="shared" si="6"/>
        <v>0</v>
      </c>
      <c r="M38" s="12">
        <f t="shared" si="6"/>
        <v>0</v>
      </c>
      <c r="N38" s="12">
        <f t="shared" si="6"/>
        <v>0</v>
      </c>
      <c r="O38" s="12">
        <f t="shared" si="6"/>
        <v>0</v>
      </c>
      <c r="P38" s="12">
        <f t="shared" si="6"/>
        <v>0</v>
      </c>
      <c r="Q38" s="12">
        <f t="shared" si="6"/>
        <v>0</v>
      </c>
      <c r="R38" s="12">
        <f t="shared" si="6"/>
        <v>0</v>
      </c>
      <c r="S38" s="12">
        <f t="shared" si="6"/>
        <v>0</v>
      </c>
      <c r="T38" s="12">
        <f t="shared" si="6"/>
        <v>1</v>
      </c>
      <c r="U38" s="12">
        <f t="shared" si="6"/>
        <v>1</v>
      </c>
      <c r="V38" s="12">
        <f t="shared" si="6"/>
        <v>1</v>
      </c>
      <c r="W38" s="12">
        <f t="shared" si="6"/>
        <v>1</v>
      </c>
    </row>
    <row r="39" spans="5:23" hidden="1" outlineLevel="1" x14ac:dyDescent="0.2">
      <c r="E39" s="37" t="str">
        <f t="shared" ref="E39:W39" si="7" xml:space="preserve"> E$28</f>
        <v xml:space="preserve">PV discount factor (Residential retail) </v>
      </c>
      <c r="F39" s="12">
        <f t="shared" si="7"/>
        <v>0</v>
      </c>
      <c r="G39" s="12" t="str">
        <f t="shared" si="7"/>
        <v>factor</v>
      </c>
      <c r="H39" s="12">
        <f t="shared" si="7"/>
        <v>0</v>
      </c>
      <c r="I39" s="12">
        <f t="shared" si="7"/>
        <v>0</v>
      </c>
      <c r="J39" s="12">
        <f t="shared" si="7"/>
        <v>0</v>
      </c>
      <c r="K39" s="12">
        <f t="shared" si="7"/>
        <v>0</v>
      </c>
      <c r="L39" s="12">
        <f t="shared" si="7"/>
        <v>0</v>
      </c>
      <c r="M39" s="12">
        <f t="shared" si="7"/>
        <v>0</v>
      </c>
      <c r="N39" s="12">
        <f t="shared" si="7"/>
        <v>0</v>
      </c>
      <c r="O39" s="12">
        <f t="shared" si="7"/>
        <v>0</v>
      </c>
      <c r="P39" s="12">
        <f t="shared" si="7"/>
        <v>0</v>
      </c>
      <c r="Q39" s="12">
        <f t="shared" si="7"/>
        <v>0</v>
      </c>
      <c r="R39" s="12">
        <f t="shared" si="7"/>
        <v>0</v>
      </c>
      <c r="S39" s="12">
        <f t="shared" si="7"/>
        <v>0</v>
      </c>
      <c r="T39" s="12">
        <f t="shared" si="7"/>
        <v>1</v>
      </c>
      <c r="U39" s="12">
        <f t="shared" si="7"/>
        <v>1</v>
      </c>
      <c r="V39" s="12">
        <f t="shared" si="7"/>
        <v>1</v>
      </c>
      <c r="W39" s="12">
        <f t="shared" si="7"/>
        <v>1</v>
      </c>
    </row>
    <row r="40" spans="5:23" hidden="1" outlineLevel="1" x14ac:dyDescent="0.2">
      <c r="E40" s="37" t="str">
        <f t="shared" ref="E40:W40" si="8" xml:space="preserve"> E$29</f>
        <v xml:space="preserve">PV discount factor (Business retail) </v>
      </c>
      <c r="F40" s="12">
        <f t="shared" si="8"/>
        <v>0</v>
      </c>
      <c r="G40" s="12" t="str">
        <f t="shared" si="8"/>
        <v>factor</v>
      </c>
      <c r="H40" s="12">
        <f t="shared" si="8"/>
        <v>0</v>
      </c>
      <c r="I40" s="12">
        <f t="shared" si="8"/>
        <v>0</v>
      </c>
      <c r="J40" s="12">
        <f t="shared" si="8"/>
        <v>0</v>
      </c>
      <c r="K40" s="12">
        <f t="shared" si="8"/>
        <v>0</v>
      </c>
      <c r="L40" s="12">
        <f t="shared" si="8"/>
        <v>0</v>
      </c>
      <c r="M40" s="12">
        <f t="shared" si="8"/>
        <v>0</v>
      </c>
      <c r="N40" s="12">
        <f t="shared" si="8"/>
        <v>0</v>
      </c>
      <c r="O40" s="12">
        <f t="shared" si="8"/>
        <v>0</v>
      </c>
      <c r="P40" s="12">
        <f t="shared" si="8"/>
        <v>0</v>
      </c>
      <c r="Q40" s="12">
        <f t="shared" si="8"/>
        <v>0</v>
      </c>
      <c r="R40" s="12">
        <f t="shared" si="8"/>
        <v>0</v>
      </c>
      <c r="S40" s="12">
        <f t="shared" si="8"/>
        <v>0</v>
      </c>
      <c r="T40" s="12">
        <f t="shared" si="8"/>
        <v>1</v>
      </c>
      <c r="U40" s="12">
        <f t="shared" si="8"/>
        <v>1</v>
      </c>
      <c r="V40" s="12">
        <f t="shared" si="8"/>
        <v>1</v>
      </c>
      <c r="W40" s="12">
        <f t="shared" si="8"/>
        <v>1</v>
      </c>
    </row>
    <row r="41" spans="5:23" hidden="1" outlineLevel="1" x14ac:dyDescent="0.2">
      <c r="E41" s="37" t="s">
        <v>479</v>
      </c>
      <c r="F41" s="12">
        <f t="shared" ref="F41:F48" si="9" xml:space="preserve"> SUM( $J33:$W33 )</f>
        <v>4</v>
      </c>
      <c r="G41" s="37" t="s">
        <v>2523</v>
      </c>
      <c r="H41" s="12"/>
    </row>
    <row r="42" spans="5:23" hidden="1" outlineLevel="1" x14ac:dyDescent="0.2">
      <c r="E42" s="37" t="s">
        <v>480</v>
      </c>
      <c r="F42" s="12">
        <f t="shared" si="9"/>
        <v>4</v>
      </c>
      <c r="G42" s="37" t="s">
        <v>2523</v>
      </c>
      <c r="H42" s="12"/>
    </row>
    <row r="43" spans="5:23" hidden="1" outlineLevel="1" x14ac:dyDescent="0.2">
      <c r="E43" s="37" t="s">
        <v>1636</v>
      </c>
      <c r="F43" s="12">
        <f t="shared" si="9"/>
        <v>4</v>
      </c>
      <c r="G43" s="37" t="s">
        <v>2523</v>
      </c>
      <c r="H43" s="12"/>
    </row>
    <row r="44" spans="5:23" hidden="1" outlineLevel="1" x14ac:dyDescent="0.2">
      <c r="E44" s="37" t="s">
        <v>1835</v>
      </c>
      <c r="F44" s="12">
        <f t="shared" si="9"/>
        <v>4</v>
      </c>
      <c r="G44" s="37" t="s">
        <v>2523</v>
      </c>
      <c r="H44" s="12"/>
    </row>
    <row r="45" spans="5:23" hidden="1" outlineLevel="1" x14ac:dyDescent="0.2">
      <c r="E45" s="37" t="s">
        <v>1033</v>
      </c>
      <c r="F45" s="12">
        <f t="shared" si="9"/>
        <v>4</v>
      </c>
      <c r="G45" s="37" t="s">
        <v>2523</v>
      </c>
      <c r="H45" s="12"/>
    </row>
    <row r="46" spans="5:23" hidden="1" outlineLevel="1" x14ac:dyDescent="0.2">
      <c r="E46" s="37" t="s">
        <v>2571</v>
      </c>
      <c r="F46" s="12">
        <f t="shared" si="9"/>
        <v>4</v>
      </c>
      <c r="G46" s="37" t="s">
        <v>2523</v>
      </c>
      <c r="H46" s="12"/>
    </row>
    <row r="47" spans="5:23" hidden="1" outlineLevel="1" x14ac:dyDescent="0.2">
      <c r="E47" s="37" t="s">
        <v>308</v>
      </c>
      <c r="F47" s="12">
        <f t="shared" si="9"/>
        <v>4</v>
      </c>
      <c r="G47" s="37" t="s">
        <v>2523</v>
      </c>
      <c r="H47" s="12"/>
    </row>
    <row r="48" spans="5:23" hidden="1" outlineLevel="1" x14ac:dyDescent="0.2">
      <c r="E48" s="37" t="s">
        <v>2007</v>
      </c>
      <c r="F48" s="12">
        <f t="shared" si="9"/>
        <v>4</v>
      </c>
      <c r="G48" s="37" t="s">
        <v>2523</v>
      </c>
      <c r="H48" s="12"/>
    </row>
    <row r="49" spans="1:23" hidden="1" outlineLevel="1" x14ac:dyDescent="0.2"/>
    <row r="50" spans="1:23" x14ac:dyDescent="0.2"/>
    <row r="51" spans="1:23" x14ac:dyDescent="0.2"/>
    <row r="52" spans="1:23" s="21" customFormat="1" x14ac:dyDescent="0.2">
      <c r="A52" s="17"/>
      <c r="B52" s="17" t="s">
        <v>406</v>
      </c>
      <c r="C52" s="24"/>
      <c r="D52" s="31"/>
    </row>
    <row r="53" spans="1:23" collapsed="1" x14ac:dyDescent="0.2"/>
    <row r="54" spans="1:23" hidden="1" outlineLevel="1" x14ac:dyDescent="0.2"/>
    <row r="55" spans="1:23" s="21" customFormat="1" hidden="1" outlineLevel="1" x14ac:dyDescent="0.2">
      <c r="A55" s="17"/>
      <c r="B55" s="17"/>
      <c r="C55" s="35" t="s">
        <v>241</v>
      </c>
      <c r="D55" s="31"/>
    </row>
    <row r="56" spans="1:23" hidden="1" outlineLevel="1" x14ac:dyDescent="0.2"/>
    <row r="57" spans="1:23" hidden="1" outlineLevel="2" x14ac:dyDescent="0.2">
      <c r="B57" s="33" t="s">
        <v>1944</v>
      </c>
    </row>
    <row r="58" spans="1:23" hidden="1" outlineLevel="2" x14ac:dyDescent="0.2">
      <c r="E58" s="37" t="str">
        <f t="shared" ref="E58:W58" si="10" xml:space="preserve"> E$22</f>
        <v xml:space="preserve">PV discount factor (WR) </v>
      </c>
      <c r="F58" s="12">
        <f t="shared" si="10"/>
        <v>0</v>
      </c>
      <c r="G58" s="12" t="str">
        <f t="shared" si="10"/>
        <v>factor</v>
      </c>
      <c r="H58" s="12">
        <f t="shared" si="10"/>
        <v>0</v>
      </c>
      <c r="I58" s="12">
        <f t="shared" si="10"/>
        <v>0</v>
      </c>
      <c r="J58" s="12">
        <f t="shared" si="10"/>
        <v>0</v>
      </c>
      <c r="K58" s="12">
        <f t="shared" si="10"/>
        <v>0</v>
      </c>
      <c r="L58" s="12">
        <f t="shared" si="10"/>
        <v>0</v>
      </c>
      <c r="M58" s="12">
        <f t="shared" si="10"/>
        <v>0</v>
      </c>
      <c r="N58" s="12">
        <f t="shared" si="10"/>
        <v>0</v>
      </c>
      <c r="O58" s="12">
        <f t="shared" si="10"/>
        <v>0</v>
      </c>
      <c r="P58" s="12">
        <f t="shared" si="10"/>
        <v>0</v>
      </c>
      <c r="Q58" s="12">
        <f t="shared" si="10"/>
        <v>0</v>
      </c>
      <c r="R58" s="12">
        <f t="shared" si="10"/>
        <v>0</v>
      </c>
      <c r="S58" s="12">
        <f t="shared" si="10"/>
        <v>0</v>
      </c>
      <c r="T58" s="12">
        <f t="shared" si="10"/>
        <v>1</v>
      </c>
      <c r="U58" s="12">
        <f t="shared" si="10"/>
        <v>1</v>
      </c>
      <c r="V58" s="12">
        <f t="shared" si="10"/>
        <v>1</v>
      </c>
      <c r="W58" s="12">
        <f t="shared" si="10"/>
        <v>1</v>
      </c>
    </row>
    <row r="59" spans="1:23" hidden="1" outlineLevel="2" x14ac:dyDescent="0.2">
      <c r="E59" s="37" t="str">
        <f t="shared" ref="E59:W59" si="11" xml:space="preserve"> E$23</f>
        <v xml:space="preserve">PV discount factor (WN) </v>
      </c>
      <c r="F59" s="12">
        <f t="shared" si="11"/>
        <v>0</v>
      </c>
      <c r="G59" s="12" t="str">
        <f t="shared" si="11"/>
        <v>factor</v>
      </c>
      <c r="H59" s="12">
        <f t="shared" si="11"/>
        <v>0</v>
      </c>
      <c r="I59" s="12">
        <f t="shared" si="11"/>
        <v>0</v>
      </c>
      <c r="J59" s="12">
        <f t="shared" si="11"/>
        <v>0</v>
      </c>
      <c r="K59" s="12">
        <f t="shared" si="11"/>
        <v>0</v>
      </c>
      <c r="L59" s="12">
        <f t="shared" si="11"/>
        <v>0</v>
      </c>
      <c r="M59" s="12">
        <f t="shared" si="11"/>
        <v>0</v>
      </c>
      <c r="N59" s="12">
        <f t="shared" si="11"/>
        <v>0</v>
      </c>
      <c r="O59" s="12">
        <f t="shared" si="11"/>
        <v>0</v>
      </c>
      <c r="P59" s="12">
        <f t="shared" si="11"/>
        <v>0</v>
      </c>
      <c r="Q59" s="12">
        <f t="shared" si="11"/>
        <v>0</v>
      </c>
      <c r="R59" s="12">
        <f t="shared" si="11"/>
        <v>0</v>
      </c>
      <c r="S59" s="12">
        <f t="shared" si="11"/>
        <v>0</v>
      </c>
      <c r="T59" s="12">
        <f t="shared" si="11"/>
        <v>1</v>
      </c>
      <c r="U59" s="12">
        <f t="shared" si="11"/>
        <v>1</v>
      </c>
      <c r="V59" s="12">
        <f t="shared" si="11"/>
        <v>1</v>
      </c>
      <c r="W59" s="12">
        <f t="shared" si="11"/>
        <v>1</v>
      </c>
    </row>
    <row r="60" spans="1:23" hidden="1" outlineLevel="2" x14ac:dyDescent="0.2">
      <c r="E60" s="37" t="str">
        <f t="shared" ref="E60:W60" si="12" xml:space="preserve"> E$24</f>
        <v xml:space="preserve">PV discount factor (WWN) </v>
      </c>
      <c r="F60" s="12">
        <f t="shared" si="12"/>
        <v>0</v>
      </c>
      <c r="G60" s="12" t="str">
        <f t="shared" si="12"/>
        <v>factor</v>
      </c>
      <c r="H60" s="12">
        <f t="shared" si="12"/>
        <v>0</v>
      </c>
      <c r="I60" s="12">
        <f t="shared" si="12"/>
        <v>0</v>
      </c>
      <c r="J60" s="12">
        <f t="shared" si="12"/>
        <v>0</v>
      </c>
      <c r="K60" s="12">
        <f t="shared" si="12"/>
        <v>0</v>
      </c>
      <c r="L60" s="12">
        <f t="shared" si="12"/>
        <v>0</v>
      </c>
      <c r="M60" s="12">
        <f t="shared" si="12"/>
        <v>0</v>
      </c>
      <c r="N60" s="12">
        <f t="shared" si="12"/>
        <v>0</v>
      </c>
      <c r="O60" s="12">
        <f t="shared" si="12"/>
        <v>0</v>
      </c>
      <c r="P60" s="12">
        <f t="shared" si="12"/>
        <v>0</v>
      </c>
      <c r="Q60" s="12">
        <f t="shared" si="12"/>
        <v>0</v>
      </c>
      <c r="R60" s="12">
        <f t="shared" si="12"/>
        <v>0</v>
      </c>
      <c r="S60" s="12">
        <f t="shared" si="12"/>
        <v>0</v>
      </c>
      <c r="T60" s="12">
        <f t="shared" si="12"/>
        <v>1</v>
      </c>
      <c r="U60" s="12">
        <f t="shared" si="12"/>
        <v>1</v>
      </c>
      <c r="V60" s="12">
        <f t="shared" si="12"/>
        <v>1</v>
      </c>
      <c r="W60" s="12">
        <f t="shared" si="12"/>
        <v>1</v>
      </c>
    </row>
    <row r="61" spans="1:23" hidden="1" outlineLevel="2" x14ac:dyDescent="0.2">
      <c r="E61" s="37" t="str">
        <f t="shared" ref="E61:W61" si="13" xml:space="preserve"> E$25</f>
        <v xml:space="preserve">PV discount factor (BR) </v>
      </c>
      <c r="F61" s="12">
        <f t="shared" si="13"/>
        <v>0</v>
      </c>
      <c r="G61" s="12" t="str">
        <f t="shared" si="13"/>
        <v>factor</v>
      </c>
      <c r="H61" s="12">
        <f t="shared" si="13"/>
        <v>0</v>
      </c>
      <c r="I61" s="12">
        <f t="shared" si="13"/>
        <v>0</v>
      </c>
      <c r="J61" s="12">
        <f t="shared" si="13"/>
        <v>0</v>
      </c>
      <c r="K61" s="12">
        <f t="shared" si="13"/>
        <v>0</v>
      </c>
      <c r="L61" s="12">
        <f t="shared" si="13"/>
        <v>0</v>
      </c>
      <c r="M61" s="12">
        <f t="shared" si="13"/>
        <v>0</v>
      </c>
      <c r="N61" s="12">
        <f t="shared" si="13"/>
        <v>0</v>
      </c>
      <c r="O61" s="12">
        <f t="shared" si="13"/>
        <v>0</v>
      </c>
      <c r="P61" s="12">
        <f t="shared" si="13"/>
        <v>0</v>
      </c>
      <c r="Q61" s="12">
        <f t="shared" si="13"/>
        <v>0</v>
      </c>
      <c r="R61" s="12">
        <f t="shared" si="13"/>
        <v>0</v>
      </c>
      <c r="S61" s="12">
        <f t="shared" si="13"/>
        <v>0</v>
      </c>
      <c r="T61" s="12">
        <f t="shared" si="13"/>
        <v>1</v>
      </c>
      <c r="U61" s="12">
        <f t="shared" si="13"/>
        <v>1</v>
      </c>
      <c r="V61" s="12">
        <f t="shared" si="13"/>
        <v>1</v>
      </c>
      <c r="W61" s="12">
        <f t="shared" si="13"/>
        <v>1</v>
      </c>
    </row>
    <row r="62" spans="1:23" hidden="1" outlineLevel="2" x14ac:dyDescent="0.2">
      <c r="E62" s="37" t="str">
        <f t="shared" ref="E62:W62" si="14" xml:space="preserve"> E$26</f>
        <v xml:space="preserve">PV discount factor (ADDN1) </v>
      </c>
      <c r="F62" s="12">
        <f t="shared" si="14"/>
        <v>0</v>
      </c>
      <c r="G62" s="12" t="str">
        <f t="shared" si="14"/>
        <v>factor</v>
      </c>
      <c r="H62" s="12">
        <f t="shared" si="14"/>
        <v>0</v>
      </c>
      <c r="I62" s="12">
        <f t="shared" si="14"/>
        <v>0</v>
      </c>
      <c r="J62" s="12">
        <f t="shared" si="14"/>
        <v>0</v>
      </c>
      <c r="K62" s="12">
        <f t="shared" si="14"/>
        <v>0</v>
      </c>
      <c r="L62" s="12">
        <f t="shared" si="14"/>
        <v>0</v>
      </c>
      <c r="M62" s="12">
        <f t="shared" si="14"/>
        <v>0</v>
      </c>
      <c r="N62" s="12">
        <f t="shared" si="14"/>
        <v>0</v>
      </c>
      <c r="O62" s="12">
        <f t="shared" si="14"/>
        <v>0</v>
      </c>
      <c r="P62" s="12">
        <f t="shared" si="14"/>
        <v>0</v>
      </c>
      <c r="Q62" s="12">
        <f t="shared" si="14"/>
        <v>0</v>
      </c>
      <c r="R62" s="12">
        <f t="shared" si="14"/>
        <v>0</v>
      </c>
      <c r="S62" s="12">
        <f t="shared" si="14"/>
        <v>0</v>
      </c>
      <c r="T62" s="12">
        <f t="shared" si="14"/>
        <v>1</v>
      </c>
      <c r="U62" s="12">
        <f t="shared" si="14"/>
        <v>1</v>
      </c>
      <c r="V62" s="12">
        <f t="shared" si="14"/>
        <v>1</v>
      </c>
      <c r="W62" s="12">
        <f t="shared" si="14"/>
        <v>1</v>
      </c>
    </row>
    <row r="63" spans="1:23" hidden="1" outlineLevel="2" x14ac:dyDescent="0.2">
      <c r="E63" s="37" t="str">
        <f t="shared" ref="E63:W63" si="15" xml:space="preserve"> E$27</f>
        <v xml:space="preserve">PV discount factor (ADDN2) </v>
      </c>
      <c r="F63" s="12">
        <f t="shared" si="15"/>
        <v>0</v>
      </c>
      <c r="G63" s="12" t="str">
        <f t="shared" si="15"/>
        <v>factor</v>
      </c>
      <c r="H63" s="12">
        <f t="shared" si="15"/>
        <v>0</v>
      </c>
      <c r="I63" s="12">
        <f t="shared" si="15"/>
        <v>0</v>
      </c>
      <c r="J63" s="12">
        <f t="shared" si="15"/>
        <v>0</v>
      </c>
      <c r="K63" s="12">
        <f t="shared" si="15"/>
        <v>0</v>
      </c>
      <c r="L63" s="12">
        <f t="shared" si="15"/>
        <v>0</v>
      </c>
      <c r="M63" s="12">
        <f t="shared" si="15"/>
        <v>0</v>
      </c>
      <c r="N63" s="12">
        <f t="shared" si="15"/>
        <v>0</v>
      </c>
      <c r="O63" s="12">
        <f t="shared" si="15"/>
        <v>0</v>
      </c>
      <c r="P63" s="12">
        <f t="shared" si="15"/>
        <v>0</v>
      </c>
      <c r="Q63" s="12">
        <f t="shared" si="15"/>
        <v>0</v>
      </c>
      <c r="R63" s="12">
        <f t="shared" si="15"/>
        <v>0</v>
      </c>
      <c r="S63" s="12">
        <f t="shared" si="15"/>
        <v>0</v>
      </c>
      <c r="T63" s="12">
        <f t="shared" si="15"/>
        <v>1</v>
      </c>
      <c r="U63" s="12">
        <f t="shared" si="15"/>
        <v>1</v>
      </c>
      <c r="V63" s="12">
        <f t="shared" si="15"/>
        <v>1</v>
      </c>
      <c r="W63" s="12">
        <f t="shared" si="15"/>
        <v>1</v>
      </c>
    </row>
    <row r="64" spans="1:23" hidden="1" outlineLevel="2" x14ac:dyDescent="0.2">
      <c r="E64" s="37" t="str">
        <f t="shared" ref="E64:W64" si="16" xml:space="preserve"> E$28</f>
        <v xml:space="preserve">PV discount factor (Residential retail) </v>
      </c>
      <c r="F64" s="12">
        <f t="shared" si="16"/>
        <v>0</v>
      </c>
      <c r="G64" s="12" t="str">
        <f t="shared" si="16"/>
        <v>factor</v>
      </c>
      <c r="H64" s="12">
        <f t="shared" si="16"/>
        <v>0</v>
      </c>
      <c r="I64" s="12">
        <f t="shared" si="16"/>
        <v>0</v>
      </c>
      <c r="J64" s="12">
        <f t="shared" si="16"/>
        <v>0</v>
      </c>
      <c r="K64" s="12">
        <f t="shared" si="16"/>
        <v>0</v>
      </c>
      <c r="L64" s="12">
        <f t="shared" si="16"/>
        <v>0</v>
      </c>
      <c r="M64" s="12">
        <f t="shared" si="16"/>
        <v>0</v>
      </c>
      <c r="N64" s="12">
        <f t="shared" si="16"/>
        <v>0</v>
      </c>
      <c r="O64" s="12">
        <f t="shared" si="16"/>
        <v>0</v>
      </c>
      <c r="P64" s="12">
        <f t="shared" si="16"/>
        <v>0</v>
      </c>
      <c r="Q64" s="12">
        <f t="shared" si="16"/>
        <v>0</v>
      </c>
      <c r="R64" s="12">
        <f t="shared" si="16"/>
        <v>0</v>
      </c>
      <c r="S64" s="12">
        <f t="shared" si="16"/>
        <v>0</v>
      </c>
      <c r="T64" s="12">
        <f t="shared" si="16"/>
        <v>1</v>
      </c>
      <c r="U64" s="12">
        <f t="shared" si="16"/>
        <v>1</v>
      </c>
      <c r="V64" s="12">
        <f t="shared" si="16"/>
        <v>1</v>
      </c>
      <c r="W64" s="12">
        <f t="shared" si="16"/>
        <v>1</v>
      </c>
    </row>
    <row r="65" spans="1:23" hidden="1" outlineLevel="2" x14ac:dyDescent="0.2">
      <c r="E65" s="37" t="str">
        <f t="shared" ref="E65:W65" si="17" xml:space="preserve"> E$29</f>
        <v xml:space="preserve">PV discount factor (Business retail) </v>
      </c>
      <c r="F65" s="12">
        <f t="shared" si="17"/>
        <v>0</v>
      </c>
      <c r="G65" s="12" t="str">
        <f t="shared" si="17"/>
        <v>factor</v>
      </c>
      <c r="H65" s="12">
        <f t="shared" si="17"/>
        <v>0</v>
      </c>
      <c r="I65" s="12">
        <f t="shared" si="17"/>
        <v>0</v>
      </c>
      <c r="J65" s="12">
        <f t="shared" si="17"/>
        <v>0</v>
      </c>
      <c r="K65" s="12">
        <f t="shared" si="17"/>
        <v>0</v>
      </c>
      <c r="L65" s="12">
        <f t="shared" si="17"/>
        <v>0</v>
      </c>
      <c r="M65" s="12">
        <f t="shared" si="17"/>
        <v>0</v>
      </c>
      <c r="N65" s="12">
        <f t="shared" si="17"/>
        <v>0</v>
      </c>
      <c r="O65" s="12">
        <f t="shared" si="17"/>
        <v>0</v>
      </c>
      <c r="P65" s="12">
        <f t="shared" si="17"/>
        <v>0</v>
      </c>
      <c r="Q65" s="12">
        <f t="shared" si="17"/>
        <v>0</v>
      </c>
      <c r="R65" s="12">
        <f t="shared" si="17"/>
        <v>0</v>
      </c>
      <c r="S65" s="12">
        <f t="shared" si="17"/>
        <v>0</v>
      </c>
      <c r="T65" s="12">
        <f t="shared" si="17"/>
        <v>1</v>
      </c>
      <c r="U65" s="12">
        <f t="shared" si="17"/>
        <v>1</v>
      </c>
      <c r="V65" s="12">
        <f t="shared" si="17"/>
        <v>1</v>
      </c>
      <c r="W65" s="12">
        <f t="shared" si="17"/>
        <v>1</v>
      </c>
    </row>
    <row r="66" spans="1:23" hidden="1" outlineLevel="2" x14ac:dyDescent="0.2">
      <c r="A66" s="3"/>
      <c r="B66" s="3"/>
      <c r="C66" s="10"/>
      <c r="D66" s="11"/>
      <c r="E66" s="208" t="str">
        <f xml:space="preserve"> Time!E$49</f>
        <v>Forecast start period flag</v>
      </c>
      <c r="F66" s="213">
        <f xml:space="preserve"> Time!F$49</f>
        <v>0</v>
      </c>
      <c r="G66" s="213" t="str">
        <f xml:space="preserve"> Time!G$49</f>
        <v>flag</v>
      </c>
      <c r="H66" s="213">
        <f xml:space="preserve"> Time!H$49</f>
        <v>1</v>
      </c>
      <c r="I66" s="213">
        <f xml:space="preserve"> Time!I$49</f>
        <v>0</v>
      </c>
      <c r="J66" s="213">
        <f xml:space="preserve"> Time!J$49</f>
        <v>0</v>
      </c>
      <c r="K66" s="213">
        <f xml:space="preserve"> Time!K$49</f>
        <v>0</v>
      </c>
      <c r="L66" s="213">
        <f xml:space="preserve"> Time!L$49</f>
        <v>0</v>
      </c>
      <c r="M66" s="213">
        <f xml:space="preserve"> Time!M$49</f>
        <v>0</v>
      </c>
      <c r="N66" s="213">
        <f xml:space="preserve"> Time!N$49</f>
        <v>0</v>
      </c>
      <c r="O66" s="213">
        <f xml:space="preserve"> Time!O$49</f>
        <v>0</v>
      </c>
      <c r="P66" s="213">
        <f xml:space="preserve"> Time!P$49</f>
        <v>0</v>
      </c>
      <c r="Q66" s="213">
        <f xml:space="preserve"> Time!Q$49</f>
        <v>0</v>
      </c>
      <c r="R66" s="213">
        <f xml:space="preserve"> Time!R$49</f>
        <v>0</v>
      </c>
      <c r="S66" s="213">
        <f xml:space="preserve"> Time!S$49</f>
        <v>1</v>
      </c>
      <c r="T66" s="213">
        <f xml:space="preserve"> Time!T$49</f>
        <v>0</v>
      </c>
      <c r="U66" s="213">
        <f xml:space="preserve"> Time!U$49</f>
        <v>0</v>
      </c>
      <c r="V66" s="213">
        <f xml:space="preserve"> Time!V$49</f>
        <v>0</v>
      </c>
      <c r="W66" s="213">
        <f xml:space="preserve"> Time!W$49</f>
        <v>0</v>
      </c>
    </row>
    <row r="67" spans="1:23" hidden="1" outlineLevel="2" x14ac:dyDescent="0.2">
      <c r="E67" s="37" t="s">
        <v>129</v>
      </c>
      <c r="G67" s="37" t="s">
        <v>2523</v>
      </c>
      <c r="H67" s="12"/>
      <c r="J67" s="12">
        <f t="shared" ref="J67:W74" si="18" xml:space="preserve"> IF( J$66 = 1, J58, 0 )</f>
        <v>0</v>
      </c>
      <c r="K67" s="12">
        <f t="shared" si="18"/>
        <v>0</v>
      </c>
      <c r="L67" s="12">
        <f t="shared" si="18"/>
        <v>0</v>
      </c>
      <c r="M67" s="12">
        <f t="shared" si="18"/>
        <v>0</v>
      </c>
      <c r="N67" s="12">
        <f t="shared" si="18"/>
        <v>0</v>
      </c>
      <c r="O67" s="12">
        <f t="shared" si="18"/>
        <v>0</v>
      </c>
      <c r="P67" s="12">
        <f t="shared" si="18"/>
        <v>0</v>
      </c>
      <c r="Q67" s="12">
        <f t="shared" si="18"/>
        <v>0</v>
      </c>
      <c r="R67" s="12">
        <f t="shared" si="18"/>
        <v>0</v>
      </c>
      <c r="S67" s="12">
        <f t="shared" si="18"/>
        <v>0</v>
      </c>
      <c r="T67" s="12">
        <f t="shared" si="18"/>
        <v>0</v>
      </c>
      <c r="U67" s="12">
        <f t="shared" si="18"/>
        <v>0</v>
      </c>
      <c r="V67" s="12">
        <f t="shared" si="18"/>
        <v>0</v>
      </c>
      <c r="W67" s="12">
        <f t="shared" si="18"/>
        <v>0</v>
      </c>
    </row>
    <row r="68" spans="1:23" hidden="1" outlineLevel="2" x14ac:dyDescent="0.2">
      <c r="E68" s="37" t="s">
        <v>130</v>
      </c>
      <c r="G68" s="37" t="s">
        <v>2523</v>
      </c>
      <c r="H68" s="12"/>
      <c r="J68" s="12">
        <f t="shared" si="18"/>
        <v>0</v>
      </c>
      <c r="K68" s="12">
        <f t="shared" si="18"/>
        <v>0</v>
      </c>
      <c r="L68" s="12">
        <f t="shared" si="18"/>
        <v>0</v>
      </c>
      <c r="M68" s="12">
        <f t="shared" si="18"/>
        <v>0</v>
      </c>
      <c r="N68" s="12">
        <f t="shared" si="18"/>
        <v>0</v>
      </c>
      <c r="O68" s="12">
        <f t="shared" si="18"/>
        <v>0</v>
      </c>
      <c r="P68" s="12">
        <f t="shared" si="18"/>
        <v>0</v>
      </c>
      <c r="Q68" s="12">
        <f t="shared" si="18"/>
        <v>0</v>
      </c>
      <c r="R68" s="12">
        <f t="shared" si="18"/>
        <v>0</v>
      </c>
      <c r="S68" s="12">
        <f t="shared" si="18"/>
        <v>0</v>
      </c>
      <c r="T68" s="12">
        <f t="shared" si="18"/>
        <v>0</v>
      </c>
      <c r="U68" s="12">
        <f t="shared" si="18"/>
        <v>0</v>
      </c>
      <c r="V68" s="12">
        <f t="shared" si="18"/>
        <v>0</v>
      </c>
      <c r="W68" s="12">
        <f t="shared" si="18"/>
        <v>0</v>
      </c>
    </row>
    <row r="69" spans="1:23" hidden="1" outlineLevel="2" x14ac:dyDescent="0.2">
      <c r="E69" s="37" t="s">
        <v>2372</v>
      </c>
      <c r="G69" s="37" t="s">
        <v>2523</v>
      </c>
      <c r="H69" s="12"/>
      <c r="J69" s="12">
        <f t="shared" si="18"/>
        <v>0</v>
      </c>
      <c r="K69" s="12">
        <f t="shared" si="18"/>
        <v>0</v>
      </c>
      <c r="L69" s="12">
        <f t="shared" si="18"/>
        <v>0</v>
      </c>
      <c r="M69" s="12">
        <f t="shared" si="18"/>
        <v>0</v>
      </c>
      <c r="N69" s="12">
        <f t="shared" si="18"/>
        <v>0</v>
      </c>
      <c r="O69" s="12">
        <f t="shared" si="18"/>
        <v>0</v>
      </c>
      <c r="P69" s="12">
        <f t="shared" si="18"/>
        <v>0</v>
      </c>
      <c r="Q69" s="12">
        <f t="shared" si="18"/>
        <v>0</v>
      </c>
      <c r="R69" s="12">
        <f t="shared" si="18"/>
        <v>0</v>
      </c>
      <c r="S69" s="12">
        <f t="shared" si="18"/>
        <v>0</v>
      </c>
      <c r="T69" s="12">
        <f t="shared" si="18"/>
        <v>0</v>
      </c>
      <c r="U69" s="12">
        <f t="shared" si="18"/>
        <v>0</v>
      </c>
      <c r="V69" s="12">
        <f t="shared" si="18"/>
        <v>0</v>
      </c>
      <c r="W69" s="12">
        <f t="shared" si="18"/>
        <v>0</v>
      </c>
    </row>
    <row r="70" spans="1:23" hidden="1" outlineLevel="2" x14ac:dyDescent="0.2">
      <c r="E70" s="37" t="s">
        <v>1637</v>
      </c>
      <c r="G70" s="37" t="s">
        <v>2523</v>
      </c>
      <c r="H70" s="12"/>
      <c r="J70" s="12">
        <f t="shared" si="18"/>
        <v>0</v>
      </c>
      <c r="K70" s="12">
        <f t="shared" si="18"/>
        <v>0</v>
      </c>
      <c r="L70" s="12">
        <f t="shared" si="18"/>
        <v>0</v>
      </c>
      <c r="M70" s="12">
        <f t="shared" si="18"/>
        <v>0</v>
      </c>
      <c r="N70" s="12">
        <f t="shared" si="18"/>
        <v>0</v>
      </c>
      <c r="O70" s="12">
        <f t="shared" si="18"/>
        <v>0</v>
      </c>
      <c r="P70" s="12">
        <f t="shared" si="18"/>
        <v>0</v>
      </c>
      <c r="Q70" s="12">
        <f t="shared" si="18"/>
        <v>0</v>
      </c>
      <c r="R70" s="12">
        <f t="shared" si="18"/>
        <v>0</v>
      </c>
      <c r="S70" s="12">
        <f t="shared" si="18"/>
        <v>0</v>
      </c>
      <c r="T70" s="12">
        <f t="shared" si="18"/>
        <v>0</v>
      </c>
      <c r="U70" s="12">
        <f t="shared" si="18"/>
        <v>0</v>
      </c>
      <c r="V70" s="12">
        <f t="shared" si="18"/>
        <v>0</v>
      </c>
      <c r="W70" s="12">
        <f t="shared" si="18"/>
        <v>0</v>
      </c>
    </row>
    <row r="71" spans="1:23" hidden="1" outlineLevel="2" x14ac:dyDescent="0.2">
      <c r="E71" s="37" t="s">
        <v>1433</v>
      </c>
      <c r="G71" s="37" t="s">
        <v>2523</v>
      </c>
      <c r="H71" s="12"/>
      <c r="J71" s="12">
        <f t="shared" si="18"/>
        <v>0</v>
      </c>
      <c r="K71" s="12">
        <f t="shared" si="18"/>
        <v>0</v>
      </c>
      <c r="L71" s="12">
        <f t="shared" si="18"/>
        <v>0</v>
      </c>
      <c r="M71" s="12">
        <f t="shared" si="18"/>
        <v>0</v>
      </c>
      <c r="N71" s="12">
        <f t="shared" si="18"/>
        <v>0</v>
      </c>
      <c r="O71" s="12">
        <f t="shared" si="18"/>
        <v>0</v>
      </c>
      <c r="P71" s="12">
        <f t="shared" si="18"/>
        <v>0</v>
      </c>
      <c r="Q71" s="12">
        <f t="shared" si="18"/>
        <v>0</v>
      </c>
      <c r="R71" s="12">
        <f t="shared" si="18"/>
        <v>0</v>
      </c>
      <c r="S71" s="12">
        <f t="shared" si="18"/>
        <v>0</v>
      </c>
      <c r="T71" s="12">
        <f t="shared" si="18"/>
        <v>0</v>
      </c>
      <c r="U71" s="12">
        <f t="shared" si="18"/>
        <v>0</v>
      </c>
      <c r="V71" s="12">
        <f t="shared" si="18"/>
        <v>0</v>
      </c>
      <c r="W71" s="12">
        <f t="shared" si="18"/>
        <v>0</v>
      </c>
    </row>
    <row r="72" spans="1:23" hidden="1" outlineLevel="2" x14ac:dyDescent="0.2">
      <c r="E72" s="37" t="s">
        <v>2956</v>
      </c>
      <c r="G72" s="37" t="s">
        <v>2523</v>
      </c>
      <c r="H72" s="12"/>
      <c r="J72" s="12">
        <f t="shared" si="18"/>
        <v>0</v>
      </c>
      <c r="K72" s="12">
        <f t="shared" si="18"/>
        <v>0</v>
      </c>
      <c r="L72" s="12">
        <f t="shared" si="18"/>
        <v>0</v>
      </c>
      <c r="M72" s="12">
        <f t="shared" si="18"/>
        <v>0</v>
      </c>
      <c r="N72" s="12">
        <f t="shared" si="18"/>
        <v>0</v>
      </c>
      <c r="O72" s="12">
        <f t="shared" si="18"/>
        <v>0</v>
      </c>
      <c r="P72" s="12">
        <f t="shared" si="18"/>
        <v>0</v>
      </c>
      <c r="Q72" s="12">
        <f t="shared" si="18"/>
        <v>0</v>
      </c>
      <c r="R72" s="12">
        <f t="shared" si="18"/>
        <v>0</v>
      </c>
      <c r="S72" s="12">
        <f t="shared" si="18"/>
        <v>0</v>
      </c>
      <c r="T72" s="12">
        <f t="shared" si="18"/>
        <v>0</v>
      </c>
      <c r="U72" s="12">
        <f t="shared" si="18"/>
        <v>0</v>
      </c>
      <c r="V72" s="12">
        <f t="shared" si="18"/>
        <v>0</v>
      </c>
      <c r="W72" s="12">
        <f t="shared" si="18"/>
        <v>0</v>
      </c>
    </row>
    <row r="73" spans="1:23" hidden="1" outlineLevel="2" x14ac:dyDescent="0.2">
      <c r="E73" s="37" t="s">
        <v>1638</v>
      </c>
      <c r="G73" s="37" t="s">
        <v>2523</v>
      </c>
      <c r="H73" s="12"/>
      <c r="J73" s="12">
        <f t="shared" si="18"/>
        <v>0</v>
      </c>
      <c r="K73" s="12">
        <f t="shared" si="18"/>
        <v>0</v>
      </c>
      <c r="L73" s="12">
        <f t="shared" si="18"/>
        <v>0</v>
      </c>
      <c r="M73" s="12">
        <f t="shared" si="18"/>
        <v>0</v>
      </c>
      <c r="N73" s="12">
        <f t="shared" si="18"/>
        <v>0</v>
      </c>
      <c r="O73" s="12">
        <f t="shared" si="18"/>
        <v>0</v>
      </c>
      <c r="P73" s="12">
        <f t="shared" si="18"/>
        <v>0</v>
      </c>
      <c r="Q73" s="12">
        <f t="shared" si="18"/>
        <v>0</v>
      </c>
      <c r="R73" s="12">
        <f t="shared" si="18"/>
        <v>0</v>
      </c>
      <c r="S73" s="12">
        <f t="shared" si="18"/>
        <v>0</v>
      </c>
      <c r="T73" s="12">
        <f t="shared" si="18"/>
        <v>0</v>
      </c>
      <c r="U73" s="12">
        <f t="shared" si="18"/>
        <v>0</v>
      </c>
      <c r="V73" s="12">
        <f t="shared" si="18"/>
        <v>0</v>
      </c>
      <c r="W73" s="12">
        <f t="shared" si="18"/>
        <v>0</v>
      </c>
    </row>
    <row r="74" spans="1:23" hidden="1" outlineLevel="2" x14ac:dyDescent="0.2">
      <c r="E74" s="37" t="s">
        <v>1227</v>
      </c>
      <c r="G74" s="37" t="s">
        <v>2523</v>
      </c>
      <c r="H74" s="12"/>
      <c r="J74" s="12">
        <f t="shared" si="18"/>
        <v>0</v>
      </c>
      <c r="K74" s="12">
        <f t="shared" si="18"/>
        <v>0</v>
      </c>
      <c r="L74" s="12">
        <f t="shared" si="18"/>
        <v>0</v>
      </c>
      <c r="M74" s="12">
        <f t="shared" si="18"/>
        <v>0</v>
      </c>
      <c r="N74" s="12">
        <f t="shared" si="18"/>
        <v>0</v>
      </c>
      <c r="O74" s="12">
        <f t="shared" si="18"/>
        <v>0</v>
      </c>
      <c r="P74" s="12">
        <f t="shared" si="18"/>
        <v>0</v>
      </c>
      <c r="Q74" s="12">
        <f t="shared" si="18"/>
        <v>0</v>
      </c>
      <c r="R74" s="12">
        <f t="shared" si="18"/>
        <v>0</v>
      </c>
      <c r="S74" s="12">
        <f t="shared" si="18"/>
        <v>0</v>
      </c>
      <c r="T74" s="12">
        <f t="shared" si="18"/>
        <v>0</v>
      </c>
      <c r="U74" s="12">
        <f t="shared" si="18"/>
        <v>0</v>
      </c>
      <c r="V74" s="12">
        <f t="shared" si="18"/>
        <v>0</v>
      </c>
      <c r="W74" s="12">
        <f t="shared" si="18"/>
        <v>0</v>
      </c>
    </row>
    <row r="75" spans="1:23" hidden="1" outlineLevel="2" x14ac:dyDescent="0.2"/>
    <row r="76" spans="1:23" hidden="1" outlineLevel="2" x14ac:dyDescent="0.2"/>
    <row r="77" spans="1:23" hidden="1" outlineLevel="2" x14ac:dyDescent="0.2">
      <c r="B77" s="33" t="s">
        <v>1148</v>
      </c>
    </row>
    <row r="78" spans="1:23" hidden="1" outlineLevel="2" x14ac:dyDescent="0.2">
      <c r="A78" s="3"/>
      <c r="B78" s="3"/>
      <c r="C78" s="10"/>
      <c r="D78" s="11"/>
      <c r="E78" s="208" t="str">
        <f xml:space="preserve"> Calc!E$2483</f>
        <v xml:space="preserve">Ofwat - Unprofiled post financeability adjustments eligible for tax uplift - real (2027-28 CPIH FYA prices) (WR) </v>
      </c>
      <c r="F78" s="209">
        <f xml:space="preserve"> Calc!F$2483</f>
        <v>0</v>
      </c>
      <c r="G78" s="208" t="str">
        <f xml:space="preserve"> Calc!G$2483</f>
        <v>£m</v>
      </c>
      <c r="H78" s="4"/>
    </row>
    <row r="79" spans="1:23" hidden="1" outlineLevel="2" x14ac:dyDescent="0.2">
      <c r="A79" s="3"/>
      <c r="B79" s="3"/>
      <c r="C79" s="10"/>
      <c r="D79" s="11"/>
      <c r="E79" s="208" t="str">
        <f xml:space="preserve"> Calc!E$2484</f>
        <v xml:space="preserve">Ofwat - Unprofiled post financeability adjustments eligible for tax uplift - real (2027-28 CPIH FYA prices) (WN) </v>
      </c>
      <c r="F79" s="209">
        <f xml:space="preserve"> Calc!F$2484</f>
        <v>0</v>
      </c>
      <c r="G79" s="208" t="str">
        <f xml:space="preserve"> Calc!G$2484</f>
        <v>£m</v>
      </c>
      <c r="H79" s="4"/>
    </row>
    <row r="80" spans="1:23" hidden="1" outlineLevel="2" x14ac:dyDescent="0.2">
      <c r="A80" s="3"/>
      <c r="B80" s="3"/>
      <c r="C80" s="10"/>
      <c r="D80" s="11"/>
      <c r="E80" s="208" t="str">
        <f xml:space="preserve"> Calc!E$2485</f>
        <v xml:space="preserve">Ofwat - Unprofiled post financeability adjustments eligible for tax uplift - real (2027-28 CPIH FYA prices) (WWN) </v>
      </c>
      <c r="F80" s="209">
        <f xml:space="preserve"> Calc!F$2485</f>
        <v>0</v>
      </c>
      <c r="G80" s="208" t="str">
        <f xml:space="preserve"> Calc!G$2485</f>
        <v>£m</v>
      </c>
      <c r="H80" s="4"/>
    </row>
    <row r="81" spans="1:23" hidden="1" outlineLevel="2" x14ac:dyDescent="0.2">
      <c r="A81" s="3"/>
      <c r="B81" s="3"/>
      <c r="C81" s="10"/>
      <c r="D81" s="11"/>
      <c r="E81" s="208" t="str">
        <f xml:space="preserve"> Calc!E$2486</f>
        <v xml:space="preserve">Ofwat - Unprofiled post financeability adjustments eligible for tax uplift - real (2027-28 CPIH FYA prices) (BR) </v>
      </c>
      <c r="F81" s="209">
        <f xml:space="preserve"> Calc!F$2486</f>
        <v>0</v>
      </c>
      <c r="G81" s="208" t="str">
        <f xml:space="preserve"> Calc!G$2486</f>
        <v>£m</v>
      </c>
      <c r="H81" s="4"/>
    </row>
    <row r="82" spans="1:23" hidden="1" outlineLevel="2" x14ac:dyDescent="0.2">
      <c r="A82" s="3"/>
      <c r="B82" s="3"/>
      <c r="C82" s="10"/>
      <c r="D82" s="11"/>
      <c r="E82" s="208" t="str">
        <f xml:space="preserve"> Calc!E$2487</f>
        <v xml:space="preserve">Ofwat - Unprofiled post financeability adjustments eligible for tax uplift - real (2027-28 CPIH FYA prices) (ADDN1) </v>
      </c>
      <c r="F82" s="209">
        <f xml:space="preserve"> Calc!F$2487</f>
        <v>0</v>
      </c>
      <c r="G82" s="208" t="str">
        <f xml:space="preserve"> Calc!G$2487</f>
        <v>£m</v>
      </c>
      <c r="H82" s="4"/>
    </row>
    <row r="83" spans="1:23" hidden="1" outlineLevel="2" x14ac:dyDescent="0.2">
      <c r="A83" s="3"/>
      <c r="B83" s="3"/>
      <c r="C83" s="10"/>
      <c r="D83" s="11"/>
      <c r="E83" s="208" t="str">
        <f xml:space="preserve"> Calc!E$2488</f>
        <v xml:space="preserve">Ofwat - Unprofiled post financeability adjustments eligible for tax uplift - real (2027-28 CPIH FYA prices) (ADDN2) </v>
      </c>
      <c r="F83" s="209">
        <f xml:space="preserve"> Calc!F$2488</f>
        <v>0</v>
      </c>
      <c r="G83" s="208" t="str">
        <f xml:space="preserve"> Calc!G$2488</f>
        <v>£m</v>
      </c>
      <c r="H83" s="4"/>
    </row>
    <row r="84" spans="1:23" hidden="1" outlineLevel="2" x14ac:dyDescent="0.2">
      <c r="A84" s="3"/>
      <c r="B84" s="3"/>
      <c r="C84" s="10"/>
      <c r="D84" s="11"/>
      <c r="E84" s="208" t="str">
        <f xml:space="preserve"> Calc!E$2489</f>
        <v xml:space="preserve">Ofwat - Unprofiled post financeability adjustments eligible for tax uplift - real (2027-28 CPIH FYA prices) (Residential retail) </v>
      </c>
      <c r="F84" s="209">
        <f xml:space="preserve"> Calc!F$2489</f>
        <v>0</v>
      </c>
      <c r="G84" s="208" t="str">
        <f xml:space="preserve"> Calc!G$2489</f>
        <v>£m</v>
      </c>
      <c r="H84" s="4"/>
    </row>
    <row r="85" spans="1:23" hidden="1" outlineLevel="2" x14ac:dyDescent="0.2">
      <c r="A85" s="3"/>
      <c r="B85" s="3"/>
      <c r="C85" s="10"/>
      <c r="D85" s="11"/>
      <c r="E85" s="208" t="str">
        <f xml:space="preserve"> Calc!E$2490</f>
        <v xml:space="preserve">Ofwat - Unprofiled post financeability adjustments eligible for tax uplift - real (2027-28 CPIH FYA prices) (Business retail) </v>
      </c>
      <c r="F85" s="209">
        <f xml:space="preserve"> Calc!F$2490</f>
        <v>0</v>
      </c>
      <c r="G85" s="208" t="str">
        <f xml:space="preserve"> Calc!G$2490</f>
        <v>£m</v>
      </c>
      <c r="H85" s="4"/>
    </row>
    <row r="86" spans="1:23" hidden="1" outlineLevel="2" x14ac:dyDescent="0.2">
      <c r="E86" s="37" t="str">
        <f t="shared" ref="E86:W86" si="19" xml:space="preserve"> E$67</f>
        <v xml:space="preserve">PV discount factor at base date (WR) </v>
      </c>
      <c r="F86" s="12">
        <f t="shared" si="19"/>
        <v>0</v>
      </c>
      <c r="G86" s="12" t="str">
        <f t="shared" si="19"/>
        <v>factor</v>
      </c>
      <c r="H86" s="12">
        <f t="shared" si="19"/>
        <v>0</v>
      </c>
      <c r="I86" s="12">
        <f t="shared" si="19"/>
        <v>0</v>
      </c>
      <c r="J86" s="12">
        <f t="shared" si="19"/>
        <v>0</v>
      </c>
      <c r="K86" s="12">
        <f t="shared" si="19"/>
        <v>0</v>
      </c>
      <c r="L86" s="12">
        <f t="shared" si="19"/>
        <v>0</v>
      </c>
      <c r="M86" s="12">
        <f t="shared" si="19"/>
        <v>0</v>
      </c>
      <c r="N86" s="12">
        <f t="shared" si="19"/>
        <v>0</v>
      </c>
      <c r="O86" s="12">
        <f t="shared" si="19"/>
        <v>0</v>
      </c>
      <c r="P86" s="12">
        <f t="shared" si="19"/>
        <v>0</v>
      </c>
      <c r="Q86" s="12">
        <f t="shared" si="19"/>
        <v>0</v>
      </c>
      <c r="R86" s="12">
        <f t="shared" si="19"/>
        <v>0</v>
      </c>
      <c r="S86" s="12">
        <f t="shared" si="19"/>
        <v>0</v>
      </c>
      <c r="T86" s="12">
        <f t="shared" si="19"/>
        <v>0</v>
      </c>
      <c r="U86" s="12">
        <f t="shared" si="19"/>
        <v>0</v>
      </c>
      <c r="V86" s="12">
        <f t="shared" si="19"/>
        <v>0</v>
      </c>
      <c r="W86" s="12">
        <f t="shared" si="19"/>
        <v>0</v>
      </c>
    </row>
    <row r="87" spans="1:23" hidden="1" outlineLevel="2" x14ac:dyDescent="0.2">
      <c r="E87" s="37" t="str">
        <f t="shared" ref="E87:W87" si="20" xml:space="preserve"> E$68</f>
        <v xml:space="preserve">PV discount factor at base date (WN) </v>
      </c>
      <c r="F87" s="12">
        <f t="shared" si="20"/>
        <v>0</v>
      </c>
      <c r="G87" s="12" t="str">
        <f t="shared" si="20"/>
        <v>factor</v>
      </c>
      <c r="H87" s="12">
        <f t="shared" si="20"/>
        <v>0</v>
      </c>
      <c r="I87" s="12">
        <f t="shared" si="20"/>
        <v>0</v>
      </c>
      <c r="J87" s="12">
        <f t="shared" si="20"/>
        <v>0</v>
      </c>
      <c r="K87" s="12">
        <f t="shared" si="20"/>
        <v>0</v>
      </c>
      <c r="L87" s="12">
        <f t="shared" si="20"/>
        <v>0</v>
      </c>
      <c r="M87" s="12">
        <f t="shared" si="20"/>
        <v>0</v>
      </c>
      <c r="N87" s="12">
        <f t="shared" si="20"/>
        <v>0</v>
      </c>
      <c r="O87" s="12">
        <f t="shared" si="20"/>
        <v>0</v>
      </c>
      <c r="P87" s="12">
        <f t="shared" si="20"/>
        <v>0</v>
      </c>
      <c r="Q87" s="12">
        <f t="shared" si="20"/>
        <v>0</v>
      </c>
      <c r="R87" s="12">
        <f t="shared" si="20"/>
        <v>0</v>
      </c>
      <c r="S87" s="12">
        <f t="shared" si="20"/>
        <v>0</v>
      </c>
      <c r="T87" s="12">
        <f t="shared" si="20"/>
        <v>0</v>
      </c>
      <c r="U87" s="12">
        <f t="shared" si="20"/>
        <v>0</v>
      </c>
      <c r="V87" s="12">
        <f t="shared" si="20"/>
        <v>0</v>
      </c>
      <c r="W87" s="12">
        <f t="shared" si="20"/>
        <v>0</v>
      </c>
    </row>
    <row r="88" spans="1:23" hidden="1" outlineLevel="2" x14ac:dyDescent="0.2">
      <c r="E88" s="37" t="str">
        <f t="shared" ref="E88:W88" si="21" xml:space="preserve"> E$69</f>
        <v xml:space="preserve">PV discount factor at base date (WWN) </v>
      </c>
      <c r="F88" s="12">
        <f t="shared" si="21"/>
        <v>0</v>
      </c>
      <c r="G88" s="12" t="str">
        <f t="shared" si="21"/>
        <v>factor</v>
      </c>
      <c r="H88" s="12">
        <f t="shared" si="21"/>
        <v>0</v>
      </c>
      <c r="I88" s="12">
        <f t="shared" si="21"/>
        <v>0</v>
      </c>
      <c r="J88" s="12">
        <f t="shared" si="21"/>
        <v>0</v>
      </c>
      <c r="K88" s="12">
        <f t="shared" si="21"/>
        <v>0</v>
      </c>
      <c r="L88" s="12">
        <f t="shared" si="21"/>
        <v>0</v>
      </c>
      <c r="M88" s="12">
        <f t="shared" si="21"/>
        <v>0</v>
      </c>
      <c r="N88" s="12">
        <f t="shared" si="21"/>
        <v>0</v>
      </c>
      <c r="O88" s="12">
        <f t="shared" si="21"/>
        <v>0</v>
      </c>
      <c r="P88" s="12">
        <f t="shared" si="21"/>
        <v>0</v>
      </c>
      <c r="Q88" s="12">
        <f t="shared" si="21"/>
        <v>0</v>
      </c>
      <c r="R88" s="12">
        <f t="shared" si="21"/>
        <v>0</v>
      </c>
      <c r="S88" s="12">
        <f t="shared" si="21"/>
        <v>0</v>
      </c>
      <c r="T88" s="12">
        <f t="shared" si="21"/>
        <v>0</v>
      </c>
      <c r="U88" s="12">
        <f t="shared" si="21"/>
        <v>0</v>
      </c>
      <c r="V88" s="12">
        <f t="shared" si="21"/>
        <v>0</v>
      </c>
      <c r="W88" s="12">
        <f t="shared" si="21"/>
        <v>0</v>
      </c>
    </row>
    <row r="89" spans="1:23" hidden="1" outlineLevel="2" x14ac:dyDescent="0.2">
      <c r="E89" s="37" t="str">
        <f t="shared" ref="E89:W89" si="22" xml:space="preserve"> E$70</f>
        <v xml:space="preserve">PV discount factor at base date (BR) </v>
      </c>
      <c r="F89" s="12">
        <f t="shared" si="22"/>
        <v>0</v>
      </c>
      <c r="G89" s="12" t="str">
        <f t="shared" si="22"/>
        <v>factor</v>
      </c>
      <c r="H89" s="12">
        <f t="shared" si="22"/>
        <v>0</v>
      </c>
      <c r="I89" s="12">
        <f t="shared" si="22"/>
        <v>0</v>
      </c>
      <c r="J89" s="12">
        <f t="shared" si="22"/>
        <v>0</v>
      </c>
      <c r="K89" s="12">
        <f t="shared" si="22"/>
        <v>0</v>
      </c>
      <c r="L89" s="12">
        <f t="shared" si="22"/>
        <v>0</v>
      </c>
      <c r="M89" s="12">
        <f t="shared" si="22"/>
        <v>0</v>
      </c>
      <c r="N89" s="12">
        <f t="shared" si="22"/>
        <v>0</v>
      </c>
      <c r="O89" s="12">
        <f t="shared" si="22"/>
        <v>0</v>
      </c>
      <c r="P89" s="12">
        <f t="shared" si="22"/>
        <v>0</v>
      </c>
      <c r="Q89" s="12">
        <f t="shared" si="22"/>
        <v>0</v>
      </c>
      <c r="R89" s="12">
        <f t="shared" si="22"/>
        <v>0</v>
      </c>
      <c r="S89" s="12">
        <f t="shared" si="22"/>
        <v>0</v>
      </c>
      <c r="T89" s="12">
        <f t="shared" si="22"/>
        <v>0</v>
      </c>
      <c r="U89" s="12">
        <f t="shared" si="22"/>
        <v>0</v>
      </c>
      <c r="V89" s="12">
        <f t="shared" si="22"/>
        <v>0</v>
      </c>
      <c r="W89" s="12">
        <f t="shared" si="22"/>
        <v>0</v>
      </c>
    </row>
    <row r="90" spans="1:23" hidden="1" outlineLevel="2" x14ac:dyDescent="0.2">
      <c r="E90" s="37" t="str">
        <f t="shared" ref="E90:W90" si="23" xml:space="preserve"> E$71</f>
        <v xml:space="preserve">PV discount factor at base date (ADDN1) </v>
      </c>
      <c r="F90" s="12">
        <f t="shared" si="23"/>
        <v>0</v>
      </c>
      <c r="G90" s="12" t="str">
        <f t="shared" si="23"/>
        <v>factor</v>
      </c>
      <c r="H90" s="12">
        <f t="shared" si="23"/>
        <v>0</v>
      </c>
      <c r="I90" s="12">
        <f t="shared" si="23"/>
        <v>0</v>
      </c>
      <c r="J90" s="12">
        <f t="shared" si="23"/>
        <v>0</v>
      </c>
      <c r="K90" s="12">
        <f t="shared" si="23"/>
        <v>0</v>
      </c>
      <c r="L90" s="12">
        <f t="shared" si="23"/>
        <v>0</v>
      </c>
      <c r="M90" s="12">
        <f t="shared" si="23"/>
        <v>0</v>
      </c>
      <c r="N90" s="12">
        <f t="shared" si="23"/>
        <v>0</v>
      </c>
      <c r="O90" s="12">
        <f t="shared" si="23"/>
        <v>0</v>
      </c>
      <c r="P90" s="12">
        <f t="shared" si="23"/>
        <v>0</v>
      </c>
      <c r="Q90" s="12">
        <f t="shared" si="23"/>
        <v>0</v>
      </c>
      <c r="R90" s="12">
        <f t="shared" si="23"/>
        <v>0</v>
      </c>
      <c r="S90" s="12">
        <f t="shared" si="23"/>
        <v>0</v>
      </c>
      <c r="T90" s="12">
        <f t="shared" si="23"/>
        <v>0</v>
      </c>
      <c r="U90" s="12">
        <f t="shared" si="23"/>
        <v>0</v>
      </c>
      <c r="V90" s="12">
        <f t="shared" si="23"/>
        <v>0</v>
      </c>
      <c r="W90" s="12">
        <f t="shared" si="23"/>
        <v>0</v>
      </c>
    </row>
    <row r="91" spans="1:23" hidden="1" outlineLevel="2" x14ac:dyDescent="0.2">
      <c r="E91" s="37" t="str">
        <f t="shared" ref="E91:W91" si="24" xml:space="preserve"> E$72</f>
        <v xml:space="preserve">PV discount factor at base date (ADDN2) </v>
      </c>
      <c r="F91" s="12">
        <f t="shared" si="24"/>
        <v>0</v>
      </c>
      <c r="G91" s="12" t="str">
        <f t="shared" si="24"/>
        <v>factor</v>
      </c>
      <c r="H91" s="12">
        <f t="shared" si="24"/>
        <v>0</v>
      </c>
      <c r="I91" s="12">
        <f t="shared" si="24"/>
        <v>0</v>
      </c>
      <c r="J91" s="12">
        <f t="shared" si="24"/>
        <v>0</v>
      </c>
      <c r="K91" s="12">
        <f t="shared" si="24"/>
        <v>0</v>
      </c>
      <c r="L91" s="12">
        <f t="shared" si="24"/>
        <v>0</v>
      </c>
      <c r="M91" s="12">
        <f t="shared" si="24"/>
        <v>0</v>
      </c>
      <c r="N91" s="12">
        <f t="shared" si="24"/>
        <v>0</v>
      </c>
      <c r="O91" s="12">
        <f t="shared" si="24"/>
        <v>0</v>
      </c>
      <c r="P91" s="12">
        <f t="shared" si="24"/>
        <v>0</v>
      </c>
      <c r="Q91" s="12">
        <f t="shared" si="24"/>
        <v>0</v>
      </c>
      <c r="R91" s="12">
        <f t="shared" si="24"/>
        <v>0</v>
      </c>
      <c r="S91" s="12">
        <f t="shared" si="24"/>
        <v>0</v>
      </c>
      <c r="T91" s="12">
        <f t="shared" si="24"/>
        <v>0</v>
      </c>
      <c r="U91" s="12">
        <f t="shared" si="24"/>
        <v>0</v>
      </c>
      <c r="V91" s="12">
        <f t="shared" si="24"/>
        <v>0</v>
      </c>
      <c r="W91" s="12">
        <f t="shared" si="24"/>
        <v>0</v>
      </c>
    </row>
    <row r="92" spans="1:23" hidden="1" outlineLevel="2" x14ac:dyDescent="0.2">
      <c r="E92" s="37" t="str">
        <f t="shared" ref="E92:W92" si="25" xml:space="preserve"> E$73</f>
        <v xml:space="preserve">PV discount factor at base date (Residential retail) </v>
      </c>
      <c r="F92" s="12">
        <f t="shared" si="25"/>
        <v>0</v>
      </c>
      <c r="G92" s="12" t="str">
        <f t="shared" si="25"/>
        <v>factor</v>
      </c>
      <c r="H92" s="12">
        <f t="shared" si="25"/>
        <v>0</v>
      </c>
      <c r="I92" s="12">
        <f t="shared" si="25"/>
        <v>0</v>
      </c>
      <c r="J92" s="12">
        <f t="shared" si="25"/>
        <v>0</v>
      </c>
      <c r="K92" s="12">
        <f t="shared" si="25"/>
        <v>0</v>
      </c>
      <c r="L92" s="12">
        <f t="shared" si="25"/>
        <v>0</v>
      </c>
      <c r="M92" s="12">
        <f t="shared" si="25"/>
        <v>0</v>
      </c>
      <c r="N92" s="12">
        <f t="shared" si="25"/>
        <v>0</v>
      </c>
      <c r="O92" s="12">
        <f t="shared" si="25"/>
        <v>0</v>
      </c>
      <c r="P92" s="12">
        <f t="shared" si="25"/>
        <v>0</v>
      </c>
      <c r="Q92" s="12">
        <f t="shared" si="25"/>
        <v>0</v>
      </c>
      <c r="R92" s="12">
        <f t="shared" si="25"/>
        <v>0</v>
      </c>
      <c r="S92" s="12">
        <f t="shared" si="25"/>
        <v>0</v>
      </c>
      <c r="T92" s="12">
        <f t="shared" si="25"/>
        <v>0</v>
      </c>
      <c r="U92" s="12">
        <f t="shared" si="25"/>
        <v>0</v>
      </c>
      <c r="V92" s="12">
        <f t="shared" si="25"/>
        <v>0</v>
      </c>
      <c r="W92" s="12">
        <f t="shared" si="25"/>
        <v>0</v>
      </c>
    </row>
    <row r="93" spans="1:23" hidden="1" outlineLevel="2" x14ac:dyDescent="0.2">
      <c r="E93" s="37" t="str">
        <f t="shared" ref="E93:W93" si="26" xml:space="preserve"> E$74</f>
        <v xml:space="preserve">PV discount factor at base date (Business retail) </v>
      </c>
      <c r="F93" s="12">
        <f t="shared" si="26"/>
        <v>0</v>
      </c>
      <c r="G93" s="12" t="str">
        <f t="shared" si="26"/>
        <v>factor</v>
      </c>
      <c r="H93" s="12">
        <f t="shared" si="26"/>
        <v>0</v>
      </c>
      <c r="I93" s="12">
        <f t="shared" si="26"/>
        <v>0</v>
      </c>
      <c r="J93" s="12">
        <f t="shared" si="26"/>
        <v>0</v>
      </c>
      <c r="K93" s="12">
        <f t="shared" si="26"/>
        <v>0</v>
      </c>
      <c r="L93" s="12">
        <f t="shared" si="26"/>
        <v>0</v>
      </c>
      <c r="M93" s="12">
        <f t="shared" si="26"/>
        <v>0</v>
      </c>
      <c r="N93" s="12">
        <f t="shared" si="26"/>
        <v>0</v>
      </c>
      <c r="O93" s="12">
        <f t="shared" si="26"/>
        <v>0</v>
      </c>
      <c r="P93" s="12">
        <f t="shared" si="26"/>
        <v>0</v>
      </c>
      <c r="Q93" s="12">
        <f t="shared" si="26"/>
        <v>0</v>
      </c>
      <c r="R93" s="12">
        <f t="shared" si="26"/>
        <v>0</v>
      </c>
      <c r="S93" s="12">
        <f t="shared" si="26"/>
        <v>0</v>
      </c>
      <c r="T93" s="12">
        <f t="shared" si="26"/>
        <v>0</v>
      </c>
      <c r="U93" s="12">
        <f t="shared" si="26"/>
        <v>0</v>
      </c>
      <c r="V93" s="12">
        <f t="shared" si="26"/>
        <v>0</v>
      </c>
      <c r="W93" s="12">
        <f t="shared" si="26"/>
        <v>0</v>
      </c>
    </row>
    <row r="94" spans="1:23" s="208" customFormat="1" hidden="1" outlineLevel="2" x14ac:dyDescent="0.2">
      <c r="A94" s="217"/>
      <c r="B94" s="217"/>
      <c r="C94" s="218"/>
      <c r="D94" s="219"/>
      <c r="E94" s="208" t="str">
        <f xml:space="preserve"> Time!E$49</f>
        <v>Forecast start period flag</v>
      </c>
      <c r="F94" s="213">
        <f xml:space="preserve"> Time!F$49</f>
        <v>0</v>
      </c>
      <c r="G94" s="213" t="str">
        <f xml:space="preserve"> Time!G$49</f>
        <v>flag</v>
      </c>
      <c r="H94" s="213">
        <f xml:space="preserve"> Time!H$49</f>
        <v>1</v>
      </c>
      <c r="I94" s="213">
        <f xml:space="preserve"> Time!I$49</f>
        <v>0</v>
      </c>
      <c r="J94" s="213">
        <f xml:space="preserve"> Time!J$49</f>
        <v>0</v>
      </c>
      <c r="K94" s="213">
        <f xml:space="preserve"> Time!K$49</f>
        <v>0</v>
      </c>
      <c r="L94" s="213">
        <f xml:space="preserve"> Time!L$49</f>
        <v>0</v>
      </c>
      <c r="M94" s="213">
        <f xml:space="preserve"> Time!M$49</f>
        <v>0</v>
      </c>
      <c r="N94" s="213">
        <f xml:space="preserve"> Time!N$49</f>
        <v>0</v>
      </c>
      <c r="O94" s="213">
        <f xml:space="preserve"> Time!O$49</f>
        <v>0</v>
      </c>
      <c r="P94" s="213">
        <f xml:space="preserve"> Time!P$49</f>
        <v>0</v>
      </c>
      <c r="Q94" s="213">
        <f xml:space="preserve"> Time!Q$49</f>
        <v>0</v>
      </c>
      <c r="R94" s="213">
        <f xml:space="preserve"> Time!R$49</f>
        <v>0</v>
      </c>
      <c r="S94" s="213">
        <f xml:space="preserve"> Time!S$49</f>
        <v>1</v>
      </c>
      <c r="T94" s="213">
        <f xml:space="preserve"> Time!T$49</f>
        <v>0</v>
      </c>
      <c r="U94" s="213">
        <f xml:space="preserve"> Time!U$49</f>
        <v>0</v>
      </c>
      <c r="V94" s="213">
        <f xml:space="preserve"> Time!V$49</f>
        <v>0</v>
      </c>
      <c r="W94" s="213">
        <f xml:space="preserve"> Time!W$49</f>
        <v>0</v>
      </c>
    </row>
    <row r="95" spans="1:23" hidden="1" outlineLevel="2" x14ac:dyDescent="0.2">
      <c r="E95" s="37" t="s">
        <v>2008</v>
      </c>
      <c r="G95" s="37" t="s">
        <v>199</v>
      </c>
      <c r="H95" s="4" t="e">
        <f t="shared" ref="H95:H102" si="27" xml:space="preserve"> SUM( J95:W95 )</f>
        <v>#DIV/0!</v>
      </c>
      <c r="J95" s="4">
        <f xml:space="preserve"> IF( J$94 = 1, $F78 * ( 1 / J86 ), 0 )</f>
        <v>0</v>
      </c>
      <c r="K95" s="4">
        <f t="shared" ref="J95:W102" si="28" xml:space="preserve"> IF( K$94 = 1, $F78 * ( 1 / K86 ), 0 )</f>
        <v>0</v>
      </c>
      <c r="L95" s="4">
        <f t="shared" si="28"/>
        <v>0</v>
      </c>
      <c r="M95" s="4">
        <f t="shared" si="28"/>
        <v>0</v>
      </c>
      <c r="N95" s="4">
        <f t="shared" si="28"/>
        <v>0</v>
      </c>
      <c r="O95" s="4">
        <f t="shared" si="28"/>
        <v>0</v>
      </c>
      <c r="P95" s="4">
        <f t="shared" si="28"/>
        <v>0</v>
      </c>
      <c r="Q95" s="4">
        <f t="shared" si="28"/>
        <v>0</v>
      </c>
      <c r="R95" s="4">
        <f t="shared" si="28"/>
        <v>0</v>
      </c>
      <c r="S95" s="4" t="e">
        <f xml:space="preserve"> IF( S$94 = 1, $F78 * ( 1 / S86 ), 0 )</f>
        <v>#DIV/0!</v>
      </c>
      <c r="T95" s="4">
        <f t="shared" si="28"/>
        <v>0</v>
      </c>
      <c r="U95" s="4">
        <f t="shared" si="28"/>
        <v>0</v>
      </c>
      <c r="V95" s="4">
        <f t="shared" si="28"/>
        <v>0</v>
      </c>
      <c r="W95" s="4">
        <f t="shared" si="28"/>
        <v>0</v>
      </c>
    </row>
    <row r="96" spans="1:23" hidden="1" outlineLevel="2" x14ac:dyDescent="0.2">
      <c r="E96" s="37" t="s">
        <v>2009</v>
      </c>
      <c r="G96" s="37" t="s">
        <v>199</v>
      </c>
      <c r="H96" s="4" t="e">
        <f t="shared" si="27"/>
        <v>#DIV/0!</v>
      </c>
      <c r="J96" s="4">
        <f t="shared" si="28"/>
        <v>0</v>
      </c>
      <c r="K96" s="4">
        <f t="shared" si="28"/>
        <v>0</v>
      </c>
      <c r="L96" s="4">
        <f t="shared" si="28"/>
        <v>0</v>
      </c>
      <c r="M96" s="4">
        <f t="shared" si="28"/>
        <v>0</v>
      </c>
      <c r="N96" s="4">
        <f t="shared" si="28"/>
        <v>0</v>
      </c>
      <c r="O96" s="4">
        <f t="shared" si="28"/>
        <v>0</v>
      </c>
      <c r="P96" s="4">
        <f t="shared" si="28"/>
        <v>0</v>
      </c>
      <c r="Q96" s="4">
        <f t="shared" si="28"/>
        <v>0</v>
      </c>
      <c r="R96" s="4">
        <f t="shared" si="28"/>
        <v>0</v>
      </c>
      <c r="S96" s="4" t="e">
        <f t="shared" si="28"/>
        <v>#DIV/0!</v>
      </c>
      <c r="T96" s="4">
        <f t="shared" si="28"/>
        <v>0</v>
      </c>
      <c r="U96" s="4">
        <f t="shared" si="28"/>
        <v>0</v>
      </c>
      <c r="V96" s="4">
        <f t="shared" si="28"/>
        <v>0</v>
      </c>
      <c r="W96" s="4">
        <f t="shared" si="28"/>
        <v>0</v>
      </c>
    </row>
    <row r="97" spans="1:23" hidden="1" outlineLevel="2" x14ac:dyDescent="0.2">
      <c r="E97" s="37" t="s">
        <v>131</v>
      </c>
      <c r="G97" s="37" t="s">
        <v>199</v>
      </c>
      <c r="H97" s="4" t="e">
        <f t="shared" si="27"/>
        <v>#DIV/0!</v>
      </c>
      <c r="J97" s="4">
        <f t="shared" si="28"/>
        <v>0</v>
      </c>
      <c r="K97" s="4">
        <f t="shared" si="28"/>
        <v>0</v>
      </c>
      <c r="L97" s="4">
        <f t="shared" si="28"/>
        <v>0</v>
      </c>
      <c r="M97" s="4">
        <f t="shared" si="28"/>
        <v>0</v>
      </c>
      <c r="N97" s="4">
        <f t="shared" si="28"/>
        <v>0</v>
      </c>
      <c r="O97" s="4">
        <f t="shared" si="28"/>
        <v>0</v>
      </c>
      <c r="P97" s="4">
        <f t="shared" si="28"/>
        <v>0</v>
      </c>
      <c r="Q97" s="4">
        <f t="shared" si="28"/>
        <v>0</v>
      </c>
      <c r="R97" s="4">
        <f t="shared" si="28"/>
        <v>0</v>
      </c>
      <c r="S97" s="4" t="e">
        <f t="shared" si="28"/>
        <v>#DIV/0!</v>
      </c>
      <c r="T97" s="4">
        <f t="shared" si="28"/>
        <v>0</v>
      </c>
      <c r="U97" s="4">
        <f t="shared" si="28"/>
        <v>0</v>
      </c>
      <c r="V97" s="4">
        <f t="shared" si="28"/>
        <v>0</v>
      </c>
      <c r="W97" s="4">
        <f t="shared" si="28"/>
        <v>0</v>
      </c>
    </row>
    <row r="98" spans="1:23" hidden="1" outlineLevel="2" x14ac:dyDescent="0.2">
      <c r="E98" s="37" t="s">
        <v>481</v>
      </c>
      <c r="G98" s="37" t="s">
        <v>199</v>
      </c>
      <c r="H98" s="4" t="e">
        <f t="shared" si="27"/>
        <v>#DIV/0!</v>
      </c>
      <c r="J98" s="4">
        <f t="shared" si="28"/>
        <v>0</v>
      </c>
      <c r="K98" s="4">
        <f t="shared" si="28"/>
        <v>0</v>
      </c>
      <c r="L98" s="4">
        <f t="shared" si="28"/>
        <v>0</v>
      </c>
      <c r="M98" s="4">
        <f t="shared" si="28"/>
        <v>0</v>
      </c>
      <c r="N98" s="4">
        <f t="shared" si="28"/>
        <v>0</v>
      </c>
      <c r="O98" s="4">
        <f t="shared" si="28"/>
        <v>0</v>
      </c>
      <c r="P98" s="4">
        <f t="shared" si="28"/>
        <v>0</v>
      </c>
      <c r="Q98" s="4">
        <f t="shared" si="28"/>
        <v>0</v>
      </c>
      <c r="R98" s="4">
        <f t="shared" si="28"/>
        <v>0</v>
      </c>
      <c r="S98" s="4" t="e">
        <f t="shared" si="28"/>
        <v>#DIV/0!</v>
      </c>
      <c r="T98" s="4">
        <f t="shared" si="28"/>
        <v>0</v>
      </c>
      <c r="U98" s="4">
        <f t="shared" si="28"/>
        <v>0</v>
      </c>
      <c r="V98" s="4">
        <f t="shared" si="28"/>
        <v>0</v>
      </c>
      <c r="W98" s="4">
        <f t="shared" si="28"/>
        <v>0</v>
      </c>
    </row>
    <row r="99" spans="1:23" hidden="1" outlineLevel="2" x14ac:dyDescent="0.2">
      <c r="E99" s="37" t="s">
        <v>1639</v>
      </c>
      <c r="G99" s="37" t="s">
        <v>199</v>
      </c>
      <c r="H99" s="4" t="e">
        <f t="shared" si="27"/>
        <v>#DIV/0!</v>
      </c>
      <c r="J99" s="4">
        <f t="shared" si="28"/>
        <v>0</v>
      </c>
      <c r="K99" s="4">
        <f t="shared" si="28"/>
        <v>0</v>
      </c>
      <c r="L99" s="4">
        <f t="shared" si="28"/>
        <v>0</v>
      </c>
      <c r="M99" s="4">
        <f t="shared" si="28"/>
        <v>0</v>
      </c>
      <c r="N99" s="4">
        <f t="shared" si="28"/>
        <v>0</v>
      </c>
      <c r="O99" s="4">
        <f t="shared" si="28"/>
        <v>0</v>
      </c>
      <c r="P99" s="4">
        <f t="shared" si="28"/>
        <v>0</v>
      </c>
      <c r="Q99" s="4">
        <f t="shared" si="28"/>
        <v>0</v>
      </c>
      <c r="R99" s="4">
        <f t="shared" si="28"/>
        <v>0</v>
      </c>
      <c r="S99" s="4" t="e">
        <f t="shared" si="28"/>
        <v>#DIV/0!</v>
      </c>
      <c r="T99" s="4">
        <f t="shared" si="28"/>
        <v>0</v>
      </c>
      <c r="U99" s="4">
        <f t="shared" si="28"/>
        <v>0</v>
      </c>
      <c r="V99" s="4">
        <f t="shared" si="28"/>
        <v>0</v>
      </c>
      <c r="W99" s="4">
        <f t="shared" si="28"/>
        <v>0</v>
      </c>
    </row>
    <row r="100" spans="1:23" hidden="1" outlineLevel="2" x14ac:dyDescent="0.2">
      <c r="E100" s="37" t="s">
        <v>132</v>
      </c>
      <c r="G100" s="37" t="s">
        <v>199</v>
      </c>
      <c r="H100" s="4" t="e">
        <f t="shared" si="27"/>
        <v>#DIV/0!</v>
      </c>
      <c r="J100" s="4">
        <f t="shared" si="28"/>
        <v>0</v>
      </c>
      <c r="K100" s="4">
        <f t="shared" si="28"/>
        <v>0</v>
      </c>
      <c r="L100" s="4">
        <f t="shared" si="28"/>
        <v>0</v>
      </c>
      <c r="M100" s="4">
        <f t="shared" si="28"/>
        <v>0</v>
      </c>
      <c r="N100" s="4">
        <f t="shared" si="28"/>
        <v>0</v>
      </c>
      <c r="O100" s="4">
        <f t="shared" si="28"/>
        <v>0</v>
      </c>
      <c r="P100" s="4">
        <f t="shared" si="28"/>
        <v>0</v>
      </c>
      <c r="Q100" s="4">
        <f t="shared" si="28"/>
        <v>0</v>
      </c>
      <c r="R100" s="4">
        <f t="shared" si="28"/>
        <v>0</v>
      </c>
      <c r="S100" s="4" t="e">
        <f t="shared" si="28"/>
        <v>#DIV/0!</v>
      </c>
      <c r="T100" s="4">
        <f t="shared" si="28"/>
        <v>0</v>
      </c>
      <c r="U100" s="4">
        <f t="shared" si="28"/>
        <v>0</v>
      </c>
      <c r="V100" s="4">
        <f t="shared" si="28"/>
        <v>0</v>
      </c>
      <c r="W100" s="4">
        <f t="shared" si="28"/>
        <v>0</v>
      </c>
    </row>
    <row r="101" spans="1:23" hidden="1" outlineLevel="2" x14ac:dyDescent="0.2">
      <c r="E101" s="37" t="s">
        <v>1434</v>
      </c>
      <c r="G101" s="37" t="s">
        <v>199</v>
      </c>
      <c r="H101" s="4" t="e">
        <f t="shared" si="27"/>
        <v>#DIV/0!</v>
      </c>
      <c r="J101" s="4">
        <f t="shared" si="28"/>
        <v>0</v>
      </c>
      <c r="K101" s="4">
        <f t="shared" si="28"/>
        <v>0</v>
      </c>
      <c r="L101" s="4">
        <f t="shared" si="28"/>
        <v>0</v>
      </c>
      <c r="M101" s="4">
        <f t="shared" si="28"/>
        <v>0</v>
      </c>
      <c r="N101" s="4">
        <f t="shared" si="28"/>
        <v>0</v>
      </c>
      <c r="O101" s="4">
        <f t="shared" si="28"/>
        <v>0</v>
      </c>
      <c r="P101" s="4">
        <f t="shared" si="28"/>
        <v>0</v>
      </c>
      <c r="Q101" s="4">
        <f t="shared" si="28"/>
        <v>0</v>
      </c>
      <c r="R101" s="4">
        <f t="shared" si="28"/>
        <v>0</v>
      </c>
      <c r="S101" s="4" t="e">
        <f t="shared" si="28"/>
        <v>#DIV/0!</v>
      </c>
      <c r="T101" s="4">
        <f t="shared" si="28"/>
        <v>0</v>
      </c>
      <c r="U101" s="4">
        <f t="shared" si="28"/>
        <v>0</v>
      </c>
      <c r="V101" s="4">
        <f t="shared" si="28"/>
        <v>0</v>
      </c>
      <c r="W101" s="4">
        <f t="shared" si="28"/>
        <v>0</v>
      </c>
    </row>
    <row r="102" spans="1:23" hidden="1" outlineLevel="2" x14ac:dyDescent="0.2">
      <c r="E102" s="37" t="s">
        <v>646</v>
      </c>
      <c r="G102" s="37" t="s">
        <v>199</v>
      </c>
      <c r="H102" s="4" t="e">
        <f t="shared" si="27"/>
        <v>#DIV/0!</v>
      </c>
      <c r="J102" s="4">
        <f t="shared" si="28"/>
        <v>0</v>
      </c>
      <c r="K102" s="4">
        <f t="shared" si="28"/>
        <v>0</v>
      </c>
      <c r="L102" s="4">
        <f t="shared" si="28"/>
        <v>0</v>
      </c>
      <c r="M102" s="4">
        <f t="shared" si="28"/>
        <v>0</v>
      </c>
      <c r="N102" s="4">
        <f t="shared" si="28"/>
        <v>0</v>
      </c>
      <c r="O102" s="4">
        <f t="shared" si="28"/>
        <v>0</v>
      </c>
      <c r="P102" s="4">
        <f t="shared" si="28"/>
        <v>0</v>
      </c>
      <c r="Q102" s="4">
        <f t="shared" si="28"/>
        <v>0</v>
      </c>
      <c r="R102" s="4">
        <f t="shared" si="28"/>
        <v>0</v>
      </c>
      <c r="S102" s="4" t="e">
        <f t="shared" si="28"/>
        <v>#DIV/0!</v>
      </c>
      <c r="T102" s="4">
        <f t="shared" si="28"/>
        <v>0</v>
      </c>
      <c r="U102" s="4">
        <f t="shared" si="28"/>
        <v>0</v>
      </c>
      <c r="V102" s="4">
        <f t="shared" si="28"/>
        <v>0</v>
      </c>
      <c r="W102" s="4">
        <f t="shared" si="28"/>
        <v>0</v>
      </c>
    </row>
    <row r="103" spans="1:23" hidden="1" outlineLevel="2" x14ac:dyDescent="0.2"/>
    <row r="104" spans="1:23" hidden="1" outlineLevel="2" x14ac:dyDescent="0.2"/>
    <row r="105" spans="1:23" hidden="1" outlineLevel="2" x14ac:dyDescent="0.2">
      <c r="B105" s="33" t="s">
        <v>407</v>
      </c>
    </row>
    <row r="106" spans="1:23" hidden="1" outlineLevel="2" x14ac:dyDescent="0.2">
      <c r="A106" s="3"/>
      <c r="B106" s="3"/>
      <c r="C106" s="10"/>
      <c r="D106" s="11"/>
      <c r="E106" s="2" t="str">
        <f xml:space="preserve"> Calc!E$2673</f>
        <v xml:space="preserve">Ofwat - Unprofiled post financeability adjustments not eligible for tax uplift - real (2027-28 CPIH FYA prices) (WR) </v>
      </c>
      <c r="F106" s="9">
        <f xml:space="preserve"> Calc!F$2673</f>
        <v>0</v>
      </c>
      <c r="G106" s="2" t="str">
        <f xml:space="preserve"> Calc!G$2673</f>
        <v>£m</v>
      </c>
      <c r="H106" s="4"/>
    </row>
    <row r="107" spans="1:23" hidden="1" outlineLevel="2" x14ac:dyDescent="0.2">
      <c r="A107" s="3"/>
      <c r="B107" s="3"/>
      <c r="C107" s="10"/>
      <c r="D107" s="11"/>
      <c r="E107" s="2" t="str">
        <f xml:space="preserve"> Calc!E$2674</f>
        <v xml:space="preserve">Ofwat - Unprofiled post financeability adjustments not eligible for tax uplift - real (2027-28 CPIH FYA prices) (WN) </v>
      </c>
      <c r="F107" s="9">
        <f xml:space="preserve"> Calc!F$2674</f>
        <v>0</v>
      </c>
      <c r="G107" s="2" t="str">
        <f xml:space="preserve"> Calc!G$2674</f>
        <v>£m</v>
      </c>
      <c r="H107" s="4"/>
    </row>
    <row r="108" spans="1:23" hidden="1" outlineLevel="2" x14ac:dyDescent="0.2">
      <c r="A108" s="3"/>
      <c r="B108" s="3"/>
      <c r="C108" s="10"/>
      <c r="D108" s="11"/>
      <c r="E108" s="2" t="str">
        <f xml:space="preserve"> Calc!E$2675</f>
        <v xml:space="preserve">Ofwat - Unprofiled post financeability adjustments not eligible for tax uplift - real (2027-28 CPIH FYA prices) (WWN) </v>
      </c>
      <c r="F108" s="9">
        <f xml:space="preserve"> Calc!F$2675</f>
        <v>0</v>
      </c>
      <c r="G108" s="2" t="str">
        <f xml:space="preserve"> Calc!G$2675</f>
        <v>£m</v>
      </c>
      <c r="H108" s="4"/>
    </row>
    <row r="109" spans="1:23" hidden="1" outlineLevel="2" x14ac:dyDescent="0.2">
      <c r="A109" s="3"/>
      <c r="B109" s="3"/>
      <c r="C109" s="10"/>
      <c r="D109" s="11"/>
      <c r="E109" s="2" t="str">
        <f xml:space="preserve"> Calc!E$2676</f>
        <v xml:space="preserve">Ofwat - Unprofiled post financeability adjustments not eligible for tax uplift - real (2027-28 CPIH FYA prices) (BR) </v>
      </c>
      <c r="F109" s="9">
        <f xml:space="preserve"> Calc!F$2676</f>
        <v>0</v>
      </c>
      <c r="G109" s="2" t="str">
        <f xml:space="preserve"> Calc!G$2676</f>
        <v>£m</v>
      </c>
      <c r="H109" s="4"/>
    </row>
    <row r="110" spans="1:23" hidden="1" outlineLevel="2" x14ac:dyDescent="0.2">
      <c r="A110" s="3"/>
      <c r="B110" s="3"/>
      <c r="C110" s="10"/>
      <c r="D110" s="11"/>
      <c r="E110" s="2" t="str">
        <f xml:space="preserve"> Calc!E$2677</f>
        <v xml:space="preserve">Ofwat - Unprofiled post financeability adjustments not eligible for tax uplift - real (2027-28 CPIH FYA prices) (ADDN1) </v>
      </c>
      <c r="F110" s="9">
        <f xml:space="preserve"> Calc!F$2677</f>
        <v>0</v>
      </c>
      <c r="G110" s="2" t="str">
        <f xml:space="preserve"> Calc!G$2677</f>
        <v>£m</v>
      </c>
      <c r="H110" s="4"/>
    </row>
    <row r="111" spans="1:23" hidden="1" outlineLevel="2" x14ac:dyDescent="0.2">
      <c r="A111" s="3"/>
      <c r="B111" s="3"/>
      <c r="C111" s="10"/>
      <c r="D111" s="11"/>
      <c r="E111" s="2" t="str">
        <f xml:space="preserve"> Calc!E$2678</f>
        <v xml:space="preserve">Ofwat - Unprofiled post financeability adjustments not eligible for tax uplift - real (2027-28 CPIH FYA prices) (ADDN2) </v>
      </c>
      <c r="F111" s="9">
        <f xml:space="preserve"> Calc!F$2678</f>
        <v>0</v>
      </c>
      <c r="G111" s="2" t="str">
        <f xml:space="preserve"> Calc!G$2678</f>
        <v>£m</v>
      </c>
      <c r="H111" s="4"/>
    </row>
    <row r="112" spans="1:23" hidden="1" outlineLevel="2" x14ac:dyDescent="0.2">
      <c r="A112" s="3"/>
      <c r="B112" s="3"/>
      <c r="C112" s="10"/>
      <c r="D112" s="11"/>
      <c r="E112" s="2" t="str">
        <f xml:space="preserve"> Calc!E$2679</f>
        <v xml:space="preserve">Ofwat - Unprofiled post financeability adjustments not eligible for tax uplift - real (2027-28 CPIH FYA prices) (Residential retail) </v>
      </c>
      <c r="F112" s="9">
        <f xml:space="preserve"> Calc!F$2679</f>
        <v>0</v>
      </c>
      <c r="G112" s="2" t="str">
        <f xml:space="preserve"> Calc!G$2679</f>
        <v>£m</v>
      </c>
      <c r="H112" s="4"/>
    </row>
    <row r="113" spans="1:23" hidden="1" outlineLevel="2" x14ac:dyDescent="0.2">
      <c r="A113" s="3"/>
      <c r="B113" s="3"/>
      <c r="C113" s="10"/>
      <c r="D113" s="11"/>
      <c r="E113" s="2" t="str">
        <f xml:space="preserve"> Calc!E$2680</f>
        <v xml:space="preserve">Ofwat - Unprofiled post financeability adjustments not eligible for tax uplift - real (2027-28 CPIH FYA prices) (Business retail) </v>
      </c>
      <c r="F113" s="9">
        <f xml:space="preserve"> Calc!F$2680</f>
        <v>0</v>
      </c>
      <c r="G113" s="2" t="str">
        <f xml:space="preserve"> Calc!G$2680</f>
        <v>£m</v>
      </c>
      <c r="H113" s="4"/>
    </row>
    <row r="114" spans="1:23" hidden="1" outlineLevel="2" x14ac:dyDescent="0.2">
      <c r="E114" s="37" t="str">
        <f t="shared" ref="E114:W114" si="29" xml:space="preserve"> E$67</f>
        <v xml:space="preserve">PV discount factor at base date (WR) </v>
      </c>
      <c r="F114" s="12">
        <f t="shared" si="29"/>
        <v>0</v>
      </c>
      <c r="G114" s="12" t="str">
        <f t="shared" si="29"/>
        <v>factor</v>
      </c>
      <c r="H114" s="12">
        <f t="shared" si="29"/>
        <v>0</v>
      </c>
      <c r="I114" s="12">
        <f t="shared" si="29"/>
        <v>0</v>
      </c>
      <c r="J114" s="12">
        <f t="shared" si="29"/>
        <v>0</v>
      </c>
      <c r="K114" s="12">
        <f t="shared" si="29"/>
        <v>0</v>
      </c>
      <c r="L114" s="12">
        <f t="shared" si="29"/>
        <v>0</v>
      </c>
      <c r="M114" s="12">
        <f t="shared" si="29"/>
        <v>0</v>
      </c>
      <c r="N114" s="12">
        <f t="shared" si="29"/>
        <v>0</v>
      </c>
      <c r="O114" s="12">
        <f t="shared" si="29"/>
        <v>0</v>
      </c>
      <c r="P114" s="12">
        <f t="shared" si="29"/>
        <v>0</v>
      </c>
      <c r="Q114" s="12">
        <f t="shared" si="29"/>
        <v>0</v>
      </c>
      <c r="R114" s="12">
        <f t="shared" si="29"/>
        <v>0</v>
      </c>
      <c r="S114" s="12">
        <f t="shared" si="29"/>
        <v>0</v>
      </c>
      <c r="T114" s="12">
        <f t="shared" si="29"/>
        <v>0</v>
      </c>
      <c r="U114" s="12">
        <f t="shared" si="29"/>
        <v>0</v>
      </c>
      <c r="V114" s="12">
        <f t="shared" si="29"/>
        <v>0</v>
      </c>
      <c r="W114" s="12">
        <f t="shared" si="29"/>
        <v>0</v>
      </c>
    </row>
    <row r="115" spans="1:23" hidden="1" outlineLevel="2" x14ac:dyDescent="0.2">
      <c r="E115" s="37" t="str">
        <f t="shared" ref="E115:W115" si="30" xml:space="preserve"> E$68</f>
        <v xml:space="preserve">PV discount factor at base date (WN) </v>
      </c>
      <c r="F115" s="12">
        <f t="shared" si="30"/>
        <v>0</v>
      </c>
      <c r="G115" s="12" t="str">
        <f t="shared" si="30"/>
        <v>factor</v>
      </c>
      <c r="H115" s="12">
        <f t="shared" si="30"/>
        <v>0</v>
      </c>
      <c r="I115" s="12">
        <f t="shared" si="30"/>
        <v>0</v>
      </c>
      <c r="J115" s="12">
        <f t="shared" si="30"/>
        <v>0</v>
      </c>
      <c r="K115" s="12">
        <f t="shared" si="30"/>
        <v>0</v>
      </c>
      <c r="L115" s="12">
        <f t="shared" si="30"/>
        <v>0</v>
      </c>
      <c r="M115" s="12">
        <f t="shared" si="30"/>
        <v>0</v>
      </c>
      <c r="N115" s="12">
        <f t="shared" si="30"/>
        <v>0</v>
      </c>
      <c r="O115" s="12">
        <f t="shared" si="30"/>
        <v>0</v>
      </c>
      <c r="P115" s="12">
        <f t="shared" si="30"/>
        <v>0</v>
      </c>
      <c r="Q115" s="12">
        <f t="shared" si="30"/>
        <v>0</v>
      </c>
      <c r="R115" s="12">
        <f t="shared" si="30"/>
        <v>0</v>
      </c>
      <c r="S115" s="12">
        <f t="shared" si="30"/>
        <v>0</v>
      </c>
      <c r="T115" s="12">
        <f t="shared" si="30"/>
        <v>0</v>
      </c>
      <c r="U115" s="12">
        <f t="shared" si="30"/>
        <v>0</v>
      </c>
      <c r="V115" s="12">
        <f t="shared" si="30"/>
        <v>0</v>
      </c>
      <c r="W115" s="12">
        <f t="shared" si="30"/>
        <v>0</v>
      </c>
    </row>
    <row r="116" spans="1:23" hidden="1" outlineLevel="2" x14ac:dyDescent="0.2">
      <c r="E116" s="37" t="str">
        <f t="shared" ref="E116:W116" si="31" xml:space="preserve"> E$69</f>
        <v xml:space="preserve">PV discount factor at base date (WWN) </v>
      </c>
      <c r="F116" s="12">
        <f t="shared" si="31"/>
        <v>0</v>
      </c>
      <c r="G116" s="12" t="str">
        <f t="shared" si="31"/>
        <v>factor</v>
      </c>
      <c r="H116" s="12">
        <f t="shared" si="31"/>
        <v>0</v>
      </c>
      <c r="I116" s="12">
        <f t="shared" si="31"/>
        <v>0</v>
      </c>
      <c r="J116" s="12">
        <f t="shared" si="31"/>
        <v>0</v>
      </c>
      <c r="K116" s="12">
        <f t="shared" si="31"/>
        <v>0</v>
      </c>
      <c r="L116" s="12">
        <f t="shared" si="31"/>
        <v>0</v>
      </c>
      <c r="M116" s="12">
        <f t="shared" si="31"/>
        <v>0</v>
      </c>
      <c r="N116" s="12">
        <f t="shared" si="31"/>
        <v>0</v>
      </c>
      <c r="O116" s="12">
        <f t="shared" si="31"/>
        <v>0</v>
      </c>
      <c r="P116" s="12">
        <f t="shared" si="31"/>
        <v>0</v>
      </c>
      <c r="Q116" s="12">
        <f t="shared" si="31"/>
        <v>0</v>
      </c>
      <c r="R116" s="12">
        <f t="shared" si="31"/>
        <v>0</v>
      </c>
      <c r="S116" s="12">
        <f t="shared" si="31"/>
        <v>0</v>
      </c>
      <c r="T116" s="12">
        <f t="shared" si="31"/>
        <v>0</v>
      </c>
      <c r="U116" s="12">
        <f t="shared" si="31"/>
        <v>0</v>
      </c>
      <c r="V116" s="12">
        <f t="shared" si="31"/>
        <v>0</v>
      </c>
      <c r="W116" s="12">
        <f t="shared" si="31"/>
        <v>0</v>
      </c>
    </row>
    <row r="117" spans="1:23" hidden="1" outlineLevel="2" x14ac:dyDescent="0.2">
      <c r="E117" s="37" t="str">
        <f t="shared" ref="E117:W117" si="32" xml:space="preserve"> E$70</f>
        <v xml:space="preserve">PV discount factor at base date (BR) </v>
      </c>
      <c r="F117" s="12">
        <f t="shared" si="32"/>
        <v>0</v>
      </c>
      <c r="G117" s="12" t="str">
        <f t="shared" si="32"/>
        <v>factor</v>
      </c>
      <c r="H117" s="12">
        <f t="shared" si="32"/>
        <v>0</v>
      </c>
      <c r="I117" s="12">
        <f t="shared" si="32"/>
        <v>0</v>
      </c>
      <c r="J117" s="12">
        <f t="shared" si="32"/>
        <v>0</v>
      </c>
      <c r="K117" s="12">
        <f t="shared" si="32"/>
        <v>0</v>
      </c>
      <c r="L117" s="12">
        <f t="shared" si="32"/>
        <v>0</v>
      </c>
      <c r="M117" s="12">
        <f t="shared" si="32"/>
        <v>0</v>
      </c>
      <c r="N117" s="12">
        <f t="shared" si="32"/>
        <v>0</v>
      </c>
      <c r="O117" s="12">
        <f t="shared" si="32"/>
        <v>0</v>
      </c>
      <c r="P117" s="12">
        <f t="shared" si="32"/>
        <v>0</v>
      </c>
      <c r="Q117" s="12">
        <f t="shared" si="32"/>
        <v>0</v>
      </c>
      <c r="R117" s="12">
        <f t="shared" si="32"/>
        <v>0</v>
      </c>
      <c r="S117" s="12">
        <f t="shared" si="32"/>
        <v>0</v>
      </c>
      <c r="T117" s="12">
        <f t="shared" si="32"/>
        <v>0</v>
      </c>
      <c r="U117" s="12">
        <f t="shared" si="32"/>
        <v>0</v>
      </c>
      <c r="V117" s="12">
        <f t="shared" si="32"/>
        <v>0</v>
      </c>
      <c r="W117" s="12">
        <f t="shared" si="32"/>
        <v>0</v>
      </c>
    </row>
    <row r="118" spans="1:23" hidden="1" outlineLevel="2" x14ac:dyDescent="0.2">
      <c r="E118" s="37" t="str">
        <f t="shared" ref="E118:W118" si="33" xml:space="preserve"> E$71</f>
        <v xml:space="preserve">PV discount factor at base date (ADDN1) </v>
      </c>
      <c r="F118" s="12">
        <f t="shared" si="33"/>
        <v>0</v>
      </c>
      <c r="G118" s="12" t="str">
        <f t="shared" si="33"/>
        <v>factor</v>
      </c>
      <c r="H118" s="12">
        <f t="shared" si="33"/>
        <v>0</v>
      </c>
      <c r="I118" s="12">
        <f t="shared" si="33"/>
        <v>0</v>
      </c>
      <c r="J118" s="12">
        <f t="shared" si="33"/>
        <v>0</v>
      </c>
      <c r="K118" s="12">
        <f t="shared" si="33"/>
        <v>0</v>
      </c>
      <c r="L118" s="12">
        <f t="shared" si="33"/>
        <v>0</v>
      </c>
      <c r="M118" s="12">
        <f t="shared" si="33"/>
        <v>0</v>
      </c>
      <c r="N118" s="12">
        <f t="shared" si="33"/>
        <v>0</v>
      </c>
      <c r="O118" s="12">
        <f t="shared" si="33"/>
        <v>0</v>
      </c>
      <c r="P118" s="12">
        <f t="shared" si="33"/>
        <v>0</v>
      </c>
      <c r="Q118" s="12">
        <f t="shared" si="33"/>
        <v>0</v>
      </c>
      <c r="R118" s="12">
        <f t="shared" si="33"/>
        <v>0</v>
      </c>
      <c r="S118" s="12">
        <f t="shared" si="33"/>
        <v>0</v>
      </c>
      <c r="T118" s="12">
        <f t="shared" si="33"/>
        <v>0</v>
      </c>
      <c r="U118" s="12">
        <f t="shared" si="33"/>
        <v>0</v>
      </c>
      <c r="V118" s="12">
        <f t="shared" si="33"/>
        <v>0</v>
      </c>
      <c r="W118" s="12">
        <f t="shared" si="33"/>
        <v>0</v>
      </c>
    </row>
    <row r="119" spans="1:23" hidden="1" outlineLevel="2" x14ac:dyDescent="0.2">
      <c r="E119" s="37" t="str">
        <f t="shared" ref="E119:W119" si="34" xml:space="preserve"> E$72</f>
        <v xml:space="preserve">PV discount factor at base date (ADDN2) </v>
      </c>
      <c r="F119" s="12">
        <f t="shared" si="34"/>
        <v>0</v>
      </c>
      <c r="G119" s="12" t="str">
        <f t="shared" si="34"/>
        <v>factor</v>
      </c>
      <c r="H119" s="12">
        <f t="shared" si="34"/>
        <v>0</v>
      </c>
      <c r="I119" s="12">
        <f t="shared" si="34"/>
        <v>0</v>
      </c>
      <c r="J119" s="12">
        <f t="shared" si="34"/>
        <v>0</v>
      </c>
      <c r="K119" s="12">
        <f t="shared" si="34"/>
        <v>0</v>
      </c>
      <c r="L119" s="12">
        <f t="shared" si="34"/>
        <v>0</v>
      </c>
      <c r="M119" s="12">
        <f t="shared" si="34"/>
        <v>0</v>
      </c>
      <c r="N119" s="12">
        <f t="shared" si="34"/>
        <v>0</v>
      </c>
      <c r="O119" s="12">
        <f t="shared" si="34"/>
        <v>0</v>
      </c>
      <c r="P119" s="12">
        <f t="shared" si="34"/>
        <v>0</v>
      </c>
      <c r="Q119" s="12">
        <f t="shared" si="34"/>
        <v>0</v>
      </c>
      <c r="R119" s="12">
        <f t="shared" si="34"/>
        <v>0</v>
      </c>
      <c r="S119" s="12">
        <f t="shared" si="34"/>
        <v>0</v>
      </c>
      <c r="T119" s="12">
        <f t="shared" si="34"/>
        <v>0</v>
      </c>
      <c r="U119" s="12">
        <f t="shared" si="34"/>
        <v>0</v>
      </c>
      <c r="V119" s="12">
        <f t="shared" si="34"/>
        <v>0</v>
      </c>
      <c r="W119" s="12">
        <f t="shared" si="34"/>
        <v>0</v>
      </c>
    </row>
    <row r="120" spans="1:23" hidden="1" outlineLevel="2" x14ac:dyDescent="0.2">
      <c r="E120" s="37" t="str">
        <f t="shared" ref="E120:W120" si="35" xml:space="preserve"> E$73</f>
        <v xml:space="preserve">PV discount factor at base date (Residential retail) </v>
      </c>
      <c r="F120" s="12">
        <f t="shared" si="35"/>
        <v>0</v>
      </c>
      <c r="G120" s="12" t="str">
        <f t="shared" si="35"/>
        <v>factor</v>
      </c>
      <c r="H120" s="12">
        <f t="shared" si="35"/>
        <v>0</v>
      </c>
      <c r="I120" s="12">
        <f t="shared" si="35"/>
        <v>0</v>
      </c>
      <c r="J120" s="12">
        <f t="shared" si="35"/>
        <v>0</v>
      </c>
      <c r="K120" s="12">
        <f t="shared" si="35"/>
        <v>0</v>
      </c>
      <c r="L120" s="12">
        <f t="shared" si="35"/>
        <v>0</v>
      </c>
      <c r="M120" s="12">
        <f t="shared" si="35"/>
        <v>0</v>
      </c>
      <c r="N120" s="12">
        <f t="shared" si="35"/>
        <v>0</v>
      </c>
      <c r="O120" s="12">
        <f t="shared" si="35"/>
        <v>0</v>
      </c>
      <c r="P120" s="12">
        <f t="shared" si="35"/>
        <v>0</v>
      </c>
      <c r="Q120" s="12">
        <f t="shared" si="35"/>
        <v>0</v>
      </c>
      <c r="R120" s="12">
        <f t="shared" si="35"/>
        <v>0</v>
      </c>
      <c r="S120" s="12">
        <f t="shared" si="35"/>
        <v>0</v>
      </c>
      <c r="T120" s="12">
        <f t="shared" si="35"/>
        <v>0</v>
      </c>
      <c r="U120" s="12">
        <f t="shared" si="35"/>
        <v>0</v>
      </c>
      <c r="V120" s="12">
        <f t="shared" si="35"/>
        <v>0</v>
      </c>
      <c r="W120" s="12">
        <f t="shared" si="35"/>
        <v>0</v>
      </c>
    </row>
    <row r="121" spans="1:23" hidden="1" outlineLevel="2" x14ac:dyDescent="0.2">
      <c r="E121" s="37" t="str">
        <f t="shared" ref="E121:W121" si="36" xml:space="preserve"> E$74</f>
        <v xml:space="preserve">PV discount factor at base date (Business retail) </v>
      </c>
      <c r="F121" s="12">
        <f t="shared" si="36"/>
        <v>0</v>
      </c>
      <c r="G121" s="12" t="str">
        <f t="shared" si="36"/>
        <v>factor</v>
      </c>
      <c r="H121" s="12">
        <f t="shared" si="36"/>
        <v>0</v>
      </c>
      <c r="I121" s="12">
        <f t="shared" si="36"/>
        <v>0</v>
      </c>
      <c r="J121" s="12">
        <f t="shared" si="36"/>
        <v>0</v>
      </c>
      <c r="K121" s="12">
        <f t="shared" si="36"/>
        <v>0</v>
      </c>
      <c r="L121" s="12">
        <f t="shared" si="36"/>
        <v>0</v>
      </c>
      <c r="M121" s="12">
        <f t="shared" si="36"/>
        <v>0</v>
      </c>
      <c r="N121" s="12">
        <f t="shared" si="36"/>
        <v>0</v>
      </c>
      <c r="O121" s="12">
        <f t="shared" si="36"/>
        <v>0</v>
      </c>
      <c r="P121" s="12">
        <f t="shared" si="36"/>
        <v>0</v>
      </c>
      <c r="Q121" s="12">
        <f t="shared" si="36"/>
        <v>0</v>
      </c>
      <c r="R121" s="12">
        <f t="shared" si="36"/>
        <v>0</v>
      </c>
      <c r="S121" s="12">
        <f t="shared" si="36"/>
        <v>0</v>
      </c>
      <c r="T121" s="12">
        <f t="shared" si="36"/>
        <v>0</v>
      </c>
      <c r="U121" s="12">
        <f t="shared" si="36"/>
        <v>0</v>
      </c>
      <c r="V121" s="12">
        <f t="shared" si="36"/>
        <v>0</v>
      </c>
      <c r="W121" s="12">
        <f t="shared" si="36"/>
        <v>0</v>
      </c>
    </row>
    <row r="122" spans="1:23" s="208" customFormat="1" hidden="1" outlineLevel="2" x14ac:dyDescent="0.2">
      <c r="A122" s="217"/>
      <c r="B122" s="217"/>
      <c r="C122" s="218"/>
      <c r="D122" s="219"/>
      <c r="E122" s="208" t="str">
        <f xml:space="preserve"> Time!E$49</f>
        <v>Forecast start period flag</v>
      </c>
      <c r="F122" s="213">
        <f xml:space="preserve"> Time!F$49</f>
        <v>0</v>
      </c>
      <c r="G122" s="213" t="str">
        <f xml:space="preserve"> Time!G$49</f>
        <v>flag</v>
      </c>
      <c r="H122" s="213">
        <f xml:space="preserve"> Time!H$49</f>
        <v>1</v>
      </c>
      <c r="I122" s="213">
        <f xml:space="preserve"> Time!I$49</f>
        <v>0</v>
      </c>
      <c r="J122" s="213">
        <f xml:space="preserve"> Time!J$49</f>
        <v>0</v>
      </c>
      <c r="K122" s="213">
        <f xml:space="preserve"> Time!K$49</f>
        <v>0</v>
      </c>
      <c r="L122" s="213">
        <f xml:space="preserve"> Time!L$49</f>
        <v>0</v>
      </c>
      <c r="M122" s="213">
        <f xml:space="preserve"> Time!M$49</f>
        <v>0</v>
      </c>
      <c r="N122" s="213">
        <f xml:space="preserve"> Time!N$49</f>
        <v>0</v>
      </c>
      <c r="O122" s="213">
        <f xml:space="preserve"> Time!O$49</f>
        <v>0</v>
      </c>
      <c r="P122" s="213">
        <f xml:space="preserve"> Time!P$49</f>
        <v>0</v>
      </c>
      <c r="Q122" s="213">
        <f xml:space="preserve"> Time!Q$49</f>
        <v>0</v>
      </c>
      <c r="R122" s="213">
        <f xml:space="preserve"> Time!R$49</f>
        <v>0</v>
      </c>
      <c r="S122" s="213">
        <f xml:space="preserve"> Time!S$49</f>
        <v>1</v>
      </c>
      <c r="T122" s="213">
        <f xml:space="preserve"> Time!T$49</f>
        <v>0</v>
      </c>
      <c r="U122" s="213">
        <f xml:space="preserve"> Time!U$49</f>
        <v>0</v>
      </c>
      <c r="V122" s="213">
        <f xml:space="preserve"> Time!V$49</f>
        <v>0</v>
      </c>
      <c r="W122" s="213">
        <f xml:space="preserve"> Time!W$49</f>
        <v>0</v>
      </c>
    </row>
    <row r="123" spans="1:23" hidden="1" outlineLevel="2" x14ac:dyDescent="0.2">
      <c r="E123" s="37" t="s">
        <v>482</v>
      </c>
      <c r="G123" s="37" t="s">
        <v>199</v>
      </c>
      <c r="H123" s="4" t="e">
        <f t="shared" ref="H123:H130" si="37" xml:space="preserve"> SUM( J123:W123 )</f>
        <v>#DIV/0!</v>
      </c>
      <c r="J123" s="4">
        <f t="shared" ref="J123:W130" si="38" xml:space="preserve"> IF( J$122 = 1, $F106 * ( 1 / J114 ), 0 )</f>
        <v>0</v>
      </c>
      <c r="K123" s="4">
        <f t="shared" si="38"/>
        <v>0</v>
      </c>
      <c r="L123" s="4">
        <f t="shared" si="38"/>
        <v>0</v>
      </c>
      <c r="M123" s="4">
        <f t="shared" si="38"/>
        <v>0</v>
      </c>
      <c r="N123" s="4">
        <f t="shared" si="38"/>
        <v>0</v>
      </c>
      <c r="O123" s="4">
        <f t="shared" si="38"/>
        <v>0</v>
      </c>
      <c r="P123" s="4">
        <f t="shared" si="38"/>
        <v>0</v>
      </c>
      <c r="Q123" s="4">
        <f t="shared" si="38"/>
        <v>0</v>
      </c>
      <c r="R123" s="4">
        <f t="shared" si="38"/>
        <v>0</v>
      </c>
      <c r="S123" s="4" t="e">
        <f xml:space="preserve"> IF( S$122 = 1, $F106 * ( 1 / S114 ), 0 )</f>
        <v>#DIV/0!</v>
      </c>
      <c r="T123" s="4">
        <f t="shared" si="38"/>
        <v>0</v>
      </c>
      <c r="U123" s="4">
        <f t="shared" si="38"/>
        <v>0</v>
      </c>
      <c r="V123" s="4">
        <f t="shared" si="38"/>
        <v>0</v>
      </c>
      <c r="W123" s="4">
        <f t="shared" si="38"/>
        <v>0</v>
      </c>
    </row>
    <row r="124" spans="1:23" hidden="1" outlineLevel="2" x14ac:dyDescent="0.2">
      <c r="E124" s="37" t="s">
        <v>483</v>
      </c>
      <c r="G124" s="37" t="s">
        <v>199</v>
      </c>
      <c r="H124" s="4" t="e">
        <f t="shared" si="37"/>
        <v>#DIV/0!</v>
      </c>
      <c r="J124" s="4">
        <f t="shared" si="38"/>
        <v>0</v>
      </c>
      <c r="K124" s="4">
        <f t="shared" si="38"/>
        <v>0</v>
      </c>
      <c r="L124" s="4">
        <f t="shared" si="38"/>
        <v>0</v>
      </c>
      <c r="M124" s="4">
        <f t="shared" si="38"/>
        <v>0</v>
      </c>
      <c r="N124" s="4">
        <f t="shared" si="38"/>
        <v>0</v>
      </c>
      <c r="O124" s="4">
        <f t="shared" si="38"/>
        <v>0</v>
      </c>
      <c r="P124" s="4">
        <f t="shared" si="38"/>
        <v>0</v>
      </c>
      <c r="Q124" s="4">
        <f t="shared" si="38"/>
        <v>0</v>
      </c>
      <c r="R124" s="4">
        <f t="shared" si="38"/>
        <v>0</v>
      </c>
      <c r="S124" s="4" t="e">
        <f t="shared" si="38"/>
        <v>#DIV/0!</v>
      </c>
      <c r="T124" s="4">
        <f t="shared" si="38"/>
        <v>0</v>
      </c>
      <c r="U124" s="4">
        <f t="shared" si="38"/>
        <v>0</v>
      </c>
      <c r="V124" s="4">
        <f t="shared" si="38"/>
        <v>0</v>
      </c>
      <c r="W124" s="4">
        <f t="shared" si="38"/>
        <v>0</v>
      </c>
    </row>
    <row r="125" spans="1:23" hidden="1" outlineLevel="2" x14ac:dyDescent="0.2">
      <c r="E125" s="37" t="s">
        <v>2572</v>
      </c>
      <c r="G125" s="37" t="s">
        <v>199</v>
      </c>
      <c r="H125" s="4" t="e">
        <f t="shared" si="37"/>
        <v>#DIV/0!</v>
      </c>
      <c r="J125" s="4">
        <f t="shared" si="38"/>
        <v>0</v>
      </c>
      <c r="K125" s="4">
        <f t="shared" si="38"/>
        <v>0</v>
      </c>
      <c r="L125" s="4">
        <f t="shared" si="38"/>
        <v>0</v>
      </c>
      <c r="M125" s="4">
        <f t="shared" si="38"/>
        <v>0</v>
      </c>
      <c r="N125" s="4">
        <f t="shared" si="38"/>
        <v>0</v>
      </c>
      <c r="O125" s="4">
        <f t="shared" si="38"/>
        <v>0</v>
      </c>
      <c r="P125" s="4">
        <f t="shared" si="38"/>
        <v>0</v>
      </c>
      <c r="Q125" s="4">
        <f t="shared" si="38"/>
        <v>0</v>
      </c>
      <c r="R125" s="4">
        <f t="shared" si="38"/>
        <v>0</v>
      </c>
      <c r="S125" s="4" t="e">
        <f t="shared" si="38"/>
        <v>#DIV/0!</v>
      </c>
      <c r="T125" s="4">
        <f t="shared" si="38"/>
        <v>0</v>
      </c>
      <c r="U125" s="4">
        <f t="shared" si="38"/>
        <v>0</v>
      </c>
      <c r="V125" s="4">
        <f t="shared" si="38"/>
        <v>0</v>
      </c>
      <c r="W125" s="4">
        <f t="shared" si="38"/>
        <v>0</v>
      </c>
    </row>
    <row r="126" spans="1:23" hidden="1" outlineLevel="2" x14ac:dyDescent="0.2">
      <c r="E126" s="37" t="s">
        <v>1836</v>
      </c>
      <c r="G126" s="37" t="s">
        <v>199</v>
      </c>
      <c r="H126" s="4" t="e">
        <f t="shared" si="37"/>
        <v>#DIV/0!</v>
      </c>
      <c r="J126" s="4">
        <f t="shared" si="38"/>
        <v>0</v>
      </c>
      <c r="K126" s="4">
        <f t="shared" si="38"/>
        <v>0</v>
      </c>
      <c r="L126" s="4">
        <f t="shared" si="38"/>
        <v>0</v>
      </c>
      <c r="M126" s="4">
        <f t="shared" si="38"/>
        <v>0</v>
      </c>
      <c r="N126" s="4">
        <f t="shared" si="38"/>
        <v>0</v>
      </c>
      <c r="O126" s="4">
        <f t="shared" si="38"/>
        <v>0</v>
      </c>
      <c r="P126" s="4">
        <f t="shared" si="38"/>
        <v>0</v>
      </c>
      <c r="Q126" s="4">
        <f t="shared" si="38"/>
        <v>0</v>
      </c>
      <c r="R126" s="4">
        <f t="shared" si="38"/>
        <v>0</v>
      </c>
      <c r="S126" s="4" t="e">
        <f t="shared" si="38"/>
        <v>#DIV/0!</v>
      </c>
      <c r="T126" s="4">
        <f t="shared" si="38"/>
        <v>0</v>
      </c>
      <c r="U126" s="4">
        <f t="shared" si="38"/>
        <v>0</v>
      </c>
      <c r="V126" s="4">
        <f t="shared" si="38"/>
        <v>0</v>
      </c>
      <c r="W126" s="4">
        <f t="shared" si="38"/>
        <v>0</v>
      </c>
    </row>
    <row r="127" spans="1:23" hidden="1" outlineLevel="2" x14ac:dyDescent="0.2">
      <c r="E127" s="37" t="s">
        <v>1435</v>
      </c>
      <c r="G127" s="37" t="s">
        <v>199</v>
      </c>
      <c r="H127" s="4" t="e">
        <f t="shared" si="37"/>
        <v>#DIV/0!</v>
      </c>
      <c r="J127" s="4">
        <f t="shared" si="38"/>
        <v>0</v>
      </c>
      <c r="K127" s="4">
        <f t="shared" si="38"/>
        <v>0</v>
      </c>
      <c r="L127" s="4">
        <f t="shared" si="38"/>
        <v>0</v>
      </c>
      <c r="M127" s="4">
        <f t="shared" si="38"/>
        <v>0</v>
      </c>
      <c r="N127" s="4">
        <f t="shared" si="38"/>
        <v>0</v>
      </c>
      <c r="O127" s="4">
        <f t="shared" si="38"/>
        <v>0</v>
      </c>
      <c r="P127" s="4">
        <f t="shared" si="38"/>
        <v>0</v>
      </c>
      <c r="Q127" s="4">
        <f t="shared" si="38"/>
        <v>0</v>
      </c>
      <c r="R127" s="4">
        <f t="shared" si="38"/>
        <v>0</v>
      </c>
      <c r="S127" s="4" t="e">
        <f t="shared" si="38"/>
        <v>#DIV/0!</v>
      </c>
      <c r="T127" s="4">
        <f t="shared" si="38"/>
        <v>0</v>
      </c>
      <c r="U127" s="4">
        <f t="shared" si="38"/>
        <v>0</v>
      </c>
      <c r="V127" s="4">
        <f t="shared" si="38"/>
        <v>0</v>
      </c>
      <c r="W127" s="4">
        <f t="shared" si="38"/>
        <v>0</v>
      </c>
    </row>
    <row r="128" spans="1:23" hidden="1" outlineLevel="2" x14ac:dyDescent="0.2">
      <c r="E128" s="37" t="s">
        <v>2957</v>
      </c>
      <c r="G128" s="37" t="s">
        <v>199</v>
      </c>
      <c r="H128" s="4" t="e">
        <f t="shared" si="37"/>
        <v>#DIV/0!</v>
      </c>
      <c r="J128" s="4">
        <f t="shared" si="38"/>
        <v>0</v>
      </c>
      <c r="K128" s="4">
        <f t="shared" si="38"/>
        <v>0</v>
      </c>
      <c r="L128" s="4">
        <f t="shared" si="38"/>
        <v>0</v>
      </c>
      <c r="M128" s="4">
        <f t="shared" si="38"/>
        <v>0</v>
      </c>
      <c r="N128" s="4">
        <f t="shared" si="38"/>
        <v>0</v>
      </c>
      <c r="O128" s="4">
        <f t="shared" si="38"/>
        <v>0</v>
      </c>
      <c r="P128" s="4">
        <f t="shared" si="38"/>
        <v>0</v>
      </c>
      <c r="Q128" s="4">
        <f t="shared" si="38"/>
        <v>0</v>
      </c>
      <c r="R128" s="4">
        <f t="shared" si="38"/>
        <v>0</v>
      </c>
      <c r="S128" s="4" t="e">
        <f t="shared" si="38"/>
        <v>#DIV/0!</v>
      </c>
      <c r="T128" s="4">
        <f t="shared" si="38"/>
        <v>0</v>
      </c>
      <c r="U128" s="4">
        <f t="shared" si="38"/>
        <v>0</v>
      </c>
      <c r="V128" s="4">
        <f t="shared" si="38"/>
        <v>0</v>
      </c>
      <c r="W128" s="4">
        <f t="shared" si="38"/>
        <v>0</v>
      </c>
    </row>
    <row r="129" spans="1:23" hidden="1" outlineLevel="2" x14ac:dyDescent="0.2">
      <c r="E129" s="37" t="s">
        <v>2958</v>
      </c>
      <c r="G129" s="37" t="s">
        <v>199</v>
      </c>
      <c r="H129" s="4" t="e">
        <f t="shared" si="37"/>
        <v>#DIV/0!</v>
      </c>
      <c r="J129" s="4">
        <f t="shared" si="38"/>
        <v>0</v>
      </c>
      <c r="K129" s="4">
        <f t="shared" si="38"/>
        <v>0</v>
      </c>
      <c r="L129" s="4">
        <f t="shared" si="38"/>
        <v>0</v>
      </c>
      <c r="M129" s="4">
        <f t="shared" si="38"/>
        <v>0</v>
      </c>
      <c r="N129" s="4">
        <f t="shared" si="38"/>
        <v>0</v>
      </c>
      <c r="O129" s="4">
        <f t="shared" si="38"/>
        <v>0</v>
      </c>
      <c r="P129" s="4">
        <f t="shared" si="38"/>
        <v>0</v>
      </c>
      <c r="Q129" s="4">
        <f t="shared" si="38"/>
        <v>0</v>
      </c>
      <c r="R129" s="4">
        <f t="shared" si="38"/>
        <v>0</v>
      </c>
      <c r="S129" s="4" t="e">
        <f t="shared" si="38"/>
        <v>#DIV/0!</v>
      </c>
      <c r="T129" s="4">
        <f t="shared" si="38"/>
        <v>0</v>
      </c>
      <c r="U129" s="4">
        <f t="shared" si="38"/>
        <v>0</v>
      </c>
      <c r="V129" s="4">
        <f t="shared" si="38"/>
        <v>0</v>
      </c>
      <c r="W129" s="4">
        <f t="shared" si="38"/>
        <v>0</v>
      </c>
    </row>
    <row r="130" spans="1:23" hidden="1" outlineLevel="2" x14ac:dyDescent="0.2">
      <c r="E130" s="37" t="s">
        <v>647</v>
      </c>
      <c r="G130" s="37" t="s">
        <v>199</v>
      </c>
      <c r="H130" s="4" t="e">
        <f t="shared" si="37"/>
        <v>#DIV/0!</v>
      </c>
      <c r="J130" s="4">
        <f t="shared" si="38"/>
        <v>0</v>
      </c>
      <c r="K130" s="4">
        <f t="shared" si="38"/>
        <v>0</v>
      </c>
      <c r="L130" s="4">
        <f t="shared" si="38"/>
        <v>0</v>
      </c>
      <c r="M130" s="4">
        <f t="shared" si="38"/>
        <v>0</v>
      </c>
      <c r="N130" s="4">
        <f t="shared" si="38"/>
        <v>0</v>
      </c>
      <c r="O130" s="4">
        <f t="shared" si="38"/>
        <v>0</v>
      </c>
      <c r="P130" s="4">
        <f t="shared" si="38"/>
        <v>0</v>
      </c>
      <c r="Q130" s="4">
        <f t="shared" si="38"/>
        <v>0</v>
      </c>
      <c r="R130" s="4">
        <f t="shared" si="38"/>
        <v>0</v>
      </c>
      <c r="S130" s="4" t="e">
        <f t="shared" si="38"/>
        <v>#DIV/0!</v>
      </c>
      <c r="T130" s="4">
        <f t="shared" si="38"/>
        <v>0</v>
      </c>
      <c r="U130" s="4">
        <f t="shared" si="38"/>
        <v>0</v>
      </c>
      <c r="V130" s="4">
        <f t="shared" si="38"/>
        <v>0</v>
      </c>
      <c r="W130" s="4">
        <f t="shared" si="38"/>
        <v>0</v>
      </c>
    </row>
    <row r="131" spans="1:23" hidden="1" outlineLevel="2" x14ac:dyDescent="0.2"/>
    <row r="132" spans="1:23" hidden="1" outlineLevel="2" x14ac:dyDescent="0.2"/>
    <row r="133" spans="1:23" hidden="1" outlineLevel="2" x14ac:dyDescent="0.2">
      <c r="B133" s="33" t="s">
        <v>2299</v>
      </c>
    </row>
    <row r="134" spans="1:23" hidden="1" outlineLevel="2" x14ac:dyDescent="0.2">
      <c r="A134" s="3"/>
      <c r="B134" s="3"/>
      <c r="C134" s="10"/>
      <c r="D134" s="11"/>
      <c r="E134" s="2" t="str">
        <f xml:space="preserve"> Calc!E$2273</f>
        <v>Ofwat - Unprofiled - Residential retail revenue adjustment - real (2027-28 CPIH FYA prices)</v>
      </c>
      <c r="F134" s="9">
        <f xml:space="preserve"> Calc!F$2273</f>
        <v>0</v>
      </c>
      <c r="G134" s="2" t="str">
        <f xml:space="preserve"> Calc!G$2273</f>
        <v>£m</v>
      </c>
      <c r="H134" s="4"/>
    </row>
    <row r="135" spans="1:23" hidden="1" outlineLevel="2" x14ac:dyDescent="0.2">
      <c r="E135" s="37" t="str">
        <f t="shared" ref="E135:W135" si="39" xml:space="preserve"> E$67</f>
        <v xml:space="preserve">PV discount factor at base date (WR) </v>
      </c>
      <c r="F135" s="12">
        <f t="shared" si="39"/>
        <v>0</v>
      </c>
      <c r="G135" s="12" t="str">
        <f t="shared" si="39"/>
        <v>factor</v>
      </c>
      <c r="H135" s="12">
        <f t="shared" si="39"/>
        <v>0</v>
      </c>
      <c r="I135" s="12">
        <f t="shared" si="39"/>
        <v>0</v>
      </c>
      <c r="J135" s="12">
        <f t="shared" si="39"/>
        <v>0</v>
      </c>
      <c r="K135" s="12">
        <f t="shared" si="39"/>
        <v>0</v>
      </c>
      <c r="L135" s="12">
        <f t="shared" si="39"/>
        <v>0</v>
      </c>
      <c r="M135" s="12">
        <f t="shared" si="39"/>
        <v>0</v>
      </c>
      <c r="N135" s="12">
        <f t="shared" si="39"/>
        <v>0</v>
      </c>
      <c r="O135" s="12">
        <f t="shared" si="39"/>
        <v>0</v>
      </c>
      <c r="P135" s="12">
        <f t="shared" si="39"/>
        <v>0</v>
      </c>
      <c r="Q135" s="12">
        <f t="shared" si="39"/>
        <v>0</v>
      </c>
      <c r="R135" s="12">
        <f t="shared" si="39"/>
        <v>0</v>
      </c>
      <c r="S135" s="12">
        <f t="shared" si="39"/>
        <v>0</v>
      </c>
      <c r="T135" s="12">
        <f t="shared" si="39"/>
        <v>0</v>
      </c>
      <c r="U135" s="12">
        <f t="shared" si="39"/>
        <v>0</v>
      </c>
      <c r="V135" s="12">
        <f t="shared" si="39"/>
        <v>0</v>
      </c>
      <c r="W135" s="12">
        <f t="shared" si="39"/>
        <v>0</v>
      </c>
    </row>
    <row r="136" spans="1:23" hidden="1" outlineLevel="2" x14ac:dyDescent="0.2">
      <c r="E136" s="37" t="str">
        <f t="shared" ref="E136:W136" si="40" xml:space="preserve"> E$68</f>
        <v xml:space="preserve">PV discount factor at base date (WN) </v>
      </c>
      <c r="F136" s="12">
        <f t="shared" si="40"/>
        <v>0</v>
      </c>
      <c r="G136" s="12" t="str">
        <f t="shared" si="40"/>
        <v>factor</v>
      </c>
      <c r="H136" s="12">
        <f t="shared" si="40"/>
        <v>0</v>
      </c>
      <c r="I136" s="12">
        <f t="shared" si="40"/>
        <v>0</v>
      </c>
      <c r="J136" s="12">
        <f t="shared" si="40"/>
        <v>0</v>
      </c>
      <c r="K136" s="12">
        <f t="shared" si="40"/>
        <v>0</v>
      </c>
      <c r="L136" s="12">
        <f t="shared" si="40"/>
        <v>0</v>
      </c>
      <c r="M136" s="12">
        <f t="shared" si="40"/>
        <v>0</v>
      </c>
      <c r="N136" s="12">
        <f t="shared" si="40"/>
        <v>0</v>
      </c>
      <c r="O136" s="12">
        <f t="shared" si="40"/>
        <v>0</v>
      </c>
      <c r="P136" s="12">
        <f t="shared" si="40"/>
        <v>0</v>
      </c>
      <c r="Q136" s="12">
        <f t="shared" si="40"/>
        <v>0</v>
      </c>
      <c r="R136" s="12">
        <f t="shared" si="40"/>
        <v>0</v>
      </c>
      <c r="S136" s="12">
        <f t="shared" si="40"/>
        <v>0</v>
      </c>
      <c r="T136" s="12">
        <f t="shared" si="40"/>
        <v>0</v>
      </c>
      <c r="U136" s="12">
        <f t="shared" si="40"/>
        <v>0</v>
      </c>
      <c r="V136" s="12">
        <f t="shared" si="40"/>
        <v>0</v>
      </c>
      <c r="W136" s="12">
        <f t="shared" si="40"/>
        <v>0</v>
      </c>
    </row>
    <row r="137" spans="1:23" hidden="1" outlineLevel="2" x14ac:dyDescent="0.2">
      <c r="E137" s="37" t="str">
        <f t="shared" ref="E137:W137" si="41" xml:space="preserve"> E$69</f>
        <v xml:space="preserve">PV discount factor at base date (WWN) </v>
      </c>
      <c r="F137" s="12">
        <f t="shared" si="41"/>
        <v>0</v>
      </c>
      <c r="G137" s="12" t="str">
        <f t="shared" si="41"/>
        <v>factor</v>
      </c>
      <c r="H137" s="12">
        <f t="shared" si="41"/>
        <v>0</v>
      </c>
      <c r="I137" s="12">
        <f t="shared" si="41"/>
        <v>0</v>
      </c>
      <c r="J137" s="12">
        <f t="shared" si="41"/>
        <v>0</v>
      </c>
      <c r="K137" s="12">
        <f t="shared" si="41"/>
        <v>0</v>
      </c>
      <c r="L137" s="12">
        <f t="shared" si="41"/>
        <v>0</v>
      </c>
      <c r="M137" s="12">
        <f t="shared" si="41"/>
        <v>0</v>
      </c>
      <c r="N137" s="12">
        <f t="shared" si="41"/>
        <v>0</v>
      </c>
      <c r="O137" s="12">
        <f t="shared" si="41"/>
        <v>0</v>
      </c>
      <c r="P137" s="12">
        <f t="shared" si="41"/>
        <v>0</v>
      </c>
      <c r="Q137" s="12">
        <f t="shared" si="41"/>
        <v>0</v>
      </c>
      <c r="R137" s="12">
        <f t="shared" si="41"/>
        <v>0</v>
      </c>
      <c r="S137" s="12">
        <f t="shared" si="41"/>
        <v>0</v>
      </c>
      <c r="T137" s="12">
        <f t="shared" si="41"/>
        <v>0</v>
      </c>
      <c r="U137" s="12">
        <f t="shared" si="41"/>
        <v>0</v>
      </c>
      <c r="V137" s="12">
        <f t="shared" si="41"/>
        <v>0</v>
      </c>
      <c r="W137" s="12">
        <f t="shared" si="41"/>
        <v>0</v>
      </c>
    </row>
    <row r="138" spans="1:23" hidden="1" outlineLevel="2" x14ac:dyDescent="0.2">
      <c r="E138" s="37" t="str">
        <f t="shared" ref="E138:W138" si="42" xml:space="preserve"> E$70</f>
        <v xml:space="preserve">PV discount factor at base date (BR) </v>
      </c>
      <c r="F138" s="12">
        <f t="shared" si="42"/>
        <v>0</v>
      </c>
      <c r="G138" s="12" t="str">
        <f t="shared" si="42"/>
        <v>factor</v>
      </c>
      <c r="H138" s="12">
        <f t="shared" si="42"/>
        <v>0</v>
      </c>
      <c r="I138" s="12">
        <f t="shared" si="42"/>
        <v>0</v>
      </c>
      <c r="J138" s="12">
        <f t="shared" si="42"/>
        <v>0</v>
      </c>
      <c r="K138" s="12">
        <f t="shared" si="42"/>
        <v>0</v>
      </c>
      <c r="L138" s="12">
        <f t="shared" si="42"/>
        <v>0</v>
      </c>
      <c r="M138" s="12">
        <f t="shared" si="42"/>
        <v>0</v>
      </c>
      <c r="N138" s="12">
        <f t="shared" si="42"/>
        <v>0</v>
      </c>
      <c r="O138" s="12">
        <f t="shared" si="42"/>
        <v>0</v>
      </c>
      <c r="P138" s="12">
        <f t="shared" si="42"/>
        <v>0</v>
      </c>
      <c r="Q138" s="12">
        <f t="shared" si="42"/>
        <v>0</v>
      </c>
      <c r="R138" s="12">
        <f t="shared" si="42"/>
        <v>0</v>
      </c>
      <c r="S138" s="12">
        <f t="shared" si="42"/>
        <v>0</v>
      </c>
      <c r="T138" s="12">
        <f t="shared" si="42"/>
        <v>0</v>
      </c>
      <c r="U138" s="12">
        <f t="shared" si="42"/>
        <v>0</v>
      </c>
      <c r="V138" s="12">
        <f t="shared" si="42"/>
        <v>0</v>
      </c>
      <c r="W138" s="12">
        <f t="shared" si="42"/>
        <v>0</v>
      </c>
    </row>
    <row r="139" spans="1:23" hidden="1" outlineLevel="2" x14ac:dyDescent="0.2">
      <c r="E139" s="37" t="str">
        <f t="shared" ref="E139:W139" si="43" xml:space="preserve"> E$71</f>
        <v xml:space="preserve">PV discount factor at base date (ADDN1) </v>
      </c>
      <c r="F139" s="12">
        <f t="shared" si="43"/>
        <v>0</v>
      </c>
      <c r="G139" s="12" t="str">
        <f t="shared" si="43"/>
        <v>factor</v>
      </c>
      <c r="H139" s="12">
        <f t="shared" si="43"/>
        <v>0</v>
      </c>
      <c r="I139" s="12">
        <f t="shared" si="43"/>
        <v>0</v>
      </c>
      <c r="J139" s="12">
        <f t="shared" si="43"/>
        <v>0</v>
      </c>
      <c r="K139" s="12">
        <f t="shared" si="43"/>
        <v>0</v>
      </c>
      <c r="L139" s="12">
        <f t="shared" si="43"/>
        <v>0</v>
      </c>
      <c r="M139" s="12">
        <f t="shared" si="43"/>
        <v>0</v>
      </c>
      <c r="N139" s="12">
        <f t="shared" si="43"/>
        <v>0</v>
      </c>
      <c r="O139" s="12">
        <f t="shared" si="43"/>
        <v>0</v>
      </c>
      <c r="P139" s="12">
        <f t="shared" si="43"/>
        <v>0</v>
      </c>
      <c r="Q139" s="12">
        <f t="shared" si="43"/>
        <v>0</v>
      </c>
      <c r="R139" s="12">
        <f t="shared" si="43"/>
        <v>0</v>
      </c>
      <c r="S139" s="12">
        <f t="shared" si="43"/>
        <v>0</v>
      </c>
      <c r="T139" s="12">
        <f t="shared" si="43"/>
        <v>0</v>
      </c>
      <c r="U139" s="12">
        <f t="shared" si="43"/>
        <v>0</v>
      </c>
      <c r="V139" s="12">
        <f t="shared" si="43"/>
        <v>0</v>
      </c>
      <c r="W139" s="12">
        <f t="shared" si="43"/>
        <v>0</v>
      </c>
    </row>
    <row r="140" spans="1:23" hidden="1" outlineLevel="2" x14ac:dyDescent="0.2">
      <c r="E140" s="37" t="str">
        <f t="shared" ref="E140:W140" si="44" xml:space="preserve"> E$72</f>
        <v xml:space="preserve">PV discount factor at base date (ADDN2) </v>
      </c>
      <c r="F140" s="12">
        <f t="shared" si="44"/>
        <v>0</v>
      </c>
      <c r="G140" s="12" t="str">
        <f t="shared" si="44"/>
        <v>factor</v>
      </c>
      <c r="H140" s="12">
        <f t="shared" si="44"/>
        <v>0</v>
      </c>
      <c r="I140" s="12">
        <f t="shared" si="44"/>
        <v>0</v>
      </c>
      <c r="J140" s="12">
        <f t="shared" si="44"/>
        <v>0</v>
      </c>
      <c r="K140" s="12">
        <f t="shared" si="44"/>
        <v>0</v>
      </c>
      <c r="L140" s="12">
        <f t="shared" si="44"/>
        <v>0</v>
      </c>
      <c r="M140" s="12">
        <f t="shared" si="44"/>
        <v>0</v>
      </c>
      <c r="N140" s="12">
        <f t="shared" si="44"/>
        <v>0</v>
      </c>
      <c r="O140" s="12">
        <f t="shared" si="44"/>
        <v>0</v>
      </c>
      <c r="P140" s="12">
        <f t="shared" si="44"/>
        <v>0</v>
      </c>
      <c r="Q140" s="12">
        <f t="shared" si="44"/>
        <v>0</v>
      </c>
      <c r="R140" s="12">
        <f t="shared" si="44"/>
        <v>0</v>
      </c>
      <c r="S140" s="12">
        <f t="shared" si="44"/>
        <v>0</v>
      </c>
      <c r="T140" s="12">
        <f t="shared" si="44"/>
        <v>0</v>
      </c>
      <c r="U140" s="12">
        <f t="shared" si="44"/>
        <v>0</v>
      </c>
      <c r="V140" s="12">
        <f t="shared" si="44"/>
        <v>0</v>
      </c>
      <c r="W140" s="12">
        <f t="shared" si="44"/>
        <v>0</v>
      </c>
    </row>
    <row r="141" spans="1:23" hidden="1" outlineLevel="2" x14ac:dyDescent="0.2">
      <c r="E141" s="37" t="str">
        <f t="shared" ref="E141:W141" si="45" xml:space="preserve"> E$73</f>
        <v xml:space="preserve">PV discount factor at base date (Residential retail) </v>
      </c>
      <c r="F141" s="12">
        <f t="shared" si="45"/>
        <v>0</v>
      </c>
      <c r="G141" s="12" t="str">
        <f t="shared" si="45"/>
        <v>factor</v>
      </c>
      <c r="H141" s="12">
        <f t="shared" si="45"/>
        <v>0</v>
      </c>
      <c r="I141" s="12">
        <f t="shared" si="45"/>
        <v>0</v>
      </c>
      <c r="J141" s="12">
        <f t="shared" si="45"/>
        <v>0</v>
      </c>
      <c r="K141" s="12">
        <f t="shared" si="45"/>
        <v>0</v>
      </c>
      <c r="L141" s="12">
        <f t="shared" si="45"/>
        <v>0</v>
      </c>
      <c r="M141" s="12">
        <f t="shared" si="45"/>
        <v>0</v>
      </c>
      <c r="N141" s="12">
        <f t="shared" si="45"/>
        <v>0</v>
      </c>
      <c r="O141" s="12">
        <f t="shared" si="45"/>
        <v>0</v>
      </c>
      <c r="P141" s="12">
        <f t="shared" si="45"/>
        <v>0</v>
      </c>
      <c r="Q141" s="12">
        <f t="shared" si="45"/>
        <v>0</v>
      </c>
      <c r="R141" s="12">
        <f t="shared" si="45"/>
        <v>0</v>
      </c>
      <c r="S141" s="12">
        <f t="shared" si="45"/>
        <v>0</v>
      </c>
      <c r="T141" s="12">
        <f t="shared" si="45"/>
        <v>0</v>
      </c>
      <c r="U141" s="12">
        <f t="shared" si="45"/>
        <v>0</v>
      </c>
      <c r="V141" s="12">
        <f t="shared" si="45"/>
        <v>0</v>
      </c>
      <c r="W141" s="12">
        <f t="shared" si="45"/>
        <v>0</v>
      </c>
    </row>
    <row r="142" spans="1:23" hidden="1" outlineLevel="2" x14ac:dyDescent="0.2">
      <c r="E142" s="37" t="str">
        <f t="shared" ref="E142:W142" si="46" xml:space="preserve"> E$74</f>
        <v xml:space="preserve">PV discount factor at base date (Business retail) </v>
      </c>
      <c r="F142" s="12">
        <f t="shared" si="46"/>
        <v>0</v>
      </c>
      <c r="G142" s="12" t="str">
        <f t="shared" si="46"/>
        <v>factor</v>
      </c>
      <c r="H142" s="12">
        <f t="shared" si="46"/>
        <v>0</v>
      </c>
      <c r="I142" s="12">
        <f t="shared" si="46"/>
        <v>0</v>
      </c>
      <c r="J142" s="12">
        <f t="shared" si="46"/>
        <v>0</v>
      </c>
      <c r="K142" s="12">
        <f t="shared" si="46"/>
        <v>0</v>
      </c>
      <c r="L142" s="12">
        <f t="shared" si="46"/>
        <v>0</v>
      </c>
      <c r="M142" s="12">
        <f t="shared" si="46"/>
        <v>0</v>
      </c>
      <c r="N142" s="12">
        <f t="shared" si="46"/>
        <v>0</v>
      </c>
      <c r="O142" s="12">
        <f t="shared" si="46"/>
        <v>0</v>
      </c>
      <c r="P142" s="12">
        <f t="shared" si="46"/>
        <v>0</v>
      </c>
      <c r="Q142" s="12">
        <f t="shared" si="46"/>
        <v>0</v>
      </c>
      <c r="R142" s="12">
        <f t="shared" si="46"/>
        <v>0</v>
      </c>
      <c r="S142" s="12">
        <f t="shared" si="46"/>
        <v>0</v>
      </c>
      <c r="T142" s="12">
        <f t="shared" si="46"/>
        <v>0</v>
      </c>
      <c r="U142" s="12">
        <f t="shared" si="46"/>
        <v>0</v>
      </c>
      <c r="V142" s="12">
        <f t="shared" si="46"/>
        <v>0</v>
      </c>
      <c r="W142" s="12">
        <f t="shared" si="46"/>
        <v>0</v>
      </c>
    </row>
    <row r="143" spans="1:23" s="208" customFormat="1" hidden="1" outlineLevel="2" x14ac:dyDescent="0.2">
      <c r="A143" s="217"/>
      <c r="B143" s="217"/>
      <c r="C143" s="218"/>
      <c r="D143" s="219"/>
      <c r="E143" s="208" t="str">
        <f xml:space="preserve"> Time!E$49</f>
        <v>Forecast start period flag</v>
      </c>
      <c r="F143" s="213">
        <f xml:space="preserve"> Time!F$49</f>
        <v>0</v>
      </c>
      <c r="G143" s="213" t="str">
        <f xml:space="preserve"> Time!G$49</f>
        <v>flag</v>
      </c>
      <c r="H143" s="213">
        <f xml:space="preserve"> Time!H$49</f>
        <v>1</v>
      </c>
      <c r="I143" s="213">
        <f xml:space="preserve"> Time!I$49</f>
        <v>0</v>
      </c>
      <c r="J143" s="213">
        <f xml:space="preserve"> Time!J$49</f>
        <v>0</v>
      </c>
      <c r="K143" s="213">
        <f xml:space="preserve"> Time!K$49</f>
        <v>0</v>
      </c>
      <c r="L143" s="213">
        <f xml:space="preserve"> Time!L$49</f>
        <v>0</v>
      </c>
      <c r="M143" s="213">
        <f xml:space="preserve"> Time!M$49</f>
        <v>0</v>
      </c>
      <c r="N143" s="213">
        <f xml:space="preserve"> Time!N$49</f>
        <v>0</v>
      </c>
      <c r="O143" s="213">
        <f xml:space="preserve"> Time!O$49</f>
        <v>0</v>
      </c>
      <c r="P143" s="213">
        <f xml:space="preserve"> Time!P$49</f>
        <v>0</v>
      </c>
      <c r="Q143" s="213">
        <f xml:space="preserve"> Time!Q$49</f>
        <v>0</v>
      </c>
      <c r="R143" s="213">
        <f xml:space="preserve"> Time!R$49</f>
        <v>0</v>
      </c>
      <c r="S143" s="213">
        <f xml:space="preserve"> Time!S$49</f>
        <v>1</v>
      </c>
      <c r="T143" s="213">
        <f xml:space="preserve"> Time!T$49</f>
        <v>0</v>
      </c>
      <c r="U143" s="213">
        <f xml:space="preserve"> Time!U$49</f>
        <v>0</v>
      </c>
      <c r="V143" s="213">
        <f xml:space="preserve"> Time!V$49</f>
        <v>0</v>
      </c>
      <c r="W143" s="213">
        <f xml:space="preserve"> Time!W$49</f>
        <v>0</v>
      </c>
    </row>
    <row r="144" spans="1:23" hidden="1" outlineLevel="2" x14ac:dyDescent="0.2">
      <c r="E144" s="37" t="s">
        <v>2299</v>
      </c>
      <c r="G144" s="37" t="s">
        <v>199</v>
      </c>
      <c r="H144" s="12" t="e">
        <f xml:space="preserve"> SUM( J144:W144 )</f>
        <v>#DIV/0!</v>
      </c>
      <c r="J144" s="12">
        <f t="shared" ref="J144:W144" si="47" xml:space="preserve"> IF( J143 = 1, $F134 * ( 1 / INDEX( J$135:J$142,MATCH("*(Residential retail)*", $E$135:$E$142,0 )) ), 0 )</f>
        <v>0</v>
      </c>
      <c r="K144" s="12">
        <f t="shared" si="47"/>
        <v>0</v>
      </c>
      <c r="L144" s="12">
        <f t="shared" si="47"/>
        <v>0</v>
      </c>
      <c r="M144" s="12">
        <f t="shared" si="47"/>
        <v>0</v>
      </c>
      <c r="N144" s="12">
        <f t="shared" si="47"/>
        <v>0</v>
      </c>
      <c r="O144" s="12">
        <f t="shared" si="47"/>
        <v>0</v>
      </c>
      <c r="P144" s="12">
        <f t="shared" si="47"/>
        <v>0</v>
      </c>
      <c r="Q144" s="12">
        <f t="shared" si="47"/>
        <v>0</v>
      </c>
      <c r="R144" s="12">
        <f t="shared" si="47"/>
        <v>0</v>
      </c>
      <c r="S144" s="12" t="e">
        <f t="shared" si="47"/>
        <v>#DIV/0!</v>
      </c>
      <c r="T144" s="12">
        <f t="shared" si="47"/>
        <v>0</v>
      </c>
      <c r="U144" s="12">
        <f t="shared" si="47"/>
        <v>0</v>
      </c>
      <c r="V144" s="12">
        <f t="shared" si="47"/>
        <v>0</v>
      </c>
      <c r="W144" s="12">
        <f t="shared" si="47"/>
        <v>0</v>
      </c>
    </row>
    <row r="145" spans="1:23" hidden="1" outlineLevel="2" x14ac:dyDescent="0.2"/>
    <row r="146" spans="1:23" hidden="1" outlineLevel="2" x14ac:dyDescent="0.2"/>
    <row r="147" spans="1:23" hidden="1" outlineLevel="2" x14ac:dyDescent="0.2">
      <c r="B147" s="33" t="s">
        <v>2496</v>
      </c>
    </row>
    <row r="148" spans="1:23" s="208" customFormat="1" hidden="1" outlineLevel="2" x14ac:dyDescent="0.2">
      <c r="A148" s="217"/>
      <c r="B148" s="217"/>
      <c r="C148" s="218"/>
      <c r="D148" s="219"/>
      <c r="E148" s="208" t="str">
        <f xml:space="preserve"> Calc!E$2297</f>
        <v>Ofwat - Unprofiled - Business retail revenue adjustment - real (2027-28 CPIH FYA prices)</v>
      </c>
      <c r="F148" s="209">
        <f xml:space="preserve"> Calc!F$2297</f>
        <v>0</v>
      </c>
      <c r="G148" s="208" t="str">
        <f xml:space="preserve"> Calc!G$2297</f>
        <v>£m</v>
      </c>
      <c r="H148" s="209"/>
    </row>
    <row r="149" spans="1:23" hidden="1" outlineLevel="2" x14ac:dyDescent="0.2">
      <c r="E149" s="37" t="str">
        <f t="shared" ref="E149:W149" si="48" xml:space="preserve"> E$67</f>
        <v xml:space="preserve">PV discount factor at base date (WR) </v>
      </c>
      <c r="F149" s="12">
        <f t="shared" si="48"/>
        <v>0</v>
      </c>
      <c r="G149" s="12" t="str">
        <f t="shared" si="48"/>
        <v>factor</v>
      </c>
      <c r="H149" s="12">
        <f t="shared" si="48"/>
        <v>0</v>
      </c>
      <c r="I149" s="12">
        <f t="shared" si="48"/>
        <v>0</v>
      </c>
      <c r="J149" s="12">
        <f t="shared" si="48"/>
        <v>0</v>
      </c>
      <c r="K149" s="12">
        <f t="shared" si="48"/>
        <v>0</v>
      </c>
      <c r="L149" s="12">
        <f t="shared" si="48"/>
        <v>0</v>
      </c>
      <c r="M149" s="12">
        <f t="shared" si="48"/>
        <v>0</v>
      </c>
      <c r="N149" s="12">
        <f t="shared" si="48"/>
        <v>0</v>
      </c>
      <c r="O149" s="12">
        <f t="shared" si="48"/>
        <v>0</v>
      </c>
      <c r="P149" s="12">
        <f t="shared" si="48"/>
        <v>0</v>
      </c>
      <c r="Q149" s="12">
        <f t="shared" si="48"/>
        <v>0</v>
      </c>
      <c r="R149" s="12">
        <f t="shared" si="48"/>
        <v>0</v>
      </c>
      <c r="S149" s="12">
        <f t="shared" si="48"/>
        <v>0</v>
      </c>
      <c r="T149" s="12">
        <f t="shared" si="48"/>
        <v>0</v>
      </c>
      <c r="U149" s="12">
        <f t="shared" si="48"/>
        <v>0</v>
      </c>
      <c r="V149" s="12">
        <f t="shared" si="48"/>
        <v>0</v>
      </c>
      <c r="W149" s="12">
        <f t="shared" si="48"/>
        <v>0</v>
      </c>
    </row>
    <row r="150" spans="1:23" hidden="1" outlineLevel="2" x14ac:dyDescent="0.2">
      <c r="E150" s="37" t="str">
        <f t="shared" ref="E150:W150" si="49" xml:space="preserve"> E$68</f>
        <v xml:space="preserve">PV discount factor at base date (WN) </v>
      </c>
      <c r="F150" s="12">
        <f t="shared" si="49"/>
        <v>0</v>
      </c>
      <c r="G150" s="12" t="str">
        <f t="shared" si="49"/>
        <v>factor</v>
      </c>
      <c r="H150" s="12">
        <f t="shared" si="49"/>
        <v>0</v>
      </c>
      <c r="I150" s="12">
        <f t="shared" si="49"/>
        <v>0</v>
      </c>
      <c r="J150" s="12">
        <f t="shared" si="49"/>
        <v>0</v>
      </c>
      <c r="K150" s="12">
        <f t="shared" si="49"/>
        <v>0</v>
      </c>
      <c r="L150" s="12">
        <f t="shared" si="49"/>
        <v>0</v>
      </c>
      <c r="M150" s="12">
        <f t="shared" si="49"/>
        <v>0</v>
      </c>
      <c r="N150" s="12">
        <f t="shared" si="49"/>
        <v>0</v>
      </c>
      <c r="O150" s="12">
        <f t="shared" si="49"/>
        <v>0</v>
      </c>
      <c r="P150" s="12">
        <f t="shared" si="49"/>
        <v>0</v>
      </c>
      <c r="Q150" s="12">
        <f t="shared" si="49"/>
        <v>0</v>
      </c>
      <c r="R150" s="12">
        <f t="shared" si="49"/>
        <v>0</v>
      </c>
      <c r="S150" s="12">
        <f t="shared" si="49"/>
        <v>0</v>
      </c>
      <c r="T150" s="12">
        <f t="shared" si="49"/>
        <v>0</v>
      </c>
      <c r="U150" s="12">
        <f t="shared" si="49"/>
        <v>0</v>
      </c>
      <c r="V150" s="12">
        <f t="shared" si="49"/>
        <v>0</v>
      </c>
      <c r="W150" s="12">
        <f t="shared" si="49"/>
        <v>0</v>
      </c>
    </row>
    <row r="151" spans="1:23" hidden="1" outlineLevel="2" x14ac:dyDescent="0.2">
      <c r="E151" s="37" t="str">
        <f t="shared" ref="E151:W151" si="50" xml:space="preserve"> E$69</f>
        <v xml:space="preserve">PV discount factor at base date (WWN) </v>
      </c>
      <c r="F151" s="12">
        <f t="shared" si="50"/>
        <v>0</v>
      </c>
      <c r="G151" s="12" t="str">
        <f t="shared" si="50"/>
        <v>factor</v>
      </c>
      <c r="H151" s="12">
        <f t="shared" si="50"/>
        <v>0</v>
      </c>
      <c r="I151" s="12">
        <f t="shared" si="50"/>
        <v>0</v>
      </c>
      <c r="J151" s="12">
        <f t="shared" si="50"/>
        <v>0</v>
      </c>
      <c r="K151" s="12">
        <f t="shared" si="50"/>
        <v>0</v>
      </c>
      <c r="L151" s="12">
        <f t="shared" si="50"/>
        <v>0</v>
      </c>
      <c r="M151" s="12">
        <f t="shared" si="50"/>
        <v>0</v>
      </c>
      <c r="N151" s="12">
        <f t="shared" si="50"/>
        <v>0</v>
      </c>
      <c r="O151" s="12">
        <f t="shared" si="50"/>
        <v>0</v>
      </c>
      <c r="P151" s="12">
        <f t="shared" si="50"/>
        <v>0</v>
      </c>
      <c r="Q151" s="12">
        <f t="shared" si="50"/>
        <v>0</v>
      </c>
      <c r="R151" s="12">
        <f t="shared" si="50"/>
        <v>0</v>
      </c>
      <c r="S151" s="12">
        <f t="shared" si="50"/>
        <v>0</v>
      </c>
      <c r="T151" s="12">
        <f t="shared" si="50"/>
        <v>0</v>
      </c>
      <c r="U151" s="12">
        <f t="shared" si="50"/>
        <v>0</v>
      </c>
      <c r="V151" s="12">
        <f t="shared" si="50"/>
        <v>0</v>
      </c>
      <c r="W151" s="12">
        <f t="shared" si="50"/>
        <v>0</v>
      </c>
    </row>
    <row r="152" spans="1:23" hidden="1" outlineLevel="2" x14ac:dyDescent="0.2">
      <c r="E152" s="37" t="str">
        <f t="shared" ref="E152:W152" si="51" xml:space="preserve"> E$70</f>
        <v xml:space="preserve">PV discount factor at base date (BR) </v>
      </c>
      <c r="F152" s="12">
        <f t="shared" si="51"/>
        <v>0</v>
      </c>
      <c r="G152" s="12" t="str">
        <f t="shared" si="51"/>
        <v>factor</v>
      </c>
      <c r="H152" s="12">
        <f t="shared" si="51"/>
        <v>0</v>
      </c>
      <c r="I152" s="12">
        <f t="shared" si="51"/>
        <v>0</v>
      </c>
      <c r="J152" s="12">
        <f t="shared" si="51"/>
        <v>0</v>
      </c>
      <c r="K152" s="12">
        <f t="shared" si="51"/>
        <v>0</v>
      </c>
      <c r="L152" s="12">
        <f t="shared" si="51"/>
        <v>0</v>
      </c>
      <c r="M152" s="12">
        <f t="shared" si="51"/>
        <v>0</v>
      </c>
      <c r="N152" s="12">
        <f t="shared" si="51"/>
        <v>0</v>
      </c>
      <c r="O152" s="12">
        <f t="shared" si="51"/>
        <v>0</v>
      </c>
      <c r="P152" s="12">
        <f t="shared" si="51"/>
        <v>0</v>
      </c>
      <c r="Q152" s="12">
        <f t="shared" si="51"/>
        <v>0</v>
      </c>
      <c r="R152" s="12">
        <f t="shared" si="51"/>
        <v>0</v>
      </c>
      <c r="S152" s="12">
        <f t="shared" si="51"/>
        <v>0</v>
      </c>
      <c r="T152" s="12">
        <f t="shared" si="51"/>
        <v>0</v>
      </c>
      <c r="U152" s="12">
        <f t="shared" si="51"/>
        <v>0</v>
      </c>
      <c r="V152" s="12">
        <f t="shared" si="51"/>
        <v>0</v>
      </c>
      <c r="W152" s="12">
        <f t="shared" si="51"/>
        <v>0</v>
      </c>
    </row>
    <row r="153" spans="1:23" hidden="1" outlineLevel="2" x14ac:dyDescent="0.2">
      <c r="E153" s="37" t="str">
        <f t="shared" ref="E153:W153" si="52" xml:space="preserve"> E$71</f>
        <v xml:space="preserve">PV discount factor at base date (ADDN1) </v>
      </c>
      <c r="F153" s="12">
        <f t="shared" si="52"/>
        <v>0</v>
      </c>
      <c r="G153" s="12" t="str">
        <f t="shared" si="52"/>
        <v>factor</v>
      </c>
      <c r="H153" s="12">
        <f t="shared" si="52"/>
        <v>0</v>
      </c>
      <c r="I153" s="12">
        <f t="shared" si="52"/>
        <v>0</v>
      </c>
      <c r="J153" s="12">
        <f t="shared" si="52"/>
        <v>0</v>
      </c>
      <c r="K153" s="12">
        <f t="shared" si="52"/>
        <v>0</v>
      </c>
      <c r="L153" s="12">
        <f t="shared" si="52"/>
        <v>0</v>
      </c>
      <c r="M153" s="12">
        <f t="shared" si="52"/>
        <v>0</v>
      </c>
      <c r="N153" s="12">
        <f t="shared" si="52"/>
        <v>0</v>
      </c>
      <c r="O153" s="12">
        <f t="shared" si="52"/>
        <v>0</v>
      </c>
      <c r="P153" s="12">
        <f t="shared" si="52"/>
        <v>0</v>
      </c>
      <c r="Q153" s="12">
        <f t="shared" si="52"/>
        <v>0</v>
      </c>
      <c r="R153" s="12">
        <f t="shared" si="52"/>
        <v>0</v>
      </c>
      <c r="S153" s="12">
        <f t="shared" si="52"/>
        <v>0</v>
      </c>
      <c r="T153" s="12">
        <f t="shared" si="52"/>
        <v>0</v>
      </c>
      <c r="U153" s="12">
        <f t="shared" si="52"/>
        <v>0</v>
      </c>
      <c r="V153" s="12">
        <f t="shared" si="52"/>
        <v>0</v>
      </c>
      <c r="W153" s="12">
        <f t="shared" si="52"/>
        <v>0</v>
      </c>
    </row>
    <row r="154" spans="1:23" hidden="1" outlineLevel="2" x14ac:dyDescent="0.2">
      <c r="E154" s="37" t="str">
        <f t="shared" ref="E154:W154" si="53" xml:space="preserve"> E$72</f>
        <v xml:space="preserve">PV discount factor at base date (ADDN2) </v>
      </c>
      <c r="F154" s="12">
        <f t="shared" si="53"/>
        <v>0</v>
      </c>
      <c r="G154" s="12" t="str">
        <f t="shared" si="53"/>
        <v>factor</v>
      </c>
      <c r="H154" s="12">
        <f t="shared" si="53"/>
        <v>0</v>
      </c>
      <c r="I154" s="12">
        <f t="shared" si="53"/>
        <v>0</v>
      </c>
      <c r="J154" s="12">
        <f t="shared" si="53"/>
        <v>0</v>
      </c>
      <c r="K154" s="12">
        <f t="shared" si="53"/>
        <v>0</v>
      </c>
      <c r="L154" s="12">
        <f t="shared" si="53"/>
        <v>0</v>
      </c>
      <c r="M154" s="12">
        <f t="shared" si="53"/>
        <v>0</v>
      </c>
      <c r="N154" s="12">
        <f t="shared" si="53"/>
        <v>0</v>
      </c>
      <c r="O154" s="12">
        <f t="shared" si="53"/>
        <v>0</v>
      </c>
      <c r="P154" s="12">
        <f t="shared" si="53"/>
        <v>0</v>
      </c>
      <c r="Q154" s="12">
        <f t="shared" si="53"/>
        <v>0</v>
      </c>
      <c r="R154" s="12">
        <f t="shared" si="53"/>
        <v>0</v>
      </c>
      <c r="S154" s="12">
        <f t="shared" si="53"/>
        <v>0</v>
      </c>
      <c r="T154" s="12">
        <f t="shared" si="53"/>
        <v>0</v>
      </c>
      <c r="U154" s="12">
        <f t="shared" si="53"/>
        <v>0</v>
      </c>
      <c r="V154" s="12">
        <f t="shared" si="53"/>
        <v>0</v>
      </c>
      <c r="W154" s="12">
        <f t="shared" si="53"/>
        <v>0</v>
      </c>
    </row>
    <row r="155" spans="1:23" hidden="1" outlineLevel="2" x14ac:dyDescent="0.2">
      <c r="E155" s="37" t="str">
        <f t="shared" ref="E155:W155" si="54" xml:space="preserve"> E$73</f>
        <v xml:space="preserve">PV discount factor at base date (Residential retail) </v>
      </c>
      <c r="F155" s="12">
        <f t="shared" si="54"/>
        <v>0</v>
      </c>
      <c r="G155" s="12" t="str">
        <f t="shared" si="54"/>
        <v>factor</v>
      </c>
      <c r="H155" s="12">
        <f t="shared" si="54"/>
        <v>0</v>
      </c>
      <c r="I155" s="12">
        <f t="shared" si="54"/>
        <v>0</v>
      </c>
      <c r="J155" s="12">
        <f t="shared" si="54"/>
        <v>0</v>
      </c>
      <c r="K155" s="12">
        <f t="shared" si="54"/>
        <v>0</v>
      </c>
      <c r="L155" s="12">
        <f t="shared" si="54"/>
        <v>0</v>
      </c>
      <c r="M155" s="12">
        <f t="shared" si="54"/>
        <v>0</v>
      </c>
      <c r="N155" s="12">
        <f t="shared" si="54"/>
        <v>0</v>
      </c>
      <c r="O155" s="12">
        <f t="shared" si="54"/>
        <v>0</v>
      </c>
      <c r="P155" s="12">
        <f t="shared" si="54"/>
        <v>0</v>
      </c>
      <c r="Q155" s="12">
        <f t="shared" si="54"/>
        <v>0</v>
      </c>
      <c r="R155" s="12">
        <f t="shared" si="54"/>
        <v>0</v>
      </c>
      <c r="S155" s="12">
        <f t="shared" si="54"/>
        <v>0</v>
      </c>
      <c r="T155" s="12">
        <f t="shared" si="54"/>
        <v>0</v>
      </c>
      <c r="U155" s="12">
        <f t="shared" si="54"/>
        <v>0</v>
      </c>
      <c r="V155" s="12">
        <f t="shared" si="54"/>
        <v>0</v>
      </c>
      <c r="W155" s="12">
        <f t="shared" si="54"/>
        <v>0</v>
      </c>
    </row>
    <row r="156" spans="1:23" hidden="1" outlineLevel="2" x14ac:dyDescent="0.2">
      <c r="E156" s="37" t="str">
        <f t="shared" ref="E156:W156" si="55" xml:space="preserve"> E$74</f>
        <v xml:space="preserve">PV discount factor at base date (Business retail) </v>
      </c>
      <c r="F156" s="12">
        <f t="shared" si="55"/>
        <v>0</v>
      </c>
      <c r="G156" s="12" t="str">
        <f t="shared" si="55"/>
        <v>factor</v>
      </c>
      <c r="H156" s="12">
        <f t="shared" si="55"/>
        <v>0</v>
      </c>
      <c r="I156" s="12">
        <f t="shared" si="55"/>
        <v>0</v>
      </c>
      <c r="J156" s="12">
        <f t="shared" si="55"/>
        <v>0</v>
      </c>
      <c r="K156" s="12">
        <f t="shared" si="55"/>
        <v>0</v>
      </c>
      <c r="L156" s="12">
        <f t="shared" si="55"/>
        <v>0</v>
      </c>
      <c r="M156" s="12">
        <f t="shared" si="55"/>
        <v>0</v>
      </c>
      <c r="N156" s="12">
        <f t="shared" si="55"/>
        <v>0</v>
      </c>
      <c r="O156" s="12">
        <f t="shared" si="55"/>
        <v>0</v>
      </c>
      <c r="P156" s="12">
        <f t="shared" si="55"/>
        <v>0</v>
      </c>
      <c r="Q156" s="12">
        <f t="shared" si="55"/>
        <v>0</v>
      </c>
      <c r="R156" s="12">
        <f t="shared" si="55"/>
        <v>0</v>
      </c>
      <c r="S156" s="12">
        <f t="shared" si="55"/>
        <v>0</v>
      </c>
      <c r="T156" s="12">
        <f t="shared" si="55"/>
        <v>0</v>
      </c>
      <c r="U156" s="12">
        <f t="shared" si="55"/>
        <v>0</v>
      </c>
      <c r="V156" s="12">
        <f t="shared" si="55"/>
        <v>0</v>
      </c>
      <c r="W156" s="12">
        <f t="shared" si="55"/>
        <v>0</v>
      </c>
    </row>
    <row r="157" spans="1:23" s="208" customFormat="1" hidden="1" outlineLevel="2" x14ac:dyDescent="0.2">
      <c r="A157" s="217"/>
      <c r="B157" s="217"/>
      <c r="C157" s="218"/>
      <c r="D157" s="219"/>
      <c r="E157" s="208" t="str">
        <f xml:space="preserve"> Time!E$49</f>
        <v>Forecast start period flag</v>
      </c>
      <c r="F157" s="213">
        <f xml:space="preserve"> Time!F$49</f>
        <v>0</v>
      </c>
      <c r="G157" s="213" t="str">
        <f xml:space="preserve"> Time!G$49</f>
        <v>flag</v>
      </c>
      <c r="H157" s="213">
        <f xml:space="preserve"> Time!H$49</f>
        <v>1</v>
      </c>
      <c r="I157" s="213">
        <f xml:space="preserve"> Time!I$49</f>
        <v>0</v>
      </c>
      <c r="J157" s="213">
        <f xml:space="preserve"> Time!J$49</f>
        <v>0</v>
      </c>
      <c r="K157" s="213">
        <f xml:space="preserve"> Time!K$49</f>
        <v>0</v>
      </c>
      <c r="L157" s="213">
        <f xml:space="preserve"> Time!L$49</f>
        <v>0</v>
      </c>
      <c r="M157" s="213">
        <f xml:space="preserve"> Time!M$49</f>
        <v>0</v>
      </c>
      <c r="N157" s="213">
        <f xml:space="preserve"> Time!N$49</f>
        <v>0</v>
      </c>
      <c r="O157" s="213">
        <f xml:space="preserve"> Time!O$49</f>
        <v>0</v>
      </c>
      <c r="P157" s="213">
        <f xml:space="preserve"> Time!P$49</f>
        <v>0</v>
      </c>
      <c r="Q157" s="213">
        <f xml:space="preserve"> Time!Q$49</f>
        <v>0</v>
      </c>
      <c r="R157" s="213">
        <f xml:space="preserve"> Time!R$49</f>
        <v>0</v>
      </c>
      <c r="S157" s="213">
        <f xml:space="preserve"> Time!S$49</f>
        <v>1</v>
      </c>
      <c r="T157" s="213">
        <f xml:space="preserve"> Time!T$49</f>
        <v>0</v>
      </c>
      <c r="U157" s="213">
        <f xml:space="preserve"> Time!U$49</f>
        <v>0</v>
      </c>
      <c r="V157" s="213">
        <f xml:space="preserve"> Time!V$49</f>
        <v>0</v>
      </c>
      <c r="W157" s="213">
        <f xml:space="preserve"> Time!W$49</f>
        <v>0</v>
      </c>
    </row>
    <row r="158" spans="1:23" hidden="1" outlineLevel="2" x14ac:dyDescent="0.2">
      <c r="E158" s="37" t="s">
        <v>2496</v>
      </c>
      <c r="G158" s="37" t="s">
        <v>199</v>
      </c>
      <c r="H158" s="12" t="e">
        <f xml:space="preserve"> SUM( J158:W158 )</f>
        <v>#DIV/0!</v>
      </c>
      <c r="J158" s="12">
        <f t="shared" ref="J158:W158" si="56" xml:space="preserve"> IF( J157 = 1, $F148 * ( 1 / INDEX( J$149:J$156,MATCH("*(Business retail)*", $E$149:$E$156,0 )) ), 0 )</f>
        <v>0</v>
      </c>
      <c r="K158" s="12">
        <f t="shared" si="56"/>
        <v>0</v>
      </c>
      <c r="L158" s="12">
        <f t="shared" si="56"/>
        <v>0</v>
      </c>
      <c r="M158" s="12">
        <f t="shared" si="56"/>
        <v>0</v>
      </c>
      <c r="N158" s="12">
        <f t="shared" si="56"/>
        <v>0</v>
      </c>
      <c r="O158" s="12">
        <f t="shared" si="56"/>
        <v>0</v>
      </c>
      <c r="P158" s="12">
        <f t="shared" si="56"/>
        <v>0</v>
      </c>
      <c r="Q158" s="12">
        <f t="shared" si="56"/>
        <v>0</v>
      </c>
      <c r="R158" s="12">
        <f t="shared" si="56"/>
        <v>0</v>
      </c>
      <c r="S158" s="12" t="e">
        <f t="shared" si="56"/>
        <v>#DIV/0!</v>
      </c>
      <c r="T158" s="12">
        <f t="shared" si="56"/>
        <v>0</v>
      </c>
      <c r="U158" s="12">
        <f t="shared" si="56"/>
        <v>0</v>
      </c>
      <c r="V158" s="12">
        <f t="shared" si="56"/>
        <v>0</v>
      </c>
      <c r="W158" s="12">
        <f t="shared" si="56"/>
        <v>0</v>
      </c>
    </row>
    <row r="159" spans="1:23" hidden="1" outlineLevel="2" x14ac:dyDescent="0.2"/>
    <row r="160" spans="1:23" hidden="1" outlineLevel="1" x14ac:dyDescent="0.2"/>
    <row r="161" spans="1:8" hidden="1" outlineLevel="1" x14ac:dyDescent="0.2"/>
    <row r="162" spans="1:8" s="21" customFormat="1" hidden="1" outlineLevel="1" x14ac:dyDescent="0.2">
      <c r="A162" s="17"/>
      <c r="B162" s="17"/>
      <c r="C162" s="35" t="s">
        <v>1562</v>
      </c>
      <c r="D162" s="31"/>
    </row>
    <row r="163" spans="1:8" hidden="1" outlineLevel="1" x14ac:dyDescent="0.2"/>
    <row r="164" spans="1:8" hidden="1" outlineLevel="2" x14ac:dyDescent="0.2">
      <c r="B164" s="33" t="s">
        <v>945</v>
      </c>
    </row>
    <row r="165" spans="1:8" s="208" customFormat="1" hidden="1" outlineLevel="2" x14ac:dyDescent="0.2">
      <c r="A165" s="217"/>
      <c r="B165" s="217"/>
      <c r="C165" s="218"/>
      <c r="D165" s="219"/>
      <c r="E165" s="208" t="str">
        <f xml:space="preserve"> Calc!E$2483</f>
        <v xml:space="preserve">Ofwat - Unprofiled post financeability adjustments eligible for tax uplift - real (2027-28 CPIH FYA prices) (WR) </v>
      </c>
      <c r="F165" s="209">
        <f xml:space="preserve"> Calc!F$2483</f>
        <v>0</v>
      </c>
      <c r="G165" s="208" t="str">
        <f xml:space="preserve"> Calc!G$2483</f>
        <v>£m</v>
      </c>
      <c r="H165" s="209"/>
    </row>
    <row r="166" spans="1:8" s="208" customFormat="1" hidden="1" outlineLevel="2" x14ac:dyDescent="0.2">
      <c r="A166" s="217"/>
      <c r="B166" s="217"/>
      <c r="C166" s="218"/>
      <c r="D166" s="219"/>
      <c r="E166" s="208" t="str">
        <f xml:space="preserve"> Calc!E$2484</f>
        <v xml:space="preserve">Ofwat - Unprofiled post financeability adjustments eligible for tax uplift - real (2027-28 CPIH FYA prices) (WN) </v>
      </c>
      <c r="F166" s="209">
        <f xml:space="preserve"> Calc!F$2484</f>
        <v>0</v>
      </c>
      <c r="G166" s="208" t="str">
        <f xml:space="preserve"> Calc!G$2484</f>
        <v>£m</v>
      </c>
      <c r="H166" s="209"/>
    </row>
    <row r="167" spans="1:8" s="208" customFormat="1" hidden="1" outlineLevel="2" x14ac:dyDescent="0.2">
      <c r="A167" s="217"/>
      <c r="B167" s="217"/>
      <c r="C167" s="218"/>
      <c r="D167" s="219"/>
      <c r="E167" s="208" t="str">
        <f xml:space="preserve"> Calc!E$2485</f>
        <v xml:space="preserve">Ofwat - Unprofiled post financeability adjustments eligible for tax uplift - real (2027-28 CPIH FYA prices) (WWN) </v>
      </c>
      <c r="F167" s="209">
        <f xml:space="preserve"> Calc!F$2485</f>
        <v>0</v>
      </c>
      <c r="G167" s="208" t="str">
        <f xml:space="preserve"> Calc!G$2485</f>
        <v>£m</v>
      </c>
      <c r="H167" s="209"/>
    </row>
    <row r="168" spans="1:8" s="208" customFormat="1" hidden="1" outlineLevel="2" x14ac:dyDescent="0.2">
      <c r="A168" s="217"/>
      <c r="B168" s="217"/>
      <c r="C168" s="218"/>
      <c r="D168" s="219"/>
      <c r="E168" s="208" t="str">
        <f xml:space="preserve"> Calc!E$2486</f>
        <v xml:space="preserve">Ofwat - Unprofiled post financeability adjustments eligible for tax uplift - real (2027-28 CPIH FYA prices) (BR) </v>
      </c>
      <c r="F168" s="209">
        <f xml:space="preserve"> Calc!F$2486</f>
        <v>0</v>
      </c>
      <c r="G168" s="208" t="str">
        <f xml:space="preserve"> Calc!G$2486</f>
        <v>£m</v>
      </c>
      <c r="H168" s="209"/>
    </row>
    <row r="169" spans="1:8" s="208" customFormat="1" hidden="1" outlineLevel="2" x14ac:dyDescent="0.2">
      <c r="A169" s="217"/>
      <c r="B169" s="217"/>
      <c r="C169" s="218"/>
      <c r="D169" s="219"/>
      <c r="E169" s="208" t="str">
        <f xml:space="preserve"> Calc!E$2487</f>
        <v xml:space="preserve">Ofwat - Unprofiled post financeability adjustments eligible for tax uplift - real (2027-28 CPIH FYA prices) (ADDN1) </v>
      </c>
      <c r="F169" s="209">
        <f xml:space="preserve"> Calc!F$2487</f>
        <v>0</v>
      </c>
      <c r="G169" s="208" t="str">
        <f xml:space="preserve"> Calc!G$2487</f>
        <v>£m</v>
      </c>
      <c r="H169" s="209"/>
    </row>
    <row r="170" spans="1:8" s="208" customFormat="1" hidden="1" outlineLevel="2" x14ac:dyDescent="0.2">
      <c r="A170" s="217"/>
      <c r="B170" s="217"/>
      <c r="C170" s="218"/>
      <c r="D170" s="219"/>
      <c r="E170" s="208" t="str">
        <f xml:space="preserve"> Calc!E$2488</f>
        <v xml:space="preserve">Ofwat - Unprofiled post financeability adjustments eligible for tax uplift - real (2027-28 CPIH FYA prices) (ADDN2) </v>
      </c>
      <c r="F170" s="209">
        <f xml:space="preserve"> Calc!F$2488</f>
        <v>0</v>
      </c>
      <c r="G170" s="208" t="str">
        <f xml:space="preserve"> Calc!G$2488</f>
        <v>£m</v>
      </c>
      <c r="H170" s="209"/>
    </row>
    <row r="171" spans="1:8" s="208" customFormat="1" hidden="1" outlineLevel="2" x14ac:dyDescent="0.2">
      <c r="A171" s="217"/>
      <c r="B171" s="217"/>
      <c r="C171" s="218"/>
      <c r="D171" s="219"/>
      <c r="E171" s="208" t="str">
        <f xml:space="preserve"> Calc!E$2489</f>
        <v xml:space="preserve">Ofwat - Unprofiled post financeability adjustments eligible for tax uplift - real (2027-28 CPIH FYA prices) (Residential retail) </v>
      </c>
      <c r="F171" s="209">
        <f xml:space="preserve"> Calc!F$2489</f>
        <v>0</v>
      </c>
      <c r="G171" s="208" t="str">
        <f xml:space="preserve"> Calc!G$2489</f>
        <v>£m</v>
      </c>
      <c r="H171" s="209"/>
    </row>
    <row r="172" spans="1:8" s="208" customFormat="1" hidden="1" outlineLevel="2" x14ac:dyDescent="0.2">
      <c r="A172" s="217"/>
      <c r="B172" s="217"/>
      <c r="C172" s="218"/>
      <c r="D172" s="219"/>
      <c r="E172" s="208" t="str">
        <f xml:space="preserve"> Calc!E$2490</f>
        <v xml:space="preserve">Ofwat - Unprofiled post financeability adjustments eligible for tax uplift - real (2027-28 CPIH FYA prices) (Business retail) </v>
      </c>
      <c r="F172" s="209">
        <f xml:space="preserve"> Calc!F$2490</f>
        <v>0</v>
      </c>
      <c r="G172" s="208" t="str">
        <f xml:space="preserve"> Calc!G$2490</f>
        <v>£m</v>
      </c>
      <c r="H172" s="209"/>
    </row>
    <row r="173" spans="1:8" hidden="1" outlineLevel="2" x14ac:dyDescent="0.2">
      <c r="E173" s="37" t="str">
        <f t="shared" ref="E173:G173" si="57" xml:space="preserve"> E$41</f>
        <v xml:space="preserve">Equivalent Annual Cost (EAC) factor (WR) </v>
      </c>
      <c r="F173" s="12">
        <f t="shared" si="57"/>
        <v>4</v>
      </c>
      <c r="G173" s="37" t="str">
        <f t="shared" si="57"/>
        <v>factor</v>
      </c>
      <c r="H173" s="12"/>
    </row>
    <row r="174" spans="1:8" hidden="1" outlineLevel="2" x14ac:dyDescent="0.2">
      <c r="E174" s="37" t="str">
        <f t="shared" ref="E174:G174" si="58" xml:space="preserve"> E$42</f>
        <v xml:space="preserve">Equivalent Annual Cost (EAC) factor (WN) </v>
      </c>
      <c r="F174" s="12">
        <f t="shared" si="58"/>
        <v>4</v>
      </c>
      <c r="G174" s="37" t="str">
        <f t="shared" si="58"/>
        <v>factor</v>
      </c>
      <c r="H174" s="12"/>
    </row>
    <row r="175" spans="1:8" hidden="1" outlineLevel="2" x14ac:dyDescent="0.2">
      <c r="E175" s="37" t="str">
        <f t="shared" ref="E175:G175" si="59" xml:space="preserve"> E$43</f>
        <v xml:space="preserve">Equivalent Annual Cost (EAC) factor (WWN) </v>
      </c>
      <c r="F175" s="12">
        <f t="shared" si="59"/>
        <v>4</v>
      </c>
      <c r="G175" s="37" t="str">
        <f t="shared" si="59"/>
        <v>factor</v>
      </c>
      <c r="H175" s="12"/>
    </row>
    <row r="176" spans="1:8" hidden="1" outlineLevel="2" x14ac:dyDescent="0.2">
      <c r="E176" s="37" t="str">
        <f t="shared" ref="E176:G176" si="60" xml:space="preserve"> E$44</f>
        <v xml:space="preserve">Equivalent Annual Cost (EAC) factor (BR) </v>
      </c>
      <c r="F176" s="12">
        <f t="shared" si="60"/>
        <v>4</v>
      </c>
      <c r="G176" s="37" t="str">
        <f t="shared" si="60"/>
        <v>factor</v>
      </c>
      <c r="H176" s="12"/>
    </row>
    <row r="177" spans="1:23" hidden="1" outlineLevel="2" x14ac:dyDescent="0.2">
      <c r="E177" s="37" t="str">
        <f t="shared" ref="E177:G177" si="61" xml:space="preserve"> E$45</f>
        <v xml:space="preserve">Equivalent Annual Cost (EAC) factor (ADDN1) </v>
      </c>
      <c r="F177" s="12">
        <f t="shared" si="61"/>
        <v>4</v>
      </c>
      <c r="G177" s="37" t="str">
        <f t="shared" si="61"/>
        <v>factor</v>
      </c>
      <c r="H177" s="12"/>
    </row>
    <row r="178" spans="1:23" hidden="1" outlineLevel="2" x14ac:dyDescent="0.2">
      <c r="E178" s="37" t="str">
        <f t="shared" ref="E178:G178" si="62" xml:space="preserve"> E$46</f>
        <v xml:space="preserve">Equivalent Annual Cost (EAC) factor (ADDN2) </v>
      </c>
      <c r="F178" s="12">
        <f t="shared" si="62"/>
        <v>4</v>
      </c>
      <c r="G178" s="37" t="str">
        <f t="shared" si="62"/>
        <v>factor</v>
      </c>
      <c r="H178" s="12"/>
    </row>
    <row r="179" spans="1:23" hidden="1" outlineLevel="2" x14ac:dyDescent="0.2">
      <c r="E179" s="37" t="str">
        <f t="shared" ref="E179:G179" si="63" xml:space="preserve"> E$47</f>
        <v xml:space="preserve">Equivalent Annual Cost (EAC) factor (Residential retail) </v>
      </c>
      <c r="F179" s="12">
        <f t="shared" si="63"/>
        <v>4</v>
      </c>
      <c r="G179" s="37" t="str">
        <f t="shared" si="63"/>
        <v>factor</v>
      </c>
      <c r="H179" s="12"/>
    </row>
    <row r="180" spans="1:23" hidden="1" outlineLevel="2" x14ac:dyDescent="0.2">
      <c r="E180" s="37" t="str">
        <f t="shared" ref="E180:G180" si="64" xml:space="preserve"> E$48</f>
        <v xml:space="preserve">Equivalent Annual Cost (EAC) factor (Business retail) </v>
      </c>
      <c r="F180" s="12">
        <f t="shared" si="64"/>
        <v>4</v>
      </c>
      <c r="G180" s="37" t="str">
        <f t="shared" si="64"/>
        <v>factor</v>
      </c>
      <c r="H180" s="12"/>
    </row>
    <row r="181" spans="1:23" s="208" customFormat="1" hidden="1" outlineLevel="2" x14ac:dyDescent="0.2">
      <c r="A181" s="217"/>
      <c r="B181" s="217"/>
      <c r="C181" s="218"/>
      <c r="D181" s="219"/>
      <c r="E181" s="208" t="str">
        <f xml:space="preserve"> Time!E$60</f>
        <v>AMP period flag</v>
      </c>
      <c r="F181" s="213">
        <f xml:space="preserve"> Time!F$60</f>
        <v>0</v>
      </c>
      <c r="G181" s="213" t="str">
        <f xml:space="preserve"> Time!G$60</f>
        <v>flag</v>
      </c>
      <c r="H181" s="213">
        <f xml:space="preserve"> Time!H$60</f>
        <v>5</v>
      </c>
      <c r="I181" s="213">
        <f xml:space="preserve"> Time!I$60</f>
        <v>0</v>
      </c>
      <c r="J181" s="213">
        <f xml:space="preserve"> Time!J$60</f>
        <v>0</v>
      </c>
      <c r="K181" s="213">
        <f xml:space="preserve"> Time!K$60</f>
        <v>0</v>
      </c>
      <c r="L181" s="213">
        <f xml:space="preserve"> Time!L$60</f>
        <v>0</v>
      </c>
      <c r="M181" s="213">
        <f xml:space="preserve"> Time!M$60</f>
        <v>0</v>
      </c>
      <c r="N181" s="213">
        <f xml:space="preserve"> Time!N$60</f>
        <v>0</v>
      </c>
      <c r="O181" s="213">
        <f xml:space="preserve"> Time!O$60</f>
        <v>0</v>
      </c>
      <c r="P181" s="213">
        <f xml:space="preserve"> Time!P$60</f>
        <v>0</v>
      </c>
      <c r="Q181" s="213">
        <f xml:space="preserve"> Time!Q$60</f>
        <v>0</v>
      </c>
      <c r="R181" s="213">
        <f xml:space="preserve"> Time!R$60</f>
        <v>0</v>
      </c>
      <c r="S181" s="213">
        <f xml:space="preserve"> Time!S$60</f>
        <v>1</v>
      </c>
      <c r="T181" s="213">
        <f xml:space="preserve"> Time!T$60</f>
        <v>1</v>
      </c>
      <c r="U181" s="213">
        <f xml:space="preserve"> Time!U$60</f>
        <v>1</v>
      </c>
      <c r="V181" s="213">
        <f xml:space="preserve"> Time!V$60</f>
        <v>1</v>
      </c>
      <c r="W181" s="213">
        <f xml:space="preserve"> Time!W$60</f>
        <v>1</v>
      </c>
    </row>
    <row r="182" spans="1:23" hidden="1" outlineLevel="2" x14ac:dyDescent="0.2">
      <c r="E182" s="37" t="s">
        <v>2373</v>
      </c>
      <c r="G182" s="37" t="s">
        <v>199</v>
      </c>
      <c r="H182" s="4">
        <f t="shared" ref="H182:H189" si="65" xml:space="preserve"> SUM( J182:W182 )</f>
        <v>0</v>
      </c>
      <c r="J182" s="4">
        <f t="shared" ref="J182:W189" si="66" xml:space="preserve"> ( $F165 / $F173 ) * J$181</f>
        <v>0</v>
      </c>
      <c r="K182" s="4">
        <f t="shared" si="66"/>
        <v>0</v>
      </c>
      <c r="L182" s="4">
        <f t="shared" si="66"/>
        <v>0</v>
      </c>
      <c r="M182" s="4">
        <f t="shared" si="66"/>
        <v>0</v>
      </c>
      <c r="N182" s="4">
        <f t="shared" si="66"/>
        <v>0</v>
      </c>
      <c r="O182" s="4">
        <f t="shared" si="66"/>
        <v>0</v>
      </c>
      <c r="P182" s="4">
        <f t="shared" si="66"/>
        <v>0</v>
      </c>
      <c r="Q182" s="4">
        <f t="shared" si="66"/>
        <v>0</v>
      </c>
      <c r="R182" s="4">
        <f t="shared" si="66"/>
        <v>0</v>
      </c>
      <c r="S182" s="4">
        <f t="shared" si="66"/>
        <v>0</v>
      </c>
      <c r="T182" s="4">
        <f t="shared" si="66"/>
        <v>0</v>
      </c>
      <c r="U182" s="4">
        <f t="shared" si="66"/>
        <v>0</v>
      </c>
      <c r="V182" s="4">
        <f t="shared" si="66"/>
        <v>0</v>
      </c>
      <c r="W182" s="4">
        <f t="shared" si="66"/>
        <v>0</v>
      </c>
    </row>
    <row r="183" spans="1:23" hidden="1" outlineLevel="2" x14ac:dyDescent="0.2">
      <c r="E183" s="37" t="s">
        <v>2374</v>
      </c>
      <c r="G183" s="37" t="s">
        <v>199</v>
      </c>
      <c r="H183" s="4">
        <f t="shared" si="65"/>
        <v>0</v>
      </c>
      <c r="J183" s="4">
        <f t="shared" si="66"/>
        <v>0</v>
      </c>
      <c r="K183" s="4">
        <f t="shared" si="66"/>
        <v>0</v>
      </c>
      <c r="L183" s="4">
        <f t="shared" si="66"/>
        <v>0</v>
      </c>
      <c r="M183" s="4">
        <f t="shared" si="66"/>
        <v>0</v>
      </c>
      <c r="N183" s="4">
        <f t="shared" si="66"/>
        <v>0</v>
      </c>
      <c r="O183" s="4">
        <f t="shared" si="66"/>
        <v>0</v>
      </c>
      <c r="P183" s="4">
        <f t="shared" si="66"/>
        <v>0</v>
      </c>
      <c r="Q183" s="4">
        <f t="shared" si="66"/>
        <v>0</v>
      </c>
      <c r="R183" s="4">
        <f t="shared" si="66"/>
        <v>0</v>
      </c>
      <c r="S183" s="4">
        <f t="shared" si="66"/>
        <v>0</v>
      </c>
      <c r="T183" s="4">
        <f t="shared" si="66"/>
        <v>0</v>
      </c>
      <c r="U183" s="4">
        <f t="shared" si="66"/>
        <v>0</v>
      </c>
      <c r="V183" s="4">
        <f t="shared" si="66"/>
        <v>0</v>
      </c>
      <c r="W183" s="4">
        <f t="shared" si="66"/>
        <v>0</v>
      </c>
    </row>
    <row r="184" spans="1:23" hidden="1" outlineLevel="2" x14ac:dyDescent="0.2">
      <c r="E184" s="37" t="s">
        <v>2010</v>
      </c>
      <c r="G184" s="37" t="s">
        <v>199</v>
      </c>
      <c r="H184" s="4">
        <f t="shared" si="65"/>
        <v>0</v>
      </c>
      <c r="J184" s="4">
        <f t="shared" si="66"/>
        <v>0</v>
      </c>
      <c r="K184" s="4">
        <f t="shared" si="66"/>
        <v>0</v>
      </c>
      <c r="L184" s="4">
        <f t="shared" si="66"/>
        <v>0</v>
      </c>
      <c r="M184" s="4">
        <f t="shared" si="66"/>
        <v>0</v>
      </c>
      <c r="N184" s="4">
        <f t="shared" si="66"/>
        <v>0</v>
      </c>
      <c r="O184" s="4">
        <f t="shared" si="66"/>
        <v>0</v>
      </c>
      <c r="P184" s="4">
        <f t="shared" si="66"/>
        <v>0</v>
      </c>
      <c r="Q184" s="4">
        <f t="shared" si="66"/>
        <v>0</v>
      </c>
      <c r="R184" s="4">
        <f t="shared" si="66"/>
        <v>0</v>
      </c>
      <c r="S184" s="4">
        <f t="shared" si="66"/>
        <v>0</v>
      </c>
      <c r="T184" s="4">
        <f t="shared" si="66"/>
        <v>0</v>
      </c>
      <c r="U184" s="4">
        <f t="shared" si="66"/>
        <v>0</v>
      </c>
      <c r="V184" s="4">
        <f t="shared" si="66"/>
        <v>0</v>
      </c>
      <c r="W184" s="4">
        <f t="shared" si="66"/>
        <v>0</v>
      </c>
    </row>
    <row r="185" spans="1:23" hidden="1" outlineLevel="2" x14ac:dyDescent="0.2">
      <c r="E185" s="37" t="s">
        <v>823</v>
      </c>
      <c r="G185" s="37" t="s">
        <v>199</v>
      </c>
      <c r="H185" s="4">
        <f t="shared" si="65"/>
        <v>0</v>
      </c>
      <c r="J185" s="4">
        <f t="shared" si="66"/>
        <v>0</v>
      </c>
      <c r="K185" s="4">
        <f t="shared" si="66"/>
        <v>0</v>
      </c>
      <c r="L185" s="4">
        <f t="shared" si="66"/>
        <v>0</v>
      </c>
      <c r="M185" s="4">
        <f t="shared" si="66"/>
        <v>0</v>
      </c>
      <c r="N185" s="4">
        <f t="shared" si="66"/>
        <v>0</v>
      </c>
      <c r="O185" s="4">
        <f t="shared" si="66"/>
        <v>0</v>
      </c>
      <c r="P185" s="4">
        <f t="shared" si="66"/>
        <v>0</v>
      </c>
      <c r="Q185" s="4">
        <f t="shared" si="66"/>
        <v>0</v>
      </c>
      <c r="R185" s="4">
        <f t="shared" si="66"/>
        <v>0</v>
      </c>
      <c r="S185" s="4">
        <f t="shared" si="66"/>
        <v>0</v>
      </c>
      <c r="T185" s="4">
        <f t="shared" si="66"/>
        <v>0</v>
      </c>
      <c r="U185" s="4">
        <f t="shared" si="66"/>
        <v>0</v>
      </c>
      <c r="V185" s="4">
        <f t="shared" si="66"/>
        <v>0</v>
      </c>
      <c r="W185" s="4">
        <f t="shared" si="66"/>
        <v>0</v>
      </c>
    </row>
    <row r="186" spans="1:23" hidden="1" outlineLevel="2" x14ac:dyDescent="0.2">
      <c r="E186" s="37" t="s">
        <v>2573</v>
      </c>
      <c r="G186" s="37" t="s">
        <v>199</v>
      </c>
      <c r="H186" s="4">
        <f t="shared" si="65"/>
        <v>0</v>
      </c>
      <c r="J186" s="4">
        <f t="shared" si="66"/>
        <v>0</v>
      </c>
      <c r="K186" s="4">
        <f t="shared" si="66"/>
        <v>0</v>
      </c>
      <c r="L186" s="4">
        <f t="shared" si="66"/>
        <v>0</v>
      </c>
      <c r="M186" s="4">
        <f t="shared" si="66"/>
        <v>0</v>
      </c>
      <c r="N186" s="4">
        <f t="shared" si="66"/>
        <v>0</v>
      </c>
      <c r="O186" s="4">
        <f t="shared" si="66"/>
        <v>0</v>
      </c>
      <c r="P186" s="4">
        <f t="shared" si="66"/>
        <v>0</v>
      </c>
      <c r="Q186" s="4">
        <f t="shared" si="66"/>
        <v>0</v>
      </c>
      <c r="R186" s="4">
        <f t="shared" si="66"/>
        <v>0</v>
      </c>
      <c r="S186" s="4">
        <f t="shared" si="66"/>
        <v>0</v>
      </c>
      <c r="T186" s="4">
        <f t="shared" si="66"/>
        <v>0</v>
      </c>
      <c r="U186" s="4">
        <f t="shared" si="66"/>
        <v>0</v>
      </c>
      <c r="V186" s="4">
        <f t="shared" si="66"/>
        <v>0</v>
      </c>
      <c r="W186" s="4">
        <f t="shared" si="66"/>
        <v>0</v>
      </c>
    </row>
    <row r="187" spans="1:23" hidden="1" outlineLevel="2" x14ac:dyDescent="0.2">
      <c r="E187" s="37" t="s">
        <v>1034</v>
      </c>
      <c r="G187" s="37" t="s">
        <v>199</v>
      </c>
      <c r="H187" s="4">
        <f t="shared" si="65"/>
        <v>0</v>
      </c>
      <c r="J187" s="4">
        <f t="shared" si="66"/>
        <v>0</v>
      </c>
      <c r="K187" s="4">
        <f t="shared" si="66"/>
        <v>0</v>
      </c>
      <c r="L187" s="4">
        <f t="shared" si="66"/>
        <v>0</v>
      </c>
      <c r="M187" s="4">
        <f t="shared" si="66"/>
        <v>0</v>
      </c>
      <c r="N187" s="4">
        <f t="shared" si="66"/>
        <v>0</v>
      </c>
      <c r="O187" s="4">
        <f t="shared" si="66"/>
        <v>0</v>
      </c>
      <c r="P187" s="4">
        <f t="shared" si="66"/>
        <v>0</v>
      </c>
      <c r="Q187" s="4">
        <f t="shared" si="66"/>
        <v>0</v>
      </c>
      <c r="R187" s="4">
        <f t="shared" si="66"/>
        <v>0</v>
      </c>
      <c r="S187" s="4">
        <f t="shared" si="66"/>
        <v>0</v>
      </c>
      <c r="T187" s="4">
        <f t="shared" si="66"/>
        <v>0</v>
      </c>
      <c r="U187" s="4">
        <f t="shared" si="66"/>
        <v>0</v>
      </c>
      <c r="V187" s="4">
        <f t="shared" si="66"/>
        <v>0</v>
      </c>
      <c r="W187" s="4">
        <f t="shared" si="66"/>
        <v>0</v>
      </c>
    </row>
    <row r="188" spans="1:23" hidden="1" outlineLevel="2" x14ac:dyDescent="0.2">
      <c r="E188" s="37" t="s">
        <v>2011</v>
      </c>
      <c r="G188" s="37" t="s">
        <v>199</v>
      </c>
      <c r="H188" s="4">
        <f t="shared" si="65"/>
        <v>0</v>
      </c>
      <c r="J188" s="4">
        <f t="shared" si="66"/>
        <v>0</v>
      </c>
      <c r="K188" s="4">
        <f t="shared" si="66"/>
        <v>0</v>
      </c>
      <c r="L188" s="4">
        <f t="shared" si="66"/>
        <v>0</v>
      </c>
      <c r="M188" s="4">
        <f t="shared" si="66"/>
        <v>0</v>
      </c>
      <c r="N188" s="4">
        <f t="shared" si="66"/>
        <v>0</v>
      </c>
      <c r="O188" s="4">
        <f t="shared" si="66"/>
        <v>0</v>
      </c>
      <c r="P188" s="4">
        <f t="shared" si="66"/>
        <v>0</v>
      </c>
      <c r="Q188" s="4">
        <f t="shared" si="66"/>
        <v>0</v>
      </c>
      <c r="R188" s="4">
        <f t="shared" si="66"/>
        <v>0</v>
      </c>
      <c r="S188" s="4">
        <f t="shared" si="66"/>
        <v>0</v>
      </c>
      <c r="T188" s="4">
        <f t="shared" si="66"/>
        <v>0</v>
      </c>
      <c r="U188" s="4">
        <f t="shared" si="66"/>
        <v>0</v>
      </c>
      <c r="V188" s="4">
        <f t="shared" si="66"/>
        <v>0</v>
      </c>
      <c r="W188" s="4">
        <f t="shared" si="66"/>
        <v>0</v>
      </c>
    </row>
    <row r="189" spans="1:23" hidden="1" outlineLevel="2" x14ac:dyDescent="0.2">
      <c r="E189" s="37" t="s">
        <v>2959</v>
      </c>
      <c r="G189" s="37" t="s">
        <v>199</v>
      </c>
      <c r="H189" s="4">
        <f t="shared" si="65"/>
        <v>0</v>
      </c>
      <c r="J189" s="4">
        <f t="shared" si="66"/>
        <v>0</v>
      </c>
      <c r="K189" s="4">
        <f t="shared" si="66"/>
        <v>0</v>
      </c>
      <c r="L189" s="4">
        <f t="shared" si="66"/>
        <v>0</v>
      </c>
      <c r="M189" s="4">
        <f t="shared" si="66"/>
        <v>0</v>
      </c>
      <c r="N189" s="4">
        <f t="shared" si="66"/>
        <v>0</v>
      </c>
      <c r="O189" s="4">
        <f t="shared" si="66"/>
        <v>0</v>
      </c>
      <c r="P189" s="4">
        <f t="shared" si="66"/>
        <v>0</v>
      </c>
      <c r="Q189" s="4">
        <f t="shared" si="66"/>
        <v>0</v>
      </c>
      <c r="R189" s="4">
        <f t="shared" si="66"/>
        <v>0</v>
      </c>
      <c r="S189" s="4">
        <f t="shared" si="66"/>
        <v>0</v>
      </c>
      <c r="T189" s="4">
        <f t="shared" si="66"/>
        <v>0</v>
      </c>
      <c r="U189" s="4">
        <f t="shared" si="66"/>
        <v>0</v>
      </c>
      <c r="V189" s="4">
        <f t="shared" si="66"/>
        <v>0</v>
      </c>
      <c r="W189" s="4">
        <f t="shared" si="66"/>
        <v>0</v>
      </c>
    </row>
    <row r="190" spans="1:23" hidden="1" outlineLevel="2" x14ac:dyDescent="0.2"/>
    <row r="191" spans="1:23" hidden="1" outlineLevel="2" x14ac:dyDescent="0.2"/>
    <row r="192" spans="1:23" hidden="1" outlineLevel="2" x14ac:dyDescent="0.2">
      <c r="B192" s="33" t="s">
        <v>1149</v>
      </c>
    </row>
    <row r="193" spans="1:8" s="208" customFormat="1" hidden="1" outlineLevel="2" x14ac:dyDescent="0.2">
      <c r="A193" s="217"/>
      <c r="B193" s="217"/>
      <c r="C193" s="218"/>
      <c r="D193" s="219"/>
      <c r="E193" s="208" t="str">
        <f xml:space="preserve"> Calc!E$2673</f>
        <v xml:space="preserve">Ofwat - Unprofiled post financeability adjustments not eligible for tax uplift - real (2027-28 CPIH FYA prices) (WR) </v>
      </c>
      <c r="F193" s="209">
        <f xml:space="preserve"> Calc!F$2673</f>
        <v>0</v>
      </c>
      <c r="G193" s="208" t="str">
        <f xml:space="preserve"> Calc!G$2673</f>
        <v>£m</v>
      </c>
      <c r="H193" s="209"/>
    </row>
    <row r="194" spans="1:8" s="208" customFormat="1" hidden="1" outlineLevel="2" x14ac:dyDescent="0.2">
      <c r="A194" s="217"/>
      <c r="B194" s="217"/>
      <c r="C194" s="218"/>
      <c r="D194" s="219"/>
      <c r="E194" s="208" t="str">
        <f xml:space="preserve"> Calc!E$2674</f>
        <v xml:space="preserve">Ofwat - Unprofiled post financeability adjustments not eligible for tax uplift - real (2027-28 CPIH FYA prices) (WN) </v>
      </c>
      <c r="F194" s="209">
        <f xml:space="preserve"> Calc!F$2674</f>
        <v>0</v>
      </c>
      <c r="G194" s="208" t="str">
        <f xml:space="preserve"> Calc!G$2674</f>
        <v>£m</v>
      </c>
      <c r="H194" s="209"/>
    </row>
    <row r="195" spans="1:8" s="208" customFormat="1" hidden="1" outlineLevel="2" x14ac:dyDescent="0.2">
      <c r="A195" s="217"/>
      <c r="B195" s="217"/>
      <c r="C195" s="218"/>
      <c r="D195" s="219"/>
      <c r="E195" s="208" t="str">
        <f xml:space="preserve"> Calc!E$2675</f>
        <v xml:space="preserve">Ofwat - Unprofiled post financeability adjustments not eligible for tax uplift - real (2027-28 CPIH FYA prices) (WWN) </v>
      </c>
      <c r="F195" s="209">
        <f xml:space="preserve"> Calc!F$2675</f>
        <v>0</v>
      </c>
      <c r="G195" s="208" t="str">
        <f xml:space="preserve"> Calc!G$2675</f>
        <v>£m</v>
      </c>
      <c r="H195" s="209"/>
    </row>
    <row r="196" spans="1:8" s="208" customFormat="1" hidden="1" outlineLevel="2" x14ac:dyDescent="0.2">
      <c r="A196" s="217"/>
      <c r="B196" s="217"/>
      <c r="C196" s="218"/>
      <c r="D196" s="219"/>
      <c r="E196" s="208" t="str">
        <f xml:space="preserve"> Calc!E$2676</f>
        <v xml:space="preserve">Ofwat - Unprofiled post financeability adjustments not eligible for tax uplift - real (2027-28 CPIH FYA prices) (BR) </v>
      </c>
      <c r="F196" s="209">
        <f xml:space="preserve"> Calc!F$2676</f>
        <v>0</v>
      </c>
      <c r="G196" s="208" t="str">
        <f xml:space="preserve"> Calc!G$2676</f>
        <v>£m</v>
      </c>
      <c r="H196" s="209"/>
    </row>
    <row r="197" spans="1:8" s="208" customFormat="1" hidden="1" outlineLevel="2" x14ac:dyDescent="0.2">
      <c r="A197" s="217"/>
      <c r="B197" s="217"/>
      <c r="C197" s="218"/>
      <c r="D197" s="219"/>
      <c r="E197" s="208" t="str">
        <f xml:space="preserve"> Calc!E$2677</f>
        <v xml:space="preserve">Ofwat - Unprofiled post financeability adjustments not eligible for tax uplift - real (2027-28 CPIH FYA prices) (ADDN1) </v>
      </c>
      <c r="F197" s="209">
        <f xml:space="preserve"> Calc!F$2677</f>
        <v>0</v>
      </c>
      <c r="G197" s="208" t="str">
        <f xml:space="preserve"> Calc!G$2677</f>
        <v>£m</v>
      </c>
      <c r="H197" s="209"/>
    </row>
    <row r="198" spans="1:8" s="208" customFormat="1" hidden="1" outlineLevel="2" x14ac:dyDescent="0.2">
      <c r="A198" s="217"/>
      <c r="B198" s="217"/>
      <c r="C198" s="218"/>
      <c r="D198" s="219"/>
      <c r="E198" s="208" t="str">
        <f xml:space="preserve"> Calc!E$2678</f>
        <v xml:space="preserve">Ofwat - Unprofiled post financeability adjustments not eligible for tax uplift - real (2027-28 CPIH FYA prices) (ADDN2) </v>
      </c>
      <c r="F198" s="209">
        <f xml:space="preserve"> Calc!F$2678</f>
        <v>0</v>
      </c>
      <c r="G198" s="208" t="str">
        <f xml:space="preserve"> Calc!G$2678</f>
        <v>£m</v>
      </c>
      <c r="H198" s="209"/>
    </row>
    <row r="199" spans="1:8" s="208" customFormat="1" hidden="1" outlineLevel="2" x14ac:dyDescent="0.2">
      <c r="A199" s="217"/>
      <c r="B199" s="217"/>
      <c r="C199" s="218"/>
      <c r="D199" s="219"/>
      <c r="E199" s="208" t="str">
        <f xml:space="preserve"> Calc!E$2679</f>
        <v xml:space="preserve">Ofwat - Unprofiled post financeability adjustments not eligible for tax uplift - real (2027-28 CPIH FYA prices) (Residential retail) </v>
      </c>
      <c r="F199" s="209">
        <f xml:space="preserve"> Calc!F$2679</f>
        <v>0</v>
      </c>
      <c r="G199" s="208" t="str">
        <f xml:space="preserve"> Calc!G$2679</f>
        <v>£m</v>
      </c>
      <c r="H199" s="209"/>
    </row>
    <row r="200" spans="1:8" s="208" customFormat="1" hidden="1" outlineLevel="2" x14ac:dyDescent="0.2">
      <c r="A200" s="217"/>
      <c r="B200" s="217"/>
      <c r="C200" s="218"/>
      <c r="D200" s="219"/>
      <c r="E200" s="208" t="str">
        <f xml:space="preserve"> Calc!E$2680</f>
        <v xml:space="preserve">Ofwat - Unprofiled post financeability adjustments not eligible for tax uplift - real (2027-28 CPIH FYA prices) (Business retail) </v>
      </c>
      <c r="F200" s="209">
        <f xml:space="preserve"> Calc!F$2680</f>
        <v>0</v>
      </c>
      <c r="G200" s="208" t="str">
        <f xml:space="preserve"> Calc!G$2680</f>
        <v>£m</v>
      </c>
      <c r="H200" s="209"/>
    </row>
    <row r="201" spans="1:8" hidden="1" outlineLevel="2" x14ac:dyDescent="0.2">
      <c r="E201" s="37" t="str">
        <f t="shared" ref="E201:G201" si="67" xml:space="preserve"> E$41</f>
        <v xml:space="preserve">Equivalent Annual Cost (EAC) factor (WR) </v>
      </c>
      <c r="F201" s="12">
        <f t="shared" si="67"/>
        <v>4</v>
      </c>
      <c r="G201" s="37" t="str">
        <f t="shared" si="67"/>
        <v>factor</v>
      </c>
      <c r="H201" s="12"/>
    </row>
    <row r="202" spans="1:8" hidden="1" outlineLevel="2" x14ac:dyDescent="0.2">
      <c r="E202" s="37" t="str">
        <f t="shared" ref="E202:G202" si="68" xml:space="preserve"> E$42</f>
        <v xml:space="preserve">Equivalent Annual Cost (EAC) factor (WN) </v>
      </c>
      <c r="F202" s="12">
        <f t="shared" si="68"/>
        <v>4</v>
      </c>
      <c r="G202" s="37" t="str">
        <f t="shared" si="68"/>
        <v>factor</v>
      </c>
      <c r="H202" s="12"/>
    </row>
    <row r="203" spans="1:8" hidden="1" outlineLevel="2" x14ac:dyDescent="0.2">
      <c r="E203" s="37" t="str">
        <f t="shared" ref="E203:G203" si="69" xml:space="preserve"> E$43</f>
        <v xml:space="preserve">Equivalent Annual Cost (EAC) factor (WWN) </v>
      </c>
      <c r="F203" s="12">
        <f t="shared" si="69"/>
        <v>4</v>
      </c>
      <c r="G203" s="37" t="str">
        <f t="shared" si="69"/>
        <v>factor</v>
      </c>
      <c r="H203" s="12"/>
    </row>
    <row r="204" spans="1:8" hidden="1" outlineLevel="2" x14ac:dyDescent="0.2">
      <c r="E204" s="37" t="str">
        <f t="shared" ref="E204:G204" si="70" xml:space="preserve"> E$44</f>
        <v xml:space="preserve">Equivalent Annual Cost (EAC) factor (BR) </v>
      </c>
      <c r="F204" s="12">
        <f t="shared" si="70"/>
        <v>4</v>
      </c>
      <c r="G204" s="37" t="str">
        <f t="shared" si="70"/>
        <v>factor</v>
      </c>
      <c r="H204" s="12"/>
    </row>
    <row r="205" spans="1:8" hidden="1" outlineLevel="2" x14ac:dyDescent="0.2">
      <c r="E205" s="37" t="str">
        <f t="shared" ref="E205:G205" si="71" xml:space="preserve"> E$45</f>
        <v xml:space="preserve">Equivalent Annual Cost (EAC) factor (ADDN1) </v>
      </c>
      <c r="F205" s="12">
        <f t="shared" si="71"/>
        <v>4</v>
      </c>
      <c r="G205" s="37" t="str">
        <f t="shared" si="71"/>
        <v>factor</v>
      </c>
      <c r="H205" s="12"/>
    </row>
    <row r="206" spans="1:8" hidden="1" outlineLevel="2" x14ac:dyDescent="0.2">
      <c r="E206" s="37" t="str">
        <f t="shared" ref="E206:G206" si="72" xml:space="preserve"> E$46</f>
        <v xml:space="preserve">Equivalent Annual Cost (EAC) factor (ADDN2) </v>
      </c>
      <c r="F206" s="12">
        <f t="shared" si="72"/>
        <v>4</v>
      </c>
      <c r="G206" s="37" t="str">
        <f t="shared" si="72"/>
        <v>factor</v>
      </c>
      <c r="H206" s="12"/>
    </row>
    <row r="207" spans="1:8" hidden="1" outlineLevel="2" x14ac:dyDescent="0.2">
      <c r="E207" s="37" t="str">
        <f t="shared" ref="E207:G207" si="73" xml:space="preserve"> E$47</f>
        <v xml:space="preserve">Equivalent Annual Cost (EAC) factor (Residential retail) </v>
      </c>
      <c r="F207" s="12">
        <f t="shared" si="73"/>
        <v>4</v>
      </c>
      <c r="G207" s="37" t="str">
        <f t="shared" si="73"/>
        <v>factor</v>
      </c>
      <c r="H207" s="12"/>
    </row>
    <row r="208" spans="1:8" hidden="1" outlineLevel="2" x14ac:dyDescent="0.2">
      <c r="E208" s="37" t="str">
        <f t="shared" ref="E208:G208" si="74" xml:space="preserve"> E$48</f>
        <v xml:space="preserve">Equivalent Annual Cost (EAC) factor (Business retail) </v>
      </c>
      <c r="F208" s="12">
        <f t="shared" si="74"/>
        <v>4</v>
      </c>
      <c r="G208" s="37" t="str">
        <f t="shared" si="74"/>
        <v>factor</v>
      </c>
      <c r="H208" s="12"/>
    </row>
    <row r="209" spans="1:23" s="208" customFormat="1" hidden="1" outlineLevel="2" x14ac:dyDescent="0.2">
      <c r="A209" s="217"/>
      <c r="B209" s="217"/>
      <c r="C209" s="218"/>
      <c r="D209" s="219"/>
      <c r="E209" s="208" t="str">
        <f xml:space="preserve"> Time!E$60</f>
        <v>AMP period flag</v>
      </c>
      <c r="F209" s="213">
        <f xml:space="preserve"> Time!F$60</f>
        <v>0</v>
      </c>
      <c r="G209" s="213" t="str">
        <f xml:space="preserve"> Time!G$60</f>
        <v>flag</v>
      </c>
      <c r="H209" s="213">
        <f xml:space="preserve"> Time!H$60</f>
        <v>5</v>
      </c>
      <c r="I209" s="213">
        <f xml:space="preserve"> Time!I$60</f>
        <v>0</v>
      </c>
      <c r="J209" s="213">
        <f xml:space="preserve"> Time!J$60</f>
        <v>0</v>
      </c>
      <c r="K209" s="213">
        <f xml:space="preserve"> Time!K$60</f>
        <v>0</v>
      </c>
      <c r="L209" s="213">
        <f xml:space="preserve"> Time!L$60</f>
        <v>0</v>
      </c>
      <c r="M209" s="213">
        <f xml:space="preserve"> Time!M$60</f>
        <v>0</v>
      </c>
      <c r="N209" s="213">
        <f xml:space="preserve"> Time!N$60</f>
        <v>0</v>
      </c>
      <c r="O209" s="213">
        <f xml:space="preserve"> Time!O$60</f>
        <v>0</v>
      </c>
      <c r="P209" s="213">
        <f xml:space="preserve"> Time!P$60</f>
        <v>0</v>
      </c>
      <c r="Q209" s="213">
        <f xml:space="preserve"> Time!Q$60</f>
        <v>0</v>
      </c>
      <c r="R209" s="213">
        <f xml:space="preserve"> Time!R$60</f>
        <v>0</v>
      </c>
      <c r="S209" s="213">
        <f xml:space="preserve"> Time!S$60</f>
        <v>1</v>
      </c>
      <c r="T209" s="213">
        <f xml:space="preserve"> Time!T$60</f>
        <v>1</v>
      </c>
      <c r="U209" s="213">
        <f xml:space="preserve"> Time!U$60</f>
        <v>1</v>
      </c>
      <c r="V209" s="213">
        <f xml:space="preserve"> Time!V$60</f>
        <v>1</v>
      </c>
      <c r="W209" s="213">
        <f xml:space="preserve"> Time!W$60</f>
        <v>1</v>
      </c>
    </row>
    <row r="210" spans="1:23" hidden="1" outlineLevel="2" x14ac:dyDescent="0.2">
      <c r="E210" s="37" t="s">
        <v>1228</v>
      </c>
      <c r="G210" s="37" t="s">
        <v>199</v>
      </c>
      <c r="H210" s="4">
        <f t="shared" ref="H210:H217" si="75" xml:space="preserve"> SUM( J210:W210 )</f>
        <v>0</v>
      </c>
      <c r="J210" s="4">
        <f t="shared" ref="J210:W217" si="76" xml:space="preserve"> ( $F193 / $F201 ) * J$209</f>
        <v>0</v>
      </c>
      <c r="K210" s="4">
        <f t="shared" si="76"/>
        <v>0</v>
      </c>
      <c r="L210" s="4">
        <f t="shared" si="76"/>
        <v>0</v>
      </c>
      <c r="M210" s="4">
        <f t="shared" si="76"/>
        <v>0</v>
      </c>
      <c r="N210" s="4">
        <f t="shared" si="76"/>
        <v>0</v>
      </c>
      <c r="O210" s="4">
        <f t="shared" si="76"/>
        <v>0</v>
      </c>
      <c r="P210" s="4">
        <f t="shared" si="76"/>
        <v>0</v>
      </c>
      <c r="Q210" s="4">
        <f t="shared" si="76"/>
        <v>0</v>
      </c>
      <c r="R210" s="4">
        <f t="shared" si="76"/>
        <v>0</v>
      </c>
      <c r="S210" s="4">
        <f t="shared" si="76"/>
        <v>0</v>
      </c>
      <c r="T210" s="4">
        <f t="shared" si="76"/>
        <v>0</v>
      </c>
      <c r="U210" s="4">
        <f t="shared" si="76"/>
        <v>0</v>
      </c>
      <c r="V210" s="4">
        <f t="shared" si="76"/>
        <v>0</v>
      </c>
      <c r="W210" s="4">
        <f t="shared" si="76"/>
        <v>0</v>
      </c>
    </row>
    <row r="211" spans="1:23" hidden="1" outlineLevel="2" x14ac:dyDescent="0.2">
      <c r="E211" s="37" t="s">
        <v>1229</v>
      </c>
      <c r="G211" s="37" t="s">
        <v>199</v>
      </c>
      <c r="H211" s="4">
        <f t="shared" si="75"/>
        <v>0</v>
      </c>
      <c r="J211" s="4">
        <f t="shared" si="76"/>
        <v>0</v>
      </c>
      <c r="K211" s="4">
        <f t="shared" si="76"/>
        <v>0</v>
      </c>
      <c r="L211" s="4">
        <f t="shared" si="76"/>
        <v>0</v>
      </c>
      <c r="M211" s="4">
        <f t="shared" si="76"/>
        <v>0</v>
      </c>
      <c r="N211" s="4">
        <f t="shared" si="76"/>
        <v>0</v>
      </c>
      <c r="O211" s="4">
        <f t="shared" si="76"/>
        <v>0</v>
      </c>
      <c r="P211" s="4">
        <f t="shared" si="76"/>
        <v>0</v>
      </c>
      <c r="Q211" s="4">
        <f t="shared" si="76"/>
        <v>0</v>
      </c>
      <c r="R211" s="4">
        <f t="shared" si="76"/>
        <v>0</v>
      </c>
      <c r="S211" s="4">
        <f t="shared" si="76"/>
        <v>0</v>
      </c>
      <c r="T211" s="4">
        <f t="shared" si="76"/>
        <v>0</v>
      </c>
      <c r="U211" s="4">
        <f t="shared" si="76"/>
        <v>0</v>
      </c>
      <c r="V211" s="4">
        <f t="shared" si="76"/>
        <v>0</v>
      </c>
      <c r="W211" s="4">
        <f t="shared" si="76"/>
        <v>0</v>
      </c>
    </row>
    <row r="212" spans="1:23" hidden="1" outlineLevel="2" x14ac:dyDescent="0.2">
      <c r="E212" s="37" t="s">
        <v>1035</v>
      </c>
      <c r="G212" s="37" t="s">
        <v>199</v>
      </c>
      <c r="H212" s="4">
        <f t="shared" si="75"/>
        <v>0</v>
      </c>
      <c r="J212" s="4">
        <f t="shared" si="76"/>
        <v>0</v>
      </c>
      <c r="K212" s="4">
        <f t="shared" si="76"/>
        <v>0</v>
      </c>
      <c r="L212" s="4">
        <f t="shared" si="76"/>
        <v>0</v>
      </c>
      <c r="M212" s="4">
        <f t="shared" si="76"/>
        <v>0</v>
      </c>
      <c r="N212" s="4">
        <f t="shared" si="76"/>
        <v>0</v>
      </c>
      <c r="O212" s="4">
        <f t="shared" si="76"/>
        <v>0</v>
      </c>
      <c r="P212" s="4">
        <f t="shared" si="76"/>
        <v>0</v>
      </c>
      <c r="Q212" s="4">
        <f t="shared" si="76"/>
        <v>0</v>
      </c>
      <c r="R212" s="4">
        <f t="shared" si="76"/>
        <v>0</v>
      </c>
      <c r="S212" s="4">
        <f t="shared" si="76"/>
        <v>0</v>
      </c>
      <c r="T212" s="4">
        <f t="shared" si="76"/>
        <v>0</v>
      </c>
      <c r="U212" s="4">
        <f t="shared" si="76"/>
        <v>0</v>
      </c>
      <c r="V212" s="4">
        <f t="shared" si="76"/>
        <v>0</v>
      </c>
      <c r="W212" s="4">
        <f t="shared" si="76"/>
        <v>0</v>
      </c>
    </row>
    <row r="213" spans="1:23" hidden="1" outlineLevel="2" x14ac:dyDescent="0.2">
      <c r="E213" s="37" t="s">
        <v>2777</v>
      </c>
      <c r="G213" s="37" t="s">
        <v>199</v>
      </c>
      <c r="H213" s="4">
        <f t="shared" si="75"/>
        <v>0</v>
      </c>
      <c r="J213" s="4">
        <f t="shared" si="76"/>
        <v>0</v>
      </c>
      <c r="K213" s="4">
        <f t="shared" si="76"/>
        <v>0</v>
      </c>
      <c r="L213" s="4">
        <f t="shared" si="76"/>
        <v>0</v>
      </c>
      <c r="M213" s="4">
        <f t="shared" si="76"/>
        <v>0</v>
      </c>
      <c r="N213" s="4">
        <f t="shared" si="76"/>
        <v>0</v>
      </c>
      <c r="O213" s="4">
        <f t="shared" si="76"/>
        <v>0</v>
      </c>
      <c r="P213" s="4">
        <f t="shared" si="76"/>
        <v>0</v>
      </c>
      <c r="Q213" s="4">
        <f t="shared" si="76"/>
        <v>0</v>
      </c>
      <c r="R213" s="4">
        <f t="shared" si="76"/>
        <v>0</v>
      </c>
      <c r="S213" s="4">
        <f t="shared" si="76"/>
        <v>0</v>
      </c>
      <c r="T213" s="4">
        <f t="shared" si="76"/>
        <v>0</v>
      </c>
      <c r="U213" s="4">
        <f t="shared" si="76"/>
        <v>0</v>
      </c>
      <c r="V213" s="4">
        <f t="shared" si="76"/>
        <v>0</v>
      </c>
      <c r="W213" s="4">
        <f t="shared" si="76"/>
        <v>0</v>
      </c>
    </row>
    <row r="214" spans="1:23" hidden="1" outlineLevel="2" x14ac:dyDescent="0.2">
      <c r="E214" s="37" t="s">
        <v>2012</v>
      </c>
      <c r="G214" s="37" t="s">
        <v>199</v>
      </c>
      <c r="H214" s="4">
        <f t="shared" si="75"/>
        <v>0</v>
      </c>
      <c r="J214" s="4">
        <f t="shared" si="76"/>
        <v>0</v>
      </c>
      <c r="K214" s="4">
        <f t="shared" si="76"/>
        <v>0</v>
      </c>
      <c r="L214" s="4">
        <f t="shared" si="76"/>
        <v>0</v>
      </c>
      <c r="M214" s="4">
        <f t="shared" si="76"/>
        <v>0</v>
      </c>
      <c r="N214" s="4">
        <f t="shared" si="76"/>
        <v>0</v>
      </c>
      <c r="O214" s="4">
        <f t="shared" si="76"/>
        <v>0</v>
      </c>
      <c r="P214" s="4">
        <f t="shared" si="76"/>
        <v>0</v>
      </c>
      <c r="Q214" s="4">
        <f t="shared" si="76"/>
        <v>0</v>
      </c>
      <c r="R214" s="4">
        <f t="shared" si="76"/>
        <v>0</v>
      </c>
      <c r="S214" s="4">
        <f t="shared" si="76"/>
        <v>0</v>
      </c>
      <c r="T214" s="4">
        <f t="shared" si="76"/>
        <v>0</v>
      </c>
      <c r="U214" s="4">
        <f t="shared" si="76"/>
        <v>0</v>
      </c>
      <c r="V214" s="4">
        <f t="shared" si="76"/>
        <v>0</v>
      </c>
      <c r="W214" s="4">
        <f t="shared" si="76"/>
        <v>0</v>
      </c>
    </row>
    <row r="215" spans="1:23" hidden="1" outlineLevel="2" x14ac:dyDescent="0.2">
      <c r="E215" s="37" t="s">
        <v>484</v>
      </c>
      <c r="G215" s="37" t="s">
        <v>199</v>
      </c>
      <c r="H215" s="4">
        <f t="shared" si="75"/>
        <v>0</v>
      </c>
      <c r="J215" s="4">
        <f t="shared" si="76"/>
        <v>0</v>
      </c>
      <c r="K215" s="4">
        <f t="shared" si="76"/>
        <v>0</v>
      </c>
      <c r="L215" s="4">
        <f t="shared" si="76"/>
        <v>0</v>
      </c>
      <c r="M215" s="4">
        <f t="shared" si="76"/>
        <v>0</v>
      </c>
      <c r="N215" s="4">
        <f t="shared" si="76"/>
        <v>0</v>
      </c>
      <c r="O215" s="4">
        <f t="shared" si="76"/>
        <v>0</v>
      </c>
      <c r="P215" s="4">
        <f t="shared" si="76"/>
        <v>0</v>
      </c>
      <c r="Q215" s="4">
        <f t="shared" si="76"/>
        <v>0</v>
      </c>
      <c r="R215" s="4">
        <f t="shared" si="76"/>
        <v>0</v>
      </c>
      <c r="S215" s="4">
        <f t="shared" si="76"/>
        <v>0</v>
      </c>
      <c r="T215" s="4">
        <f t="shared" si="76"/>
        <v>0</v>
      </c>
      <c r="U215" s="4">
        <f t="shared" si="76"/>
        <v>0</v>
      </c>
      <c r="V215" s="4">
        <f t="shared" si="76"/>
        <v>0</v>
      </c>
      <c r="W215" s="4">
        <f t="shared" si="76"/>
        <v>0</v>
      </c>
    </row>
    <row r="216" spans="1:23" hidden="1" outlineLevel="2" x14ac:dyDescent="0.2">
      <c r="E216" s="37" t="s">
        <v>2574</v>
      </c>
      <c r="G216" s="37" t="s">
        <v>199</v>
      </c>
      <c r="H216" s="4">
        <f t="shared" si="75"/>
        <v>0</v>
      </c>
      <c r="J216" s="4">
        <f t="shared" si="76"/>
        <v>0</v>
      </c>
      <c r="K216" s="4">
        <f t="shared" si="76"/>
        <v>0</v>
      </c>
      <c r="L216" s="4">
        <f t="shared" si="76"/>
        <v>0</v>
      </c>
      <c r="M216" s="4">
        <f t="shared" si="76"/>
        <v>0</v>
      </c>
      <c r="N216" s="4">
        <f t="shared" si="76"/>
        <v>0</v>
      </c>
      <c r="O216" s="4">
        <f t="shared" si="76"/>
        <v>0</v>
      </c>
      <c r="P216" s="4">
        <f t="shared" si="76"/>
        <v>0</v>
      </c>
      <c r="Q216" s="4">
        <f t="shared" si="76"/>
        <v>0</v>
      </c>
      <c r="R216" s="4">
        <f t="shared" si="76"/>
        <v>0</v>
      </c>
      <c r="S216" s="4">
        <f t="shared" si="76"/>
        <v>0</v>
      </c>
      <c r="T216" s="4">
        <f t="shared" si="76"/>
        <v>0</v>
      </c>
      <c r="U216" s="4">
        <f t="shared" si="76"/>
        <v>0</v>
      </c>
      <c r="V216" s="4">
        <f t="shared" si="76"/>
        <v>0</v>
      </c>
      <c r="W216" s="4">
        <f t="shared" si="76"/>
        <v>0</v>
      </c>
    </row>
    <row r="217" spans="1:23" hidden="1" outlineLevel="2" x14ac:dyDescent="0.2">
      <c r="E217" s="37" t="s">
        <v>309</v>
      </c>
      <c r="G217" s="37" t="s">
        <v>199</v>
      </c>
      <c r="H217" s="4">
        <f t="shared" si="75"/>
        <v>0</v>
      </c>
      <c r="J217" s="4">
        <f t="shared" si="76"/>
        <v>0</v>
      </c>
      <c r="K217" s="4">
        <f t="shared" si="76"/>
        <v>0</v>
      </c>
      <c r="L217" s="4">
        <f t="shared" si="76"/>
        <v>0</v>
      </c>
      <c r="M217" s="4">
        <f t="shared" si="76"/>
        <v>0</v>
      </c>
      <c r="N217" s="4">
        <f t="shared" si="76"/>
        <v>0</v>
      </c>
      <c r="O217" s="4">
        <f t="shared" si="76"/>
        <v>0</v>
      </c>
      <c r="P217" s="4">
        <f t="shared" si="76"/>
        <v>0</v>
      </c>
      <c r="Q217" s="4">
        <f t="shared" si="76"/>
        <v>0</v>
      </c>
      <c r="R217" s="4">
        <f t="shared" si="76"/>
        <v>0</v>
      </c>
      <c r="S217" s="4">
        <f t="shared" si="76"/>
        <v>0</v>
      </c>
      <c r="T217" s="4">
        <f t="shared" si="76"/>
        <v>0</v>
      </c>
      <c r="U217" s="4">
        <f t="shared" si="76"/>
        <v>0</v>
      </c>
      <c r="V217" s="4">
        <f t="shared" si="76"/>
        <v>0</v>
      </c>
      <c r="W217" s="4">
        <f t="shared" si="76"/>
        <v>0</v>
      </c>
    </row>
    <row r="218" spans="1:23" hidden="1" outlineLevel="2" x14ac:dyDescent="0.2"/>
    <row r="219" spans="1:23" hidden="1" outlineLevel="2" x14ac:dyDescent="0.2"/>
    <row r="220" spans="1:23" hidden="1" outlineLevel="2" x14ac:dyDescent="0.2">
      <c r="B220" s="33" t="s">
        <v>2300</v>
      </c>
    </row>
    <row r="221" spans="1:23" hidden="1" outlineLevel="2" x14ac:dyDescent="0.2">
      <c r="E221" s="37" t="str">
        <f t="shared" ref="E221:G221" si="77" xml:space="preserve"> E$41</f>
        <v xml:space="preserve">Equivalent Annual Cost (EAC) factor (WR) </v>
      </c>
      <c r="F221" s="12">
        <f t="shared" si="77"/>
        <v>4</v>
      </c>
      <c r="G221" s="37" t="str">
        <f t="shared" si="77"/>
        <v>factor</v>
      </c>
      <c r="H221" s="12"/>
    </row>
    <row r="222" spans="1:23" hidden="1" outlineLevel="2" x14ac:dyDescent="0.2">
      <c r="E222" s="37" t="str">
        <f t="shared" ref="E222:G222" si="78" xml:space="preserve"> E$42</f>
        <v xml:space="preserve">Equivalent Annual Cost (EAC) factor (WN) </v>
      </c>
      <c r="F222" s="12">
        <f t="shared" si="78"/>
        <v>4</v>
      </c>
      <c r="G222" s="37" t="str">
        <f t="shared" si="78"/>
        <v>factor</v>
      </c>
      <c r="H222" s="12"/>
    </row>
    <row r="223" spans="1:23" hidden="1" outlineLevel="2" x14ac:dyDescent="0.2">
      <c r="E223" s="37" t="str">
        <f t="shared" ref="E223:G223" si="79" xml:space="preserve"> E$43</f>
        <v xml:space="preserve">Equivalent Annual Cost (EAC) factor (WWN) </v>
      </c>
      <c r="F223" s="12">
        <f t="shared" si="79"/>
        <v>4</v>
      </c>
      <c r="G223" s="37" t="str">
        <f t="shared" si="79"/>
        <v>factor</v>
      </c>
      <c r="H223" s="12"/>
    </row>
    <row r="224" spans="1:23" hidden="1" outlineLevel="2" x14ac:dyDescent="0.2">
      <c r="E224" s="37" t="str">
        <f t="shared" ref="E224:G224" si="80" xml:space="preserve"> E$44</f>
        <v xml:space="preserve">Equivalent Annual Cost (EAC) factor (BR) </v>
      </c>
      <c r="F224" s="12">
        <f t="shared" si="80"/>
        <v>4</v>
      </c>
      <c r="G224" s="37" t="str">
        <f t="shared" si="80"/>
        <v>factor</v>
      </c>
      <c r="H224" s="12"/>
    </row>
    <row r="225" spans="1:23" hidden="1" outlineLevel="2" x14ac:dyDescent="0.2">
      <c r="E225" s="37" t="str">
        <f t="shared" ref="E225:G225" si="81" xml:space="preserve"> E$45</f>
        <v xml:space="preserve">Equivalent Annual Cost (EAC) factor (ADDN1) </v>
      </c>
      <c r="F225" s="12">
        <f t="shared" si="81"/>
        <v>4</v>
      </c>
      <c r="G225" s="37" t="str">
        <f t="shared" si="81"/>
        <v>factor</v>
      </c>
      <c r="H225" s="12"/>
    </row>
    <row r="226" spans="1:23" hidden="1" outlineLevel="2" x14ac:dyDescent="0.2">
      <c r="E226" s="37" t="str">
        <f t="shared" ref="E226:G226" si="82" xml:space="preserve"> E$46</f>
        <v xml:space="preserve">Equivalent Annual Cost (EAC) factor (ADDN2) </v>
      </c>
      <c r="F226" s="12">
        <f t="shared" si="82"/>
        <v>4</v>
      </c>
      <c r="G226" s="37" t="str">
        <f t="shared" si="82"/>
        <v>factor</v>
      </c>
      <c r="H226" s="12"/>
    </row>
    <row r="227" spans="1:23" hidden="1" outlineLevel="2" x14ac:dyDescent="0.2">
      <c r="E227" s="37" t="str">
        <f t="shared" ref="E227:G227" si="83" xml:space="preserve"> E$47</f>
        <v xml:space="preserve">Equivalent Annual Cost (EAC) factor (Residential retail) </v>
      </c>
      <c r="F227" s="12">
        <f t="shared" si="83"/>
        <v>4</v>
      </c>
      <c r="G227" s="37" t="str">
        <f t="shared" si="83"/>
        <v>factor</v>
      </c>
      <c r="H227" s="12"/>
    </row>
    <row r="228" spans="1:23" hidden="1" outlineLevel="2" x14ac:dyDescent="0.2">
      <c r="E228" s="37" t="str">
        <f t="shared" ref="E228:G228" si="84" xml:space="preserve"> E$48</f>
        <v xml:space="preserve">Equivalent Annual Cost (EAC) factor (Business retail) </v>
      </c>
      <c r="F228" s="12">
        <f t="shared" si="84"/>
        <v>4</v>
      </c>
      <c r="G228" s="37" t="str">
        <f t="shared" si="84"/>
        <v>factor</v>
      </c>
      <c r="H228" s="12"/>
    </row>
    <row r="229" spans="1:23" s="208" customFormat="1" hidden="1" outlineLevel="2" x14ac:dyDescent="0.2">
      <c r="A229" s="217"/>
      <c r="B229" s="217"/>
      <c r="C229" s="218"/>
      <c r="D229" s="219"/>
      <c r="E229" s="208" t="str">
        <f xml:space="preserve"> Calc!E$2273</f>
        <v>Ofwat - Unprofiled - Residential retail revenue adjustment - real (2027-28 CPIH FYA prices)</v>
      </c>
      <c r="F229" s="209">
        <f xml:space="preserve"> Calc!F$2273</f>
        <v>0</v>
      </c>
      <c r="G229" s="208" t="str">
        <f xml:space="preserve"> Calc!G$2273</f>
        <v>£m</v>
      </c>
      <c r="H229" s="209"/>
    </row>
    <row r="230" spans="1:23" s="208" customFormat="1" hidden="1" outlineLevel="2" x14ac:dyDescent="0.2">
      <c r="A230" s="217"/>
      <c r="B230" s="217"/>
      <c r="C230" s="218"/>
      <c r="D230" s="219"/>
      <c r="E230" s="208" t="str">
        <f xml:space="preserve"> Time!E$60</f>
        <v>AMP period flag</v>
      </c>
      <c r="F230" s="213">
        <f xml:space="preserve"> Time!F$60</f>
        <v>0</v>
      </c>
      <c r="G230" s="213" t="str">
        <f xml:space="preserve"> Time!G$60</f>
        <v>flag</v>
      </c>
      <c r="H230" s="213">
        <f xml:space="preserve"> Time!H$60</f>
        <v>5</v>
      </c>
      <c r="I230" s="213">
        <f xml:space="preserve"> Time!I$60</f>
        <v>0</v>
      </c>
      <c r="J230" s="213">
        <f xml:space="preserve"> Time!J$60</f>
        <v>0</v>
      </c>
      <c r="K230" s="213">
        <f xml:space="preserve"> Time!K$60</f>
        <v>0</v>
      </c>
      <c r="L230" s="213">
        <f xml:space="preserve"> Time!L$60</f>
        <v>0</v>
      </c>
      <c r="M230" s="213">
        <f xml:space="preserve"> Time!M$60</f>
        <v>0</v>
      </c>
      <c r="N230" s="213">
        <f xml:space="preserve"> Time!N$60</f>
        <v>0</v>
      </c>
      <c r="O230" s="213">
        <f xml:space="preserve"> Time!O$60</f>
        <v>0</v>
      </c>
      <c r="P230" s="213">
        <f xml:space="preserve"> Time!P$60</f>
        <v>0</v>
      </c>
      <c r="Q230" s="213">
        <f xml:space="preserve"> Time!Q$60</f>
        <v>0</v>
      </c>
      <c r="R230" s="213">
        <f xml:space="preserve"> Time!R$60</f>
        <v>0</v>
      </c>
      <c r="S230" s="213">
        <f xml:space="preserve"> Time!S$60</f>
        <v>1</v>
      </c>
      <c r="T230" s="213">
        <f xml:space="preserve"> Time!T$60</f>
        <v>1</v>
      </c>
      <c r="U230" s="213">
        <f xml:space="preserve"> Time!U$60</f>
        <v>1</v>
      </c>
      <c r="V230" s="213">
        <f xml:space="preserve"> Time!V$60</f>
        <v>1</v>
      </c>
      <c r="W230" s="213">
        <f xml:space="preserve"> Time!W$60</f>
        <v>1</v>
      </c>
    </row>
    <row r="231" spans="1:23" hidden="1" outlineLevel="2" x14ac:dyDescent="0.2">
      <c r="E231" s="37" t="s">
        <v>2300</v>
      </c>
      <c r="G231" s="37" t="s">
        <v>199</v>
      </c>
      <c r="H231" s="12">
        <f xml:space="preserve"> SUM( J231:W231 )</f>
        <v>0</v>
      </c>
      <c r="J231" s="12">
        <f t="shared" ref="J231:W231" si="85" xml:space="preserve"> ( $F229 / INDEX( $F$221:$F$228,MATCH("*(Residential retail)*", $E$221:$E$228,0 )) ) * J230</f>
        <v>0</v>
      </c>
      <c r="K231" s="12">
        <f t="shared" si="85"/>
        <v>0</v>
      </c>
      <c r="L231" s="12">
        <f t="shared" si="85"/>
        <v>0</v>
      </c>
      <c r="M231" s="12">
        <f t="shared" si="85"/>
        <v>0</v>
      </c>
      <c r="N231" s="12">
        <f t="shared" si="85"/>
        <v>0</v>
      </c>
      <c r="O231" s="12">
        <f t="shared" si="85"/>
        <v>0</v>
      </c>
      <c r="P231" s="12">
        <f t="shared" si="85"/>
        <v>0</v>
      </c>
      <c r="Q231" s="12">
        <f t="shared" si="85"/>
        <v>0</v>
      </c>
      <c r="R231" s="12">
        <f t="shared" si="85"/>
        <v>0</v>
      </c>
      <c r="S231" s="12">
        <f t="shared" si="85"/>
        <v>0</v>
      </c>
      <c r="T231" s="12">
        <f t="shared" si="85"/>
        <v>0</v>
      </c>
      <c r="U231" s="12">
        <f t="shared" si="85"/>
        <v>0</v>
      </c>
      <c r="V231" s="12">
        <f t="shared" si="85"/>
        <v>0</v>
      </c>
      <c r="W231" s="12">
        <f t="shared" si="85"/>
        <v>0</v>
      </c>
    </row>
    <row r="232" spans="1:23" hidden="1" outlineLevel="2" x14ac:dyDescent="0.2"/>
    <row r="233" spans="1:23" hidden="1" outlineLevel="2" x14ac:dyDescent="0.2"/>
    <row r="234" spans="1:23" hidden="1" outlineLevel="2" x14ac:dyDescent="0.2">
      <c r="B234" s="33" t="s">
        <v>1945</v>
      </c>
    </row>
    <row r="235" spans="1:23" hidden="1" outlineLevel="2" x14ac:dyDescent="0.2">
      <c r="E235" s="37" t="str">
        <f t="shared" ref="E235:G235" si="86" xml:space="preserve"> E$41</f>
        <v xml:space="preserve">Equivalent Annual Cost (EAC) factor (WR) </v>
      </c>
      <c r="F235" s="12">
        <f t="shared" si="86"/>
        <v>4</v>
      </c>
      <c r="G235" s="37" t="str">
        <f t="shared" si="86"/>
        <v>factor</v>
      </c>
      <c r="H235" s="12"/>
    </row>
    <row r="236" spans="1:23" hidden="1" outlineLevel="2" x14ac:dyDescent="0.2">
      <c r="E236" s="37" t="str">
        <f t="shared" ref="E236:G236" si="87" xml:space="preserve"> E$42</f>
        <v xml:space="preserve">Equivalent Annual Cost (EAC) factor (WN) </v>
      </c>
      <c r="F236" s="12">
        <f t="shared" si="87"/>
        <v>4</v>
      </c>
      <c r="G236" s="37" t="str">
        <f t="shared" si="87"/>
        <v>factor</v>
      </c>
      <c r="H236" s="12"/>
    </row>
    <row r="237" spans="1:23" hidden="1" outlineLevel="2" x14ac:dyDescent="0.2">
      <c r="E237" s="37" t="str">
        <f t="shared" ref="E237:G237" si="88" xml:space="preserve"> E$43</f>
        <v xml:space="preserve">Equivalent Annual Cost (EAC) factor (WWN) </v>
      </c>
      <c r="F237" s="12">
        <f t="shared" si="88"/>
        <v>4</v>
      </c>
      <c r="G237" s="37" t="str">
        <f t="shared" si="88"/>
        <v>factor</v>
      </c>
      <c r="H237" s="12"/>
    </row>
    <row r="238" spans="1:23" hidden="1" outlineLevel="2" x14ac:dyDescent="0.2">
      <c r="E238" s="37" t="str">
        <f t="shared" ref="E238:G238" si="89" xml:space="preserve"> E$44</f>
        <v xml:space="preserve">Equivalent Annual Cost (EAC) factor (BR) </v>
      </c>
      <c r="F238" s="12">
        <f t="shared" si="89"/>
        <v>4</v>
      </c>
      <c r="G238" s="37" t="str">
        <f t="shared" si="89"/>
        <v>factor</v>
      </c>
      <c r="H238" s="12"/>
    </row>
    <row r="239" spans="1:23" hidden="1" outlineLevel="2" x14ac:dyDescent="0.2">
      <c r="E239" s="37" t="str">
        <f t="shared" ref="E239:G239" si="90" xml:space="preserve"> E$45</f>
        <v xml:space="preserve">Equivalent Annual Cost (EAC) factor (ADDN1) </v>
      </c>
      <c r="F239" s="12">
        <f t="shared" si="90"/>
        <v>4</v>
      </c>
      <c r="G239" s="37" t="str">
        <f t="shared" si="90"/>
        <v>factor</v>
      </c>
      <c r="H239" s="12"/>
    </row>
    <row r="240" spans="1:23" hidden="1" outlineLevel="2" x14ac:dyDescent="0.2">
      <c r="E240" s="37" t="str">
        <f t="shared" ref="E240:G240" si="91" xml:space="preserve"> E$46</f>
        <v xml:space="preserve">Equivalent Annual Cost (EAC) factor (ADDN2) </v>
      </c>
      <c r="F240" s="12">
        <f t="shared" si="91"/>
        <v>4</v>
      </c>
      <c r="G240" s="37" t="str">
        <f t="shared" si="91"/>
        <v>factor</v>
      </c>
      <c r="H240" s="12"/>
    </row>
    <row r="241" spans="1:23" hidden="1" outlineLevel="2" x14ac:dyDescent="0.2">
      <c r="E241" s="37" t="str">
        <f t="shared" ref="E241:G241" si="92" xml:space="preserve"> E$47</f>
        <v xml:space="preserve">Equivalent Annual Cost (EAC) factor (Residential retail) </v>
      </c>
      <c r="F241" s="12">
        <f t="shared" si="92"/>
        <v>4</v>
      </c>
      <c r="G241" s="37" t="str">
        <f t="shared" si="92"/>
        <v>factor</v>
      </c>
      <c r="H241" s="12"/>
    </row>
    <row r="242" spans="1:23" hidden="1" outlineLevel="2" x14ac:dyDescent="0.2">
      <c r="E242" s="37" t="str">
        <f t="shared" ref="E242:G242" si="93" xml:space="preserve"> E$48</f>
        <v xml:space="preserve">Equivalent Annual Cost (EAC) factor (Business retail) </v>
      </c>
      <c r="F242" s="12">
        <f t="shared" si="93"/>
        <v>4</v>
      </c>
      <c r="G242" s="37" t="str">
        <f t="shared" si="93"/>
        <v>factor</v>
      </c>
      <c r="H242" s="12"/>
    </row>
    <row r="243" spans="1:23" s="208" customFormat="1" hidden="1" outlineLevel="2" x14ac:dyDescent="0.2">
      <c r="A243" s="217"/>
      <c r="B243" s="217"/>
      <c r="C243" s="218"/>
      <c r="D243" s="219"/>
      <c r="E243" s="208" t="str">
        <f xml:space="preserve"> Calc!E$2297</f>
        <v>Ofwat - Unprofiled - Business retail revenue adjustment - real (2027-28 CPIH FYA prices)</v>
      </c>
      <c r="F243" s="209">
        <f xml:space="preserve"> Calc!F$2297</f>
        <v>0</v>
      </c>
      <c r="G243" s="208" t="str">
        <f xml:space="preserve"> Calc!G$2297</f>
        <v>£m</v>
      </c>
      <c r="H243" s="209"/>
    </row>
    <row r="244" spans="1:23" s="208" customFormat="1" hidden="1" outlineLevel="2" x14ac:dyDescent="0.2">
      <c r="A244" s="217"/>
      <c r="B244" s="217"/>
      <c r="C244" s="218"/>
      <c r="D244" s="219"/>
      <c r="E244" s="208" t="str">
        <f xml:space="preserve"> Time!E$60</f>
        <v>AMP period flag</v>
      </c>
      <c r="F244" s="213">
        <f xml:space="preserve"> Time!F$60</f>
        <v>0</v>
      </c>
      <c r="G244" s="213" t="str">
        <f xml:space="preserve"> Time!G$60</f>
        <v>flag</v>
      </c>
      <c r="H244" s="213">
        <f xml:space="preserve"> Time!H$60</f>
        <v>5</v>
      </c>
      <c r="I244" s="213">
        <f xml:space="preserve"> Time!I$60</f>
        <v>0</v>
      </c>
      <c r="J244" s="213">
        <f xml:space="preserve"> Time!J$60</f>
        <v>0</v>
      </c>
      <c r="K244" s="213">
        <f xml:space="preserve"> Time!K$60</f>
        <v>0</v>
      </c>
      <c r="L244" s="213">
        <f xml:space="preserve"> Time!L$60</f>
        <v>0</v>
      </c>
      <c r="M244" s="213">
        <f xml:space="preserve"> Time!M$60</f>
        <v>0</v>
      </c>
      <c r="N244" s="213">
        <f xml:space="preserve"> Time!N$60</f>
        <v>0</v>
      </c>
      <c r="O244" s="213">
        <f xml:space="preserve"> Time!O$60</f>
        <v>0</v>
      </c>
      <c r="P244" s="213">
        <f xml:space="preserve"> Time!P$60</f>
        <v>0</v>
      </c>
      <c r="Q244" s="213">
        <f xml:space="preserve"> Time!Q$60</f>
        <v>0</v>
      </c>
      <c r="R244" s="213">
        <f xml:space="preserve"> Time!R$60</f>
        <v>0</v>
      </c>
      <c r="S244" s="213">
        <f xml:space="preserve"> Time!S$60</f>
        <v>1</v>
      </c>
      <c r="T244" s="213">
        <f xml:space="preserve"> Time!T$60</f>
        <v>1</v>
      </c>
      <c r="U244" s="213">
        <f xml:space="preserve"> Time!U$60</f>
        <v>1</v>
      </c>
      <c r="V244" s="213">
        <f xml:space="preserve"> Time!V$60</f>
        <v>1</v>
      </c>
      <c r="W244" s="213">
        <f xml:space="preserve"> Time!W$60</f>
        <v>1</v>
      </c>
    </row>
    <row r="245" spans="1:23" hidden="1" outlineLevel="2" x14ac:dyDescent="0.2">
      <c r="E245" s="37" t="s">
        <v>1945</v>
      </c>
      <c r="G245" s="37" t="s">
        <v>199</v>
      </c>
      <c r="H245" s="12">
        <f xml:space="preserve"> SUM( J245:W245 )</f>
        <v>0</v>
      </c>
      <c r="J245" s="12">
        <f t="shared" ref="J245:W245" si="94" xml:space="preserve"> ( $F243 / INDEX( $F$235:$F$242,MATCH("*(Business retail)*", $E$235:$E$242,0 )) ) * J244</f>
        <v>0</v>
      </c>
      <c r="K245" s="12">
        <f t="shared" si="94"/>
        <v>0</v>
      </c>
      <c r="L245" s="12">
        <f t="shared" si="94"/>
        <v>0</v>
      </c>
      <c r="M245" s="12">
        <f t="shared" si="94"/>
        <v>0</v>
      </c>
      <c r="N245" s="12">
        <f t="shared" si="94"/>
        <v>0</v>
      </c>
      <c r="O245" s="12">
        <f t="shared" si="94"/>
        <v>0</v>
      </c>
      <c r="P245" s="12">
        <f t="shared" si="94"/>
        <v>0</v>
      </c>
      <c r="Q245" s="12">
        <f t="shared" si="94"/>
        <v>0</v>
      </c>
      <c r="R245" s="12">
        <f t="shared" si="94"/>
        <v>0</v>
      </c>
      <c r="S245" s="12">
        <f t="shared" si="94"/>
        <v>0</v>
      </c>
      <c r="T245" s="12">
        <f t="shared" si="94"/>
        <v>0</v>
      </c>
      <c r="U245" s="12">
        <f t="shared" si="94"/>
        <v>0</v>
      </c>
      <c r="V245" s="12">
        <f t="shared" si="94"/>
        <v>0</v>
      </c>
      <c r="W245" s="12">
        <f t="shared" si="94"/>
        <v>0</v>
      </c>
    </row>
    <row r="246" spans="1:23" hidden="1" outlineLevel="2" x14ac:dyDescent="0.2"/>
    <row r="247" spans="1:23" hidden="1" outlineLevel="1" x14ac:dyDescent="0.2"/>
    <row r="248" spans="1:23" hidden="1" outlineLevel="1" x14ac:dyDescent="0.2"/>
    <row r="249" spans="1:23" s="21" customFormat="1" hidden="1" outlineLevel="1" x14ac:dyDescent="0.2">
      <c r="A249" s="17"/>
      <c r="B249" s="17"/>
      <c r="C249" s="35" t="s">
        <v>1364</v>
      </c>
      <c r="D249" s="31"/>
    </row>
    <row r="250" spans="1:23" hidden="1" outlineLevel="1" x14ac:dyDescent="0.2"/>
    <row r="251" spans="1:23" hidden="1" outlineLevel="2" x14ac:dyDescent="0.2">
      <c r="B251" s="33" t="s">
        <v>1757</v>
      </c>
    </row>
    <row r="252" spans="1:23" s="208" customFormat="1" hidden="1" outlineLevel="2" x14ac:dyDescent="0.2">
      <c r="A252" s="217"/>
      <c r="B252" s="217"/>
      <c r="C252" s="218"/>
      <c r="D252" s="219"/>
      <c r="E252" s="208" t="str">
        <f xml:space="preserve"> Calc!E$2673</f>
        <v xml:space="preserve">Ofwat - Unprofiled post financeability adjustments not eligible for tax uplift - real (2027-28 CPIH FYA prices) (WR) </v>
      </c>
      <c r="F252" s="209">
        <f xml:space="preserve"> Calc!F$2673</f>
        <v>0</v>
      </c>
      <c r="G252" s="208" t="str">
        <f xml:space="preserve"> Calc!G$2673</f>
        <v>£m</v>
      </c>
      <c r="H252" s="209"/>
    </row>
    <row r="253" spans="1:23" s="208" customFormat="1" hidden="1" outlineLevel="2" x14ac:dyDescent="0.2">
      <c r="A253" s="217"/>
      <c r="B253" s="217"/>
      <c r="C253" s="218"/>
      <c r="D253" s="219"/>
      <c r="E253" s="208" t="str">
        <f xml:space="preserve"> Calc!E$2674</f>
        <v xml:space="preserve">Ofwat - Unprofiled post financeability adjustments not eligible for tax uplift - real (2027-28 CPIH FYA prices) (WN) </v>
      </c>
      <c r="F253" s="209">
        <f xml:space="preserve"> Calc!F$2674</f>
        <v>0</v>
      </c>
      <c r="G253" s="208" t="str">
        <f xml:space="preserve"> Calc!G$2674</f>
        <v>£m</v>
      </c>
      <c r="H253" s="209"/>
    </row>
    <row r="254" spans="1:23" s="208" customFormat="1" hidden="1" outlineLevel="2" x14ac:dyDescent="0.2">
      <c r="A254" s="217"/>
      <c r="B254" s="217"/>
      <c r="C254" s="218"/>
      <c r="D254" s="219"/>
      <c r="E254" s="208" t="str">
        <f xml:space="preserve"> Calc!E$2675</f>
        <v xml:space="preserve">Ofwat - Unprofiled post financeability adjustments not eligible for tax uplift - real (2027-28 CPIH FYA prices) (WWN) </v>
      </c>
      <c r="F254" s="209">
        <f xml:space="preserve"> Calc!F$2675</f>
        <v>0</v>
      </c>
      <c r="G254" s="208" t="str">
        <f xml:space="preserve"> Calc!G$2675</f>
        <v>£m</v>
      </c>
      <c r="H254" s="209"/>
    </row>
    <row r="255" spans="1:23" s="208" customFormat="1" hidden="1" outlineLevel="2" x14ac:dyDescent="0.2">
      <c r="A255" s="217"/>
      <c r="B255" s="217"/>
      <c r="C255" s="218"/>
      <c r="D255" s="219"/>
      <c r="E255" s="208" t="str">
        <f xml:space="preserve"> Calc!E$2676</f>
        <v xml:space="preserve">Ofwat - Unprofiled post financeability adjustments not eligible for tax uplift - real (2027-28 CPIH FYA prices) (BR) </v>
      </c>
      <c r="F255" s="209">
        <f xml:space="preserve"> Calc!F$2676</f>
        <v>0</v>
      </c>
      <c r="G255" s="208" t="str">
        <f xml:space="preserve"> Calc!G$2676</f>
        <v>£m</v>
      </c>
      <c r="H255" s="209"/>
    </row>
    <row r="256" spans="1:23" s="208" customFormat="1" hidden="1" outlineLevel="2" x14ac:dyDescent="0.2">
      <c r="A256" s="217"/>
      <c r="B256" s="217"/>
      <c r="C256" s="218"/>
      <c r="D256" s="219"/>
      <c r="E256" s="208" t="str">
        <f xml:space="preserve"> Calc!E$2677</f>
        <v xml:space="preserve">Ofwat - Unprofiled post financeability adjustments not eligible for tax uplift - real (2027-28 CPIH FYA prices) (ADDN1) </v>
      </c>
      <c r="F256" s="209">
        <f xml:space="preserve"> Calc!F$2677</f>
        <v>0</v>
      </c>
      <c r="G256" s="208" t="str">
        <f xml:space="preserve"> Calc!G$2677</f>
        <v>£m</v>
      </c>
      <c r="H256" s="209"/>
    </row>
    <row r="257" spans="1:23" s="208" customFormat="1" hidden="1" outlineLevel="2" x14ac:dyDescent="0.2">
      <c r="A257" s="217"/>
      <c r="B257" s="217"/>
      <c r="C257" s="218"/>
      <c r="D257" s="219"/>
      <c r="E257" s="208" t="str">
        <f xml:space="preserve"> Calc!E$2678</f>
        <v xml:space="preserve">Ofwat - Unprofiled post financeability adjustments not eligible for tax uplift - real (2027-28 CPIH FYA prices) (ADDN2) </v>
      </c>
      <c r="F257" s="209">
        <f xml:space="preserve"> Calc!F$2678</f>
        <v>0</v>
      </c>
      <c r="G257" s="208" t="str">
        <f xml:space="preserve"> Calc!G$2678</f>
        <v>£m</v>
      </c>
      <c r="H257" s="209"/>
    </row>
    <row r="258" spans="1:23" s="208" customFormat="1" hidden="1" outlineLevel="2" x14ac:dyDescent="0.2">
      <c r="A258" s="217"/>
      <c r="B258" s="217"/>
      <c r="C258" s="218"/>
      <c r="D258" s="219"/>
      <c r="E258" s="208" t="str">
        <f xml:space="preserve"> Calc!E$2679</f>
        <v xml:space="preserve">Ofwat - Unprofiled post financeability adjustments not eligible for tax uplift - real (2027-28 CPIH FYA prices) (Residential retail) </v>
      </c>
      <c r="F258" s="209">
        <f xml:space="preserve"> Calc!F$2679</f>
        <v>0</v>
      </c>
      <c r="G258" s="208" t="str">
        <f xml:space="preserve"> Calc!G$2679</f>
        <v>£m</v>
      </c>
      <c r="H258" s="209"/>
    </row>
    <row r="259" spans="1:23" s="208" customFormat="1" hidden="1" outlineLevel="2" x14ac:dyDescent="0.2">
      <c r="A259" s="217"/>
      <c r="B259" s="217"/>
      <c r="C259" s="218"/>
      <c r="D259" s="219"/>
      <c r="E259" s="208" t="str">
        <f xml:space="preserve"> Calc!E$2680</f>
        <v xml:space="preserve">Ofwat - Unprofiled post financeability adjustments not eligible for tax uplift - real (2027-28 CPIH FYA prices) (Business retail) </v>
      </c>
      <c r="F259" s="209">
        <f xml:space="preserve"> Calc!F$2680</f>
        <v>0</v>
      </c>
      <c r="G259" s="208" t="str">
        <f xml:space="preserve"> Calc!G$2680</f>
        <v>£m</v>
      </c>
      <c r="H259" s="209"/>
    </row>
    <row r="260" spans="1:23" hidden="1" outlineLevel="2" x14ac:dyDescent="0.2">
      <c r="A260" s="3"/>
      <c r="B260" s="3"/>
      <c r="C260" s="10"/>
      <c r="D260" s="11"/>
      <c r="E260" s="2" t="str">
        <f xml:space="preserve"> Inputs!E$588</f>
        <v xml:space="preserve">Discount rate (WR) </v>
      </c>
      <c r="F260" s="16">
        <f xml:space="preserve"> Inputs!F$588</f>
        <v>0</v>
      </c>
      <c r="G260" s="2" t="str">
        <f xml:space="preserve"> Inputs!G$588</f>
        <v>%</v>
      </c>
      <c r="H260" s="63"/>
    </row>
    <row r="261" spans="1:23" hidden="1" outlineLevel="2" x14ac:dyDescent="0.2">
      <c r="A261" s="3"/>
      <c r="B261" s="3"/>
      <c r="C261" s="10"/>
      <c r="D261" s="11"/>
      <c r="E261" s="2" t="str">
        <f xml:space="preserve"> Inputs!E$589</f>
        <v xml:space="preserve">Discount rate (WN) </v>
      </c>
      <c r="F261" s="16">
        <f xml:space="preserve"> Inputs!F$589</f>
        <v>0</v>
      </c>
      <c r="G261" s="2" t="str">
        <f xml:space="preserve"> Inputs!G$589</f>
        <v>%</v>
      </c>
      <c r="H261" s="63"/>
    </row>
    <row r="262" spans="1:23" hidden="1" outlineLevel="2" x14ac:dyDescent="0.2">
      <c r="A262" s="3"/>
      <c r="B262" s="3"/>
      <c r="C262" s="10"/>
      <c r="D262" s="11"/>
      <c r="E262" s="2" t="str">
        <f xml:space="preserve"> Inputs!E$590</f>
        <v xml:space="preserve">Discount rate (WWN) </v>
      </c>
      <c r="F262" s="16">
        <f xml:space="preserve"> Inputs!F$590</f>
        <v>0</v>
      </c>
      <c r="G262" s="2" t="str">
        <f xml:space="preserve"> Inputs!G$590</f>
        <v>%</v>
      </c>
      <c r="H262" s="63"/>
    </row>
    <row r="263" spans="1:23" hidden="1" outlineLevel="2" x14ac:dyDescent="0.2">
      <c r="A263" s="3"/>
      <c r="B263" s="3"/>
      <c r="C263" s="10"/>
      <c r="D263" s="11"/>
      <c r="E263" s="2" t="str">
        <f xml:space="preserve"> Inputs!E$591</f>
        <v xml:space="preserve">Discount rate (BR) </v>
      </c>
      <c r="F263" s="16">
        <f xml:space="preserve"> Inputs!F$591</f>
        <v>0</v>
      </c>
      <c r="G263" s="2" t="str">
        <f xml:space="preserve"> Inputs!G$591</f>
        <v>%</v>
      </c>
      <c r="H263" s="63"/>
    </row>
    <row r="264" spans="1:23" hidden="1" outlineLevel="2" x14ac:dyDescent="0.2">
      <c r="A264" s="3"/>
      <c r="B264" s="3"/>
      <c r="C264" s="10"/>
      <c r="D264" s="11"/>
      <c r="E264" s="2" t="str">
        <f xml:space="preserve"> Inputs!E$592</f>
        <v xml:space="preserve">Discount rate (ADDN1) </v>
      </c>
      <c r="F264" s="16">
        <f xml:space="preserve"> Inputs!F$592</f>
        <v>0</v>
      </c>
      <c r="G264" s="2" t="str">
        <f xml:space="preserve"> Inputs!G$592</f>
        <v>%</v>
      </c>
      <c r="H264" s="63"/>
    </row>
    <row r="265" spans="1:23" hidden="1" outlineLevel="2" x14ac:dyDescent="0.2">
      <c r="A265" s="3"/>
      <c r="B265" s="3"/>
      <c r="C265" s="10"/>
      <c r="D265" s="11"/>
      <c r="E265" s="2" t="str">
        <f xml:space="preserve"> Inputs!E$593</f>
        <v xml:space="preserve">Discount rate (ADDN2) </v>
      </c>
      <c r="F265" s="16">
        <f xml:space="preserve"> Inputs!F$593</f>
        <v>0</v>
      </c>
      <c r="G265" s="2" t="str">
        <f xml:space="preserve"> Inputs!G$593</f>
        <v>%</v>
      </c>
      <c r="H265" s="63"/>
    </row>
    <row r="266" spans="1:23" hidden="1" outlineLevel="2" x14ac:dyDescent="0.2">
      <c r="A266" s="3"/>
      <c r="B266" s="3"/>
      <c r="C266" s="10"/>
      <c r="D266" s="11"/>
      <c r="E266" s="2" t="str">
        <f xml:space="preserve"> Inputs!E$594</f>
        <v xml:space="preserve">Discount rate (Residential retail) </v>
      </c>
      <c r="F266" s="16">
        <f xml:space="preserve"> Inputs!F$594</f>
        <v>0</v>
      </c>
      <c r="G266" s="2" t="str">
        <f xml:space="preserve"> Inputs!G$594</f>
        <v>%</v>
      </c>
      <c r="H266" s="63"/>
    </row>
    <row r="267" spans="1:23" hidden="1" outlineLevel="2" x14ac:dyDescent="0.2">
      <c r="A267" s="3"/>
      <c r="B267" s="3"/>
      <c r="C267" s="10"/>
      <c r="D267" s="11"/>
      <c r="E267" s="2" t="str">
        <f xml:space="preserve"> Inputs!E$595</f>
        <v xml:space="preserve">Discount rate (Business retail) </v>
      </c>
      <c r="F267" s="16">
        <f xml:space="preserve"> Inputs!F$595</f>
        <v>0</v>
      </c>
      <c r="G267" s="2" t="str">
        <f xml:space="preserve"> Inputs!G$595</f>
        <v>%</v>
      </c>
      <c r="H267" s="63"/>
    </row>
    <row r="268" spans="1:23" s="208" customFormat="1" hidden="1" outlineLevel="2" x14ac:dyDescent="0.2">
      <c r="A268" s="217"/>
      <c r="B268" s="217"/>
      <c r="C268" s="218"/>
      <c r="D268" s="219"/>
      <c r="E268" s="208" t="str">
        <f xml:space="preserve"> Inputs!E$602</f>
        <v>Number of years to profile over (used with profile selector option 2)</v>
      </c>
      <c r="F268" s="213">
        <f xml:space="preserve"> Inputs!F$602</f>
        <v>0</v>
      </c>
      <c r="G268" s="208" t="str">
        <f xml:space="preserve"> Inputs!G$602</f>
        <v>nr</v>
      </c>
      <c r="H268" s="213"/>
    </row>
    <row r="269" spans="1:23" s="208" customFormat="1" hidden="1" outlineLevel="2" x14ac:dyDescent="0.2">
      <c r="A269" s="217"/>
      <c r="B269" s="217"/>
      <c r="C269" s="218"/>
      <c r="D269" s="219"/>
      <c r="E269" s="208" t="str">
        <f xml:space="preserve"> Inputs!E$597</f>
        <v>Years from valuation date</v>
      </c>
      <c r="F269" s="216">
        <f xml:space="preserve"> Inputs!F$597</f>
        <v>0</v>
      </c>
      <c r="G269" s="216" t="str">
        <f xml:space="preserve"> Inputs!G$597</f>
        <v>year</v>
      </c>
      <c r="H269" s="216">
        <f xml:space="preserve"> Inputs!H$597</f>
        <v>0</v>
      </c>
      <c r="I269" s="216">
        <f xml:space="preserve"> Inputs!I$597</f>
        <v>0</v>
      </c>
      <c r="J269" s="216">
        <f xml:space="preserve"> Inputs!J$597</f>
        <v>0</v>
      </c>
      <c r="K269" s="216">
        <f xml:space="preserve"> Inputs!K$597</f>
        <v>0</v>
      </c>
      <c r="L269" s="216">
        <f xml:space="preserve"> Inputs!L$597</f>
        <v>0</v>
      </c>
      <c r="M269" s="216">
        <f xml:space="preserve"> Inputs!M$597</f>
        <v>0</v>
      </c>
      <c r="N269" s="216">
        <f xml:space="preserve"> Inputs!N$597</f>
        <v>0</v>
      </c>
      <c r="O269" s="216">
        <f xml:space="preserve"> Inputs!O$597</f>
        <v>0</v>
      </c>
      <c r="P269" s="216">
        <f xml:space="preserve"> Inputs!P$597</f>
        <v>0</v>
      </c>
      <c r="Q269" s="216">
        <f xml:space="preserve"> Inputs!Q$597</f>
        <v>0</v>
      </c>
      <c r="R269" s="216">
        <f xml:space="preserve"> Inputs!R$597</f>
        <v>0</v>
      </c>
      <c r="S269" s="216">
        <f xml:space="preserve"> Inputs!S$597</f>
        <v>0.5</v>
      </c>
      <c r="T269" s="216">
        <f xml:space="preserve"> Inputs!T$597</f>
        <v>1.5</v>
      </c>
      <c r="U269" s="216">
        <f xml:space="preserve"> Inputs!U$597</f>
        <v>2.5</v>
      </c>
      <c r="V269" s="216">
        <f xml:space="preserve"> Inputs!V$597</f>
        <v>3.5</v>
      </c>
      <c r="W269" s="216">
        <f xml:space="preserve"> Inputs!W$597</f>
        <v>4.5</v>
      </c>
    </row>
    <row r="270" spans="1:23" s="208" customFormat="1" hidden="1" outlineLevel="2" x14ac:dyDescent="0.2">
      <c r="A270" s="217"/>
      <c r="B270" s="217"/>
      <c r="C270" s="218"/>
      <c r="D270" s="219"/>
      <c r="E270" s="208" t="str">
        <f xml:space="preserve"> Time!E$60</f>
        <v>AMP period flag</v>
      </c>
      <c r="F270" s="213">
        <f xml:space="preserve"> Time!F$60</f>
        <v>0</v>
      </c>
      <c r="G270" s="213" t="str">
        <f xml:space="preserve"> Time!G$60</f>
        <v>flag</v>
      </c>
      <c r="H270" s="213">
        <f xml:space="preserve"> Time!H$60</f>
        <v>5</v>
      </c>
      <c r="I270" s="213">
        <f xml:space="preserve"> Time!I$60</f>
        <v>0</v>
      </c>
      <c r="J270" s="213">
        <f xml:space="preserve"> Time!J$60</f>
        <v>0</v>
      </c>
      <c r="K270" s="213">
        <f xml:space="preserve"> Time!K$60</f>
        <v>0</v>
      </c>
      <c r="L270" s="213">
        <f xml:space="preserve"> Time!L$60</f>
        <v>0</v>
      </c>
      <c r="M270" s="213">
        <f xml:space="preserve"> Time!M$60</f>
        <v>0</v>
      </c>
      <c r="N270" s="213">
        <f xml:space="preserve"> Time!N$60</f>
        <v>0</v>
      </c>
      <c r="O270" s="213">
        <f xml:space="preserve"> Time!O$60</f>
        <v>0</v>
      </c>
      <c r="P270" s="213">
        <f xml:space="preserve"> Time!P$60</f>
        <v>0</v>
      </c>
      <c r="Q270" s="213">
        <f xml:space="preserve"> Time!Q$60</f>
        <v>0</v>
      </c>
      <c r="R270" s="213">
        <f xml:space="preserve"> Time!R$60</f>
        <v>0</v>
      </c>
      <c r="S270" s="213">
        <f xml:space="preserve"> Time!S$60</f>
        <v>1</v>
      </c>
      <c r="T270" s="213">
        <f xml:space="preserve"> Time!T$60</f>
        <v>1</v>
      </c>
      <c r="U270" s="213">
        <f xml:space="preserve"> Time!U$60</f>
        <v>1</v>
      </c>
      <c r="V270" s="213">
        <f xml:space="preserve"> Time!V$60</f>
        <v>1</v>
      </c>
      <c r="W270" s="213">
        <f xml:space="preserve"> Time!W$60</f>
        <v>1</v>
      </c>
    </row>
    <row r="271" spans="1:23" hidden="1" outlineLevel="2" x14ac:dyDescent="0.2">
      <c r="E271" s="37" t="s">
        <v>648</v>
      </c>
      <c r="G271" s="37" t="s">
        <v>199</v>
      </c>
      <c r="H271" s="4" t="e">
        <f t="shared" ref="H271:H278" si="95" xml:space="preserve"> SUM( J271:W271 )</f>
        <v>#DIV/0!</v>
      </c>
      <c r="J271" s="4" t="e">
        <f t="shared" ref="J271:W278" si="96" xml:space="preserve"> IF( J$269 &lt;= $F$268, ( ( $F252 / $F$268 ) * ( 1 + $F260 ) ^ J$269 ), 0 ) * J$270</f>
        <v>#DIV/0!</v>
      </c>
      <c r="K271" s="4" t="e">
        <f t="shared" si="96"/>
        <v>#DIV/0!</v>
      </c>
      <c r="L271" s="4" t="e">
        <f t="shared" si="96"/>
        <v>#DIV/0!</v>
      </c>
      <c r="M271" s="4" t="e">
        <f t="shared" si="96"/>
        <v>#DIV/0!</v>
      </c>
      <c r="N271" s="4" t="e">
        <f t="shared" si="96"/>
        <v>#DIV/0!</v>
      </c>
      <c r="O271" s="4" t="e">
        <f t="shared" si="96"/>
        <v>#DIV/0!</v>
      </c>
      <c r="P271" s="4" t="e">
        <f t="shared" si="96"/>
        <v>#DIV/0!</v>
      </c>
      <c r="Q271" s="4" t="e">
        <f t="shared" si="96"/>
        <v>#DIV/0!</v>
      </c>
      <c r="R271" s="4" t="e">
        <f t="shared" si="96"/>
        <v>#DIV/0!</v>
      </c>
      <c r="S271" s="4">
        <f t="shared" si="96"/>
        <v>0</v>
      </c>
      <c r="T271" s="4">
        <f t="shared" si="96"/>
        <v>0</v>
      </c>
      <c r="U271" s="4">
        <f t="shared" si="96"/>
        <v>0</v>
      </c>
      <c r="V271" s="4">
        <f t="shared" si="96"/>
        <v>0</v>
      </c>
      <c r="W271" s="4">
        <f t="shared" si="96"/>
        <v>0</v>
      </c>
    </row>
    <row r="272" spans="1:23" hidden="1" outlineLevel="2" x14ac:dyDescent="0.2">
      <c r="E272" s="37" t="s">
        <v>649</v>
      </c>
      <c r="G272" s="37" t="s">
        <v>199</v>
      </c>
      <c r="H272" s="4" t="e">
        <f t="shared" si="95"/>
        <v>#DIV/0!</v>
      </c>
      <c r="J272" s="4" t="e">
        <f t="shared" si="96"/>
        <v>#DIV/0!</v>
      </c>
      <c r="K272" s="4" t="e">
        <f t="shared" si="96"/>
        <v>#DIV/0!</v>
      </c>
      <c r="L272" s="4" t="e">
        <f t="shared" si="96"/>
        <v>#DIV/0!</v>
      </c>
      <c r="M272" s="4" t="e">
        <f t="shared" si="96"/>
        <v>#DIV/0!</v>
      </c>
      <c r="N272" s="4" t="e">
        <f t="shared" si="96"/>
        <v>#DIV/0!</v>
      </c>
      <c r="O272" s="4" t="e">
        <f t="shared" si="96"/>
        <v>#DIV/0!</v>
      </c>
      <c r="P272" s="4" t="e">
        <f t="shared" si="96"/>
        <v>#DIV/0!</v>
      </c>
      <c r="Q272" s="4" t="e">
        <f t="shared" si="96"/>
        <v>#DIV/0!</v>
      </c>
      <c r="R272" s="4" t="e">
        <f t="shared" si="96"/>
        <v>#DIV/0!</v>
      </c>
      <c r="S272" s="4">
        <f t="shared" si="96"/>
        <v>0</v>
      </c>
      <c r="T272" s="4">
        <f t="shared" si="96"/>
        <v>0</v>
      </c>
      <c r="U272" s="4">
        <f t="shared" si="96"/>
        <v>0</v>
      </c>
      <c r="V272" s="4">
        <f t="shared" si="96"/>
        <v>0</v>
      </c>
      <c r="W272" s="4">
        <f t="shared" si="96"/>
        <v>0</v>
      </c>
    </row>
    <row r="273" spans="1:23" hidden="1" outlineLevel="2" x14ac:dyDescent="0.2">
      <c r="E273" s="37" t="s">
        <v>2375</v>
      </c>
      <c r="G273" s="37" t="s">
        <v>199</v>
      </c>
      <c r="H273" s="4" t="e">
        <f t="shared" si="95"/>
        <v>#DIV/0!</v>
      </c>
      <c r="J273" s="4" t="e">
        <f t="shared" si="96"/>
        <v>#DIV/0!</v>
      </c>
      <c r="K273" s="4" t="e">
        <f t="shared" si="96"/>
        <v>#DIV/0!</v>
      </c>
      <c r="L273" s="4" t="e">
        <f t="shared" si="96"/>
        <v>#DIV/0!</v>
      </c>
      <c r="M273" s="4" t="e">
        <f t="shared" si="96"/>
        <v>#DIV/0!</v>
      </c>
      <c r="N273" s="4" t="e">
        <f t="shared" si="96"/>
        <v>#DIV/0!</v>
      </c>
      <c r="O273" s="4" t="e">
        <f t="shared" si="96"/>
        <v>#DIV/0!</v>
      </c>
      <c r="P273" s="4" t="e">
        <f t="shared" si="96"/>
        <v>#DIV/0!</v>
      </c>
      <c r="Q273" s="4" t="e">
        <f t="shared" si="96"/>
        <v>#DIV/0!</v>
      </c>
      <c r="R273" s="4" t="e">
        <f t="shared" si="96"/>
        <v>#DIV/0!</v>
      </c>
      <c r="S273" s="4">
        <f t="shared" si="96"/>
        <v>0</v>
      </c>
      <c r="T273" s="4">
        <f t="shared" si="96"/>
        <v>0</v>
      </c>
      <c r="U273" s="4">
        <f t="shared" si="96"/>
        <v>0</v>
      </c>
      <c r="V273" s="4">
        <f t="shared" si="96"/>
        <v>0</v>
      </c>
      <c r="W273" s="4">
        <f t="shared" si="96"/>
        <v>0</v>
      </c>
    </row>
    <row r="274" spans="1:23" hidden="1" outlineLevel="2" x14ac:dyDescent="0.2">
      <c r="E274" s="37" t="s">
        <v>2013</v>
      </c>
      <c r="G274" s="37" t="s">
        <v>199</v>
      </c>
      <c r="H274" s="4" t="e">
        <f t="shared" si="95"/>
        <v>#DIV/0!</v>
      </c>
      <c r="J274" s="4" t="e">
        <f t="shared" si="96"/>
        <v>#DIV/0!</v>
      </c>
      <c r="K274" s="4" t="e">
        <f t="shared" si="96"/>
        <v>#DIV/0!</v>
      </c>
      <c r="L274" s="4" t="e">
        <f t="shared" si="96"/>
        <v>#DIV/0!</v>
      </c>
      <c r="M274" s="4" t="e">
        <f t="shared" si="96"/>
        <v>#DIV/0!</v>
      </c>
      <c r="N274" s="4" t="e">
        <f t="shared" si="96"/>
        <v>#DIV/0!</v>
      </c>
      <c r="O274" s="4" t="e">
        <f t="shared" si="96"/>
        <v>#DIV/0!</v>
      </c>
      <c r="P274" s="4" t="e">
        <f t="shared" si="96"/>
        <v>#DIV/0!</v>
      </c>
      <c r="Q274" s="4" t="e">
        <f t="shared" si="96"/>
        <v>#DIV/0!</v>
      </c>
      <c r="R274" s="4" t="e">
        <f t="shared" si="96"/>
        <v>#DIV/0!</v>
      </c>
      <c r="S274" s="4">
        <f t="shared" si="96"/>
        <v>0</v>
      </c>
      <c r="T274" s="4">
        <f t="shared" si="96"/>
        <v>0</v>
      </c>
      <c r="U274" s="4">
        <f t="shared" si="96"/>
        <v>0</v>
      </c>
      <c r="V274" s="4">
        <f t="shared" si="96"/>
        <v>0</v>
      </c>
      <c r="W274" s="4">
        <f t="shared" si="96"/>
        <v>0</v>
      </c>
    </row>
    <row r="275" spans="1:23" hidden="1" outlineLevel="2" x14ac:dyDescent="0.2">
      <c r="E275" s="37" t="s">
        <v>1036</v>
      </c>
      <c r="G275" s="37" t="s">
        <v>199</v>
      </c>
      <c r="H275" s="4" t="e">
        <f t="shared" si="95"/>
        <v>#DIV/0!</v>
      </c>
      <c r="J275" s="4" t="e">
        <f t="shared" si="96"/>
        <v>#DIV/0!</v>
      </c>
      <c r="K275" s="4" t="e">
        <f t="shared" si="96"/>
        <v>#DIV/0!</v>
      </c>
      <c r="L275" s="4" t="e">
        <f t="shared" si="96"/>
        <v>#DIV/0!</v>
      </c>
      <c r="M275" s="4" t="e">
        <f t="shared" si="96"/>
        <v>#DIV/0!</v>
      </c>
      <c r="N275" s="4" t="e">
        <f t="shared" si="96"/>
        <v>#DIV/0!</v>
      </c>
      <c r="O275" s="4" t="e">
        <f t="shared" si="96"/>
        <v>#DIV/0!</v>
      </c>
      <c r="P275" s="4" t="e">
        <f t="shared" si="96"/>
        <v>#DIV/0!</v>
      </c>
      <c r="Q275" s="4" t="e">
        <f t="shared" si="96"/>
        <v>#DIV/0!</v>
      </c>
      <c r="R275" s="4" t="e">
        <f t="shared" si="96"/>
        <v>#DIV/0!</v>
      </c>
      <c r="S275" s="4">
        <f t="shared" si="96"/>
        <v>0</v>
      </c>
      <c r="T275" s="4">
        <f t="shared" si="96"/>
        <v>0</v>
      </c>
      <c r="U275" s="4">
        <f t="shared" si="96"/>
        <v>0</v>
      </c>
      <c r="V275" s="4">
        <f t="shared" si="96"/>
        <v>0</v>
      </c>
      <c r="W275" s="4">
        <f t="shared" si="96"/>
        <v>0</v>
      </c>
    </row>
    <row r="276" spans="1:23" hidden="1" outlineLevel="2" x14ac:dyDescent="0.2">
      <c r="E276" s="37" t="s">
        <v>2575</v>
      </c>
      <c r="G276" s="37" t="s">
        <v>199</v>
      </c>
      <c r="H276" s="4" t="e">
        <f t="shared" si="95"/>
        <v>#DIV/0!</v>
      </c>
      <c r="J276" s="4" t="e">
        <f t="shared" si="96"/>
        <v>#DIV/0!</v>
      </c>
      <c r="K276" s="4" t="e">
        <f t="shared" si="96"/>
        <v>#DIV/0!</v>
      </c>
      <c r="L276" s="4" t="e">
        <f t="shared" si="96"/>
        <v>#DIV/0!</v>
      </c>
      <c r="M276" s="4" t="e">
        <f t="shared" si="96"/>
        <v>#DIV/0!</v>
      </c>
      <c r="N276" s="4" t="e">
        <f t="shared" si="96"/>
        <v>#DIV/0!</v>
      </c>
      <c r="O276" s="4" t="e">
        <f t="shared" si="96"/>
        <v>#DIV/0!</v>
      </c>
      <c r="P276" s="4" t="e">
        <f t="shared" si="96"/>
        <v>#DIV/0!</v>
      </c>
      <c r="Q276" s="4" t="e">
        <f t="shared" si="96"/>
        <v>#DIV/0!</v>
      </c>
      <c r="R276" s="4" t="e">
        <f t="shared" si="96"/>
        <v>#DIV/0!</v>
      </c>
      <c r="S276" s="4">
        <f t="shared" si="96"/>
        <v>0</v>
      </c>
      <c r="T276" s="4">
        <f t="shared" si="96"/>
        <v>0</v>
      </c>
      <c r="U276" s="4">
        <f t="shared" si="96"/>
        <v>0</v>
      </c>
      <c r="V276" s="4">
        <f t="shared" si="96"/>
        <v>0</v>
      </c>
      <c r="W276" s="4">
        <f t="shared" si="96"/>
        <v>0</v>
      </c>
    </row>
    <row r="277" spans="1:23" hidden="1" outlineLevel="2" x14ac:dyDescent="0.2">
      <c r="E277" s="37" t="s">
        <v>1640</v>
      </c>
      <c r="G277" s="37" t="s">
        <v>199</v>
      </c>
      <c r="H277" s="4" t="e">
        <f t="shared" si="95"/>
        <v>#DIV/0!</v>
      </c>
      <c r="J277" s="4" t="e">
        <f t="shared" si="96"/>
        <v>#DIV/0!</v>
      </c>
      <c r="K277" s="4" t="e">
        <f t="shared" si="96"/>
        <v>#DIV/0!</v>
      </c>
      <c r="L277" s="4" t="e">
        <f t="shared" si="96"/>
        <v>#DIV/0!</v>
      </c>
      <c r="M277" s="4" t="e">
        <f t="shared" si="96"/>
        <v>#DIV/0!</v>
      </c>
      <c r="N277" s="4" t="e">
        <f t="shared" si="96"/>
        <v>#DIV/0!</v>
      </c>
      <c r="O277" s="4" t="e">
        <f t="shared" si="96"/>
        <v>#DIV/0!</v>
      </c>
      <c r="P277" s="4" t="e">
        <f t="shared" si="96"/>
        <v>#DIV/0!</v>
      </c>
      <c r="Q277" s="4" t="e">
        <f t="shared" si="96"/>
        <v>#DIV/0!</v>
      </c>
      <c r="R277" s="4" t="e">
        <f t="shared" si="96"/>
        <v>#DIV/0!</v>
      </c>
      <c r="S277" s="4">
        <f t="shared" si="96"/>
        <v>0</v>
      </c>
      <c r="T277" s="4">
        <f t="shared" si="96"/>
        <v>0</v>
      </c>
      <c r="U277" s="4">
        <f t="shared" si="96"/>
        <v>0</v>
      </c>
      <c r="V277" s="4">
        <f t="shared" si="96"/>
        <v>0</v>
      </c>
      <c r="W277" s="4">
        <f t="shared" si="96"/>
        <v>0</v>
      </c>
    </row>
    <row r="278" spans="1:23" hidden="1" outlineLevel="2" x14ac:dyDescent="0.2">
      <c r="E278" s="37" t="s">
        <v>2376</v>
      </c>
      <c r="G278" s="37" t="s">
        <v>199</v>
      </c>
      <c r="H278" s="4" t="e">
        <f t="shared" si="95"/>
        <v>#DIV/0!</v>
      </c>
      <c r="J278" s="4" t="e">
        <f t="shared" si="96"/>
        <v>#DIV/0!</v>
      </c>
      <c r="K278" s="4" t="e">
        <f t="shared" si="96"/>
        <v>#DIV/0!</v>
      </c>
      <c r="L278" s="4" t="e">
        <f t="shared" si="96"/>
        <v>#DIV/0!</v>
      </c>
      <c r="M278" s="4" t="e">
        <f t="shared" si="96"/>
        <v>#DIV/0!</v>
      </c>
      <c r="N278" s="4" t="e">
        <f t="shared" si="96"/>
        <v>#DIV/0!</v>
      </c>
      <c r="O278" s="4" t="e">
        <f t="shared" si="96"/>
        <v>#DIV/0!</v>
      </c>
      <c r="P278" s="4" t="e">
        <f t="shared" si="96"/>
        <v>#DIV/0!</v>
      </c>
      <c r="Q278" s="4" t="e">
        <f t="shared" si="96"/>
        <v>#DIV/0!</v>
      </c>
      <c r="R278" s="4" t="e">
        <f t="shared" si="96"/>
        <v>#DIV/0!</v>
      </c>
      <c r="S278" s="4">
        <f t="shared" si="96"/>
        <v>0</v>
      </c>
      <c r="T278" s="4">
        <f t="shared" si="96"/>
        <v>0</v>
      </c>
      <c r="U278" s="4">
        <f t="shared" si="96"/>
        <v>0</v>
      </c>
      <c r="V278" s="4">
        <f t="shared" si="96"/>
        <v>0</v>
      </c>
      <c r="W278" s="4">
        <f t="shared" si="96"/>
        <v>0</v>
      </c>
    </row>
    <row r="279" spans="1:23" hidden="1" outlineLevel="2" x14ac:dyDescent="0.2"/>
    <row r="280" spans="1:23" hidden="1" outlineLevel="2" x14ac:dyDescent="0.2"/>
    <row r="281" spans="1:23" hidden="1" outlineLevel="2" x14ac:dyDescent="0.2">
      <c r="B281" s="33" t="s">
        <v>2122</v>
      </c>
    </row>
    <row r="282" spans="1:23" s="208" customFormat="1" hidden="1" outlineLevel="2" x14ac:dyDescent="0.2">
      <c r="A282" s="217"/>
      <c r="B282" s="217"/>
      <c r="C282" s="218"/>
      <c r="D282" s="219"/>
      <c r="E282" s="208" t="str">
        <f xml:space="preserve"> Calc!E$2483</f>
        <v xml:space="preserve">Ofwat - Unprofiled post financeability adjustments eligible for tax uplift - real (2027-28 CPIH FYA prices) (WR) </v>
      </c>
      <c r="F282" s="209">
        <f xml:space="preserve"> Calc!F$2483</f>
        <v>0</v>
      </c>
      <c r="G282" s="208" t="str">
        <f xml:space="preserve"> Calc!G$2483</f>
        <v>£m</v>
      </c>
      <c r="H282" s="209"/>
    </row>
    <row r="283" spans="1:23" s="208" customFormat="1" hidden="1" outlineLevel="2" x14ac:dyDescent="0.2">
      <c r="A283" s="217"/>
      <c r="B283" s="217"/>
      <c r="C283" s="218"/>
      <c r="D283" s="219"/>
      <c r="E283" s="208" t="str">
        <f xml:space="preserve"> Calc!E$2484</f>
        <v xml:space="preserve">Ofwat - Unprofiled post financeability adjustments eligible for tax uplift - real (2027-28 CPIH FYA prices) (WN) </v>
      </c>
      <c r="F283" s="209">
        <f xml:space="preserve"> Calc!F$2484</f>
        <v>0</v>
      </c>
      <c r="G283" s="208" t="str">
        <f xml:space="preserve"> Calc!G$2484</f>
        <v>£m</v>
      </c>
      <c r="H283" s="209"/>
    </row>
    <row r="284" spans="1:23" s="208" customFormat="1" hidden="1" outlineLevel="2" x14ac:dyDescent="0.2">
      <c r="A284" s="217"/>
      <c r="B284" s="217"/>
      <c r="C284" s="218"/>
      <c r="D284" s="219"/>
      <c r="E284" s="208" t="str">
        <f xml:space="preserve"> Calc!E$2485</f>
        <v xml:space="preserve">Ofwat - Unprofiled post financeability adjustments eligible for tax uplift - real (2027-28 CPIH FYA prices) (WWN) </v>
      </c>
      <c r="F284" s="209">
        <f xml:space="preserve"> Calc!F$2485</f>
        <v>0</v>
      </c>
      <c r="G284" s="208" t="str">
        <f xml:space="preserve"> Calc!G$2485</f>
        <v>£m</v>
      </c>
      <c r="H284" s="209"/>
    </row>
    <row r="285" spans="1:23" s="208" customFormat="1" hidden="1" outlineLevel="2" x14ac:dyDescent="0.2">
      <c r="A285" s="217"/>
      <c r="B285" s="217"/>
      <c r="C285" s="218"/>
      <c r="D285" s="219"/>
      <c r="E285" s="208" t="str">
        <f xml:space="preserve"> Calc!E$2486</f>
        <v xml:space="preserve">Ofwat - Unprofiled post financeability adjustments eligible for tax uplift - real (2027-28 CPIH FYA prices) (BR) </v>
      </c>
      <c r="F285" s="209">
        <f xml:space="preserve"> Calc!F$2486</f>
        <v>0</v>
      </c>
      <c r="G285" s="208" t="str">
        <f xml:space="preserve"> Calc!G$2486</f>
        <v>£m</v>
      </c>
      <c r="H285" s="209"/>
    </row>
    <row r="286" spans="1:23" s="208" customFormat="1" hidden="1" outlineLevel="2" x14ac:dyDescent="0.2">
      <c r="A286" s="217"/>
      <c r="B286" s="217"/>
      <c r="C286" s="218"/>
      <c r="D286" s="219"/>
      <c r="E286" s="208" t="str">
        <f xml:space="preserve"> Calc!E$2487</f>
        <v xml:space="preserve">Ofwat - Unprofiled post financeability adjustments eligible for tax uplift - real (2027-28 CPIH FYA prices) (ADDN1) </v>
      </c>
      <c r="F286" s="209">
        <f xml:space="preserve"> Calc!F$2487</f>
        <v>0</v>
      </c>
      <c r="G286" s="208" t="str">
        <f xml:space="preserve"> Calc!G$2487</f>
        <v>£m</v>
      </c>
      <c r="H286" s="209"/>
    </row>
    <row r="287" spans="1:23" s="208" customFormat="1" hidden="1" outlineLevel="2" x14ac:dyDescent="0.2">
      <c r="A287" s="217"/>
      <c r="B287" s="217"/>
      <c r="C287" s="218"/>
      <c r="D287" s="219"/>
      <c r="E287" s="208" t="str">
        <f xml:space="preserve"> Calc!E$2488</f>
        <v xml:space="preserve">Ofwat - Unprofiled post financeability adjustments eligible for tax uplift - real (2027-28 CPIH FYA prices) (ADDN2) </v>
      </c>
      <c r="F287" s="209">
        <f xml:space="preserve"> Calc!F$2488</f>
        <v>0</v>
      </c>
      <c r="G287" s="208" t="str">
        <f xml:space="preserve"> Calc!G$2488</f>
        <v>£m</v>
      </c>
      <c r="H287" s="209"/>
    </row>
    <row r="288" spans="1:23" s="208" customFormat="1" hidden="1" outlineLevel="2" x14ac:dyDescent="0.2">
      <c r="A288" s="217"/>
      <c r="B288" s="217"/>
      <c r="C288" s="218"/>
      <c r="D288" s="219"/>
      <c r="E288" s="208" t="str">
        <f xml:space="preserve"> Calc!E$2489</f>
        <v xml:space="preserve">Ofwat - Unprofiled post financeability adjustments eligible for tax uplift - real (2027-28 CPIH FYA prices) (Residential retail) </v>
      </c>
      <c r="F288" s="209">
        <f xml:space="preserve"> Calc!F$2489</f>
        <v>0</v>
      </c>
      <c r="G288" s="208" t="str">
        <f xml:space="preserve"> Calc!G$2489</f>
        <v>£m</v>
      </c>
      <c r="H288" s="209"/>
    </row>
    <row r="289" spans="1:23" s="208" customFormat="1" hidden="1" outlineLevel="2" x14ac:dyDescent="0.2">
      <c r="A289" s="217"/>
      <c r="B289" s="217"/>
      <c r="C289" s="218"/>
      <c r="D289" s="219"/>
      <c r="E289" s="208" t="str">
        <f xml:space="preserve"> Calc!E$2490</f>
        <v xml:space="preserve">Ofwat - Unprofiled post financeability adjustments eligible for tax uplift - real (2027-28 CPIH FYA prices) (Business retail) </v>
      </c>
      <c r="F289" s="209">
        <f xml:space="preserve"> Calc!F$2490</f>
        <v>0</v>
      </c>
      <c r="G289" s="208" t="str">
        <f xml:space="preserve"> Calc!G$2490</f>
        <v>£m</v>
      </c>
      <c r="H289" s="209"/>
    </row>
    <row r="290" spans="1:23" hidden="1" outlineLevel="2" x14ac:dyDescent="0.2">
      <c r="A290" s="3"/>
      <c r="B290" s="3"/>
      <c r="C290" s="10"/>
      <c r="D290" s="11"/>
      <c r="E290" s="2" t="str">
        <f xml:space="preserve"> Inputs!E$588</f>
        <v xml:space="preserve">Discount rate (WR) </v>
      </c>
      <c r="F290" s="16">
        <f xml:space="preserve"> Inputs!F$588</f>
        <v>0</v>
      </c>
      <c r="G290" s="2" t="str">
        <f xml:space="preserve"> Inputs!G$588</f>
        <v>%</v>
      </c>
      <c r="H290" s="63"/>
    </row>
    <row r="291" spans="1:23" hidden="1" outlineLevel="2" x14ac:dyDescent="0.2">
      <c r="A291" s="3"/>
      <c r="B291" s="3"/>
      <c r="C291" s="10"/>
      <c r="D291" s="11"/>
      <c r="E291" s="2" t="str">
        <f xml:space="preserve"> Inputs!E$589</f>
        <v xml:space="preserve">Discount rate (WN) </v>
      </c>
      <c r="F291" s="16">
        <f xml:space="preserve"> Inputs!F$589</f>
        <v>0</v>
      </c>
      <c r="G291" s="2" t="str">
        <f xml:space="preserve"> Inputs!G$589</f>
        <v>%</v>
      </c>
      <c r="H291" s="63"/>
    </row>
    <row r="292" spans="1:23" hidden="1" outlineLevel="2" x14ac:dyDescent="0.2">
      <c r="A292" s="3"/>
      <c r="B292" s="3"/>
      <c r="C292" s="10"/>
      <c r="D292" s="11"/>
      <c r="E292" s="2" t="str">
        <f xml:space="preserve"> Inputs!E$590</f>
        <v xml:space="preserve">Discount rate (WWN) </v>
      </c>
      <c r="F292" s="16">
        <f xml:space="preserve"> Inputs!F$590</f>
        <v>0</v>
      </c>
      <c r="G292" s="2" t="str">
        <f xml:space="preserve"> Inputs!G$590</f>
        <v>%</v>
      </c>
      <c r="H292" s="63"/>
    </row>
    <row r="293" spans="1:23" hidden="1" outlineLevel="2" x14ac:dyDescent="0.2">
      <c r="A293" s="3"/>
      <c r="B293" s="3"/>
      <c r="C293" s="10"/>
      <c r="D293" s="11"/>
      <c r="E293" s="2" t="str">
        <f xml:space="preserve"> Inputs!E$591</f>
        <v xml:space="preserve">Discount rate (BR) </v>
      </c>
      <c r="F293" s="16">
        <f xml:space="preserve"> Inputs!F$591</f>
        <v>0</v>
      </c>
      <c r="G293" s="2" t="str">
        <f xml:space="preserve"> Inputs!G$591</f>
        <v>%</v>
      </c>
      <c r="H293" s="63"/>
    </row>
    <row r="294" spans="1:23" hidden="1" outlineLevel="2" x14ac:dyDescent="0.2">
      <c r="A294" s="3"/>
      <c r="B294" s="3"/>
      <c r="C294" s="10"/>
      <c r="D294" s="11"/>
      <c r="E294" s="2" t="str">
        <f xml:space="preserve"> Inputs!E$592</f>
        <v xml:space="preserve">Discount rate (ADDN1) </v>
      </c>
      <c r="F294" s="16">
        <f xml:space="preserve"> Inputs!F$592</f>
        <v>0</v>
      </c>
      <c r="G294" s="2" t="str">
        <f xml:space="preserve"> Inputs!G$592</f>
        <v>%</v>
      </c>
      <c r="H294" s="63"/>
    </row>
    <row r="295" spans="1:23" hidden="1" outlineLevel="2" x14ac:dyDescent="0.2">
      <c r="A295" s="3"/>
      <c r="B295" s="3"/>
      <c r="C295" s="10"/>
      <c r="D295" s="11"/>
      <c r="E295" s="2" t="str">
        <f xml:space="preserve"> Inputs!E$593</f>
        <v xml:space="preserve">Discount rate (ADDN2) </v>
      </c>
      <c r="F295" s="16">
        <f xml:space="preserve"> Inputs!F$593</f>
        <v>0</v>
      </c>
      <c r="G295" s="2" t="str">
        <f xml:space="preserve"> Inputs!G$593</f>
        <v>%</v>
      </c>
      <c r="H295" s="63"/>
    </row>
    <row r="296" spans="1:23" hidden="1" outlineLevel="2" x14ac:dyDescent="0.2">
      <c r="A296" s="3"/>
      <c r="B296" s="3"/>
      <c r="C296" s="10"/>
      <c r="D296" s="11"/>
      <c r="E296" s="2" t="str">
        <f xml:space="preserve"> Inputs!E$594</f>
        <v xml:space="preserve">Discount rate (Residential retail) </v>
      </c>
      <c r="F296" s="16">
        <f xml:space="preserve"> Inputs!F$594</f>
        <v>0</v>
      </c>
      <c r="G296" s="2" t="str">
        <f xml:space="preserve"> Inputs!G$594</f>
        <v>%</v>
      </c>
      <c r="H296" s="63"/>
    </row>
    <row r="297" spans="1:23" hidden="1" outlineLevel="2" x14ac:dyDescent="0.2">
      <c r="A297" s="3"/>
      <c r="B297" s="3"/>
      <c r="C297" s="10"/>
      <c r="D297" s="11"/>
      <c r="E297" s="2" t="str">
        <f xml:space="preserve"> Inputs!E$595</f>
        <v xml:space="preserve">Discount rate (Business retail) </v>
      </c>
      <c r="F297" s="16">
        <f xml:space="preserve"> Inputs!F$595</f>
        <v>0</v>
      </c>
      <c r="G297" s="2" t="str">
        <f xml:space="preserve"> Inputs!G$595</f>
        <v>%</v>
      </c>
      <c r="H297" s="63"/>
    </row>
    <row r="298" spans="1:23" s="208" customFormat="1" hidden="1" outlineLevel="2" x14ac:dyDescent="0.2">
      <c r="A298" s="217"/>
      <c r="B298" s="217"/>
      <c r="C298" s="218"/>
      <c r="D298" s="219"/>
      <c r="E298" s="208" t="str">
        <f xml:space="preserve"> Inputs!E$602</f>
        <v>Number of years to profile over (used with profile selector option 2)</v>
      </c>
      <c r="F298" s="213">
        <f xml:space="preserve"> Inputs!F$602</f>
        <v>0</v>
      </c>
      <c r="G298" s="208" t="str">
        <f xml:space="preserve"> Inputs!G$602</f>
        <v>nr</v>
      </c>
      <c r="H298" s="213"/>
    </row>
    <row r="299" spans="1:23" s="208" customFormat="1" hidden="1" outlineLevel="2" x14ac:dyDescent="0.2">
      <c r="A299" s="217"/>
      <c r="B299" s="217"/>
      <c r="C299" s="218"/>
      <c r="D299" s="219"/>
      <c r="E299" s="208" t="str">
        <f xml:space="preserve"> Inputs!E$597</f>
        <v>Years from valuation date</v>
      </c>
      <c r="F299" s="216">
        <f xml:space="preserve"> Inputs!F$597</f>
        <v>0</v>
      </c>
      <c r="G299" s="216" t="str">
        <f xml:space="preserve"> Inputs!G$597</f>
        <v>year</v>
      </c>
      <c r="H299" s="216">
        <f xml:space="preserve"> Inputs!H$597</f>
        <v>0</v>
      </c>
      <c r="I299" s="216">
        <f xml:space="preserve"> Inputs!I$597</f>
        <v>0</v>
      </c>
      <c r="J299" s="216">
        <f xml:space="preserve"> Inputs!J$597</f>
        <v>0</v>
      </c>
      <c r="K299" s="216">
        <f xml:space="preserve"> Inputs!K$597</f>
        <v>0</v>
      </c>
      <c r="L299" s="216">
        <f xml:space="preserve"> Inputs!L$597</f>
        <v>0</v>
      </c>
      <c r="M299" s="216">
        <f xml:space="preserve"> Inputs!M$597</f>
        <v>0</v>
      </c>
      <c r="N299" s="216">
        <f xml:space="preserve"> Inputs!N$597</f>
        <v>0</v>
      </c>
      <c r="O299" s="216">
        <f xml:space="preserve"> Inputs!O$597</f>
        <v>0</v>
      </c>
      <c r="P299" s="216">
        <f xml:space="preserve"> Inputs!P$597</f>
        <v>0</v>
      </c>
      <c r="Q299" s="216">
        <f xml:space="preserve"> Inputs!Q$597</f>
        <v>0</v>
      </c>
      <c r="R299" s="216">
        <f xml:space="preserve"> Inputs!R$597</f>
        <v>0</v>
      </c>
      <c r="S299" s="216">
        <f xml:space="preserve"> Inputs!S$597</f>
        <v>0.5</v>
      </c>
      <c r="T299" s="216">
        <f xml:space="preserve"> Inputs!T$597</f>
        <v>1.5</v>
      </c>
      <c r="U299" s="216">
        <f xml:space="preserve"> Inputs!U$597</f>
        <v>2.5</v>
      </c>
      <c r="V299" s="216">
        <f xml:space="preserve"> Inputs!V$597</f>
        <v>3.5</v>
      </c>
      <c r="W299" s="216">
        <f xml:space="preserve"> Inputs!W$597</f>
        <v>4.5</v>
      </c>
    </row>
    <row r="300" spans="1:23" s="208" customFormat="1" hidden="1" outlineLevel="2" x14ac:dyDescent="0.2">
      <c r="A300" s="217"/>
      <c r="B300" s="217"/>
      <c r="C300" s="218"/>
      <c r="D300" s="219"/>
      <c r="E300" s="208" t="str">
        <f xml:space="preserve"> Time!E$60</f>
        <v>AMP period flag</v>
      </c>
      <c r="F300" s="213">
        <f xml:space="preserve"> Time!F$60</f>
        <v>0</v>
      </c>
      <c r="G300" s="213" t="str">
        <f xml:space="preserve"> Time!G$60</f>
        <v>flag</v>
      </c>
      <c r="H300" s="213">
        <f xml:space="preserve"> Time!H$60</f>
        <v>5</v>
      </c>
      <c r="I300" s="213">
        <f xml:space="preserve"> Time!I$60</f>
        <v>0</v>
      </c>
      <c r="J300" s="213">
        <f xml:space="preserve"> Time!J$60</f>
        <v>0</v>
      </c>
      <c r="K300" s="213">
        <f xml:space="preserve"> Time!K$60</f>
        <v>0</v>
      </c>
      <c r="L300" s="213">
        <f xml:space="preserve"> Time!L$60</f>
        <v>0</v>
      </c>
      <c r="M300" s="213">
        <f xml:space="preserve"> Time!M$60</f>
        <v>0</v>
      </c>
      <c r="N300" s="213">
        <f xml:space="preserve"> Time!N$60</f>
        <v>0</v>
      </c>
      <c r="O300" s="213">
        <f xml:space="preserve"> Time!O$60</f>
        <v>0</v>
      </c>
      <c r="P300" s="213">
        <f xml:space="preserve"> Time!P$60</f>
        <v>0</v>
      </c>
      <c r="Q300" s="213">
        <f xml:space="preserve"> Time!Q$60</f>
        <v>0</v>
      </c>
      <c r="R300" s="213">
        <f xml:space="preserve"> Time!R$60</f>
        <v>0</v>
      </c>
      <c r="S300" s="213">
        <f xml:space="preserve"> Time!S$60</f>
        <v>1</v>
      </c>
      <c r="T300" s="213">
        <f xml:space="preserve"> Time!T$60</f>
        <v>1</v>
      </c>
      <c r="U300" s="213">
        <f xml:space="preserve"> Time!U$60</f>
        <v>1</v>
      </c>
      <c r="V300" s="213">
        <f xml:space="preserve"> Time!V$60</f>
        <v>1</v>
      </c>
      <c r="W300" s="213">
        <f xml:space="preserve"> Time!W$60</f>
        <v>1</v>
      </c>
    </row>
    <row r="301" spans="1:23" hidden="1" outlineLevel="2" x14ac:dyDescent="0.2">
      <c r="E301" s="37" t="s">
        <v>1641</v>
      </c>
      <c r="G301" s="37" t="s">
        <v>199</v>
      </c>
      <c r="H301" s="4" t="e">
        <f t="shared" ref="H301:H308" si="97" xml:space="preserve"> SUM( J301:W301 )</f>
        <v>#DIV/0!</v>
      </c>
      <c r="J301" s="4" t="e">
        <f xml:space="preserve"> IF( J$299 &lt;= $F$298, ( ( $F282 / $F$298 ) * ( 1 + $F290 ) ^ J$299 ), 0 ) * J$300</f>
        <v>#DIV/0!</v>
      </c>
      <c r="K301" s="4" t="e">
        <f t="shared" ref="J301:W308" si="98" xml:space="preserve"> IF( K$299 &lt;= $F$298, ( ( $F282 / $F$298 ) * ( 1 + $F290 ) ^ K$299 ), 0 ) * K$300</f>
        <v>#DIV/0!</v>
      </c>
      <c r="L301" s="4" t="e">
        <f t="shared" si="98"/>
        <v>#DIV/0!</v>
      </c>
      <c r="M301" s="4" t="e">
        <f t="shared" si="98"/>
        <v>#DIV/0!</v>
      </c>
      <c r="N301" s="4" t="e">
        <f t="shared" si="98"/>
        <v>#DIV/0!</v>
      </c>
      <c r="O301" s="4" t="e">
        <f t="shared" si="98"/>
        <v>#DIV/0!</v>
      </c>
      <c r="P301" s="4" t="e">
        <f t="shared" si="98"/>
        <v>#DIV/0!</v>
      </c>
      <c r="Q301" s="4" t="e">
        <f t="shared" si="98"/>
        <v>#DIV/0!</v>
      </c>
      <c r="R301" s="4" t="e">
        <f t="shared" si="98"/>
        <v>#DIV/0!</v>
      </c>
      <c r="S301" s="4">
        <f t="shared" si="98"/>
        <v>0</v>
      </c>
      <c r="T301" s="4">
        <f t="shared" si="98"/>
        <v>0</v>
      </c>
      <c r="U301" s="4">
        <f t="shared" si="98"/>
        <v>0</v>
      </c>
      <c r="V301" s="4">
        <f t="shared" si="98"/>
        <v>0</v>
      </c>
      <c r="W301" s="4">
        <f t="shared" si="98"/>
        <v>0</v>
      </c>
    </row>
    <row r="302" spans="1:23" hidden="1" outlineLevel="2" x14ac:dyDescent="0.2">
      <c r="E302" s="37" t="s">
        <v>1436</v>
      </c>
      <c r="G302" s="37" t="s">
        <v>199</v>
      </c>
      <c r="H302" s="4" t="e">
        <f t="shared" si="97"/>
        <v>#DIV/0!</v>
      </c>
      <c r="J302" s="4" t="e">
        <f t="shared" si="98"/>
        <v>#DIV/0!</v>
      </c>
      <c r="K302" s="4" t="e">
        <f t="shared" si="98"/>
        <v>#DIV/0!</v>
      </c>
      <c r="L302" s="4" t="e">
        <f t="shared" si="98"/>
        <v>#DIV/0!</v>
      </c>
      <c r="M302" s="4" t="e">
        <f t="shared" si="98"/>
        <v>#DIV/0!</v>
      </c>
      <c r="N302" s="4" t="e">
        <f t="shared" si="98"/>
        <v>#DIV/0!</v>
      </c>
      <c r="O302" s="4" t="e">
        <f t="shared" si="98"/>
        <v>#DIV/0!</v>
      </c>
      <c r="P302" s="4" t="e">
        <f t="shared" si="98"/>
        <v>#DIV/0!</v>
      </c>
      <c r="Q302" s="4" t="e">
        <f t="shared" si="98"/>
        <v>#DIV/0!</v>
      </c>
      <c r="R302" s="4" t="e">
        <f t="shared" si="98"/>
        <v>#DIV/0!</v>
      </c>
      <c r="S302" s="4">
        <f t="shared" si="98"/>
        <v>0</v>
      </c>
      <c r="T302" s="4">
        <f t="shared" si="98"/>
        <v>0</v>
      </c>
      <c r="U302" s="4">
        <f t="shared" si="98"/>
        <v>0</v>
      </c>
      <c r="V302" s="4">
        <f t="shared" si="98"/>
        <v>0</v>
      </c>
      <c r="W302" s="4">
        <f t="shared" si="98"/>
        <v>0</v>
      </c>
    </row>
    <row r="303" spans="1:23" hidden="1" outlineLevel="2" x14ac:dyDescent="0.2">
      <c r="E303" s="37" t="s">
        <v>2187</v>
      </c>
      <c r="G303" s="37" t="s">
        <v>199</v>
      </c>
      <c r="H303" s="4" t="e">
        <f t="shared" si="97"/>
        <v>#DIV/0!</v>
      </c>
      <c r="J303" s="4" t="e">
        <f t="shared" si="98"/>
        <v>#DIV/0!</v>
      </c>
      <c r="K303" s="4" t="e">
        <f t="shared" si="98"/>
        <v>#DIV/0!</v>
      </c>
      <c r="L303" s="4" t="e">
        <f t="shared" si="98"/>
        <v>#DIV/0!</v>
      </c>
      <c r="M303" s="4" t="e">
        <f t="shared" si="98"/>
        <v>#DIV/0!</v>
      </c>
      <c r="N303" s="4" t="e">
        <f t="shared" si="98"/>
        <v>#DIV/0!</v>
      </c>
      <c r="O303" s="4" t="e">
        <f t="shared" si="98"/>
        <v>#DIV/0!</v>
      </c>
      <c r="P303" s="4" t="e">
        <f t="shared" si="98"/>
        <v>#DIV/0!</v>
      </c>
      <c r="Q303" s="4" t="e">
        <f t="shared" si="98"/>
        <v>#DIV/0!</v>
      </c>
      <c r="R303" s="4" t="e">
        <f t="shared" si="98"/>
        <v>#DIV/0!</v>
      </c>
      <c r="S303" s="4">
        <f t="shared" si="98"/>
        <v>0</v>
      </c>
      <c r="T303" s="4">
        <f t="shared" si="98"/>
        <v>0</v>
      </c>
      <c r="U303" s="4">
        <f t="shared" si="98"/>
        <v>0</v>
      </c>
      <c r="V303" s="4">
        <f t="shared" si="98"/>
        <v>0</v>
      </c>
      <c r="W303" s="4">
        <f t="shared" si="98"/>
        <v>0</v>
      </c>
    </row>
    <row r="304" spans="1:23" hidden="1" outlineLevel="2" x14ac:dyDescent="0.2">
      <c r="E304" s="37" t="s">
        <v>2960</v>
      </c>
      <c r="G304" s="37" t="s">
        <v>199</v>
      </c>
      <c r="H304" s="4" t="e">
        <f t="shared" si="97"/>
        <v>#DIV/0!</v>
      </c>
      <c r="J304" s="4" t="e">
        <f t="shared" si="98"/>
        <v>#DIV/0!</v>
      </c>
      <c r="K304" s="4" t="e">
        <f t="shared" si="98"/>
        <v>#DIV/0!</v>
      </c>
      <c r="L304" s="4" t="e">
        <f t="shared" si="98"/>
        <v>#DIV/0!</v>
      </c>
      <c r="M304" s="4" t="e">
        <f t="shared" si="98"/>
        <v>#DIV/0!</v>
      </c>
      <c r="N304" s="4" t="e">
        <f t="shared" si="98"/>
        <v>#DIV/0!</v>
      </c>
      <c r="O304" s="4" t="e">
        <f t="shared" si="98"/>
        <v>#DIV/0!</v>
      </c>
      <c r="P304" s="4" t="e">
        <f t="shared" si="98"/>
        <v>#DIV/0!</v>
      </c>
      <c r="Q304" s="4" t="e">
        <f t="shared" si="98"/>
        <v>#DIV/0!</v>
      </c>
      <c r="R304" s="4" t="e">
        <f t="shared" si="98"/>
        <v>#DIV/0!</v>
      </c>
      <c r="S304" s="4">
        <f t="shared" si="98"/>
        <v>0</v>
      </c>
      <c r="T304" s="4">
        <f t="shared" si="98"/>
        <v>0</v>
      </c>
      <c r="U304" s="4">
        <f t="shared" si="98"/>
        <v>0</v>
      </c>
      <c r="V304" s="4">
        <f t="shared" si="98"/>
        <v>0</v>
      </c>
      <c r="W304" s="4">
        <f t="shared" si="98"/>
        <v>0</v>
      </c>
    </row>
    <row r="305" spans="1:23" hidden="1" outlineLevel="2" x14ac:dyDescent="0.2">
      <c r="E305" s="37" t="s">
        <v>2778</v>
      </c>
      <c r="G305" s="37" t="s">
        <v>199</v>
      </c>
      <c r="H305" s="4" t="e">
        <f t="shared" si="97"/>
        <v>#DIV/0!</v>
      </c>
      <c r="J305" s="4" t="e">
        <f t="shared" si="98"/>
        <v>#DIV/0!</v>
      </c>
      <c r="K305" s="4" t="e">
        <f t="shared" si="98"/>
        <v>#DIV/0!</v>
      </c>
      <c r="L305" s="4" t="e">
        <f t="shared" si="98"/>
        <v>#DIV/0!</v>
      </c>
      <c r="M305" s="4" t="e">
        <f t="shared" si="98"/>
        <v>#DIV/0!</v>
      </c>
      <c r="N305" s="4" t="e">
        <f t="shared" si="98"/>
        <v>#DIV/0!</v>
      </c>
      <c r="O305" s="4" t="e">
        <f t="shared" si="98"/>
        <v>#DIV/0!</v>
      </c>
      <c r="P305" s="4" t="e">
        <f t="shared" si="98"/>
        <v>#DIV/0!</v>
      </c>
      <c r="Q305" s="4" t="e">
        <f t="shared" si="98"/>
        <v>#DIV/0!</v>
      </c>
      <c r="R305" s="4" t="e">
        <f t="shared" si="98"/>
        <v>#DIV/0!</v>
      </c>
      <c r="S305" s="4">
        <f t="shared" si="98"/>
        <v>0</v>
      </c>
      <c r="T305" s="4">
        <f t="shared" si="98"/>
        <v>0</v>
      </c>
      <c r="U305" s="4">
        <f t="shared" si="98"/>
        <v>0</v>
      </c>
      <c r="V305" s="4">
        <f t="shared" si="98"/>
        <v>0</v>
      </c>
      <c r="W305" s="4">
        <f t="shared" si="98"/>
        <v>0</v>
      </c>
    </row>
    <row r="306" spans="1:23" hidden="1" outlineLevel="2" x14ac:dyDescent="0.2">
      <c r="E306" s="37" t="s">
        <v>1230</v>
      </c>
      <c r="G306" s="37" t="s">
        <v>199</v>
      </c>
      <c r="H306" s="4" t="e">
        <f t="shared" si="97"/>
        <v>#DIV/0!</v>
      </c>
      <c r="J306" s="4" t="e">
        <f t="shared" si="98"/>
        <v>#DIV/0!</v>
      </c>
      <c r="K306" s="4" t="e">
        <f t="shared" si="98"/>
        <v>#DIV/0!</v>
      </c>
      <c r="L306" s="4" t="e">
        <f t="shared" si="98"/>
        <v>#DIV/0!</v>
      </c>
      <c r="M306" s="4" t="e">
        <f t="shared" si="98"/>
        <v>#DIV/0!</v>
      </c>
      <c r="N306" s="4" t="e">
        <f t="shared" si="98"/>
        <v>#DIV/0!</v>
      </c>
      <c r="O306" s="4" t="e">
        <f t="shared" si="98"/>
        <v>#DIV/0!</v>
      </c>
      <c r="P306" s="4" t="e">
        <f t="shared" si="98"/>
        <v>#DIV/0!</v>
      </c>
      <c r="Q306" s="4" t="e">
        <f t="shared" si="98"/>
        <v>#DIV/0!</v>
      </c>
      <c r="R306" s="4" t="e">
        <f t="shared" si="98"/>
        <v>#DIV/0!</v>
      </c>
      <c r="S306" s="4">
        <f t="shared" si="98"/>
        <v>0</v>
      </c>
      <c r="T306" s="4">
        <f t="shared" si="98"/>
        <v>0</v>
      </c>
      <c r="U306" s="4">
        <f t="shared" si="98"/>
        <v>0</v>
      </c>
      <c r="V306" s="4">
        <f t="shared" si="98"/>
        <v>0</v>
      </c>
      <c r="W306" s="4">
        <f t="shared" si="98"/>
        <v>0</v>
      </c>
    </row>
    <row r="307" spans="1:23" hidden="1" outlineLevel="2" x14ac:dyDescent="0.2">
      <c r="E307" s="37" t="s">
        <v>2576</v>
      </c>
      <c r="G307" s="37" t="s">
        <v>199</v>
      </c>
      <c r="H307" s="4" t="e">
        <f t="shared" si="97"/>
        <v>#DIV/0!</v>
      </c>
      <c r="J307" s="4" t="e">
        <f t="shared" si="98"/>
        <v>#DIV/0!</v>
      </c>
      <c r="K307" s="4" t="e">
        <f t="shared" si="98"/>
        <v>#DIV/0!</v>
      </c>
      <c r="L307" s="4" t="e">
        <f t="shared" si="98"/>
        <v>#DIV/0!</v>
      </c>
      <c r="M307" s="4" t="e">
        <f t="shared" si="98"/>
        <v>#DIV/0!</v>
      </c>
      <c r="N307" s="4" t="e">
        <f t="shared" si="98"/>
        <v>#DIV/0!</v>
      </c>
      <c r="O307" s="4" t="e">
        <f t="shared" si="98"/>
        <v>#DIV/0!</v>
      </c>
      <c r="P307" s="4" t="e">
        <f t="shared" si="98"/>
        <v>#DIV/0!</v>
      </c>
      <c r="Q307" s="4" t="e">
        <f t="shared" si="98"/>
        <v>#DIV/0!</v>
      </c>
      <c r="R307" s="4" t="e">
        <f t="shared" si="98"/>
        <v>#DIV/0!</v>
      </c>
      <c r="S307" s="4">
        <f t="shared" si="98"/>
        <v>0</v>
      </c>
      <c r="T307" s="4">
        <f t="shared" si="98"/>
        <v>0</v>
      </c>
      <c r="U307" s="4">
        <f t="shared" si="98"/>
        <v>0</v>
      </c>
      <c r="V307" s="4">
        <f t="shared" si="98"/>
        <v>0</v>
      </c>
      <c r="W307" s="4">
        <f t="shared" si="98"/>
        <v>0</v>
      </c>
    </row>
    <row r="308" spans="1:23" hidden="1" outlineLevel="2" x14ac:dyDescent="0.2">
      <c r="E308" s="37" t="s">
        <v>2577</v>
      </c>
      <c r="G308" s="37" t="s">
        <v>199</v>
      </c>
      <c r="H308" s="4" t="e">
        <f t="shared" si="97"/>
        <v>#DIV/0!</v>
      </c>
      <c r="J308" s="4" t="e">
        <f t="shared" si="98"/>
        <v>#DIV/0!</v>
      </c>
      <c r="K308" s="4" t="e">
        <f t="shared" si="98"/>
        <v>#DIV/0!</v>
      </c>
      <c r="L308" s="4" t="e">
        <f t="shared" si="98"/>
        <v>#DIV/0!</v>
      </c>
      <c r="M308" s="4" t="e">
        <f t="shared" si="98"/>
        <v>#DIV/0!</v>
      </c>
      <c r="N308" s="4" t="e">
        <f t="shared" si="98"/>
        <v>#DIV/0!</v>
      </c>
      <c r="O308" s="4" t="e">
        <f t="shared" si="98"/>
        <v>#DIV/0!</v>
      </c>
      <c r="P308" s="4" t="e">
        <f t="shared" si="98"/>
        <v>#DIV/0!</v>
      </c>
      <c r="Q308" s="4" t="e">
        <f t="shared" si="98"/>
        <v>#DIV/0!</v>
      </c>
      <c r="R308" s="4" t="e">
        <f t="shared" si="98"/>
        <v>#DIV/0!</v>
      </c>
      <c r="S308" s="4">
        <f t="shared" si="98"/>
        <v>0</v>
      </c>
      <c r="T308" s="4">
        <f t="shared" si="98"/>
        <v>0</v>
      </c>
      <c r="U308" s="4">
        <f t="shared" si="98"/>
        <v>0</v>
      </c>
      <c r="V308" s="4">
        <f t="shared" si="98"/>
        <v>0</v>
      </c>
      <c r="W308" s="4">
        <f t="shared" si="98"/>
        <v>0</v>
      </c>
    </row>
    <row r="309" spans="1:23" hidden="1" outlineLevel="2" x14ac:dyDescent="0.2"/>
    <row r="310" spans="1:23" hidden="1" outlineLevel="2" x14ac:dyDescent="0.2"/>
    <row r="311" spans="1:23" hidden="1" outlineLevel="2" x14ac:dyDescent="0.2">
      <c r="B311" s="33" t="s">
        <v>57</v>
      </c>
    </row>
    <row r="312" spans="1:23" hidden="1" outlineLevel="2" x14ac:dyDescent="0.2">
      <c r="A312" s="3"/>
      <c r="B312" s="3"/>
      <c r="C312" s="10"/>
      <c r="D312" s="11"/>
      <c r="E312" s="2" t="str">
        <f xml:space="preserve"> Inputs!E$588</f>
        <v xml:space="preserve">Discount rate (WR) </v>
      </c>
      <c r="F312" s="16">
        <f xml:space="preserve"> Inputs!F$588</f>
        <v>0</v>
      </c>
      <c r="G312" s="2" t="str">
        <f xml:space="preserve"> Inputs!G$588</f>
        <v>%</v>
      </c>
      <c r="H312" s="63"/>
    </row>
    <row r="313" spans="1:23" hidden="1" outlineLevel="2" x14ac:dyDescent="0.2">
      <c r="A313" s="3"/>
      <c r="B313" s="3"/>
      <c r="C313" s="10"/>
      <c r="D313" s="11"/>
      <c r="E313" s="2" t="str">
        <f xml:space="preserve"> Inputs!E$589</f>
        <v xml:space="preserve">Discount rate (WN) </v>
      </c>
      <c r="F313" s="16">
        <f xml:space="preserve"> Inputs!F$589</f>
        <v>0</v>
      </c>
      <c r="G313" s="2" t="str">
        <f xml:space="preserve"> Inputs!G$589</f>
        <v>%</v>
      </c>
      <c r="H313" s="63"/>
    </row>
    <row r="314" spans="1:23" hidden="1" outlineLevel="2" x14ac:dyDescent="0.2">
      <c r="A314" s="3"/>
      <c r="B314" s="3"/>
      <c r="C314" s="10"/>
      <c r="D314" s="11"/>
      <c r="E314" s="2" t="str">
        <f xml:space="preserve"> Inputs!E$590</f>
        <v xml:space="preserve">Discount rate (WWN) </v>
      </c>
      <c r="F314" s="16">
        <f xml:space="preserve"> Inputs!F$590</f>
        <v>0</v>
      </c>
      <c r="G314" s="2" t="str">
        <f xml:space="preserve"> Inputs!G$590</f>
        <v>%</v>
      </c>
      <c r="H314" s="63"/>
    </row>
    <row r="315" spans="1:23" hidden="1" outlineLevel="2" x14ac:dyDescent="0.2">
      <c r="A315" s="3"/>
      <c r="B315" s="3"/>
      <c r="C315" s="10"/>
      <c r="D315" s="11"/>
      <c r="E315" s="2" t="str">
        <f xml:space="preserve"> Inputs!E$591</f>
        <v xml:space="preserve">Discount rate (BR) </v>
      </c>
      <c r="F315" s="16">
        <f xml:space="preserve"> Inputs!F$591</f>
        <v>0</v>
      </c>
      <c r="G315" s="2" t="str">
        <f xml:space="preserve"> Inputs!G$591</f>
        <v>%</v>
      </c>
      <c r="H315" s="63"/>
    </row>
    <row r="316" spans="1:23" hidden="1" outlineLevel="2" x14ac:dyDescent="0.2">
      <c r="A316" s="3"/>
      <c r="B316" s="3"/>
      <c r="C316" s="10"/>
      <c r="D316" s="11"/>
      <c r="E316" s="2" t="str">
        <f xml:space="preserve"> Inputs!E$592</f>
        <v xml:space="preserve">Discount rate (ADDN1) </v>
      </c>
      <c r="F316" s="16">
        <f xml:space="preserve"> Inputs!F$592</f>
        <v>0</v>
      </c>
      <c r="G316" s="2" t="str">
        <f xml:space="preserve"> Inputs!G$592</f>
        <v>%</v>
      </c>
      <c r="H316" s="63"/>
    </row>
    <row r="317" spans="1:23" hidden="1" outlineLevel="2" x14ac:dyDescent="0.2">
      <c r="A317" s="3"/>
      <c r="B317" s="3"/>
      <c r="C317" s="10"/>
      <c r="D317" s="11"/>
      <c r="E317" s="2" t="str">
        <f xml:space="preserve"> Inputs!E$593</f>
        <v xml:space="preserve">Discount rate (ADDN2) </v>
      </c>
      <c r="F317" s="16">
        <f xml:space="preserve"> Inputs!F$593</f>
        <v>0</v>
      </c>
      <c r="G317" s="2" t="str">
        <f xml:space="preserve"> Inputs!G$593</f>
        <v>%</v>
      </c>
      <c r="H317" s="63"/>
    </row>
    <row r="318" spans="1:23" hidden="1" outlineLevel="2" x14ac:dyDescent="0.2">
      <c r="A318" s="3"/>
      <c r="B318" s="3"/>
      <c r="C318" s="10"/>
      <c r="D318" s="11"/>
      <c r="E318" s="2" t="str">
        <f xml:space="preserve"> Inputs!E$594</f>
        <v xml:space="preserve">Discount rate (Residential retail) </v>
      </c>
      <c r="F318" s="16">
        <f xml:space="preserve"> Inputs!F$594</f>
        <v>0</v>
      </c>
      <c r="G318" s="2" t="str">
        <f xml:space="preserve"> Inputs!G$594</f>
        <v>%</v>
      </c>
      <c r="H318" s="63"/>
    </row>
    <row r="319" spans="1:23" hidden="1" outlineLevel="2" x14ac:dyDescent="0.2">
      <c r="A319" s="3"/>
      <c r="B319" s="3"/>
      <c r="C319" s="10"/>
      <c r="D319" s="11"/>
      <c r="E319" s="2" t="str">
        <f xml:space="preserve"> Inputs!E$595</f>
        <v xml:space="preserve">Discount rate (Business retail) </v>
      </c>
      <c r="F319" s="16">
        <f xml:space="preserve"> Inputs!F$595</f>
        <v>0</v>
      </c>
      <c r="G319" s="2" t="str">
        <f xml:space="preserve"> Inputs!G$595</f>
        <v>%</v>
      </c>
      <c r="H319" s="63"/>
    </row>
    <row r="320" spans="1:23" s="208" customFormat="1" hidden="1" outlineLevel="2" x14ac:dyDescent="0.2">
      <c r="A320" s="217"/>
      <c r="B320" s="217"/>
      <c r="C320" s="218"/>
      <c r="D320" s="219"/>
      <c r="E320" s="208" t="str">
        <f xml:space="preserve"> Inputs!E$602</f>
        <v>Number of years to profile over (used with profile selector option 2)</v>
      </c>
      <c r="F320" s="213">
        <f xml:space="preserve"> Inputs!F$602</f>
        <v>0</v>
      </c>
      <c r="G320" s="208" t="str">
        <f xml:space="preserve"> Inputs!G$602</f>
        <v>nr</v>
      </c>
      <c r="H320" s="213"/>
    </row>
    <row r="321" spans="1:23" s="208" customFormat="1" hidden="1" outlineLevel="2" x14ac:dyDescent="0.2">
      <c r="A321" s="217"/>
      <c r="B321" s="217"/>
      <c r="C321" s="218"/>
      <c r="D321" s="219"/>
      <c r="E321" s="208" t="str">
        <f xml:space="preserve"> Calc!E$2273</f>
        <v>Ofwat - Unprofiled - Residential retail revenue adjustment - real (2027-28 CPIH FYA prices)</v>
      </c>
      <c r="F321" s="209">
        <f xml:space="preserve"> Calc!F$2273</f>
        <v>0</v>
      </c>
      <c r="G321" s="208" t="str">
        <f xml:space="preserve"> Calc!G$2273</f>
        <v>£m</v>
      </c>
      <c r="H321" s="209"/>
    </row>
    <row r="322" spans="1:23" s="208" customFormat="1" hidden="1" outlineLevel="2" x14ac:dyDescent="0.2">
      <c r="A322" s="217"/>
      <c r="B322" s="217"/>
      <c r="C322" s="218"/>
      <c r="D322" s="219"/>
      <c r="E322" s="208" t="str">
        <f xml:space="preserve"> Inputs!E$597</f>
        <v>Years from valuation date</v>
      </c>
      <c r="F322" s="216">
        <f xml:space="preserve"> Inputs!F$597</f>
        <v>0</v>
      </c>
      <c r="G322" s="216" t="str">
        <f xml:space="preserve"> Inputs!G$597</f>
        <v>year</v>
      </c>
      <c r="H322" s="216">
        <f xml:space="preserve"> Inputs!H$597</f>
        <v>0</v>
      </c>
      <c r="I322" s="216">
        <f xml:space="preserve"> Inputs!I$597</f>
        <v>0</v>
      </c>
      <c r="J322" s="216">
        <f xml:space="preserve"> Inputs!J$597</f>
        <v>0</v>
      </c>
      <c r="K322" s="216">
        <f xml:space="preserve"> Inputs!K$597</f>
        <v>0</v>
      </c>
      <c r="L322" s="216">
        <f xml:space="preserve"> Inputs!L$597</f>
        <v>0</v>
      </c>
      <c r="M322" s="216">
        <f xml:space="preserve"> Inputs!M$597</f>
        <v>0</v>
      </c>
      <c r="N322" s="216">
        <f xml:space="preserve"> Inputs!N$597</f>
        <v>0</v>
      </c>
      <c r="O322" s="216">
        <f xml:space="preserve"> Inputs!O$597</f>
        <v>0</v>
      </c>
      <c r="P322" s="216">
        <f xml:space="preserve"> Inputs!P$597</f>
        <v>0</v>
      </c>
      <c r="Q322" s="216">
        <f xml:space="preserve"> Inputs!Q$597</f>
        <v>0</v>
      </c>
      <c r="R322" s="216">
        <f xml:space="preserve"> Inputs!R$597</f>
        <v>0</v>
      </c>
      <c r="S322" s="216">
        <f xml:space="preserve"> Inputs!S$597</f>
        <v>0.5</v>
      </c>
      <c r="T322" s="216">
        <f xml:space="preserve"> Inputs!T$597</f>
        <v>1.5</v>
      </c>
      <c r="U322" s="216">
        <f xml:space="preserve"> Inputs!U$597</f>
        <v>2.5</v>
      </c>
      <c r="V322" s="216">
        <f xml:space="preserve"> Inputs!V$597</f>
        <v>3.5</v>
      </c>
      <c r="W322" s="216">
        <f xml:space="preserve"> Inputs!W$597</f>
        <v>4.5</v>
      </c>
    </row>
    <row r="323" spans="1:23" s="208" customFormat="1" hidden="1" outlineLevel="2" x14ac:dyDescent="0.2">
      <c r="A323" s="217"/>
      <c r="B323" s="217"/>
      <c r="C323" s="218"/>
      <c r="D323" s="219"/>
      <c r="E323" s="208" t="str">
        <f xml:space="preserve"> Time!E$60</f>
        <v>AMP period flag</v>
      </c>
      <c r="F323" s="213">
        <f xml:space="preserve"> Time!F$60</f>
        <v>0</v>
      </c>
      <c r="G323" s="213" t="str">
        <f xml:space="preserve"> Time!G$60</f>
        <v>flag</v>
      </c>
      <c r="H323" s="213">
        <f xml:space="preserve"> Time!H$60</f>
        <v>5</v>
      </c>
      <c r="I323" s="213">
        <f xml:space="preserve"> Time!I$60</f>
        <v>0</v>
      </c>
      <c r="J323" s="213">
        <f xml:space="preserve"> Time!J$60</f>
        <v>0</v>
      </c>
      <c r="K323" s="213">
        <f xml:space="preserve"> Time!K$60</f>
        <v>0</v>
      </c>
      <c r="L323" s="213">
        <f xml:space="preserve"> Time!L$60</f>
        <v>0</v>
      </c>
      <c r="M323" s="213">
        <f xml:space="preserve"> Time!M$60</f>
        <v>0</v>
      </c>
      <c r="N323" s="213">
        <f xml:space="preserve"> Time!N$60</f>
        <v>0</v>
      </c>
      <c r="O323" s="213">
        <f xml:space="preserve"> Time!O$60</f>
        <v>0</v>
      </c>
      <c r="P323" s="213">
        <f xml:space="preserve"> Time!P$60</f>
        <v>0</v>
      </c>
      <c r="Q323" s="213">
        <f xml:space="preserve"> Time!Q$60</f>
        <v>0</v>
      </c>
      <c r="R323" s="213">
        <f xml:space="preserve"> Time!R$60</f>
        <v>0</v>
      </c>
      <c r="S323" s="213">
        <f xml:space="preserve"> Time!S$60</f>
        <v>1</v>
      </c>
      <c r="T323" s="213">
        <f xml:space="preserve"> Time!T$60</f>
        <v>1</v>
      </c>
      <c r="U323" s="213">
        <f xml:space="preserve"> Time!U$60</f>
        <v>1</v>
      </c>
      <c r="V323" s="213">
        <f xml:space="preserve"> Time!V$60</f>
        <v>1</v>
      </c>
      <c r="W323" s="213">
        <f xml:space="preserve"> Time!W$60</f>
        <v>1</v>
      </c>
    </row>
    <row r="324" spans="1:23" hidden="1" outlineLevel="2" x14ac:dyDescent="0.2">
      <c r="E324" s="37" t="s">
        <v>57</v>
      </c>
      <c r="G324" s="37" t="s">
        <v>199</v>
      </c>
      <c r="H324" s="12" t="e">
        <f xml:space="preserve"> SUM( J324:W324 )</f>
        <v>#DIV/0!</v>
      </c>
      <c r="J324" s="12" t="e">
        <f t="shared" ref="J324:W324" si="99" xml:space="preserve"> IF( J322 &lt;= $F320, ( ( $F321 / $F320 ) * ( 1 + INDEX( $F$312:$F$319,MATCH("*(Residential retail)*", $E$312:$E$319,0 )) ) ^ J322 ), 0 ) * J323</f>
        <v>#DIV/0!</v>
      </c>
      <c r="K324" s="12" t="e">
        <f t="shared" si="99"/>
        <v>#DIV/0!</v>
      </c>
      <c r="L324" s="12" t="e">
        <f t="shared" si="99"/>
        <v>#DIV/0!</v>
      </c>
      <c r="M324" s="12" t="e">
        <f t="shared" si="99"/>
        <v>#DIV/0!</v>
      </c>
      <c r="N324" s="12" t="e">
        <f t="shared" si="99"/>
        <v>#DIV/0!</v>
      </c>
      <c r="O324" s="12" t="e">
        <f t="shared" si="99"/>
        <v>#DIV/0!</v>
      </c>
      <c r="P324" s="12" t="e">
        <f t="shared" si="99"/>
        <v>#DIV/0!</v>
      </c>
      <c r="Q324" s="12" t="e">
        <f t="shared" si="99"/>
        <v>#DIV/0!</v>
      </c>
      <c r="R324" s="12" t="e">
        <f t="shared" si="99"/>
        <v>#DIV/0!</v>
      </c>
      <c r="S324" s="12">
        <f t="shared" si="99"/>
        <v>0</v>
      </c>
      <c r="T324" s="12">
        <f t="shared" si="99"/>
        <v>0</v>
      </c>
      <c r="U324" s="12">
        <f t="shared" si="99"/>
        <v>0</v>
      </c>
      <c r="V324" s="12">
        <f t="shared" si="99"/>
        <v>0</v>
      </c>
      <c r="W324" s="12">
        <f t="shared" si="99"/>
        <v>0</v>
      </c>
    </row>
    <row r="325" spans="1:23" hidden="1" outlineLevel="2" x14ac:dyDescent="0.2"/>
    <row r="326" spans="1:23" hidden="1" outlineLevel="2" x14ac:dyDescent="0.2"/>
    <row r="327" spans="1:23" hidden="1" outlineLevel="2" x14ac:dyDescent="0.2">
      <c r="B327" s="33" t="s">
        <v>2883</v>
      </c>
    </row>
    <row r="328" spans="1:23" hidden="1" outlineLevel="2" x14ac:dyDescent="0.2">
      <c r="A328" s="3"/>
      <c r="B328" s="3"/>
      <c r="C328" s="10"/>
      <c r="D328" s="11"/>
      <c r="E328" s="2" t="str">
        <f xml:space="preserve"> Inputs!E$588</f>
        <v xml:space="preserve">Discount rate (WR) </v>
      </c>
      <c r="F328" s="16">
        <f xml:space="preserve"> Inputs!F$588</f>
        <v>0</v>
      </c>
      <c r="G328" s="2" t="str">
        <f xml:space="preserve"> Inputs!G$588</f>
        <v>%</v>
      </c>
      <c r="H328" s="63"/>
    </row>
    <row r="329" spans="1:23" hidden="1" outlineLevel="2" x14ac:dyDescent="0.2">
      <c r="A329" s="3"/>
      <c r="B329" s="3"/>
      <c r="C329" s="10"/>
      <c r="D329" s="11"/>
      <c r="E329" s="2" t="str">
        <f xml:space="preserve"> Inputs!E$589</f>
        <v xml:space="preserve">Discount rate (WN) </v>
      </c>
      <c r="F329" s="16">
        <f xml:space="preserve"> Inputs!F$589</f>
        <v>0</v>
      </c>
      <c r="G329" s="2" t="str">
        <f xml:space="preserve"> Inputs!G$589</f>
        <v>%</v>
      </c>
      <c r="H329" s="63"/>
    </row>
    <row r="330" spans="1:23" hidden="1" outlineLevel="2" x14ac:dyDescent="0.2">
      <c r="A330" s="3"/>
      <c r="B330" s="3"/>
      <c r="C330" s="10"/>
      <c r="D330" s="11"/>
      <c r="E330" s="2" t="str">
        <f xml:space="preserve"> Inputs!E$590</f>
        <v xml:space="preserve">Discount rate (WWN) </v>
      </c>
      <c r="F330" s="16">
        <f xml:space="preserve"> Inputs!F$590</f>
        <v>0</v>
      </c>
      <c r="G330" s="2" t="str">
        <f xml:space="preserve"> Inputs!G$590</f>
        <v>%</v>
      </c>
      <c r="H330" s="63"/>
    </row>
    <row r="331" spans="1:23" hidden="1" outlineLevel="2" x14ac:dyDescent="0.2">
      <c r="A331" s="3"/>
      <c r="B331" s="3"/>
      <c r="C331" s="10"/>
      <c r="D331" s="11"/>
      <c r="E331" s="2" t="str">
        <f xml:space="preserve"> Inputs!E$591</f>
        <v xml:space="preserve">Discount rate (BR) </v>
      </c>
      <c r="F331" s="16">
        <f xml:space="preserve"> Inputs!F$591</f>
        <v>0</v>
      </c>
      <c r="G331" s="2" t="str">
        <f xml:space="preserve"> Inputs!G$591</f>
        <v>%</v>
      </c>
      <c r="H331" s="63"/>
    </row>
    <row r="332" spans="1:23" hidden="1" outlineLevel="2" x14ac:dyDescent="0.2">
      <c r="A332" s="3"/>
      <c r="B332" s="3"/>
      <c r="C332" s="10"/>
      <c r="D332" s="11"/>
      <c r="E332" s="2" t="str">
        <f xml:space="preserve"> Inputs!E$592</f>
        <v xml:space="preserve">Discount rate (ADDN1) </v>
      </c>
      <c r="F332" s="16">
        <f xml:space="preserve"> Inputs!F$592</f>
        <v>0</v>
      </c>
      <c r="G332" s="2" t="str">
        <f xml:space="preserve"> Inputs!G$592</f>
        <v>%</v>
      </c>
      <c r="H332" s="63"/>
    </row>
    <row r="333" spans="1:23" hidden="1" outlineLevel="2" x14ac:dyDescent="0.2">
      <c r="A333" s="3"/>
      <c r="B333" s="3"/>
      <c r="C333" s="10"/>
      <c r="D333" s="11"/>
      <c r="E333" s="2" t="str">
        <f xml:space="preserve"> Inputs!E$593</f>
        <v xml:space="preserve">Discount rate (ADDN2) </v>
      </c>
      <c r="F333" s="16">
        <f xml:space="preserve"> Inputs!F$593</f>
        <v>0</v>
      </c>
      <c r="G333" s="2" t="str">
        <f xml:space="preserve"> Inputs!G$593</f>
        <v>%</v>
      </c>
      <c r="H333" s="63"/>
    </row>
    <row r="334" spans="1:23" hidden="1" outlineLevel="2" x14ac:dyDescent="0.2">
      <c r="A334" s="3"/>
      <c r="B334" s="3"/>
      <c r="C334" s="10"/>
      <c r="D334" s="11"/>
      <c r="E334" s="2" t="str">
        <f xml:space="preserve"> Inputs!E$594</f>
        <v xml:space="preserve">Discount rate (Residential retail) </v>
      </c>
      <c r="F334" s="16">
        <f xml:space="preserve"> Inputs!F$594</f>
        <v>0</v>
      </c>
      <c r="G334" s="2" t="str">
        <f xml:space="preserve"> Inputs!G$594</f>
        <v>%</v>
      </c>
      <c r="H334" s="63"/>
    </row>
    <row r="335" spans="1:23" hidden="1" outlineLevel="2" x14ac:dyDescent="0.2">
      <c r="A335" s="3"/>
      <c r="B335" s="3"/>
      <c r="C335" s="10"/>
      <c r="D335" s="11"/>
      <c r="E335" s="2" t="str">
        <f xml:space="preserve"> Inputs!E$595</f>
        <v xml:space="preserve">Discount rate (Business retail) </v>
      </c>
      <c r="F335" s="16">
        <f xml:space="preserve"> Inputs!F$595</f>
        <v>0</v>
      </c>
      <c r="G335" s="2" t="str">
        <f xml:space="preserve"> Inputs!G$595</f>
        <v>%</v>
      </c>
      <c r="H335" s="63"/>
    </row>
    <row r="336" spans="1:23" s="208" customFormat="1" hidden="1" outlineLevel="2" x14ac:dyDescent="0.2">
      <c r="A336" s="217"/>
      <c r="B336" s="217"/>
      <c r="C336" s="218"/>
      <c r="D336" s="219"/>
      <c r="E336" s="208" t="str">
        <f xml:space="preserve"> Inputs!E$602</f>
        <v>Number of years to profile over (used with profile selector option 2)</v>
      </c>
      <c r="F336" s="213">
        <f xml:space="preserve"> Inputs!F$602</f>
        <v>0</v>
      </c>
      <c r="G336" s="208" t="str">
        <f xml:space="preserve"> Inputs!G$602</f>
        <v>nr</v>
      </c>
      <c r="H336" s="213"/>
    </row>
    <row r="337" spans="1:23" s="208" customFormat="1" hidden="1" outlineLevel="2" x14ac:dyDescent="0.2">
      <c r="A337" s="217"/>
      <c r="B337" s="217"/>
      <c r="C337" s="218"/>
      <c r="D337" s="219"/>
      <c r="E337" s="208" t="str">
        <f xml:space="preserve"> Calc!E$2297</f>
        <v>Ofwat - Unprofiled - Business retail revenue adjustment - real (2027-28 CPIH FYA prices)</v>
      </c>
      <c r="F337" s="209">
        <f xml:space="preserve"> Calc!F$2297</f>
        <v>0</v>
      </c>
      <c r="G337" s="208" t="str">
        <f xml:space="preserve"> Calc!G$2297</f>
        <v>£m</v>
      </c>
      <c r="H337" s="209"/>
    </row>
    <row r="338" spans="1:23" s="208" customFormat="1" hidden="1" outlineLevel="2" x14ac:dyDescent="0.2">
      <c r="A338" s="217"/>
      <c r="B338" s="217"/>
      <c r="C338" s="218"/>
      <c r="D338" s="219"/>
      <c r="E338" s="208" t="str">
        <f xml:space="preserve"> Inputs!E$597</f>
        <v>Years from valuation date</v>
      </c>
      <c r="F338" s="216">
        <f xml:space="preserve"> Inputs!F$597</f>
        <v>0</v>
      </c>
      <c r="G338" s="216" t="str">
        <f xml:space="preserve"> Inputs!G$597</f>
        <v>year</v>
      </c>
      <c r="H338" s="216">
        <f xml:space="preserve"> Inputs!H$597</f>
        <v>0</v>
      </c>
      <c r="I338" s="216">
        <f xml:space="preserve"> Inputs!I$597</f>
        <v>0</v>
      </c>
      <c r="J338" s="216">
        <f xml:space="preserve"> Inputs!J$597</f>
        <v>0</v>
      </c>
      <c r="K338" s="216">
        <f xml:space="preserve"> Inputs!K$597</f>
        <v>0</v>
      </c>
      <c r="L338" s="216">
        <f xml:space="preserve"> Inputs!L$597</f>
        <v>0</v>
      </c>
      <c r="M338" s="216">
        <f xml:space="preserve"> Inputs!M$597</f>
        <v>0</v>
      </c>
      <c r="N338" s="216">
        <f xml:space="preserve"> Inputs!N$597</f>
        <v>0</v>
      </c>
      <c r="O338" s="216">
        <f xml:space="preserve"> Inputs!O$597</f>
        <v>0</v>
      </c>
      <c r="P338" s="216">
        <f xml:space="preserve"> Inputs!P$597</f>
        <v>0</v>
      </c>
      <c r="Q338" s="216">
        <f xml:space="preserve"> Inputs!Q$597</f>
        <v>0</v>
      </c>
      <c r="R338" s="216">
        <f xml:space="preserve"> Inputs!R$597</f>
        <v>0</v>
      </c>
      <c r="S338" s="216">
        <f xml:space="preserve"> Inputs!S$597</f>
        <v>0.5</v>
      </c>
      <c r="T338" s="216">
        <f xml:space="preserve"> Inputs!T$597</f>
        <v>1.5</v>
      </c>
      <c r="U338" s="216">
        <f xml:space="preserve"> Inputs!U$597</f>
        <v>2.5</v>
      </c>
      <c r="V338" s="216">
        <f xml:space="preserve"> Inputs!V$597</f>
        <v>3.5</v>
      </c>
      <c r="W338" s="216">
        <f xml:space="preserve"> Inputs!W$597</f>
        <v>4.5</v>
      </c>
    </row>
    <row r="339" spans="1:23" s="208" customFormat="1" hidden="1" outlineLevel="2" x14ac:dyDescent="0.2">
      <c r="A339" s="217"/>
      <c r="B339" s="217"/>
      <c r="C339" s="218"/>
      <c r="D339" s="219"/>
      <c r="E339" s="208" t="str">
        <f xml:space="preserve"> Time!E$60</f>
        <v>AMP period flag</v>
      </c>
      <c r="F339" s="213">
        <f xml:space="preserve"> Time!F$60</f>
        <v>0</v>
      </c>
      <c r="G339" s="213" t="str">
        <f xml:space="preserve"> Time!G$60</f>
        <v>flag</v>
      </c>
      <c r="H339" s="213">
        <f xml:space="preserve"> Time!H$60</f>
        <v>5</v>
      </c>
      <c r="I339" s="213">
        <f xml:space="preserve"> Time!I$60</f>
        <v>0</v>
      </c>
      <c r="J339" s="213">
        <f xml:space="preserve"> Time!J$60</f>
        <v>0</v>
      </c>
      <c r="K339" s="213">
        <f xml:space="preserve"> Time!K$60</f>
        <v>0</v>
      </c>
      <c r="L339" s="213">
        <f xml:space="preserve"> Time!L$60</f>
        <v>0</v>
      </c>
      <c r="M339" s="213">
        <f xml:space="preserve"> Time!M$60</f>
        <v>0</v>
      </c>
      <c r="N339" s="213">
        <f xml:space="preserve"> Time!N$60</f>
        <v>0</v>
      </c>
      <c r="O339" s="213">
        <f xml:space="preserve"> Time!O$60</f>
        <v>0</v>
      </c>
      <c r="P339" s="213">
        <f xml:space="preserve"> Time!P$60</f>
        <v>0</v>
      </c>
      <c r="Q339" s="213">
        <f xml:space="preserve"> Time!Q$60</f>
        <v>0</v>
      </c>
      <c r="R339" s="213">
        <f xml:space="preserve"> Time!R$60</f>
        <v>0</v>
      </c>
      <c r="S339" s="213">
        <f xml:space="preserve"> Time!S$60</f>
        <v>1</v>
      </c>
      <c r="T339" s="213">
        <f xml:space="preserve"> Time!T$60</f>
        <v>1</v>
      </c>
      <c r="U339" s="213">
        <f xml:space="preserve"> Time!U$60</f>
        <v>1</v>
      </c>
      <c r="V339" s="213">
        <f xml:space="preserve"> Time!V$60</f>
        <v>1</v>
      </c>
      <c r="W339" s="213">
        <f xml:space="preserve"> Time!W$60</f>
        <v>1</v>
      </c>
    </row>
    <row r="340" spans="1:23" hidden="1" outlineLevel="2" x14ac:dyDescent="0.2">
      <c r="E340" s="37" t="s">
        <v>2883</v>
      </c>
      <c r="G340" s="37" t="s">
        <v>199</v>
      </c>
      <c r="H340" s="12" t="e">
        <f xml:space="preserve"> SUM( J340:W340 )</f>
        <v>#DIV/0!</v>
      </c>
      <c r="J340" s="12" t="e">
        <f t="shared" ref="J340:W340" si="100" xml:space="preserve"> IF( J338 &lt;= $F336, ( ( $F337 / $F336 ) * ( 1 + INDEX( $F$328:$F$335,MATCH("*(Business retail)*", $E$328:$E$335,0 )) ) ^ J338 ), 0 ) * J339</f>
        <v>#DIV/0!</v>
      </c>
      <c r="K340" s="12" t="e">
        <f t="shared" si="100"/>
        <v>#DIV/0!</v>
      </c>
      <c r="L340" s="12" t="e">
        <f t="shared" si="100"/>
        <v>#DIV/0!</v>
      </c>
      <c r="M340" s="12" t="e">
        <f t="shared" si="100"/>
        <v>#DIV/0!</v>
      </c>
      <c r="N340" s="12" t="e">
        <f t="shared" si="100"/>
        <v>#DIV/0!</v>
      </c>
      <c r="O340" s="12" t="e">
        <f t="shared" si="100"/>
        <v>#DIV/0!</v>
      </c>
      <c r="P340" s="12" t="e">
        <f t="shared" si="100"/>
        <v>#DIV/0!</v>
      </c>
      <c r="Q340" s="12" t="e">
        <f t="shared" si="100"/>
        <v>#DIV/0!</v>
      </c>
      <c r="R340" s="12" t="e">
        <f t="shared" si="100"/>
        <v>#DIV/0!</v>
      </c>
      <c r="S340" s="12">
        <f t="shared" si="100"/>
        <v>0</v>
      </c>
      <c r="T340" s="12">
        <f t="shared" si="100"/>
        <v>0</v>
      </c>
      <c r="U340" s="12">
        <f t="shared" si="100"/>
        <v>0</v>
      </c>
      <c r="V340" s="12">
        <f t="shared" si="100"/>
        <v>0</v>
      </c>
      <c r="W340" s="12">
        <f t="shared" si="100"/>
        <v>0</v>
      </c>
    </row>
    <row r="341" spans="1:23" hidden="1" outlineLevel="2" x14ac:dyDescent="0.2"/>
    <row r="342" spans="1:23" x14ac:dyDescent="0.2"/>
    <row r="343" spans="1:23" x14ac:dyDescent="0.2"/>
    <row r="344" spans="1:23" s="21" customFormat="1" x14ac:dyDescent="0.2">
      <c r="A344" s="17"/>
      <c r="B344" s="17" t="s">
        <v>946</v>
      </c>
      <c r="C344" s="24"/>
      <c r="D344" s="31"/>
    </row>
    <row r="345" spans="1:23" collapsed="1" x14ac:dyDescent="0.2"/>
    <row r="346" spans="1:23" hidden="1" outlineLevel="1" x14ac:dyDescent="0.2"/>
    <row r="347" spans="1:23" s="21" customFormat="1" hidden="1" outlineLevel="1" x14ac:dyDescent="0.2">
      <c r="A347" s="17"/>
      <c r="B347" s="17"/>
      <c r="C347" s="35" t="s">
        <v>2497</v>
      </c>
      <c r="D347" s="31"/>
    </row>
    <row r="348" spans="1:23" hidden="1" outlineLevel="1" x14ac:dyDescent="0.2"/>
    <row r="349" spans="1:23" hidden="1" outlineLevel="2" x14ac:dyDescent="0.2">
      <c r="B349" s="33" t="s">
        <v>1946</v>
      </c>
    </row>
    <row r="350" spans="1:23" s="208" customFormat="1" hidden="1" outlineLevel="2" x14ac:dyDescent="0.2">
      <c r="A350" s="217"/>
      <c r="B350" s="217"/>
      <c r="C350" s="218"/>
      <c r="D350" s="219"/>
      <c r="E350" s="208" t="str">
        <f xml:space="preserve"> Inputs!E$607</f>
        <v xml:space="preserve">Selector (WR) </v>
      </c>
      <c r="F350" s="213">
        <f xml:space="preserve"> Inputs!F$607</f>
        <v>2</v>
      </c>
      <c r="G350" s="208" t="str">
        <f xml:space="preserve"> Inputs!G$607</f>
        <v xml:space="preserve">1 = Apply in first year, 2 = Constant annuity 2025-30, 3 = Even allocation - NPV neutral </v>
      </c>
      <c r="H350" s="213"/>
    </row>
    <row r="351" spans="1:23" s="208" customFormat="1" hidden="1" outlineLevel="2" x14ac:dyDescent="0.2">
      <c r="A351" s="217"/>
      <c r="B351" s="217"/>
      <c r="C351" s="218"/>
      <c r="D351" s="219"/>
      <c r="E351" s="208" t="str">
        <f xml:space="preserve"> Inputs!E$608</f>
        <v xml:space="preserve">Selector (WN) </v>
      </c>
      <c r="F351" s="213">
        <f xml:space="preserve"> Inputs!F$608</f>
        <v>2</v>
      </c>
      <c r="G351" s="208" t="str">
        <f xml:space="preserve"> Inputs!G$608</f>
        <v xml:space="preserve">1 = Apply in first year, 2 = Constant annuity 2025-30, 3 = Even allocation - NPV neutral </v>
      </c>
      <c r="H351" s="213"/>
    </row>
    <row r="352" spans="1:23" s="208" customFormat="1" hidden="1" outlineLevel="2" x14ac:dyDescent="0.2">
      <c r="A352" s="217"/>
      <c r="B352" s="217"/>
      <c r="C352" s="218"/>
      <c r="D352" s="219"/>
      <c r="E352" s="208" t="str">
        <f xml:space="preserve"> Inputs!E$609</f>
        <v xml:space="preserve">Selector (WWN) </v>
      </c>
      <c r="F352" s="213">
        <f xml:space="preserve"> Inputs!F$609</f>
        <v>2</v>
      </c>
      <c r="G352" s="208" t="str">
        <f xml:space="preserve"> Inputs!G$609</f>
        <v xml:space="preserve">1 = Apply in first year, 2 = Constant annuity 2025-30, 3 = Even allocation - NPV neutral </v>
      </c>
      <c r="H352" s="213"/>
    </row>
    <row r="353" spans="1:23" s="208" customFormat="1" hidden="1" outlineLevel="2" x14ac:dyDescent="0.2">
      <c r="A353" s="217"/>
      <c r="B353" s="217"/>
      <c r="C353" s="218"/>
      <c r="D353" s="219"/>
      <c r="E353" s="208" t="str">
        <f xml:space="preserve"> Inputs!E$610</f>
        <v xml:space="preserve">Selector (BR) </v>
      </c>
      <c r="F353" s="213">
        <f xml:space="preserve"> Inputs!F$610</f>
        <v>2</v>
      </c>
      <c r="G353" s="208" t="str">
        <f xml:space="preserve"> Inputs!G$610</f>
        <v xml:space="preserve">1 = Apply in first year, 2 = Constant annuity 2025-30, 3 = Even allocation - NPV neutral </v>
      </c>
      <c r="H353" s="213"/>
    </row>
    <row r="354" spans="1:23" s="208" customFormat="1" hidden="1" outlineLevel="2" x14ac:dyDescent="0.2">
      <c r="A354" s="217"/>
      <c r="B354" s="217"/>
      <c r="C354" s="218"/>
      <c r="D354" s="219"/>
      <c r="E354" s="208" t="str">
        <f xml:space="preserve"> Inputs!E$611</f>
        <v xml:space="preserve">Selector (ADDN1) </v>
      </c>
      <c r="F354" s="213">
        <f xml:space="preserve"> Inputs!F$611</f>
        <v>2</v>
      </c>
      <c r="G354" s="208" t="str">
        <f xml:space="preserve"> Inputs!G$611</f>
        <v xml:space="preserve">1 = Apply in first year, 2 = Constant annuity 2025-30, 3 = Even allocation - NPV neutral </v>
      </c>
      <c r="H354" s="213"/>
    </row>
    <row r="355" spans="1:23" s="208" customFormat="1" hidden="1" outlineLevel="2" x14ac:dyDescent="0.2">
      <c r="A355" s="217"/>
      <c r="B355" s="217"/>
      <c r="C355" s="218"/>
      <c r="D355" s="219"/>
      <c r="E355" s="208" t="str">
        <f xml:space="preserve"> Inputs!E$612</f>
        <v xml:space="preserve">Selector (ADDN2) </v>
      </c>
      <c r="F355" s="213">
        <f xml:space="preserve"> Inputs!F$612</f>
        <v>2</v>
      </c>
      <c r="G355" s="208" t="str">
        <f xml:space="preserve"> Inputs!G$612</f>
        <v xml:space="preserve">1 = Apply in first year, 2 = Constant annuity 2025-30, 3 = Even allocation - NPV neutral </v>
      </c>
      <c r="H355" s="213"/>
    </row>
    <row r="356" spans="1:23" s="208" customFormat="1" hidden="1" outlineLevel="2" x14ac:dyDescent="0.2">
      <c r="A356" s="217"/>
      <c r="B356" s="217"/>
      <c r="C356" s="218"/>
      <c r="D356" s="219"/>
      <c r="E356" s="208" t="str">
        <f xml:space="preserve"> Inputs!E$613</f>
        <v xml:space="preserve">Selector (Residential retail) </v>
      </c>
      <c r="F356" s="213">
        <f xml:space="preserve"> Inputs!F$613</f>
        <v>2</v>
      </c>
      <c r="G356" s="208" t="str">
        <f xml:space="preserve"> Inputs!G$613</f>
        <v xml:space="preserve">1 = Apply in first year, 2 = Constant annuity 2025-30, 3 = Even allocation - NPV neutral </v>
      </c>
      <c r="H356" s="213"/>
    </row>
    <row r="357" spans="1:23" s="208" customFormat="1" hidden="1" outlineLevel="2" x14ac:dyDescent="0.2">
      <c r="A357" s="217"/>
      <c r="B357" s="217"/>
      <c r="C357" s="218"/>
      <c r="D357" s="219"/>
      <c r="E357" s="208" t="str">
        <f xml:space="preserve"> Inputs!E$614</f>
        <v xml:space="preserve">Selector (Business retail) </v>
      </c>
      <c r="F357" s="213">
        <f xml:space="preserve"> Inputs!F$614</f>
        <v>2</v>
      </c>
      <c r="G357" s="208" t="str">
        <f xml:space="preserve"> Inputs!G$614</f>
        <v xml:space="preserve">1 = Apply in first year, 2 = Constant annuity 2025-30, 3 = Even allocation - NPV neutral </v>
      </c>
      <c r="H357" s="213"/>
    </row>
    <row r="358" spans="1:23" hidden="1" outlineLevel="2" x14ac:dyDescent="0.2">
      <c r="E358" s="37" t="str">
        <f t="shared" ref="E358:W358" si="101" xml:space="preserve"> E$95</f>
        <v xml:space="preserve">Ofwat - Post financeability adjustment eligible for tax uplift applied in first year - real (WR) </v>
      </c>
      <c r="F358" s="4">
        <f t="shared" si="101"/>
        <v>0</v>
      </c>
      <c r="G358" s="4" t="str">
        <f t="shared" si="101"/>
        <v>£m</v>
      </c>
      <c r="H358" s="4" t="e">
        <f t="shared" si="101"/>
        <v>#DIV/0!</v>
      </c>
      <c r="I358" s="4">
        <f t="shared" si="101"/>
        <v>0</v>
      </c>
      <c r="J358" s="4">
        <f t="shared" si="101"/>
        <v>0</v>
      </c>
      <c r="K358" s="4">
        <f t="shared" si="101"/>
        <v>0</v>
      </c>
      <c r="L358" s="4">
        <f t="shared" si="101"/>
        <v>0</v>
      </c>
      <c r="M358" s="4">
        <f t="shared" si="101"/>
        <v>0</v>
      </c>
      <c r="N358" s="4">
        <f t="shared" si="101"/>
        <v>0</v>
      </c>
      <c r="O358" s="4">
        <f t="shared" si="101"/>
        <v>0</v>
      </c>
      <c r="P358" s="4">
        <f t="shared" si="101"/>
        <v>0</v>
      </c>
      <c r="Q358" s="4">
        <f t="shared" si="101"/>
        <v>0</v>
      </c>
      <c r="R358" s="4">
        <f t="shared" si="101"/>
        <v>0</v>
      </c>
      <c r="S358" s="4" t="e">
        <f xml:space="preserve"> S$95</f>
        <v>#DIV/0!</v>
      </c>
      <c r="T358" s="4">
        <f t="shared" si="101"/>
        <v>0</v>
      </c>
      <c r="U358" s="4">
        <f t="shared" si="101"/>
        <v>0</v>
      </c>
      <c r="V358" s="4">
        <f t="shared" si="101"/>
        <v>0</v>
      </c>
      <c r="W358" s="4">
        <f t="shared" si="101"/>
        <v>0</v>
      </c>
    </row>
    <row r="359" spans="1:23" hidden="1" outlineLevel="2" x14ac:dyDescent="0.2">
      <c r="E359" s="37" t="str">
        <f t="shared" ref="E359:W359" si="102" xml:space="preserve"> E$96</f>
        <v xml:space="preserve">Ofwat - Post financeability adjustment eligible for tax uplift applied in first year - real (WN) </v>
      </c>
      <c r="F359" s="4">
        <f t="shared" si="102"/>
        <v>0</v>
      </c>
      <c r="G359" s="4" t="str">
        <f t="shared" si="102"/>
        <v>£m</v>
      </c>
      <c r="H359" s="4" t="e">
        <f t="shared" si="102"/>
        <v>#DIV/0!</v>
      </c>
      <c r="I359" s="4">
        <f t="shared" si="102"/>
        <v>0</v>
      </c>
      <c r="J359" s="4">
        <f t="shared" si="102"/>
        <v>0</v>
      </c>
      <c r="K359" s="4">
        <f t="shared" si="102"/>
        <v>0</v>
      </c>
      <c r="L359" s="4">
        <f t="shared" si="102"/>
        <v>0</v>
      </c>
      <c r="M359" s="4">
        <f t="shared" si="102"/>
        <v>0</v>
      </c>
      <c r="N359" s="4">
        <f t="shared" si="102"/>
        <v>0</v>
      </c>
      <c r="O359" s="4">
        <f t="shared" si="102"/>
        <v>0</v>
      </c>
      <c r="P359" s="4">
        <f t="shared" si="102"/>
        <v>0</v>
      </c>
      <c r="Q359" s="4">
        <f t="shared" si="102"/>
        <v>0</v>
      </c>
      <c r="R359" s="4">
        <f t="shared" si="102"/>
        <v>0</v>
      </c>
      <c r="S359" s="4" t="e">
        <f t="shared" si="102"/>
        <v>#DIV/0!</v>
      </c>
      <c r="T359" s="4">
        <f t="shared" si="102"/>
        <v>0</v>
      </c>
      <c r="U359" s="4">
        <f t="shared" si="102"/>
        <v>0</v>
      </c>
      <c r="V359" s="4">
        <f t="shared" si="102"/>
        <v>0</v>
      </c>
      <c r="W359" s="4">
        <f t="shared" si="102"/>
        <v>0</v>
      </c>
    </row>
    <row r="360" spans="1:23" hidden="1" outlineLevel="2" x14ac:dyDescent="0.2">
      <c r="E360" s="37" t="str">
        <f t="shared" ref="E360:W360" si="103" xml:space="preserve"> E$97</f>
        <v xml:space="preserve">Ofwat - Post financeability adjustment eligible for tax uplift applied in first year - real (WWN) </v>
      </c>
      <c r="F360" s="4">
        <f t="shared" si="103"/>
        <v>0</v>
      </c>
      <c r="G360" s="4" t="str">
        <f t="shared" si="103"/>
        <v>£m</v>
      </c>
      <c r="H360" s="4" t="e">
        <f t="shared" si="103"/>
        <v>#DIV/0!</v>
      </c>
      <c r="I360" s="4">
        <f t="shared" si="103"/>
        <v>0</v>
      </c>
      <c r="J360" s="4">
        <f t="shared" si="103"/>
        <v>0</v>
      </c>
      <c r="K360" s="4">
        <f t="shared" si="103"/>
        <v>0</v>
      </c>
      <c r="L360" s="4">
        <f t="shared" si="103"/>
        <v>0</v>
      </c>
      <c r="M360" s="4">
        <f t="shared" si="103"/>
        <v>0</v>
      </c>
      <c r="N360" s="4">
        <f t="shared" si="103"/>
        <v>0</v>
      </c>
      <c r="O360" s="4">
        <f t="shared" si="103"/>
        <v>0</v>
      </c>
      <c r="P360" s="4">
        <f t="shared" si="103"/>
        <v>0</v>
      </c>
      <c r="Q360" s="4">
        <f t="shared" si="103"/>
        <v>0</v>
      </c>
      <c r="R360" s="4">
        <f t="shared" si="103"/>
        <v>0</v>
      </c>
      <c r="S360" s="4" t="e">
        <f t="shared" si="103"/>
        <v>#DIV/0!</v>
      </c>
      <c r="T360" s="4">
        <f t="shared" si="103"/>
        <v>0</v>
      </c>
      <c r="U360" s="4">
        <f t="shared" si="103"/>
        <v>0</v>
      </c>
      <c r="V360" s="4">
        <f t="shared" si="103"/>
        <v>0</v>
      </c>
      <c r="W360" s="4">
        <f t="shared" si="103"/>
        <v>0</v>
      </c>
    </row>
    <row r="361" spans="1:23" hidden="1" outlineLevel="2" x14ac:dyDescent="0.2">
      <c r="E361" s="37" t="str">
        <f t="shared" ref="E361:W361" si="104" xml:space="preserve"> E$98</f>
        <v xml:space="preserve">Ofwat - Post financeability adjustment eligible for tax uplift applied in first year - real (BR) </v>
      </c>
      <c r="F361" s="4">
        <f t="shared" si="104"/>
        <v>0</v>
      </c>
      <c r="G361" s="4" t="str">
        <f t="shared" si="104"/>
        <v>£m</v>
      </c>
      <c r="H361" s="4" t="e">
        <f t="shared" si="104"/>
        <v>#DIV/0!</v>
      </c>
      <c r="I361" s="4">
        <f t="shared" si="104"/>
        <v>0</v>
      </c>
      <c r="J361" s="4">
        <f t="shared" si="104"/>
        <v>0</v>
      </c>
      <c r="K361" s="4">
        <f t="shared" si="104"/>
        <v>0</v>
      </c>
      <c r="L361" s="4">
        <f t="shared" si="104"/>
        <v>0</v>
      </c>
      <c r="M361" s="4">
        <f t="shared" si="104"/>
        <v>0</v>
      </c>
      <c r="N361" s="4">
        <f t="shared" si="104"/>
        <v>0</v>
      </c>
      <c r="O361" s="4">
        <f t="shared" si="104"/>
        <v>0</v>
      </c>
      <c r="P361" s="4">
        <f t="shared" si="104"/>
        <v>0</v>
      </c>
      <c r="Q361" s="4">
        <f t="shared" si="104"/>
        <v>0</v>
      </c>
      <c r="R361" s="4">
        <f t="shared" si="104"/>
        <v>0</v>
      </c>
      <c r="S361" s="4" t="e">
        <f t="shared" si="104"/>
        <v>#DIV/0!</v>
      </c>
      <c r="T361" s="4">
        <f t="shared" si="104"/>
        <v>0</v>
      </c>
      <c r="U361" s="4">
        <f t="shared" si="104"/>
        <v>0</v>
      </c>
      <c r="V361" s="4">
        <f t="shared" si="104"/>
        <v>0</v>
      </c>
      <c r="W361" s="4">
        <f t="shared" si="104"/>
        <v>0</v>
      </c>
    </row>
    <row r="362" spans="1:23" hidden="1" outlineLevel="2" x14ac:dyDescent="0.2">
      <c r="E362" s="37" t="str">
        <f t="shared" ref="E362:W362" si="105" xml:space="preserve"> E$99</f>
        <v xml:space="preserve">Ofwat - Post financeability adjustment eligible for tax uplift applied in first year - real (ADDN1) </v>
      </c>
      <c r="F362" s="4">
        <f t="shared" si="105"/>
        <v>0</v>
      </c>
      <c r="G362" s="4" t="str">
        <f t="shared" si="105"/>
        <v>£m</v>
      </c>
      <c r="H362" s="4" t="e">
        <f t="shared" si="105"/>
        <v>#DIV/0!</v>
      </c>
      <c r="I362" s="4">
        <f t="shared" si="105"/>
        <v>0</v>
      </c>
      <c r="J362" s="4">
        <f t="shared" si="105"/>
        <v>0</v>
      </c>
      <c r="K362" s="4">
        <f t="shared" si="105"/>
        <v>0</v>
      </c>
      <c r="L362" s="4">
        <f t="shared" si="105"/>
        <v>0</v>
      </c>
      <c r="M362" s="4">
        <f t="shared" si="105"/>
        <v>0</v>
      </c>
      <c r="N362" s="4">
        <f t="shared" si="105"/>
        <v>0</v>
      </c>
      <c r="O362" s="4">
        <f t="shared" si="105"/>
        <v>0</v>
      </c>
      <c r="P362" s="4">
        <f t="shared" si="105"/>
        <v>0</v>
      </c>
      <c r="Q362" s="4">
        <f t="shared" si="105"/>
        <v>0</v>
      </c>
      <c r="R362" s="4">
        <f t="shared" si="105"/>
        <v>0</v>
      </c>
      <c r="S362" s="4" t="e">
        <f t="shared" si="105"/>
        <v>#DIV/0!</v>
      </c>
      <c r="T362" s="4">
        <f t="shared" si="105"/>
        <v>0</v>
      </c>
      <c r="U362" s="4">
        <f t="shared" si="105"/>
        <v>0</v>
      </c>
      <c r="V362" s="4">
        <f t="shared" si="105"/>
        <v>0</v>
      </c>
      <c r="W362" s="4">
        <f t="shared" si="105"/>
        <v>0</v>
      </c>
    </row>
    <row r="363" spans="1:23" hidden="1" outlineLevel="2" x14ac:dyDescent="0.2">
      <c r="E363" s="37" t="str">
        <f t="shared" ref="E363:W363" si="106" xml:space="preserve"> E$100</f>
        <v xml:space="preserve">Ofwat - Post financeability adjustment eligible for tax uplift applied in first year - real (ADDN2) </v>
      </c>
      <c r="F363" s="4">
        <f t="shared" si="106"/>
        <v>0</v>
      </c>
      <c r="G363" s="4" t="str">
        <f t="shared" si="106"/>
        <v>£m</v>
      </c>
      <c r="H363" s="4" t="e">
        <f t="shared" si="106"/>
        <v>#DIV/0!</v>
      </c>
      <c r="I363" s="4">
        <f t="shared" si="106"/>
        <v>0</v>
      </c>
      <c r="J363" s="4">
        <f t="shared" si="106"/>
        <v>0</v>
      </c>
      <c r="K363" s="4">
        <f t="shared" si="106"/>
        <v>0</v>
      </c>
      <c r="L363" s="4">
        <f t="shared" si="106"/>
        <v>0</v>
      </c>
      <c r="M363" s="4">
        <f t="shared" si="106"/>
        <v>0</v>
      </c>
      <c r="N363" s="4">
        <f t="shared" si="106"/>
        <v>0</v>
      </c>
      <c r="O363" s="4">
        <f t="shared" si="106"/>
        <v>0</v>
      </c>
      <c r="P363" s="4">
        <f t="shared" si="106"/>
        <v>0</v>
      </c>
      <c r="Q363" s="4">
        <f t="shared" si="106"/>
        <v>0</v>
      </c>
      <c r="R363" s="4">
        <f t="shared" si="106"/>
        <v>0</v>
      </c>
      <c r="S363" s="4" t="e">
        <f t="shared" si="106"/>
        <v>#DIV/0!</v>
      </c>
      <c r="T363" s="4">
        <f t="shared" si="106"/>
        <v>0</v>
      </c>
      <c r="U363" s="4">
        <f t="shared" si="106"/>
        <v>0</v>
      </c>
      <c r="V363" s="4">
        <f t="shared" si="106"/>
        <v>0</v>
      </c>
      <c r="W363" s="4">
        <f t="shared" si="106"/>
        <v>0</v>
      </c>
    </row>
    <row r="364" spans="1:23" hidden="1" outlineLevel="2" x14ac:dyDescent="0.2">
      <c r="E364" s="37" t="str">
        <f t="shared" ref="E364:W364" si="107" xml:space="preserve"> E$101</f>
        <v xml:space="preserve">Ofwat - Post financeability adjustment eligible for tax uplift applied in first year - real (Residential retail) </v>
      </c>
      <c r="F364" s="4">
        <f t="shared" si="107"/>
        <v>0</v>
      </c>
      <c r="G364" s="4" t="str">
        <f t="shared" si="107"/>
        <v>£m</v>
      </c>
      <c r="H364" s="4" t="e">
        <f t="shared" si="107"/>
        <v>#DIV/0!</v>
      </c>
      <c r="I364" s="4">
        <f t="shared" si="107"/>
        <v>0</v>
      </c>
      <c r="J364" s="4">
        <f t="shared" si="107"/>
        <v>0</v>
      </c>
      <c r="K364" s="4">
        <f t="shared" si="107"/>
        <v>0</v>
      </c>
      <c r="L364" s="4">
        <f t="shared" si="107"/>
        <v>0</v>
      </c>
      <c r="M364" s="4">
        <f t="shared" si="107"/>
        <v>0</v>
      </c>
      <c r="N364" s="4">
        <f t="shared" si="107"/>
        <v>0</v>
      </c>
      <c r="O364" s="4">
        <f t="shared" si="107"/>
        <v>0</v>
      </c>
      <c r="P364" s="4">
        <f t="shared" si="107"/>
        <v>0</v>
      </c>
      <c r="Q364" s="4">
        <f t="shared" si="107"/>
        <v>0</v>
      </c>
      <c r="R364" s="4">
        <f t="shared" si="107"/>
        <v>0</v>
      </c>
      <c r="S364" s="4" t="e">
        <f t="shared" si="107"/>
        <v>#DIV/0!</v>
      </c>
      <c r="T364" s="4">
        <f t="shared" si="107"/>
        <v>0</v>
      </c>
      <c r="U364" s="4">
        <f t="shared" si="107"/>
        <v>0</v>
      </c>
      <c r="V364" s="4">
        <f t="shared" si="107"/>
        <v>0</v>
      </c>
      <c r="W364" s="4">
        <f t="shared" si="107"/>
        <v>0</v>
      </c>
    </row>
    <row r="365" spans="1:23" hidden="1" outlineLevel="2" x14ac:dyDescent="0.2">
      <c r="E365" s="37" t="str">
        <f t="shared" ref="E365:W365" si="108" xml:space="preserve"> E$102</f>
        <v xml:space="preserve">Ofwat - Post financeability adjustment eligible for tax uplift applied in first year - real (Business retail) </v>
      </c>
      <c r="F365" s="4">
        <f t="shared" si="108"/>
        <v>0</v>
      </c>
      <c r="G365" s="4" t="str">
        <f t="shared" si="108"/>
        <v>£m</v>
      </c>
      <c r="H365" s="4" t="e">
        <f t="shared" si="108"/>
        <v>#DIV/0!</v>
      </c>
      <c r="I365" s="4">
        <f t="shared" si="108"/>
        <v>0</v>
      </c>
      <c r="J365" s="4">
        <f t="shared" si="108"/>
        <v>0</v>
      </c>
      <c r="K365" s="4">
        <f t="shared" si="108"/>
        <v>0</v>
      </c>
      <c r="L365" s="4">
        <f t="shared" si="108"/>
        <v>0</v>
      </c>
      <c r="M365" s="4">
        <f t="shared" si="108"/>
        <v>0</v>
      </c>
      <c r="N365" s="4">
        <f t="shared" si="108"/>
        <v>0</v>
      </c>
      <c r="O365" s="4">
        <f t="shared" si="108"/>
        <v>0</v>
      </c>
      <c r="P365" s="4">
        <f t="shared" si="108"/>
        <v>0</v>
      </c>
      <c r="Q365" s="4">
        <f t="shared" si="108"/>
        <v>0</v>
      </c>
      <c r="R365" s="4">
        <f t="shared" si="108"/>
        <v>0</v>
      </c>
      <c r="S365" s="4" t="e">
        <f t="shared" si="108"/>
        <v>#DIV/0!</v>
      </c>
      <c r="T365" s="4">
        <f t="shared" si="108"/>
        <v>0</v>
      </c>
      <c r="U365" s="4">
        <f t="shared" si="108"/>
        <v>0</v>
      </c>
      <c r="V365" s="4">
        <f t="shared" si="108"/>
        <v>0</v>
      </c>
      <c r="W365" s="4">
        <f t="shared" si="108"/>
        <v>0</v>
      </c>
    </row>
    <row r="366" spans="1:23" hidden="1" outlineLevel="2" x14ac:dyDescent="0.2">
      <c r="E366" s="37" t="str">
        <f t="shared" ref="E366:W366" si="109" xml:space="preserve"> E$182</f>
        <v xml:space="preserve">Ofwat - Post financeability adjustment eligible for tax uplift - EAC factor adjusted (WR) </v>
      </c>
      <c r="F366" s="4">
        <f t="shared" si="109"/>
        <v>0</v>
      </c>
      <c r="G366" s="4" t="str">
        <f t="shared" si="109"/>
        <v>£m</v>
      </c>
      <c r="H366" s="4">
        <f t="shared" si="109"/>
        <v>0</v>
      </c>
      <c r="I366" s="4">
        <f t="shared" si="109"/>
        <v>0</v>
      </c>
      <c r="J366" s="4">
        <f t="shared" si="109"/>
        <v>0</v>
      </c>
      <c r="K366" s="4">
        <f t="shared" si="109"/>
        <v>0</v>
      </c>
      <c r="L366" s="4">
        <f t="shared" si="109"/>
        <v>0</v>
      </c>
      <c r="M366" s="4">
        <f t="shared" si="109"/>
        <v>0</v>
      </c>
      <c r="N366" s="4">
        <f t="shared" si="109"/>
        <v>0</v>
      </c>
      <c r="O366" s="4">
        <f t="shared" si="109"/>
        <v>0</v>
      </c>
      <c r="P366" s="4">
        <f t="shared" si="109"/>
        <v>0</v>
      </c>
      <c r="Q366" s="4">
        <f t="shared" si="109"/>
        <v>0</v>
      </c>
      <c r="R366" s="4">
        <f t="shared" si="109"/>
        <v>0</v>
      </c>
      <c r="S366" s="4">
        <f t="shared" si="109"/>
        <v>0</v>
      </c>
      <c r="T366" s="4">
        <f t="shared" si="109"/>
        <v>0</v>
      </c>
      <c r="U366" s="4">
        <f t="shared" si="109"/>
        <v>0</v>
      </c>
      <c r="V366" s="4">
        <f t="shared" si="109"/>
        <v>0</v>
      </c>
      <c r="W366" s="4">
        <f t="shared" si="109"/>
        <v>0</v>
      </c>
    </row>
    <row r="367" spans="1:23" hidden="1" outlineLevel="2" x14ac:dyDescent="0.2">
      <c r="E367" s="37" t="str">
        <f t="shared" ref="E367:W367" si="110" xml:space="preserve"> E$183</f>
        <v xml:space="preserve">Ofwat - Post financeability adjustment eligible for tax uplift - EAC factor adjusted (WN) </v>
      </c>
      <c r="F367" s="4">
        <f t="shared" si="110"/>
        <v>0</v>
      </c>
      <c r="G367" s="4" t="str">
        <f t="shared" si="110"/>
        <v>£m</v>
      </c>
      <c r="H367" s="4">
        <f t="shared" si="110"/>
        <v>0</v>
      </c>
      <c r="I367" s="4">
        <f t="shared" si="110"/>
        <v>0</v>
      </c>
      <c r="J367" s="4">
        <f t="shared" si="110"/>
        <v>0</v>
      </c>
      <c r="K367" s="4">
        <f t="shared" si="110"/>
        <v>0</v>
      </c>
      <c r="L367" s="4">
        <f t="shared" si="110"/>
        <v>0</v>
      </c>
      <c r="M367" s="4">
        <f t="shared" si="110"/>
        <v>0</v>
      </c>
      <c r="N367" s="4">
        <f t="shared" si="110"/>
        <v>0</v>
      </c>
      <c r="O367" s="4">
        <f t="shared" si="110"/>
        <v>0</v>
      </c>
      <c r="P367" s="4">
        <f t="shared" si="110"/>
        <v>0</v>
      </c>
      <c r="Q367" s="4">
        <f t="shared" si="110"/>
        <v>0</v>
      </c>
      <c r="R367" s="4">
        <f t="shared" si="110"/>
        <v>0</v>
      </c>
      <c r="S367" s="4">
        <f t="shared" si="110"/>
        <v>0</v>
      </c>
      <c r="T367" s="4">
        <f t="shared" si="110"/>
        <v>0</v>
      </c>
      <c r="U367" s="4">
        <f t="shared" si="110"/>
        <v>0</v>
      </c>
      <c r="V367" s="4">
        <f t="shared" si="110"/>
        <v>0</v>
      </c>
      <c r="W367" s="4">
        <f t="shared" si="110"/>
        <v>0</v>
      </c>
    </row>
    <row r="368" spans="1:23" hidden="1" outlineLevel="2" x14ac:dyDescent="0.2">
      <c r="E368" s="37" t="str">
        <f t="shared" ref="E368:W368" si="111" xml:space="preserve"> E$184</f>
        <v xml:space="preserve">Ofwat - Post financeability adjustment eligible for tax uplift - EAC factor adjusted (WWN) </v>
      </c>
      <c r="F368" s="4">
        <f t="shared" si="111"/>
        <v>0</v>
      </c>
      <c r="G368" s="4" t="str">
        <f t="shared" si="111"/>
        <v>£m</v>
      </c>
      <c r="H368" s="4">
        <f t="shared" si="111"/>
        <v>0</v>
      </c>
      <c r="I368" s="4">
        <f t="shared" si="111"/>
        <v>0</v>
      </c>
      <c r="J368" s="4">
        <f t="shared" si="111"/>
        <v>0</v>
      </c>
      <c r="K368" s="4">
        <f t="shared" si="111"/>
        <v>0</v>
      </c>
      <c r="L368" s="4">
        <f t="shared" si="111"/>
        <v>0</v>
      </c>
      <c r="M368" s="4">
        <f t="shared" si="111"/>
        <v>0</v>
      </c>
      <c r="N368" s="4">
        <f t="shared" si="111"/>
        <v>0</v>
      </c>
      <c r="O368" s="4">
        <f t="shared" si="111"/>
        <v>0</v>
      </c>
      <c r="P368" s="4">
        <f t="shared" si="111"/>
        <v>0</v>
      </c>
      <c r="Q368" s="4">
        <f t="shared" si="111"/>
        <v>0</v>
      </c>
      <c r="R368" s="4">
        <f t="shared" si="111"/>
        <v>0</v>
      </c>
      <c r="S368" s="4">
        <f t="shared" si="111"/>
        <v>0</v>
      </c>
      <c r="T368" s="4">
        <f t="shared" si="111"/>
        <v>0</v>
      </c>
      <c r="U368" s="4">
        <f t="shared" si="111"/>
        <v>0</v>
      </c>
      <c r="V368" s="4">
        <f t="shared" si="111"/>
        <v>0</v>
      </c>
      <c r="W368" s="4">
        <f t="shared" si="111"/>
        <v>0</v>
      </c>
    </row>
    <row r="369" spans="5:23" hidden="1" outlineLevel="2" x14ac:dyDescent="0.2">
      <c r="E369" s="37" t="str">
        <f t="shared" ref="E369:W369" si="112" xml:space="preserve"> E$185</f>
        <v xml:space="preserve">Ofwat - Post financeability adjustment eligible for tax uplift - EAC factor adjusted (BR) </v>
      </c>
      <c r="F369" s="4">
        <f t="shared" si="112"/>
        <v>0</v>
      </c>
      <c r="G369" s="4" t="str">
        <f t="shared" si="112"/>
        <v>£m</v>
      </c>
      <c r="H369" s="4">
        <f t="shared" si="112"/>
        <v>0</v>
      </c>
      <c r="I369" s="4">
        <f t="shared" si="112"/>
        <v>0</v>
      </c>
      <c r="J369" s="4">
        <f t="shared" si="112"/>
        <v>0</v>
      </c>
      <c r="K369" s="4">
        <f t="shared" si="112"/>
        <v>0</v>
      </c>
      <c r="L369" s="4">
        <f t="shared" si="112"/>
        <v>0</v>
      </c>
      <c r="M369" s="4">
        <f t="shared" si="112"/>
        <v>0</v>
      </c>
      <c r="N369" s="4">
        <f t="shared" si="112"/>
        <v>0</v>
      </c>
      <c r="O369" s="4">
        <f t="shared" si="112"/>
        <v>0</v>
      </c>
      <c r="P369" s="4">
        <f t="shared" si="112"/>
        <v>0</v>
      </c>
      <c r="Q369" s="4">
        <f t="shared" si="112"/>
        <v>0</v>
      </c>
      <c r="R369" s="4">
        <f t="shared" si="112"/>
        <v>0</v>
      </c>
      <c r="S369" s="4">
        <f t="shared" si="112"/>
        <v>0</v>
      </c>
      <c r="T369" s="4">
        <f t="shared" si="112"/>
        <v>0</v>
      </c>
      <c r="U369" s="4">
        <f t="shared" si="112"/>
        <v>0</v>
      </c>
      <c r="V369" s="4">
        <f t="shared" si="112"/>
        <v>0</v>
      </c>
      <c r="W369" s="4">
        <f t="shared" si="112"/>
        <v>0</v>
      </c>
    </row>
    <row r="370" spans="5:23" hidden="1" outlineLevel="2" x14ac:dyDescent="0.2">
      <c r="E370" s="37" t="str">
        <f t="shared" ref="E370:W370" si="113" xml:space="preserve"> E$186</f>
        <v xml:space="preserve">Ofwat - Post financeability adjustment eligible for tax uplift - EAC factor adjusted (ADDN1) </v>
      </c>
      <c r="F370" s="4">
        <f t="shared" si="113"/>
        <v>0</v>
      </c>
      <c r="G370" s="4" t="str">
        <f t="shared" si="113"/>
        <v>£m</v>
      </c>
      <c r="H370" s="4">
        <f t="shared" si="113"/>
        <v>0</v>
      </c>
      <c r="I370" s="4">
        <f t="shared" si="113"/>
        <v>0</v>
      </c>
      <c r="J370" s="4">
        <f t="shared" si="113"/>
        <v>0</v>
      </c>
      <c r="K370" s="4">
        <f t="shared" si="113"/>
        <v>0</v>
      </c>
      <c r="L370" s="4">
        <f t="shared" si="113"/>
        <v>0</v>
      </c>
      <c r="M370" s="4">
        <f t="shared" si="113"/>
        <v>0</v>
      </c>
      <c r="N370" s="4">
        <f t="shared" si="113"/>
        <v>0</v>
      </c>
      <c r="O370" s="4">
        <f t="shared" si="113"/>
        <v>0</v>
      </c>
      <c r="P370" s="4">
        <f t="shared" si="113"/>
        <v>0</v>
      </c>
      <c r="Q370" s="4">
        <f t="shared" si="113"/>
        <v>0</v>
      </c>
      <c r="R370" s="4">
        <f t="shared" si="113"/>
        <v>0</v>
      </c>
      <c r="S370" s="4">
        <f t="shared" si="113"/>
        <v>0</v>
      </c>
      <c r="T370" s="4">
        <f t="shared" si="113"/>
        <v>0</v>
      </c>
      <c r="U370" s="4">
        <f t="shared" si="113"/>
        <v>0</v>
      </c>
      <c r="V370" s="4">
        <f t="shared" si="113"/>
        <v>0</v>
      </c>
      <c r="W370" s="4">
        <f t="shared" si="113"/>
        <v>0</v>
      </c>
    </row>
    <row r="371" spans="5:23" hidden="1" outlineLevel="2" x14ac:dyDescent="0.2">
      <c r="E371" s="37" t="str">
        <f t="shared" ref="E371:W371" si="114" xml:space="preserve"> E$187</f>
        <v xml:space="preserve">Ofwat - Post financeability adjustment eligible for tax uplift - EAC factor adjusted (ADDN2) </v>
      </c>
      <c r="F371" s="4">
        <f t="shared" si="114"/>
        <v>0</v>
      </c>
      <c r="G371" s="4" t="str">
        <f t="shared" si="114"/>
        <v>£m</v>
      </c>
      <c r="H371" s="4">
        <f t="shared" si="114"/>
        <v>0</v>
      </c>
      <c r="I371" s="4">
        <f t="shared" si="114"/>
        <v>0</v>
      </c>
      <c r="J371" s="4">
        <f t="shared" si="114"/>
        <v>0</v>
      </c>
      <c r="K371" s="4">
        <f t="shared" si="114"/>
        <v>0</v>
      </c>
      <c r="L371" s="4">
        <f t="shared" si="114"/>
        <v>0</v>
      </c>
      <c r="M371" s="4">
        <f t="shared" si="114"/>
        <v>0</v>
      </c>
      <c r="N371" s="4">
        <f t="shared" si="114"/>
        <v>0</v>
      </c>
      <c r="O371" s="4">
        <f t="shared" si="114"/>
        <v>0</v>
      </c>
      <c r="P371" s="4">
        <f t="shared" si="114"/>
        <v>0</v>
      </c>
      <c r="Q371" s="4">
        <f t="shared" si="114"/>
        <v>0</v>
      </c>
      <c r="R371" s="4">
        <f t="shared" si="114"/>
        <v>0</v>
      </c>
      <c r="S371" s="4">
        <f t="shared" si="114"/>
        <v>0</v>
      </c>
      <c r="T371" s="4">
        <f t="shared" si="114"/>
        <v>0</v>
      </c>
      <c r="U371" s="4">
        <f t="shared" si="114"/>
        <v>0</v>
      </c>
      <c r="V371" s="4">
        <f t="shared" si="114"/>
        <v>0</v>
      </c>
      <c r="W371" s="4">
        <f t="shared" si="114"/>
        <v>0</v>
      </c>
    </row>
    <row r="372" spans="5:23" hidden="1" outlineLevel="2" x14ac:dyDescent="0.2">
      <c r="E372" s="37" t="str">
        <f t="shared" ref="E372:W372" si="115" xml:space="preserve"> E$188</f>
        <v xml:space="preserve">Ofwat - Post financeability adjustment eligible for tax uplift - EAC factor adjusted (Residential retail) </v>
      </c>
      <c r="F372" s="4">
        <f t="shared" si="115"/>
        <v>0</v>
      </c>
      <c r="G372" s="4" t="str">
        <f t="shared" si="115"/>
        <v>£m</v>
      </c>
      <c r="H372" s="4">
        <f t="shared" si="115"/>
        <v>0</v>
      </c>
      <c r="I372" s="4">
        <f t="shared" si="115"/>
        <v>0</v>
      </c>
      <c r="J372" s="4">
        <f t="shared" si="115"/>
        <v>0</v>
      </c>
      <c r="K372" s="4">
        <f t="shared" si="115"/>
        <v>0</v>
      </c>
      <c r="L372" s="4">
        <f t="shared" si="115"/>
        <v>0</v>
      </c>
      <c r="M372" s="4">
        <f t="shared" si="115"/>
        <v>0</v>
      </c>
      <c r="N372" s="4">
        <f t="shared" si="115"/>
        <v>0</v>
      </c>
      <c r="O372" s="4">
        <f t="shared" si="115"/>
        <v>0</v>
      </c>
      <c r="P372" s="4">
        <f t="shared" si="115"/>
        <v>0</v>
      </c>
      <c r="Q372" s="4">
        <f t="shared" si="115"/>
        <v>0</v>
      </c>
      <c r="R372" s="4">
        <f t="shared" si="115"/>
        <v>0</v>
      </c>
      <c r="S372" s="4">
        <f t="shared" si="115"/>
        <v>0</v>
      </c>
      <c r="T372" s="4">
        <f t="shared" si="115"/>
        <v>0</v>
      </c>
      <c r="U372" s="4">
        <f t="shared" si="115"/>
        <v>0</v>
      </c>
      <c r="V372" s="4">
        <f t="shared" si="115"/>
        <v>0</v>
      </c>
      <c r="W372" s="4">
        <f t="shared" si="115"/>
        <v>0</v>
      </c>
    </row>
    <row r="373" spans="5:23" hidden="1" outlineLevel="2" x14ac:dyDescent="0.2">
      <c r="E373" s="37" t="str">
        <f t="shared" ref="E373:W373" si="116" xml:space="preserve"> E$189</f>
        <v xml:space="preserve">Ofwat - Post financeability adjustment eligible for tax uplift - EAC factor adjusted (Business retail) </v>
      </c>
      <c r="F373" s="4">
        <f t="shared" si="116"/>
        <v>0</v>
      </c>
      <c r="G373" s="4" t="str">
        <f t="shared" si="116"/>
        <v>£m</v>
      </c>
      <c r="H373" s="4">
        <f t="shared" si="116"/>
        <v>0</v>
      </c>
      <c r="I373" s="4">
        <f t="shared" si="116"/>
        <v>0</v>
      </c>
      <c r="J373" s="4">
        <f t="shared" si="116"/>
        <v>0</v>
      </c>
      <c r="K373" s="4">
        <f t="shared" si="116"/>
        <v>0</v>
      </c>
      <c r="L373" s="4">
        <f t="shared" si="116"/>
        <v>0</v>
      </c>
      <c r="M373" s="4">
        <f t="shared" si="116"/>
        <v>0</v>
      </c>
      <c r="N373" s="4">
        <f t="shared" si="116"/>
        <v>0</v>
      </c>
      <c r="O373" s="4">
        <f t="shared" si="116"/>
        <v>0</v>
      </c>
      <c r="P373" s="4">
        <f t="shared" si="116"/>
        <v>0</v>
      </c>
      <c r="Q373" s="4">
        <f t="shared" si="116"/>
        <v>0</v>
      </c>
      <c r="R373" s="4">
        <f t="shared" si="116"/>
        <v>0</v>
      </c>
      <c r="S373" s="4">
        <f t="shared" si="116"/>
        <v>0</v>
      </c>
      <c r="T373" s="4">
        <f t="shared" si="116"/>
        <v>0</v>
      </c>
      <c r="U373" s="4">
        <f t="shared" si="116"/>
        <v>0</v>
      </c>
      <c r="V373" s="4">
        <f t="shared" si="116"/>
        <v>0</v>
      </c>
      <c r="W373" s="4">
        <f t="shared" si="116"/>
        <v>0</v>
      </c>
    </row>
    <row r="374" spans="5:23" hidden="1" outlineLevel="2" x14ac:dyDescent="0.2">
      <c r="E374" s="37" t="str">
        <f t="shared" ref="E374:W374" si="117" xml:space="preserve"> E$301</f>
        <v xml:space="preserve">Ofwat - Post financeability adjustment eligible for tax uplift - NPV adjusted (WR) </v>
      </c>
      <c r="F374" s="4">
        <f t="shared" si="117"/>
        <v>0</v>
      </c>
      <c r="G374" s="4" t="str">
        <f t="shared" si="117"/>
        <v>£m</v>
      </c>
      <c r="H374" s="4" t="e">
        <f t="shared" si="117"/>
        <v>#DIV/0!</v>
      </c>
      <c r="I374" s="4">
        <f t="shared" si="117"/>
        <v>0</v>
      </c>
      <c r="J374" s="4" t="e">
        <f t="shared" si="117"/>
        <v>#DIV/0!</v>
      </c>
      <c r="K374" s="4" t="e">
        <f t="shared" si="117"/>
        <v>#DIV/0!</v>
      </c>
      <c r="L374" s="4" t="e">
        <f t="shared" si="117"/>
        <v>#DIV/0!</v>
      </c>
      <c r="M374" s="4" t="e">
        <f t="shared" si="117"/>
        <v>#DIV/0!</v>
      </c>
      <c r="N374" s="4" t="e">
        <f t="shared" si="117"/>
        <v>#DIV/0!</v>
      </c>
      <c r="O374" s="4" t="e">
        <f t="shared" si="117"/>
        <v>#DIV/0!</v>
      </c>
      <c r="P374" s="4" t="e">
        <f t="shared" si="117"/>
        <v>#DIV/0!</v>
      </c>
      <c r="Q374" s="4" t="e">
        <f t="shared" si="117"/>
        <v>#DIV/0!</v>
      </c>
      <c r="R374" s="4" t="e">
        <f t="shared" si="117"/>
        <v>#DIV/0!</v>
      </c>
      <c r="S374" s="4">
        <f t="shared" si="117"/>
        <v>0</v>
      </c>
      <c r="T374" s="4">
        <f t="shared" si="117"/>
        <v>0</v>
      </c>
      <c r="U374" s="4">
        <f t="shared" si="117"/>
        <v>0</v>
      </c>
      <c r="V374" s="4">
        <f t="shared" si="117"/>
        <v>0</v>
      </c>
      <c r="W374" s="4">
        <f t="shared" si="117"/>
        <v>0</v>
      </c>
    </row>
    <row r="375" spans="5:23" hidden="1" outlineLevel="2" x14ac:dyDescent="0.2">
      <c r="E375" s="37" t="str">
        <f t="shared" ref="E375:W375" si="118" xml:space="preserve"> E$302</f>
        <v xml:space="preserve">Ofwat - Post financeability adjustment eligible for tax uplift - NPV adjusted (WN) </v>
      </c>
      <c r="F375" s="4">
        <f t="shared" si="118"/>
        <v>0</v>
      </c>
      <c r="G375" s="4" t="str">
        <f t="shared" si="118"/>
        <v>£m</v>
      </c>
      <c r="H375" s="4" t="e">
        <f t="shared" si="118"/>
        <v>#DIV/0!</v>
      </c>
      <c r="I375" s="4">
        <f t="shared" si="118"/>
        <v>0</v>
      </c>
      <c r="J375" s="4" t="e">
        <f t="shared" si="118"/>
        <v>#DIV/0!</v>
      </c>
      <c r="K375" s="4" t="e">
        <f t="shared" si="118"/>
        <v>#DIV/0!</v>
      </c>
      <c r="L375" s="4" t="e">
        <f t="shared" si="118"/>
        <v>#DIV/0!</v>
      </c>
      <c r="M375" s="4" t="e">
        <f t="shared" si="118"/>
        <v>#DIV/0!</v>
      </c>
      <c r="N375" s="4" t="e">
        <f t="shared" si="118"/>
        <v>#DIV/0!</v>
      </c>
      <c r="O375" s="4" t="e">
        <f t="shared" si="118"/>
        <v>#DIV/0!</v>
      </c>
      <c r="P375" s="4" t="e">
        <f t="shared" si="118"/>
        <v>#DIV/0!</v>
      </c>
      <c r="Q375" s="4" t="e">
        <f t="shared" si="118"/>
        <v>#DIV/0!</v>
      </c>
      <c r="R375" s="4" t="e">
        <f t="shared" si="118"/>
        <v>#DIV/0!</v>
      </c>
      <c r="S375" s="4">
        <f t="shared" si="118"/>
        <v>0</v>
      </c>
      <c r="T375" s="4">
        <f t="shared" si="118"/>
        <v>0</v>
      </c>
      <c r="U375" s="4">
        <f t="shared" si="118"/>
        <v>0</v>
      </c>
      <c r="V375" s="4">
        <f t="shared" si="118"/>
        <v>0</v>
      </c>
      <c r="W375" s="4">
        <f t="shared" si="118"/>
        <v>0</v>
      </c>
    </row>
    <row r="376" spans="5:23" hidden="1" outlineLevel="2" x14ac:dyDescent="0.2">
      <c r="E376" s="37" t="str">
        <f t="shared" ref="E376:W376" si="119" xml:space="preserve"> E$303</f>
        <v xml:space="preserve">Ofwat - Post financeability adjustment eligible for tax uplift - NPV adjusted (WWN) </v>
      </c>
      <c r="F376" s="4">
        <f t="shared" si="119"/>
        <v>0</v>
      </c>
      <c r="G376" s="4" t="str">
        <f t="shared" si="119"/>
        <v>£m</v>
      </c>
      <c r="H376" s="4" t="e">
        <f t="shared" si="119"/>
        <v>#DIV/0!</v>
      </c>
      <c r="I376" s="4">
        <f t="shared" si="119"/>
        <v>0</v>
      </c>
      <c r="J376" s="4" t="e">
        <f t="shared" si="119"/>
        <v>#DIV/0!</v>
      </c>
      <c r="K376" s="4" t="e">
        <f t="shared" si="119"/>
        <v>#DIV/0!</v>
      </c>
      <c r="L376" s="4" t="e">
        <f t="shared" si="119"/>
        <v>#DIV/0!</v>
      </c>
      <c r="M376" s="4" t="e">
        <f t="shared" si="119"/>
        <v>#DIV/0!</v>
      </c>
      <c r="N376" s="4" t="e">
        <f t="shared" si="119"/>
        <v>#DIV/0!</v>
      </c>
      <c r="O376" s="4" t="e">
        <f t="shared" si="119"/>
        <v>#DIV/0!</v>
      </c>
      <c r="P376" s="4" t="e">
        <f t="shared" si="119"/>
        <v>#DIV/0!</v>
      </c>
      <c r="Q376" s="4" t="e">
        <f t="shared" si="119"/>
        <v>#DIV/0!</v>
      </c>
      <c r="R376" s="4" t="e">
        <f t="shared" si="119"/>
        <v>#DIV/0!</v>
      </c>
      <c r="S376" s="4">
        <f t="shared" si="119"/>
        <v>0</v>
      </c>
      <c r="T376" s="4">
        <f t="shared" si="119"/>
        <v>0</v>
      </c>
      <c r="U376" s="4">
        <f t="shared" si="119"/>
        <v>0</v>
      </c>
      <c r="V376" s="4">
        <f t="shared" si="119"/>
        <v>0</v>
      </c>
      <c r="W376" s="4">
        <f t="shared" si="119"/>
        <v>0</v>
      </c>
    </row>
    <row r="377" spans="5:23" hidden="1" outlineLevel="2" x14ac:dyDescent="0.2">
      <c r="E377" s="37" t="str">
        <f t="shared" ref="E377:W377" si="120" xml:space="preserve"> E$304</f>
        <v xml:space="preserve">Ofwat - Post financeability adjustment eligible for tax uplift - NPV adjusted (BR) </v>
      </c>
      <c r="F377" s="4">
        <f t="shared" si="120"/>
        <v>0</v>
      </c>
      <c r="G377" s="4" t="str">
        <f t="shared" si="120"/>
        <v>£m</v>
      </c>
      <c r="H377" s="4" t="e">
        <f t="shared" si="120"/>
        <v>#DIV/0!</v>
      </c>
      <c r="I377" s="4">
        <f t="shared" si="120"/>
        <v>0</v>
      </c>
      <c r="J377" s="4" t="e">
        <f t="shared" si="120"/>
        <v>#DIV/0!</v>
      </c>
      <c r="K377" s="4" t="e">
        <f t="shared" si="120"/>
        <v>#DIV/0!</v>
      </c>
      <c r="L377" s="4" t="e">
        <f t="shared" si="120"/>
        <v>#DIV/0!</v>
      </c>
      <c r="M377" s="4" t="e">
        <f t="shared" si="120"/>
        <v>#DIV/0!</v>
      </c>
      <c r="N377" s="4" t="e">
        <f t="shared" si="120"/>
        <v>#DIV/0!</v>
      </c>
      <c r="O377" s="4" t="e">
        <f t="shared" si="120"/>
        <v>#DIV/0!</v>
      </c>
      <c r="P377" s="4" t="e">
        <f t="shared" si="120"/>
        <v>#DIV/0!</v>
      </c>
      <c r="Q377" s="4" t="e">
        <f t="shared" si="120"/>
        <v>#DIV/0!</v>
      </c>
      <c r="R377" s="4" t="e">
        <f t="shared" si="120"/>
        <v>#DIV/0!</v>
      </c>
      <c r="S377" s="4">
        <f t="shared" si="120"/>
        <v>0</v>
      </c>
      <c r="T377" s="4">
        <f t="shared" si="120"/>
        <v>0</v>
      </c>
      <c r="U377" s="4">
        <f t="shared" si="120"/>
        <v>0</v>
      </c>
      <c r="V377" s="4">
        <f t="shared" si="120"/>
        <v>0</v>
      </c>
      <c r="W377" s="4">
        <f t="shared" si="120"/>
        <v>0</v>
      </c>
    </row>
    <row r="378" spans="5:23" hidden="1" outlineLevel="2" x14ac:dyDescent="0.2">
      <c r="E378" s="37" t="str">
        <f t="shared" ref="E378:W378" si="121" xml:space="preserve"> E$305</f>
        <v xml:space="preserve">Ofwat - Post financeability adjustment eligible for tax uplift - NPV adjusted (ADDN1) </v>
      </c>
      <c r="F378" s="4">
        <f t="shared" si="121"/>
        <v>0</v>
      </c>
      <c r="G378" s="4" t="str">
        <f t="shared" si="121"/>
        <v>£m</v>
      </c>
      <c r="H378" s="4" t="e">
        <f t="shared" si="121"/>
        <v>#DIV/0!</v>
      </c>
      <c r="I378" s="4">
        <f t="shared" si="121"/>
        <v>0</v>
      </c>
      <c r="J378" s="4" t="e">
        <f t="shared" si="121"/>
        <v>#DIV/0!</v>
      </c>
      <c r="K378" s="4" t="e">
        <f t="shared" si="121"/>
        <v>#DIV/0!</v>
      </c>
      <c r="L378" s="4" t="e">
        <f t="shared" si="121"/>
        <v>#DIV/0!</v>
      </c>
      <c r="M378" s="4" t="e">
        <f t="shared" si="121"/>
        <v>#DIV/0!</v>
      </c>
      <c r="N378" s="4" t="e">
        <f t="shared" si="121"/>
        <v>#DIV/0!</v>
      </c>
      <c r="O378" s="4" t="e">
        <f t="shared" si="121"/>
        <v>#DIV/0!</v>
      </c>
      <c r="P378" s="4" t="e">
        <f t="shared" si="121"/>
        <v>#DIV/0!</v>
      </c>
      <c r="Q378" s="4" t="e">
        <f t="shared" si="121"/>
        <v>#DIV/0!</v>
      </c>
      <c r="R378" s="4" t="e">
        <f t="shared" si="121"/>
        <v>#DIV/0!</v>
      </c>
      <c r="S378" s="4">
        <f t="shared" si="121"/>
        <v>0</v>
      </c>
      <c r="T378" s="4">
        <f t="shared" si="121"/>
        <v>0</v>
      </c>
      <c r="U378" s="4">
        <f t="shared" si="121"/>
        <v>0</v>
      </c>
      <c r="V378" s="4">
        <f t="shared" si="121"/>
        <v>0</v>
      </c>
      <c r="W378" s="4">
        <f t="shared" si="121"/>
        <v>0</v>
      </c>
    </row>
    <row r="379" spans="5:23" hidden="1" outlineLevel="2" x14ac:dyDescent="0.2">
      <c r="E379" s="37" t="str">
        <f t="shared" ref="E379:W379" si="122" xml:space="preserve"> E$306</f>
        <v xml:space="preserve">Ofwat - Post financeability adjustment eligible for tax uplift - NPV adjusted (ADDN2) </v>
      </c>
      <c r="F379" s="4">
        <f t="shared" si="122"/>
        <v>0</v>
      </c>
      <c r="G379" s="4" t="str">
        <f t="shared" si="122"/>
        <v>£m</v>
      </c>
      <c r="H379" s="4" t="e">
        <f t="shared" si="122"/>
        <v>#DIV/0!</v>
      </c>
      <c r="I379" s="4">
        <f t="shared" si="122"/>
        <v>0</v>
      </c>
      <c r="J379" s="4" t="e">
        <f t="shared" si="122"/>
        <v>#DIV/0!</v>
      </c>
      <c r="K379" s="4" t="e">
        <f t="shared" si="122"/>
        <v>#DIV/0!</v>
      </c>
      <c r="L379" s="4" t="e">
        <f t="shared" si="122"/>
        <v>#DIV/0!</v>
      </c>
      <c r="M379" s="4" t="e">
        <f t="shared" si="122"/>
        <v>#DIV/0!</v>
      </c>
      <c r="N379" s="4" t="e">
        <f t="shared" si="122"/>
        <v>#DIV/0!</v>
      </c>
      <c r="O379" s="4" t="e">
        <f t="shared" si="122"/>
        <v>#DIV/0!</v>
      </c>
      <c r="P379" s="4" t="e">
        <f t="shared" si="122"/>
        <v>#DIV/0!</v>
      </c>
      <c r="Q379" s="4" t="e">
        <f t="shared" si="122"/>
        <v>#DIV/0!</v>
      </c>
      <c r="R379" s="4" t="e">
        <f t="shared" si="122"/>
        <v>#DIV/0!</v>
      </c>
      <c r="S379" s="4">
        <f t="shared" si="122"/>
        <v>0</v>
      </c>
      <c r="T379" s="4">
        <f t="shared" si="122"/>
        <v>0</v>
      </c>
      <c r="U379" s="4">
        <f t="shared" si="122"/>
        <v>0</v>
      </c>
      <c r="V379" s="4">
        <f t="shared" si="122"/>
        <v>0</v>
      </c>
      <c r="W379" s="4">
        <f t="shared" si="122"/>
        <v>0</v>
      </c>
    </row>
    <row r="380" spans="5:23" hidden="1" outlineLevel="2" x14ac:dyDescent="0.2">
      <c r="E380" s="37" t="str">
        <f t="shared" ref="E380:W380" si="123" xml:space="preserve"> E$307</f>
        <v xml:space="preserve">Ofwat - Post financeability adjustment eligible for tax uplift - NPV adjusted (Residential retail) </v>
      </c>
      <c r="F380" s="4">
        <f t="shared" si="123"/>
        <v>0</v>
      </c>
      <c r="G380" s="4" t="str">
        <f t="shared" si="123"/>
        <v>£m</v>
      </c>
      <c r="H380" s="4" t="e">
        <f t="shared" si="123"/>
        <v>#DIV/0!</v>
      </c>
      <c r="I380" s="4">
        <f t="shared" si="123"/>
        <v>0</v>
      </c>
      <c r="J380" s="4" t="e">
        <f t="shared" si="123"/>
        <v>#DIV/0!</v>
      </c>
      <c r="K380" s="4" t="e">
        <f t="shared" si="123"/>
        <v>#DIV/0!</v>
      </c>
      <c r="L380" s="4" t="e">
        <f t="shared" si="123"/>
        <v>#DIV/0!</v>
      </c>
      <c r="M380" s="4" t="e">
        <f t="shared" si="123"/>
        <v>#DIV/0!</v>
      </c>
      <c r="N380" s="4" t="e">
        <f t="shared" si="123"/>
        <v>#DIV/0!</v>
      </c>
      <c r="O380" s="4" t="e">
        <f t="shared" si="123"/>
        <v>#DIV/0!</v>
      </c>
      <c r="P380" s="4" t="e">
        <f t="shared" si="123"/>
        <v>#DIV/0!</v>
      </c>
      <c r="Q380" s="4" t="e">
        <f t="shared" si="123"/>
        <v>#DIV/0!</v>
      </c>
      <c r="R380" s="4" t="e">
        <f t="shared" si="123"/>
        <v>#DIV/0!</v>
      </c>
      <c r="S380" s="4">
        <f t="shared" si="123"/>
        <v>0</v>
      </c>
      <c r="T380" s="4">
        <f t="shared" si="123"/>
        <v>0</v>
      </c>
      <c r="U380" s="4">
        <f t="shared" si="123"/>
        <v>0</v>
      </c>
      <c r="V380" s="4">
        <f t="shared" si="123"/>
        <v>0</v>
      </c>
      <c r="W380" s="4">
        <f t="shared" si="123"/>
        <v>0</v>
      </c>
    </row>
    <row r="381" spans="5:23" hidden="1" outlineLevel="2" x14ac:dyDescent="0.2">
      <c r="E381" s="37" t="str">
        <f t="shared" ref="E381:W381" si="124" xml:space="preserve"> E$308</f>
        <v xml:space="preserve">Ofwat - Post financeability adjustment eligible for tax uplift - NPV adjusted (Business retail) </v>
      </c>
      <c r="F381" s="4">
        <f t="shared" si="124"/>
        <v>0</v>
      </c>
      <c r="G381" s="4" t="str">
        <f t="shared" si="124"/>
        <v>£m</v>
      </c>
      <c r="H381" s="4" t="e">
        <f t="shared" si="124"/>
        <v>#DIV/0!</v>
      </c>
      <c r="I381" s="4">
        <f t="shared" si="124"/>
        <v>0</v>
      </c>
      <c r="J381" s="4" t="e">
        <f t="shared" si="124"/>
        <v>#DIV/0!</v>
      </c>
      <c r="K381" s="4" t="e">
        <f t="shared" si="124"/>
        <v>#DIV/0!</v>
      </c>
      <c r="L381" s="4" t="e">
        <f t="shared" si="124"/>
        <v>#DIV/0!</v>
      </c>
      <c r="M381" s="4" t="e">
        <f t="shared" si="124"/>
        <v>#DIV/0!</v>
      </c>
      <c r="N381" s="4" t="e">
        <f t="shared" si="124"/>
        <v>#DIV/0!</v>
      </c>
      <c r="O381" s="4" t="e">
        <f t="shared" si="124"/>
        <v>#DIV/0!</v>
      </c>
      <c r="P381" s="4" t="e">
        <f t="shared" si="124"/>
        <v>#DIV/0!</v>
      </c>
      <c r="Q381" s="4" t="e">
        <f t="shared" si="124"/>
        <v>#DIV/0!</v>
      </c>
      <c r="R381" s="4" t="e">
        <f t="shared" si="124"/>
        <v>#DIV/0!</v>
      </c>
      <c r="S381" s="4">
        <f t="shared" si="124"/>
        <v>0</v>
      </c>
      <c r="T381" s="4">
        <f t="shared" si="124"/>
        <v>0</v>
      </c>
      <c r="U381" s="4">
        <f t="shared" si="124"/>
        <v>0</v>
      </c>
      <c r="V381" s="4">
        <f t="shared" si="124"/>
        <v>0</v>
      </c>
      <c r="W381" s="4">
        <f t="shared" si="124"/>
        <v>0</v>
      </c>
    </row>
    <row r="382" spans="5:23" hidden="1" outlineLevel="2" x14ac:dyDescent="0.2">
      <c r="E382" s="37" t="s">
        <v>2961</v>
      </c>
      <c r="G382" s="37" t="s">
        <v>199</v>
      </c>
      <c r="H382" s="4">
        <f t="shared" ref="H382:H389" si="125" xml:space="preserve"> SUM( J382:W382 )</f>
        <v>0</v>
      </c>
      <c r="J382" s="4">
        <f xml:space="preserve"> CHOOSE( $F350, J358, J366, J374 )</f>
        <v>0</v>
      </c>
      <c r="K382" s="4">
        <f t="shared" ref="J382:W389" si="126" xml:space="preserve"> CHOOSE( $F350, K358, K366, K374 )</f>
        <v>0</v>
      </c>
      <c r="L382" s="4">
        <f t="shared" si="126"/>
        <v>0</v>
      </c>
      <c r="M382" s="4">
        <f t="shared" si="126"/>
        <v>0</v>
      </c>
      <c r="N382" s="4">
        <f t="shared" si="126"/>
        <v>0</v>
      </c>
      <c r="O382" s="4">
        <f t="shared" si="126"/>
        <v>0</v>
      </c>
      <c r="P382" s="4">
        <f t="shared" si="126"/>
        <v>0</v>
      </c>
      <c r="Q382" s="4">
        <f t="shared" si="126"/>
        <v>0</v>
      </c>
      <c r="R382" s="4">
        <f t="shared" si="126"/>
        <v>0</v>
      </c>
      <c r="S382" s="4">
        <f t="shared" si="126"/>
        <v>0</v>
      </c>
      <c r="T382" s="4">
        <f t="shared" si="126"/>
        <v>0</v>
      </c>
      <c r="U382" s="4">
        <f t="shared" si="126"/>
        <v>0</v>
      </c>
      <c r="V382" s="4">
        <f t="shared" si="126"/>
        <v>0</v>
      </c>
      <c r="W382" s="4">
        <f t="shared" si="126"/>
        <v>0</v>
      </c>
    </row>
    <row r="383" spans="5:23" hidden="1" outlineLevel="2" x14ac:dyDescent="0.2">
      <c r="E383" s="37" t="s">
        <v>2962</v>
      </c>
      <c r="G383" s="37" t="s">
        <v>199</v>
      </c>
      <c r="H383" s="4">
        <f t="shared" si="125"/>
        <v>0</v>
      </c>
      <c r="J383" s="4">
        <f t="shared" si="126"/>
        <v>0</v>
      </c>
      <c r="K383" s="4">
        <f t="shared" si="126"/>
        <v>0</v>
      </c>
      <c r="L383" s="4">
        <f t="shared" si="126"/>
        <v>0</v>
      </c>
      <c r="M383" s="4">
        <f t="shared" si="126"/>
        <v>0</v>
      </c>
      <c r="N383" s="4">
        <f t="shared" si="126"/>
        <v>0</v>
      </c>
      <c r="O383" s="4">
        <f t="shared" si="126"/>
        <v>0</v>
      </c>
      <c r="P383" s="4">
        <f t="shared" si="126"/>
        <v>0</v>
      </c>
      <c r="Q383" s="4">
        <f t="shared" si="126"/>
        <v>0</v>
      </c>
      <c r="R383" s="4">
        <f t="shared" si="126"/>
        <v>0</v>
      </c>
      <c r="S383" s="4">
        <f t="shared" si="126"/>
        <v>0</v>
      </c>
      <c r="T383" s="4">
        <f t="shared" si="126"/>
        <v>0</v>
      </c>
      <c r="U383" s="4">
        <f t="shared" si="126"/>
        <v>0</v>
      </c>
      <c r="V383" s="4">
        <f t="shared" si="126"/>
        <v>0</v>
      </c>
      <c r="W383" s="4">
        <f t="shared" si="126"/>
        <v>0</v>
      </c>
    </row>
    <row r="384" spans="5:23" hidden="1" outlineLevel="2" x14ac:dyDescent="0.2">
      <c r="E384" s="37" t="s">
        <v>1437</v>
      </c>
      <c r="G384" s="37" t="s">
        <v>199</v>
      </c>
      <c r="H384" s="4">
        <f t="shared" si="125"/>
        <v>0</v>
      </c>
      <c r="J384" s="4">
        <f t="shared" si="126"/>
        <v>0</v>
      </c>
      <c r="K384" s="4">
        <f t="shared" si="126"/>
        <v>0</v>
      </c>
      <c r="L384" s="4">
        <f t="shared" si="126"/>
        <v>0</v>
      </c>
      <c r="M384" s="4">
        <f t="shared" si="126"/>
        <v>0</v>
      </c>
      <c r="N384" s="4">
        <f t="shared" si="126"/>
        <v>0</v>
      </c>
      <c r="O384" s="4">
        <f t="shared" si="126"/>
        <v>0</v>
      </c>
      <c r="P384" s="4">
        <f t="shared" si="126"/>
        <v>0</v>
      </c>
      <c r="Q384" s="4">
        <f t="shared" si="126"/>
        <v>0</v>
      </c>
      <c r="R384" s="4">
        <f t="shared" si="126"/>
        <v>0</v>
      </c>
      <c r="S384" s="4">
        <f t="shared" si="126"/>
        <v>0</v>
      </c>
      <c r="T384" s="4">
        <f t="shared" si="126"/>
        <v>0</v>
      </c>
      <c r="U384" s="4">
        <f t="shared" si="126"/>
        <v>0</v>
      </c>
      <c r="V384" s="4">
        <f t="shared" si="126"/>
        <v>0</v>
      </c>
      <c r="W384" s="4">
        <f t="shared" si="126"/>
        <v>0</v>
      </c>
    </row>
    <row r="385" spans="1:23" hidden="1" outlineLevel="2" x14ac:dyDescent="0.2">
      <c r="E385" s="37" t="s">
        <v>1231</v>
      </c>
      <c r="G385" s="37" t="s">
        <v>199</v>
      </c>
      <c r="H385" s="4">
        <f t="shared" si="125"/>
        <v>0</v>
      </c>
      <c r="J385" s="4">
        <f t="shared" si="126"/>
        <v>0</v>
      </c>
      <c r="K385" s="4">
        <f t="shared" si="126"/>
        <v>0</v>
      </c>
      <c r="L385" s="4">
        <f t="shared" si="126"/>
        <v>0</v>
      </c>
      <c r="M385" s="4">
        <f t="shared" si="126"/>
        <v>0</v>
      </c>
      <c r="N385" s="4">
        <f t="shared" si="126"/>
        <v>0</v>
      </c>
      <c r="O385" s="4">
        <f t="shared" si="126"/>
        <v>0</v>
      </c>
      <c r="P385" s="4">
        <f t="shared" si="126"/>
        <v>0</v>
      </c>
      <c r="Q385" s="4">
        <f t="shared" si="126"/>
        <v>0</v>
      </c>
      <c r="R385" s="4">
        <f t="shared" si="126"/>
        <v>0</v>
      </c>
      <c r="S385" s="4">
        <f t="shared" si="126"/>
        <v>0</v>
      </c>
      <c r="T385" s="4">
        <f t="shared" si="126"/>
        <v>0</v>
      </c>
      <c r="U385" s="4">
        <f t="shared" si="126"/>
        <v>0</v>
      </c>
      <c r="V385" s="4">
        <f t="shared" si="126"/>
        <v>0</v>
      </c>
      <c r="W385" s="4">
        <f t="shared" si="126"/>
        <v>0</v>
      </c>
    </row>
    <row r="386" spans="1:23" hidden="1" outlineLevel="2" x14ac:dyDescent="0.2">
      <c r="E386" s="37" t="s">
        <v>2377</v>
      </c>
      <c r="G386" s="37" t="s">
        <v>199</v>
      </c>
      <c r="H386" s="4">
        <f t="shared" si="125"/>
        <v>0</v>
      </c>
      <c r="J386" s="4">
        <f t="shared" si="126"/>
        <v>0</v>
      </c>
      <c r="K386" s="4">
        <f t="shared" si="126"/>
        <v>0</v>
      </c>
      <c r="L386" s="4">
        <f t="shared" si="126"/>
        <v>0</v>
      </c>
      <c r="M386" s="4">
        <f t="shared" si="126"/>
        <v>0</v>
      </c>
      <c r="N386" s="4">
        <f t="shared" si="126"/>
        <v>0</v>
      </c>
      <c r="O386" s="4">
        <f t="shared" si="126"/>
        <v>0</v>
      </c>
      <c r="P386" s="4">
        <f t="shared" si="126"/>
        <v>0</v>
      </c>
      <c r="Q386" s="4">
        <f t="shared" si="126"/>
        <v>0</v>
      </c>
      <c r="R386" s="4">
        <f t="shared" si="126"/>
        <v>0</v>
      </c>
      <c r="S386" s="4">
        <f t="shared" si="126"/>
        <v>0</v>
      </c>
      <c r="T386" s="4">
        <f t="shared" si="126"/>
        <v>0</v>
      </c>
      <c r="U386" s="4">
        <f t="shared" si="126"/>
        <v>0</v>
      </c>
      <c r="V386" s="4">
        <f t="shared" si="126"/>
        <v>0</v>
      </c>
      <c r="W386" s="4">
        <f t="shared" si="126"/>
        <v>0</v>
      </c>
    </row>
    <row r="387" spans="1:23" hidden="1" outlineLevel="2" x14ac:dyDescent="0.2">
      <c r="E387" s="37" t="s">
        <v>824</v>
      </c>
      <c r="G387" s="37" t="s">
        <v>199</v>
      </c>
      <c r="H387" s="4">
        <f t="shared" si="125"/>
        <v>0</v>
      </c>
      <c r="J387" s="4">
        <f t="shared" si="126"/>
        <v>0</v>
      </c>
      <c r="K387" s="4">
        <f t="shared" si="126"/>
        <v>0</v>
      </c>
      <c r="L387" s="4">
        <f t="shared" si="126"/>
        <v>0</v>
      </c>
      <c r="M387" s="4">
        <f t="shared" si="126"/>
        <v>0</v>
      </c>
      <c r="N387" s="4">
        <f t="shared" si="126"/>
        <v>0</v>
      </c>
      <c r="O387" s="4">
        <f t="shared" si="126"/>
        <v>0</v>
      </c>
      <c r="P387" s="4">
        <f t="shared" si="126"/>
        <v>0</v>
      </c>
      <c r="Q387" s="4">
        <f t="shared" si="126"/>
        <v>0</v>
      </c>
      <c r="R387" s="4">
        <f t="shared" si="126"/>
        <v>0</v>
      </c>
      <c r="S387" s="4">
        <f t="shared" si="126"/>
        <v>0</v>
      </c>
      <c r="T387" s="4">
        <f t="shared" si="126"/>
        <v>0</v>
      </c>
      <c r="U387" s="4">
        <f t="shared" si="126"/>
        <v>0</v>
      </c>
      <c r="V387" s="4">
        <f t="shared" si="126"/>
        <v>0</v>
      </c>
      <c r="W387" s="4">
        <f t="shared" si="126"/>
        <v>0</v>
      </c>
    </row>
    <row r="388" spans="1:23" hidden="1" outlineLevel="2" x14ac:dyDescent="0.2">
      <c r="E388" s="37" t="s">
        <v>1037</v>
      </c>
      <c r="G388" s="37" t="s">
        <v>199</v>
      </c>
      <c r="H388" s="4">
        <f t="shared" si="125"/>
        <v>0</v>
      </c>
      <c r="J388" s="4">
        <f t="shared" si="126"/>
        <v>0</v>
      </c>
      <c r="K388" s="4">
        <f t="shared" si="126"/>
        <v>0</v>
      </c>
      <c r="L388" s="4">
        <f t="shared" si="126"/>
        <v>0</v>
      </c>
      <c r="M388" s="4">
        <f t="shared" si="126"/>
        <v>0</v>
      </c>
      <c r="N388" s="4">
        <f t="shared" si="126"/>
        <v>0</v>
      </c>
      <c r="O388" s="4">
        <f t="shared" si="126"/>
        <v>0</v>
      </c>
      <c r="P388" s="4">
        <f t="shared" si="126"/>
        <v>0</v>
      </c>
      <c r="Q388" s="4">
        <f t="shared" si="126"/>
        <v>0</v>
      </c>
      <c r="R388" s="4">
        <f t="shared" si="126"/>
        <v>0</v>
      </c>
      <c r="S388" s="4">
        <f t="shared" si="126"/>
        <v>0</v>
      </c>
      <c r="T388" s="4">
        <f t="shared" si="126"/>
        <v>0</v>
      </c>
      <c r="U388" s="4">
        <f t="shared" si="126"/>
        <v>0</v>
      </c>
      <c r="V388" s="4">
        <f t="shared" si="126"/>
        <v>0</v>
      </c>
      <c r="W388" s="4">
        <f t="shared" si="126"/>
        <v>0</v>
      </c>
    </row>
    <row r="389" spans="1:23" hidden="1" outlineLevel="2" x14ac:dyDescent="0.2">
      <c r="E389" s="37" t="s">
        <v>133</v>
      </c>
      <c r="G389" s="37" t="s">
        <v>199</v>
      </c>
      <c r="H389" s="4">
        <f t="shared" si="125"/>
        <v>0</v>
      </c>
      <c r="J389" s="4">
        <f t="shared" si="126"/>
        <v>0</v>
      </c>
      <c r="K389" s="4">
        <f t="shared" si="126"/>
        <v>0</v>
      </c>
      <c r="L389" s="4">
        <f t="shared" si="126"/>
        <v>0</v>
      </c>
      <c r="M389" s="4">
        <f t="shared" si="126"/>
        <v>0</v>
      </c>
      <c r="N389" s="4">
        <f t="shared" si="126"/>
        <v>0</v>
      </c>
      <c r="O389" s="4">
        <f t="shared" si="126"/>
        <v>0</v>
      </c>
      <c r="P389" s="4">
        <f t="shared" si="126"/>
        <v>0</v>
      </c>
      <c r="Q389" s="4">
        <f t="shared" si="126"/>
        <v>0</v>
      </c>
      <c r="R389" s="4">
        <f t="shared" si="126"/>
        <v>0</v>
      </c>
      <c r="S389" s="4">
        <f t="shared" si="126"/>
        <v>0</v>
      </c>
      <c r="T389" s="4">
        <f t="shared" si="126"/>
        <v>0</v>
      </c>
      <c r="U389" s="4">
        <f t="shared" si="126"/>
        <v>0</v>
      </c>
      <c r="V389" s="4">
        <f t="shared" si="126"/>
        <v>0</v>
      </c>
      <c r="W389" s="4">
        <f t="shared" si="126"/>
        <v>0</v>
      </c>
    </row>
    <row r="390" spans="1:23" hidden="1" outlineLevel="2" x14ac:dyDescent="0.2"/>
    <row r="391" spans="1:23" hidden="1" outlineLevel="2" x14ac:dyDescent="0.2"/>
    <row r="392" spans="1:23" hidden="1" outlineLevel="2" x14ac:dyDescent="0.2">
      <c r="B392" s="33" t="s">
        <v>2301</v>
      </c>
    </row>
    <row r="393" spans="1:23" s="208" customFormat="1" hidden="1" outlineLevel="2" x14ac:dyDescent="0.2">
      <c r="A393" s="217"/>
      <c r="B393" s="217"/>
      <c r="C393" s="218"/>
      <c r="D393" s="219"/>
      <c r="E393" s="208" t="str">
        <f xml:space="preserve"> Inputs!E$607</f>
        <v xml:space="preserve">Selector (WR) </v>
      </c>
      <c r="F393" s="213">
        <f xml:space="preserve"> Inputs!F$607</f>
        <v>2</v>
      </c>
      <c r="G393" s="208" t="str">
        <f xml:space="preserve"> Inputs!G$607</f>
        <v xml:space="preserve">1 = Apply in first year, 2 = Constant annuity 2025-30, 3 = Even allocation - NPV neutral </v>
      </c>
      <c r="H393" s="213"/>
    </row>
    <row r="394" spans="1:23" s="208" customFormat="1" hidden="1" outlineLevel="2" x14ac:dyDescent="0.2">
      <c r="A394" s="217"/>
      <c r="B394" s="217"/>
      <c r="C394" s="218"/>
      <c r="D394" s="219"/>
      <c r="E394" s="208" t="str">
        <f xml:space="preserve"> Inputs!E$608</f>
        <v xml:space="preserve">Selector (WN) </v>
      </c>
      <c r="F394" s="213">
        <f xml:space="preserve"> Inputs!F$608</f>
        <v>2</v>
      </c>
      <c r="G394" s="208" t="str">
        <f xml:space="preserve"> Inputs!G$608</f>
        <v xml:space="preserve">1 = Apply in first year, 2 = Constant annuity 2025-30, 3 = Even allocation - NPV neutral </v>
      </c>
      <c r="H394" s="213"/>
    </row>
    <row r="395" spans="1:23" s="208" customFormat="1" hidden="1" outlineLevel="2" x14ac:dyDescent="0.2">
      <c r="A395" s="217"/>
      <c r="B395" s="217"/>
      <c r="C395" s="218"/>
      <c r="D395" s="219"/>
      <c r="E395" s="208" t="str">
        <f xml:space="preserve"> Inputs!E$609</f>
        <v xml:space="preserve">Selector (WWN) </v>
      </c>
      <c r="F395" s="213">
        <f xml:space="preserve"> Inputs!F$609</f>
        <v>2</v>
      </c>
      <c r="G395" s="208" t="str">
        <f xml:space="preserve"> Inputs!G$609</f>
        <v xml:space="preserve">1 = Apply in first year, 2 = Constant annuity 2025-30, 3 = Even allocation - NPV neutral </v>
      </c>
      <c r="H395" s="213"/>
    </row>
    <row r="396" spans="1:23" s="208" customFormat="1" hidden="1" outlineLevel="2" x14ac:dyDescent="0.2">
      <c r="A396" s="217"/>
      <c r="B396" s="217"/>
      <c r="C396" s="218"/>
      <c r="D396" s="219"/>
      <c r="E396" s="208" t="str">
        <f xml:space="preserve"> Inputs!E$610</f>
        <v xml:space="preserve">Selector (BR) </v>
      </c>
      <c r="F396" s="213">
        <f xml:space="preserve"> Inputs!F$610</f>
        <v>2</v>
      </c>
      <c r="G396" s="208" t="str">
        <f xml:space="preserve"> Inputs!G$610</f>
        <v xml:space="preserve">1 = Apply in first year, 2 = Constant annuity 2025-30, 3 = Even allocation - NPV neutral </v>
      </c>
      <c r="H396" s="213"/>
    </row>
    <row r="397" spans="1:23" s="208" customFormat="1" hidden="1" outlineLevel="2" x14ac:dyDescent="0.2">
      <c r="A397" s="217"/>
      <c r="B397" s="217"/>
      <c r="C397" s="218"/>
      <c r="D397" s="219"/>
      <c r="E397" s="208" t="str">
        <f xml:space="preserve"> Inputs!E$611</f>
        <v xml:space="preserve">Selector (ADDN1) </v>
      </c>
      <c r="F397" s="213">
        <f xml:space="preserve"> Inputs!F$611</f>
        <v>2</v>
      </c>
      <c r="G397" s="208" t="str">
        <f xml:space="preserve"> Inputs!G$611</f>
        <v xml:space="preserve">1 = Apply in first year, 2 = Constant annuity 2025-30, 3 = Even allocation - NPV neutral </v>
      </c>
      <c r="H397" s="213"/>
    </row>
    <row r="398" spans="1:23" s="208" customFormat="1" hidden="1" outlineLevel="2" x14ac:dyDescent="0.2">
      <c r="A398" s="217"/>
      <c r="B398" s="217"/>
      <c r="C398" s="218"/>
      <c r="D398" s="219"/>
      <c r="E398" s="208" t="str">
        <f xml:space="preserve"> Inputs!E$612</f>
        <v xml:space="preserve">Selector (ADDN2) </v>
      </c>
      <c r="F398" s="213">
        <f xml:space="preserve"> Inputs!F$612</f>
        <v>2</v>
      </c>
      <c r="G398" s="208" t="str">
        <f xml:space="preserve"> Inputs!G$612</f>
        <v xml:space="preserve">1 = Apply in first year, 2 = Constant annuity 2025-30, 3 = Even allocation - NPV neutral </v>
      </c>
      <c r="H398" s="213"/>
    </row>
    <row r="399" spans="1:23" s="208" customFormat="1" hidden="1" outlineLevel="2" x14ac:dyDescent="0.2">
      <c r="A399" s="217"/>
      <c r="B399" s="217"/>
      <c r="C399" s="218"/>
      <c r="D399" s="219"/>
      <c r="E399" s="208" t="str">
        <f xml:space="preserve"> Inputs!E$613</f>
        <v xml:space="preserve">Selector (Residential retail) </v>
      </c>
      <c r="F399" s="213">
        <f xml:space="preserve"> Inputs!F$613</f>
        <v>2</v>
      </c>
      <c r="G399" s="208" t="str">
        <f xml:space="preserve"> Inputs!G$613</f>
        <v xml:space="preserve">1 = Apply in first year, 2 = Constant annuity 2025-30, 3 = Even allocation - NPV neutral </v>
      </c>
      <c r="H399" s="213"/>
    </row>
    <row r="400" spans="1:23" s="208" customFormat="1" hidden="1" outlineLevel="2" x14ac:dyDescent="0.2">
      <c r="A400" s="217"/>
      <c r="B400" s="217"/>
      <c r="C400" s="218"/>
      <c r="D400" s="219"/>
      <c r="E400" s="208" t="str">
        <f xml:space="preserve"> Inputs!E$614</f>
        <v xml:space="preserve">Selector (Business retail) </v>
      </c>
      <c r="F400" s="213">
        <f xml:space="preserve"> Inputs!F$614</f>
        <v>2</v>
      </c>
      <c r="G400" s="208" t="str">
        <f xml:space="preserve"> Inputs!G$614</f>
        <v xml:space="preserve">1 = Apply in first year, 2 = Constant annuity 2025-30, 3 = Even allocation - NPV neutral </v>
      </c>
      <c r="H400" s="213"/>
    </row>
    <row r="401" spans="5:23" hidden="1" outlineLevel="2" x14ac:dyDescent="0.2">
      <c r="E401" s="37" t="str">
        <f t="shared" ref="E401:W401" si="127" xml:space="preserve"> E$123</f>
        <v xml:space="preserve">Ofwat - Post financeability adjustment not eligible for tax uplift applied in first year - real (WR) </v>
      </c>
      <c r="F401" s="4">
        <f t="shared" si="127"/>
        <v>0</v>
      </c>
      <c r="G401" s="4" t="str">
        <f t="shared" si="127"/>
        <v>£m</v>
      </c>
      <c r="H401" s="4" t="e">
        <f t="shared" si="127"/>
        <v>#DIV/0!</v>
      </c>
      <c r="I401" s="4">
        <f t="shared" si="127"/>
        <v>0</v>
      </c>
      <c r="J401" s="4">
        <f t="shared" si="127"/>
        <v>0</v>
      </c>
      <c r="K401" s="4">
        <f t="shared" si="127"/>
        <v>0</v>
      </c>
      <c r="L401" s="4">
        <f t="shared" si="127"/>
        <v>0</v>
      </c>
      <c r="M401" s="4">
        <f t="shared" si="127"/>
        <v>0</v>
      </c>
      <c r="N401" s="4">
        <f t="shared" si="127"/>
        <v>0</v>
      </c>
      <c r="O401" s="4">
        <f t="shared" si="127"/>
        <v>0</v>
      </c>
      <c r="P401" s="4">
        <f t="shared" si="127"/>
        <v>0</v>
      </c>
      <c r="Q401" s="4">
        <f t="shared" si="127"/>
        <v>0</v>
      </c>
      <c r="R401" s="4">
        <f t="shared" si="127"/>
        <v>0</v>
      </c>
      <c r="S401" s="4" t="e">
        <f t="shared" si="127"/>
        <v>#DIV/0!</v>
      </c>
      <c r="T401" s="4">
        <f t="shared" si="127"/>
        <v>0</v>
      </c>
      <c r="U401" s="4">
        <f t="shared" si="127"/>
        <v>0</v>
      </c>
      <c r="V401" s="4">
        <f t="shared" si="127"/>
        <v>0</v>
      </c>
      <c r="W401" s="4">
        <f t="shared" si="127"/>
        <v>0</v>
      </c>
    </row>
    <row r="402" spans="5:23" hidden="1" outlineLevel="2" x14ac:dyDescent="0.2">
      <c r="E402" s="37" t="str">
        <f t="shared" ref="E402:W402" si="128" xml:space="preserve"> E$124</f>
        <v xml:space="preserve">Ofwat - Post financeability adjustment not eligible for tax uplift applied in first year - real (WN) </v>
      </c>
      <c r="F402" s="4">
        <f t="shared" si="128"/>
        <v>0</v>
      </c>
      <c r="G402" s="4" t="str">
        <f t="shared" si="128"/>
        <v>£m</v>
      </c>
      <c r="H402" s="4" t="e">
        <f t="shared" si="128"/>
        <v>#DIV/0!</v>
      </c>
      <c r="I402" s="4">
        <f t="shared" si="128"/>
        <v>0</v>
      </c>
      <c r="J402" s="4">
        <f t="shared" si="128"/>
        <v>0</v>
      </c>
      <c r="K402" s="4">
        <f t="shared" si="128"/>
        <v>0</v>
      </c>
      <c r="L402" s="4">
        <f t="shared" si="128"/>
        <v>0</v>
      </c>
      <c r="M402" s="4">
        <f t="shared" si="128"/>
        <v>0</v>
      </c>
      <c r="N402" s="4">
        <f t="shared" si="128"/>
        <v>0</v>
      </c>
      <c r="O402" s="4">
        <f t="shared" si="128"/>
        <v>0</v>
      </c>
      <c r="P402" s="4">
        <f t="shared" si="128"/>
        <v>0</v>
      </c>
      <c r="Q402" s="4">
        <f t="shared" si="128"/>
        <v>0</v>
      </c>
      <c r="R402" s="4">
        <f t="shared" si="128"/>
        <v>0</v>
      </c>
      <c r="S402" s="4" t="e">
        <f t="shared" si="128"/>
        <v>#DIV/0!</v>
      </c>
      <c r="T402" s="4">
        <f t="shared" si="128"/>
        <v>0</v>
      </c>
      <c r="U402" s="4">
        <f t="shared" si="128"/>
        <v>0</v>
      </c>
      <c r="V402" s="4">
        <f t="shared" si="128"/>
        <v>0</v>
      </c>
      <c r="W402" s="4">
        <f t="shared" si="128"/>
        <v>0</v>
      </c>
    </row>
    <row r="403" spans="5:23" hidden="1" outlineLevel="2" x14ac:dyDescent="0.2">
      <c r="E403" s="37" t="str">
        <f t="shared" ref="E403:W403" si="129" xml:space="preserve"> E$125</f>
        <v xml:space="preserve">Ofwat - Post financeability adjustment not eligible for tax uplift applied in first year - real (WWN) </v>
      </c>
      <c r="F403" s="4">
        <f t="shared" si="129"/>
        <v>0</v>
      </c>
      <c r="G403" s="4" t="str">
        <f t="shared" si="129"/>
        <v>£m</v>
      </c>
      <c r="H403" s="4" t="e">
        <f t="shared" si="129"/>
        <v>#DIV/0!</v>
      </c>
      <c r="I403" s="4">
        <f t="shared" si="129"/>
        <v>0</v>
      </c>
      <c r="J403" s="4">
        <f t="shared" si="129"/>
        <v>0</v>
      </c>
      <c r="K403" s="4">
        <f t="shared" si="129"/>
        <v>0</v>
      </c>
      <c r="L403" s="4">
        <f t="shared" si="129"/>
        <v>0</v>
      </c>
      <c r="M403" s="4">
        <f t="shared" si="129"/>
        <v>0</v>
      </c>
      <c r="N403" s="4">
        <f t="shared" si="129"/>
        <v>0</v>
      </c>
      <c r="O403" s="4">
        <f t="shared" si="129"/>
        <v>0</v>
      </c>
      <c r="P403" s="4">
        <f t="shared" si="129"/>
        <v>0</v>
      </c>
      <c r="Q403" s="4">
        <f t="shared" si="129"/>
        <v>0</v>
      </c>
      <c r="R403" s="4">
        <f t="shared" si="129"/>
        <v>0</v>
      </c>
      <c r="S403" s="4" t="e">
        <f t="shared" si="129"/>
        <v>#DIV/0!</v>
      </c>
      <c r="T403" s="4">
        <f t="shared" si="129"/>
        <v>0</v>
      </c>
      <c r="U403" s="4">
        <f t="shared" si="129"/>
        <v>0</v>
      </c>
      <c r="V403" s="4">
        <f t="shared" si="129"/>
        <v>0</v>
      </c>
      <c r="W403" s="4">
        <f t="shared" si="129"/>
        <v>0</v>
      </c>
    </row>
    <row r="404" spans="5:23" hidden="1" outlineLevel="2" x14ac:dyDescent="0.2">
      <c r="E404" s="37" t="str">
        <f t="shared" ref="E404:W404" si="130" xml:space="preserve"> E$126</f>
        <v xml:space="preserve">Ofwat - Post financeability adjustment not eligible for tax uplift applied in first year - real (BR) </v>
      </c>
      <c r="F404" s="4">
        <f t="shared" si="130"/>
        <v>0</v>
      </c>
      <c r="G404" s="4" t="str">
        <f t="shared" si="130"/>
        <v>£m</v>
      </c>
      <c r="H404" s="4" t="e">
        <f t="shared" si="130"/>
        <v>#DIV/0!</v>
      </c>
      <c r="I404" s="4">
        <f t="shared" si="130"/>
        <v>0</v>
      </c>
      <c r="J404" s="4">
        <f t="shared" si="130"/>
        <v>0</v>
      </c>
      <c r="K404" s="4">
        <f t="shared" si="130"/>
        <v>0</v>
      </c>
      <c r="L404" s="4">
        <f t="shared" si="130"/>
        <v>0</v>
      </c>
      <c r="M404" s="4">
        <f t="shared" si="130"/>
        <v>0</v>
      </c>
      <c r="N404" s="4">
        <f t="shared" si="130"/>
        <v>0</v>
      </c>
      <c r="O404" s="4">
        <f t="shared" si="130"/>
        <v>0</v>
      </c>
      <c r="P404" s="4">
        <f t="shared" si="130"/>
        <v>0</v>
      </c>
      <c r="Q404" s="4">
        <f t="shared" si="130"/>
        <v>0</v>
      </c>
      <c r="R404" s="4">
        <f t="shared" si="130"/>
        <v>0</v>
      </c>
      <c r="S404" s="4" t="e">
        <f t="shared" si="130"/>
        <v>#DIV/0!</v>
      </c>
      <c r="T404" s="4">
        <f t="shared" si="130"/>
        <v>0</v>
      </c>
      <c r="U404" s="4">
        <f t="shared" si="130"/>
        <v>0</v>
      </c>
      <c r="V404" s="4">
        <f t="shared" si="130"/>
        <v>0</v>
      </c>
      <c r="W404" s="4">
        <f t="shared" si="130"/>
        <v>0</v>
      </c>
    </row>
    <row r="405" spans="5:23" hidden="1" outlineLevel="2" x14ac:dyDescent="0.2">
      <c r="E405" s="37" t="str">
        <f t="shared" ref="E405:W405" si="131" xml:space="preserve"> E$127</f>
        <v xml:space="preserve">Ofwat - Post financeability adjustment not eligible for tax uplift applied in first year - real (ADDN1) </v>
      </c>
      <c r="F405" s="4">
        <f t="shared" si="131"/>
        <v>0</v>
      </c>
      <c r="G405" s="4" t="str">
        <f t="shared" si="131"/>
        <v>£m</v>
      </c>
      <c r="H405" s="4" t="e">
        <f t="shared" si="131"/>
        <v>#DIV/0!</v>
      </c>
      <c r="I405" s="4">
        <f t="shared" si="131"/>
        <v>0</v>
      </c>
      <c r="J405" s="4">
        <f t="shared" si="131"/>
        <v>0</v>
      </c>
      <c r="K405" s="4">
        <f t="shared" si="131"/>
        <v>0</v>
      </c>
      <c r="L405" s="4">
        <f t="shared" si="131"/>
        <v>0</v>
      </c>
      <c r="M405" s="4">
        <f t="shared" si="131"/>
        <v>0</v>
      </c>
      <c r="N405" s="4">
        <f t="shared" si="131"/>
        <v>0</v>
      </c>
      <c r="O405" s="4">
        <f t="shared" si="131"/>
        <v>0</v>
      </c>
      <c r="P405" s="4">
        <f t="shared" si="131"/>
        <v>0</v>
      </c>
      <c r="Q405" s="4">
        <f t="shared" si="131"/>
        <v>0</v>
      </c>
      <c r="R405" s="4">
        <f t="shared" si="131"/>
        <v>0</v>
      </c>
      <c r="S405" s="4" t="e">
        <f t="shared" si="131"/>
        <v>#DIV/0!</v>
      </c>
      <c r="T405" s="4">
        <f t="shared" si="131"/>
        <v>0</v>
      </c>
      <c r="U405" s="4">
        <f t="shared" si="131"/>
        <v>0</v>
      </c>
      <c r="V405" s="4">
        <f t="shared" si="131"/>
        <v>0</v>
      </c>
      <c r="W405" s="4">
        <f t="shared" si="131"/>
        <v>0</v>
      </c>
    </row>
    <row r="406" spans="5:23" hidden="1" outlineLevel="2" x14ac:dyDescent="0.2">
      <c r="E406" s="37" t="str">
        <f t="shared" ref="E406:W406" si="132" xml:space="preserve"> E$128</f>
        <v xml:space="preserve">Ofwat - Post financeability adjustment not eligible for tax uplift applied in first year - real (ADDN2) </v>
      </c>
      <c r="F406" s="4">
        <f t="shared" si="132"/>
        <v>0</v>
      </c>
      <c r="G406" s="4" t="str">
        <f t="shared" si="132"/>
        <v>£m</v>
      </c>
      <c r="H406" s="4" t="e">
        <f t="shared" si="132"/>
        <v>#DIV/0!</v>
      </c>
      <c r="I406" s="4">
        <f t="shared" si="132"/>
        <v>0</v>
      </c>
      <c r="J406" s="4">
        <f t="shared" si="132"/>
        <v>0</v>
      </c>
      <c r="K406" s="4">
        <f t="shared" si="132"/>
        <v>0</v>
      </c>
      <c r="L406" s="4">
        <f t="shared" si="132"/>
        <v>0</v>
      </c>
      <c r="M406" s="4">
        <f t="shared" si="132"/>
        <v>0</v>
      </c>
      <c r="N406" s="4">
        <f t="shared" si="132"/>
        <v>0</v>
      </c>
      <c r="O406" s="4">
        <f t="shared" si="132"/>
        <v>0</v>
      </c>
      <c r="P406" s="4">
        <f t="shared" si="132"/>
        <v>0</v>
      </c>
      <c r="Q406" s="4">
        <f t="shared" si="132"/>
        <v>0</v>
      </c>
      <c r="R406" s="4">
        <f t="shared" si="132"/>
        <v>0</v>
      </c>
      <c r="S406" s="4" t="e">
        <f t="shared" si="132"/>
        <v>#DIV/0!</v>
      </c>
      <c r="T406" s="4">
        <f t="shared" si="132"/>
        <v>0</v>
      </c>
      <c r="U406" s="4">
        <f t="shared" si="132"/>
        <v>0</v>
      </c>
      <c r="V406" s="4">
        <f t="shared" si="132"/>
        <v>0</v>
      </c>
      <c r="W406" s="4">
        <f t="shared" si="132"/>
        <v>0</v>
      </c>
    </row>
    <row r="407" spans="5:23" hidden="1" outlineLevel="2" x14ac:dyDescent="0.2">
      <c r="E407" s="37" t="str">
        <f t="shared" ref="E407:W407" si="133" xml:space="preserve"> E$129</f>
        <v xml:space="preserve">Ofwat - Post financeability adjustment not eligible for tax uplift applied in first year - real (Residential retail) </v>
      </c>
      <c r="F407" s="4">
        <f t="shared" si="133"/>
        <v>0</v>
      </c>
      <c r="G407" s="4" t="str">
        <f t="shared" si="133"/>
        <v>£m</v>
      </c>
      <c r="H407" s="4" t="e">
        <f t="shared" si="133"/>
        <v>#DIV/0!</v>
      </c>
      <c r="I407" s="4">
        <f t="shared" si="133"/>
        <v>0</v>
      </c>
      <c r="J407" s="4">
        <f t="shared" si="133"/>
        <v>0</v>
      </c>
      <c r="K407" s="4">
        <f t="shared" si="133"/>
        <v>0</v>
      </c>
      <c r="L407" s="4">
        <f t="shared" si="133"/>
        <v>0</v>
      </c>
      <c r="M407" s="4">
        <f t="shared" si="133"/>
        <v>0</v>
      </c>
      <c r="N407" s="4">
        <f t="shared" si="133"/>
        <v>0</v>
      </c>
      <c r="O407" s="4">
        <f t="shared" si="133"/>
        <v>0</v>
      </c>
      <c r="P407" s="4">
        <f t="shared" si="133"/>
        <v>0</v>
      </c>
      <c r="Q407" s="4">
        <f t="shared" si="133"/>
        <v>0</v>
      </c>
      <c r="R407" s="4">
        <f t="shared" si="133"/>
        <v>0</v>
      </c>
      <c r="S407" s="4" t="e">
        <f t="shared" si="133"/>
        <v>#DIV/0!</v>
      </c>
      <c r="T407" s="4">
        <f t="shared" si="133"/>
        <v>0</v>
      </c>
      <c r="U407" s="4">
        <f t="shared" si="133"/>
        <v>0</v>
      </c>
      <c r="V407" s="4">
        <f t="shared" si="133"/>
        <v>0</v>
      </c>
      <c r="W407" s="4">
        <f t="shared" si="133"/>
        <v>0</v>
      </c>
    </row>
    <row r="408" spans="5:23" hidden="1" outlineLevel="2" x14ac:dyDescent="0.2">
      <c r="E408" s="37" t="str">
        <f t="shared" ref="E408:W408" si="134" xml:space="preserve"> E$130</f>
        <v xml:space="preserve">Ofwat - Post financeability adjustment not eligible for tax uplift applied in first year - real (Business retail) </v>
      </c>
      <c r="F408" s="4">
        <f t="shared" si="134"/>
        <v>0</v>
      </c>
      <c r="G408" s="4" t="str">
        <f t="shared" si="134"/>
        <v>£m</v>
      </c>
      <c r="H408" s="4" t="e">
        <f t="shared" si="134"/>
        <v>#DIV/0!</v>
      </c>
      <c r="I408" s="4">
        <f t="shared" si="134"/>
        <v>0</v>
      </c>
      <c r="J408" s="4">
        <f t="shared" si="134"/>
        <v>0</v>
      </c>
      <c r="K408" s="4">
        <f t="shared" si="134"/>
        <v>0</v>
      </c>
      <c r="L408" s="4">
        <f t="shared" si="134"/>
        <v>0</v>
      </c>
      <c r="M408" s="4">
        <f t="shared" si="134"/>
        <v>0</v>
      </c>
      <c r="N408" s="4">
        <f t="shared" si="134"/>
        <v>0</v>
      </c>
      <c r="O408" s="4">
        <f t="shared" si="134"/>
        <v>0</v>
      </c>
      <c r="P408" s="4">
        <f t="shared" si="134"/>
        <v>0</v>
      </c>
      <c r="Q408" s="4">
        <f t="shared" si="134"/>
        <v>0</v>
      </c>
      <c r="R408" s="4">
        <f t="shared" si="134"/>
        <v>0</v>
      </c>
      <c r="S408" s="4" t="e">
        <f t="shared" si="134"/>
        <v>#DIV/0!</v>
      </c>
      <c r="T408" s="4">
        <f t="shared" si="134"/>
        <v>0</v>
      </c>
      <c r="U408" s="4">
        <f t="shared" si="134"/>
        <v>0</v>
      </c>
      <c r="V408" s="4">
        <f t="shared" si="134"/>
        <v>0</v>
      </c>
      <c r="W408" s="4">
        <f t="shared" si="134"/>
        <v>0</v>
      </c>
    </row>
    <row r="409" spans="5:23" hidden="1" outlineLevel="2" x14ac:dyDescent="0.2">
      <c r="E409" s="37" t="str">
        <f t="shared" ref="E409:W409" si="135" xml:space="preserve"> E$210</f>
        <v xml:space="preserve">Ofwat - Post financeability adjustment not eligible for tax uplift - EAC factor adjusted (WR) </v>
      </c>
      <c r="F409" s="4">
        <f t="shared" si="135"/>
        <v>0</v>
      </c>
      <c r="G409" s="4" t="str">
        <f t="shared" si="135"/>
        <v>£m</v>
      </c>
      <c r="H409" s="4">
        <f t="shared" si="135"/>
        <v>0</v>
      </c>
      <c r="I409" s="4">
        <f t="shared" si="135"/>
        <v>0</v>
      </c>
      <c r="J409" s="4">
        <f t="shared" si="135"/>
        <v>0</v>
      </c>
      <c r="K409" s="4">
        <f t="shared" si="135"/>
        <v>0</v>
      </c>
      <c r="L409" s="4">
        <f t="shared" si="135"/>
        <v>0</v>
      </c>
      <c r="M409" s="4">
        <f t="shared" si="135"/>
        <v>0</v>
      </c>
      <c r="N409" s="4">
        <f t="shared" si="135"/>
        <v>0</v>
      </c>
      <c r="O409" s="4">
        <f t="shared" si="135"/>
        <v>0</v>
      </c>
      <c r="P409" s="4">
        <f t="shared" si="135"/>
        <v>0</v>
      </c>
      <c r="Q409" s="4">
        <f t="shared" si="135"/>
        <v>0</v>
      </c>
      <c r="R409" s="4">
        <f t="shared" si="135"/>
        <v>0</v>
      </c>
      <c r="S409" s="4">
        <f t="shared" si="135"/>
        <v>0</v>
      </c>
      <c r="T409" s="4">
        <f t="shared" si="135"/>
        <v>0</v>
      </c>
      <c r="U409" s="4">
        <f t="shared" si="135"/>
        <v>0</v>
      </c>
      <c r="V409" s="4">
        <f t="shared" si="135"/>
        <v>0</v>
      </c>
      <c r="W409" s="4">
        <f t="shared" si="135"/>
        <v>0</v>
      </c>
    </row>
    <row r="410" spans="5:23" hidden="1" outlineLevel="2" x14ac:dyDescent="0.2">
      <c r="E410" s="37" t="str">
        <f t="shared" ref="E410:W410" si="136" xml:space="preserve"> E$211</f>
        <v xml:space="preserve">Ofwat - Post financeability adjustment not eligible for tax uplift - EAC factor adjusted (WN) </v>
      </c>
      <c r="F410" s="4">
        <f t="shared" si="136"/>
        <v>0</v>
      </c>
      <c r="G410" s="4" t="str">
        <f t="shared" si="136"/>
        <v>£m</v>
      </c>
      <c r="H410" s="4">
        <f t="shared" si="136"/>
        <v>0</v>
      </c>
      <c r="I410" s="4">
        <f t="shared" si="136"/>
        <v>0</v>
      </c>
      <c r="J410" s="4">
        <f t="shared" si="136"/>
        <v>0</v>
      </c>
      <c r="K410" s="4">
        <f t="shared" si="136"/>
        <v>0</v>
      </c>
      <c r="L410" s="4">
        <f t="shared" si="136"/>
        <v>0</v>
      </c>
      <c r="M410" s="4">
        <f t="shared" si="136"/>
        <v>0</v>
      </c>
      <c r="N410" s="4">
        <f t="shared" si="136"/>
        <v>0</v>
      </c>
      <c r="O410" s="4">
        <f t="shared" si="136"/>
        <v>0</v>
      </c>
      <c r="P410" s="4">
        <f t="shared" si="136"/>
        <v>0</v>
      </c>
      <c r="Q410" s="4">
        <f t="shared" si="136"/>
        <v>0</v>
      </c>
      <c r="R410" s="4">
        <f t="shared" si="136"/>
        <v>0</v>
      </c>
      <c r="S410" s="4">
        <f t="shared" si="136"/>
        <v>0</v>
      </c>
      <c r="T410" s="4">
        <f t="shared" si="136"/>
        <v>0</v>
      </c>
      <c r="U410" s="4">
        <f t="shared" si="136"/>
        <v>0</v>
      </c>
      <c r="V410" s="4">
        <f t="shared" si="136"/>
        <v>0</v>
      </c>
      <c r="W410" s="4">
        <f t="shared" si="136"/>
        <v>0</v>
      </c>
    </row>
    <row r="411" spans="5:23" hidden="1" outlineLevel="2" x14ac:dyDescent="0.2">
      <c r="E411" s="37" t="str">
        <f t="shared" ref="E411:W411" si="137" xml:space="preserve"> E$212</f>
        <v xml:space="preserve">Ofwat - Post financeability adjustment not eligible for tax uplift - EAC factor adjusted (WWN) </v>
      </c>
      <c r="F411" s="4">
        <f t="shared" si="137"/>
        <v>0</v>
      </c>
      <c r="G411" s="4" t="str">
        <f t="shared" si="137"/>
        <v>£m</v>
      </c>
      <c r="H411" s="4">
        <f t="shared" si="137"/>
        <v>0</v>
      </c>
      <c r="I411" s="4">
        <f t="shared" si="137"/>
        <v>0</v>
      </c>
      <c r="J411" s="4">
        <f t="shared" si="137"/>
        <v>0</v>
      </c>
      <c r="K411" s="4">
        <f t="shared" si="137"/>
        <v>0</v>
      </c>
      <c r="L411" s="4">
        <f t="shared" si="137"/>
        <v>0</v>
      </c>
      <c r="M411" s="4">
        <f t="shared" si="137"/>
        <v>0</v>
      </c>
      <c r="N411" s="4">
        <f t="shared" si="137"/>
        <v>0</v>
      </c>
      <c r="O411" s="4">
        <f t="shared" si="137"/>
        <v>0</v>
      </c>
      <c r="P411" s="4">
        <f t="shared" si="137"/>
        <v>0</v>
      </c>
      <c r="Q411" s="4">
        <f t="shared" si="137"/>
        <v>0</v>
      </c>
      <c r="R411" s="4">
        <f t="shared" si="137"/>
        <v>0</v>
      </c>
      <c r="S411" s="4">
        <f t="shared" si="137"/>
        <v>0</v>
      </c>
      <c r="T411" s="4">
        <f t="shared" si="137"/>
        <v>0</v>
      </c>
      <c r="U411" s="4">
        <f t="shared" si="137"/>
        <v>0</v>
      </c>
      <c r="V411" s="4">
        <f t="shared" si="137"/>
        <v>0</v>
      </c>
      <c r="W411" s="4">
        <f t="shared" si="137"/>
        <v>0</v>
      </c>
    </row>
    <row r="412" spans="5:23" hidden="1" outlineLevel="2" x14ac:dyDescent="0.2">
      <c r="E412" s="37" t="str">
        <f t="shared" ref="E412:W412" si="138" xml:space="preserve"> E$213</f>
        <v xml:space="preserve">Ofwat - Post financeability adjustment not eligible for tax uplift - EAC factor adjusted (BR) </v>
      </c>
      <c r="F412" s="4">
        <f t="shared" si="138"/>
        <v>0</v>
      </c>
      <c r="G412" s="4" t="str">
        <f t="shared" si="138"/>
        <v>£m</v>
      </c>
      <c r="H412" s="4">
        <f t="shared" si="138"/>
        <v>0</v>
      </c>
      <c r="I412" s="4">
        <f t="shared" si="138"/>
        <v>0</v>
      </c>
      <c r="J412" s="4">
        <f t="shared" si="138"/>
        <v>0</v>
      </c>
      <c r="K412" s="4">
        <f t="shared" si="138"/>
        <v>0</v>
      </c>
      <c r="L412" s="4">
        <f t="shared" si="138"/>
        <v>0</v>
      </c>
      <c r="M412" s="4">
        <f t="shared" si="138"/>
        <v>0</v>
      </c>
      <c r="N412" s="4">
        <f t="shared" si="138"/>
        <v>0</v>
      </c>
      <c r="O412" s="4">
        <f t="shared" si="138"/>
        <v>0</v>
      </c>
      <c r="P412" s="4">
        <f t="shared" si="138"/>
        <v>0</v>
      </c>
      <c r="Q412" s="4">
        <f t="shared" si="138"/>
        <v>0</v>
      </c>
      <c r="R412" s="4">
        <f t="shared" si="138"/>
        <v>0</v>
      </c>
      <c r="S412" s="4">
        <f t="shared" si="138"/>
        <v>0</v>
      </c>
      <c r="T412" s="4">
        <f t="shared" si="138"/>
        <v>0</v>
      </c>
      <c r="U412" s="4">
        <f t="shared" si="138"/>
        <v>0</v>
      </c>
      <c r="V412" s="4">
        <f t="shared" si="138"/>
        <v>0</v>
      </c>
      <c r="W412" s="4">
        <f t="shared" si="138"/>
        <v>0</v>
      </c>
    </row>
    <row r="413" spans="5:23" hidden="1" outlineLevel="2" x14ac:dyDescent="0.2">
      <c r="E413" s="37" t="str">
        <f t="shared" ref="E413:W413" si="139" xml:space="preserve"> E$214</f>
        <v xml:space="preserve">Ofwat - Post financeability adjustment not eligible for tax uplift - EAC factor adjusted (ADDN1) </v>
      </c>
      <c r="F413" s="4">
        <f t="shared" si="139"/>
        <v>0</v>
      </c>
      <c r="G413" s="4" t="str">
        <f t="shared" si="139"/>
        <v>£m</v>
      </c>
      <c r="H413" s="4">
        <f t="shared" si="139"/>
        <v>0</v>
      </c>
      <c r="I413" s="4">
        <f t="shared" si="139"/>
        <v>0</v>
      </c>
      <c r="J413" s="4">
        <f t="shared" si="139"/>
        <v>0</v>
      </c>
      <c r="K413" s="4">
        <f t="shared" si="139"/>
        <v>0</v>
      </c>
      <c r="L413" s="4">
        <f t="shared" si="139"/>
        <v>0</v>
      </c>
      <c r="M413" s="4">
        <f t="shared" si="139"/>
        <v>0</v>
      </c>
      <c r="N413" s="4">
        <f t="shared" si="139"/>
        <v>0</v>
      </c>
      <c r="O413" s="4">
        <f t="shared" si="139"/>
        <v>0</v>
      </c>
      <c r="P413" s="4">
        <f t="shared" si="139"/>
        <v>0</v>
      </c>
      <c r="Q413" s="4">
        <f t="shared" si="139"/>
        <v>0</v>
      </c>
      <c r="R413" s="4">
        <f t="shared" si="139"/>
        <v>0</v>
      </c>
      <c r="S413" s="4">
        <f t="shared" si="139"/>
        <v>0</v>
      </c>
      <c r="T413" s="4">
        <f t="shared" si="139"/>
        <v>0</v>
      </c>
      <c r="U413" s="4">
        <f t="shared" si="139"/>
        <v>0</v>
      </c>
      <c r="V413" s="4">
        <f t="shared" si="139"/>
        <v>0</v>
      </c>
      <c r="W413" s="4">
        <f t="shared" si="139"/>
        <v>0</v>
      </c>
    </row>
    <row r="414" spans="5:23" hidden="1" outlineLevel="2" x14ac:dyDescent="0.2">
      <c r="E414" s="37" t="str">
        <f t="shared" ref="E414:W414" si="140" xml:space="preserve"> E$215</f>
        <v xml:space="preserve">Ofwat - Post financeability adjustment not eligible for tax uplift - EAC factor adjusted (ADDN2) </v>
      </c>
      <c r="F414" s="4">
        <f t="shared" si="140"/>
        <v>0</v>
      </c>
      <c r="G414" s="4" t="str">
        <f t="shared" si="140"/>
        <v>£m</v>
      </c>
      <c r="H414" s="4">
        <f t="shared" si="140"/>
        <v>0</v>
      </c>
      <c r="I414" s="4">
        <f t="shared" si="140"/>
        <v>0</v>
      </c>
      <c r="J414" s="4">
        <f t="shared" si="140"/>
        <v>0</v>
      </c>
      <c r="K414" s="4">
        <f t="shared" si="140"/>
        <v>0</v>
      </c>
      <c r="L414" s="4">
        <f t="shared" si="140"/>
        <v>0</v>
      </c>
      <c r="M414" s="4">
        <f t="shared" si="140"/>
        <v>0</v>
      </c>
      <c r="N414" s="4">
        <f t="shared" si="140"/>
        <v>0</v>
      </c>
      <c r="O414" s="4">
        <f t="shared" si="140"/>
        <v>0</v>
      </c>
      <c r="P414" s="4">
        <f t="shared" si="140"/>
        <v>0</v>
      </c>
      <c r="Q414" s="4">
        <f t="shared" si="140"/>
        <v>0</v>
      </c>
      <c r="R414" s="4">
        <f t="shared" si="140"/>
        <v>0</v>
      </c>
      <c r="S414" s="4">
        <f t="shared" si="140"/>
        <v>0</v>
      </c>
      <c r="T414" s="4">
        <f t="shared" si="140"/>
        <v>0</v>
      </c>
      <c r="U414" s="4">
        <f t="shared" si="140"/>
        <v>0</v>
      </c>
      <c r="V414" s="4">
        <f t="shared" si="140"/>
        <v>0</v>
      </c>
      <c r="W414" s="4">
        <f t="shared" si="140"/>
        <v>0</v>
      </c>
    </row>
    <row r="415" spans="5:23" hidden="1" outlineLevel="2" x14ac:dyDescent="0.2">
      <c r="E415" s="37" t="str">
        <f t="shared" ref="E415:W415" si="141" xml:space="preserve"> E$216</f>
        <v xml:space="preserve">Ofwat - Post financeability adjustment not eligible for tax uplift - EAC factor adjusted (Residential retail) </v>
      </c>
      <c r="F415" s="4">
        <f t="shared" si="141"/>
        <v>0</v>
      </c>
      <c r="G415" s="4" t="str">
        <f t="shared" si="141"/>
        <v>£m</v>
      </c>
      <c r="H415" s="4">
        <f t="shared" si="141"/>
        <v>0</v>
      </c>
      <c r="I415" s="4">
        <f t="shared" si="141"/>
        <v>0</v>
      </c>
      <c r="J415" s="4">
        <f t="shared" si="141"/>
        <v>0</v>
      </c>
      <c r="K415" s="4">
        <f t="shared" si="141"/>
        <v>0</v>
      </c>
      <c r="L415" s="4">
        <f t="shared" si="141"/>
        <v>0</v>
      </c>
      <c r="M415" s="4">
        <f t="shared" si="141"/>
        <v>0</v>
      </c>
      <c r="N415" s="4">
        <f t="shared" si="141"/>
        <v>0</v>
      </c>
      <c r="O415" s="4">
        <f t="shared" si="141"/>
        <v>0</v>
      </c>
      <c r="P415" s="4">
        <f t="shared" si="141"/>
        <v>0</v>
      </c>
      <c r="Q415" s="4">
        <f t="shared" si="141"/>
        <v>0</v>
      </c>
      <c r="R415" s="4">
        <f t="shared" si="141"/>
        <v>0</v>
      </c>
      <c r="S415" s="4">
        <f t="shared" si="141"/>
        <v>0</v>
      </c>
      <c r="T415" s="4">
        <f t="shared" si="141"/>
        <v>0</v>
      </c>
      <c r="U415" s="4">
        <f t="shared" si="141"/>
        <v>0</v>
      </c>
      <c r="V415" s="4">
        <f t="shared" si="141"/>
        <v>0</v>
      </c>
      <c r="W415" s="4">
        <f t="shared" si="141"/>
        <v>0</v>
      </c>
    </row>
    <row r="416" spans="5:23" hidden="1" outlineLevel="2" x14ac:dyDescent="0.2">
      <c r="E416" s="37" t="str">
        <f t="shared" ref="E416:W416" si="142" xml:space="preserve"> E$217</f>
        <v xml:space="preserve">Ofwat - Post financeability adjustment not eligible for tax uplift - EAC factor adjusted (Business retail) </v>
      </c>
      <c r="F416" s="4">
        <f t="shared" si="142"/>
        <v>0</v>
      </c>
      <c r="G416" s="4" t="str">
        <f t="shared" si="142"/>
        <v>£m</v>
      </c>
      <c r="H416" s="4">
        <f t="shared" si="142"/>
        <v>0</v>
      </c>
      <c r="I416" s="4">
        <f t="shared" si="142"/>
        <v>0</v>
      </c>
      <c r="J416" s="4">
        <f t="shared" si="142"/>
        <v>0</v>
      </c>
      <c r="K416" s="4">
        <f t="shared" si="142"/>
        <v>0</v>
      </c>
      <c r="L416" s="4">
        <f t="shared" si="142"/>
        <v>0</v>
      </c>
      <c r="M416" s="4">
        <f t="shared" si="142"/>
        <v>0</v>
      </c>
      <c r="N416" s="4">
        <f t="shared" si="142"/>
        <v>0</v>
      </c>
      <c r="O416" s="4">
        <f t="shared" si="142"/>
        <v>0</v>
      </c>
      <c r="P416" s="4">
        <f t="shared" si="142"/>
        <v>0</v>
      </c>
      <c r="Q416" s="4">
        <f t="shared" si="142"/>
        <v>0</v>
      </c>
      <c r="R416" s="4">
        <f t="shared" si="142"/>
        <v>0</v>
      </c>
      <c r="S416" s="4">
        <f t="shared" si="142"/>
        <v>0</v>
      </c>
      <c r="T416" s="4">
        <f t="shared" si="142"/>
        <v>0</v>
      </c>
      <c r="U416" s="4">
        <f t="shared" si="142"/>
        <v>0</v>
      </c>
      <c r="V416" s="4">
        <f t="shared" si="142"/>
        <v>0</v>
      </c>
      <c r="W416" s="4">
        <f t="shared" si="142"/>
        <v>0</v>
      </c>
    </row>
    <row r="417" spans="5:23" hidden="1" outlineLevel="2" x14ac:dyDescent="0.2">
      <c r="E417" s="37" t="str">
        <f t="shared" ref="E417:W417" si="143" xml:space="preserve"> E$271</f>
        <v xml:space="preserve">Ofwat - Post financeability adjustment not eligible for tax uplift - NPV adjusted (WR) </v>
      </c>
      <c r="F417" s="4">
        <f t="shared" si="143"/>
        <v>0</v>
      </c>
      <c r="G417" s="4" t="str">
        <f t="shared" si="143"/>
        <v>£m</v>
      </c>
      <c r="H417" s="4" t="e">
        <f t="shared" si="143"/>
        <v>#DIV/0!</v>
      </c>
      <c r="I417" s="4">
        <f t="shared" si="143"/>
        <v>0</v>
      </c>
      <c r="J417" s="4" t="e">
        <f t="shared" si="143"/>
        <v>#DIV/0!</v>
      </c>
      <c r="K417" s="4" t="e">
        <f t="shared" si="143"/>
        <v>#DIV/0!</v>
      </c>
      <c r="L417" s="4" t="e">
        <f t="shared" si="143"/>
        <v>#DIV/0!</v>
      </c>
      <c r="M417" s="4" t="e">
        <f t="shared" si="143"/>
        <v>#DIV/0!</v>
      </c>
      <c r="N417" s="4" t="e">
        <f t="shared" si="143"/>
        <v>#DIV/0!</v>
      </c>
      <c r="O417" s="4" t="e">
        <f t="shared" si="143"/>
        <v>#DIV/0!</v>
      </c>
      <c r="P417" s="4" t="e">
        <f t="shared" si="143"/>
        <v>#DIV/0!</v>
      </c>
      <c r="Q417" s="4" t="e">
        <f t="shared" si="143"/>
        <v>#DIV/0!</v>
      </c>
      <c r="R417" s="4" t="e">
        <f t="shared" si="143"/>
        <v>#DIV/0!</v>
      </c>
      <c r="S417" s="4">
        <f t="shared" si="143"/>
        <v>0</v>
      </c>
      <c r="T417" s="4">
        <f t="shared" si="143"/>
        <v>0</v>
      </c>
      <c r="U417" s="4">
        <f t="shared" si="143"/>
        <v>0</v>
      </c>
      <c r="V417" s="4">
        <f t="shared" si="143"/>
        <v>0</v>
      </c>
      <c r="W417" s="4">
        <f t="shared" si="143"/>
        <v>0</v>
      </c>
    </row>
    <row r="418" spans="5:23" hidden="1" outlineLevel="2" x14ac:dyDescent="0.2">
      <c r="E418" s="37" t="str">
        <f t="shared" ref="E418:W418" si="144" xml:space="preserve"> E$272</f>
        <v xml:space="preserve">Ofwat - Post financeability adjustment not eligible for tax uplift - NPV adjusted (WN) </v>
      </c>
      <c r="F418" s="4">
        <f t="shared" si="144"/>
        <v>0</v>
      </c>
      <c r="G418" s="4" t="str">
        <f t="shared" si="144"/>
        <v>£m</v>
      </c>
      <c r="H418" s="4" t="e">
        <f t="shared" si="144"/>
        <v>#DIV/0!</v>
      </c>
      <c r="I418" s="4">
        <f t="shared" si="144"/>
        <v>0</v>
      </c>
      <c r="J418" s="4" t="e">
        <f t="shared" si="144"/>
        <v>#DIV/0!</v>
      </c>
      <c r="K418" s="4" t="e">
        <f t="shared" si="144"/>
        <v>#DIV/0!</v>
      </c>
      <c r="L418" s="4" t="e">
        <f t="shared" si="144"/>
        <v>#DIV/0!</v>
      </c>
      <c r="M418" s="4" t="e">
        <f t="shared" si="144"/>
        <v>#DIV/0!</v>
      </c>
      <c r="N418" s="4" t="e">
        <f t="shared" si="144"/>
        <v>#DIV/0!</v>
      </c>
      <c r="O418" s="4" t="e">
        <f t="shared" si="144"/>
        <v>#DIV/0!</v>
      </c>
      <c r="P418" s="4" t="e">
        <f t="shared" si="144"/>
        <v>#DIV/0!</v>
      </c>
      <c r="Q418" s="4" t="e">
        <f t="shared" si="144"/>
        <v>#DIV/0!</v>
      </c>
      <c r="R418" s="4" t="e">
        <f t="shared" si="144"/>
        <v>#DIV/0!</v>
      </c>
      <c r="S418" s="4">
        <f t="shared" si="144"/>
        <v>0</v>
      </c>
      <c r="T418" s="4">
        <f t="shared" si="144"/>
        <v>0</v>
      </c>
      <c r="U418" s="4">
        <f t="shared" si="144"/>
        <v>0</v>
      </c>
      <c r="V418" s="4">
        <f t="shared" si="144"/>
        <v>0</v>
      </c>
      <c r="W418" s="4">
        <f t="shared" si="144"/>
        <v>0</v>
      </c>
    </row>
    <row r="419" spans="5:23" hidden="1" outlineLevel="2" x14ac:dyDescent="0.2">
      <c r="E419" s="37" t="str">
        <f t="shared" ref="E419:W419" si="145" xml:space="preserve"> E$273</f>
        <v xml:space="preserve">Ofwat - Post financeability adjustment not eligible for tax uplift - NPV adjusted (WWN) </v>
      </c>
      <c r="F419" s="4">
        <f t="shared" si="145"/>
        <v>0</v>
      </c>
      <c r="G419" s="4" t="str">
        <f t="shared" si="145"/>
        <v>£m</v>
      </c>
      <c r="H419" s="4" t="e">
        <f t="shared" si="145"/>
        <v>#DIV/0!</v>
      </c>
      <c r="I419" s="4">
        <f t="shared" si="145"/>
        <v>0</v>
      </c>
      <c r="J419" s="4" t="e">
        <f t="shared" si="145"/>
        <v>#DIV/0!</v>
      </c>
      <c r="K419" s="4" t="e">
        <f t="shared" si="145"/>
        <v>#DIV/0!</v>
      </c>
      <c r="L419" s="4" t="e">
        <f t="shared" si="145"/>
        <v>#DIV/0!</v>
      </c>
      <c r="M419" s="4" t="e">
        <f t="shared" si="145"/>
        <v>#DIV/0!</v>
      </c>
      <c r="N419" s="4" t="e">
        <f t="shared" si="145"/>
        <v>#DIV/0!</v>
      </c>
      <c r="O419" s="4" t="e">
        <f t="shared" si="145"/>
        <v>#DIV/0!</v>
      </c>
      <c r="P419" s="4" t="e">
        <f t="shared" si="145"/>
        <v>#DIV/0!</v>
      </c>
      <c r="Q419" s="4" t="e">
        <f t="shared" si="145"/>
        <v>#DIV/0!</v>
      </c>
      <c r="R419" s="4" t="e">
        <f t="shared" si="145"/>
        <v>#DIV/0!</v>
      </c>
      <c r="S419" s="4">
        <f t="shared" si="145"/>
        <v>0</v>
      </c>
      <c r="T419" s="4">
        <f t="shared" si="145"/>
        <v>0</v>
      </c>
      <c r="U419" s="4">
        <f t="shared" si="145"/>
        <v>0</v>
      </c>
      <c r="V419" s="4">
        <f t="shared" si="145"/>
        <v>0</v>
      </c>
      <c r="W419" s="4">
        <f t="shared" si="145"/>
        <v>0</v>
      </c>
    </row>
    <row r="420" spans="5:23" hidden="1" outlineLevel="2" x14ac:dyDescent="0.2">
      <c r="E420" s="37" t="str">
        <f t="shared" ref="E420:W420" si="146" xml:space="preserve"> E$274</f>
        <v xml:space="preserve">Ofwat - Post financeability adjustment not eligible for tax uplift - NPV adjusted (BR) </v>
      </c>
      <c r="F420" s="4">
        <f t="shared" si="146"/>
        <v>0</v>
      </c>
      <c r="G420" s="4" t="str">
        <f t="shared" si="146"/>
        <v>£m</v>
      </c>
      <c r="H420" s="4" t="e">
        <f t="shared" si="146"/>
        <v>#DIV/0!</v>
      </c>
      <c r="I420" s="4">
        <f t="shared" si="146"/>
        <v>0</v>
      </c>
      <c r="J420" s="4" t="e">
        <f t="shared" si="146"/>
        <v>#DIV/0!</v>
      </c>
      <c r="K420" s="4" t="e">
        <f t="shared" si="146"/>
        <v>#DIV/0!</v>
      </c>
      <c r="L420" s="4" t="e">
        <f t="shared" si="146"/>
        <v>#DIV/0!</v>
      </c>
      <c r="M420" s="4" t="e">
        <f t="shared" si="146"/>
        <v>#DIV/0!</v>
      </c>
      <c r="N420" s="4" t="e">
        <f t="shared" si="146"/>
        <v>#DIV/0!</v>
      </c>
      <c r="O420" s="4" t="e">
        <f t="shared" si="146"/>
        <v>#DIV/0!</v>
      </c>
      <c r="P420" s="4" t="e">
        <f t="shared" si="146"/>
        <v>#DIV/0!</v>
      </c>
      <c r="Q420" s="4" t="e">
        <f t="shared" si="146"/>
        <v>#DIV/0!</v>
      </c>
      <c r="R420" s="4" t="e">
        <f t="shared" si="146"/>
        <v>#DIV/0!</v>
      </c>
      <c r="S420" s="4">
        <f t="shared" si="146"/>
        <v>0</v>
      </c>
      <c r="T420" s="4">
        <f t="shared" si="146"/>
        <v>0</v>
      </c>
      <c r="U420" s="4">
        <f t="shared" si="146"/>
        <v>0</v>
      </c>
      <c r="V420" s="4">
        <f t="shared" si="146"/>
        <v>0</v>
      </c>
      <c r="W420" s="4">
        <f t="shared" si="146"/>
        <v>0</v>
      </c>
    </row>
    <row r="421" spans="5:23" hidden="1" outlineLevel="2" x14ac:dyDescent="0.2">
      <c r="E421" s="37" t="str">
        <f t="shared" ref="E421:W421" si="147" xml:space="preserve"> E$275</f>
        <v xml:space="preserve">Ofwat - Post financeability adjustment not eligible for tax uplift - NPV adjusted (ADDN1) </v>
      </c>
      <c r="F421" s="4">
        <f t="shared" si="147"/>
        <v>0</v>
      </c>
      <c r="G421" s="4" t="str">
        <f t="shared" si="147"/>
        <v>£m</v>
      </c>
      <c r="H421" s="4" t="e">
        <f t="shared" si="147"/>
        <v>#DIV/0!</v>
      </c>
      <c r="I421" s="4">
        <f t="shared" si="147"/>
        <v>0</v>
      </c>
      <c r="J421" s="4" t="e">
        <f t="shared" si="147"/>
        <v>#DIV/0!</v>
      </c>
      <c r="K421" s="4" t="e">
        <f t="shared" si="147"/>
        <v>#DIV/0!</v>
      </c>
      <c r="L421" s="4" t="e">
        <f t="shared" si="147"/>
        <v>#DIV/0!</v>
      </c>
      <c r="M421" s="4" t="e">
        <f t="shared" si="147"/>
        <v>#DIV/0!</v>
      </c>
      <c r="N421" s="4" t="e">
        <f t="shared" si="147"/>
        <v>#DIV/0!</v>
      </c>
      <c r="O421" s="4" t="e">
        <f t="shared" si="147"/>
        <v>#DIV/0!</v>
      </c>
      <c r="P421" s="4" t="e">
        <f t="shared" si="147"/>
        <v>#DIV/0!</v>
      </c>
      <c r="Q421" s="4" t="e">
        <f t="shared" si="147"/>
        <v>#DIV/0!</v>
      </c>
      <c r="R421" s="4" t="e">
        <f t="shared" si="147"/>
        <v>#DIV/0!</v>
      </c>
      <c r="S421" s="4">
        <f t="shared" si="147"/>
        <v>0</v>
      </c>
      <c r="T421" s="4">
        <f t="shared" si="147"/>
        <v>0</v>
      </c>
      <c r="U421" s="4">
        <f t="shared" si="147"/>
        <v>0</v>
      </c>
      <c r="V421" s="4">
        <f t="shared" si="147"/>
        <v>0</v>
      </c>
      <c r="W421" s="4">
        <f t="shared" si="147"/>
        <v>0</v>
      </c>
    </row>
    <row r="422" spans="5:23" hidden="1" outlineLevel="2" x14ac:dyDescent="0.2">
      <c r="E422" s="37" t="str">
        <f t="shared" ref="E422:W422" si="148" xml:space="preserve"> E$276</f>
        <v xml:space="preserve">Ofwat - Post financeability adjustment not eligible for tax uplift - NPV adjusted (ADDN2) </v>
      </c>
      <c r="F422" s="4">
        <f t="shared" si="148"/>
        <v>0</v>
      </c>
      <c r="G422" s="4" t="str">
        <f t="shared" si="148"/>
        <v>£m</v>
      </c>
      <c r="H422" s="4" t="e">
        <f t="shared" si="148"/>
        <v>#DIV/0!</v>
      </c>
      <c r="I422" s="4">
        <f t="shared" si="148"/>
        <v>0</v>
      </c>
      <c r="J422" s="4" t="e">
        <f t="shared" si="148"/>
        <v>#DIV/0!</v>
      </c>
      <c r="K422" s="4" t="e">
        <f t="shared" si="148"/>
        <v>#DIV/0!</v>
      </c>
      <c r="L422" s="4" t="e">
        <f t="shared" si="148"/>
        <v>#DIV/0!</v>
      </c>
      <c r="M422" s="4" t="e">
        <f t="shared" si="148"/>
        <v>#DIV/0!</v>
      </c>
      <c r="N422" s="4" t="e">
        <f t="shared" si="148"/>
        <v>#DIV/0!</v>
      </c>
      <c r="O422" s="4" t="e">
        <f t="shared" si="148"/>
        <v>#DIV/0!</v>
      </c>
      <c r="P422" s="4" t="e">
        <f t="shared" si="148"/>
        <v>#DIV/0!</v>
      </c>
      <c r="Q422" s="4" t="e">
        <f t="shared" si="148"/>
        <v>#DIV/0!</v>
      </c>
      <c r="R422" s="4" t="e">
        <f t="shared" si="148"/>
        <v>#DIV/0!</v>
      </c>
      <c r="S422" s="4">
        <f t="shared" si="148"/>
        <v>0</v>
      </c>
      <c r="T422" s="4">
        <f t="shared" si="148"/>
        <v>0</v>
      </c>
      <c r="U422" s="4">
        <f t="shared" si="148"/>
        <v>0</v>
      </c>
      <c r="V422" s="4">
        <f t="shared" si="148"/>
        <v>0</v>
      </c>
      <c r="W422" s="4">
        <f t="shared" si="148"/>
        <v>0</v>
      </c>
    </row>
    <row r="423" spans="5:23" hidden="1" outlineLevel="2" x14ac:dyDescent="0.2">
      <c r="E423" s="37" t="str">
        <f t="shared" ref="E423:W423" si="149" xml:space="preserve"> E$277</f>
        <v xml:space="preserve">Ofwat - Post financeability adjustment not eligible for tax uplift - NPV adjusted (Residential retail) </v>
      </c>
      <c r="F423" s="4">
        <f t="shared" si="149"/>
        <v>0</v>
      </c>
      <c r="G423" s="4" t="str">
        <f t="shared" si="149"/>
        <v>£m</v>
      </c>
      <c r="H423" s="4" t="e">
        <f t="shared" si="149"/>
        <v>#DIV/0!</v>
      </c>
      <c r="I423" s="4">
        <f t="shared" si="149"/>
        <v>0</v>
      </c>
      <c r="J423" s="4" t="e">
        <f t="shared" si="149"/>
        <v>#DIV/0!</v>
      </c>
      <c r="K423" s="4" t="e">
        <f t="shared" si="149"/>
        <v>#DIV/0!</v>
      </c>
      <c r="L423" s="4" t="e">
        <f t="shared" si="149"/>
        <v>#DIV/0!</v>
      </c>
      <c r="M423" s="4" t="e">
        <f t="shared" si="149"/>
        <v>#DIV/0!</v>
      </c>
      <c r="N423" s="4" t="e">
        <f t="shared" si="149"/>
        <v>#DIV/0!</v>
      </c>
      <c r="O423" s="4" t="e">
        <f t="shared" si="149"/>
        <v>#DIV/0!</v>
      </c>
      <c r="P423" s="4" t="e">
        <f t="shared" si="149"/>
        <v>#DIV/0!</v>
      </c>
      <c r="Q423" s="4" t="e">
        <f t="shared" si="149"/>
        <v>#DIV/0!</v>
      </c>
      <c r="R423" s="4" t="e">
        <f t="shared" si="149"/>
        <v>#DIV/0!</v>
      </c>
      <c r="S423" s="4">
        <f t="shared" si="149"/>
        <v>0</v>
      </c>
      <c r="T423" s="4">
        <f t="shared" si="149"/>
        <v>0</v>
      </c>
      <c r="U423" s="4">
        <f t="shared" si="149"/>
        <v>0</v>
      </c>
      <c r="V423" s="4">
        <f t="shared" si="149"/>
        <v>0</v>
      </c>
      <c r="W423" s="4">
        <f t="shared" si="149"/>
        <v>0</v>
      </c>
    </row>
    <row r="424" spans="5:23" hidden="1" outlineLevel="2" x14ac:dyDescent="0.2">
      <c r="E424" s="37" t="str">
        <f t="shared" ref="E424:W424" si="150" xml:space="preserve"> E$278</f>
        <v xml:space="preserve">Ofwat - Post financeability adjustment not eligible for tax uplift - NPV adjusted (Business retail) </v>
      </c>
      <c r="F424" s="4">
        <f t="shared" si="150"/>
        <v>0</v>
      </c>
      <c r="G424" s="4" t="str">
        <f t="shared" si="150"/>
        <v>£m</v>
      </c>
      <c r="H424" s="4" t="e">
        <f t="shared" si="150"/>
        <v>#DIV/0!</v>
      </c>
      <c r="I424" s="4">
        <f t="shared" si="150"/>
        <v>0</v>
      </c>
      <c r="J424" s="4" t="e">
        <f t="shared" si="150"/>
        <v>#DIV/0!</v>
      </c>
      <c r="K424" s="4" t="e">
        <f t="shared" si="150"/>
        <v>#DIV/0!</v>
      </c>
      <c r="L424" s="4" t="e">
        <f t="shared" si="150"/>
        <v>#DIV/0!</v>
      </c>
      <c r="M424" s="4" t="e">
        <f t="shared" si="150"/>
        <v>#DIV/0!</v>
      </c>
      <c r="N424" s="4" t="e">
        <f t="shared" si="150"/>
        <v>#DIV/0!</v>
      </c>
      <c r="O424" s="4" t="e">
        <f t="shared" si="150"/>
        <v>#DIV/0!</v>
      </c>
      <c r="P424" s="4" t="e">
        <f t="shared" si="150"/>
        <v>#DIV/0!</v>
      </c>
      <c r="Q424" s="4" t="e">
        <f t="shared" si="150"/>
        <v>#DIV/0!</v>
      </c>
      <c r="R424" s="4" t="e">
        <f t="shared" si="150"/>
        <v>#DIV/0!</v>
      </c>
      <c r="S424" s="4">
        <f t="shared" si="150"/>
        <v>0</v>
      </c>
      <c r="T424" s="4">
        <f t="shared" si="150"/>
        <v>0</v>
      </c>
      <c r="U424" s="4">
        <f t="shared" si="150"/>
        <v>0</v>
      </c>
      <c r="V424" s="4">
        <f t="shared" si="150"/>
        <v>0</v>
      </c>
      <c r="W424" s="4">
        <f t="shared" si="150"/>
        <v>0</v>
      </c>
    </row>
    <row r="425" spans="5:23" hidden="1" outlineLevel="2" x14ac:dyDescent="0.2">
      <c r="E425" s="37" t="s">
        <v>1232</v>
      </c>
      <c r="G425" s="37" t="s">
        <v>199</v>
      </c>
      <c r="H425" s="4">
        <f t="shared" ref="H425:H432" si="151" xml:space="preserve"> SUM( J425:W425 )</f>
        <v>0</v>
      </c>
      <c r="J425" s="4">
        <f t="shared" ref="J425:W432" si="152" xml:space="preserve"> CHOOSE( $F393, J401, J409, J417 )</f>
        <v>0</v>
      </c>
      <c r="K425" s="4">
        <f t="shared" si="152"/>
        <v>0</v>
      </c>
      <c r="L425" s="4">
        <f t="shared" si="152"/>
        <v>0</v>
      </c>
      <c r="M425" s="4">
        <f t="shared" si="152"/>
        <v>0</v>
      </c>
      <c r="N425" s="4">
        <f t="shared" si="152"/>
        <v>0</v>
      </c>
      <c r="O425" s="4">
        <f t="shared" si="152"/>
        <v>0</v>
      </c>
      <c r="P425" s="4">
        <f t="shared" si="152"/>
        <v>0</v>
      </c>
      <c r="Q425" s="4">
        <f t="shared" si="152"/>
        <v>0</v>
      </c>
      <c r="R425" s="4">
        <f t="shared" si="152"/>
        <v>0</v>
      </c>
      <c r="S425" s="4">
        <f t="shared" si="152"/>
        <v>0</v>
      </c>
      <c r="T425" s="4">
        <f t="shared" si="152"/>
        <v>0</v>
      </c>
      <c r="U425" s="4">
        <f t="shared" si="152"/>
        <v>0</v>
      </c>
      <c r="V425" s="4">
        <f t="shared" si="152"/>
        <v>0</v>
      </c>
      <c r="W425" s="4">
        <f t="shared" si="152"/>
        <v>0</v>
      </c>
    </row>
    <row r="426" spans="5:23" hidden="1" outlineLevel="2" x14ac:dyDescent="0.2">
      <c r="E426" s="37" t="s">
        <v>1233</v>
      </c>
      <c r="G426" s="37" t="s">
        <v>199</v>
      </c>
      <c r="H426" s="4">
        <f t="shared" si="151"/>
        <v>0</v>
      </c>
      <c r="J426" s="4">
        <f t="shared" si="152"/>
        <v>0</v>
      </c>
      <c r="K426" s="4">
        <f t="shared" si="152"/>
        <v>0</v>
      </c>
      <c r="L426" s="4">
        <f t="shared" si="152"/>
        <v>0</v>
      </c>
      <c r="M426" s="4">
        <f t="shared" si="152"/>
        <v>0</v>
      </c>
      <c r="N426" s="4">
        <f t="shared" si="152"/>
        <v>0</v>
      </c>
      <c r="O426" s="4">
        <f t="shared" si="152"/>
        <v>0</v>
      </c>
      <c r="P426" s="4">
        <f t="shared" si="152"/>
        <v>0</v>
      </c>
      <c r="Q426" s="4">
        <f t="shared" si="152"/>
        <v>0</v>
      </c>
      <c r="R426" s="4">
        <f t="shared" si="152"/>
        <v>0</v>
      </c>
      <c r="S426" s="4">
        <f t="shared" si="152"/>
        <v>0</v>
      </c>
      <c r="T426" s="4">
        <f t="shared" si="152"/>
        <v>0</v>
      </c>
      <c r="U426" s="4">
        <f t="shared" si="152"/>
        <v>0</v>
      </c>
      <c r="V426" s="4">
        <f t="shared" si="152"/>
        <v>0</v>
      </c>
      <c r="W426" s="4">
        <f t="shared" si="152"/>
        <v>0</v>
      </c>
    </row>
    <row r="427" spans="5:23" hidden="1" outlineLevel="2" x14ac:dyDescent="0.2">
      <c r="E427" s="37" t="s">
        <v>1234</v>
      </c>
      <c r="G427" s="37" t="s">
        <v>199</v>
      </c>
      <c r="H427" s="4">
        <f t="shared" si="151"/>
        <v>0</v>
      </c>
      <c r="J427" s="4">
        <f t="shared" si="152"/>
        <v>0</v>
      </c>
      <c r="K427" s="4">
        <f t="shared" si="152"/>
        <v>0</v>
      </c>
      <c r="L427" s="4">
        <f t="shared" si="152"/>
        <v>0</v>
      </c>
      <c r="M427" s="4">
        <f t="shared" si="152"/>
        <v>0</v>
      </c>
      <c r="N427" s="4">
        <f t="shared" si="152"/>
        <v>0</v>
      </c>
      <c r="O427" s="4">
        <f t="shared" si="152"/>
        <v>0</v>
      </c>
      <c r="P427" s="4">
        <f t="shared" si="152"/>
        <v>0</v>
      </c>
      <c r="Q427" s="4">
        <f t="shared" si="152"/>
        <v>0</v>
      </c>
      <c r="R427" s="4">
        <f t="shared" si="152"/>
        <v>0</v>
      </c>
      <c r="S427" s="4">
        <f t="shared" si="152"/>
        <v>0</v>
      </c>
      <c r="T427" s="4">
        <f t="shared" si="152"/>
        <v>0</v>
      </c>
      <c r="U427" s="4">
        <f t="shared" si="152"/>
        <v>0</v>
      </c>
      <c r="V427" s="4">
        <f t="shared" si="152"/>
        <v>0</v>
      </c>
      <c r="W427" s="4">
        <f t="shared" si="152"/>
        <v>0</v>
      </c>
    </row>
    <row r="428" spans="5:23" hidden="1" outlineLevel="2" x14ac:dyDescent="0.2">
      <c r="E428" s="37" t="s">
        <v>2779</v>
      </c>
      <c r="G428" s="37" t="s">
        <v>199</v>
      </c>
      <c r="H428" s="4">
        <f t="shared" si="151"/>
        <v>0</v>
      </c>
      <c r="J428" s="4">
        <f t="shared" si="152"/>
        <v>0</v>
      </c>
      <c r="K428" s="4">
        <f t="shared" si="152"/>
        <v>0</v>
      </c>
      <c r="L428" s="4">
        <f t="shared" si="152"/>
        <v>0</v>
      </c>
      <c r="M428" s="4">
        <f t="shared" si="152"/>
        <v>0</v>
      </c>
      <c r="N428" s="4">
        <f t="shared" si="152"/>
        <v>0</v>
      </c>
      <c r="O428" s="4">
        <f t="shared" si="152"/>
        <v>0</v>
      </c>
      <c r="P428" s="4">
        <f t="shared" si="152"/>
        <v>0</v>
      </c>
      <c r="Q428" s="4">
        <f t="shared" si="152"/>
        <v>0</v>
      </c>
      <c r="R428" s="4">
        <f t="shared" si="152"/>
        <v>0</v>
      </c>
      <c r="S428" s="4">
        <f t="shared" si="152"/>
        <v>0</v>
      </c>
      <c r="T428" s="4">
        <f t="shared" si="152"/>
        <v>0</v>
      </c>
      <c r="U428" s="4">
        <f t="shared" si="152"/>
        <v>0</v>
      </c>
      <c r="V428" s="4">
        <f t="shared" si="152"/>
        <v>0</v>
      </c>
      <c r="W428" s="4">
        <f t="shared" si="152"/>
        <v>0</v>
      </c>
    </row>
    <row r="429" spans="5:23" hidden="1" outlineLevel="2" x14ac:dyDescent="0.2">
      <c r="E429" s="37" t="s">
        <v>2378</v>
      </c>
      <c r="G429" s="37" t="s">
        <v>199</v>
      </c>
      <c r="H429" s="4">
        <f t="shared" si="151"/>
        <v>0</v>
      </c>
      <c r="J429" s="4">
        <f t="shared" si="152"/>
        <v>0</v>
      </c>
      <c r="K429" s="4">
        <f t="shared" si="152"/>
        <v>0</v>
      </c>
      <c r="L429" s="4">
        <f t="shared" si="152"/>
        <v>0</v>
      </c>
      <c r="M429" s="4">
        <f t="shared" si="152"/>
        <v>0</v>
      </c>
      <c r="N429" s="4">
        <f t="shared" si="152"/>
        <v>0</v>
      </c>
      <c r="O429" s="4">
        <f t="shared" si="152"/>
        <v>0</v>
      </c>
      <c r="P429" s="4">
        <f t="shared" si="152"/>
        <v>0</v>
      </c>
      <c r="Q429" s="4">
        <f t="shared" si="152"/>
        <v>0</v>
      </c>
      <c r="R429" s="4">
        <f t="shared" si="152"/>
        <v>0</v>
      </c>
      <c r="S429" s="4">
        <f t="shared" si="152"/>
        <v>0</v>
      </c>
      <c r="T429" s="4">
        <f t="shared" si="152"/>
        <v>0</v>
      </c>
      <c r="U429" s="4">
        <f t="shared" si="152"/>
        <v>0</v>
      </c>
      <c r="V429" s="4">
        <f t="shared" si="152"/>
        <v>0</v>
      </c>
      <c r="W429" s="4">
        <f t="shared" si="152"/>
        <v>0</v>
      </c>
    </row>
    <row r="430" spans="5:23" hidden="1" outlineLevel="2" x14ac:dyDescent="0.2">
      <c r="E430" s="37" t="s">
        <v>825</v>
      </c>
      <c r="G430" s="37" t="s">
        <v>199</v>
      </c>
      <c r="H430" s="4">
        <f t="shared" si="151"/>
        <v>0</v>
      </c>
      <c r="J430" s="4">
        <f t="shared" si="152"/>
        <v>0</v>
      </c>
      <c r="K430" s="4">
        <f t="shared" si="152"/>
        <v>0</v>
      </c>
      <c r="L430" s="4">
        <f t="shared" si="152"/>
        <v>0</v>
      </c>
      <c r="M430" s="4">
        <f t="shared" si="152"/>
        <v>0</v>
      </c>
      <c r="N430" s="4">
        <f t="shared" si="152"/>
        <v>0</v>
      </c>
      <c r="O430" s="4">
        <f t="shared" si="152"/>
        <v>0</v>
      </c>
      <c r="P430" s="4">
        <f t="shared" si="152"/>
        <v>0</v>
      </c>
      <c r="Q430" s="4">
        <f t="shared" si="152"/>
        <v>0</v>
      </c>
      <c r="R430" s="4">
        <f t="shared" si="152"/>
        <v>0</v>
      </c>
      <c r="S430" s="4">
        <f t="shared" si="152"/>
        <v>0</v>
      </c>
      <c r="T430" s="4">
        <f t="shared" si="152"/>
        <v>0</v>
      </c>
      <c r="U430" s="4">
        <f t="shared" si="152"/>
        <v>0</v>
      </c>
      <c r="V430" s="4">
        <f t="shared" si="152"/>
        <v>0</v>
      </c>
      <c r="W430" s="4">
        <f t="shared" si="152"/>
        <v>0</v>
      </c>
    </row>
    <row r="431" spans="5:23" hidden="1" outlineLevel="2" x14ac:dyDescent="0.2">
      <c r="E431" s="37" t="s">
        <v>2578</v>
      </c>
      <c r="G431" s="37" t="s">
        <v>199</v>
      </c>
      <c r="H431" s="4">
        <f t="shared" si="151"/>
        <v>0</v>
      </c>
      <c r="J431" s="4">
        <f t="shared" si="152"/>
        <v>0</v>
      </c>
      <c r="K431" s="4">
        <f t="shared" si="152"/>
        <v>0</v>
      </c>
      <c r="L431" s="4">
        <f t="shared" si="152"/>
        <v>0</v>
      </c>
      <c r="M431" s="4">
        <f t="shared" si="152"/>
        <v>0</v>
      </c>
      <c r="N431" s="4">
        <f t="shared" si="152"/>
        <v>0</v>
      </c>
      <c r="O431" s="4">
        <f t="shared" si="152"/>
        <v>0</v>
      </c>
      <c r="P431" s="4">
        <f t="shared" si="152"/>
        <v>0</v>
      </c>
      <c r="Q431" s="4">
        <f t="shared" si="152"/>
        <v>0</v>
      </c>
      <c r="R431" s="4">
        <f t="shared" si="152"/>
        <v>0</v>
      </c>
      <c r="S431" s="4">
        <f t="shared" si="152"/>
        <v>0</v>
      </c>
      <c r="T431" s="4">
        <f t="shared" si="152"/>
        <v>0</v>
      </c>
      <c r="U431" s="4">
        <f t="shared" si="152"/>
        <v>0</v>
      </c>
      <c r="V431" s="4">
        <f t="shared" si="152"/>
        <v>0</v>
      </c>
      <c r="W431" s="4">
        <f t="shared" si="152"/>
        <v>0</v>
      </c>
    </row>
    <row r="432" spans="5:23" hidden="1" outlineLevel="2" x14ac:dyDescent="0.2">
      <c r="E432" s="37" t="s">
        <v>650</v>
      </c>
      <c r="G432" s="37" t="s">
        <v>199</v>
      </c>
      <c r="H432" s="4">
        <f t="shared" si="151"/>
        <v>0</v>
      </c>
      <c r="J432" s="4">
        <f t="shared" si="152"/>
        <v>0</v>
      </c>
      <c r="K432" s="4">
        <f t="shared" si="152"/>
        <v>0</v>
      </c>
      <c r="L432" s="4">
        <f t="shared" si="152"/>
        <v>0</v>
      </c>
      <c r="M432" s="4">
        <f t="shared" si="152"/>
        <v>0</v>
      </c>
      <c r="N432" s="4">
        <f t="shared" si="152"/>
        <v>0</v>
      </c>
      <c r="O432" s="4">
        <f t="shared" si="152"/>
        <v>0</v>
      </c>
      <c r="P432" s="4">
        <f t="shared" si="152"/>
        <v>0</v>
      </c>
      <c r="Q432" s="4">
        <f t="shared" si="152"/>
        <v>0</v>
      </c>
      <c r="R432" s="4">
        <f t="shared" si="152"/>
        <v>0</v>
      </c>
      <c r="S432" s="4">
        <f t="shared" si="152"/>
        <v>0</v>
      </c>
      <c r="T432" s="4">
        <f t="shared" si="152"/>
        <v>0</v>
      </c>
      <c r="U432" s="4">
        <f t="shared" si="152"/>
        <v>0</v>
      </c>
      <c r="V432" s="4">
        <f t="shared" si="152"/>
        <v>0</v>
      </c>
      <c r="W432" s="4">
        <f t="shared" si="152"/>
        <v>0</v>
      </c>
    </row>
    <row r="433" spans="1:23" hidden="1" outlineLevel="2" x14ac:dyDescent="0.2"/>
    <row r="434" spans="1:23" hidden="1" outlineLevel="2" x14ac:dyDescent="0.2"/>
    <row r="435" spans="1:23" hidden="1" outlineLevel="2" x14ac:dyDescent="0.2">
      <c r="B435" s="33" t="s">
        <v>2702</v>
      </c>
    </row>
    <row r="436" spans="1:23" s="208" customFormat="1" hidden="1" outlineLevel="2" x14ac:dyDescent="0.2">
      <c r="A436" s="217"/>
      <c r="B436" s="217"/>
      <c r="C436" s="218"/>
      <c r="D436" s="219"/>
      <c r="E436" s="208" t="str">
        <f xml:space="preserve"> Inputs!E$607</f>
        <v xml:space="preserve">Selector (WR) </v>
      </c>
      <c r="F436" s="213">
        <f xml:space="preserve"> Inputs!F$607</f>
        <v>2</v>
      </c>
      <c r="G436" s="208" t="str">
        <f xml:space="preserve"> Inputs!G$607</f>
        <v xml:space="preserve">1 = Apply in first year, 2 = Constant annuity 2025-30, 3 = Even allocation - NPV neutral </v>
      </c>
      <c r="H436" s="213"/>
    </row>
    <row r="437" spans="1:23" s="208" customFormat="1" hidden="1" outlineLevel="2" x14ac:dyDescent="0.2">
      <c r="A437" s="217"/>
      <c r="B437" s="217"/>
      <c r="C437" s="218"/>
      <c r="D437" s="219"/>
      <c r="E437" s="208" t="str">
        <f xml:space="preserve"> Inputs!E$608</f>
        <v xml:space="preserve">Selector (WN) </v>
      </c>
      <c r="F437" s="213">
        <f xml:space="preserve"> Inputs!F$608</f>
        <v>2</v>
      </c>
      <c r="G437" s="208" t="str">
        <f xml:space="preserve"> Inputs!G$608</f>
        <v xml:space="preserve">1 = Apply in first year, 2 = Constant annuity 2025-30, 3 = Even allocation - NPV neutral </v>
      </c>
      <c r="H437" s="213"/>
    </row>
    <row r="438" spans="1:23" s="208" customFormat="1" hidden="1" outlineLevel="2" x14ac:dyDescent="0.2">
      <c r="A438" s="217"/>
      <c r="B438" s="217"/>
      <c r="C438" s="218"/>
      <c r="D438" s="219"/>
      <c r="E438" s="208" t="str">
        <f xml:space="preserve"> Inputs!E$609</f>
        <v xml:space="preserve">Selector (WWN) </v>
      </c>
      <c r="F438" s="213">
        <f xml:space="preserve"> Inputs!F$609</f>
        <v>2</v>
      </c>
      <c r="G438" s="208" t="str">
        <f xml:space="preserve"> Inputs!G$609</f>
        <v xml:space="preserve">1 = Apply in first year, 2 = Constant annuity 2025-30, 3 = Even allocation - NPV neutral </v>
      </c>
      <c r="H438" s="213"/>
    </row>
    <row r="439" spans="1:23" s="208" customFormat="1" hidden="1" outlineLevel="2" x14ac:dyDescent="0.2">
      <c r="A439" s="217"/>
      <c r="B439" s="217"/>
      <c r="C439" s="218"/>
      <c r="D439" s="219"/>
      <c r="E439" s="208" t="str">
        <f xml:space="preserve"> Inputs!E$610</f>
        <v xml:space="preserve">Selector (BR) </v>
      </c>
      <c r="F439" s="213">
        <f xml:space="preserve"> Inputs!F$610</f>
        <v>2</v>
      </c>
      <c r="G439" s="208" t="str">
        <f xml:space="preserve"> Inputs!G$610</f>
        <v xml:space="preserve">1 = Apply in first year, 2 = Constant annuity 2025-30, 3 = Even allocation - NPV neutral </v>
      </c>
      <c r="H439" s="213"/>
    </row>
    <row r="440" spans="1:23" s="208" customFormat="1" hidden="1" outlineLevel="2" x14ac:dyDescent="0.2">
      <c r="A440" s="217"/>
      <c r="B440" s="217"/>
      <c r="C440" s="218"/>
      <c r="D440" s="219"/>
      <c r="E440" s="208" t="str">
        <f xml:space="preserve"> Inputs!E$611</f>
        <v xml:space="preserve">Selector (ADDN1) </v>
      </c>
      <c r="F440" s="213">
        <f xml:space="preserve"> Inputs!F$611</f>
        <v>2</v>
      </c>
      <c r="G440" s="208" t="str">
        <f xml:space="preserve"> Inputs!G$611</f>
        <v xml:space="preserve">1 = Apply in first year, 2 = Constant annuity 2025-30, 3 = Even allocation - NPV neutral </v>
      </c>
      <c r="H440" s="213"/>
    </row>
    <row r="441" spans="1:23" s="208" customFormat="1" hidden="1" outlineLevel="2" x14ac:dyDescent="0.2">
      <c r="A441" s="217"/>
      <c r="B441" s="217"/>
      <c r="C441" s="218"/>
      <c r="D441" s="219"/>
      <c r="E441" s="208" t="str">
        <f xml:space="preserve"> Inputs!E$612</f>
        <v xml:space="preserve">Selector (ADDN2) </v>
      </c>
      <c r="F441" s="213">
        <f xml:space="preserve"> Inputs!F$612</f>
        <v>2</v>
      </c>
      <c r="G441" s="208" t="str">
        <f xml:space="preserve"> Inputs!G$612</f>
        <v xml:space="preserve">1 = Apply in first year, 2 = Constant annuity 2025-30, 3 = Even allocation - NPV neutral </v>
      </c>
      <c r="H441" s="213"/>
    </row>
    <row r="442" spans="1:23" s="208" customFormat="1" hidden="1" outlineLevel="2" x14ac:dyDescent="0.2">
      <c r="A442" s="217"/>
      <c r="B442" s="217"/>
      <c r="C442" s="218"/>
      <c r="D442" s="219"/>
      <c r="E442" s="208" t="str">
        <f xml:space="preserve"> Inputs!E$613</f>
        <v xml:space="preserve">Selector (Residential retail) </v>
      </c>
      <c r="F442" s="213">
        <f xml:space="preserve"> Inputs!F$613</f>
        <v>2</v>
      </c>
      <c r="G442" s="208" t="str">
        <f xml:space="preserve"> Inputs!G$613</f>
        <v xml:space="preserve">1 = Apply in first year, 2 = Constant annuity 2025-30, 3 = Even allocation - NPV neutral </v>
      </c>
      <c r="H442" s="213"/>
    </row>
    <row r="443" spans="1:23" s="208" customFormat="1" hidden="1" outlineLevel="2" x14ac:dyDescent="0.2">
      <c r="A443" s="217"/>
      <c r="B443" s="217"/>
      <c r="C443" s="218"/>
      <c r="D443" s="219"/>
      <c r="E443" s="208" t="str">
        <f xml:space="preserve"> Inputs!E$614</f>
        <v xml:space="preserve">Selector (Business retail) </v>
      </c>
      <c r="F443" s="213">
        <f xml:space="preserve"> Inputs!F$614</f>
        <v>2</v>
      </c>
      <c r="G443" s="208" t="str">
        <f xml:space="preserve"> Inputs!G$614</f>
        <v xml:space="preserve">1 = Apply in first year, 2 = Constant annuity 2025-30, 3 = Even allocation - NPV neutral </v>
      </c>
      <c r="H443" s="213"/>
    </row>
    <row r="444" spans="1:23" hidden="1" outlineLevel="2" x14ac:dyDescent="0.2">
      <c r="E444" s="37" t="str">
        <f t="shared" ref="E444:W444" si="153" xml:space="preserve"> E$144</f>
        <v>Ofwat - Revenue adjustment applied in first year - real (Residential retail)</v>
      </c>
      <c r="F444" s="12">
        <f t="shared" si="153"/>
        <v>0</v>
      </c>
      <c r="G444" s="12" t="str">
        <f t="shared" si="153"/>
        <v>£m</v>
      </c>
      <c r="H444" s="12" t="e">
        <f t="shared" si="153"/>
        <v>#DIV/0!</v>
      </c>
      <c r="I444" s="12">
        <f t="shared" si="153"/>
        <v>0</v>
      </c>
      <c r="J444" s="12">
        <f t="shared" si="153"/>
        <v>0</v>
      </c>
      <c r="K444" s="12">
        <f t="shared" si="153"/>
        <v>0</v>
      </c>
      <c r="L444" s="12">
        <f t="shared" si="153"/>
        <v>0</v>
      </c>
      <c r="M444" s="12">
        <f t="shared" si="153"/>
        <v>0</v>
      </c>
      <c r="N444" s="12">
        <f t="shared" si="153"/>
        <v>0</v>
      </c>
      <c r="O444" s="12">
        <f t="shared" si="153"/>
        <v>0</v>
      </c>
      <c r="P444" s="12">
        <f t="shared" si="153"/>
        <v>0</v>
      </c>
      <c r="Q444" s="12">
        <f t="shared" si="153"/>
        <v>0</v>
      </c>
      <c r="R444" s="12">
        <f t="shared" si="153"/>
        <v>0</v>
      </c>
      <c r="S444" s="12" t="e">
        <f t="shared" si="153"/>
        <v>#DIV/0!</v>
      </c>
      <c r="T444" s="12">
        <f t="shared" si="153"/>
        <v>0</v>
      </c>
      <c r="U444" s="12">
        <f t="shared" si="153"/>
        <v>0</v>
      </c>
      <c r="V444" s="12">
        <f t="shared" si="153"/>
        <v>0</v>
      </c>
      <c r="W444" s="12">
        <f t="shared" si="153"/>
        <v>0</v>
      </c>
    </row>
    <row r="445" spans="1:23" hidden="1" outlineLevel="2" x14ac:dyDescent="0.2">
      <c r="E445" s="37" t="str">
        <f t="shared" ref="E445:W445" si="154" xml:space="preserve"> E$231</f>
        <v>Ofwat - Revenue adjustment - EAC factor adjusted (Residential retail)</v>
      </c>
      <c r="F445" s="12">
        <f t="shared" si="154"/>
        <v>0</v>
      </c>
      <c r="G445" s="12" t="str">
        <f t="shared" si="154"/>
        <v>£m</v>
      </c>
      <c r="H445" s="12">
        <f t="shared" si="154"/>
        <v>0</v>
      </c>
      <c r="I445" s="12">
        <f t="shared" si="154"/>
        <v>0</v>
      </c>
      <c r="J445" s="12">
        <f t="shared" si="154"/>
        <v>0</v>
      </c>
      <c r="K445" s="12">
        <f t="shared" si="154"/>
        <v>0</v>
      </c>
      <c r="L445" s="12">
        <f t="shared" si="154"/>
        <v>0</v>
      </c>
      <c r="M445" s="12">
        <f t="shared" si="154"/>
        <v>0</v>
      </c>
      <c r="N445" s="12">
        <f t="shared" si="154"/>
        <v>0</v>
      </c>
      <c r="O445" s="12">
        <f t="shared" si="154"/>
        <v>0</v>
      </c>
      <c r="P445" s="12">
        <f t="shared" si="154"/>
        <v>0</v>
      </c>
      <c r="Q445" s="12">
        <f t="shared" si="154"/>
        <v>0</v>
      </c>
      <c r="R445" s="12">
        <f t="shared" si="154"/>
        <v>0</v>
      </c>
      <c r="S445" s="12">
        <f t="shared" si="154"/>
        <v>0</v>
      </c>
      <c r="T445" s="12">
        <f t="shared" si="154"/>
        <v>0</v>
      </c>
      <c r="U445" s="12">
        <f t="shared" si="154"/>
        <v>0</v>
      </c>
      <c r="V445" s="12">
        <f t="shared" si="154"/>
        <v>0</v>
      </c>
      <c r="W445" s="12">
        <f t="shared" si="154"/>
        <v>0</v>
      </c>
    </row>
    <row r="446" spans="1:23" hidden="1" outlineLevel="2" x14ac:dyDescent="0.2">
      <c r="E446" s="37" t="str">
        <f t="shared" ref="E446:W446" si="155" xml:space="preserve"> E$324</f>
        <v>Ofwat - Revenue adjustment - NPV adjusted - real (Residential retail)</v>
      </c>
      <c r="F446" s="12">
        <f t="shared" si="155"/>
        <v>0</v>
      </c>
      <c r="G446" s="12" t="str">
        <f t="shared" si="155"/>
        <v>£m</v>
      </c>
      <c r="H446" s="12" t="e">
        <f t="shared" si="155"/>
        <v>#DIV/0!</v>
      </c>
      <c r="I446" s="12">
        <f t="shared" si="155"/>
        <v>0</v>
      </c>
      <c r="J446" s="12" t="e">
        <f t="shared" si="155"/>
        <v>#DIV/0!</v>
      </c>
      <c r="K446" s="12" t="e">
        <f t="shared" si="155"/>
        <v>#DIV/0!</v>
      </c>
      <c r="L446" s="12" t="e">
        <f t="shared" si="155"/>
        <v>#DIV/0!</v>
      </c>
      <c r="M446" s="12" t="e">
        <f t="shared" si="155"/>
        <v>#DIV/0!</v>
      </c>
      <c r="N446" s="12" t="e">
        <f t="shared" si="155"/>
        <v>#DIV/0!</v>
      </c>
      <c r="O446" s="12" t="e">
        <f t="shared" si="155"/>
        <v>#DIV/0!</v>
      </c>
      <c r="P446" s="12" t="e">
        <f t="shared" si="155"/>
        <v>#DIV/0!</v>
      </c>
      <c r="Q446" s="12" t="e">
        <f t="shared" si="155"/>
        <v>#DIV/0!</v>
      </c>
      <c r="R446" s="12" t="e">
        <f t="shared" si="155"/>
        <v>#DIV/0!</v>
      </c>
      <c r="S446" s="12">
        <f t="shared" si="155"/>
        <v>0</v>
      </c>
      <c r="T446" s="12">
        <f t="shared" si="155"/>
        <v>0</v>
      </c>
      <c r="U446" s="12">
        <f t="shared" si="155"/>
        <v>0</v>
      </c>
      <c r="V446" s="12">
        <f t="shared" si="155"/>
        <v>0</v>
      </c>
      <c r="W446" s="12">
        <f t="shared" si="155"/>
        <v>0</v>
      </c>
    </row>
    <row r="447" spans="1:23" hidden="1" outlineLevel="2" x14ac:dyDescent="0.2">
      <c r="E447" s="37" t="s">
        <v>2702</v>
      </c>
      <c r="G447" s="37" t="s">
        <v>199</v>
      </c>
      <c r="H447" s="12">
        <f xml:space="preserve"> SUM( J447:W447 )</f>
        <v>0</v>
      </c>
      <c r="J447" s="12">
        <f t="shared" ref="J447:W447" si="156" xml:space="preserve"> CHOOSE( INDEX( $F$436:$F$443,MATCH("*(Residential retail)*", $E$436:$E$443,0 )), J444, J445, J446 )</f>
        <v>0</v>
      </c>
      <c r="K447" s="12">
        <f t="shared" si="156"/>
        <v>0</v>
      </c>
      <c r="L447" s="12">
        <f t="shared" si="156"/>
        <v>0</v>
      </c>
      <c r="M447" s="12">
        <f t="shared" si="156"/>
        <v>0</v>
      </c>
      <c r="N447" s="12">
        <f t="shared" si="156"/>
        <v>0</v>
      </c>
      <c r="O447" s="12">
        <f t="shared" si="156"/>
        <v>0</v>
      </c>
      <c r="P447" s="12">
        <f t="shared" si="156"/>
        <v>0</v>
      </c>
      <c r="Q447" s="12">
        <f t="shared" si="156"/>
        <v>0</v>
      </c>
      <c r="R447" s="12">
        <f t="shared" si="156"/>
        <v>0</v>
      </c>
      <c r="S447" s="12">
        <f t="shared" si="156"/>
        <v>0</v>
      </c>
      <c r="T447" s="12">
        <f t="shared" si="156"/>
        <v>0</v>
      </c>
      <c r="U447" s="12">
        <f t="shared" si="156"/>
        <v>0</v>
      </c>
      <c r="V447" s="12">
        <f t="shared" si="156"/>
        <v>0</v>
      </c>
      <c r="W447" s="12">
        <f t="shared" si="156"/>
        <v>0</v>
      </c>
    </row>
    <row r="448" spans="1:23" hidden="1" outlineLevel="2" x14ac:dyDescent="0.2"/>
    <row r="449" spans="1:23" hidden="1" outlineLevel="2" x14ac:dyDescent="0.2"/>
    <row r="450" spans="1:23" hidden="1" outlineLevel="2" x14ac:dyDescent="0.2">
      <c r="B450" s="33" t="s">
        <v>2498</v>
      </c>
    </row>
    <row r="451" spans="1:23" s="208" customFormat="1" hidden="1" outlineLevel="2" x14ac:dyDescent="0.2">
      <c r="A451" s="217"/>
      <c r="B451" s="217"/>
      <c r="C451" s="218"/>
      <c r="D451" s="219"/>
      <c r="E451" s="208" t="str">
        <f xml:space="preserve"> Inputs!E$607</f>
        <v xml:space="preserve">Selector (WR) </v>
      </c>
      <c r="F451" s="213">
        <f xml:space="preserve"> Inputs!F$607</f>
        <v>2</v>
      </c>
      <c r="G451" s="208" t="str">
        <f xml:space="preserve"> Inputs!G$607</f>
        <v xml:space="preserve">1 = Apply in first year, 2 = Constant annuity 2025-30, 3 = Even allocation - NPV neutral </v>
      </c>
      <c r="H451" s="213"/>
    </row>
    <row r="452" spans="1:23" s="208" customFormat="1" hidden="1" outlineLevel="2" x14ac:dyDescent="0.2">
      <c r="A452" s="217"/>
      <c r="B452" s="217"/>
      <c r="C452" s="218"/>
      <c r="D452" s="219"/>
      <c r="E452" s="208" t="str">
        <f xml:space="preserve"> Inputs!E$608</f>
        <v xml:space="preserve">Selector (WN) </v>
      </c>
      <c r="F452" s="213">
        <f xml:space="preserve"> Inputs!F$608</f>
        <v>2</v>
      </c>
      <c r="G452" s="208" t="str">
        <f xml:space="preserve"> Inputs!G$608</f>
        <v xml:space="preserve">1 = Apply in first year, 2 = Constant annuity 2025-30, 3 = Even allocation - NPV neutral </v>
      </c>
      <c r="H452" s="213"/>
    </row>
    <row r="453" spans="1:23" s="208" customFormat="1" hidden="1" outlineLevel="2" x14ac:dyDescent="0.2">
      <c r="A453" s="217"/>
      <c r="B453" s="217"/>
      <c r="C453" s="218"/>
      <c r="D453" s="219"/>
      <c r="E453" s="208" t="str">
        <f xml:space="preserve"> Inputs!E$609</f>
        <v xml:space="preserve">Selector (WWN) </v>
      </c>
      <c r="F453" s="213">
        <f xml:space="preserve"> Inputs!F$609</f>
        <v>2</v>
      </c>
      <c r="G453" s="208" t="str">
        <f xml:space="preserve"> Inputs!G$609</f>
        <v xml:space="preserve">1 = Apply in first year, 2 = Constant annuity 2025-30, 3 = Even allocation - NPV neutral </v>
      </c>
      <c r="H453" s="213"/>
    </row>
    <row r="454" spans="1:23" s="208" customFormat="1" hidden="1" outlineLevel="2" x14ac:dyDescent="0.2">
      <c r="A454" s="217"/>
      <c r="B454" s="217"/>
      <c r="C454" s="218"/>
      <c r="D454" s="219"/>
      <c r="E454" s="208" t="str">
        <f xml:space="preserve"> Inputs!E$610</f>
        <v xml:space="preserve">Selector (BR) </v>
      </c>
      <c r="F454" s="213">
        <f xml:space="preserve"> Inputs!F$610</f>
        <v>2</v>
      </c>
      <c r="G454" s="208" t="str">
        <f xml:space="preserve"> Inputs!G$610</f>
        <v xml:space="preserve">1 = Apply in first year, 2 = Constant annuity 2025-30, 3 = Even allocation - NPV neutral </v>
      </c>
      <c r="H454" s="213"/>
    </row>
    <row r="455" spans="1:23" s="208" customFormat="1" hidden="1" outlineLevel="2" x14ac:dyDescent="0.2">
      <c r="A455" s="217"/>
      <c r="B455" s="217"/>
      <c r="C455" s="218"/>
      <c r="D455" s="219"/>
      <c r="E455" s="208" t="str">
        <f xml:space="preserve"> Inputs!E$611</f>
        <v xml:space="preserve">Selector (ADDN1) </v>
      </c>
      <c r="F455" s="213">
        <f xml:space="preserve"> Inputs!F$611</f>
        <v>2</v>
      </c>
      <c r="G455" s="208" t="str">
        <f xml:space="preserve"> Inputs!G$611</f>
        <v xml:space="preserve">1 = Apply in first year, 2 = Constant annuity 2025-30, 3 = Even allocation - NPV neutral </v>
      </c>
      <c r="H455" s="213"/>
    </row>
    <row r="456" spans="1:23" s="208" customFormat="1" hidden="1" outlineLevel="2" x14ac:dyDescent="0.2">
      <c r="A456" s="217"/>
      <c r="B456" s="217"/>
      <c r="C456" s="218"/>
      <c r="D456" s="219"/>
      <c r="E456" s="208" t="str">
        <f xml:space="preserve"> Inputs!E$612</f>
        <v xml:space="preserve">Selector (ADDN2) </v>
      </c>
      <c r="F456" s="213">
        <f xml:space="preserve"> Inputs!F$612</f>
        <v>2</v>
      </c>
      <c r="G456" s="208" t="str">
        <f xml:space="preserve"> Inputs!G$612</f>
        <v xml:space="preserve">1 = Apply in first year, 2 = Constant annuity 2025-30, 3 = Even allocation - NPV neutral </v>
      </c>
      <c r="H456" s="213"/>
    </row>
    <row r="457" spans="1:23" s="208" customFormat="1" hidden="1" outlineLevel="2" x14ac:dyDescent="0.2">
      <c r="A457" s="217"/>
      <c r="B457" s="217"/>
      <c r="C457" s="218"/>
      <c r="D457" s="219"/>
      <c r="E457" s="208" t="str">
        <f xml:space="preserve"> Inputs!E$613</f>
        <v xml:space="preserve">Selector (Residential retail) </v>
      </c>
      <c r="F457" s="213">
        <f xml:space="preserve"> Inputs!F$613</f>
        <v>2</v>
      </c>
      <c r="G457" s="208" t="str">
        <f xml:space="preserve"> Inputs!G$613</f>
        <v xml:space="preserve">1 = Apply in first year, 2 = Constant annuity 2025-30, 3 = Even allocation - NPV neutral </v>
      </c>
      <c r="H457" s="213"/>
    </row>
    <row r="458" spans="1:23" s="208" customFormat="1" hidden="1" outlineLevel="2" x14ac:dyDescent="0.2">
      <c r="A458" s="217"/>
      <c r="B458" s="217"/>
      <c r="C458" s="218"/>
      <c r="D458" s="219"/>
      <c r="E458" s="208" t="str">
        <f xml:space="preserve"> Inputs!E$614</f>
        <v xml:space="preserve">Selector (Business retail) </v>
      </c>
      <c r="F458" s="213">
        <f xml:space="preserve"> Inputs!F$614</f>
        <v>2</v>
      </c>
      <c r="G458" s="208" t="str">
        <f xml:space="preserve"> Inputs!G$614</f>
        <v xml:space="preserve">1 = Apply in first year, 2 = Constant annuity 2025-30, 3 = Even allocation - NPV neutral </v>
      </c>
      <c r="H458" s="213"/>
    </row>
    <row r="459" spans="1:23" hidden="1" outlineLevel="2" x14ac:dyDescent="0.2">
      <c r="E459" s="37" t="str">
        <f t="shared" ref="E459:W459" si="157" xml:space="preserve"> E$158</f>
        <v>Ofwat - Revenue adjustment applied in first year - real (Business retail)</v>
      </c>
      <c r="F459" s="12">
        <f t="shared" si="157"/>
        <v>0</v>
      </c>
      <c r="G459" s="12" t="str">
        <f t="shared" si="157"/>
        <v>£m</v>
      </c>
      <c r="H459" s="12" t="e">
        <f t="shared" si="157"/>
        <v>#DIV/0!</v>
      </c>
      <c r="I459" s="12">
        <f t="shared" si="157"/>
        <v>0</v>
      </c>
      <c r="J459" s="12">
        <f t="shared" si="157"/>
        <v>0</v>
      </c>
      <c r="K459" s="12">
        <f t="shared" si="157"/>
        <v>0</v>
      </c>
      <c r="L459" s="12">
        <f t="shared" si="157"/>
        <v>0</v>
      </c>
      <c r="M459" s="12">
        <f t="shared" si="157"/>
        <v>0</v>
      </c>
      <c r="N459" s="12">
        <f t="shared" si="157"/>
        <v>0</v>
      </c>
      <c r="O459" s="12">
        <f t="shared" si="157"/>
        <v>0</v>
      </c>
      <c r="P459" s="12">
        <f t="shared" si="157"/>
        <v>0</v>
      </c>
      <c r="Q459" s="12">
        <f t="shared" si="157"/>
        <v>0</v>
      </c>
      <c r="R459" s="12">
        <f t="shared" si="157"/>
        <v>0</v>
      </c>
      <c r="S459" s="12" t="e">
        <f t="shared" si="157"/>
        <v>#DIV/0!</v>
      </c>
      <c r="T459" s="12">
        <f t="shared" si="157"/>
        <v>0</v>
      </c>
      <c r="U459" s="12">
        <f t="shared" si="157"/>
        <v>0</v>
      </c>
      <c r="V459" s="12">
        <f t="shared" si="157"/>
        <v>0</v>
      </c>
      <c r="W459" s="12">
        <f t="shared" si="157"/>
        <v>0</v>
      </c>
    </row>
    <row r="460" spans="1:23" hidden="1" outlineLevel="2" x14ac:dyDescent="0.2">
      <c r="E460" s="37" t="str">
        <f t="shared" ref="E460:W460" si="158" xml:space="preserve"> E$245</f>
        <v>Ofwat - Revenue adjustment - EAC factor adjusted (Business retail)</v>
      </c>
      <c r="F460" s="12">
        <f t="shared" si="158"/>
        <v>0</v>
      </c>
      <c r="G460" s="12" t="str">
        <f t="shared" si="158"/>
        <v>£m</v>
      </c>
      <c r="H460" s="12">
        <f t="shared" si="158"/>
        <v>0</v>
      </c>
      <c r="I460" s="12">
        <f t="shared" si="158"/>
        <v>0</v>
      </c>
      <c r="J460" s="12">
        <f t="shared" si="158"/>
        <v>0</v>
      </c>
      <c r="K460" s="12">
        <f t="shared" si="158"/>
        <v>0</v>
      </c>
      <c r="L460" s="12">
        <f t="shared" si="158"/>
        <v>0</v>
      </c>
      <c r="M460" s="12">
        <f t="shared" si="158"/>
        <v>0</v>
      </c>
      <c r="N460" s="12">
        <f t="shared" si="158"/>
        <v>0</v>
      </c>
      <c r="O460" s="12">
        <f t="shared" si="158"/>
        <v>0</v>
      </c>
      <c r="P460" s="12">
        <f t="shared" si="158"/>
        <v>0</v>
      </c>
      <c r="Q460" s="12">
        <f t="shared" si="158"/>
        <v>0</v>
      </c>
      <c r="R460" s="12">
        <f t="shared" si="158"/>
        <v>0</v>
      </c>
      <c r="S460" s="12">
        <f t="shared" si="158"/>
        <v>0</v>
      </c>
      <c r="T460" s="12">
        <f t="shared" si="158"/>
        <v>0</v>
      </c>
      <c r="U460" s="12">
        <f t="shared" si="158"/>
        <v>0</v>
      </c>
      <c r="V460" s="12">
        <f t="shared" si="158"/>
        <v>0</v>
      </c>
      <c r="W460" s="12">
        <f t="shared" si="158"/>
        <v>0</v>
      </c>
    </row>
    <row r="461" spans="1:23" hidden="1" outlineLevel="2" x14ac:dyDescent="0.2">
      <c r="E461" s="37" t="str">
        <f t="shared" ref="E461:W461" si="159" xml:space="preserve"> E$340</f>
        <v>Ofwat - Revenue adjustment - NPV adjusted - real (Business retail)</v>
      </c>
      <c r="F461" s="12">
        <f t="shared" si="159"/>
        <v>0</v>
      </c>
      <c r="G461" s="12" t="str">
        <f t="shared" si="159"/>
        <v>£m</v>
      </c>
      <c r="H461" s="12" t="e">
        <f t="shared" si="159"/>
        <v>#DIV/0!</v>
      </c>
      <c r="I461" s="12">
        <f t="shared" si="159"/>
        <v>0</v>
      </c>
      <c r="J461" s="12" t="e">
        <f xml:space="preserve"> J$340</f>
        <v>#DIV/0!</v>
      </c>
      <c r="K461" s="12" t="e">
        <f t="shared" si="159"/>
        <v>#DIV/0!</v>
      </c>
      <c r="L461" s="12" t="e">
        <f t="shared" si="159"/>
        <v>#DIV/0!</v>
      </c>
      <c r="M461" s="12" t="e">
        <f t="shared" si="159"/>
        <v>#DIV/0!</v>
      </c>
      <c r="N461" s="12" t="e">
        <f t="shared" si="159"/>
        <v>#DIV/0!</v>
      </c>
      <c r="O461" s="12" t="e">
        <f t="shared" si="159"/>
        <v>#DIV/0!</v>
      </c>
      <c r="P461" s="12" t="e">
        <f t="shared" si="159"/>
        <v>#DIV/0!</v>
      </c>
      <c r="Q461" s="12" t="e">
        <f t="shared" si="159"/>
        <v>#DIV/0!</v>
      </c>
      <c r="R461" s="12" t="e">
        <f t="shared" si="159"/>
        <v>#DIV/0!</v>
      </c>
      <c r="S461" s="12">
        <f t="shared" si="159"/>
        <v>0</v>
      </c>
      <c r="T461" s="12">
        <f t="shared" si="159"/>
        <v>0</v>
      </c>
      <c r="U461" s="12">
        <f t="shared" si="159"/>
        <v>0</v>
      </c>
      <c r="V461" s="12">
        <f t="shared" si="159"/>
        <v>0</v>
      </c>
      <c r="W461" s="12">
        <f t="shared" si="159"/>
        <v>0</v>
      </c>
    </row>
    <row r="462" spans="1:23" hidden="1" outlineLevel="2" x14ac:dyDescent="0.2">
      <c r="E462" s="37" t="s">
        <v>2498</v>
      </c>
      <c r="G462" s="37" t="s">
        <v>199</v>
      </c>
      <c r="H462" s="12">
        <f xml:space="preserve"> SUM( J462:W462 )</f>
        <v>0</v>
      </c>
      <c r="J462" s="12">
        <f t="shared" ref="J462:W462" si="160" xml:space="preserve"> CHOOSE( INDEX( $F$451:$F$458,MATCH("*(Business retail)*", $E$451:$E$458,0 )), J459, J460, J461 )</f>
        <v>0</v>
      </c>
      <c r="K462" s="12">
        <f t="shared" si="160"/>
        <v>0</v>
      </c>
      <c r="L462" s="12">
        <f t="shared" si="160"/>
        <v>0</v>
      </c>
      <c r="M462" s="12">
        <f t="shared" si="160"/>
        <v>0</v>
      </c>
      <c r="N462" s="12">
        <f t="shared" si="160"/>
        <v>0</v>
      </c>
      <c r="O462" s="12">
        <f t="shared" si="160"/>
        <v>0</v>
      </c>
      <c r="P462" s="12">
        <f t="shared" si="160"/>
        <v>0</v>
      </c>
      <c r="Q462" s="12">
        <f t="shared" si="160"/>
        <v>0</v>
      </c>
      <c r="R462" s="12">
        <f t="shared" si="160"/>
        <v>0</v>
      </c>
      <c r="S462" s="12">
        <f t="shared" si="160"/>
        <v>0</v>
      </c>
      <c r="T462" s="12">
        <f t="shared" si="160"/>
        <v>0</v>
      </c>
      <c r="U462" s="12">
        <f t="shared" si="160"/>
        <v>0</v>
      </c>
      <c r="V462" s="12">
        <f t="shared" si="160"/>
        <v>0</v>
      </c>
      <c r="W462" s="12">
        <f t="shared" si="160"/>
        <v>0</v>
      </c>
    </row>
    <row r="463" spans="1:23" hidden="1" outlineLevel="2" x14ac:dyDescent="0.2"/>
    <row r="464" spans="1:23" x14ac:dyDescent="0.2"/>
    <row r="465" spans="1:8" x14ac:dyDescent="0.2"/>
    <row r="466" spans="1:8" s="21" customFormat="1" x14ac:dyDescent="0.2">
      <c r="A466" s="17"/>
      <c r="B466" s="17" t="s">
        <v>2499</v>
      </c>
      <c r="C466" s="24"/>
      <c r="D466" s="31"/>
    </row>
    <row r="467" spans="1:8" collapsed="1" x14ac:dyDescent="0.2"/>
    <row r="468" spans="1:8" hidden="1" outlineLevel="1" x14ac:dyDescent="0.2"/>
    <row r="469" spans="1:8" s="21" customFormat="1" hidden="1" outlineLevel="1" x14ac:dyDescent="0.2">
      <c r="A469" s="17"/>
      <c r="B469" s="17"/>
      <c r="C469" s="35" t="s">
        <v>1360</v>
      </c>
      <c r="D469" s="31"/>
    </row>
    <row r="470" spans="1:8" hidden="1" outlineLevel="1" x14ac:dyDescent="0.2"/>
    <row r="471" spans="1:8" hidden="1" outlineLevel="2" x14ac:dyDescent="0.2">
      <c r="B471" s="33" t="s">
        <v>1947</v>
      </c>
    </row>
    <row r="472" spans="1:8" s="208" customFormat="1" hidden="1" outlineLevel="2" x14ac:dyDescent="0.2">
      <c r="A472" s="217"/>
      <c r="B472" s="217"/>
      <c r="C472" s="218"/>
      <c r="D472" s="219"/>
      <c r="E472" s="208" t="str">
        <f xml:space="preserve"> 'Calc_In-periodODI'!E$676</f>
        <v xml:space="preserve">In-period revenue adjustments to be applied in 2030-31 allowed revenues eligible for tax uplift - real (2027-28 CPIH FYA prices) (WR) </v>
      </c>
      <c r="F472" s="209">
        <f xml:space="preserve"> 'Calc_In-periodODI'!F$676</f>
        <v>0</v>
      </c>
      <c r="G472" s="208" t="str">
        <f xml:space="preserve"> 'Calc_In-periodODI'!G$676</f>
        <v>£m</v>
      </c>
      <c r="H472" s="209"/>
    </row>
    <row r="473" spans="1:8" s="208" customFormat="1" hidden="1" outlineLevel="2" x14ac:dyDescent="0.2">
      <c r="A473" s="217"/>
      <c r="B473" s="217"/>
      <c r="C473" s="218"/>
      <c r="D473" s="219"/>
      <c r="E473" s="208" t="str">
        <f xml:space="preserve"> 'Calc_In-periodODI'!E$677</f>
        <v xml:space="preserve">In-period revenue adjustments to be applied in 2030-31 allowed revenues eligible for tax uplift - real (2027-28 CPIH FYA prices) (WN) </v>
      </c>
      <c r="F473" s="209">
        <f xml:space="preserve"> 'Calc_In-periodODI'!F$677</f>
        <v>0</v>
      </c>
      <c r="G473" s="208" t="str">
        <f xml:space="preserve"> 'Calc_In-periodODI'!G$677</f>
        <v>£m</v>
      </c>
      <c r="H473" s="209"/>
    </row>
    <row r="474" spans="1:8" s="208" customFormat="1" hidden="1" outlineLevel="2" x14ac:dyDescent="0.2">
      <c r="A474" s="217"/>
      <c r="B474" s="217"/>
      <c r="C474" s="218"/>
      <c r="D474" s="219"/>
      <c r="E474" s="208" t="str">
        <f xml:space="preserve"> 'Calc_In-periodODI'!E$678</f>
        <v xml:space="preserve">In-period revenue adjustments to be applied in 2030-31 allowed revenues eligible for tax uplift - real (2027-28 CPIH FYA prices) (WWN) </v>
      </c>
      <c r="F474" s="209">
        <f xml:space="preserve"> 'Calc_In-periodODI'!F$678</f>
        <v>0</v>
      </c>
      <c r="G474" s="208" t="str">
        <f xml:space="preserve"> 'Calc_In-periodODI'!G$678</f>
        <v>£m</v>
      </c>
      <c r="H474" s="209"/>
    </row>
    <row r="475" spans="1:8" s="208" customFormat="1" hidden="1" outlineLevel="2" x14ac:dyDescent="0.2">
      <c r="A475" s="217"/>
      <c r="B475" s="217"/>
      <c r="C475" s="218"/>
      <c r="D475" s="219"/>
      <c r="E475" s="208" t="str">
        <f xml:space="preserve"> 'Calc_In-periodODI'!E$679</f>
        <v xml:space="preserve">In-period revenue adjustments to be applied in 2030-31 allowed revenues eligible for tax uplift - real (2027-28 CPIH FYA prices) (BR) </v>
      </c>
      <c r="F475" s="209">
        <f xml:space="preserve"> 'Calc_In-periodODI'!F$679</f>
        <v>0</v>
      </c>
      <c r="G475" s="208" t="str">
        <f xml:space="preserve"> 'Calc_In-periodODI'!G$679</f>
        <v>£m</v>
      </c>
      <c r="H475" s="209"/>
    </row>
    <row r="476" spans="1:8" s="208" customFormat="1" hidden="1" outlineLevel="2" x14ac:dyDescent="0.2">
      <c r="A476" s="217"/>
      <c r="B476" s="217"/>
      <c r="C476" s="218"/>
      <c r="D476" s="219"/>
      <c r="E476" s="208" t="str">
        <f xml:space="preserve"> 'Calc_In-periodODI'!E$680</f>
        <v xml:space="preserve">In-period revenue adjustments to be applied in 2030-31 allowed revenues eligible for tax uplift - real (2027-28 CPIH FYA prices) (ADDN1) </v>
      </c>
      <c r="F476" s="209">
        <f xml:space="preserve"> 'Calc_In-periodODI'!F$680</f>
        <v>0</v>
      </c>
      <c r="G476" s="208" t="str">
        <f xml:space="preserve"> 'Calc_In-periodODI'!G$680</f>
        <v>£m</v>
      </c>
      <c r="H476" s="209"/>
    </row>
    <row r="477" spans="1:8" s="208" customFormat="1" hidden="1" outlineLevel="2" x14ac:dyDescent="0.2">
      <c r="A477" s="217"/>
      <c r="B477" s="217"/>
      <c r="C477" s="218"/>
      <c r="D477" s="219"/>
      <c r="E477" s="208" t="str">
        <f xml:space="preserve"> 'Calc_In-periodODI'!E$681</f>
        <v xml:space="preserve">In-period revenue adjustments to be applied in 2030-31 allowed revenues eligible for tax uplift - real (2027-28 CPIH FYA prices) (ADDN2) </v>
      </c>
      <c r="F477" s="209">
        <f xml:space="preserve"> 'Calc_In-periodODI'!F$681</f>
        <v>0</v>
      </c>
      <c r="G477" s="208" t="str">
        <f xml:space="preserve"> 'Calc_In-periodODI'!G$681</f>
        <v>£m</v>
      </c>
      <c r="H477" s="209"/>
    </row>
    <row r="478" spans="1:8" s="208" customFormat="1" hidden="1" outlineLevel="2" x14ac:dyDescent="0.2">
      <c r="A478" s="217"/>
      <c r="B478" s="217"/>
      <c r="C478" s="218"/>
      <c r="D478" s="219"/>
      <c r="E478" s="208" t="str">
        <f xml:space="preserve"> 'Calc_In-periodODI'!E$682</f>
        <v xml:space="preserve">In-period revenue adjustments to be applied in 2030-31 allowed revenues eligible for tax uplift - real (2027-28 CPIH FYA prices) (Residential retail) </v>
      </c>
      <c r="F478" s="209">
        <f xml:space="preserve"> 'Calc_In-periodODI'!F$682</f>
        <v>0</v>
      </c>
      <c r="G478" s="208" t="str">
        <f xml:space="preserve"> 'Calc_In-periodODI'!G$682</f>
        <v>£m</v>
      </c>
      <c r="H478" s="209"/>
    </row>
    <row r="479" spans="1:8" s="208" customFormat="1" hidden="1" outlineLevel="2" x14ac:dyDescent="0.2">
      <c r="A479" s="217"/>
      <c r="B479" s="217"/>
      <c r="C479" s="218"/>
      <c r="D479" s="219"/>
      <c r="E479" s="208" t="str">
        <f xml:space="preserve"> 'Calc_In-periodODI'!E$683</f>
        <v xml:space="preserve">In-period revenue adjustments to be applied in 2030-31 allowed revenues eligible for tax uplift - real (2027-28 CPIH FYA prices) (Business retail) </v>
      </c>
      <c r="F479" s="209">
        <f xml:space="preserve"> 'Calc_In-periodODI'!F$683</f>
        <v>0</v>
      </c>
      <c r="G479" s="208" t="str">
        <f xml:space="preserve"> 'Calc_In-periodODI'!G$683</f>
        <v>£m</v>
      </c>
      <c r="H479" s="209"/>
    </row>
    <row r="480" spans="1:8" s="208" customFormat="1" hidden="1" outlineLevel="2" x14ac:dyDescent="0.2">
      <c r="A480" s="217"/>
      <c r="B480" s="217"/>
      <c r="C480" s="218"/>
      <c r="D480" s="219"/>
      <c r="E480" s="208" t="str">
        <f xml:space="preserve"> Inputs!E$361</f>
        <v>2030-31 year ending March</v>
      </c>
      <c r="F480" s="216">
        <f xml:space="preserve"> Inputs!F$361</f>
        <v>2031</v>
      </c>
      <c r="G480" s="208" t="str">
        <f xml:space="preserve"> Inputs!G$361</f>
        <v>year</v>
      </c>
      <c r="H480" s="216"/>
    </row>
    <row r="481" spans="1:23" s="208" customFormat="1" hidden="1" outlineLevel="2" x14ac:dyDescent="0.2">
      <c r="A481" s="217"/>
      <c r="B481" s="217"/>
      <c r="C481" s="218"/>
      <c r="D481" s="219"/>
      <c r="E481" s="208" t="str">
        <f xml:space="preserve"> Time!E$25</f>
        <v>Contract year (year ending March) label</v>
      </c>
      <c r="F481" s="216">
        <f xml:space="preserve"> Time!F$25</f>
        <v>0</v>
      </c>
      <c r="G481" s="216" t="str">
        <f xml:space="preserve"> Time!G$25</f>
        <v>year</v>
      </c>
      <c r="H481" s="216">
        <f xml:space="preserve"> Time!H$25</f>
        <v>0</v>
      </c>
      <c r="I481" s="216">
        <f xml:space="preserve"> Time!I$25</f>
        <v>0</v>
      </c>
      <c r="J481" s="216">
        <f xml:space="preserve"> Time!J$25</f>
        <v>2022</v>
      </c>
      <c r="K481" s="216">
        <f xml:space="preserve"> Time!K$25</f>
        <v>2023</v>
      </c>
      <c r="L481" s="216">
        <f xml:space="preserve"> Time!L$25</f>
        <v>2024</v>
      </c>
      <c r="M481" s="216">
        <f xml:space="preserve"> Time!M$25</f>
        <v>2025</v>
      </c>
      <c r="N481" s="216">
        <f xml:space="preserve"> Time!N$25</f>
        <v>2026</v>
      </c>
      <c r="O481" s="216">
        <f xml:space="preserve"> Time!O$25</f>
        <v>2027</v>
      </c>
      <c r="P481" s="216">
        <f xml:space="preserve"> Time!P$25</f>
        <v>2028</v>
      </c>
      <c r="Q481" s="216">
        <f xml:space="preserve"> Time!Q$25</f>
        <v>2029</v>
      </c>
      <c r="R481" s="216">
        <f xml:space="preserve"> Time!R$25</f>
        <v>2030</v>
      </c>
      <c r="S481" s="216">
        <f xml:space="preserve"> Time!S$25</f>
        <v>2031</v>
      </c>
      <c r="T481" s="216">
        <f xml:space="preserve"> Time!T$25</f>
        <v>2032</v>
      </c>
      <c r="U481" s="216">
        <f xml:space="preserve"> Time!U$25</f>
        <v>2033</v>
      </c>
      <c r="V481" s="216">
        <f xml:space="preserve"> Time!V$25</f>
        <v>2034</v>
      </c>
      <c r="W481" s="216">
        <f xml:space="preserve"> Time!W$25</f>
        <v>2035</v>
      </c>
    </row>
    <row r="482" spans="1:23" hidden="1" outlineLevel="2" x14ac:dyDescent="0.2">
      <c r="E482" s="37" t="s">
        <v>2379</v>
      </c>
      <c r="G482" s="37" t="s">
        <v>199</v>
      </c>
      <c r="H482" s="4">
        <f t="shared" ref="H482:H489" si="161" xml:space="preserve"> SUM( J482:W482 )</f>
        <v>0</v>
      </c>
      <c r="J482" s="4">
        <f t="shared" ref="J482:W489" si="162" xml:space="preserve"> IF( J$481 = $F$480, $F472, 0 )</f>
        <v>0</v>
      </c>
      <c r="K482" s="4">
        <f t="shared" si="162"/>
        <v>0</v>
      </c>
      <c r="L482" s="4">
        <f t="shared" si="162"/>
        <v>0</v>
      </c>
      <c r="M482" s="4">
        <f t="shared" si="162"/>
        <v>0</v>
      </c>
      <c r="N482" s="4">
        <f t="shared" si="162"/>
        <v>0</v>
      </c>
      <c r="O482" s="4">
        <f t="shared" si="162"/>
        <v>0</v>
      </c>
      <c r="P482" s="4">
        <f t="shared" si="162"/>
        <v>0</v>
      </c>
      <c r="Q482" s="4">
        <f t="shared" si="162"/>
        <v>0</v>
      </c>
      <c r="R482" s="4">
        <f t="shared" si="162"/>
        <v>0</v>
      </c>
      <c r="S482" s="4">
        <f t="shared" si="162"/>
        <v>0</v>
      </c>
      <c r="T482" s="4">
        <f t="shared" si="162"/>
        <v>0</v>
      </c>
      <c r="U482" s="4">
        <f t="shared" si="162"/>
        <v>0</v>
      </c>
      <c r="V482" s="4">
        <f t="shared" si="162"/>
        <v>0</v>
      </c>
      <c r="W482" s="4">
        <f t="shared" si="162"/>
        <v>0</v>
      </c>
    </row>
    <row r="483" spans="1:23" hidden="1" outlineLevel="2" x14ac:dyDescent="0.2">
      <c r="E483" s="37" t="s">
        <v>2380</v>
      </c>
      <c r="G483" s="37" t="s">
        <v>199</v>
      </c>
      <c r="H483" s="4">
        <f t="shared" si="161"/>
        <v>0</v>
      </c>
      <c r="J483" s="4">
        <f t="shared" si="162"/>
        <v>0</v>
      </c>
      <c r="K483" s="4">
        <f t="shared" si="162"/>
        <v>0</v>
      </c>
      <c r="L483" s="4">
        <f t="shared" si="162"/>
        <v>0</v>
      </c>
      <c r="M483" s="4">
        <f t="shared" si="162"/>
        <v>0</v>
      </c>
      <c r="N483" s="4">
        <f t="shared" si="162"/>
        <v>0</v>
      </c>
      <c r="O483" s="4">
        <f t="shared" si="162"/>
        <v>0</v>
      </c>
      <c r="P483" s="4">
        <f t="shared" si="162"/>
        <v>0</v>
      </c>
      <c r="Q483" s="4">
        <f t="shared" si="162"/>
        <v>0</v>
      </c>
      <c r="R483" s="4">
        <f t="shared" si="162"/>
        <v>0</v>
      </c>
      <c r="S483" s="4">
        <f t="shared" si="162"/>
        <v>0</v>
      </c>
      <c r="T483" s="4">
        <f t="shared" si="162"/>
        <v>0</v>
      </c>
      <c r="U483" s="4">
        <f t="shared" si="162"/>
        <v>0</v>
      </c>
      <c r="V483" s="4">
        <f t="shared" si="162"/>
        <v>0</v>
      </c>
      <c r="W483" s="4">
        <f t="shared" si="162"/>
        <v>0</v>
      </c>
    </row>
    <row r="484" spans="1:23" hidden="1" outlineLevel="2" x14ac:dyDescent="0.2">
      <c r="E484" s="37" t="s">
        <v>826</v>
      </c>
      <c r="G484" s="37" t="s">
        <v>199</v>
      </c>
      <c r="H484" s="4">
        <f t="shared" si="161"/>
        <v>0</v>
      </c>
      <c r="J484" s="4">
        <f t="shared" si="162"/>
        <v>0</v>
      </c>
      <c r="K484" s="4">
        <f t="shared" si="162"/>
        <v>0</v>
      </c>
      <c r="L484" s="4">
        <f t="shared" si="162"/>
        <v>0</v>
      </c>
      <c r="M484" s="4">
        <f t="shared" si="162"/>
        <v>0</v>
      </c>
      <c r="N484" s="4">
        <f t="shared" si="162"/>
        <v>0</v>
      </c>
      <c r="O484" s="4">
        <f t="shared" si="162"/>
        <v>0</v>
      </c>
      <c r="P484" s="4">
        <f t="shared" si="162"/>
        <v>0</v>
      </c>
      <c r="Q484" s="4">
        <f t="shared" si="162"/>
        <v>0</v>
      </c>
      <c r="R484" s="4">
        <f t="shared" si="162"/>
        <v>0</v>
      </c>
      <c r="S484" s="4">
        <f t="shared" si="162"/>
        <v>0</v>
      </c>
      <c r="T484" s="4">
        <f t="shared" si="162"/>
        <v>0</v>
      </c>
      <c r="U484" s="4">
        <f t="shared" si="162"/>
        <v>0</v>
      </c>
      <c r="V484" s="4">
        <f t="shared" si="162"/>
        <v>0</v>
      </c>
      <c r="W484" s="4">
        <f t="shared" si="162"/>
        <v>0</v>
      </c>
    </row>
    <row r="485" spans="1:23" hidden="1" outlineLevel="2" x14ac:dyDescent="0.2">
      <c r="E485" s="37" t="s">
        <v>827</v>
      </c>
      <c r="G485" s="37" t="s">
        <v>199</v>
      </c>
      <c r="H485" s="4">
        <f t="shared" si="161"/>
        <v>0</v>
      </c>
      <c r="J485" s="4">
        <f t="shared" si="162"/>
        <v>0</v>
      </c>
      <c r="K485" s="4">
        <f t="shared" si="162"/>
        <v>0</v>
      </c>
      <c r="L485" s="4">
        <f t="shared" si="162"/>
        <v>0</v>
      </c>
      <c r="M485" s="4">
        <f t="shared" si="162"/>
        <v>0</v>
      </c>
      <c r="N485" s="4">
        <f t="shared" si="162"/>
        <v>0</v>
      </c>
      <c r="O485" s="4">
        <f t="shared" si="162"/>
        <v>0</v>
      </c>
      <c r="P485" s="4">
        <f t="shared" si="162"/>
        <v>0</v>
      </c>
      <c r="Q485" s="4">
        <f t="shared" si="162"/>
        <v>0</v>
      </c>
      <c r="R485" s="4">
        <f t="shared" si="162"/>
        <v>0</v>
      </c>
      <c r="S485" s="4">
        <f t="shared" si="162"/>
        <v>0</v>
      </c>
      <c r="T485" s="4">
        <f t="shared" si="162"/>
        <v>0</v>
      </c>
      <c r="U485" s="4">
        <f t="shared" si="162"/>
        <v>0</v>
      </c>
      <c r="V485" s="4">
        <f t="shared" si="162"/>
        <v>0</v>
      </c>
      <c r="W485" s="4">
        <f t="shared" si="162"/>
        <v>0</v>
      </c>
    </row>
    <row r="486" spans="1:23" hidden="1" outlineLevel="2" x14ac:dyDescent="0.2">
      <c r="E486" s="37" t="s">
        <v>2963</v>
      </c>
      <c r="G486" s="37" t="s">
        <v>199</v>
      </c>
      <c r="H486" s="4">
        <f t="shared" si="161"/>
        <v>0</v>
      </c>
      <c r="J486" s="4">
        <f t="shared" si="162"/>
        <v>0</v>
      </c>
      <c r="K486" s="4">
        <f t="shared" si="162"/>
        <v>0</v>
      </c>
      <c r="L486" s="4">
        <f t="shared" si="162"/>
        <v>0</v>
      </c>
      <c r="M486" s="4">
        <f t="shared" si="162"/>
        <v>0</v>
      </c>
      <c r="N486" s="4">
        <f t="shared" si="162"/>
        <v>0</v>
      </c>
      <c r="O486" s="4">
        <f t="shared" si="162"/>
        <v>0</v>
      </c>
      <c r="P486" s="4">
        <f t="shared" si="162"/>
        <v>0</v>
      </c>
      <c r="Q486" s="4">
        <f t="shared" si="162"/>
        <v>0</v>
      </c>
      <c r="R486" s="4">
        <f t="shared" si="162"/>
        <v>0</v>
      </c>
      <c r="S486" s="4">
        <f t="shared" si="162"/>
        <v>0</v>
      </c>
      <c r="T486" s="4">
        <f t="shared" si="162"/>
        <v>0</v>
      </c>
      <c r="U486" s="4">
        <f t="shared" si="162"/>
        <v>0</v>
      </c>
      <c r="V486" s="4">
        <f t="shared" si="162"/>
        <v>0</v>
      </c>
      <c r="W486" s="4">
        <f t="shared" si="162"/>
        <v>0</v>
      </c>
    </row>
    <row r="487" spans="1:23" hidden="1" outlineLevel="2" x14ac:dyDescent="0.2">
      <c r="E487" s="37" t="s">
        <v>1438</v>
      </c>
      <c r="G487" s="37" t="s">
        <v>199</v>
      </c>
      <c r="H487" s="4">
        <f t="shared" si="161"/>
        <v>0</v>
      </c>
      <c r="J487" s="4">
        <f t="shared" si="162"/>
        <v>0</v>
      </c>
      <c r="K487" s="4">
        <f t="shared" si="162"/>
        <v>0</v>
      </c>
      <c r="L487" s="4">
        <f t="shared" si="162"/>
        <v>0</v>
      </c>
      <c r="M487" s="4">
        <f t="shared" si="162"/>
        <v>0</v>
      </c>
      <c r="N487" s="4">
        <f t="shared" si="162"/>
        <v>0</v>
      </c>
      <c r="O487" s="4">
        <f t="shared" si="162"/>
        <v>0</v>
      </c>
      <c r="P487" s="4">
        <f t="shared" si="162"/>
        <v>0</v>
      </c>
      <c r="Q487" s="4">
        <f t="shared" si="162"/>
        <v>0</v>
      </c>
      <c r="R487" s="4">
        <f t="shared" si="162"/>
        <v>0</v>
      </c>
      <c r="S487" s="4">
        <f t="shared" si="162"/>
        <v>0</v>
      </c>
      <c r="T487" s="4">
        <f t="shared" si="162"/>
        <v>0</v>
      </c>
      <c r="U487" s="4">
        <f t="shared" si="162"/>
        <v>0</v>
      </c>
      <c r="V487" s="4">
        <f t="shared" si="162"/>
        <v>0</v>
      </c>
      <c r="W487" s="4">
        <f t="shared" si="162"/>
        <v>0</v>
      </c>
    </row>
    <row r="488" spans="1:23" hidden="1" outlineLevel="2" x14ac:dyDescent="0.2">
      <c r="E488" s="37" t="s">
        <v>651</v>
      </c>
      <c r="G488" s="37" t="s">
        <v>199</v>
      </c>
      <c r="H488" s="4">
        <f t="shared" si="161"/>
        <v>0</v>
      </c>
      <c r="J488" s="4">
        <f t="shared" si="162"/>
        <v>0</v>
      </c>
      <c r="K488" s="4">
        <f t="shared" si="162"/>
        <v>0</v>
      </c>
      <c r="L488" s="4">
        <f t="shared" si="162"/>
        <v>0</v>
      </c>
      <c r="M488" s="4">
        <f t="shared" si="162"/>
        <v>0</v>
      </c>
      <c r="N488" s="4">
        <f t="shared" si="162"/>
        <v>0</v>
      </c>
      <c r="O488" s="4">
        <f t="shared" si="162"/>
        <v>0</v>
      </c>
      <c r="P488" s="4">
        <f t="shared" si="162"/>
        <v>0</v>
      </c>
      <c r="Q488" s="4">
        <f t="shared" si="162"/>
        <v>0</v>
      </c>
      <c r="R488" s="4">
        <f t="shared" si="162"/>
        <v>0</v>
      </c>
      <c r="S488" s="4">
        <f t="shared" si="162"/>
        <v>0</v>
      </c>
      <c r="T488" s="4">
        <f t="shared" si="162"/>
        <v>0</v>
      </c>
      <c r="U488" s="4">
        <f t="shared" si="162"/>
        <v>0</v>
      </c>
      <c r="V488" s="4">
        <f t="shared" si="162"/>
        <v>0</v>
      </c>
      <c r="W488" s="4">
        <f t="shared" si="162"/>
        <v>0</v>
      </c>
    </row>
    <row r="489" spans="1:23" hidden="1" outlineLevel="2" x14ac:dyDescent="0.2">
      <c r="E489" s="37" t="s">
        <v>2188</v>
      </c>
      <c r="G489" s="37" t="s">
        <v>199</v>
      </c>
      <c r="H489" s="4">
        <f t="shared" si="161"/>
        <v>0</v>
      </c>
      <c r="J489" s="4">
        <f t="shared" si="162"/>
        <v>0</v>
      </c>
      <c r="K489" s="4">
        <f t="shared" si="162"/>
        <v>0</v>
      </c>
      <c r="L489" s="4">
        <f t="shared" si="162"/>
        <v>0</v>
      </c>
      <c r="M489" s="4">
        <f t="shared" si="162"/>
        <v>0</v>
      </c>
      <c r="N489" s="4">
        <f t="shared" si="162"/>
        <v>0</v>
      </c>
      <c r="O489" s="4">
        <f t="shared" si="162"/>
        <v>0</v>
      </c>
      <c r="P489" s="4">
        <f t="shared" si="162"/>
        <v>0</v>
      </c>
      <c r="Q489" s="4">
        <f t="shared" si="162"/>
        <v>0</v>
      </c>
      <c r="R489" s="4">
        <f t="shared" si="162"/>
        <v>0</v>
      </c>
      <c r="S489" s="4">
        <f t="shared" si="162"/>
        <v>0</v>
      </c>
      <c r="T489" s="4">
        <f t="shared" si="162"/>
        <v>0</v>
      </c>
      <c r="U489" s="4">
        <f t="shared" si="162"/>
        <v>0</v>
      </c>
      <c r="V489" s="4">
        <f t="shared" si="162"/>
        <v>0</v>
      </c>
      <c r="W489" s="4">
        <f t="shared" si="162"/>
        <v>0</v>
      </c>
    </row>
    <row r="490" spans="1:23" hidden="1" outlineLevel="2" x14ac:dyDescent="0.2"/>
    <row r="491" spans="1:23" hidden="1" outlineLevel="2" x14ac:dyDescent="0.2"/>
    <row r="492" spans="1:23" hidden="1" outlineLevel="2" x14ac:dyDescent="0.2">
      <c r="B492" s="33" t="s">
        <v>58</v>
      </c>
    </row>
    <row r="493" spans="1:23" s="208" customFormat="1" hidden="1" outlineLevel="2" x14ac:dyDescent="0.2">
      <c r="A493" s="217"/>
      <c r="B493" s="217"/>
      <c r="C493" s="218"/>
      <c r="D493" s="219"/>
      <c r="E493" s="208" t="str">
        <f xml:space="preserve"> Inputs!E$361</f>
        <v>2030-31 year ending March</v>
      </c>
      <c r="F493" s="216">
        <f xml:space="preserve"> Inputs!F$361</f>
        <v>2031</v>
      </c>
      <c r="G493" s="208" t="str">
        <f xml:space="preserve"> Inputs!G$361</f>
        <v>year</v>
      </c>
      <c r="H493" s="216"/>
    </row>
    <row r="494" spans="1:23" s="208" customFormat="1" hidden="1" outlineLevel="2" x14ac:dyDescent="0.2">
      <c r="A494" s="217"/>
      <c r="B494" s="217"/>
      <c r="C494" s="218"/>
      <c r="D494" s="219"/>
      <c r="E494" s="208" t="str">
        <f xml:space="preserve"> 'Calc_In-periodODI'!E$723</f>
        <v>In-period revenue adjustments to be applied in 2030-31 allowed revenues eligible for tax uplift - real (2027-28 CPIH FYA prices) (Residential retail)</v>
      </c>
      <c r="F494" s="209">
        <f xml:space="preserve"> 'Calc_In-periodODI'!F$723</f>
        <v>0</v>
      </c>
      <c r="G494" s="208" t="str">
        <f xml:space="preserve"> 'Calc_In-periodODI'!G$723</f>
        <v>£m</v>
      </c>
      <c r="H494" s="209"/>
    </row>
    <row r="495" spans="1:23" s="208" customFormat="1" hidden="1" outlineLevel="2" x14ac:dyDescent="0.2">
      <c r="A495" s="217"/>
      <c r="B495" s="217"/>
      <c r="C495" s="218"/>
      <c r="D495" s="219"/>
      <c r="E495" s="208" t="str">
        <f xml:space="preserve"> Time!E$25</f>
        <v>Contract year (year ending March) label</v>
      </c>
      <c r="F495" s="216">
        <f xml:space="preserve"> Time!F$25</f>
        <v>0</v>
      </c>
      <c r="G495" s="216" t="str">
        <f xml:space="preserve"> Time!G$25</f>
        <v>year</v>
      </c>
      <c r="H495" s="216">
        <f xml:space="preserve"> Time!H$25</f>
        <v>0</v>
      </c>
      <c r="I495" s="216">
        <f xml:space="preserve"> Time!I$25</f>
        <v>0</v>
      </c>
      <c r="J495" s="216">
        <f xml:space="preserve"> Time!J$25</f>
        <v>2022</v>
      </c>
      <c r="K495" s="216">
        <f xml:space="preserve"> Time!K$25</f>
        <v>2023</v>
      </c>
      <c r="L495" s="216">
        <f xml:space="preserve"> Time!L$25</f>
        <v>2024</v>
      </c>
      <c r="M495" s="216">
        <f xml:space="preserve"> Time!M$25</f>
        <v>2025</v>
      </c>
      <c r="N495" s="216">
        <f xml:space="preserve"> Time!N$25</f>
        <v>2026</v>
      </c>
      <c r="O495" s="216">
        <f xml:space="preserve"> Time!O$25</f>
        <v>2027</v>
      </c>
      <c r="P495" s="216">
        <f xml:space="preserve"> Time!P$25</f>
        <v>2028</v>
      </c>
      <c r="Q495" s="216">
        <f xml:space="preserve"> Time!Q$25</f>
        <v>2029</v>
      </c>
      <c r="R495" s="216">
        <f xml:space="preserve"> Time!R$25</f>
        <v>2030</v>
      </c>
      <c r="S495" s="216">
        <f xml:space="preserve"> Time!S$25</f>
        <v>2031</v>
      </c>
      <c r="T495" s="216">
        <f xml:space="preserve"> Time!T$25</f>
        <v>2032</v>
      </c>
      <c r="U495" s="216">
        <f xml:space="preserve"> Time!U$25</f>
        <v>2033</v>
      </c>
      <c r="V495" s="216">
        <f xml:space="preserve"> Time!V$25</f>
        <v>2034</v>
      </c>
      <c r="W495" s="216">
        <f xml:space="preserve"> Time!W$25</f>
        <v>2035</v>
      </c>
    </row>
    <row r="496" spans="1:23" hidden="1" outlineLevel="2" x14ac:dyDescent="0.2">
      <c r="E496" s="37" t="s">
        <v>58</v>
      </c>
      <c r="G496" s="37" t="s">
        <v>199</v>
      </c>
      <c r="H496" s="4">
        <f xml:space="preserve"> SUM( J496:W496 )</f>
        <v>0</v>
      </c>
      <c r="J496" s="4">
        <f t="shared" ref="J496:W496" si="163" xml:space="preserve"> IF( J495 = $F493, $F494, 0 )</f>
        <v>0</v>
      </c>
      <c r="K496" s="4">
        <f t="shared" si="163"/>
        <v>0</v>
      </c>
      <c r="L496" s="4">
        <f t="shared" si="163"/>
        <v>0</v>
      </c>
      <c r="M496" s="4">
        <f t="shared" si="163"/>
        <v>0</v>
      </c>
      <c r="N496" s="4">
        <f t="shared" si="163"/>
        <v>0</v>
      </c>
      <c r="O496" s="4">
        <f t="shared" si="163"/>
        <v>0</v>
      </c>
      <c r="P496" s="4">
        <f t="shared" si="163"/>
        <v>0</v>
      </c>
      <c r="Q496" s="4">
        <f t="shared" si="163"/>
        <v>0</v>
      </c>
      <c r="R496" s="4">
        <f t="shared" si="163"/>
        <v>0</v>
      </c>
      <c r="S496" s="4">
        <f t="shared" si="163"/>
        <v>0</v>
      </c>
      <c r="T496" s="4">
        <f t="shared" si="163"/>
        <v>0</v>
      </c>
      <c r="U496" s="4">
        <f t="shared" si="163"/>
        <v>0</v>
      </c>
      <c r="V496" s="4">
        <f t="shared" si="163"/>
        <v>0</v>
      </c>
      <c r="W496" s="4">
        <f t="shared" si="163"/>
        <v>0</v>
      </c>
    </row>
    <row r="497" spans="1:23" hidden="1" outlineLevel="2" x14ac:dyDescent="0.2"/>
    <row r="498" spans="1:23" hidden="1" outlineLevel="2" x14ac:dyDescent="0.2"/>
    <row r="499" spans="1:23" hidden="1" outlineLevel="2" x14ac:dyDescent="0.2">
      <c r="B499" s="33" t="s">
        <v>2123</v>
      </c>
    </row>
    <row r="500" spans="1:23" s="208" customFormat="1" hidden="1" outlineLevel="2" x14ac:dyDescent="0.2">
      <c r="A500" s="217"/>
      <c r="B500" s="217"/>
      <c r="C500" s="218"/>
      <c r="D500" s="219"/>
      <c r="E500" s="208" t="str">
        <f xml:space="preserve"> Inputs!E$361</f>
        <v>2030-31 year ending March</v>
      </c>
      <c r="F500" s="216">
        <f xml:space="preserve"> Inputs!F$361</f>
        <v>2031</v>
      </c>
      <c r="G500" s="208" t="str">
        <f xml:space="preserve"> Inputs!G$361</f>
        <v>year</v>
      </c>
      <c r="H500" s="216"/>
    </row>
    <row r="501" spans="1:23" s="208" customFormat="1" hidden="1" outlineLevel="2" x14ac:dyDescent="0.2">
      <c r="A501" s="217"/>
      <c r="B501" s="217"/>
      <c r="C501" s="218"/>
      <c r="D501" s="219"/>
      <c r="E501" s="208" t="str">
        <f xml:space="preserve"> 'Calc_In-periodODI'!E$736</f>
        <v>In-period revenue adjustments to be applied in 2030-31 allowed revenues eligible for tax uplift - real (2027-28 CPIH FYA prices) (Business retail)</v>
      </c>
      <c r="F501" s="209">
        <f xml:space="preserve"> 'Calc_In-periodODI'!F$736</f>
        <v>0</v>
      </c>
      <c r="G501" s="208" t="str">
        <f xml:space="preserve"> 'Calc_In-periodODI'!G$736</f>
        <v>£m</v>
      </c>
      <c r="H501" s="209"/>
    </row>
    <row r="502" spans="1:23" s="208" customFormat="1" hidden="1" outlineLevel="2" x14ac:dyDescent="0.2">
      <c r="A502" s="217"/>
      <c r="B502" s="217"/>
      <c r="C502" s="218"/>
      <c r="D502" s="219"/>
      <c r="E502" s="208" t="str">
        <f xml:space="preserve"> Time!E$25</f>
        <v>Contract year (year ending March) label</v>
      </c>
      <c r="F502" s="216">
        <f xml:space="preserve"> Time!F$25</f>
        <v>0</v>
      </c>
      <c r="G502" s="216" t="str">
        <f xml:space="preserve"> Time!G$25</f>
        <v>year</v>
      </c>
      <c r="H502" s="216">
        <f xml:space="preserve"> Time!H$25</f>
        <v>0</v>
      </c>
      <c r="I502" s="216">
        <f xml:space="preserve"> Time!I$25</f>
        <v>0</v>
      </c>
      <c r="J502" s="216">
        <f xml:space="preserve"> Time!J$25</f>
        <v>2022</v>
      </c>
      <c r="K502" s="216">
        <f xml:space="preserve"> Time!K$25</f>
        <v>2023</v>
      </c>
      <c r="L502" s="216">
        <f xml:space="preserve"> Time!L$25</f>
        <v>2024</v>
      </c>
      <c r="M502" s="216">
        <f xml:space="preserve"> Time!M$25</f>
        <v>2025</v>
      </c>
      <c r="N502" s="216">
        <f xml:space="preserve"> Time!N$25</f>
        <v>2026</v>
      </c>
      <c r="O502" s="216">
        <f xml:space="preserve"> Time!O$25</f>
        <v>2027</v>
      </c>
      <c r="P502" s="216">
        <f xml:space="preserve"> Time!P$25</f>
        <v>2028</v>
      </c>
      <c r="Q502" s="216">
        <f xml:space="preserve"> Time!Q$25</f>
        <v>2029</v>
      </c>
      <c r="R502" s="216">
        <f xml:space="preserve"> Time!R$25</f>
        <v>2030</v>
      </c>
      <c r="S502" s="216">
        <f xml:space="preserve"> Time!S$25</f>
        <v>2031</v>
      </c>
      <c r="T502" s="216">
        <f xml:space="preserve"> Time!T$25</f>
        <v>2032</v>
      </c>
      <c r="U502" s="216">
        <f xml:space="preserve"> Time!U$25</f>
        <v>2033</v>
      </c>
      <c r="V502" s="216">
        <f xml:space="preserve"> Time!V$25</f>
        <v>2034</v>
      </c>
      <c r="W502" s="216">
        <f xml:space="preserve"> Time!W$25</f>
        <v>2035</v>
      </c>
    </row>
    <row r="503" spans="1:23" hidden="1" outlineLevel="2" x14ac:dyDescent="0.2">
      <c r="E503" s="37" t="s">
        <v>2123</v>
      </c>
      <c r="G503" s="37" t="s">
        <v>199</v>
      </c>
      <c r="H503" s="4">
        <f xml:space="preserve"> SUM( J503:W503 )</f>
        <v>0</v>
      </c>
      <c r="J503" s="4">
        <f t="shared" ref="J503:W503" si="164" xml:space="preserve"> IF( J502 = $F500, $F501, 0 )</f>
        <v>0</v>
      </c>
      <c r="K503" s="4">
        <f t="shared" si="164"/>
        <v>0</v>
      </c>
      <c r="L503" s="4">
        <f t="shared" si="164"/>
        <v>0</v>
      </c>
      <c r="M503" s="4">
        <f t="shared" si="164"/>
        <v>0</v>
      </c>
      <c r="N503" s="4">
        <f t="shared" si="164"/>
        <v>0</v>
      </c>
      <c r="O503" s="4">
        <f t="shared" si="164"/>
        <v>0</v>
      </c>
      <c r="P503" s="4">
        <f t="shared" si="164"/>
        <v>0</v>
      </c>
      <c r="Q503" s="4">
        <f t="shared" si="164"/>
        <v>0</v>
      </c>
      <c r="R503" s="4">
        <f t="shared" si="164"/>
        <v>0</v>
      </c>
      <c r="S503" s="4">
        <f t="shared" si="164"/>
        <v>0</v>
      </c>
      <c r="T503" s="4">
        <f t="shared" si="164"/>
        <v>0</v>
      </c>
      <c r="U503" s="4">
        <f t="shared" si="164"/>
        <v>0</v>
      </c>
      <c r="V503" s="4">
        <f t="shared" si="164"/>
        <v>0</v>
      </c>
      <c r="W503" s="4">
        <f t="shared" si="164"/>
        <v>0</v>
      </c>
    </row>
    <row r="504" spans="1:23" hidden="1" outlineLevel="2" x14ac:dyDescent="0.2"/>
    <row r="505" spans="1:23" hidden="1" outlineLevel="2" x14ac:dyDescent="0.2"/>
    <row r="506" spans="1:23" hidden="1" outlineLevel="2" x14ac:dyDescent="0.2">
      <c r="B506" s="33" t="s">
        <v>408</v>
      </c>
    </row>
    <row r="507" spans="1:23" s="208" customFormat="1" hidden="1" outlineLevel="2" x14ac:dyDescent="0.2">
      <c r="A507" s="217"/>
      <c r="B507" s="217"/>
      <c r="C507" s="218"/>
      <c r="D507" s="219"/>
      <c r="E507" s="208" t="str">
        <f xml:space="preserve"> 'Calc_In-periodODI'!E$841</f>
        <v xml:space="preserve">In-period revenue adjustments to be applied in 2030-31 allowed revenues not eligible for tax uplift - real (2027-28 CPIH FYA prices) (WR) </v>
      </c>
      <c r="F507" s="209">
        <f xml:space="preserve"> 'Calc_In-periodODI'!F$841</f>
        <v>0</v>
      </c>
      <c r="G507" s="208" t="str">
        <f xml:space="preserve"> 'Calc_In-periodODI'!G$841</f>
        <v>£m</v>
      </c>
      <c r="H507" s="209"/>
    </row>
    <row r="508" spans="1:23" s="208" customFormat="1" hidden="1" outlineLevel="2" x14ac:dyDescent="0.2">
      <c r="A508" s="217"/>
      <c r="B508" s="217"/>
      <c r="C508" s="218"/>
      <c r="D508" s="219"/>
      <c r="E508" s="208" t="str">
        <f xml:space="preserve"> 'Calc_In-periodODI'!E$842</f>
        <v xml:space="preserve">In-period revenue adjustments to be applied in 2030-31 allowed revenues not eligible for tax uplift - real (2027-28 CPIH FYA prices) (WN) </v>
      </c>
      <c r="F508" s="209">
        <f xml:space="preserve"> 'Calc_In-periodODI'!F$842</f>
        <v>0</v>
      </c>
      <c r="G508" s="208" t="str">
        <f xml:space="preserve"> 'Calc_In-periodODI'!G$842</f>
        <v>£m</v>
      </c>
      <c r="H508" s="209"/>
    </row>
    <row r="509" spans="1:23" s="208" customFormat="1" hidden="1" outlineLevel="2" x14ac:dyDescent="0.2">
      <c r="A509" s="217"/>
      <c r="B509" s="217"/>
      <c r="C509" s="218"/>
      <c r="D509" s="219"/>
      <c r="E509" s="208" t="str">
        <f xml:space="preserve"> 'Calc_In-periodODI'!E$843</f>
        <v xml:space="preserve">In-period revenue adjustments to be applied in 2030-31 allowed revenues not eligible for tax uplift - real (2027-28 CPIH FYA prices) (WWN) </v>
      </c>
      <c r="F509" s="209">
        <f xml:space="preserve"> 'Calc_In-periodODI'!F$843</f>
        <v>0</v>
      </c>
      <c r="G509" s="208" t="str">
        <f xml:space="preserve"> 'Calc_In-periodODI'!G$843</f>
        <v>£m</v>
      </c>
      <c r="H509" s="209"/>
    </row>
    <row r="510" spans="1:23" s="208" customFormat="1" hidden="1" outlineLevel="2" x14ac:dyDescent="0.2">
      <c r="A510" s="217"/>
      <c r="B510" s="217"/>
      <c r="C510" s="218"/>
      <c r="D510" s="219"/>
      <c r="E510" s="208" t="str">
        <f xml:space="preserve"> 'Calc_In-periodODI'!E$844</f>
        <v xml:space="preserve">In-period revenue adjustments to be applied in 2030-31 allowed revenues not eligible for tax uplift - real (2027-28 CPIH FYA prices) (BR) </v>
      </c>
      <c r="F510" s="209">
        <f xml:space="preserve"> 'Calc_In-periodODI'!F$844</f>
        <v>0</v>
      </c>
      <c r="G510" s="208" t="str">
        <f xml:space="preserve"> 'Calc_In-periodODI'!G$844</f>
        <v>£m</v>
      </c>
      <c r="H510" s="209"/>
    </row>
    <row r="511" spans="1:23" s="208" customFormat="1" hidden="1" outlineLevel="2" x14ac:dyDescent="0.2">
      <c r="A511" s="217"/>
      <c r="B511" s="217"/>
      <c r="C511" s="218"/>
      <c r="D511" s="219"/>
      <c r="E511" s="208" t="str">
        <f xml:space="preserve"> 'Calc_In-periodODI'!E$845</f>
        <v xml:space="preserve">In-period revenue adjustments to be applied in 2030-31 allowed revenues not eligible for tax uplift - real (2027-28 CPIH FYA prices) (ADDN1) </v>
      </c>
      <c r="F511" s="209">
        <f xml:space="preserve"> 'Calc_In-periodODI'!F$845</f>
        <v>0</v>
      </c>
      <c r="G511" s="208" t="str">
        <f xml:space="preserve"> 'Calc_In-periodODI'!G$845</f>
        <v>£m</v>
      </c>
      <c r="H511" s="209"/>
    </row>
    <row r="512" spans="1:23" s="208" customFormat="1" hidden="1" outlineLevel="2" x14ac:dyDescent="0.2">
      <c r="A512" s="217"/>
      <c r="B512" s="217"/>
      <c r="C512" s="218"/>
      <c r="D512" s="219"/>
      <c r="E512" s="208" t="str">
        <f xml:space="preserve"> 'Calc_In-periodODI'!E$846</f>
        <v xml:space="preserve">In-period revenue adjustments to be applied in 2030-31 allowed revenues not eligible for tax uplift - real (2027-28 CPIH FYA prices) (ADDN2) </v>
      </c>
      <c r="F512" s="209">
        <f xml:space="preserve"> 'Calc_In-periodODI'!F$846</f>
        <v>0</v>
      </c>
      <c r="G512" s="208" t="str">
        <f xml:space="preserve"> 'Calc_In-periodODI'!G$846</f>
        <v>£m</v>
      </c>
      <c r="H512" s="209"/>
    </row>
    <row r="513" spans="1:23" s="208" customFormat="1" hidden="1" outlineLevel="2" x14ac:dyDescent="0.2">
      <c r="A513" s="217"/>
      <c r="B513" s="217"/>
      <c r="C513" s="218"/>
      <c r="D513" s="219"/>
      <c r="E513" s="208" t="str">
        <f xml:space="preserve"> 'Calc_In-periodODI'!E$847</f>
        <v xml:space="preserve">In-period revenue adjustments to be applied in 2030-31 allowed revenues not eligible for tax uplift - real (2027-28 CPIH FYA prices) (Residential retail) </v>
      </c>
      <c r="F513" s="209">
        <f xml:space="preserve"> 'Calc_In-periodODI'!F$847</f>
        <v>0</v>
      </c>
      <c r="G513" s="208" t="str">
        <f xml:space="preserve"> 'Calc_In-periodODI'!G$847</f>
        <v>£m</v>
      </c>
      <c r="H513" s="209"/>
    </row>
    <row r="514" spans="1:23" s="208" customFormat="1" hidden="1" outlineLevel="2" x14ac:dyDescent="0.2">
      <c r="A514" s="217"/>
      <c r="B514" s="217"/>
      <c r="C514" s="218"/>
      <c r="D514" s="219"/>
      <c r="E514" s="208" t="str">
        <f xml:space="preserve"> 'Calc_In-periodODI'!E$848</f>
        <v xml:space="preserve">In-period revenue adjustments to be applied in 2030-31 allowed revenues not eligible for tax uplift - real (2027-28 CPIH FYA prices) (Business retail) </v>
      </c>
      <c r="F514" s="209">
        <f xml:space="preserve"> 'Calc_In-periodODI'!F$848</f>
        <v>0</v>
      </c>
      <c r="G514" s="208" t="str">
        <f xml:space="preserve"> 'Calc_In-periodODI'!G$848</f>
        <v>£m</v>
      </c>
      <c r="H514" s="209"/>
    </row>
    <row r="515" spans="1:23" s="208" customFormat="1" hidden="1" outlineLevel="2" x14ac:dyDescent="0.2">
      <c r="A515" s="217"/>
      <c r="B515" s="217"/>
      <c r="C515" s="218"/>
      <c r="D515" s="219"/>
      <c r="E515" s="208" t="str">
        <f xml:space="preserve"> Inputs!E$361</f>
        <v>2030-31 year ending March</v>
      </c>
      <c r="F515" s="216">
        <f xml:space="preserve"> Inputs!F$361</f>
        <v>2031</v>
      </c>
      <c r="G515" s="208" t="str">
        <f xml:space="preserve"> Inputs!G$361</f>
        <v>year</v>
      </c>
      <c r="H515" s="216"/>
    </row>
    <row r="516" spans="1:23" s="208" customFormat="1" hidden="1" outlineLevel="2" x14ac:dyDescent="0.2">
      <c r="A516" s="217"/>
      <c r="B516" s="217"/>
      <c r="C516" s="218"/>
      <c r="D516" s="219"/>
      <c r="E516" s="208" t="str">
        <f xml:space="preserve"> Time!E$25</f>
        <v>Contract year (year ending March) label</v>
      </c>
      <c r="F516" s="216">
        <f xml:space="preserve"> Time!F$25</f>
        <v>0</v>
      </c>
      <c r="G516" s="216" t="str">
        <f xml:space="preserve"> Time!G$25</f>
        <v>year</v>
      </c>
      <c r="H516" s="216">
        <f xml:space="preserve"> Time!H$25</f>
        <v>0</v>
      </c>
      <c r="I516" s="216">
        <f xml:space="preserve"> Time!I$25</f>
        <v>0</v>
      </c>
      <c r="J516" s="216">
        <f xml:space="preserve"> Time!J$25</f>
        <v>2022</v>
      </c>
      <c r="K516" s="216">
        <f xml:space="preserve"> Time!K$25</f>
        <v>2023</v>
      </c>
      <c r="L516" s="216">
        <f xml:space="preserve"> Time!L$25</f>
        <v>2024</v>
      </c>
      <c r="M516" s="216">
        <f xml:space="preserve"> Time!M$25</f>
        <v>2025</v>
      </c>
      <c r="N516" s="216">
        <f xml:space="preserve"> Time!N$25</f>
        <v>2026</v>
      </c>
      <c r="O516" s="216">
        <f xml:space="preserve"> Time!O$25</f>
        <v>2027</v>
      </c>
      <c r="P516" s="216">
        <f xml:space="preserve"> Time!P$25</f>
        <v>2028</v>
      </c>
      <c r="Q516" s="216">
        <f xml:space="preserve"> Time!Q$25</f>
        <v>2029</v>
      </c>
      <c r="R516" s="216">
        <f xml:space="preserve"> Time!R$25</f>
        <v>2030</v>
      </c>
      <c r="S516" s="216">
        <f xml:space="preserve"> Time!S$25</f>
        <v>2031</v>
      </c>
      <c r="T516" s="216">
        <f xml:space="preserve"> Time!T$25</f>
        <v>2032</v>
      </c>
      <c r="U516" s="216">
        <f xml:space="preserve"> Time!U$25</f>
        <v>2033</v>
      </c>
      <c r="V516" s="216">
        <f xml:space="preserve"> Time!V$25</f>
        <v>2034</v>
      </c>
      <c r="W516" s="216">
        <f xml:space="preserve"> Time!W$25</f>
        <v>2035</v>
      </c>
    </row>
    <row r="517" spans="1:23" hidden="1" outlineLevel="2" x14ac:dyDescent="0.2">
      <c r="E517" s="37" t="s">
        <v>1235</v>
      </c>
      <c r="G517" s="37" t="s">
        <v>199</v>
      </c>
      <c r="H517" s="4">
        <f t="shared" ref="H517:H524" si="165" xml:space="preserve"> SUM( J517:W517 )</f>
        <v>0</v>
      </c>
      <c r="J517" s="4">
        <f t="shared" ref="J517:W524" si="166" xml:space="preserve"> IF( J$516 = $F$515, $F507, 0 )</f>
        <v>0</v>
      </c>
      <c r="K517" s="4">
        <f t="shared" si="166"/>
        <v>0</v>
      </c>
      <c r="L517" s="4">
        <f t="shared" si="166"/>
        <v>0</v>
      </c>
      <c r="M517" s="4">
        <f t="shared" si="166"/>
        <v>0</v>
      </c>
      <c r="N517" s="4">
        <f t="shared" si="166"/>
        <v>0</v>
      </c>
      <c r="O517" s="4">
        <f t="shared" si="166"/>
        <v>0</v>
      </c>
      <c r="P517" s="4">
        <f t="shared" si="166"/>
        <v>0</v>
      </c>
      <c r="Q517" s="4">
        <f t="shared" si="166"/>
        <v>0</v>
      </c>
      <c r="R517" s="4">
        <f t="shared" si="166"/>
        <v>0</v>
      </c>
      <c r="S517" s="4">
        <f t="shared" si="166"/>
        <v>0</v>
      </c>
      <c r="T517" s="4">
        <f t="shared" si="166"/>
        <v>0</v>
      </c>
      <c r="U517" s="4">
        <f t="shared" si="166"/>
        <v>0</v>
      </c>
      <c r="V517" s="4">
        <f t="shared" si="166"/>
        <v>0</v>
      </c>
      <c r="W517" s="4">
        <f t="shared" si="166"/>
        <v>0</v>
      </c>
    </row>
    <row r="518" spans="1:23" hidden="1" outlineLevel="2" x14ac:dyDescent="0.2">
      <c r="E518" s="37" t="s">
        <v>1236</v>
      </c>
      <c r="G518" s="37" t="s">
        <v>199</v>
      </c>
      <c r="H518" s="4">
        <f t="shared" si="165"/>
        <v>0</v>
      </c>
      <c r="J518" s="4">
        <f t="shared" si="166"/>
        <v>0</v>
      </c>
      <c r="K518" s="4">
        <f t="shared" si="166"/>
        <v>0</v>
      </c>
      <c r="L518" s="4">
        <f t="shared" si="166"/>
        <v>0</v>
      </c>
      <c r="M518" s="4">
        <f t="shared" si="166"/>
        <v>0</v>
      </c>
      <c r="N518" s="4">
        <f t="shared" si="166"/>
        <v>0</v>
      </c>
      <c r="O518" s="4">
        <f t="shared" si="166"/>
        <v>0</v>
      </c>
      <c r="P518" s="4">
        <f t="shared" si="166"/>
        <v>0</v>
      </c>
      <c r="Q518" s="4">
        <f t="shared" si="166"/>
        <v>0</v>
      </c>
      <c r="R518" s="4">
        <f t="shared" si="166"/>
        <v>0</v>
      </c>
      <c r="S518" s="4">
        <f t="shared" si="166"/>
        <v>0</v>
      </c>
      <c r="T518" s="4">
        <f t="shared" si="166"/>
        <v>0</v>
      </c>
      <c r="U518" s="4">
        <f t="shared" si="166"/>
        <v>0</v>
      </c>
      <c r="V518" s="4">
        <f t="shared" si="166"/>
        <v>0</v>
      </c>
      <c r="W518" s="4">
        <f t="shared" si="166"/>
        <v>0</v>
      </c>
    </row>
    <row r="519" spans="1:23" hidden="1" outlineLevel="2" x14ac:dyDescent="0.2">
      <c r="E519" s="37" t="s">
        <v>485</v>
      </c>
      <c r="G519" s="37" t="s">
        <v>199</v>
      </c>
      <c r="H519" s="4">
        <f t="shared" si="165"/>
        <v>0</v>
      </c>
      <c r="J519" s="4">
        <f t="shared" si="166"/>
        <v>0</v>
      </c>
      <c r="K519" s="4">
        <f t="shared" si="166"/>
        <v>0</v>
      </c>
      <c r="L519" s="4">
        <f t="shared" si="166"/>
        <v>0</v>
      </c>
      <c r="M519" s="4">
        <f t="shared" si="166"/>
        <v>0</v>
      </c>
      <c r="N519" s="4">
        <f t="shared" si="166"/>
        <v>0</v>
      </c>
      <c r="O519" s="4">
        <f t="shared" si="166"/>
        <v>0</v>
      </c>
      <c r="P519" s="4">
        <f t="shared" si="166"/>
        <v>0</v>
      </c>
      <c r="Q519" s="4">
        <f t="shared" si="166"/>
        <v>0</v>
      </c>
      <c r="R519" s="4">
        <f t="shared" si="166"/>
        <v>0</v>
      </c>
      <c r="S519" s="4">
        <f t="shared" si="166"/>
        <v>0</v>
      </c>
      <c r="T519" s="4">
        <f t="shared" si="166"/>
        <v>0</v>
      </c>
      <c r="U519" s="4">
        <f t="shared" si="166"/>
        <v>0</v>
      </c>
      <c r="V519" s="4">
        <f t="shared" si="166"/>
        <v>0</v>
      </c>
      <c r="W519" s="4">
        <f t="shared" si="166"/>
        <v>0</v>
      </c>
    </row>
    <row r="520" spans="1:23" hidden="1" outlineLevel="2" x14ac:dyDescent="0.2">
      <c r="E520" s="37" t="s">
        <v>2579</v>
      </c>
      <c r="G520" s="37" t="s">
        <v>199</v>
      </c>
      <c r="H520" s="4">
        <f t="shared" si="165"/>
        <v>0</v>
      </c>
      <c r="J520" s="4">
        <f t="shared" si="166"/>
        <v>0</v>
      </c>
      <c r="K520" s="4">
        <f t="shared" si="166"/>
        <v>0</v>
      </c>
      <c r="L520" s="4">
        <f t="shared" si="166"/>
        <v>0</v>
      </c>
      <c r="M520" s="4">
        <f t="shared" si="166"/>
        <v>0</v>
      </c>
      <c r="N520" s="4">
        <f t="shared" si="166"/>
        <v>0</v>
      </c>
      <c r="O520" s="4">
        <f t="shared" si="166"/>
        <v>0</v>
      </c>
      <c r="P520" s="4">
        <f t="shared" si="166"/>
        <v>0</v>
      </c>
      <c r="Q520" s="4">
        <f t="shared" si="166"/>
        <v>0</v>
      </c>
      <c r="R520" s="4">
        <f t="shared" si="166"/>
        <v>0</v>
      </c>
      <c r="S520" s="4">
        <f t="shared" si="166"/>
        <v>0</v>
      </c>
      <c r="T520" s="4">
        <f t="shared" si="166"/>
        <v>0</v>
      </c>
      <c r="U520" s="4">
        <f t="shared" si="166"/>
        <v>0</v>
      </c>
      <c r="V520" s="4">
        <f t="shared" si="166"/>
        <v>0</v>
      </c>
      <c r="W520" s="4">
        <f t="shared" si="166"/>
        <v>0</v>
      </c>
    </row>
    <row r="521" spans="1:23" hidden="1" outlineLevel="2" x14ac:dyDescent="0.2">
      <c r="E521" s="37" t="s">
        <v>2964</v>
      </c>
      <c r="G521" s="37" t="s">
        <v>199</v>
      </c>
      <c r="H521" s="4">
        <f t="shared" si="165"/>
        <v>0</v>
      </c>
      <c r="J521" s="4">
        <f t="shared" si="166"/>
        <v>0</v>
      </c>
      <c r="K521" s="4">
        <f t="shared" si="166"/>
        <v>0</v>
      </c>
      <c r="L521" s="4">
        <f t="shared" si="166"/>
        <v>0</v>
      </c>
      <c r="M521" s="4">
        <f t="shared" si="166"/>
        <v>0</v>
      </c>
      <c r="N521" s="4">
        <f t="shared" si="166"/>
        <v>0</v>
      </c>
      <c r="O521" s="4">
        <f t="shared" si="166"/>
        <v>0</v>
      </c>
      <c r="P521" s="4">
        <f t="shared" si="166"/>
        <v>0</v>
      </c>
      <c r="Q521" s="4">
        <f t="shared" si="166"/>
        <v>0</v>
      </c>
      <c r="R521" s="4">
        <f t="shared" si="166"/>
        <v>0</v>
      </c>
      <c r="S521" s="4">
        <f t="shared" si="166"/>
        <v>0</v>
      </c>
      <c r="T521" s="4">
        <f t="shared" si="166"/>
        <v>0</v>
      </c>
      <c r="U521" s="4">
        <f t="shared" si="166"/>
        <v>0</v>
      </c>
      <c r="V521" s="4">
        <f t="shared" si="166"/>
        <v>0</v>
      </c>
      <c r="W521" s="4">
        <f t="shared" si="166"/>
        <v>0</v>
      </c>
    </row>
    <row r="522" spans="1:23" hidden="1" outlineLevel="2" x14ac:dyDescent="0.2">
      <c r="E522" s="37" t="s">
        <v>1439</v>
      </c>
      <c r="G522" s="37" t="s">
        <v>199</v>
      </c>
      <c r="H522" s="4">
        <f t="shared" si="165"/>
        <v>0</v>
      </c>
      <c r="J522" s="4">
        <f t="shared" si="166"/>
        <v>0</v>
      </c>
      <c r="K522" s="4">
        <f t="shared" si="166"/>
        <v>0</v>
      </c>
      <c r="L522" s="4">
        <f t="shared" si="166"/>
        <v>0</v>
      </c>
      <c r="M522" s="4">
        <f t="shared" si="166"/>
        <v>0</v>
      </c>
      <c r="N522" s="4">
        <f t="shared" si="166"/>
        <v>0</v>
      </c>
      <c r="O522" s="4">
        <f t="shared" si="166"/>
        <v>0</v>
      </c>
      <c r="P522" s="4">
        <f t="shared" si="166"/>
        <v>0</v>
      </c>
      <c r="Q522" s="4">
        <f t="shared" si="166"/>
        <v>0</v>
      </c>
      <c r="R522" s="4">
        <f t="shared" si="166"/>
        <v>0</v>
      </c>
      <c r="S522" s="4">
        <f t="shared" si="166"/>
        <v>0</v>
      </c>
      <c r="T522" s="4">
        <f t="shared" si="166"/>
        <v>0</v>
      </c>
      <c r="U522" s="4">
        <f t="shared" si="166"/>
        <v>0</v>
      </c>
      <c r="V522" s="4">
        <f t="shared" si="166"/>
        <v>0</v>
      </c>
      <c r="W522" s="4">
        <f t="shared" si="166"/>
        <v>0</v>
      </c>
    </row>
    <row r="523" spans="1:23" hidden="1" outlineLevel="2" x14ac:dyDescent="0.2">
      <c r="E523" s="37" t="s">
        <v>2381</v>
      </c>
      <c r="G523" s="37" t="s">
        <v>199</v>
      </c>
      <c r="H523" s="4">
        <f t="shared" si="165"/>
        <v>0</v>
      </c>
      <c r="J523" s="4">
        <f t="shared" si="166"/>
        <v>0</v>
      </c>
      <c r="K523" s="4">
        <f t="shared" si="166"/>
        <v>0</v>
      </c>
      <c r="L523" s="4">
        <f t="shared" si="166"/>
        <v>0</v>
      </c>
      <c r="M523" s="4">
        <f t="shared" si="166"/>
        <v>0</v>
      </c>
      <c r="N523" s="4">
        <f t="shared" si="166"/>
        <v>0</v>
      </c>
      <c r="O523" s="4">
        <f t="shared" si="166"/>
        <v>0</v>
      </c>
      <c r="P523" s="4">
        <f t="shared" si="166"/>
        <v>0</v>
      </c>
      <c r="Q523" s="4">
        <f t="shared" si="166"/>
        <v>0</v>
      </c>
      <c r="R523" s="4">
        <f t="shared" si="166"/>
        <v>0</v>
      </c>
      <c r="S523" s="4">
        <f t="shared" si="166"/>
        <v>0</v>
      </c>
      <c r="T523" s="4">
        <f t="shared" si="166"/>
        <v>0</v>
      </c>
      <c r="U523" s="4">
        <f t="shared" si="166"/>
        <v>0</v>
      </c>
      <c r="V523" s="4">
        <f t="shared" si="166"/>
        <v>0</v>
      </c>
      <c r="W523" s="4">
        <f t="shared" si="166"/>
        <v>0</v>
      </c>
    </row>
    <row r="524" spans="1:23" hidden="1" outlineLevel="2" x14ac:dyDescent="0.2">
      <c r="E524" s="37" t="s">
        <v>828</v>
      </c>
      <c r="G524" s="37" t="s">
        <v>199</v>
      </c>
      <c r="H524" s="4">
        <f t="shared" si="165"/>
        <v>0</v>
      </c>
      <c r="J524" s="4">
        <f t="shared" si="166"/>
        <v>0</v>
      </c>
      <c r="K524" s="4">
        <f t="shared" si="166"/>
        <v>0</v>
      </c>
      <c r="L524" s="4">
        <f t="shared" si="166"/>
        <v>0</v>
      </c>
      <c r="M524" s="4">
        <f t="shared" si="166"/>
        <v>0</v>
      </c>
      <c r="N524" s="4">
        <f t="shared" si="166"/>
        <v>0</v>
      </c>
      <c r="O524" s="4">
        <f t="shared" si="166"/>
        <v>0</v>
      </c>
      <c r="P524" s="4">
        <f t="shared" si="166"/>
        <v>0</v>
      </c>
      <c r="Q524" s="4">
        <f t="shared" si="166"/>
        <v>0</v>
      </c>
      <c r="R524" s="4">
        <f t="shared" si="166"/>
        <v>0</v>
      </c>
      <c r="S524" s="4">
        <f t="shared" si="166"/>
        <v>0</v>
      </c>
      <c r="T524" s="4">
        <f t="shared" si="166"/>
        <v>0</v>
      </c>
      <c r="U524" s="4">
        <f t="shared" si="166"/>
        <v>0</v>
      </c>
      <c r="V524" s="4">
        <f t="shared" si="166"/>
        <v>0</v>
      </c>
      <c r="W524" s="4">
        <f t="shared" si="166"/>
        <v>0</v>
      </c>
    </row>
    <row r="525" spans="1:23" hidden="1" outlineLevel="2" x14ac:dyDescent="0.2"/>
    <row r="526" spans="1:23" hidden="1" outlineLevel="2" x14ac:dyDescent="0.2"/>
    <row r="527" spans="1:23" hidden="1" outlineLevel="2" x14ac:dyDescent="0.2">
      <c r="B527" s="33" t="s">
        <v>2500</v>
      </c>
    </row>
    <row r="528" spans="1:23" s="208" customFormat="1" hidden="1" outlineLevel="2" x14ac:dyDescent="0.2">
      <c r="A528" s="217"/>
      <c r="B528" s="217"/>
      <c r="C528" s="218"/>
      <c r="D528" s="219"/>
      <c r="E528" s="208" t="str">
        <f xml:space="preserve"> Inputs!E$361</f>
        <v>2030-31 year ending March</v>
      </c>
      <c r="F528" s="216">
        <f xml:space="preserve"> Inputs!F$361</f>
        <v>2031</v>
      </c>
      <c r="G528" s="208" t="str">
        <f xml:space="preserve"> Inputs!G$361</f>
        <v>year</v>
      </c>
      <c r="H528" s="216"/>
    </row>
    <row r="529" spans="1:23" s="208" customFormat="1" hidden="1" outlineLevel="2" x14ac:dyDescent="0.2">
      <c r="A529" s="217"/>
      <c r="B529" s="217"/>
      <c r="C529" s="218"/>
      <c r="D529" s="219"/>
      <c r="E529" s="208" t="str">
        <f xml:space="preserve"> 'Calc_In-periodODI'!E$881</f>
        <v>In-period revenue adjustments to be applied in 2030-31 allowed revenues not eligible for tax uplift - real (2027-28 CPIH FYA prices) (Residential retail)</v>
      </c>
      <c r="F529" s="209">
        <f xml:space="preserve"> 'Calc_In-periodODI'!F$881</f>
        <v>0</v>
      </c>
      <c r="G529" s="208" t="str">
        <f xml:space="preserve"> 'Calc_In-periodODI'!G$881</f>
        <v>£m</v>
      </c>
      <c r="H529" s="209"/>
    </row>
    <row r="530" spans="1:23" s="208" customFormat="1" hidden="1" outlineLevel="2" x14ac:dyDescent="0.2">
      <c r="A530" s="217"/>
      <c r="B530" s="217"/>
      <c r="C530" s="218"/>
      <c r="D530" s="219"/>
      <c r="E530" s="208" t="str">
        <f xml:space="preserve"> Time!E$25</f>
        <v>Contract year (year ending March) label</v>
      </c>
      <c r="F530" s="216">
        <f xml:space="preserve"> Time!F$25</f>
        <v>0</v>
      </c>
      <c r="G530" s="216" t="str">
        <f xml:space="preserve"> Time!G$25</f>
        <v>year</v>
      </c>
      <c r="H530" s="216">
        <f xml:space="preserve"> Time!H$25</f>
        <v>0</v>
      </c>
      <c r="I530" s="216">
        <f xml:space="preserve"> Time!I$25</f>
        <v>0</v>
      </c>
      <c r="J530" s="216">
        <f xml:space="preserve"> Time!J$25</f>
        <v>2022</v>
      </c>
      <c r="K530" s="216">
        <f xml:space="preserve"> Time!K$25</f>
        <v>2023</v>
      </c>
      <c r="L530" s="216">
        <f xml:space="preserve"> Time!L$25</f>
        <v>2024</v>
      </c>
      <c r="M530" s="216">
        <f xml:space="preserve"> Time!M$25</f>
        <v>2025</v>
      </c>
      <c r="N530" s="216">
        <f xml:space="preserve"> Time!N$25</f>
        <v>2026</v>
      </c>
      <c r="O530" s="216">
        <f xml:space="preserve"> Time!O$25</f>
        <v>2027</v>
      </c>
      <c r="P530" s="216">
        <f xml:space="preserve"> Time!P$25</f>
        <v>2028</v>
      </c>
      <c r="Q530" s="216">
        <f xml:space="preserve"> Time!Q$25</f>
        <v>2029</v>
      </c>
      <c r="R530" s="216">
        <f xml:space="preserve"> Time!R$25</f>
        <v>2030</v>
      </c>
      <c r="S530" s="216">
        <f xml:space="preserve"> Time!S$25</f>
        <v>2031</v>
      </c>
      <c r="T530" s="216">
        <f xml:space="preserve"> Time!T$25</f>
        <v>2032</v>
      </c>
      <c r="U530" s="216">
        <f xml:space="preserve"> Time!U$25</f>
        <v>2033</v>
      </c>
      <c r="V530" s="216">
        <f xml:space="preserve"> Time!V$25</f>
        <v>2034</v>
      </c>
      <c r="W530" s="216">
        <f xml:space="preserve"> Time!W$25</f>
        <v>2035</v>
      </c>
    </row>
    <row r="531" spans="1:23" hidden="1" outlineLevel="2" x14ac:dyDescent="0.2">
      <c r="E531" s="37" t="s">
        <v>2500</v>
      </c>
      <c r="G531" s="37" t="s">
        <v>199</v>
      </c>
      <c r="H531" s="4">
        <f xml:space="preserve"> SUM( J531:W531 )</f>
        <v>0</v>
      </c>
      <c r="J531" s="4">
        <f t="shared" ref="J531:W531" si="167" xml:space="preserve"> IF( J530 = $F528, $F529, 0 )</f>
        <v>0</v>
      </c>
      <c r="K531" s="4">
        <f t="shared" si="167"/>
        <v>0</v>
      </c>
      <c r="L531" s="4">
        <f t="shared" si="167"/>
        <v>0</v>
      </c>
      <c r="M531" s="4">
        <f t="shared" si="167"/>
        <v>0</v>
      </c>
      <c r="N531" s="4">
        <f t="shared" si="167"/>
        <v>0</v>
      </c>
      <c r="O531" s="4">
        <f t="shared" si="167"/>
        <v>0</v>
      </c>
      <c r="P531" s="4">
        <f t="shared" si="167"/>
        <v>0</v>
      </c>
      <c r="Q531" s="4">
        <f t="shared" si="167"/>
        <v>0</v>
      </c>
      <c r="R531" s="4">
        <f t="shared" si="167"/>
        <v>0</v>
      </c>
      <c r="S531" s="4">
        <f t="shared" si="167"/>
        <v>0</v>
      </c>
      <c r="T531" s="4">
        <f t="shared" si="167"/>
        <v>0</v>
      </c>
      <c r="U531" s="4">
        <f t="shared" si="167"/>
        <v>0</v>
      </c>
      <c r="V531" s="4">
        <f t="shared" si="167"/>
        <v>0</v>
      </c>
      <c r="W531" s="4">
        <f t="shared" si="167"/>
        <v>0</v>
      </c>
    </row>
    <row r="532" spans="1:23" hidden="1" outlineLevel="2" x14ac:dyDescent="0.2"/>
    <row r="533" spans="1:23" hidden="1" outlineLevel="2" x14ac:dyDescent="0.2"/>
    <row r="534" spans="1:23" hidden="1" outlineLevel="2" x14ac:dyDescent="0.2">
      <c r="B534" s="33" t="s">
        <v>59</v>
      </c>
    </row>
    <row r="535" spans="1:23" s="208" customFormat="1" hidden="1" outlineLevel="2" x14ac:dyDescent="0.2">
      <c r="A535" s="217"/>
      <c r="B535" s="217"/>
      <c r="C535" s="218"/>
      <c r="D535" s="219"/>
      <c r="E535" s="208" t="str">
        <f xml:space="preserve"> Inputs!E$361</f>
        <v>2030-31 year ending March</v>
      </c>
      <c r="F535" s="216">
        <f xml:space="preserve"> Inputs!F$361</f>
        <v>2031</v>
      </c>
      <c r="G535" s="208" t="str">
        <f xml:space="preserve"> Inputs!G$361</f>
        <v>year</v>
      </c>
      <c r="H535" s="216"/>
    </row>
    <row r="536" spans="1:23" s="208" customFormat="1" hidden="1" outlineLevel="2" x14ac:dyDescent="0.2">
      <c r="A536" s="217"/>
      <c r="B536" s="217"/>
      <c r="C536" s="218"/>
      <c r="D536" s="219"/>
      <c r="E536" s="208" t="str">
        <f xml:space="preserve"> 'Calc_In-periodODI'!E$887</f>
        <v>In-period revenue adjustments to be applied in 2030-31 allowed revenues not eligible for tax uplift - real (2027-28 CPIH FYA prices) (Business retail)</v>
      </c>
      <c r="F536" s="209">
        <f xml:space="preserve"> 'Calc_In-periodODI'!F$887</f>
        <v>0</v>
      </c>
      <c r="G536" s="208" t="str">
        <f xml:space="preserve"> 'Calc_In-periodODI'!G$887</f>
        <v>£m</v>
      </c>
      <c r="H536" s="209"/>
    </row>
    <row r="537" spans="1:23" s="208" customFormat="1" hidden="1" outlineLevel="2" x14ac:dyDescent="0.2">
      <c r="A537" s="217"/>
      <c r="B537" s="217"/>
      <c r="C537" s="218"/>
      <c r="D537" s="219"/>
      <c r="E537" s="208" t="str">
        <f xml:space="preserve"> Time!E$25</f>
        <v>Contract year (year ending March) label</v>
      </c>
      <c r="F537" s="216">
        <f xml:space="preserve"> Time!F$25</f>
        <v>0</v>
      </c>
      <c r="G537" s="216" t="str">
        <f xml:space="preserve"> Time!G$25</f>
        <v>year</v>
      </c>
      <c r="H537" s="216">
        <f xml:space="preserve"> Time!H$25</f>
        <v>0</v>
      </c>
      <c r="I537" s="216">
        <f xml:space="preserve"> Time!I$25</f>
        <v>0</v>
      </c>
      <c r="J537" s="216">
        <f xml:space="preserve"> Time!J$25</f>
        <v>2022</v>
      </c>
      <c r="K537" s="216">
        <f xml:space="preserve"> Time!K$25</f>
        <v>2023</v>
      </c>
      <c r="L537" s="216">
        <f xml:space="preserve"> Time!L$25</f>
        <v>2024</v>
      </c>
      <c r="M537" s="216">
        <f xml:space="preserve"> Time!M$25</f>
        <v>2025</v>
      </c>
      <c r="N537" s="216">
        <f xml:space="preserve"> Time!N$25</f>
        <v>2026</v>
      </c>
      <c r="O537" s="216">
        <f xml:space="preserve"> Time!O$25</f>
        <v>2027</v>
      </c>
      <c r="P537" s="216">
        <f xml:space="preserve"> Time!P$25</f>
        <v>2028</v>
      </c>
      <c r="Q537" s="216">
        <f xml:space="preserve"> Time!Q$25</f>
        <v>2029</v>
      </c>
      <c r="R537" s="216">
        <f xml:space="preserve"> Time!R$25</f>
        <v>2030</v>
      </c>
      <c r="S537" s="216">
        <f xml:space="preserve"> Time!S$25</f>
        <v>2031</v>
      </c>
      <c r="T537" s="216">
        <f xml:space="preserve"> Time!T$25</f>
        <v>2032</v>
      </c>
      <c r="U537" s="216">
        <f xml:space="preserve"> Time!U$25</f>
        <v>2033</v>
      </c>
      <c r="V537" s="216">
        <f xml:space="preserve"> Time!V$25</f>
        <v>2034</v>
      </c>
      <c r="W537" s="216">
        <f xml:space="preserve"> Time!W$25</f>
        <v>2035</v>
      </c>
    </row>
    <row r="538" spans="1:23" hidden="1" outlineLevel="2" x14ac:dyDescent="0.2">
      <c r="E538" s="37" t="s">
        <v>59</v>
      </c>
      <c r="G538" s="37" t="s">
        <v>199</v>
      </c>
      <c r="H538" s="4">
        <f xml:space="preserve"> SUM( J538:W538 )</f>
        <v>0</v>
      </c>
      <c r="J538" s="4">
        <f t="shared" ref="J538:W538" si="168" xml:space="preserve"> IF( J537 = $F535, $F536, 0 )</f>
        <v>0</v>
      </c>
      <c r="K538" s="4">
        <f t="shared" si="168"/>
        <v>0</v>
      </c>
      <c r="L538" s="4">
        <f t="shared" si="168"/>
        <v>0</v>
      </c>
      <c r="M538" s="4">
        <f t="shared" si="168"/>
        <v>0</v>
      </c>
      <c r="N538" s="4">
        <f t="shared" si="168"/>
        <v>0</v>
      </c>
      <c r="O538" s="4">
        <f t="shared" si="168"/>
        <v>0</v>
      </c>
      <c r="P538" s="4">
        <f t="shared" si="168"/>
        <v>0</v>
      </c>
      <c r="Q538" s="4">
        <f t="shared" si="168"/>
        <v>0</v>
      </c>
      <c r="R538" s="4">
        <f t="shared" si="168"/>
        <v>0</v>
      </c>
      <c r="S538" s="4">
        <f t="shared" si="168"/>
        <v>0</v>
      </c>
      <c r="T538" s="4">
        <f t="shared" si="168"/>
        <v>0</v>
      </c>
      <c r="U538" s="4">
        <f t="shared" si="168"/>
        <v>0</v>
      </c>
      <c r="V538" s="4">
        <f t="shared" si="168"/>
        <v>0</v>
      </c>
      <c r="W538" s="4">
        <f t="shared" si="168"/>
        <v>0</v>
      </c>
    </row>
    <row r="539" spans="1:23" hidden="1" outlineLevel="2" x14ac:dyDescent="0.2"/>
    <row r="540" spans="1:23" hidden="1" outlineLevel="1" x14ac:dyDescent="0.2"/>
    <row r="541" spans="1:23" hidden="1" outlineLevel="1" x14ac:dyDescent="0.2"/>
    <row r="542" spans="1:23" s="21" customFormat="1" hidden="1" outlineLevel="1" x14ac:dyDescent="0.2">
      <c r="A542" s="17"/>
      <c r="B542" s="17"/>
      <c r="C542" s="35" t="s">
        <v>1563</v>
      </c>
      <c r="D542" s="31"/>
    </row>
    <row r="543" spans="1:23" hidden="1" outlineLevel="1" x14ac:dyDescent="0.2"/>
    <row r="544" spans="1:23" hidden="1" outlineLevel="2" x14ac:dyDescent="0.2">
      <c r="B544" s="33" t="s">
        <v>409</v>
      </c>
    </row>
    <row r="545" spans="1:23" s="208" customFormat="1" hidden="1" outlineLevel="2" x14ac:dyDescent="0.2">
      <c r="A545" s="217"/>
      <c r="B545" s="217"/>
      <c r="C545" s="218"/>
      <c r="D545" s="219"/>
      <c r="E545" s="208" t="str">
        <f xml:space="preserve"> 'Calc_In-periodODI'!E$703</f>
        <v xml:space="preserve">In-period revenue adjustments to be applied in 2031-32 allowed revenues eligible for tax uplift - real (2027-28 CPIH FYA prices) (WR) </v>
      </c>
      <c r="F545" s="209">
        <f xml:space="preserve"> 'Calc_In-periodODI'!F$703</f>
        <v>0</v>
      </c>
      <c r="G545" s="208" t="str">
        <f xml:space="preserve"> 'Calc_In-periodODI'!G$703</f>
        <v>£m</v>
      </c>
      <c r="H545" s="209"/>
    </row>
    <row r="546" spans="1:23" s="208" customFormat="1" hidden="1" outlineLevel="2" x14ac:dyDescent="0.2">
      <c r="A546" s="217"/>
      <c r="B546" s="217"/>
      <c r="C546" s="218"/>
      <c r="D546" s="219"/>
      <c r="E546" s="208" t="str">
        <f xml:space="preserve"> 'Calc_In-periodODI'!E$704</f>
        <v xml:space="preserve">In-period revenue adjustments to be applied in 2031-32 allowed revenues eligible for tax uplift - real (2027-28 CPIH FYA prices) (WN) </v>
      </c>
      <c r="F546" s="209">
        <f xml:space="preserve"> 'Calc_In-periodODI'!F$704</f>
        <v>0</v>
      </c>
      <c r="G546" s="208" t="str">
        <f xml:space="preserve"> 'Calc_In-periodODI'!G$704</f>
        <v>£m</v>
      </c>
      <c r="H546" s="209"/>
    </row>
    <row r="547" spans="1:23" s="208" customFormat="1" hidden="1" outlineLevel="2" x14ac:dyDescent="0.2">
      <c r="A547" s="217"/>
      <c r="B547" s="217"/>
      <c r="C547" s="218"/>
      <c r="D547" s="219"/>
      <c r="E547" s="208" t="str">
        <f xml:space="preserve"> 'Calc_In-periodODI'!E$705</f>
        <v xml:space="preserve">In-period revenue adjustments to be applied in 2031-32 allowed revenues eligible for tax uplift - real (2027-28 CPIH FYA prices) (WWN) </v>
      </c>
      <c r="F547" s="209">
        <f xml:space="preserve"> 'Calc_In-periodODI'!F$705</f>
        <v>0</v>
      </c>
      <c r="G547" s="208" t="str">
        <f xml:space="preserve"> 'Calc_In-periodODI'!G$705</f>
        <v>£m</v>
      </c>
      <c r="H547" s="209"/>
    </row>
    <row r="548" spans="1:23" s="208" customFormat="1" hidden="1" outlineLevel="2" x14ac:dyDescent="0.2">
      <c r="A548" s="217"/>
      <c r="B548" s="217"/>
      <c r="C548" s="218"/>
      <c r="D548" s="219"/>
      <c r="E548" s="208" t="str">
        <f xml:space="preserve"> 'Calc_In-periodODI'!E$706</f>
        <v xml:space="preserve">In-period revenue adjustments to be applied in 2031-32 allowed revenues eligible for tax uplift - real (2027-28 CPIH FYA prices) (BR) </v>
      </c>
      <c r="F548" s="209">
        <f xml:space="preserve"> 'Calc_In-periodODI'!F$706</f>
        <v>0</v>
      </c>
      <c r="G548" s="208" t="str">
        <f xml:space="preserve"> 'Calc_In-periodODI'!G$706</f>
        <v>£m</v>
      </c>
      <c r="H548" s="209"/>
    </row>
    <row r="549" spans="1:23" s="208" customFormat="1" hidden="1" outlineLevel="2" x14ac:dyDescent="0.2">
      <c r="A549" s="217"/>
      <c r="B549" s="217"/>
      <c r="C549" s="218"/>
      <c r="D549" s="219"/>
      <c r="E549" s="208" t="str">
        <f xml:space="preserve"> 'Calc_In-periodODI'!E$707</f>
        <v xml:space="preserve">In-period revenue adjustments to be applied in 2031-32 allowed revenues eligible for tax uplift - real (2027-28 CPIH FYA prices) (ADDN1) </v>
      </c>
      <c r="F549" s="209">
        <f xml:space="preserve"> 'Calc_In-periodODI'!F$707</f>
        <v>0</v>
      </c>
      <c r="G549" s="208" t="str">
        <f xml:space="preserve"> 'Calc_In-periodODI'!G$707</f>
        <v>£m</v>
      </c>
      <c r="H549" s="209"/>
    </row>
    <row r="550" spans="1:23" s="208" customFormat="1" hidden="1" outlineLevel="2" x14ac:dyDescent="0.2">
      <c r="A550" s="217"/>
      <c r="B550" s="217"/>
      <c r="C550" s="218"/>
      <c r="D550" s="219"/>
      <c r="E550" s="208" t="str">
        <f xml:space="preserve"> 'Calc_In-periodODI'!E$708</f>
        <v xml:space="preserve">In-period revenue adjustments to be applied in 2031-32 allowed revenues eligible for tax uplift - real (2027-28 CPIH FYA prices) (ADDN2) </v>
      </c>
      <c r="F550" s="209">
        <f xml:space="preserve"> 'Calc_In-periodODI'!F$708</f>
        <v>0</v>
      </c>
      <c r="G550" s="208" t="str">
        <f xml:space="preserve"> 'Calc_In-periodODI'!G$708</f>
        <v>£m</v>
      </c>
      <c r="H550" s="209"/>
    </row>
    <row r="551" spans="1:23" s="208" customFormat="1" hidden="1" outlineLevel="2" x14ac:dyDescent="0.2">
      <c r="A551" s="217"/>
      <c r="B551" s="217"/>
      <c r="C551" s="218"/>
      <c r="D551" s="219"/>
      <c r="E551" s="208" t="str">
        <f xml:space="preserve"> 'Calc_In-periodODI'!E$709</f>
        <v xml:space="preserve">In-period revenue adjustments to be applied in 2031-32 allowed revenues eligible for tax uplift - real (2027-28 CPIH FYA prices) (Residential retail) </v>
      </c>
      <c r="F551" s="209">
        <f xml:space="preserve"> 'Calc_In-periodODI'!F$709</f>
        <v>0</v>
      </c>
      <c r="G551" s="208" t="str">
        <f xml:space="preserve"> 'Calc_In-periodODI'!G$709</f>
        <v>£m</v>
      </c>
      <c r="H551" s="209"/>
    </row>
    <row r="552" spans="1:23" s="208" customFormat="1" hidden="1" outlineLevel="2" x14ac:dyDescent="0.2">
      <c r="A552" s="217"/>
      <c r="B552" s="217"/>
      <c r="C552" s="218"/>
      <c r="D552" s="219"/>
      <c r="E552" s="208" t="str">
        <f xml:space="preserve"> 'Calc_In-periodODI'!E$710</f>
        <v xml:space="preserve">In-period revenue adjustments to be applied in 2031-32 allowed revenues eligible for tax uplift - real (2027-28 CPIH FYA prices) (Business retail) </v>
      </c>
      <c r="F552" s="209">
        <f xml:space="preserve"> 'Calc_In-periodODI'!F$710</f>
        <v>0</v>
      </c>
      <c r="G552" s="208" t="str">
        <f xml:space="preserve"> 'Calc_In-periodODI'!G$710</f>
        <v>£m</v>
      </c>
      <c r="H552" s="209"/>
    </row>
    <row r="553" spans="1:23" s="208" customFormat="1" hidden="1" outlineLevel="2" x14ac:dyDescent="0.2">
      <c r="A553" s="217"/>
      <c r="B553" s="217"/>
      <c r="C553" s="218"/>
      <c r="D553" s="219"/>
      <c r="E553" s="208" t="str">
        <f xml:space="preserve"> Inputs!E$362</f>
        <v>2031-32 year ending March</v>
      </c>
      <c r="F553" s="216">
        <f xml:space="preserve"> Inputs!F$362</f>
        <v>2032</v>
      </c>
      <c r="G553" s="208" t="str">
        <f xml:space="preserve"> Inputs!G$362</f>
        <v>year</v>
      </c>
      <c r="H553" s="216"/>
    </row>
    <row r="554" spans="1:23" s="208" customFormat="1" hidden="1" outlineLevel="2" x14ac:dyDescent="0.2">
      <c r="A554" s="217"/>
      <c r="B554" s="217"/>
      <c r="C554" s="218"/>
      <c r="D554" s="219"/>
      <c r="E554" s="208" t="str">
        <f xml:space="preserve"> Time!E$25</f>
        <v>Contract year (year ending March) label</v>
      </c>
      <c r="F554" s="216">
        <f xml:space="preserve"> Time!F$25</f>
        <v>0</v>
      </c>
      <c r="G554" s="216" t="str">
        <f xml:space="preserve"> Time!G$25</f>
        <v>year</v>
      </c>
      <c r="H554" s="216">
        <f xml:space="preserve"> Time!H$25</f>
        <v>0</v>
      </c>
      <c r="I554" s="216">
        <f xml:space="preserve"> Time!I$25</f>
        <v>0</v>
      </c>
      <c r="J554" s="216">
        <f xml:space="preserve"> Time!J$25</f>
        <v>2022</v>
      </c>
      <c r="K554" s="216">
        <f xml:space="preserve"> Time!K$25</f>
        <v>2023</v>
      </c>
      <c r="L554" s="216">
        <f xml:space="preserve"> Time!L$25</f>
        <v>2024</v>
      </c>
      <c r="M554" s="216">
        <f xml:space="preserve"> Time!M$25</f>
        <v>2025</v>
      </c>
      <c r="N554" s="216">
        <f xml:space="preserve"> Time!N$25</f>
        <v>2026</v>
      </c>
      <c r="O554" s="216">
        <f xml:space="preserve"> Time!O$25</f>
        <v>2027</v>
      </c>
      <c r="P554" s="216">
        <f xml:space="preserve"> Time!P$25</f>
        <v>2028</v>
      </c>
      <c r="Q554" s="216">
        <f xml:space="preserve"> Time!Q$25</f>
        <v>2029</v>
      </c>
      <c r="R554" s="216">
        <f xml:space="preserve"> Time!R$25</f>
        <v>2030</v>
      </c>
      <c r="S554" s="216">
        <f xml:space="preserve"> Time!S$25</f>
        <v>2031</v>
      </c>
      <c r="T554" s="216">
        <f xml:space="preserve"> Time!T$25</f>
        <v>2032</v>
      </c>
      <c r="U554" s="216">
        <f xml:space="preserve"> Time!U$25</f>
        <v>2033</v>
      </c>
      <c r="V554" s="216">
        <f xml:space="preserve"> Time!V$25</f>
        <v>2034</v>
      </c>
      <c r="W554" s="216">
        <f xml:space="preserve"> Time!W$25</f>
        <v>2035</v>
      </c>
    </row>
    <row r="555" spans="1:23" hidden="1" outlineLevel="2" x14ac:dyDescent="0.2">
      <c r="E555" s="37" t="s">
        <v>2189</v>
      </c>
      <c r="G555" s="37" t="s">
        <v>199</v>
      </c>
      <c r="H555" s="4">
        <f t="shared" ref="H555:H562" si="169" xml:space="preserve"> SUM( J555:W555 )</f>
        <v>0</v>
      </c>
      <c r="J555" s="4">
        <f t="shared" ref="J555:W562" si="170" xml:space="preserve"> IF( J$554 = $F$553, $F545, 0 )</f>
        <v>0</v>
      </c>
      <c r="K555" s="4">
        <f t="shared" si="170"/>
        <v>0</v>
      </c>
      <c r="L555" s="4">
        <f t="shared" si="170"/>
        <v>0</v>
      </c>
      <c r="M555" s="4">
        <f t="shared" si="170"/>
        <v>0</v>
      </c>
      <c r="N555" s="4">
        <f t="shared" si="170"/>
        <v>0</v>
      </c>
      <c r="O555" s="4">
        <f t="shared" si="170"/>
        <v>0</v>
      </c>
      <c r="P555" s="4">
        <f t="shared" si="170"/>
        <v>0</v>
      </c>
      <c r="Q555" s="4">
        <f t="shared" si="170"/>
        <v>0</v>
      </c>
      <c r="R555" s="4">
        <f t="shared" si="170"/>
        <v>0</v>
      </c>
      <c r="S555" s="4">
        <f t="shared" si="170"/>
        <v>0</v>
      </c>
      <c r="T555" s="4">
        <f t="shared" si="170"/>
        <v>0</v>
      </c>
      <c r="U555" s="4">
        <f t="shared" si="170"/>
        <v>0</v>
      </c>
      <c r="V555" s="4">
        <f t="shared" si="170"/>
        <v>0</v>
      </c>
      <c r="W555" s="4">
        <f t="shared" si="170"/>
        <v>0</v>
      </c>
    </row>
    <row r="556" spans="1:23" hidden="1" outlineLevel="2" x14ac:dyDescent="0.2">
      <c r="E556" s="37" t="s">
        <v>2190</v>
      </c>
      <c r="G556" s="37" t="s">
        <v>199</v>
      </c>
      <c r="H556" s="4">
        <f t="shared" si="169"/>
        <v>0</v>
      </c>
      <c r="J556" s="4">
        <f t="shared" si="170"/>
        <v>0</v>
      </c>
      <c r="K556" s="4">
        <f t="shared" si="170"/>
        <v>0</v>
      </c>
      <c r="L556" s="4">
        <f t="shared" si="170"/>
        <v>0</v>
      </c>
      <c r="M556" s="4">
        <f t="shared" si="170"/>
        <v>0</v>
      </c>
      <c r="N556" s="4">
        <f t="shared" si="170"/>
        <v>0</v>
      </c>
      <c r="O556" s="4">
        <f t="shared" si="170"/>
        <v>0</v>
      </c>
      <c r="P556" s="4">
        <f t="shared" si="170"/>
        <v>0</v>
      </c>
      <c r="Q556" s="4">
        <f t="shared" si="170"/>
        <v>0</v>
      </c>
      <c r="R556" s="4">
        <f t="shared" si="170"/>
        <v>0</v>
      </c>
      <c r="S556" s="4">
        <f t="shared" si="170"/>
        <v>0</v>
      </c>
      <c r="T556" s="4">
        <f t="shared" si="170"/>
        <v>0</v>
      </c>
      <c r="U556" s="4">
        <f t="shared" si="170"/>
        <v>0</v>
      </c>
      <c r="V556" s="4">
        <f t="shared" si="170"/>
        <v>0</v>
      </c>
      <c r="W556" s="4">
        <f t="shared" si="170"/>
        <v>0</v>
      </c>
    </row>
    <row r="557" spans="1:23" hidden="1" outlineLevel="2" x14ac:dyDescent="0.2">
      <c r="E557" s="37" t="s">
        <v>1837</v>
      </c>
      <c r="G557" s="37" t="s">
        <v>199</v>
      </c>
      <c r="H557" s="4">
        <f t="shared" si="169"/>
        <v>0</v>
      </c>
      <c r="J557" s="4">
        <f t="shared" si="170"/>
        <v>0</v>
      </c>
      <c r="K557" s="4">
        <f t="shared" si="170"/>
        <v>0</v>
      </c>
      <c r="L557" s="4">
        <f t="shared" si="170"/>
        <v>0</v>
      </c>
      <c r="M557" s="4">
        <f t="shared" si="170"/>
        <v>0</v>
      </c>
      <c r="N557" s="4">
        <f t="shared" si="170"/>
        <v>0</v>
      </c>
      <c r="O557" s="4">
        <f t="shared" si="170"/>
        <v>0</v>
      </c>
      <c r="P557" s="4">
        <f t="shared" si="170"/>
        <v>0</v>
      </c>
      <c r="Q557" s="4">
        <f t="shared" si="170"/>
        <v>0</v>
      </c>
      <c r="R557" s="4">
        <f t="shared" si="170"/>
        <v>0</v>
      </c>
      <c r="S557" s="4">
        <f t="shared" si="170"/>
        <v>0</v>
      </c>
      <c r="T557" s="4">
        <f t="shared" si="170"/>
        <v>0</v>
      </c>
      <c r="U557" s="4">
        <f t="shared" si="170"/>
        <v>0</v>
      </c>
      <c r="V557" s="4">
        <f t="shared" si="170"/>
        <v>0</v>
      </c>
      <c r="W557" s="4">
        <f t="shared" si="170"/>
        <v>0</v>
      </c>
    </row>
    <row r="558" spans="1:23" hidden="1" outlineLevel="2" x14ac:dyDescent="0.2">
      <c r="E558" s="37" t="s">
        <v>486</v>
      </c>
      <c r="G558" s="37" t="s">
        <v>199</v>
      </c>
      <c r="H558" s="4">
        <f t="shared" si="169"/>
        <v>0</v>
      </c>
      <c r="J558" s="4">
        <f t="shared" si="170"/>
        <v>0</v>
      </c>
      <c r="K558" s="4">
        <f t="shared" si="170"/>
        <v>0</v>
      </c>
      <c r="L558" s="4">
        <f t="shared" si="170"/>
        <v>0</v>
      </c>
      <c r="M558" s="4">
        <f t="shared" si="170"/>
        <v>0</v>
      </c>
      <c r="N558" s="4">
        <f t="shared" si="170"/>
        <v>0</v>
      </c>
      <c r="O558" s="4">
        <f t="shared" si="170"/>
        <v>0</v>
      </c>
      <c r="P558" s="4">
        <f t="shared" si="170"/>
        <v>0</v>
      </c>
      <c r="Q558" s="4">
        <f t="shared" si="170"/>
        <v>0</v>
      </c>
      <c r="R558" s="4">
        <f t="shared" si="170"/>
        <v>0</v>
      </c>
      <c r="S558" s="4">
        <f t="shared" si="170"/>
        <v>0</v>
      </c>
      <c r="T558" s="4">
        <f t="shared" si="170"/>
        <v>0</v>
      </c>
      <c r="U558" s="4">
        <f t="shared" si="170"/>
        <v>0</v>
      </c>
      <c r="V558" s="4">
        <f t="shared" si="170"/>
        <v>0</v>
      </c>
      <c r="W558" s="4">
        <f t="shared" si="170"/>
        <v>0</v>
      </c>
    </row>
    <row r="559" spans="1:23" hidden="1" outlineLevel="2" x14ac:dyDescent="0.2">
      <c r="E559" s="37" t="s">
        <v>134</v>
      </c>
      <c r="G559" s="37" t="s">
        <v>199</v>
      </c>
      <c r="H559" s="4">
        <f t="shared" si="169"/>
        <v>0</v>
      </c>
      <c r="J559" s="4">
        <f t="shared" si="170"/>
        <v>0</v>
      </c>
      <c r="K559" s="4">
        <f t="shared" si="170"/>
        <v>0</v>
      </c>
      <c r="L559" s="4">
        <f t="shared" si="170"/>
        <v>0</v>
      </c>
      <c r="M559" s="4">
        <f t="shared" si="170"/>
        <v>0</v>
      </c>
      <c r="N559" s="4">
        <f t="shared" si="170"/>
        <v>0</v>
      </c>
      <c r="O559" s="4">
        <f t="shared" si="170"/>
        <v>0</v>
      </c>
      <c r="P559" s="4">
        <f t="shared" si="170"/>
        <v>0</v>
      </c>
      <c r="Q559" s="4">
        <f t="shared" si="170"/>
        <v>0</v>
      </c>
      <c r="R559" s="4">
        <f t="shared" si="170"/>
        <v>0</v>
      </c>
      <c r="S559" s="4">
        <f t="shared" si="170"/>
        <v>0</v>
      </c>
      <c r="T559" s="4">
        <f t="shared" si="170"/>
        <v>0</v>
      </c>
      <c r="U559" s="4">
        <f t="shared" si="170"/>
        <v>0</v>
      </c>
      <c r="V559" s="4">
        <f t="shared" si="170"/>
        <v>0</v>
      </c>
      <c r="W559" s="4">
        <f t="shared" si="170"/>
        <v>0</v>
      </c>
    </row>
    <row r="560" spans="1:23" hidden="1" outlineLevel="2" x14ac:dyDescent="0.2">
      <c r="E560" s="37" t="s">
        <v>1642</v>
      </c>
      <c r="G560" s="37" t="s">
        <v>199</v>
      </c>
      <c r="H560" s="4">
        <f t="shared" si="169"/>
        <v>0</v>
      </c>
      <c r="J560" s="4">
        <f t="shared" si="170"/>
        <v>0</v>
      </c>
      <c r="K560" s="4">
        <f t="shared" si="170"/>
        <v>0</v>
      </c>
      <c r="L560" s="4">
        <f t="shared" si="170"/>
        <v>0</v>
      </c>
      <c r="M560" s="4">
        <f t="shared" si="170"/>
        <v>0</v>
      </c>
      <c r="N560" s="4">
        <f t="shared" si="170"/>
        <v>0</v>
      </c>
      <c r="O560" s="4">
        <f t="shared" si="170"/>
        <v>0</v>
      </c>
      <c r="P560" s="4">
        <f t="shared" si="170"/>
        <v>0</v>
      </c>
      <c r="Q560" s="4">
        <f t="shared" si="170"/>
        <v>0</v>
      </c>
      <c r="R560" s="4">
        <f t="shared" si="170"/>
        <v>0</v>
      </c>
      <c r="S560" s="4">
        <f t="shared" si="170"/>
        <v>0</v>
      </c>
      <c r="T560" s="4">
        <f t="shared" si="170"/>
        <v>0</v>
      </c>
      <c r="U560" s="4">
        <f t="shared" si="170"/>
        <v>0</v>
      </c>
      <c r="V560" s="4">
        <f t="shared" si="170"/>
        <v>0</v>
      </c>
      <c r="W560" s="4">
        <f t="shared" si="170"/>
        <v>0</v>
      </c>
    </row>
    <row r="561" spans="1:23" hidden="1" outlineLevel="2" x14ac:dyDescent="0.2">
      <c r="E561" s="37" t="s">
        <v>2580</v>
      </c>
      <c r="G561" s="37" t="s">
        <v>199</v>
      </c>
      <c r="H561" s="4">
        <f t="shared" si="169"/>
        <v>0</v>
      </c>
      <c r="J561" s="4">
        <f t="shared" si="170"/>
        <v>0</v>
      </c>
      <c r="K561" s="4">
        <f t="shared" si="170"/>
        <v>0</v>
      </c>
      <c r="L561" s="4">
        <f t="shared" si="170"/>
        <v>0</v>
      </c>
      <c r="M561" s="4">
        <f t="shared" si="170"/>
        <v>0</v>
      </c>
      <c r="N561" s="4">
        <f t="shared" si="170"/>
        <v>0</v>
      </c>
      <c r="O561" s="4">
        <f t="shared" si="170"/>
        <v>0</v>
      </c>
      <c r="P561" s="4">
        <f t="shared" si="170"/>
        <v>0</v>
      </c>
      <c r="Q561" s="4">
        <f t="shared" si="170"/>
        <v>0</v>
      </c>
      <c r="R561" s="4">
        <f t="shared" si="170"/>
        <v>0</v>
      </c>
      <c r="S561" s="4">
        <f t="shared" si="170"/>
        <v>0</v>
      </c>
      <c r="T561" s="4">
        <f t="shared" si="170"/>
        <v>0</v>
      </c>
      <c r="U561" s="4">
        <f t="shared" si="170"/>
        <v>0</v>
      </c>
      <c r="V561" s="4">
        <f t="shared" si="170"/>
        <v>0</v>
      </c>
      <c r="W561" s="4">
        <f t="shared" si="170"/>
        <v>0</v>
      </c>
    </row>
    <row r="562" spans="1:23" hidden="1" outlineLevel="2" x14ac:dyDescent="0.2">
      <c r="E562" s="37" t="s">
        <v>310</v>
      </c>
      <c r="G562" s="37" t="s">
        <v>199</v>
      </c>
      <c r="H562" s="4">
        <f t="shared" si="169"/>
        <v>0</v>
      </c>
      <c r="J562" s="4">
        <f t="shared" si="170"/>
        <v>0</v>
      </c>
      <c r="K562" s="4">
        <f t="shared" si="170"/>
        <v>0</v>
      </c>
      <c r="L562" s="4">
        <f t="shared" si="170"/>
        <v>0</v>
      </c>
      <c r="M562" s="4">
        <f t="shared" si="170"/>
        <v>0</v>
      </c>
      <c r="N562" s="4">
        <f t="shared" si="170"/>
        <v>0</v>
      </c>
      <c r="O562" s="4">
        <f t="shared" si="170"/>
        <v>0</v>
      </c>
      <c r="P562" s="4">
        <f t="shared" si="170"/>
        <v>0</v>
      </c>
      <c r="Q562" s="4">
        <f t="shared" si="170"/>
        <v>0</v>
      </c>
      <c r="R562" s="4">
        <f t="shared" si="170"/>
        <v>0</v>
      </c>
      <c r="S562" s="4">
        <f t="shared" si="170"/>
        <v>0</v>
      </c>
      <c r="T562" s="4">
        <f t="shared" si="170"/>
        <v>0</v>
      </c>
      <c r="U562" s="4">
        <f t="shared" si="170"/>
        <v>0</v>
      </c>
      <c r="V562" s="4">
        <f t="shared" si="170"/>
        <v>0</v>
      </c>
      <c r="W562" s="4">
        <f t="shared" si="170"/>
        <v>0</v>
      </c>
    </row>
    <row r="563" spans="1:23" hidden="1" outlineLevel="2" x14ac:dyDescent="0.2"/>
    <row r="564" spans="1:23" hidden="1" outlineLevel="2" x14ac:dyDescent="0.2"/>
    <row r="565" spans="1:23" hidden="1" outlineLevel="2" x14ac:dyDescent="0.2">
      <c r="B565" s="33" t="s">
        <v>2501</v>
      </c>
    </row>
    <row r="566" spans="1:23" s="208" customFormat="1" hidden="1" outlineLevel="2" x14ac:dyDescent="0.2">
      <c r="A566" s="217"/>
      <c r="B566" s="217"/>
      <c r="C566" s="218"/>
      <c r="D566" s="219"/>
      <c r="E566" s="208" t="str">
        <f xml:space="preserve"> Inputs!E$362</f>
        <v>2031-32 year ending March</v>
      </c>
      <c r="F566" s="216">
        <f xml:space="preserve"> Inputs!F$362</f>
        <v>2032</v>
      </c>
      <c r="G566" s="208" t="str">
        <f xml:space="preserve"> Inputs!G$362</f>
        <v>year</v>
      </c>
      <c r="H566" s="216"/>
    </row>
    <row r="567" spans="1:23" s="208" customFormat="1" hidden="1" outlineLevel="2" x14ac:dyDescent="0.2">
      <c r="A567" s="217"/>
      <c r="B567" s="217"/>
      <c r="C567" s="218"/>
      <c r="D567" s="219"/>
      <c r="E567" s="208" t="str">
        <f xml:space="preserve"> 'Calc_In-periodODI'!E$749</f>
        <v>In-period revenue adjustments to be applied in 2031-32 allowed revenues eligible for tax uplift - real (2027-28 CPIH FYA prices) (Residential retail)</v>
      </c>
      <c r="F567" s="209">
        <f xml:space="preserve"> 'Calc_In-periodODI'!F$749</f>
        <v>0</v>
      </c>
      <c r="G567" s="208" t="str">
        <f xml:space="preserve"> 'Calc_In-periodODI'!G$749</f>
        <v>£m</v>
      </c>
      <c r="H567" s="209"/>
    </row>
    <row r="568" spans="1:23" s="208" customFormat="1" hidden="1" outlineLevel="2" x14ac:dyDescent="0.2">
      <c r="A568" s="217"/>
      <c r="B568" s="217"/>
      <c r="C568" s="218"/>
      <c r="D568" s="219"/>
      <c r="E568" s="208" t="str">
        <f xml:space="preserve"> Time!E$25</f>
        <v>Contract year (year ending March) label</v>
      </c>
      <c r="F568" s="216">
        <f xml:space="preserve"> Time!F$25</f>
        <v>0</v>
      </c>
      <c r="G568" s="216" t="str">
        <f xml:space="preserve"> Time!G$25</f>
        <v>year</v>
      </c>
      <c r="H568" s="216">
        <f xml:space="preserve"> Time!H$25</f>
        <v>0</v>
      </c>
      <c r="I568" s="216">
        <f xml:space="preserve"> Time!I$25</f>
        <v>0</v>
      </c>
      <c r="J568" s="216">
        <f xml:space="preserve"> Time!J$25</f>
        <v>2022</v>
      </c>
      <c r="K568" s="216">
        <f xml:space="preserve"> Time!K$25</f>
        <v>2023</v>
      </c>
      <c r="L568" s="216">
        <f xml:space="preserve"> Time!L$25</f>
        <v>2024</v>
      </c>
      <c r="M568" s="216">
        <f xml:space="preserve"> Time!M$25</f>
        <v>2025</v>
      </c>
      <c r="N568" s="216">
        <f xml:space="preserve"> Time!N$25</f>
        <v>2026</v>
      </c>
      <c r="O568" s="216">
        <f xml:space="preserve"> Time!O$25</f>
        <v>2027</v>
      </c>
      <c r="P568" s="216">
        <f xml:space="preserve"> Time!P$25</f>
        <v>2028</v>
      </c>
      <c r="Q568" s="216">
        <f xml:space="preserve"> Time!Q$25</f>
        <v>2029</v>
      </c>
      <c r="R568" s="216">
        <f xml:space="preserve"> Time!R$25</f>
        <v>2030</v>
      </c>
      <c r="S568" s="216">
        <f xml:space="preserve"> Time!S$25</f>
        <v>2031</v>
      </c>
      <c r="T568" s="216">
        <f xml:space="preserve"> Time!T$25</f>
        <v>2032</v>
      </c>
      <c r="U568" s="216">
        <f xml:space="preserve"> Time!U$25</f>
        <v>2033</v>
      </c>
      <c r="V568" s="216">
        <f xml:space="preserve"> Time!V$25</f>
        <v>2034</v>
      </c>
      <c r="W568" s="216">
        <f xml:space="preserve"> Time!W$25</f>
        <v>2035</v>
      </c>
    </row>
    <row r="569" spans="1:23" hidden="1" outlineLevel="2" x14ac:dyDescent="0.2">
      <c r="E569" s="37" t="s">
        <v>2501</v>
      </c>
      <c r="G569" s="37" t="s">
        <v>199</v>
      </c>
      <c r="H569" s="4">
        <f xml:space="preserve"> SUM( J569:W569 )</f>
        <v>0</v>
      </c>
      <c r="J569" s="4">
        <f t="shared" ref="J569:W569" si="171" xml:space="preserve"> IF( J568 = $F566, $F567, 0 )</f>
        <v>0</v>
      </c>
      <c r="K569" s="4">
        <f t="shared" si="171"/>
        <v>0</v>
      </c>
      <c r="L569" s="4">
        <f t="shared" si="171"/>
        <v>0</v>
      </c>
      <c r="M569" s="4">
        <f t="shared" si="171"/>
        <v>0</v>
      </c>
      <c r="N569" s="4">
        <f t="shared" si="171"/>
        <v>0</v>
      </c>
      <c r="O569" s="4">
        <f t="shared" si="171"/>
        <v>0</v>
      </c>
      <c r="P569" s="4">
        <f t="shared" si="171"/>
        <v>0</v>
      </c>
      <c r="Q569" s="4">
        <f t="shared" si="171"/>
        <v>0</v>
      </c>
      <c r="R569" s="4">
        <f t="shared" si="171"/>
        <v>0</v>
      </c>
      <c r="S569" s="4">
        <f t="shared" si="171"/>
        <v>0</v>
      </c>
      <c r="T569" s="4">
        <f t="shared" si="171"/>
        <v>0</v>
      </c>
      <c r="U569" s="4">
        <f t="shared" si="171"/>
        <v>0</v>
      </c>
      <c r="V569" s="4">
        <f t="shared" si="171"/>
        <v>0</v>
      </c>
      <c r="W569" s="4">
        <f t="shared" si="171"/>
        <v>0</v>
      </c>
    </row>
    <row r="570" spans="1:23" hidden="1" outlineLevel="2" x14ac:dyDescent="0.2"/>
    <row r="571" spans="1:23" hidden="1" outlineLevel="2" x14ac:dyDescent="0.2"/>
    <row r="572" spans="1:23" hidden="1" outlineLevel="2" x14ac:dyDescent="0.2">
      <c r="B572" s="33" t="s">
        <v>1564</v>
      </c>
    </row>
    <row r="573" spans="1:23" s="208" customFormat="1" hidden="1" outlineLevel="2" x14ac:dyDescent="0.2">
      <c r="A573" s="217"/>
      <c r="B573" s="217"/>
      <c r="C573" s="218"/>
      <c r="D573" s="219"/>
      <c r="E573" s="208" t="str">
        <f xml:space="preserve"> Inputs!E$362</f>
        <v>2031-32 year ending March</v>
      </c>
      <c r="F573" s="216">
        <f xml:space="preserve"> Inputs!F$362</f>
        <v>2032</v>
      </c>
      <c r="G573" s="208" t="str">
        <f xml:space="preserve"> Inputs!G$362</f>
        <v>year</v>
      </c>
      <c r="H573" s="216"/>
    </row>
    <row r="574" spans="1:23" s="208" customFormat="1" hidden="1" outlineLevel="2" x14ac:dyDescent="0.2">
      <c r="A574" s="217"/>
      <c r="B574" s="217"/>
      <c r="C574" s="218"/>
      <c r="D574" s="219"/>
      <c r="E574" s="208" t="str">
        <f xml:space="preserve"> 'Calc_In-periodODI'!E$762</f>
        <v>In-period revenue adjustments to be applied in 2031-32 allowed revenues eligible for tax uplift - real (2027-28 CPIH FYA prices) (Business retail)</v>
      </c>
      <c r="F574" s="209">
        <f xml:space="preserve"> 'Calc_In-periodODI'!F$762</f>
        <v>0</v>
      </c>
      <c r="G574" s="208" t="str">
        <f xml:space="preserve"> 'Calc_In-periodODI'!G$762</f>
        <v>£m</v>
      </c>
      <c r="H574" s="209"/>
    </row>
    <row r="575" spans="1:23" s="208" customFormat="1" hidden="1" outlineLevel="2" x14ac:dyDescent="0.2">
      <c r="A575" s="217"/>
      <c r="B575" s="217"/>
      <c r="C575" s="218"/>
      <c r="D575" s="219"/>
      <c r="E575" s="208" t="str">
        <f xml:space="preserve"> Time!E$25</f>
        <v>Contract year (year ending March) label</v>
      </c>
      <c r="F575" s="216">
        <f xml:space="preserve"> Time!F$25</f>
        <v>0</v>
      </c>
      <c r="G575" s="216" t="str">
        <f xml:space="preserve"> Time!G$25</f>
        <v>year</v>
      </c>
      <c r="H575" s="216">
        <f xml:space="preserve"> Time!H$25</f>
        <v>0</v>
      </c>
      <c r="I575" s="216">
        <f xml:space="preserve"> Time!I$25</f>
        <v>0</v>
      </c>
      <c r="J575" s="216">
        <f xml:space="preserve"> Time!J$25</f>
        <v>2022</v>
      </c>
      <c r="K575" s="216">
        <f xml:space="preserve"> Time!K$25</f>
        <v>2023</v>
      </c>
      <c r="L575" s="216">
        <f xml:space="preserve"> Time!L$25</f>
        <v>2024</v>
      </c>
      <c r="M575" s="216">
        <f xml:space="preserve"> Time!M$25</f>
        <v>2025</v>
      </c>
      <c r="N575" s="216">
        <f xml:space="preserve"> Time!N$25</f>
        <v>2026</v>
      </c>
      <c r="O575" s="216">
        <f xml:space="preserve"> Time!O$25</f>
        <v>2027</v>
      </c>
      <c r="P575" s="216">
        <f xml:space="preserve"> Time!P$25</f>
        <v>2028</v>
      </c>
      <c r="Q575" s="216">
        <f xml:space="preserve"> Time!Q$25</f>
        <v>2029</v>
      </c>
      <c r="R575" s="216">
        <f xml:space="preserve"> Time!R$25</f>
        <v>2030</v>
      </c>
      <c r="S575" s="216">
        <f xml:space="preserve"> Time!S$25</f>
        <v>2031</v>
      </c>
      <c r="T575" s="216">
        <f xml:space="preserve"> Time!T$25</f>
        <v>2032</v>
      </c>
      <c r="U575" s="216">
        <f xml:space="preserve"> Time!U$25</f>
        <v>2033</v>
      </c>
      <c r="V575" s="216">
        <f xml:space="preserve"> Time!V$25</f>
        <v>2034</v>
      </c>
      <c r="W575" s="216">
        <f xml:space="preserve"> Time!W$25</f>
        <v>2035</v>
      </c>
    </row>
    <row r="576" spans="1:23" hidden="1" outlineLevel="2" x14ac:dyDescent="0.2">
      <c r="E576" s="37" t="s">
        <v>1564</v>
      </c>
      <c r="G576" s="37" t="s">
        <v>199</v>
      </c>
      <c r="H576" s="4">
        <f xml:space="preserve"> SUM( J576:W576 )</f>
        <v>0</v>
      </c>
      <c r="J576" s="4">
        <f t="shared" ref="J576:W576" si="172" xml:space="preserve"> IF( J575 = $F573, $F574, 0 )</f>
        <v>0</v>
      </c>
      <c r="K576" s="4">
        <f t="shared" si="172"/>
        <v>0</v>
      </c>
      <c r="L576" s="4">
        <f t="shared" si="172"/>
        <v>0</v>
      </c>
      <c r="M576" s="4">
        <f t="shared" si="172"/>
        <v>0</v>
      </c>
      <c r="N576" s="4">
        <f t="shared" si="172"/>
        <v>0</v>
      </c>
      <c r="O576" s="4">
        <f t="shared" si="172"/>
        <v>0</v>
      </c>
      <c r="P576" s="4">
        <f t="shared" si="172"/>
        <v>0</v>
      </c>
      <c r="Q576" s="4">
        <f t="shared" si="172"/>
        <v>0</v>
      </c>
      <c r="R576" s="4">
        <f t="shared" si="172"/>
        <v>0</v>
      </c>
      <c r="S576" s="4">
        <f t="shared" si="172"/>
        <v>0</v>
      </c>
      <c r="T576" s="4">
        <f t="shared" si="172"/>
        <v>0</v>
      </c>
      <c r="U576" s="4">
        <f t="shared" si="172"/>
        <v>0</v>
      </c>
      <c r="V576" s="4">
        <f t="shared" si="172"/>
        <v>0</v>
      </c>
      <c r="W576" s="4">
        <f t="shared" si="172"/>
        <v>0</v>
      </c>
    </row>
    <row r="577" spans="1:23" hidden="1" outlineLevel="2" x14ac:dyDescent="0.2"/>
    <row r="578" spans="1:23" hidden="1" outlineLevel="2" x14ac:dyDescent="0.2"/>
    <row r="579" spans="1:23" hidden="1" outlineLevel="2" x14ac:dyDescent="0.2">
      <c r="B579" s="33" t="s">
        <v>1365</v>
      </c>
    </row>
    <row r="580" spans="1:23" s="208" customFormat="1" hidden="1" outlineLevel="2" x14ac:dyDescent="0.2">
      <c r="A580" s="217"/>
      <c r="B580" s="217"/>
      <c r="C580" s="218"/>
      <c r="D580" s="219"/>
      <c r="E580" s="208" t="str">
        <f xml:space="preserve"> 'Calc_In-periodODI'!E$868</f>
        <v xml:space="preserve">In-period revenue adjustments to be applied in 2031-32 allowed revenues not eligible for tax uplift - real (2027-28 CPIH FYA prices) (WR) </v>
      </c>
      <c r="F580" s="209">
        <f xml:space="preserve"> 'Calc_In-periodODI'!F$868</f>
        <v>0</v>
      </c>
      <c r="G580" s="208" t="str">
        <f xml:space="preserve"> 'Calc_In-periodODI'!G$868</f>
        <v>£m</v>
      </c>
      <c r="H580" s="209"/>
    </row>
    <row r="581" spans="1:23" s="208" customFormat="1" hidden="1" outlineLevel="2" x14ac:dyDescent="0.2">
      <c r="A581" s="217"/>
      <c r="B581" s="217"/>
      <c r="C581" s="218"/>
      <c r="D581" s="219"/>
      <c r="E581" s="208" t="str">
        <f xml:space="preserve"> 'Calc_In-periodODI'!E$869</f>
        <v xml:space="preserve">In-period revenue adjustments to be applied in 2031-32 allowed revenues not eligible for tax uplift - real (2027-28 CPIH FYA prices) (WN) </v>
      </c>
      <c r="F581" s="209">
        <f xml:space="preserve"> 'Calc_In-periodODI'!F$869</f>
        <v>0</v>
      </c>
      <c r="G581" s="208" t="str">
        <f xml:space="preserve"> 'Calc_In-periodODI'!G$869</f>
        <v>£m</v>
      </c>
      <c r="H581" s="209"/>
    </row>
    <row r="582" spans="1:23" s="208" customFormat="1" hidden="1" outlineLevel="2" x14ac:dyDescent="0.2">
      <c r="A582" s="217"/>
      <c r="B582" s="217"/>
      <c r="C582" s="218"/>
      <c r="D582" s="219"/>
      <c r="E582" s="208" t="str">
        <f xml:space="preserve"> 'Calc_In-periodODI'!E$870</f>
        <v xml:space="preserve">In-period revenue adjustments to be applied in 2031-32 allowed revenues not eligible for tax uplift - real (2027-28 CPIH FYA prices) (WWN) </v>
      </c>
      <c r="F582" s="209">
        <f xml:space="preserve"> 'Calc_In-periodODI'!F$870</f>
        <v>0</v>
      </c>
      <c r="G582" s="208" t="str">
        <f xml:space="preserve"> 'Calc_In-periodODI'!G$870</f>
        <v>£m</v>
      </c>
      <c r="H582" s="209"/>
    </row>
    <row r="583" spans="1:23" s="208" customFormat="1" hidden="1" outlineLevel="2" x14ac:dyDescent="0.2">
      <c r="A583" s="217"/>
      <c r="B583" s="217"/>
      <c r="C583" s="218"/>
      <c r="D583" s="219"/>
      <c r="E583" s="208" t="str">
        <f xml:space="preserve"> 'Calc_In-periodODI'!E$871</f>
        <v xml:space="preserve">In-period revenue adjustments to be applied in 2031-32 allowed revenues not eligible for tax uplift - real (2027-28 CPIH FYA prices) (BR) </v>
      </c>
      <c r="F583" s="209">
        <f xml:space="preserve"> 'Calc_In-periodODI'!F$871</f>
        <v>0</v>
      </c>
      <c r="G583" s="208" t="str">
        <f xml:space="preserve"> 'Calc_In-periodODI'!G$871</f>
        <v>£m</v>
      </c>
      <c r="H583" s="209"/>
    </row>
    <row r="584" spans="1:23" s="208" customFormat="1" hidden="1" outlineLevel="2" x14ac:dyDescent="0.2">
      <c r="A584" s="217"/>
      <c r="B584" s="217"/>
      <c r="C584" s="218"/>
      <c r="D584" s="219"/>
      <c r="E584" s="208" t="str">
        <f xml:space="preserve"> 'Calc_In-periodODI'!E$872</f>
        <v xml:space="preserve">In-period revenue adjustments to be applied in 2031-32 allowed revenues not eligible for tax uplift - real (2027-28 CPIH FYA prices) (ADDN1) </v>
      </c>
      <c r="F584" s="209">
        <f xml:space="preserve"> 'Calc_In-periodODI'!F$872</f>
        <v>0</v>
      </c>
      <c r="G584" s="208" t="str">
        <f xml:space="preserve"> 'Calc_In-periodODI'!G$872</f>
        <v>£m</v>
      </c>
      <c r="H584" s="209"/>
    </row>
    <row r="585" spans="1:23" s="208" customFormat="1" hidden="1" outlineLevel="2" x14ac:dyDescent="0.2">
      <c r="A585" s="217"/>
      <c r="B585" s="217"/>
      <c r="C585" s="218"/>
      <c r="D585" s="219"/>
      <c r="E585" s="208" t="str">
        <f xml:space="preserve"> 'Calc_In-periodODI'!E$873</f>
        <v xml:space="preserve">In-period revenue adjustments to be applied in 2031-32 allowed revenues not eligible for tax uplift - real (2027-28 CPIH FYA prices) (ADDN2) </v>
      </c>
      <c r="F585" s="209">
        <f xml:space="preserve"> 'Calc_In-periodODI'!F$873</f>
        <v>0</v>
      </c>
      <c r="G585" s="208" t="str">
        <f xml:space="preserve"> 'Calc_In-periodODI'!G$873</f>
        <v>£m</v>
      </c>
      <c r="H585" s="209"/>
    </row>
    <row r="586" spans="1:23" s="208" customFormat="1" hidden="1" outlineLevel="2" x14ac:dyDescent="0.2">
      <c r="A586" s="217"/>
      <c r="B586" s="217"/>
      <c r="C586" s="218"/>
      <c r="D586" s="219"/>
      <c r="E586" s="208" t="str">
        <f xml:space="preserve"> 'Calc_In-periodODI'!E$874</f>
        <v xml:space="preserve">In-period revenue adjustments to be applied in 2031-32 allowed revenues not eligible for tax uplift - real (2027-28 CPIH FYA prices) (Residential retail) </v>
      </c>
      <c r="F586" s="209">
        <f xml:space="preserve"> 'Calc_In-periodODI'!F$874</f>
        <v>0</v>
      </c>
      <c r="G586" s="208" t="str">
        <f xml:space="preserve"> 'Calc_In-periodODI'!G$874</f>
        <v>£m</v>
      </c>
      <c r="H586" s="209"/>
    </row>
    <row r="587" spans="1:23" s="208" customFormat="1" hidden="1" outlineLevel="2" x14ac:dyDescent="0.2">
      <c r="A587" s="217"/>
      <c r="B587" s="217"/>
      <c r="C587" s="218"/>
      <c r="D587" s="219"/>
      <c r="E587" s="208" t="str">
        <f xml:space="preserve"> 'Calc_In-periodODI'!E$875</f>
        <v xml:space="preserve">In-period revenue adjustments to be applied in 2031-32 allowed revenues not eligible for tax uplift - real (2027-28 CPIH FYA prices) (Business retail) </v>
      </c>
      <c r="F587" s="209">
        <f xml:space="preserve"> 'Calc_In-periodODI'!F$875</f>
        <v>0</v>
      </c>
      <c r="G587" s="208" t="str">
        <f xml:space="preserve"> 'Calc_In-periodODI'!G$875</f>
        <v>£m</v>
      </c>
      <c r="H587" s="209"/>
    </row>
    <row r="588" spans="1:23" s="208" customFormat="1" hidden="1" outlineLevel="2" x14ac:dyDescent="0.2">
      <c r="A588" s="217"/>
      <c r="B588" s="217"/>
      <c r="C588" s="218"/>
      <c r="D588" s="219"/>
      <c r="E588" s="208" t="str">
        <f xml:space="preserve"> Inputs!E$362</f>
        <v>2031-32 year ending March</v>
      </c>
      <c r="F588" s="216">
        <f xml:space="preserve"> Inputs!F$362</f>
        <v>2032</v>
      </c>
      <c r="G588" s="208" t="str">
        <f xml:space="preserve"> Inputs!G$362</f>
        <v>year</v>
      </c>
      <c r="H588" s="216"/>
    </row>
    <row r="589" spans="1:23" s="208" customFormat="1" hidden="1" outlineLevel="2" x14ac:dyDescent="0.2">
      <c r="A589" s="217"/>
      <c r="B589" s="217"/>
      <c r="C589" s="218"/>
      <c r="D589" s="219"/>
      <c r="E589" s="208" t="str">
        <f xml:space="preserve"> Time!E$25</f>
        <v>Contract year (year ending March) label</v>
      </c>
      <c r="F589" s="216">
        <f xml:space="preserve"> Time!F$25</f>
        <v>0</v>
      </c>
      <c r="G589" s="216" t="str">
        <f xml:space="preserve"> Time!G$25</f>
        <v>year</v>
      </c>
      <c r="H589" s="216">
        <f xml:space="preserve"> Time!H$25</f>
        <v>0</v>
      </c>
      <c r="I589" s="216">
        <f xml:space="preserve"> Time!I$25</f>
        <v>0</v>
      </c>
      <c r="J589" s="216">
        <f xml:space="preserve"> Time!J$25</f>
        <v>2022</v>
      </c>
      <c r="K589" s="216">
        <f xml:space="preserve"> Time!K$25</f>
        <v>2023</v>
      </c>
      <c r="L589" s="216">
        <f xml:space="preserve"> Time!L$25</f>
        <v>2024</v>
      </c>
      <c r="M589" s="216">
        <f xml:space="preserve"> Time!M$25</f>
        <v>2025</v>
      </c>
      <c r="N589" s="216">
        <f xml:space="preserve"> Time!N$25</f>
        <v>2026</v>
      </c>
      <c r="O589" s="216">
        <f xml:space="preserve"> Time!O$25</f>
        <v>2027</v>
      </c>
      <c r="P589" s="216">
        <f xml:space="preserve"> Time!P$25</f>
        <v>2028</v>
      </c>
      <c r="Q589" s="216">
        <f xml:space="preserve"> Time!Q$25</f>
        <v>2029</v>
      </c>
      <c r="R589" s="216">
        <f xml:space="preserve"> Time!R$25</f>
        <v>2030</v>
      </c>
      <c r="S589" s="216">
        <f xml:space="preserve"> Time!S$25</f>
        <v>2031</v>
      </c>
      <c r="T589" s="216">
        <f xml:space="preserve"> Time!T$25</f>
        <v>2032</v>
      </c>
      <c r="U589" s="216">
        <f xml:space="preserve"> Time!U$25</f>
        <v>2033</v>
      </c>
      <c r="V589" s="216">
        <f xml:space="preserve"> Time!V$25</f>
        <v>2034</v>
      </c>
      <c r="W589" s="216">
        <f xml:space="preserve"> Time!W$25</f>
        <v>2035</v>
      </c>
    </row>
    <row r="590" spans="1:23" hidden="1" outlineLevel="2" x14ac:dyDescent="0.2">
      <c r="E590" s="37" t="s">
        <v>2965</v>
      </c>
      <c r="G590" s="37" t="s">
        <v>199</v>
      </c>
      <c r="H590" s="4">
        <f t="shared" ref="H590:H597" si="173" xml:space="preserve"> SUM( J590:W590 )</f>
        <v>0</v>
      </c>
      <c r="J590" s="4">
        <f t="shared" ref="J590:W597" si="174" xml:space="preserve"> IF( J$589 = $F$588, $F580, 0 )</f>
        <v>0</v>
      </c>
      <c r="K590" s="4">
        <f t="shared" si="174"/>
        <v>0</v>
      </c>
      <c r="L590" s="4">
        <f t="shared" si="174"/>
        <v>0</v>
      </c>
      <c r="M590" s="4">
        <f t="shared" si="174"/>
        <v>0</v>
      </c>
      <c r="N590" s="4">
        <f t="shared" si="174"/>
        <v>0</v>
      </c>
      <c r="O590" s="4">
        <f t="shared" si="174"/>
        <v>0</v>
      </c>
      <c r="P590" s="4">
        <f t="shared" si="174"/>
        <v>0</v>
      </c>
      <c r="Q590" s="4">
        <f t="shared" si="174"/>
        <v>0</v>
      </c>
      <c r="R590" s="4">
        <f t="shared" si="174"/>
        <v>0</v>
      </c>
      <c r="S590" s="4">
        <f t="shared" si="174"/>
        <v>0</v>
      </c>
      <c r="T590" s="4">
        <f t="shared" si="174"/>
        <v>0</v>
      </c>
      <c r="U590" s="4">
        <f t="shared" si="174"/>
        <v>0</v>
      </c>
      <c r="V590" s="4">
        <f t="shared" si="174"/>
        <v>0</v>
      </c>
      <c r="W590" s="4">
        <f t="shared" si="174"/>
        <v>0</v>
      </c>
    </row>
    <row r="591" spans="1:23" hidden="1" outlineLevel="2" x14ac:dyDescent="0.2">
      <c r="E591" s="37" t="s">
        <v>2966</v>
      </c>
      <c r="G591" s="37" t="s">
        <v>199</v>
      </c>
      <c r="H591" s="4">
        <f t="shared" si="173"/>
        <v>0</v>
      </c>
      <c r="J591" s="4">
        <f t="shared" si="174"/>
        <v>0</v>
      </c>
      <c r="K591" s="4">
        <f t="shared" si="174"/>
        <v>0</v>
      </c>
      <c r="L591" s="4">
        <f t="shared" si="174"/>
        <v>0</v>
      </c>
      <c r="M591" s="4">
        <f t="shared" si="174"/>
        <v>0</v>
      </c>
      <c r="N591" s="4">
        <f t="shared" si="174"/>
        <v>0</v>
      </c>
      <c r="O591" s="4">
        <f t="shared" si="174"/>
        <v>0</v>
      </c>
      <c r="P591" s="4">
        <f t="shared" si="174"/>
        <v>0</v>
      </c>
      <c r="Q591" s="4">
        <f t="shared" si="174"/>
        <v>0</v>
      </c>
      <c r="R591" s="4">
        <f t="shared" si="174"/>
        <v>0</v>
      </c>
      <c r="S591" s="4">
        <f t="shared" si="174"/>
        <v>0</v>
      </c>
      <c r="T591" s="4">
        <f t="shared" si="174"/>
        <v>0</v>
      </c>
      <c r="U591" s="4">
        <f t="shared" si="174"/>
        <v>0</v>
      </c>
      <c r="V591" s="4">
        <f t="shared" si="174"/>
        <v>0</v>
      </c>
      <c r="W591" s="4">
        <f t="shared" si="174"/>
        <v>0</v>
      </c>
    </row>
    <row r="592" spans="1:23" hidden="1" outlineLevel="2" x14ac:dyDescent="0.2">
      <c r="E592" s="37" t="s">
        <v>829</v>
      </c>
      <c r="G592" s="37" t="s">
        <v>199</v>
      </c>
      <c r="H592" s="4">
        <f t="shared" si="173"/>
        <v>0</v>
      </c>
      <c r="J592" s="4">
        <f t="shared" si="174"/>
        <v>0</v>
      </c>
      <c r="K592" s="4">
        <f t="shared" si="174"/>
        <v>0</v>
      </c>
      <c r="L592" s="4">
        <f t="shared" si="174"/>
        <v>0</v>
      </c>
      <c r="M592" s="4">
        <f t="shared" si="174"/>
        <v>0</v>
      </c>
      <c r="N592" s="4">
        <f t="shared" si="174"/>
        <v>0</v>
      </c>
      <c r="O592" s="4">
        <f t="shared" si="174"/>
        <v>0</v>
      </c>
      <c r="P592" s="4">
        <f t="shared" si="174"/>
        <v>0</v>
      </c>
      <c r="Q592" s="4">
        <f t="shared" si="174"/>
        <v>0</v>
      </c>
      <c r="R592" s="4">
        <f t="shared" si="174"/>
        <v>0</v>
      </c>
      <c r="S592" s="4">
        <f t="shared" si="174"/>
        <v>0</v>
      </c>
      <c r="T592" s="4">
        <f t="shared" si="174"/>
        <v>0</v>
      </c>
      <c r="U592" s="4">
        <f t="shared" si="174"/>
        <v>0</v>
      </c>
      <c r="V592" s="4">
        <f t="shared" si="174"/>
        <v>0</v>
      </c>
      <c r="W592" s="4">
        <f t="shared" si="174"/>
        <v>0</v>
      </c>
    </row>
    <row r="593" spans="1:23" hidden="1" outlineLevel="2" x14ac:dyDescent="0.2">
      <c r="E593" s="37" t="s">
        <v>1440</v>
      </c>
      <c r="G593" s="37" t="s">
        <v>199</v>
      </c>
      <c r="H593" s="4">
        <f t="shared" si="173"/>
        <v>0</v>
      </c>
      <c r="J593" s="4">
        <f t="shared" si="174"/>
        <v>0</v>
      </c>
      <c r="K593" s="4">
        <f t="shared" si="174"/>
        <v>0</v>
      </c>
      <c r="L593" s="4">
        <f t="shared" si="174"/>
        <v>0</v>
      </c>
      <c r="M593" s="4">
        <f t="shared" si="174"/>
        <v>0</v>
      </c>
      <c r="N593" s="4">
        <f t="shared" si="174"/>
        <v>0</v>
      </c>
      <c r="O593" s="4">
        <f t="shared" si="174"/>
        <v>0</v>
      </c>
      <c r="P593" s="4">
        <f t="shared" si="174"/>
        <v>0</v>
      </c>
      <c r="Q593" s="4">
        <f t="shared" si="174"/>
        <v>0</v>
      </c>
      <c r="R593" s="4">
        <f t="shared" si="174"/>
        <v>0</v>
      </c>
      <c r="S593" s="4">
        <f t="shared" si="174"/>
        <v>0</v>
      </c>
      <c r="T593" s="4">
        <f t="shared" si="174"/>
        <v>0</v>
      </c>
      <c r="U593" s="4">
        <f t="shared" si="174"/>
        <v>0</v>
      </c>
      <c r="V593" s="4">
        <f t="shared" si="174"/>
        <v>0</v>
      </c>
      <c r="W593" s="4">
        <f t="shared" si="174"/>
        <v>0</v>
      </c>
    </row>
    <row r="594" spans="1:23" hidden="1" outlineLevel="2" x14ac:dyDescent="0.2">
      <c r="E594" s="37" t="s">
        <v>2581</v>
      </c>
      <c r="G594" s="37" t="s">
        <v>199</v>
      </c>
      <c r="H594" s="4">
        <f t="shared" si="173"/>
        <v>0</v>
      </c>
      <c r="J594" s="4">
        <f t="shared" si="174"/>
        <v>0</v>
      </c>
      <c r="K594" s="4">
        <f t="shared" si="174"/>
        <v>0</v>
      </c>
      <c r="L594" s="4">
        <f t="shared" si="174"/>
        <v>0</v>
      </c>
      <c r="M594" s="4">
        <f t="shared" si="174"/>
        <v>0</v>
      </c>
      <c r="N594" s="4">
        <f t="shared" si="174"/>
        <v>0</v>
      </c>
      <c r="O594" s="4">
        <f t="shared" si="174"/>
        <v>0</v>
      </c>
      <c r="P594" s="4">
        <f t="shared" si="174"/>
        <v>0</v>
      </c>
      <c r="Q594" s="4">
        <f t="shared" si="174"/>
        <v>0</v>
      </c>
      <c r="R594" s="4">
        <f t="shared" si="174"/>
        <v>0</v>
      </c>
      <c r="S594" s="4">
        <f t="shared" si="174"/>
        <v>0</v>
      </c>
      <c r="T594" s="4">
        <f t="shared" si="174"/>
        <v>0</v>
      </c>
      <c r="U594" s="4">
        <f t="shared" si="174"/>
        <v>0</v>
      </c>
      <c r="V594" s="4">
        <f t="shared" si="174"/>
        <v>0</v>
      </c>
      <c r="W594" s="4">
        <f t="shared" si="174"/>
        <v>0</v>
      </c>
    </row>
    <row r="595" spans="1:23" hidden="1" outlineLevel="2" x14ac:dyDescent="0.2">
      <c r="E595" s="37" t="s">
        <v>1038</v>
      </c>
      <c r="G595" s="37" t="s">
        <v>199</v>
      </c>
      <c r="H595" s="4">
        <f t="shared" si="173"/>
        <v>0</v>
      </c>
      <c r="J595" s="4">
        <f t="shared" si="174"/>
        <v>0</v>
      </c>
      <c r="K595" s="4">
        <f t="shared" si="174"/>
        <v>0</v>
      </c>
      <c r="L595" s="4">
        <f t="shared" si="174"/>
        <v>0</v>
      </c>
      <c r="M595" s="4">
        <f t="shared" si="174"/>
        <v>0</v>
      </c>
      <c r="N595" s="4">
        <f t="shared" si="174"/>
        <v>0</v>
      </c>
      <c r="O595" s="4">
        <f t="shared" si="174"/>
        <v>0</v>
      </c>
      <c r="P595" s="4">
        <f t="shared" si="174"/>
        <v>0</v>
      </c>
      <c r="Q595" s="4">
        <f t="shared" si="174"/>
        <v>0</v>
      </c>
      <c r="R595" s="4">
        <f t="shared" si="174"/>
        <v>0</v>
      </c>
      <c r="S595" s="4">
        <f t="shared" si="174"/>
        <v>0</v>
      </c>
      <c r="T595" s="4">
        <f t="shared" si="174"/>
        <v>0</v>
      </c>
      <c r="U595" s="4">
        <f t="shared" si="174"/>
        <v>0</v>
      </c>
      <c r="V595" s="4">
        <f t="shared" si="174"/>
        <v>0</v>
      </c>
      <c r="W595" s="4">
        <f t="shared" si="174"/>
        <v>0</v>
      </c>
    </row>
    <row r="596" spans="1:23" hidden="1" outlineLevel="2" x14ac:dyDescent="0.2">
      <c r="E596" s="37" t="s">
        <v>2382</v>
      </c>
      <c r="G596" s="37" t="s">
        <v>199</v>
      </c>
      <c r="H596" s="4">
        <f t="shared" si="173"/>
        <v>0</v>
      </c>
      <c r="J596" s="4">
        <f t="shared" si="174"/>
        <v>0</v>
      </c>
      <c r="K596" s="4">
        <f t="shared" si="174"/>
        <v>0</v>
      </c>
      <c r="L596" s="4">
        <f t="shared" si="174"/>
        <v>0</v>
      </c>
      <c r="M596" s="4">
        <f t="shared" si="174"/>
        <v>0</v>
      </c>
      <c r="N596" s="4">
        <f t="shared" si="174"/>
        <v>0</v>
      </c>
      <c r="O596" s="4">
        <f t="shared" si="174"/>
        <v>0</v>
      </c>
      <c r="P596" s="4">
        <f t="shared" si="174"/>
        <v>0</v>
      </c>
      <c r="Q596" s="4">
        <f t="shared" si="174"/>
        <v>0</v>
      </c>
      <c r="R596" s="4">
        <f t="shared" si="174"/>
        <v>0</v>
      </c>
      <c r="S596" s="4">
        <f t="shared" si="174"/>
        <v>0</v>
      </c>
      <c r="T596" s="4">
        <f t="shared" si="174"/>
        <v>0</v>
      </c>
      <c r="U596" s="4">
        <f t="shared" si="174"/>
        <v>0</v>
      </c>
      <c r="V596" s="4">
        <f t="shared" si="174"/>
        <v>0</v>
      </c>
      <c r="W596" s="4">
        <f t="shared" si="174"/>
        <v>0</v>
      </c>
    </row>
    <row r="597" spans="1:23" hidden="1" outlineLevel="2" x14ac:dyDescent="0.2">
      <c r="E597" s="37" t="s">
        <v>2383</v>
      </c>
      <c r="G597" s="37" t="s">
        <v>199</v>
      </c>
      <c r="H597" s="4">
        <f t="shared" si="173"/>
        <v>0</v>
      </c>
      <c r="J597" s="4">
        <f t="shared" si="174"/>
        <v>0</v>
      </c>
      <c r="K597" s="4">
        <f t="shared" si="174"/>
        <v>0</v>
      </c>
      <c r="L597" s="4">
        <f t="shared" si="174"/>
        <v>0</v>
      </c>
      <c r="M597" s="4">
        <f t="shared" si="174"/>
        <v>0</v>
      </c>
      <c r="N597" s="4">
        <f t="shared" si="174"/>
        <v>0</v>
      </c>
      <c r="O597" s="4">
        <f t="shared" si="174"/>
        <v>0</v>
      </c>
      <c r="P597" s="4">
        <f t="shared" si="174"/>
        <v>0</v>
      </c>
      <c r="Q597" s="4">
        <f t="shared" si="174"/>
        <v>0</v>
      </c>
      <c r="R597" s="4">
        <f t="shared" si="174"/>
        <v>0</v>
      </c>
      <c r="S597" s="4">
        <f t="shared" si="174"/>
        <v>0</v>
      </c>
      <c r="T597" s="4">
        <f t="shared" si="174"/>
        <v>0</v>
      </c>
      <c r="U597" s="4">
        <f t="shared" si="174"/>
        <v>0</v>
      </c>
      <c r="V597" s="4">
        <f t="shared" si="174"/>
        <v>0</v>
      </c>
      <c r="W597" s="4">
        <f t="shared" si="174"/>
        <v>0</v>
      </c>
    </row>
    <row r="598" spans="1:23" hidden="1" outlineLevel="2" x14ac:dyDescent="0.2"/>
    <row r="599" spans="1:23" hidden="1" outlineLevel="2" x14ac:dyDescent="0.2"/>
    <row r="600" spans="1:23" hidden="1" outlineLevel="2" x14ac:dyDescent="0.2">
      <c r="B600" s="33" t="s">
        <v>242</v>
      </c>
    </row>
    <row r="601" spans="1:23" s="208" customFormat="1" hidden="1" outlineLevel="2" x14ac:dyDescent="0.2">
      <c r="A601" s="217"/>
      <c r="B601" s="217"/>
      <c r="C601" s="218"/>
      <c r="D601" s="219"/>
      <c r="E601" s="208" t="str">
        <f xml:space="preserve"> Inputs!E$362</f>
        <v>2031-32 year ending March</v>
      </c>
      <c r="F601" s="216">
        <f xml:space="preserve"> Inputs!F$362</f>
        <v>2032</v>
      </c>
      <c r="G601" s="208" t="str">
        <f xml:space="preserve"> Inputs!G$362</f>
        <v>year</v>
      </c>
      <c r="H601" s="216"/>
    </row>
    <row r="602" spans="1:23" s="208" customFormat="1" hidden="1" outlineLevel="2" x14ac:dyDescent="0.2">
      <c r="A602" s="217"/>
      <c r="B602" s="217"/>
      <c r="C602" s="218"/>
      <c r="D602" s="219"/>
      <c r="E602" s="208" t="str">
        <f xml:space="preserve"> 'Calc_In-periodODI'!E$893</f>
        <v>In-period revenue adjustments to be applied in 2031-32 allowed revenues not eligible for tax uplift - real (2027-28 CPIH FYA prices) (Residential retail)</v>
      </c>
      <c r="F602" s="209">
        <f xml:space="preserve"> 'Calc_In-periodODI'!F$893</f>
        <v>0</v>
      </c>
      <c r="G602" s="208" t="str">
        <f xml:space="preserve"> 'Calc_In-periodODI'!G$893</f>
        <v>£m</v>
      </c>
      <c r="H602" s="209"/>
    </row>
    <row r="603" spans="1:23" s="208" customFormat="1" hidden="1" outlineLevel="2" x14ac:dyDescent="0.2">
      <c r="A603" s="217"/>
      <c r="B603" s="217"/>
      <c r="C603" s="218"/>
      <c r="D603" s="219"/>
      <c r="E603" s="208" t="str">
        <f xml:space="preserve"> Time!E$25</f>
        <v>Contract year (year ending March) label</v>
      </c>
      <c r="F603" s="216">
        <f xml:space="preserve"> Time!F$25</f>
        <v>0</v>
      </c>
      <c r="G603" s="216" t="str">
        <f xml:space="preserve"> Time!G$25</f>
        <v>year</v>
      </c>
      <c r="H603" s="216">
        <f xml:space="preserve"> Time!H$25</f>
        <v>0</v>
      </c>
      <c r="I603" s="216">
        <f xml:space="preserve"> Time!I$25</f>
        <v>0</v>
      </c>
      <c r="J603" s="216">
        <f xml:space="preserve"> Time!J$25</f>
        <v>2022</v>
      </c>
      <c r="K603" s="216">
        <f xml:space="preserve"> Time!K$25</f>
        <v>2023</v>
      </c>
      <c r="L603" s="216">
        <f xml:space="preserve"> Time!L$25</f>
        <v>2024</v>
      </c>
      <c r="M603" s="216">
        <f xml:space="preserve"> Time!M$25</f>
        <v>2025</v>
      </c>
      <c r="N603" s="216">
        <f xml:space="preserve"> Time!N$25</f>
        <v>2026</v>
      </c>
      <c r="O603" s="216">
        <f xml:space="preserve"> Time!O$25</f>
        <v>2027</v>
      </c>
      <c r="P603" s="216">
        <f xml:space="preserve"> Time!P$25</f>
        <v>2028</v>
      </c>
      <c r="Q603" s="216">
        <f xml:space="preserve"> Time!Q$25</f>
        <v>2029</v>
      </c>
      <c r="R603" s="216">
        <f xml:space="preserve"> Time!R$25</f>
        <v>2030</v>
      </c>
      <c r="S603" s="216">
        <f xml:space="preserve"> Time!S$25</f>
        <v>2031</v>
      </c>
      <c r="T603" s="216">
        <f xml:space="preserve"> Time!T$25</f>
        <v>2032</v>
      </c>
      <c r="U603" s="216">
        <f xml:space="preserve"> Time!U$25</f>
        <v>2033</v>
      </c>
      <c r="V603" s="216">
        <f xml:space="preserve"> Time!V$25</f>
        <v>2034</v>
      </c>
      <c r="W603" s="216">
        <f xml:space="preserve"> Time!W$25</f>
        <v>2035</v>
      </c>
    </row>
    <row r="604" spans="1:23" hidden="1" outlineLevel="2" x14ac:dyDescent="0.2">
      <c r="E604" s="37" t="s">
        <v>242</v>
      </c>
      <c r="G604" s="37" t="s">
        <v>199</v>
      </c>
      <c r="H604" s="4">
        <f xml:space="preserve"> SUM( J604:W604 )</f>
        <v>0</v>
      </c>
      <c r="J604" s="4">
        <f t="shared" ref="J604:W604" si="175" xml:space="preserve"> IF( J603 = $F601, $F602, 0 )</f>
        <v>0</v>
      </c>
      <c r="K604" s="4">
        <f t="shared" si="175"/>
        <v>0</v>
      </c>
      <c r="L604" s="4">
        <f t="shared" si="175"/>
        <v>0</v>
      </c>
      <c r="M604" s="4">
        <f t="shared" si="175"/>
        <v>0</v>
      </c>
      <c r="N604" s="4">
        <f t="shared" si="175"/>
        <v>0</v>
      </c>
      <c r="O604" s="4">
        <f t="shared" si="175"/>
        <v>0</v>
      </c>
      <c r="P604" s="4">
        <f t="shared" si="175"/>
        <v>0</v>
      </c>
      <c r="Q604" s="4">
        <f t="shared" si="175"/>
        <v>0</v>
      </c>
      <c r="R604" s="4">
        <f t="shared" si="175"/>
        <v>0</v>
      </c>
      <c r="S604" s="4">
        <f t="shared" si="175"/>
        <v>0</v>
      </c>
      <c r="T604" s="4">
        <f t="shared" si="175"/>
        <v>0</v>
      </c>
      <c r="U604" s="4">
        <f t="shared" si="175"/>
        <v>0</v>
      </c>
      <c r="V604" s="4">
        <f t="shared" si="175"/>
        <v>0</v>
      </c>
      <c r="W604" s="4">
        <f t="shared" si="175"/>
        <v>0</v>
      </c>
    </row>
    <row r="605" spans="1:23" hidden="1" outlineLevel="2" x14ac:dyDescent="0.2"/>
    <row r="606" spans="1:23" hidden="1" outlineLevel="2" x14ac:dyDescent="0.2"/>
    <row r="607" spans="1:23" hidden="1" outlineLevel="2" x14ac:dyDescent="0.2">
      <c r="B607" s="33" t="s">
        <v>1758</v>
      </c>
    </row>
    <row r="608" spans="1:23" s="208" customFormat="1" hidden="1" outlineLevel="2" x14ac:dyDescent="0.2">
      <c r="A608" s="217"/>
      <c r="B608" s="217"/>
      <c r="C608" s="218"/>
      <c r="D608" s="219"/>
      <c r="E608" s="208" t="str">
        <f xml:space="preserve"> Inputs!E$362</f>
        <v>2031-32 year ending March</v>
      </c>
      <c r="F608" s="216">
        <f xml:space="preserve"> Inputs!F$362</f>
        <v>2032</v>
      </c>
      <c r="G608" s="208" t="str">
        <f xml:space="preserve"> Inputs!G$362</f>
        <v>year</v>
      </c>
      <c r="H608" s="216"/>
    </row>
    <row r="609" spans="1:23" s="208" customFormat="1" hidden="1" outlineLevel="2" x14ac:dyDescent="0.2">
      <c r="A609" s="217"/>
      <c r="B609" s="217"/>
      <c r="C609" s="218"/>
      <c r="D609" s="219"/>
      <c r="E609" s="208" t="str">
        <f xml:space="preserve"> 'Calc_In-periodODI'!E$899</f>
        <v>In-period revenue adjustments to be applied in 2031-32 allowed revenues not eligible for tax uplift - real (2027-28 CPIH FYA prices) (Business retail)</v>
      </c>
      <c r="F609" s="209">
        <f xml:space="preserve"> 'Calc_In-periodODI'!F$899</f>
        <v>0</v>
      </c>
      <c r="G609" s="208" t="str">
        <f xml:space="preserve"> 'Calc_In-periodODI'!G$899</f>
        <v>£m</v>
      </c>
      <c r="H609" s="209"/>
    </row>
    <row r="610" spans="1:23" s="208" customFormat="1" hidden="1" outlineLevel="2" x14ac:dyDescent="0.2">
      <c r="A610" s="217"/>
      <c r="B610" s="217"/>
      <c r="C610" s="218"/>
      <c r="D610" s="219"/>
      <c r="E610" s="208" t="str">
        <f xml:space="preserve"> Time!E$25</f>
        <v>Contract year (year ending March) label</v>
      </c>
      <c r="F610" s="216">
        <f xml:space="preserve"> Time!F$25</f>
        <v>0</v>
      </c>
      <c r="G610" s="216" t="str">
        <f xml:space="preserve"> Time!G$25</f>
        <v>year</v>
      </c>
      <c r="H610" s="216">
        <f xml:space="preserve"> Time!H$25</f>
        <v>0</v>
      </c>
      <c r="I610" s="216">
        <f xml:space="preserve"> Time!I$25</f>
        <v>0</v>
      </c>
      <c r="J610" s="216">
        <f xml:space="preserve"> Time!J$25</f>
        <v>2022</v>
      </c>
      <c r="K610" s="216">
        <f xml:space="preserve"> Time!K$25</f>
        <v>2023</v>
      </c>
      <c r="L610" s="216">
        <f xml:space="preserve"> Time!L$25</f>
        <v>2024</v>
      </c>
      <c r="M610" s="216">
        <f xml:space="preserve"> Time!M$25</f>
        <v>2025</v>
      </c>
      <c r="N610" s="216">
        <f xml:space="preserve"> Time!N$25</f>
        <v>2026</v>
      </c>
      <c r="O610" s="216">
        <f xml:space="preserve"> Time!O$25</f>
        <v>2027</v>
      </c>
      <c r="P610" s="216">
        <f xml:space="preserve"> Time!P$25</f>
        <v>2028</v>
      </c>
      <c r="Q610" s="216">
        <f xml:space="preserve"> Time!Q$25</f>
        <v>2029</v>
      </c>
      <c r="R610" s="216">
        <f xml:space="preserve"> Time!R$25</f>
        <v>2030</v>
      </c>
      <c r="S610" s="216">
        <f xml:space="preserve"> Time!S$25</f>
        <v>2031</v>
      </c>
      <c r="T610" s="216">
        <f xml:space="preserve"> Time!T$25</f>
        <v>2032</v>
      </c>
      <c r="U610" s="216">
        <f xml:space="preserve"> Time!U$25</f>
        <v>2033</v>
      </c>
      <c r="V610" s="216">
        <f xml:space="preserve"> Time!V$25</f>
        <v>2034</v>
      </c>
      <c r="W610" s="216">
        <f xml:space="preserve"> Time!W$25</f>
        <v>2035</v>
      </c>
    </row>
    <row r="611" spans="1:23" hidden="1" outlineLevel="2" x14ac:dyDescent="0.2">
      <c r="E611" s="37" t="s">
        <v>1758</v>
      </c>
      <c r="G611" s="37" t="s">
        <v>199</v>
      </c>
      <c r="H611" s="4">
        <f xml:space="preserve"> SUM( J611:W611 )</f>
        <v>0</v>
      </c>
      <c r="J611" s="4">
        <f t="shared" ref="J611:W611" si="176" xml:space="preserve"> IF( J610 = $F608, $F609, 0 )</f>
        <v>0</v>
      </c>
      <c r="K611" s="4">
        <f t="shared" si="176"/>
        <v>0</v>
      </c>
      <c r="L611" s="4">
        <f t="shared" si="176"/>
        <v>0</v>
      </c>
      <c r="M611" s="4">
        <f t="shared" si="176"/>
        <v>0</v>
      </c>
      <c r="N611" s="4">
        <f t="shared" si="176"/>
        <v>0</v>
      </c>
      <c r="O611" s="4">
        <f t="shared" si="176"/>
        <v>0</v>
      </c>
      <c r="P611" s="4">
        <f t="shared" si="176"/>
        <v>0</v>
      </c>
      <c r="Q611" s="4">
        <f t="shared" si="176"/>
        <v>0</v>
      </c>
      <c r="R611" s="4">
        <f t="shared" si="176"/>
        <v>0</v>
      </c>
      <c r="S611" s="4">
        <f t="shared" si="176"/>
        <v>0</v>
      </c>
      <c r="T611" s="4">
        <f t="shared" si="176"/>
        <v>0</v>
      </c>
      <c r="U611" s="4">
        <f t="shared" si="176"/>
        <v>0</v>
      </c>
      <c r="V611" s="4">
        <f t="shared" si="176"/>
        <v>0</v>
      </c>
      <c r="W611" s="4">
        <f t="shared" si="176"/>
        <v>0</v>
      </c>
    </row>
    <row r="612" spans="1:23" hidden="1" outlineLevel="2" x14ac:dyDescent="0.2"/>
    <row r="613" spans="1:23" hidden="1" outlineLevel="1" x14ac:dyDescent="0.2"/>
    <row r="614" spans="1:23" hidden="1" outlineLevel="1" x14ac:dyDescent="0.2"/>
    <row r="615" spans="1:23" s="21" customFormat="1" hidden="1" outlineLevel="1" x14ac:dyDescent="0.2">
      <c r="A615" s="17"/>
      <c r="B615" s="17"/>
      <c r="C615" s="35" t="s">
        <v>410</v>
      </c>
      <c r="D615" s="31"/>
    </row>
    <row r="616" spans="1:23" hidden="1" outlineLevel="1" x14ac:dyDescent="0.2"/>
    <row r="617" spans="1:23" hidden="1" outlineLevel="2" x14ac:dyDescent="0.2">
      <c r="B617" s="33" t="s">
        <v>2302</v>
      </c>
    </row>
    <row r="618" spans="1:23" hidden="1" outlineLevel="2" x14ac:dyDescent="0.2">
      <c r="E618" s="37" t="str">
        <f t="shared" ref="E618:W618" si="177" xml:space="preserve"> E$382</f>
        <v xml:space="preserve">Revenue adjustment eligibile for tax uplift - active (WR) </v>
      </c>
      <c r="F618" s="4">
        <f t="shared" si="177"/>
        <v>0</v>
      </c>
      <c r="G618" s="4" t="str">
        <f t="shared" si="177"/>
        <v>£m</v>
      </c>
      <c r="H618" s="4">
        <f t="shared" si="177"/>
        <v>0</v>
      </c>
      <c r="I618" s="4">
        <f t="shared" si="177"/>
        <v>0</v>
      </c>
      <c r="J618" s="4">
        <f t="shared" si="177"/>
        <v>0</v>
      </c>
      <c r="K618" s="4">
        <f t="shared" si="177"/>
        <v>0</v>
      </c>
      <c r="L618" s="4">
        <f t="shared" si="177"/>
        <v>0</v>
      </c>
      <c r="M618" s="4">
        <f t="shared" si="177"/>
        <v>0</v>
      </c>
      <c r="N618" s="4">
        <f t="shared" si="177"/>
        <v>0</v>
      </c>
      <c r="O618" s="4">
        <f t="shared" si="177"/>
        <v>0</v>
      </c>
      <c r="P618" s="4">
        <f t="shared" si="177"/>
        <v>0</v>
      </c>
      <c r="Q618" s="4">
        <f t="shared" si="177"/>
        <v>0</v>
      </c>
      <c r="R618" s="4">
        <f t="shared" si="177"/>
        <v>0</v>
      </c>
      <c r="S618" s="4">
        <f t="shared" si="177"/>
        <v>0</v>
      </c>
      <c r="T618" s="4">
        <f t="shared" si="177"/>
        <v>0</v>
      </c>
      <c r="U618" s="4">
        <f t="shared" si="177"/>
        <v>0</v>
      </c>
      <c r="V618" s="4">
        <f t="shared" si="177"/>
        <v>0</v>
      </c>
      <c r="W618" s="4">
        <f t="shared" si="177"/>
        <v>0</v>
      </c>
    </row>
    <row r="619" spans="1:23" hidden="1" outlineLevel="2" x14ac:dyDescent="0.2">
      <c r="E619" s="37" t="str">
        <f t="shared" ref="E619:W619" si="178" xml:space="preserve"> E$383</f>
        <v xml:space="preserve">Revenue adjustment eligibile for tax uplift - active (WN) </v>
      </c>
      <c r="F619" s="4">
        <f t="shared" si="178"/>
        <v>0</v>
      </c>
      <c r="G619" s="4" t="str">
        <f t="shared" si="178"/>
        <v>£m</v>
      </c>
      <c r="H619" s="4">
        <f t="shared" si="178"/>
        <v>0</v>
      </c>
      <c r="I619" s="4">
        <f t="shared" si="178"/>
        <v>0</v>
      </c>
      <c r="J619" s="4">
        <f t="shared" si="178"/>
        <v>0</v>
      </c>
      <c r="K619" s="4">
        <f t="shared" si="178"/>
        <v>0</v>
      </c>
      <c r="L619" s="4">
        <f t="shared" si="178"/>
        <v>0</v>
      </c>
      <c r="M619" s="4">
        <f t="shared" si="178"/>
        <v>0</v>
      </c>
      <c r="N619" s="4">
        <f t="shared" si="178"/>
        <v>0</v>
      </c>
      <c r="O619" s="4">
        <f t="shared" si="178"/>
        <v>0</v>
      </c>
      <c r="P619" s="4">
        <f t="shared" si="178"/>
        <v>0</v>
      </c>
      <c r="Q619" s="4">
        <f t="shared" si="178"/>
        <v>0</v>
      </c>
      <c r="R619" s="4">
        <f t="shared" si="178"/>
        <v>0</v>
      </c>
      <c r="S619" s="4">
        <f t="shared" si="178"/>
        <v>0</v>
      </c>
      <c r="T619" s="4">
        <f t="shared" si="178"/>
        <v>0</v>
      </c>
      <c r="U619" s="4">
        <f t="shared" si="178"/>
        <v>0</v>
      </c>
      <c r="V619" s="4">
        <f t="shared" si="178"/>
        <v>0</v>
      </c>
      <c r="W619" s="4">
        <f t="shared" si="178"/>
        <v>0</v>
      </c>
    </row>
    <row r="620" spans="1:23" hidden="1" outlineLevel="2" x14ac:dyDescent="0.2">
      <c r="E620" s="37" t="str">
        <f t="shared" ref="E620:W620" si="179" xml:space="preserve"> E$384</f>
        <v xml:space="preserve">Revenue adjustment eligibile for tax uplift - active (WWN) </v>
      </c>
      <c r="F620" s="4">
        <f t="shared" si="179"/>
        <v>0</v>
      </c>
      <c r="G620" s="4" t="str">
        <f t="shared" si="179"/>
        <v>£m</v>
      </c>
      <c r="H620" s="4">
        <f t="shared" si="179"/>
        <v>0</v>
      </c>
      <c r="I620" s="4">
        <f t="shared" si="179"/>
        <v>0</v>
      </c>
      <c r="J620" s="4">
        <f t="shared" si="179"/>
        <v>0</v>
      </c>
      <c r="K620" s="4">
        <f t="shared" si="179"/>
        <v>0</v>
      </c>
      <c r="L620" s="4">
        <f t="shared" si="179"/>
        <v>0</v>
      </c>
      <c r="M620" s="4">
        <f t="shared" si="179"/>
        <v>0</v>
      </c>
      <c r="N620" s="4">
        <f t="shared" si="179"/>
        <v>0</v>
      </c>
      <c r="O620" s="4">
        <f t="shared" si="179"/>
        <v>0</v>
      </c>
      <c r="P620" s="4">
        <f t="shared" si="179"/>
        <v>0</v>
      </c>
      <c r="Q620" s="4">
        <f t="shared" si="179"/>
        <v>0</v>
      </c>
      <c r="R620" s="4">
        <f t="shared" si="179"/>
        <v>0</v>
      </c>
      <c r="S620" s="4">
        <f t="shared" si="179"/>
        <v>0</v>
      </c>
      <c r="T620" s="4">
        <f t="shared" si="179"/>
        <v>0</v>
      </c>
      <c r="U620" s="4">
        <f t="shared" si="179"/>
        <v>0</v>
      </c>
      <c r="V620" s="4">
        <f t="shared" si="179"/>
        <v>0</v>
      </c>
      <c r="W620" s="4">
        <f t="shared" si="179"/>
        <v>0</v>
      </c>
    </row>
    <row r="621" spans="1:23" hidden="1" outlineLevel="2" x14ac:dyDescent="0.2">
      <c r="E621" s="37" t="str">
        <f t="shared" ref="E621:W621" si="180" xml:space="preserve"> E$385</f>
        <v xml:space="preserve">Revenue adjustment eligibile for tax uplift - active (BR) </v>
      </c>
      <c r="F621" s="4">
        <f t="shared" si="180"/>
        <v>0</v>
      </c>
      <c r="G621" s="4" t="str">
        <f t="shared" si="180"/>
        <v>£m</v>
      </c>
      <c r="H621" s="4">
        <f t="shared" si="180"/>
        <v>0</v>
      </c>
      <c r="I621" s="4">
        <f t="shared" si="180"/>
        <v>0</v>
      </c>
      <c r="J621" s="4">
        <f t="shared" si="180"/>
        <v>0</v>
      </c>
      <c r="K621" s="4">
        <f t="shared" si="180"/>
        <v>0</v>
      </c>
      <c r="L621" s="4">
        <f t="shared" si="180"/>
        <v>0</v>
      </c>
      <c r="M621" s="4">
        <f t="shared" si="180"/>
        <v>0</v>
      </c>
      <c r="N621" s="4">
        <f t="shared" si="180"/>
        <v>0</v>
      </c>
      <c r="O621" s="4">
        <f t="shared" si="180"/>
        <v>0</v>
      </c>
      <c r="P621" s="4">
        <f t="shared" si="180"/>
        <v>0</v>
      </c>
      <c r="Q621" s="4">
        <f t="shared" si="180"/>
        <v>0</v>
      </c>
      <c r="R621" s="4">
        <f t="shared" si="180"/>
        <v>0</v>
      </c>
      <c r="S621" s="4">
        <f t="shared" si="180"/>
        <v>0</v>
      </c>
      <c r="T621" s="4">
        <f t="shared" si="180"/>
        <v>0</v>
      </c>
      <c r="U621" s="4">
        <f t="shared" si="180"/>
        <v>0</v>
      </c>
      <c r="V621" s="4">
        <f t="shared" si="180"/>
        <v>0</v>
      </c>
      <c r="W621" s="4">
        <f t="shared" si="180"/>
        <v>0</v>
      </c>
    </row>
    <row r="622" spans="1:23" hidden="1" outlineLevel="2" x14ac:dyDescent="0.2">
      <c r="E622" s="37" t="str">
        <f t="shared" ref="E622:W622" si="181" xml:space="preserve"> E$386</f>
        <v xml:space="preserve">Revenue adjustment eligibile for tax uplift - active (ADDN1) </v>
      </c>
      <c r="F622" s="4">
        <f t="shared" si="181"/>
        <v>0</v>
      </c>
      <c r="G622" s="4" t="str">
        <f t="shared" si="181"/>
        <v>£m</v>
      </c>
      <c r="H622" s="4">
        <f t="shared" si="181"/>
        <v>0</v>
      </c>
      <c r="I622" s="4">
        <f t="shared" si="181"/>
        <v>0</v>
      </c>
      <c r="J622" s="4">
        <f t="shared" si="181"/>
        <v>0</v>
      </c>
      <c r="K622" s="4">
        <f t="shared" si="181"/>
        <v>0</v>
      </c>
      <c r="L622" s="4">
        <f t="shared" si="181"/>
        <v>0</v>
      </c>
      <c r="M622" s="4">
        <f t="shared" si="181"/>
        <v>0</v>
      </c>
      <c r="N622" s="4">
        <f t="shared" si="181"/>
        <v>0</v>
      </c>
      <c r="O622" s="4">
        <f t="shared" si="181"/>
        <v>0</v>
      </c>
      <c r="P622" s="4">
        <f t="shared" si="181"/>
        <v>0</v>
      </c>
      <c r="Q622" s="4">
        <f t="shared" si="181"/>
        <v>0</v>
      </c>
      <c r="R622" s="4">
        <f t="shared" si="181"/>
        <v>0</v>
      </c>
      <c r="S622" s="4">
        <f t="shared" si="181"/>
        <v>0</v>
      </c>
      <c r="T622" s="4">
        <f t="shared" si="181"/>
        <v>0</v>
      </c>
      <c r="U622" s="4">
        <f t="shared" si="181"/>
        <v>0</v>
      </c>
      <c r="V622" s="4">
        <f t="shared" si="181"/>
        <v>0</v>
      </c>
      <c r="W622" s="4">
        <f t="shared" si="181"/>
        <v>0</v>
      </c>
    </row>
    <row r="623" spans="1:23" hidden="1" outlineLevel="2" x14ac:dyDescent="0.2">
      <c r="E623" s="37" t="str">
        <f t="shared" ref="E623:W623" si="182" xml:space="preserve"> E$387</f>
        <v xml:space="preserve">Revenue adjustment eligibile for tax uplift - active (ADDN2) </v>
      </c>
      <c r="F623" s="4">
        <f t="shared" si="182"/>
        <v>0</v>
      </c>
      <c r="G623" s="4" t="str">
        <f t="shared" si="182"/>
        <v>£m</v>
      </c>
      <c r="H623" s="4">
        <f t="shared" si="182"/>
        <v>0</v>
      </c>
      <c r="I623" s="4">
        <f t="shared" si="182"/>
        <v>0</v>
      </c>
      <c r="J623" s="4">
        <f t="shared" si="182"/>
        <v>0</v>
      </c>
      <c r="K623" s="4">
        <f t="shared" si="182"/>
        <v>0</v>
      </c>
      <c r="L623" s="4">
        <f t="shared" si="182"/>
        <v>0</v>
      </c>
      <c r="M623" s="4">
        <f t="shared" si="182"/>
        <v>0</v>
      </c>
      <c r="N623" s="4">
        <f t="shared" si="182"/>
        <v>0</v>
      </c>
      <c r="O623" s="4">
        <f t="shared" si="182"/>
        <v>0</v>
      </c>
      <c r="P623" s="4">
        <f t="shared" si="182"/>
        <v>0</v>
      </c>
      <c r="Q623" s="4">
        <f t="shared" si="182"/>
        <v>0</v>
      </c>
      <c r="R623" s="4">
        <f t="shared" si="182"/>
        <v>0</v>
      </c>
      <c r="S623" s="4">
        <f t="shared" si="182"/>
        <v>0</v>
      </c>
      <c r="T623" s="4">
        <f t="shared" si="182"/>
        <v>0</v>
      </c>
      <c r="U623" s="4">
        <f t="shared" si="182"/>
        <v>0</v>
      </c>
      <c r="V623" s="4">
        <f t="shared" si="182"/>
        <v>0</v>
      </c>
      <c r="W623" s="4">
        <f t="shared" si="182"/>
        <v>0</v>
      </c>
    </row>
    <row r="624" spans="1:23" hidden="1" outlineLevel="2" x14ac:dyDescent="0.2">
      <c r="E624" s="37" t="str">
        <f t="shared" ref="E624:W624" si="183" xml:space="preserve"> E$388</f>
        <v xml:space="preserve">Revenue adjustment eligibile for tax uplift - active (Residential retail) </v>
      </c>
      <c r="F624" s="4">
        <f t="shared" si="183"/>
        <v>0</v>
      </c>
      <c r="G624" s="4" t="str">
        <f t="shared" si="183"/>
        <v>£m</v>
      </c>
      <c r="H624" s="4">
        <f t="shared" si="183"/>
        <v>0</v>
      </c>
      <c r="I624" s="4">
        <f t="shared" si="183"/>
        <v>0</v>
      </c>
      <c r="J624" s="4">
        <f t="shared" si="183"/>
        <v>0</v>
      </c>
      <c r="K624" s="4">
        <f t="shared" si="183"/>
        <v>0</v>
      </c>
      <c r="L624" s="4">
        <f t="shared" si="183"/>
        <v>0</v>
      </c>
      <c r="M624" s="4">
        <f t="shared" si="183"/>
        <v>0</v>
      </c>
      <c r="N624" s="4">
        <f t="shared" si="183"/>
        <v>0</v>
      </c>
      <c r="O624" s="4">
        <f t="shared" si="183"/>
        <v>0</v>
      </c>
      <c r="P624" s="4">
        <f t="shared" si="183"/>
        <v>0</v>
      </c>
      <c r="Q624" s="4">
        <f t="shared" si="183"/>
        <v>0</v>
      </c>
      <c r="R624" s="4">
        <f t="shared" si="183"/>
        <v>0</v>
      </c>
      <c r="S624" s="4">
        <f t="shared" si="183"/>
        <v>0</v>
      </c>
      <c r="T624" s="4">
        <f t="shared" si="183"/>
        <v>0</v>
      </c>
      <c r="U624" s="4">
        <f t="shared" si="183"/>
        <v>0</v>
      </c>
      <c r="V624" s="4">
        <f t="shared" si="183"/>
        <v>0</v>
      </c>
      <c r="W624" s="4">
        <f t="shared" si="183"/>
        <v>0</v>
      </c>
    </row>
    <row r="625" spans="5:23" hidden="1" outlineLevel="2" x14ac:dyDescent="0.2">
      <c r="E625" s="37" t="str">
        <f t="shared" ref="E625:W625" si="184" xml:space="preserve"> E$389</f>
        <v xml:space="preserve">Revenue adjustment eligibile for tax uplift - active (Business retail) </v>
      </c>
      <c r="F625" s="4">
        <f t="shared" si="184"/>
        <v>0</v>
      </c>
      <c r="G625" s="4" t="str">
        <f t="shared" si="184"/>
        <v>£m</v>
      </c>
      <c r="H625" s="4">
        <f t="shared" si="184"/>
        <v>0</v>
      </c>
      <c r="I625" s="4">
        <f t="shared" si="184"/>
        <v>0</v>
      </c>
      <c r="J625" s="4">
        <f t="shared" si="184"/>
        <v>0</v>
      </c>
      <c r="K625" s="4">
        <f t="shared" si="184"/>
        <v>0</v>
      </c>
      <c r="L625" s="4">
        <f t="shared" si="184"/>
        <v>0</v>
      </c>
      <c r="M625" s="4">
        <f t="shared" si="184"/>
        <v>0</v>
      </c>
      <c r="N625" s="4">
        <f t="shared" si="184"/>
        <v>0</v>
      </c>
      <c r="O625" s="4">
        <f t="shared" si="184"/>
        <v>0</v>
      </c>
      <c r="P625" s="4">
        <f t="shared" si="184"/>
        <v>0</v>
      </c>
      <c r="Q625" s="4">
        <f t="shared" si="184"/>
        <v>0</v>
      </c>
      <c r="R625" s="4">
        <f t="shared" si="184"/>
        <v>0</v>
      </c>
      <c r="S625" s="4">
        <f t="shared" si="184"/>
        <v>0</v>
      </c>
      <c r="T625" s="4">
        <f t="shared" si="184"/>
        <v>0</v>
      </c>
      <c r="U625" s="4">
        <f t="shared" si="184"/>
        <v>0</v>
      </c>
      <c r="V625" s="4">
        <f t="shared" si="184"/>
        <v>0</v>
      </c>
      <c r="W625" s="4">
        <f t="shared" si="184"/>
        <v>0</v>
      </c>
    </row>
    <row r="626" spans="5:23" hidden="1" outlineLevel="2" x14ac:dyDescent="0.2">
      <c r="E626" s="37" t="str">
        <f t="shared" ref="E626:W626" si="185" xml:space="preserve"> E$482</f>
        <v xml:space="preserve">In-period revenue adjustments applied in 2030-31 allowed revenues eligible for tax uplift - real (2027-28 CPIH FYA prices) (WR) </v>
      </c>
      <c r="F626" s="4">
        <f t="shared" si="185"/>
        <v>0</v>
      </c>
      <c r="G626" s="4" t="str">
        <f t="shared" si="185"/>
        <v>£m</v>
      </c>
      <c r="H626" s="4">
        <f t="shared" si="185"/>
        <v>0</v>
      </c>
      <c r="I626" s="4">
        <f t="shared" si="185"/>
        <v>0</v>
      </c>
      <c r="J626" s="4">
        <f t="shared" si="185"/>
        <v>0</v>
      </c>
      <c r="K626" s="4">
        <f t="shared" si="185"/>
        <v>0</v>
      </c>
      <c r="L626" s="4">
        <f t="shared" si="185"/>
        <v>0</v>
      </c>
      <c r="M626" s="4">
        <f t="shared" si="185"/>
        <v>0</v>
      </c>
      <c r="N626" s="4">
        <f t="shared" si="185"/>
        <v>0</v>
      </c>
      <c r="O626" s="4">
        <f t="shared" si="185"/>
        <v>0</v>
      </c>
      <c r="P626" s="4">
        <f t="shared" si="185"/>
        <v>0</v>
      </c>
      <c r="Q626" s="4">
        <f t="shared" si="185"/>
        <v>0</v>
      </c>
      <c r="R626" s="4">
        <f t="shared" si="185"/>
        <v>0</v>
      </c>
      <c r="S626" s="4">
        <f t="shared" si="185"/>
        <v>0</v>
      </c>
      <c r="T626" s="4">
        <f t="shared" si="185"/>
        <v>0</v>
      </c>
      <c r="U626" s="4">
        <f t="shared" si="185"/>
        <v>0</v>
      </c>
      <c r="V626" s="4">
        <f t="shared" si="185"/>
        <v>0</v>
      </c>
      <c r="W626" s="4">
        <f t="shared" si="185"/>
        <v>0</v>
      </c>
    </row>
    <row r="627" spans="5:23" hidden="1" outlineLevel="2" x14ac:dyDescent="0.2">
      <c r="E627" s="37" t="str">
        <f t="shared" ref="E627:W627" si="186" xml:space="preserve"> E$483</f>
        <v xml:space="preserve">In-period revenue adjustments applied in 2030-31 allowed revenues eligible for tax uplift - real (2027-28 CPIH FYA prices) (WN) </v>
      </c>
      <c r="F627" s="4">
        <f t="shared" si="186"/>
        <v>0</v>
      </c>
      <c r="G627" s="4" t="str">
        <f t="shared" si="186"/>
        <v>£m</v>
      </c>
      <c r="H627" s="4">
        <f t="shared" si="186"/>
        <v>0</v>
      </c>
      <c r="I627" s="4">
        <f t="shared" si="186"/>
        <v>0</v>
      </c>
      <c r="J627" s="4">
        <f t="shared" si="186"/>
        <v>0</v>
      </c>
      <c r="K627" s="4">
        <f t="shared" si="186"/>
        <v>0</v>
      </c>
      <c r="L627" s="4">
        <f t="shared" si="186"/>
        <v>0</v>
      </c>
      <c r="M627" s="4">
        <f t="shared" si="186"/>
        <v>0</v>
      </c>
      <c r="N627" s="4">
        <f t="shared" si="186"/>
        <v>0</v>
      </c>
      <c r="O627" s="4">
        <f t="shared" si="186"/>
        <v>0</v>
      </c>
      <c r="P627" s="4">
        <f t="shared" si="186"/>
        <v>0</v>
      </c>
      <c r="Q627" s="4">
        <f t="shared" si="186"/>
        <v>0</v>
      </c>
      <c r="R627" s="4">
        <f t="shared" si="186"/>
        <v>0</v>
      </c>
      <c r="S627" s="4">
        <f t="shared" si="186"/>
        <v>0</v>
      </c>
      <c r="T627" s="4">
        <f t="shared" si="186"/>
        <v>0</v>
      </c>
      <c r="U627" s="4">
        <f t="shared" si="186"/>
        <v>0</v>
      </c>
      <c r="V627" s="4">
        <f t="shared" si="186"/>
        <v>0</v>
      </c>
      <c r="W627" s="4">
        <f t="shared" si="186"/>
        <v>0</v>
      </c>
    </row>
    <row r="628" spans="5:23" hidden="1" outlineLevel="2" x14ac:dyDescent="0.2">
      <c r="E628" s="37" t="str">
        <f t="shared" ref="E628:W628" si="187" xml:space="preserve"> E$484</f>
        <v xml:space="preserve">In-period revenue adjustments applied in 2030-31 allowed revenues eligible for tax uplift - real (2027-28 CPIH FYA prices) (WWN) </v>
      </c>
      <c r="F628" s="4">
        <f t="shared" si="187"/>
        <v>0</v>
      </c>
      <c r="G628" s="4" t="str">
        <f t="shared" si="187"/>
        <v>£m</v>
      </c>
      <c r="H628" s="4">
        <f t="shared" si="187"/>
        <v>0</v>
      </c>
      <c r="I628" s="4">
        <f t="shared" si="187"/>
        <v>0</v>
      </c>
      <c r="J628" s="4">
        <f t="shared" si="187"/>
        <v>0</v>
      </c>
      <c r="K628" s="4">
        <f t="shared" si="187"/>
        <v>0</v>
      </c>
      <c r="L628" s="4">
        <f t="shared" si="187"/>
        <v>0</v>
      </c>
      <c r="M628" s="4">
        <f t="shared" si="187"/>
        <v>0</v>
      </c>
      <c r="N628" s="4">
        <f t="shared" si="187"/>
        <v>0</v>
      </c>
      <c r="O628" s="4">
        <f t="shared" si="187"/>
        <v>0</v>
      </c>
      <c r="P628" s="4">
        <f t="shared" si="187"/>
        <v>0</v>
      </c>
      <c r="Q628" s="4">
        <f t="shared" si="187"/>
        <v>0</v>
      </c>
      <c r="R628" s="4">
        <f t="shared" si="187"/>
        <v>0</v>
      </c>
      <c r="S628" s="4">
        <f t="shared" si="187"/>
        <v>0</v>
      </c>
      <c r="T628" s="4">
        <f t="shared" si="187"/>
        <v>0</v>
      </c>
      <c r="U628" s="4">
        <f t="shared" si="187"/>
        <v>0</v>
      </c>
      <c r="V628" s="4">
        <f t="shared" si="187"/>
        <v>0</v>
      </c>
      <c r="W628" s="4">
        <f t="shared" si="187"/>
        <v>0</v>
      </c>
    </row>
    <row r="629" spans="5:23" hidden="1" outlineLevel="2" x14ac:dyDescent="0.2">
      <c r="E629" s="37" t="str">
        <f t="shared" ref="E629:W629" si="188" xml:space="preserve"> E$485</f>
        <v xml:space="preserve">In-period revenue adjustments applied in 2030-31 allowed revenues eligible for tax uplift - real (2027-28 CPIH FYA prices) (BR) </v>
      </c>
      <c r="F629" s="4">
        <f t="shared" si="188"/>
        <v>0</v>
      </c>
      <c r="G629" s="4" t="str">
        <f t="shared" si="188"/>
        <v>£m</v>
      </c>
      <c r="H629" s="4">
        <f t="shared" si="188"/>
        <v>0</v>
      </c>
      <c r="I629" s="4">
        <f t="shared" si="188"/>
        <v>0</v>
      </c>
      <c r="J629" s="4">
        <f t="shared" si="188"/>
        <v>0</v>
      </c>
      <c r="K629" s="4">
        <f t="shared" si="188"/>
        <v>0</v>
      </c>
      <c r="L629" s="4">
        <f t="shared" si="188"/>
        <v>0</v>
      </c>
      <c r="M629" s="4">
        <f t="shared" si="188"/>
        <v>0</v>
      </c>
      <c r="N629" s="4">
        <f t="shared" si="188"/>
        <v>0</v>
      </c>
      <c r="O629" s="4">
        <f t="shared" si="188"/>
        <v>0</v>
      </c>
      <c r="P629" s="4">
        <f t="shared" si="188"/>
        <v>0</v>
      </c>
      <c r="Q629" s="4">
        <f t="shared" si="188"/>
        <v>0</v>
      </c>
      <c r="R629" s="4">
        <f t="shared" si="188"/>
        <v>0</v>
      </c>
      <c r="S629" s="4">
        <f t="shared" si="188"/>
        <v>0</v>
      </c>
      <c r="T629" s="4">
        <f t="shared" si="188"/>
        <v>0</v>
      </c>
      <c r="U629" s="4">
        <f t="shared" si="188"/>
        <v>0</v>
      </c>
      <c r="V629" s="4">
        <f t="shared" si="188"/>
        <v>0</v>
      </c>
      <c r="W629" s="4">
        <f t="shared" si="188"/>
        <v>0</v>
      </c>
    </row>
    <row r="630" spans="5:23" hidden="1" outlineLevel="2" x14ac:dyDescent="0.2">
      <c r="E630" s="37" t="str">
        <f t="shared" ref="E630:W630" si="189" xml:space="preserve"> E$486</f>
        <v xml:space="preserve">In-period revenue adjustments applied in 2030-31 allowed revenues eligible for tax uplift - real (2027-28 CPIH FYA prices) (ADDN1) </v>
      </c>
      <c r="F630" s="4">
        <f t="shared" si="189"/>
        <v>0</v>
      </c>
      <c r="G630" s="4" t="str">
        <f t="shared" si="189"/>
        <v>£m</v>
      </c>
      <c r="H630" s="4">
        <f t="shared" si="189"/>
        <v>0</v>
      </c>
      <c r="I630" s="4">
        <f t="shared" si="189"/>
        <v>0</v>
      </c>
      <c r="J630" s="4">
        <f t="shared" si="189"/>
        <v>0</v>
      </c>
      <c r="K630" s="4">
        <f t="shared" si="189"/>
        <v>0</v>
      </c>
      <c r="L630" s="4">
        <f t="shared" si="189"/>
        <v>0</v>
      </c>
      <c r="M630" s="4">
        <f t="shared" si="189"/>
        <v>0</v>
      </c>
      <c r="N630" s="4">
        <f t="shared" si="189"/>
        <v>0</v>
      </c>
      <c r="O630" s="4">
        <f t="shared" si="189"/>
        <v>0</v>
      </c>
      <c r="P630" s="4">
        <f t="shared" si="189"/>
        <v>0</v>
      </c>
      <c r="Q630" s="4">
        <f t="shared" si="189"/>
        <v>0</v>
      </c>
      <c r="R630" s="4">
        <f t="shared" si="189"/>
        <v>0</v>
      </c>
      <c r="S630" s="4">
        <f t="shared" si="189"/>
        <v>0</v>
      </c>
      <c r="T630" s="4">
        <f t="shared" si="189"/>
        <v>0</v>
      </c>
      <c r="U630" s="4">
        <f t="shared" si="189"/>
        <v>0</v>
      </c>
      <c r="V630" s="4">
        <f t="shared" si="189"/>
        <v>0</v>
      </c>
      <c r="W630" s="4">
        <f t="shared" si="189"/>
        <v>0</v>
      </c>
    </row>
    <row r="631" spans="5:23" hidden="1" outlineLevel="2" x14ac:dyDescent="0.2">
      <c r="E631" s="37" t="str">
        <f t="shared" ref="E631:W631" si="190" xml:space="preserve"> E$487</f>
        <v xml:space="preserve">In-period revenue adjustments applied in 2030-31 allowed revenues eligible for tax uplift - real (2027-28 CPIH FYA prices) (ADDN2) </v>
      </c>
      <c r="F631" s="4">
        <f t="shared" si="190"/>
        <v>0</v>
      </c>
      <c r="G631" s="4" t="str">
        <f t="shared" si="190"/>
        <v>£m</v>
      </c>
      <c r="H631" s="4">
        <f t="shared" si="190"/>
        <v>0</v>
      </c>
      <c r="I631" s="4">
        <f t="shared" si="190"/>
        <v>0</v>
      </c>
      <c r="J631" s="4">
        <f t="shared" si="190"/>
        <v>0</v>
      </c>
      <c r="K631" s="4">
        <f t="shared" si="190"/>
        <v>0</v>
      </c>
      <c r="L631" s="4">
        <f t="shared" si="190"/>
        <v>0</v>
      </c>
      <c r="M631" s="4">
        <f t="shared" si="190"/>
        <v>0</v>
      </c>
      <c r="N631" s="4">
        <f t="shared" si="190"/>
        <v>0</v>
      </c>
      <c r="O631" s="4">
        <f t="shared" si="190"/>
        <v>0</v>
      </c>
      <c r="P631" s="4">
        <f t="shared" si="190"/>
        <v>0</v>
      </c>
      <c r="Q631" s="4">
        <f t="shared" si="190"/>
        <v>0</v>
      </c>
      <c r="R631" s="4">
        <f t="shared" si="190"/>
        <v>0</v>
      </c>
      <c r="S631" s="4">
        <f t="shared" si="190"/>
        <v>0</v>
      </c>
      <c r="T631" s="4">
        <f t="shared" si="190"/>
        <v>0</v>
      </c>
      <c r="U631" s="4">
        <f t="shared" si="190"/>
        <v>0</v>
      </c>
      <c r="V631" s="4">
        <f t="shared" si="190"/>
        <v>0</v>
      </c>
      <c r="W631" s="4">
        <f t="shared" si="190"/>
        <v>0</v>
      </c>
    </row>
    <row r="632" spans="5:23" hidden="1" outlineLevel="2" x14ac:dyDescent="0.2">
      <c r="E632" s="37" t="str">
        <f t="shared" ref="E632:W632" si="191" xml:space="preserve"> E$488</f>
        <v xml:space="preserve">In-period revenue adjustments applied in 2030-31 allowed revenues eligible for tax uplift - real (2027-28 CPIH FYA prices) (Residential retail) </v>
      </c>
      <c r="F632" s="4">
        <f t="shared" si="191"/>
        <v>0</v>
      </c>
      <c r="G632" s="4" t="str">
        <f t="shared" si="191"/>
        <v>£m</v>
      </c>
      <c r="H632" s="4">
        <f t="shared" si="191"/>
        <v>0</v>
      </c>
      <c r="I632" s="4">
        <f t="shared" si="191"/>
        <v>0</v>
      </c>
      <c r="J632" s="4">
        <f t="shared" si="191"/>
        <v>0</v>
      </c>
      <c r="K632" s="4">
        <f t="shared" si="191"/>
        <v>0</v>
      </c>
      <c r="L632" s="4">
        <f t="shared" si="191"/>
        <v>0</v>
      </c>
      <c r="M632" s="4">
        <f t="shared" si="191"/>
        <v>0</v>
      </c>
      <c r="N632" s="4">
        <f t="shared" si="191"/>
        <v>0</v>
      </c>
      <c r="O632" s="4">
        <f t="shared" si="191"/>
        <v>0</v>
      </c>
      <c r="P632" s="4">
        <f t="shared" si="191"/>
        <v>0</v>
      </c>
      <c r="Q632" s="4">
        <f t="shared" si="191"/>
        <v>0</v>
      </c>
      <c r="R632" s="4">
        <f t="shared" si="191"/>
        <v>0</v>
      </c>
      <c r="S632" s="4">
        <f t="shared" si="191"/>
        <v>0</v>
      </c>
      <c r="T632" s="4">
        <f t="shared" si="191"/>
        <v>0</v>
      </c>
      <c r="U632" s="4">
        <f t="shared" si="191"/>
        <v>0</v>
      </c>
      <c r="V632" s="4">
        <f t="shared" si="191"/>
        <v>0</v>
      </c>
      <c r="W632" s="4">
        <f t="shared" si="191"/>
        <v>0</v>
      </c>
    </row>
    <row r="633" spans="5:23" hidden="1" outlineLevel="2" x14ac:dyDescent="0.2">
      <c r="E633" s="37" t="str">
        <f t="shared" ref="E633:W633" si="192" xml:space="preserve"> E$489</f>
        <v xml:space="preserve">In-period revenue adjustments applied in 2030-31 allowed revenues eligible for tax uplift - real (2027-28 CPIH FYA prices) (Business retail) </v>
      </c>
      <c r="F633" s="4">
        <f t="shared" si="192"/>
        <v>0</v>
      </c>
      <c r="G633" s="4" t="str">
        <f t="shared" si="192"/>
        <v>£m</v>
      </c>
      <c r="H633" s="4">
        <f t="shared" si="192"/>
        <v>0</v>
      </c>
      <c r="I633" s="4">
        <f t="shared" si="192"/>
        <v>0</v>
      </c>
      <c r="J633" s="4">
        <f t="shared" si="192"/>
        <v>0</v>
      </c>
      <c r="K633" s="4">
        <f t="shared" si="192"/>
        <v>0</v>
      </c>
      <c r="L633" s="4">
        <f t="shared" si="192"/>
        <v>0</v>
      </c>
      <c r="M633" s="4">
        <f t="shared" si="192"/>
        <v>0</v>
      </c>
      <c r="N633" s="4">
        <f t="shared" si="192"/>
        <v>0</v>
      </c>
      <c r="O633" s="4">
        <f t="shared" si="192"/>
        <v>0</v>
      </c>
      <c r="P633" s="4">
        <f t="shared" si="192"/>
        <v>0</v>
      </c>
      <c r="Q633" s="4">
        <f t="shared" si="192"/>
        <v>0</v>
      </c>
      <c r="R633" s="4">
        <f t="shared" si="192"/>
        <v>0</v>
      </c>
      <c r="S633" s="4">
        <f t="shared" si="192"/>
        <v>0</v>
      </c>
      <c r="T633" s="4">
        <f t="shared" si="192"/>
        <v>0</v>
      </c>
      <c r="U633" s="4">
        <f t="shared" si="192"/>
        <v>0</v>
      </c>
      <c r="V633" s="4">
        <f t="shared" si="192"/>
        <v>0</v>
      </c>
      <c r="W633" s="4">
        <f t="shared" si="192"/>
        <v>0</v>
      </c>
    </row>
    <row r="634" spans="5:23" hidden="1" outlineLevel="2" x14ac:dyDescent="0.2">
      <c r="E634" s="37" t="str">
        <f t="shared" ref="E634:W634" si="193" xml:space="preserve"> E$555</f>
        <v xml:space="preserve">In-period revenue adjustments applied in 2031-32 allowed revenues eligible for tax uplift - real (2027-28 CPIH FYA prices) (WR) </v>
      </c>
      <c r="F634" s="4">
        <f t="shared" si="193"/>
        <v>0</v>
      </c>
      <c r="G634" s="4" t="str">
        <f t="shared" si="193"/>
        <v>£m</v>
      </c>
      <c r="H634" s="4">
        <f t="shared" si="193"/>
        <v>0</v>
      </c>
      <c r="I634" s="4">
        <f t="shared" si="193"/>
        <v>0</v>
      </c>
      <c r="J634" s="4">
        <f t="shared" si="193"/>
        <v>0</v>
      </c>
      <c r="K634" s="4">
        <f t="shared" si="193"/>
        <v>0</v>
      </c>
      <c r="L634" s="4">
        <f t="shared" si="193"/>
        <v>0</v>
      </c>
      <c r="M634" s="4">
        <f t="shared" si="193"/>
        <v>0</v>
      </c>
      <c r="N634" s="4">
        <f t="shared" si="193"/>
        <v>0</v>
      </c>
      <c r="O634" s="4">
        <f t="shared" si="193"/>
        <v>0</v>
      </c>
      <c r="P634" s="4">
        <f t="shared" si="193"/>
        <v>0</v>
      </c>
      <c r="Q634" s="4">
        <f t="shared" si="193"/>
        <v>0</v>
      </c>
      <c r="R634" s="4">
        <f t="shared" si="193"/>
        <v>0</v>
      </c>
      <c r="S634" s="4">
        <f t="shared" si="193"/>
        <v>0</v>
      </c>
      <c r="T634" s="4">
        <f t="shared" si="193"/>
        <v>0</v>
      </c>
      <c r="U634" s="4">
        <f t="shared" si="193"/>
        <v>0</v>
      </c>
      <c r="V634" s="4">
        <f t="shared" si="193"/>
        <v>0</v>
      </c>
      <c r="W634" s="4">
        <f t="shared" si="193"/>
        <v>0</v>
      </c>
    </row>
    <row r="635" spans="5:23" hidden="1" outlineLevel="2" x14ac:dyDescent="0.2">
      <c r="E635" s="37" t="str">
        <f t="shared" ref="E635:W635" si="194" xml:space="preserve"> E$556</f>
        <v xml:space="preserve">In-period revenue adjustments applied in 2031-32 allowed revenues eligible for tax uplift - real (2027-28 CPIH FYA prices) (WN) </v>
      </c>
      <c r="F635" s="4">
        <f t="shared" si="194"/>
        <v>0</v>
      </c>
      <c r="G635" s="4" t="str">
        <f t="shared" si="194"/>
        <v>£m</v>
      </c>
      <c r="H635" s="4">
        <f t="shared" si="194"/>
        <v>0</v>
      </c>
      <c r="I635" s="4">
        <f t="shared" si="194"/>
        <v>0</v>
      </c>
      <c r="J635" s="4">
        <f t="shared" si="194"/>
        <v>0</v>
      </c>
      <c r="K635" s="4">
        <f t="shared" si="194"/>
        <v>0</v>
      </c>
      <c r="L635" s="4">
        <f t="shared" si="194"/>
        <v>0</v>
      </c>
      <c r="M635" s="4">
        <f t="shared" si="194"/>
        <v>0</v>
      </c>
      <c r="N635" s="4">
        <f t="shared" si="194"/>
        <v>0</v>
      </c>
      <c r="O635" s="4">
        <f t="shared" si="194"/>
        <v>0</v>
      </c>
      <c r="P635" s="4">
        <f t="shared" si="194"/>
        <v>0</v>
      </c>
      <c r="Q635" s="4">
        <f t="shared" si="194"/>
        <v>0</v>
      </c>
      <c r="R635" s="4">
        <f t="shared" si="194"/>
        <v>0</v>
      </c>
      <c r="S635" s="4">
        <f t="shared" si="194"/>
        <v>0</v>
      </c>
      <c r="T635" s="4">
        <f t="shared" si="194"/>
        <v>0</v>
      </c>
      <c r="U635" s="4">
        <f t="shared" si="194"/>
        <v>0</v>
      </c>
      <c r="V635" s="4">
        <f t="shared" si="194"/>
        <v>0</v>
      </c>
      <c r="W635" s="4">
        <f t="shared" si="194"/>
        <v>0</v>
      </c>
    </row>
    <row r="636" spans="5:23" hidden="1" outlineLevel="2" x14ac:dyDescent="0.2">
      <c r="E636" s="37" t="str">
        <f t="shared" ref="E636:W636" si="195" xml:space="preserve"> E$557</f>
        <v xml:space="preserve">In-period revenue adjustments applied in 2031-32 allowed revenues eligible for tax uplift - real (2027-28 CPIH FYA prices) (WWN) </v>
      </c>
      <c r="F636" s="4">
        <f t="shared" si="195"/>
        <v>0</v>
      </c>
      <c r="G636" s="4" t="str">
        <f t="shared" si="195"/>
        <v>£m</v>
      </c>
      <c r="H636" s="4">
        <f t="shared" si="195"/>
        <v>0</v>
      </c>
      <c r="I636" s="4">
        <f t="shared" si="195"/>
        <v>0</v>
      </c>
      <c r="J636" s="4">
        <f t="shared" si="195"/>
        <v>0</v>
      </c>
      <c r="K636" s="4">
        <f t="shared" si="195"/>
        <v>0</v>
      </c>
      <c r="L636" s="4">
        <f t="shared" si="195"/>
        <v>0</v>
      </c>
      <c r="M636" s="4">
        <f t="shared" si="195"/>
        <v>0</v>
      </c>
      <c r="N636" s="4">
        <f t="shared" si="195"/>
        <v>0</v>
      </c>
      <c r="O636" s="4">
        <f t="shared" si="195"/>
        <v>0</v>
      </c>
      <c r="P636" s="4">
        <f t="shared" si="195"/>
        <v>0</v>
      </c>
      <c r="Q636" s="4">
        <f t="shared" si="195"/>
        <v>0</v>
      </c>
      <c r="R636" s="4">
        <f t="shared" si="195"/>
        <v>0</v>
      </c>
      <c r="S636" s="4">
        <f t="shared" si="195"/>
        <v>0</v>
      </c>
      <c r="T636" s="4">
        <f t="shared" si="195"/>
        <v>0</v>
      </c>
      <c r="U636" s="4">
        <f t="shared" si="195"/>
        <v>0</v>
      </c>
      <c r="V636" s="4">
        <f t="shared" si="195"/>
        <v>0</v>
      </c>
      <c r="W636" s="4">
        <f t="shared" si="195"/>
        <v>0</v>
      </c>
    </row>
    <row r="637" spans="5:23" hidden="1" outlineLevel="2" x14ac:dyDescent="0.2">
      <c r="E637" s="37" t="str">
        <f t="shared" ref="E637:W637" si="196" xml:space="preserve"> E$558</f>
        <v xml:space="preserve">In-period revenue adjustments applied in 2031-32 allowed revenues eligible for tax uplift - real (2027-28 CPIH FYA prices) (BR) </v>
      </c>
      <c r="F637" s="4">
        <f t="shared" si="196"/>
        <v>0</v>
      </c>
      <c r="G637" s="4" t="str">
        <f t="shared" si="196"/>
        <v>£m</v>
      </c>
      <c r="H637" s="4">
        <f t="shared" si="196"/>
        <v>0</v>
      </c>
      <c r="I637" s="4">
        <f t="shared" si="196"/>
        <v>0</v>
      </c>
      <c r="J637" s="4">
        <f t="shared" si="196"/>
        <v>0</v>
      </c>
      <c r="K637" s="4">
        <f t="shared" si="196"/>
        <v>0</v>
      </c>
      <c r="L637" s="4">
        <f t="shared" si="196"/>
        <v>0</v>
      </c>
      <c r="M637" s="4">
        <f t="shared" si="196"/>
        <v>0</v>
      </c>
      <c r="N637" s="4">
        <f t="shared" si="196"/>
        <v>0</v>
      </c>
      <c r="O637" s="4">
        <f t="shared" si="196"/>
        <v>0</v>
      </c>
      <c r="P637" s="4">
        <f t="shared" si="196"/>
        <v>0</v>
      </c>
      <c r="Q637" s="4">
        <f t="shared" si="196"/>
        <v>0</v>
      </c>
      <c r="R637" s="4">
        <f t="shared" si="196"/>
        <v>0</v>
      </c>
      <c r="S637" s="4">
        <f t="shared" si="196"/>
        <v>0</v>
      </c>
      <c r="T637" s="4">
        <f t="shared" si="196"/>
        <v>0</v>
      </c>
      <c r="U637" s="4">
        <f t="shared" si="196"/>
        <v>0</v>
      </c>
      <c r="V637" s="4">
        <f t="shared" si="196"/>
        <v>0</v>
      </c>
      <c r="W637" s="4">
        <f t="shared" si="196"/>
        <v>0</v>
      </c>
    </row>
    <row r="638" spans="5:23" hidden="1" outlineLevel="2" x14ac:dyDescent="0.2">
      <c r="E638" s="37" t="str">
        <f t="shared" ref="E638:W638" si="197" xml:space="preserve"> E$559</f>
        <v xml:space="preserve">In-period revenue adjustments applied in 2031-32 allowed revenues eligible for tax uplift - real (2027-28 CPIH FYA prices) (ADDN1) </v>
      </c>
      <c r="F638" s="4">
        <f t="shared" si="197"/>
        <v>0</v>
      </c>
      <c r="G638" s="4" t="str">
        <f t="shared" si="197"/>
        <v>£m</v>
      </c>
      <c r="H638" s="4">
        <f t="shared" si="197"/>
        <v>0</v>
      </c>
      <c r="I638" s="4">
        <f t="shared" si="197"/>
        <v>0</v>
      </c>
      <c r="J638" s="4">
        <f t="shared" si="197"/>
        <v>0</v>
      </c>
      <c r="K638" s="4">
        <f t="shared" si="197"/>
        <v>0</v>
      </c>
      <c r="L638" s="4">
        <f t="shared" si="197"/>
        <v>0</v>
      </c>
      <c r="M638" s="4">
        <f t="shared" si="197"/>
        <v>0</v>
      </c>
      <c r="N638" s="4">
        <f t="shared" si="197"/>
        <v>0</v>
      </c>
      <c r="O638" s="4">
        <f t="shared" si="197"/>
        <v>0</v>
      </c>
      <c r="P638" s="4">
        <f t="shared" si="197"/>
        <v>0</v>
      </c>
      <c r="Q638" s="4">
        <f t="shared" si="197"/>
        <v>0</v>
      </c>
      <c r="R638" s="4">
        <f t="shared" si="197"/>
        <v>0</v>
      </c>
      <c r="S638" s="4">
        <f t="shared" si="197"/>
        <v>0</v>
      </c>
      <c r="T638" s="4">
        <f t="shared" si="197"/>
        <v>0</v>
      </c>
      <c r="U638" s="4">
        <f t="shared" si="197"/>
        <v>0</v>
      </c>
      <c r="V638" s="4">
        <f t="shared" si="197"/>
        <v>0</v>
      </c>
      <c r="W638" s="4">
        <f t="shared" si="197"/>
        <v>0</v>
      </c>
    </row>
    <row r="639" spans="5:23" hidden="1" outlineLevel="2" x14ac:dyDescent="0.2">
      <c r="E639" s="37" t="str">
        <f t="shared" ref="E639:W639" si="198" xml:space="preserve"> E$560</f>
        <v xml:space="preserve">In-period revenue adjustments applied in 2031-32 allowed revenues eligible for tax uplift - real (2027-28 CPIH FYA prices) (ADDN2) </v>
      </c>
      <c r="F639" s="4">
        <f t="shared" si="198"/>
        <v>0</v>
      </c>
      <c r="G639" s="4" t="str">
        <f t="shared" si="198"/>
        <v>£m</v>
      </c>
      <c r="H639" s="4">
        <f t="shared" si="198"/>
        <v>0</v>
      </c>
      <c r="I639" s="4">
        <f t="shared" si="198"/>
        <v>0</v>
      </c>
      <c r="J639" s="4">
        <f t="shared" si="198"/>
        <v>0</v>
      </c>
      <c r="K639" s="4">
        <f t="shared" si="198"/>
        <v>0</v>
      </c>
      <c r="L639" s="4">
        <f t="shared" si="198"/>
        <v>0</v>
      </c>
      <c r="M639" s="4">
        <f t="shared" si="198"/>
        <v>0</v>
      </c>
      <c r="N639" s="4">
        <f t="shared" si="198"/>
        <v>0</v>
      </c>
      <c r="O639" s="4">
        <f t="shared" si="198"/>
        <v>0</v>
      </c>
      <c r="P639" s="4">
        <f t="shared" si="198"/>
        <v>0</v>
      </c>
      <c r="Q639" s="4">
        <f t="shared" si="198"/>
        <v>0</v>
      </c>
      <c r="R639" s="4">
        <f t="shared" si="198"/>
        <v>0</v>
      </c>
      <c r="S639" s="4">
        <f t="shared" si="198"/>
        <v>0</v>
      </c>
      <c r="T639" s="4">
        <f t="shared" si="198"/>
        <v>0</v>
      </c>
      <c r="U639" s="4">
        <f t="shared" si="198"/>
        <v>0</v>
      </c>
      <c r="V639" s="4">
        <f t="shared" si="198"/>
        <v>0</v>
      </c>
      <c r="W639" s="4">
        <f t="shared" si="198"/>
        <v>0</v>
      </c>
    </row>
    <row r="640" spans="5:23" hidden="1" outlineLevel="2" x14ac:dyDescent="0.2">
      <c r="E640" s="37" t="str">
        <f t="shared" ref="E640:W640" si="199" xml:space="preserve"> E$561</f>
        <v xml:space="preserve">In-period revenue adjustments applied in 2031-32 allowed revenues eligible for tax uplift - real (2027-28 CPIH FYA prices) (Residential retail) </v>
      </c>
      <c r="F640" s="4">
        <f t="shared" si="199"/>
        <v>0</v>
      </c>
      <c r="G640" s="4" t="str">
        <f t="shared" si="199"/>
        <v>£m</v>
      </c>
      <c r="H640" s="4">
        <f t="shared" si="199"/>
        <v>0</v>
      </c>
      <c r="I640" s="4">
        <f t="shared" si="199"/>
        <v>0</v>
      </c>
      <c r="J640" s="4">
        <f t="shared" si="199"/>
        <v>0</v>
      </c>
      <c r="K640" s="4">
        <f t="shared" si="199"/>
        <v>0</v>
      </c>
      <c r="L640" s="4">
        <f t="shared" si="199"/>
        <v>0</v>
      </c>
      <c r="M640" s="4">
        <f t="shared" si="199"/>
        <v>0</v>
      </c>
      <c r="N640" s="4">
        <f t="shared" si="199"/>
        <v>0</v>
      </c>
      <c r="O640" s="4">
        <f t="shared" si="199"/>
        <v>0</v>
      </c>
      <c r="P640" s="4">
        <f t="shared" si="199"/>
        <v>0</v>
      </c>
      <c r="Q640" s="4">
        <f t="shared" si="199"/>
        <v>0</v>
      </c>
      <c r="R640" s="4">
        <f t="shared" si="199"/>
        <v>0</v>
      </c>
      <c r="S640" s="4">
        <f t="shared" si="199"/>
        <v>0</v>
      </c>
      <c r="T640" s="4">
        <f t="shared" si="199"/>
        <v>0</v>
      </c>
      <c r="U640" s="4">
        <f t="shared" si="199"/>
        <v>0</v>
      </c>
      <c r="V640" s="4">
        <f t="shared" si="199"/>
        <v>0</v>
      </c>
      <c r="W640" s="4">
        <f t="shared" si="199"/>
        <v>0</v>
      </c>
    </row>
    <row r="641" spans="1:23" hidden="1" outlineLevel="2" x14ac:dyDescent="0.2">
      <c r="E641" s="37" t="str">
        <f t="shared" ref="E641:W641" si="200" xml:space="preserve"> E$562</f>
        <v xml:space="preserve">In-period revenue adjustments applied in 2031-32 allowed revenues eligible for tax uplift - real (2027-28 CPIH FYA prices) (Business retail) </v>
      </c>
      <c r="F641" s="4">
        <f t="shared" si="200"/>
        <v>0</v>
      </c>
      <c r="G641" s="4" t="str">
        <f t="shared" si="200"/>
        <v>£m</v>
      </c>
      <c r="H641" s="4">
        <f t="shared" si="200"/>
        <v>0</v>
      </c>
      <c r="I641" s="4">
        <f t="shared" si="200"/>
        <v>0</v>
      </c>
      <c r="J641" s="4">
        <f t="shared" si="200"/>
        <v>0</v>
      </c>
      <c r="K641" s="4">
        <f t="shared" si="200"/>
        <v>0</v>
      </c>
      <c r="L641" s="4">
        <f t="shared" si="200"/>
        <v>0</v>
      </c>
      <c r="M641" s="4">
        <f t="shared" si="200"/>
        <v>0</v>
      </c>
      <c r="N641" s="4">
        <f t="shared" si="200"/>
        <v>0</v>
      </c>
      <c r="O641" s="4">
        <f t="shared" si="200"/>
        <v>0</v>
      </c>
      <c r="P641" s="4">
        <f t="shared" si="200"/>
        <v>0</v>
      </c>
      <c r="Q641" s="4">
        <f t="shared" si="200"/>
        <v>0</v>
      </c>
      <c r="R641" s="4">
        <f t="shared" si="200"/>
        <v>0</v>
      </c>
      <c r="S641" s="4">
        <f t="shared" si="200"/>
        <v>0</v>
      </c>
      <c r="T641" s="4">
        <f t="shared" si="200"/>
        <v>0</v>
      </c>
      <c r="U641" s="4">
        <f t="shared" si="200"/>
        <v>0</v>
      </c>
      <c r="V641" s="4">
        <f t="shared" si="200"/>
        <v>0</v>
      </c>
      <c r="W641" s="4">
        <f t="shared" si="200"/>
        <v>0</v>
      </c>
    </row>
    <row r="642" spans="1:23" s="211" customFormat="1" hidden="1" outlineLevel="2" x14ac:dyDescent="0.2">
      <c r="A642" s="220"/>
      <c r="B642" s="220"/>
      <c r="C642" s="221"/>
      <c r="D642" s="222"/>
      <c r="E642" s="211" t="s">
        <v>2967</v>
      </c>
      <c r="G642" s="211" t="s">
        <v>199</v>
      </c>
      <c r="H642" s="212">
        <f t="shared" ref="H642:H649" si="201" xml:space="preserve"> SUM( J642:W642 )</f>
        <v>0</v>
      </c>
      <c r="J642" s="212">
        <f t="shared" ref="J642:W649" si="202" xml:space="preserve"> J618 + J626 + J634</f>
        <v>0</v>
      </c>
      <c r="K642" s="212">
        <f t="shared" si="202"/>
        <v>0</v>
      </c>
      <c r="L642" s="212">
        <f t="shared" si="202"/>
        <v>0</v>
      </c>
      <c r="M642" s="212">
        <f t="shared" si="202"/>
        <v>0</v>
      </c>
      <c r="N642" s="212">
        <f t="shared" si="202"/>
        <v>0</v>
      </c>
      <c r="O642" s="212">
        <f t="shared" si="202"/>
        <v>0</v>
      </c>
      <c r="P642" s="212">
        <f t="shared" si="202"/>
        <v>0</v>
      </c>
      <c r="Q642" s="212">
        <f t="shared" si="202"/>
        <v>0</v>
      </c>
      <c r="R642" s="212">
        <f t="shared" si="202"/>
        <v>0</v>
      </c>
      <c r="S642" s="212">
        <f t="shared" si="202"/>
        <v>0</v>
      </c>
      <c r="T642" s="212">
        <f t="shared" si="202"/>
        <v>0</v>
      </c>
      <c r="U642" s="212">
        <f t="shared" si="202"/>
        <v>0</v>
      </c>
      <c r="V642" s="212">
        <f t="shared" si="202"/>
        <v>0</v>
      </c>
      <c r="W642" s="212">
        <f t="shared" si="202"/>
        <v>0</v>
      </c>
    </row>
    <row r="643" spans="1:23" s="211" customFormat="1" hidden="1" outlineLevel="2" x14ac:dyDescent="0.2">
      <c r="A643" s="220"/>
      <c r="B643" s="220"/>
      <c r="C643" s="221"/>
      <c r="D643" s="222"/>
      <c r="E643" s="211" t="s">
        <v>2968</v>
      </c>
      <c r="G643" s="211" t="s">
        <v>199</v>
      </c>
      <c r="H643" s="212">
        <f t="shared" si="201"/>
        <v>0</v>
      </c>
      <c r="J643" s="212">
        <f t="shared" si="202"/>
        <v>0</v>
      </c>
      <c r="K643" s="212">
        <f t="shared" si="202"/>
        <v>0</v>
      </c>
      <c r="L643" s="212">
        <f t="shared" si="202"/>
        <v>0</v>
      </c>
      <c r="M643" s="212">
        <f t="shared" si="202"/>
        <v>0</v>
      </c>
      <c r="N643" s="212">
        <f t="shared" si="202"/>
        <v>0</v>
      </c>
      <c r="O643" s="212">
        <f t="shared" si="202"/>
        <v>0</v>
      </c>
      <c r="P643" s="212">
        <f t="shared" si="202"/>
        <v>0</v>
      </c>
      <c r="Q643" s="212">
        <f t="shared" si="202"/>
        <v>0</v>
      </c>
      <c r="R643" s="212">
        <f t="shared" si="202"/>
        <v>0</v>
      </c>
      <c r="S643" s="212">
        <f t="shared" si="202"/>
        <v>0</v>
      </c>
      <c r="T643" s="212">
        <f t="shared" si="202"/>
        <v>0</v>
      </c>
      <c r="U643" s="212">
        <f t="shared" si="202"/>
        <v>0</v>
      </c>
      <c r="V643" s="212">
        <f t="shared" si="202"/>
        <v>0</v>
      </c>
      <c r="W643" s="212">
        <f t="shared" si="202"/>
        <v>0</v>
      </c>
    </row>
    <row r="644" spans="1:23" s="211" customFormat="1" hidden="1" outlineLevel="2" x14ac:dyDescent="0.2">
      <c r="A644" s="220"/>
      <c r="B644" s="220"/>
      <c r="C644" s="221"/>
      <c r="D644" s="222"/>
      <c r="E644" s="211" t="s">
        <v>1441</v>
      </c>
      <c r="G644" s="211" t="s">
        <v>199</v>
      </c>
      <c r="H644" s="212">
        <f t="shared" si="201"/>
        <v>0</v>
      </c>
      <c r="J644" s="212">
        <f t="shared" si="202"/>
        <v>0</v>
      </c>
      <c r="K644" s="212">
        <f t="shared" si="202"/>
        <v>0</v>
      </c>
      <c r="L644" s="212">
        <f t="shared" si="202"/>
        <v>0</v>
      </c>
      <c r="M644" s="212">
        <f t="shared" si="202"/>
        <v>0</v>
      </c>
      <c r="N644" s="212">
        <f t="shared" si="202"/>
        <v>0</v>
      </c>
      <c r="O644" s="212">
        <f t="shared" si="202"/>
        <v>0</v>
      </c>
      <c r="P644" s="212">
        <f t="shared" si="202"/>
        <v>0</v>
      </c>
      <c r="Q644" s="212">
        <f t="shared" si="202"/>
        <v>0</v>
      </c>
      <c r="R644" s="212">
        <f t="shared" si="202"/>
        <v>0</v>
      </c>
      <c r="S644" s="212">
        <f t="shared" si="202"/>
        <v>0</v>
      </c>
      <c r="T644" s="212">
        <f t="shared" si="202"/>
        <v>0</v>
      </c>
      <c r="U644" s="212">
        <f t="shared" si="202"/>
        <v>0</v>
      </c>
      <c r="V644" s="212">
        <f t="shared" si="202"/>
        <v>0</v>
      </c>
      <c r="W644" s="212">
        <f t="shared" si="202"/>
        <v>0</v>
      </c>
    </row>
    <row r="645" spans="1:23" s="211" customFormat="1" hidden="1" outlineLevel="2" x14ac:dyDescent="0.2">
      <c r="A645" s="220"/>
      <c r="B645" s="220"/>
      <c r="C645" s="221"/>
      <c r="D645" s="222"/>
      <c r="E645" s="211" t="s">
        <v>1237</v>
      </c>
      <c r="G645" s="211" t="s">
        <v>199</v>
      </c>
      <c r="H645" s="212">
        <f t="shared" si="201"/>
        <v>0</v>
      </c>
      <c r="J645" s="212">
        <f t="shared" si="202"/>
        <v>0</v>
      </c>
      <c r="K645" s="212">
        <f t="shared" si="202"/>
        <v>0</v>
      </c>
      <c r="L645" s="212">
        <f t="shared" si="202"/>
        <v>0</v>
      </c>
      <c r="M645" s="212">
        <f t="shared" si="202"/>
        <v>0</v>
      </c>
      <c r="N645" s="212">
        <f t="shared" si="202"/>
        <v>0</v>
      </c>
      <c r="O645" s="212">
        <f t="shared" si="202"/>
        <v>0</v>
      </c>
      <c r="P645" s="212">
        <f t="shared" si="202"/>
        <v>0</v>
      </c>
      <c r="Q645" s="212">
        <f t="shared" si="202"/>
        <v>0</v>
      </c>
      <c r="R645" s="212">
        <f t="shared" si="202"/>
        <v>0</v>
      </c>
      <c r="S645" s="212">
        <f t="shared" si="202"/>
        <v>0</v>
      </c>
      <c r="T645" s="212">
        <f t="shared" si="202"/>
        <v>0</v>
      </c>
      <c r="U645" s="212">
        <f t="shared" si="202"/>
        <v>0</v>
      </c>
      <c r="V645" s="212">
        <f t="shared" si="202"/>
        <v>0</v>
      </c>
      <c r="W645" s="212">
        <f t="shared" si="202"/>
        <v>0</v>
      </c>
    </row>
    <row r="646" spans="1:23" s="211" customFormat="1" hidden="1" outlineLevel="2" x14ac:dyDescent="0.2">
      <c r="A646" s="220"/>
      <c r="B646" s="220"/>
      <c r="C646" s="221"/>
      <c r="D646" s="222"/>
      <c r="E646" s="211" t="s">
        <v>1039</v>
      </c>
      <c r="G646" s="211" t="s">
        <v>199</v>
      </c>
      <c r="H646" s="212">
        <f t="shared" si="201"/>
        <v>0</v>
      </c>
      <c r="J646" s="212">
        <f t="shared" si="202"/>
        <v>0</v>
      </c>
      <c r="K646" s="212">
        <f t="shared" si="202"/>
        <v>0</v>
      </c>
      <c r="L646" s="212">
        <f t="shared" si="202"/>
        <v>0</v>
      </c>
      <c r="M646" s="212">
        <f t="shared" si="202"/>
        <v>0</v>
      </c>
      <c r="N646" s="212">
        <f t="shared" si="202"/>
        <v>0</v>
      </c>
      <c r="O646" s="212">
        <f t="shared" si="202"/>
        <v>0</v>
      </c>
      <c r="P646" s="212">
        <f t="shared" si="202"/>
        <v>0</v>
      </c>
      <c r="Q646" s="212">
        <f t="shared" si="202"/>
        <v>0</v>
      </c>
      <c r="R646" s="212">
        <f t="shared" si="202"/>
        <v>0</v>
      </c>
      <c r="S646" s="212">
        <f t="shared" si="202"/>
        <v>0</v>
      </c>
      <c r="T646" s="212">
        <f t="shared" si="202"/>
        <v>0</v>
      </c>
      <c r="U646" s="212">
        <f t="shared" si="202"/>
        <v>0</v>
      </c>
      <c r="V646" s="212">
        <f t="shared" si="202"/>
        <v>0</v>
      </c>
      <c r="W646" s="212">
        <f t="shared" si="202"/>
        <v>0</v>
      </c>
    </row>
    <row r="647" spans="1:23" s="211" customFormat="1" hidden="1" outlineLevel="2" x14ac:dyDescent="0.2">
      <c r="A647" s="220"/>
      <c r="B647" s="220"/>
      <c r="C647" s="221"/>
      <c r="D647" s="222"/>
      <c r="E647" s="211" t="s">
        <v>2582</v>
      </c>
      <c r="G647" s="211" t="s">
        <v>199</v>
      </c>
      <c r="H647" s="212">
        <f t="shared" si="201"/>
        <v>0</v>
      </c>
      <c r="J647" s="212">
        <f t="shared" si="202"/>
        <v>0</v>
      </c>
      <c r="K647" s="212">
        <f t="shared" si="202"/>
        <v>0</v>
      </c>
      <c r="L647" s="212">
        <f t="shared" si="202"/>
        <v>0</v>
      </c>
      <c r="M647" s="212">
        <f t="shared" si="202"/>
        <v>0</v>
      </c>
      <c r="N647" s="212">
        <f t="shared" si="202"/>
        <v>0</v>
      </c>
      <c r="O647" s="212">
        <f t="shared" si="202"/>
        <v>0</v>
      </c>
      <c r="P647" s="212">
        <f t="shared" si="202"/>
        <v>0</v>
      </c>
      <c r="Q647" s="212">
        <f t="shared" si="202"/>
        <v>0</v>
      </c>
      <c r="R647" s="212">
        <f t="shared" si="202"/>
        <v>0</v>
      </c>
      <c r="S647" s="212">
        <f t="shared" si="202"/>
        <v>0</v>
      </c>
      <c r="T647" s="212">
        <f t="shared" si="202"/>
        <v>0</v>
      </c>
      <c r="U647" s="212">
        <f t="shared" si="202"/>
        <v>0</v>
      </c>
      <c r="V647" s="212">
        <f t="shared" si="202"/>
        <v>0</v>
      </c>
      <c r="W647" s="212">
        <f t="shared" si="202"/>
        <v>0</v>
      </c>
    </row>
    <row r="648" spans="1:23" s="211" customFormat="1" hidden="1" outlineLevel="2" x14ac:dyDescent="0.2">
      <c r="A648" s="220"/>
      <c r="B648" s="220"/>
      <c r="C648" s="221"/>
      <c r="D648" s="222"/>
      <c r="E648" s="211" t="s">
        <v>830</v>
      </c>
      <c r="G648" s="211" t="s">
        <v>199</v>
      </c>
      <c r="H648" s="212">
        <f t="shared" si="201"/>
        <v>0</v>
      </c>
      <c r="J648" s="212">
        <f t="shared" si="202"/>
        <v>0</v>
      </c>
      <c r="K648" s="212">
        <f t="shared" si="202"/>
        <v>0</v>
      </c>
      <c r="L648" s="212">
        <f t="shared" si="202"/>
        <v>0</v>
      </c>
      <c r="M648" s="212">
        <f t="shared" si="202"/>
        <v>0</v>
      </c>
      <c r="N648" s="212">
        <f t="shared" si="202"/>
        <v>0</v>
      </c>
      <c r="O648" s="212">
        <f t="shared" si="202"/>
        <v>0</v>
      </c>
      <c r="P648" s="212">
        <f t="shared" si="202"/>
        <v>0</v>
      </c>
      <c r="Q648" s="212">
        <f t="shared" si="202"/>
        <v>0</v>
      </c>
      <c r="R648" s="212">
        <f t="shared" si="202"/>
        <v>0</v>
      </c>
      <c r="S648" s="212">
        <f t="shared" si="202"/>
        <v>0</v>
      </c>
      <c r="T648" s="212">
        <f t="shared" si="202"/>
        <v>0</v>
      </c>
      <c r="U648" s="212">
        <f t="shared" si="202"/>
        <v>0</v>
      </c>
      <c r="V648" s="212">
        <f t="shared" si="202"/>
        <v>0</v>
      </c>
      <c r="W648" s="212">
        <f t="shared" si="202"/>
        <v>0</v>
      </c>
    </row>
    <row r="649" spans="1:23" s="211" customFormat="1" hidden="1" outlineLevel="2" x14ac:dyDescent="0.2">
      <c r="A649" s="220"/>
      <c r="B649" s="220"/>
      <c r="C649" s="221"/>
      <c r="D649" s="222"/>
      <c r="E649" s="211" t="s">
        <v>2191</v>
      </c>
      <c r="G649" s="211" t="s">
        <v>199</v>
      </c>
      <c r="H649" s="212">
        <f t="shared" si="201"/>
        <v>0</v>
      </c>
      <c r="J649" s="212">
        <f t="shared" si="202"/>
        <v>0</v>
      </c>
      <c r="K649" s="212">
        <f t="shared" si="202"/>
        <v>0</v>
      </c>
      <c r="L649" s="212">
        <f t="shared" si="202"/>
        <v>0</v>
      </c>
      <c r="M649" s="212">
        <f t="shared" si="202"/>
        <v>0</v>
      </c>
      <c r="N649" s="212">
        <f t="shared" si="202"/>
        <v>0</v>
      </c>
      <c r="O649" s="212">
        <f t="shared" si="202"/>
        <v>0</v>
      </c>
      <c r="P649" s="212">
        <f t="shared" si="202"/>
        <v>0</v>
      </c>
      <c r="Q649" s="212">
        <f t="shared" si="202"/>
        <v>0</v>
      </c>
      <c r="R649" s="212">
        <f t="shared" si="202"/>
        <v>0</v>
      </c>
      <c r="S649" s="212">
        <f t="shared" si="202"/>
        <v>0</v>
      </c>
      <c r="T649" s="212">
        <f t="shared" si="202"/>
        <v>0</v>
      </c>
      <c r="U649" s="212">
        <f t="shared" si="202"/>
        <v>0</v>
      </c>
      <c r="V649" s="212">
        <f t="shared" si="202"/>
        <v>0</v>
      </c>
      <c r="W649" s="212">
        <f t="shared" si="202"/>
        <v>0</v>
      </c>
    </row>
    <row r="650" spans="1:23" hidden="1" outlineLevel="2" x14ac:dyDescent="0.2"/>
    <row r="651" spans="1:23" hidden="1" outlineLevel="2" x14ac:dyDescent="0.2"/>
    <row r="652" spans="1:23" hidden="1" outlineLevel="2" x14ac:dyDescent="0.2">
      <c r="B652" s="33" t="s">
        <v>243</v>
      </c>
    </row>
    <row r="653" spans="1:23" hidden="1" outlineLevel="2" x14ac:dyDescent="0.2">
      <c r="E653" s="37" t="str">
        <f t="shared" ref="E653:W653" si="203" xml:space="preserve"> E$425</f>
        <v xml:space="preserve">Revenue adjustment not eligibile for tax uplift - active (WR) </v>
      </c>
      <c r="F653" s="4">
        <f t="shared" si="203"/>
        <v>0</v>
      </c>
      <c r="G653" s="4" t="str">
        <f t="shared" si="203"/>
        <v>£m</v>
      </c>
      <c r="H653" s="4">
        <f t="shared" si="203"/>
        <v>0</v>
      </c>
      <c r="I653" s="4">
        <f t="shared" si="203"/>
        <v>0</v>
      </c>
      <c r="J653" s="4">
        <f t="shared" si="203"/>
        <v>0</v>
      </c>
      <c r="K653" s="4">
        <f t="shared" si="203"/>
        <v>0</v>
      </c>
      <c r="L653" s="4">
        <f t="shared" si="203"/>
        <v>0</v>
      </c>
      <c r="M653" s="4">
        <f t="shared" si="203"/>
        <v>0</v>
      </c>
      <c r="N653" s="4">
        <f t="shared" si="203"/>
        <v>0</v>
      </c>
      <c r="O653" s="4">
        <f t="shared" si="203"/>
        <v>0</v>
      </c>
      <c r="P653" s="4">
        <f t="shared" si="203"/>
        <v>0</v>
      </c>
      <c r="Q653" s="4">
        <f t="shared" si="203"/>
        <v>0</v>
      </c>
      <c r="R653" s="4">
        <f t="shared" si="203"/>
        <v>0</v>
      </c>
      <c r="S653" s="4">
        <f t="shared" si="203"/>
        <v>0</v>
      </c>
      <c r="T653" s="4">
        <f t="shared" si="203"/>
        <v>0</v>
      </c>
      <c r="U653" s="4">
        <f t="shared" si="203"/>
        <v>0</v>
      </c>
      <c r="V653" s="4">
        <f t="shared" si="203"/>
        <v>0</v>
      </c>
      <c r="W653" s="4">
        <f t="shared" si="203"/>
        <v>0</v>
      </c>
    </row>
    <row r="654" spans="1:23" hidden="1" outlineLevel="2" x14ac:dyDescent="0.2">
      <c r="E654" s="37" t="str">
        <f t="shared" ref="E654:W654" si="204" xml:space="preserve"> E$426</f>
        <v xml:space="preserve">Revenue adjustment not eligibile for tax uplift - active (WN) </v>
      </c>
      <c r="F654" s="4">
        <f t="shared" si="204"/>
        <v>0</v>
      </c>
      <c r="G654" s="4" t="str">
        <f t="shared" si="204"/>
        <v>£m</v>
      </c>
      <c r="H654" s="4">
        <f t="shared" si="204"/>
        <v>0</v>
      </c>
      <c r="I654" s="4">
        <f t="shared" si="204"/>
        <v>0</v>
      </c>
      <c r="J654" s="4">
        <f t="shared" si="204"/>
        <v>0</v>
      </c>
      <c r="K654" s="4">
        <f t="shared" si="204"/>
        <v>0</v>
      </c>
      <c r="L654" s="4">
        <f t="shared" si="204"/>
        <v>0</v>
      </c>
      <c r="M654" s="4">
        <f t="shared" si="204"/>
        <v>0</v>
      </c>
      <c r="N654" s="4">
        <f t="shared" si="204"/>
        <v>0</v>
      </c>
      <c r="O654" s="4">
        <f t="shared" si="204"/>
        <v>0</v>
      </c>
      <c r="P654" s="4">
        <f t="shared" si="204"/>
        <v>0</v>
      </c>
      <c r="Q654" s="4">
        <f t="shared" si="204"/>
        <v>0</v>
      </c>
      <c r="R654" s="4">
        <f t="shared" si="204"/>
        <v>0</v>
      </c>
      <c r="S654" s="4">
        <f t="shared" si="204"/>
        <v>0</v>
      </c>
      <c r="T654" s="4">
        <f t="shared" si="204"/>
        <v>0</v>
      </c>
      <c r="U654" s="4">
        <f t="shared" si="204"/>
        <v>0</v>
      </c>
      <c r="V654" s="4">
        <f t="shared" si="204"/>
        <v>0</v>
      </c>
      <c r="W654" s="4">
        <f t="shared" si="204"/>
        <v>0</v>
      </c>
    </row>
    <row r="655" spans="1:23" hidden="1" outlineLevel="2" x14ac:dyDescent="0.2">
      <c r="E655" s="37" t="str">
        <f t="shared" ref="E655:W655" si="205" xml:space="preserve"> E$427</f>
        <v xml:space="preserve">Revenue adjustment not eligibile for tax uplift - active (WWN) </v>
      </c>
      <c r="F655" s="4">
        <f t="shared" si="205"/>
        <v>0</v>
      </c>
      <c r="G655" s="4" t="str">
        <f t="shared" si="205"/>
        <v>£m</v>
      </c>
      <c r="H655" s="4">
        <f t="shared" si="205"/>
        <v>0</v>
      </c>
      <c r="I655" s="4">
        <f t="shared" si="205"/>
        <v>0</v>
      </c>
      <c r="J655" s="4">
        <f t="shared" si="205"/>
        <v>0</v>
      </c>
      <c r="K655" s="4">
        <f t="shared" si="205"/>
        <v>0</v>
      </c>
      <c r="L655" s="4">
        <f t="shared" si="205"/>
        <v>0</v>
      </c>
      <c r="M655" s="4">
        <f t="shared" si="205"/>
        <v>0</v>
      </c>
      <c r="N655" s="4">
        <f t="shared" si="205"/>
        <v>0</v>
      </c>
      <c r="O655" s="4">
        <f t="shared" si="205"/>
        <v>0</v>
      </c>
      <c r="P655" s="4">
        <f t="shared" si="205"/>
        <v>0</v>
      </c>
      <c r="Q655" s="4">
        <f t="shared" si="205"/>
        <v>0</v>
      </c>
      <c r="R655" s="4">
        <f t="shared" si="205"/>
        <v>0</v>
      </c>
      <c r="S655" s="4">
        <f t="shared" si="205"/>
        <v>0</v>
      </c>
      <c r="T655" s="4">
        <f t="shared" si="205"/>
        <v>0</v>
      </c>
      <c r="U655" s="4">
        <f t="shared" si="205"/>
        <v>0</v>
      </c>
      <c r="V655" s="4">
        <f t="shared" si="205"/>
        <v>0</v>
      </c>
      <c r="W655" s="4">
        <f t="shared" si="205"/>
        <v>0</v>
      </c>
    </row>
    <row r="656" spans="1:23" hidden="1" outlineLevel="2" x14ac:dyDescent="0.2">
      <c r="E656" s="37" t="str">
        <f t="shared" ref="E656:W656" si="206" xml:space="preserve"> E$428</f>
        <v xml:space="preserve">Revenue adjustment not eligibile for tax uplift - active (BR) </v>
      </c>
      <c r="F656" s="4">
        <f t="shared" si="206"/>
        <v>0</v>
      </c>
      <c r="G656" s="4" t="str">
        <f t="shared" si="206"/>
        <v>£m</v>
      </c>
      <c r="H656" s="4">
        <f t="shared" si="206"/>
        <v>0</v>
      </c>
      <c r="I656" s="4">
        <f t="shared" si="206"/>
        <v>0</v>
      </c>
      <c r="J656" s="4">
        <f t="shared" si="206"/>
        <v>0</v>
      </c>
      <c r="K656" s="4">
        <f t="shared" si="206"/>
        <v>0</v>
      </c>
      <c r="L656" s="4">
        <f t="shared" si="206"/>
        <v>0</v>
      </c>
      <c r="M656" s="4">
        <f t="shared" si="206"/>
        <v>0</v>
      </c>
      <c r="N656" s="4">
        <f t="shared" si="206"/>
        <v>0</v>
      </c>
      <c r="O656" s="4">
        <f t="shared" si="206"/>
        <v>0</v>
      </c>
      <c r="P656" s="4">
        <f t="shared" si="206"/>
        <v>0</v>
      </c>
      <c r="Q656" s="4">
        <f t="shared" si="206"/>
        <v>0</v>
      </c>
      <c r="R656" s="4">
        <f t="shared" si="206"/>
        <v>0</v>
      </c>
      <c r="S656" s="4">
        <f t="shared" si="206"/>
        <v>0</v>
      </c>
      <c r="T656" s="4">
        <f t="shared" si="206"/>
        <v>0</v>
      </c>
      <c r="U656" s="4">
        <f t="shared" si="206"/>
        <v>0</v>
      </c>
      <c r="V656" s="4">
        <f t="shared" si="206"/>
        <v>0</v>
      </c>
      <c r="W656" s="4">
        <f t="shared" si="206"/>
        <v>0</v>
      </c>
    </row>
    <row r="657" spans="5:23" hidden="1" outlineLevel="2" x14ac:dyDescent="0.2">
      <c r="E657" s="37" t="str">
        <f t="shared" ref="E657:W657" si="207" xml:space="preserve"> E$429</f>
        <v xml:space="preserve">Revenue adjustment not eligibile for tax uplift - active (ADDN1) </v>
      </c>
      <c r="F657" s="4">
        <f t="shared" si="207"/>
        <v>0</v>
      </c>
      <c r="G657" s="4" t="str">
        <f t="shared" si="207"/>
        <v>£m</v>
      </c>
      <c r="H657" s="4">
        <f t="shared" si="207"/>
        <v>0</v>
      </c>
      <c r="I657" s="4">
        <f t="shared" si="207"/>
        <v>0</v>
      </c>
      <c r="J657" s="4">
        <f t="shared" si="207"/>
        <v>0</v>
      </c>
      <c r="K657" s="4">
        <f t="shared" si="207"/>
        <v>0</v>
      </c>
      <c r="L657" s="4">
        <f t="shared" si="207"/>
        <v>0</v>
      </c>
      <c r="M657" s="4">
        <f t="shared" si="207"/>
        <v>0</v>
      </c>
      <c r="N657" s="4">
        <f t="shared" si="207"/>
        <v>0</v>
      </c>
      <c r="O657" s="4">
        <f t="shared" si="207"/>
        <v>0</v>
      </c>
      <c r="P657" s="4">
        <f t="shared" si="207"/>
        <v>0</v>
      </c>
      <c r="Q657" s="4">
        <f t="shared" si="207"/>
        <v>0</v>
      </c>
      <c r="R657" s="4">
        <f t="shared" si="207"/>
        <v>0</v>
      </c>
      <c r="S657" s="4">
        <f t="shared" si="207"/>
        <v>0</v>
      </c>
      <c r="T657" s="4">
        <f t="shared" si="207"/>
        <v>0</v>
      </c>
      <c r="U657" s="4">
        <f t="shared" si="207"/>
        <v>0</v>
      </c>
      <c r="V657" s="4">
        <f t="shared" si="207"/>
        <v>0</v>
      </c>
      <c r="W657" s="4">
        <f t="shared" si="207"/>
        <v>0</v>
      </c>
    </row>
    <row r="658" spans="5:23" hidden="1" outlineLevel="2" x14ac:dyDescent="0.2">
      <c r="E658" s="37" t="str">
        <f t="shared" ref="E658:W658" si="208" xml:space="preserve"> E$430</f>
        <v xml:space="preserve">Revenue adjustment not eligibile for tax uplift - active (ADDN2) </v>
      </c>
      <c r="F658" s="4">
        <f t="shared" si="208"/>
        <v>0</v>
      </c>
      <c r="G658" s="4" t="str">
        <f t="shared" si="208"/>
        <v>£m</v>
      </c>
      <c r="H658" s="4">
        <f t="shared" si="208"/>
        <v>0</v>
      </c>
      <c r="I658" s="4">
        <f t="shared" si="208"/>
        <v>0</v>
      </c>
      <c r="J658" s="4">
        <f t="shared" si="208"/>
        <v>0</v>
      </c>
      <c r="K658" s="4">
        <f t="shared" si="208"/>
        <v>0</v>
      </c>
      <c r="L658" s="4">
        <f t="shared" si="208"/>
        <v>0</v>
      </c>
      <c r="M658" s="4">
        <f t="shared" si="208"/>
        <v>0</v>
      </c>
      <c r="N658" s="4">
        <f t="shared" si="208"/>
        <v>0</v>
      </c>
      <c r="O658" s="4">
        <f t="shared" si="208"/>
        <v>0</v>
      </c>
      <c r="P658" s="4">
        <f t="shared" si="208"/>
        <v>0</v>
      </c>
      <c r="Q658" s="4">
        <f t="shared" si="208"/>
        <v>0</v>
      </c>
      <c r="R658" s="4">
        <f t="shared" si="208"/>
        <v>0</v>
      </c>
      <c r="S658" s="4">
        <f t="shared" si="208"/>
        <v>0</v>
      </c>
      <c r="T658" s="4">
        <f t="shared" si="208"/>
        <v>0</v>
      </c>
      <c r="U658" s="4">
        <f t="shared" si="208"/>
        <v>0</v>
      </c>
      <c r="V658" s="4">
        <f t="shared" si="208"/>
        <v>0</v>
      </c>
      <c r="W658" s="4">
        <f t="shared" si="208"/>
        <v>0</v>
      </c>
    </row>
    <row r="659" spans="5:23" hidden="1" outlineLevel="2" x14ac:dyDescent="0.2">
      <c r="E659" s="37" t="str">
        <f t="shared" ref="E659:W659" si="209" xml:space="preserve"> E$431</f>
        <v xml:space="preserve">Revenue adjustment not eligibile for tax uplift - active (Residential retail) </v>
      </c>
      <c r="F659" s="4">
        <f t="shared" si="209"/>
        <v>0</v>
      </c>
      <c r="G659" s="4" t="str">
        <f t="shared" si="209"/>
        <v>£m</v>
      </c>
      <c r="H659" s="4">
        <f t="shared" si="209"/>
        <v>0</v>
      </c>
      <c r="I659" s="4">
        <f t="shared" si="209"/>
        <v>0</v>
      </c>
      <c r="J659" s="4">
        <f t="shared" si="209"/>
        <v>0</v>
      </c>
      <c r="K659" s="4">
        <f t="shared" si="209"/>
        <v>0</v>
      </c>
      <c r="L659" s="4">
        <f t="shared" si="209"/>
        <v>0</v>
      </c>
      <c r="M659" s="4">
        <f t="shared" si="209"/>
        <v>0</v>
      </c>
      <c r="N659" s="4">
        <f t="shared" si="209"/>
        <v>0</v>
      </c>
      <c r="O659" s="4">
        <f t="shared" si="209"/>
        <v>0</v>
      </c>
      <c r="P659" s="4">
        <f t="shared" si="209"/>
        <v>0</v>
      </c>
      <c r="Q659" s="4">
        <f t="shared" si="209"/>
        <v>0</v>
      </c>
      <c r="R659" s="4">
        <f t="shared" si="209"/>
        <v>0</v>
      </c>
      <c r="S659" s="4">
        <f t="shared" si="209"/>
        <v>0</v>
      </c>
      <c r="T659" s="4">
        <f t="shared" si="209"/>
        <v>0</v>
      </c>
      <c r="U659" s="4">
        <f t="shared" si="209"/>
        <v>0</v>
      </c>
      <c r="V659" s="4">
        <f t="shared" si="209"/>
        <v>0</v>
      </c>
      <c r="W659" s="4">
        <f t="shared" si="209"/>
        <v>0</v>
      </c>
    </row>
    <row r="660" spans="5:23" hidden="1" outlineLevel="2" x14ac:dyDescent="0.2">
      <c r="E660" s="37" t="str">
        <f t="shared" ref="E660:W660" si="210" xml:space="preserve"> E$432</f>
        <v xml:space="preserve">Revenue adjustment not eligibile for tax uplift - active (Business retail) </v>
      </c>
      <c r="F660" s="4">
        <f t="shared" si="210"/>
        <v>0</v>
      </c>
      <c r="G660" s="4" t="str">
        <f t="shared" si="210"/>
        <v>£m</v>
      </c>
      <c r="H660" s="4">
        <f t="shared" si="210"/>
        <v>0</v>
      </c>
      <c r="I660" s="4">
        <f t="shared" si="210"/>
        <v>0</v>
      </c>
      <c r="J660" s="4">
        <f t="shared" si="210"/>
        <v>0</v>
      </c>
      <c r="K660" s="4">
        <f t="shared" si="210"/>
        <v>0</v>
      </c>
      <c r="L660" s="4">
        <f t="shared" si="210"/>
        <v>0</v>
      </c>
      <c r="M660" s="4">
        <f t="shared" si="210"/>
        <v>0</v>
      </c>
      <c r="N660" s="4">
        <f t="shared" si="210"/>
        <v>0</v>
      </c>
      <c r="O660" s="4">
        <f t="shared" si="210"/>
        <v>0</v>
      </c>
      <c r="P660" s="4">
        <f t="shared" si="210"/>
        <v>0</v>
      </c>
      <c r="Q660" s="4">
        <f t="shared" si="210"/>
        <v>0</v>
      </c>
      <c r="R660" s="4">
        <f t="shared" si="210"/>
        <v>0</v>
      </c>
      <c r="S660" s="4">
        <f t="shared" si="210"/>
        <v>0</v>
      </c>
      <c r="T660" s="4">
        <f t="shared" si="210"/>
        <v>0</v>
      </c>
      <c r="U660" s="4">
        <f t="shared" si="210"/>
        <v>0</v>
      </c>
      <c r="V660" s="4">
        <f t="shared" si="210"/>
        <v>0</v>
      </c>
      <c r="W660" s="4">
        <f t="shared" si="210"/>
        <v>0</v>
      </c>
    </row>
    <row r="661" spans="5:23" hidden="1" outlineLevel="2" x14ac:dyDescent="0.2">
      <c r="E661" s="37" t="str">
        <f t="shared" ref="E661:W661" si="211" xml:space="preserve"> E$517</f>
        <v xml:space="preserve">In-period revenue adjustments applied in 2030-31 allowed revenues not eligible for tax uplift - real (2027-28 CPIH FYA prices) (WR) </v>
      </c>
      <c r="F661" s="4">
        <f t="shared" si="211"/>
        <v>0</v>
      </c>
      <c r="G661" s="4" t="str">
        <f t="shared" si="211"/>
        <v>£m</v>
      </c>
      <c r="H661" s="4">
        <f t="shared" si="211"/>
        <v>0</v>
      </c>
      <c r="I661" s="4">
        <f t="shared" si="211"/>
        <v>0</v>
      </c>
      <c r="J661" s="4">
        <f t="shared" si="211"/>
        <v>0</v>
      </c>
      <c r="K661" s="4">
        <f t="shared" si="211"/>
        <v>0</v>
      </c>
      <c r="L661" s="4">
        <f t="shared" si="211"/>
        <v>0</v>
      </c>
      <c r="M661" s="4">
        <f t="shared" si="211"/>
        <v>0</v>
      </c>
      <c r="N661" s="4">
        <f t="shared" si="211"/>
        <v>0</v>
      </c>
      <c r="O661" s="4">
        <f t="shared" si="211"/>
        <v>0</v>
      </c>
      <c r="P661" s="4">
        <f t="shared" si="211"/>
        <v>0</v>
      </c>
      <c r="Q661" s="4">
        <f t="shared" si="211"/>
        <v>0</v>
      </c>
      <c r="R661" s="4">
        <f t="shared" si="211"/>
        <v>0</v>
      </c>
      <c r="S661" s="4">
        <f t="shared" si="211"/>
        <v>0</v>
      </c>
      <c r="T661" s="4">
        <f t="shared" si="211"/>
        <v>0</v>
      </c>
      <c r="U661" s="4">
        <f t="shared" si="211"/>
        <v>0</v>
      </c>
      <c r="V661" s="4">
        <f t="shared" si="211"/>
        <v>0</v>
      </c>
      <c r="W661" s="4">
        <f t="shared" si="211"/>
        <v>0</v>
      </c>
    </row>
    <row r="662" spans="5:23" hidden="1" outlineLevel="2" x14ac:dyDescent="0.2">
      <c r="E662" s="37" t="str">
        <f t="shared" ref="E662:W662" si="212" xml:space="preserve"> E$518</f>
        <v xml:space="preserve">In-period revenue adjustments applied in 2030-31 allowed revenues not eligible for tax uplift - real (2027-28 CPIH FYA prices) (WN) </v>
      </c>
      <c r="F662" s="4">
        <f t="shared" si="212"/>
        <v>0</v>
      </c>
      <c r="G662" s="4" t="str">
        <f t="shared" si="212"/>
        <v>£m</v>
      </c>
      <c r="H662" s="4">
        <f t="shared" si="212"/>
        <v>0</v>
      </c>
      <c r="I662" s="4">
        <f t="shared" si="212"/>
        <v>0</v>
      </c>
      <c r="J662" s="4">
        <f t="shared" si="212"/>
        <v>0</v>
      </c>
      <c r="K662" s="4">
        <f t="shared" si="212"/>
        <v>0</v>
      </c>
      <c r="L662" s="4">
        <f t="shared" si="212"/>
        <v>0</v>
      </c>
      <c r="M662" s="4">
        <f t="shared" si="212"/>
        <v>0</v>
      </c>
      <c r="N662" s="4">
        <f t="shared" si="212"/>
        <v>0</v>
      </c>
      <c r="O662" s="4">
        <f t="shared" si="212"/>
        <v>0</v>
      </c>
      <c r="P662" s="4">
        <f t="shared" si="212"/>
        <v>0</v>
      </c>
      <c r="Q662" s="4">
        <f t="shared" si="212"/>
        <v>0</v>
      </c>
      <c r="R662" s="4">
        <f t="shared" si="212"/>
        <v>0</v>
      </c>
      <c r="S662" s="4">
        <f t="shared" si="212"/>
        <v>0</v>
      </c>
      <c r="T662" s="4">
        <f t="shared" si="212"/>
        <v>0</v>
      </c>
      <c r="U662" s="4">
        <f t="shared" si="212"/>
        <v>0</v>
      </c>
      <c r="V662" s="4">
        <f t="shared" si="212"/>
        <v>0</v>
      </c>
      <c r="W662" s="4">
        <f t="shared" si="212"/>
        <v>0</v>
      </c>
    </row>
    <row r="663" spans="5:23" hidden="1" outlineLevel="2" x14ac:dyDescent="0.2">
      <c r="E663" s="37" t="str">
        <f t="shared" ref="E663:W663" si="213" xml:space="preserve"> E$519</f>
        <v xml:space="preserve">In-period revenue adjustments applied in 2030-31 allowed revenues not eligible for tax uplift - real (2027-28 CPIH FYA prices) (WWN) </v>
      </c>
      <c r="F663" s="4">
        <f t="shared" si="213"/>
        <v>0</v>
      </c>
      <c r="G663" s="4" t="str">
        <f t="shared" si="213"/>
        <v>£m</v>
      </c>
      <c r="H663" s="4">
        <f t="shared" si="213"/>
        <v>0</v>
      </c>
      <c r="I663" s="4">
        <f t="shared" si="213"/>
        <v>0</v>
      </c>
      <c r="J663" s="4">
        <f t="shared" si="213"/>
        <v>0</v>
      </c>
      <c r="K663" s="4">
        <f t="shared" si="213"/>
        <v>0</v>
      </c>
      <c r="L663" s="4">
        <f t="shared" si="213"/>
        <v>0</v>
      </c>
      <c r="M663" s="4">
        <f t="shared" si="213"/>
        <v>0</v>
      </c>
      <c r="N663" s="4">
        <f t="shared" si="213"/>
        <v>0</v>
      </c>
      <c r="O663" s="4">
        <f t="shared" si="213"/>
        <v>0</v>
      </c>
      <c r="P663" s="4">
        <f t="shared" si="213"/>
        <v>0</v>
      </c>
      <c r="Q663" s="4">
        <f t="shared" si="213"/>
        <v>0</v>
      </c>
      <c r="R663" s="4">
        <f t="shared" si="213"/>
        <v>0</v>
      </c>
      <c r="S663" s="4">
        <f t="shared" si="213"/>
        <v>0</v>
      </c>
      <c r="T663" s="4">
        <f t="shared" si="213"/>
        <v>0</v>
      </c>
      <c r="U663" s="4">
        <f t="shared" si="213"/>
        <v>0</v>
      </c>
      <c r="V663" s="4">
        <f t="shared" si="213"/>
        <v>0</v>
      </c>
      <c r="W663" s="4">
        <f t="shared" si="213"/>
        <v>0</v>
      </c>
    </row>
    <row r="664" spans="5:23" hidden="1" outlineLevel="2" x14ac:dyDescent="0.2">
      <c r="E664" s="37" t="str">
        <f t="shared" ref="E664:W664" si="214" xml:space="preserve"> E$520</f>
        <v xml:space="preserve">In-period revenue adjustments applied in 2030-31 allowed revenues not eligible for tax uplift - real (2027-28 CPIH FYA prices) (BR) </v>
      </c>
      <c r="F664" s="4">
        <f t="shared" si="214"/>
        <v>0</v>
      </c>
      <c r="G664" s="4" t="str">
        <f t="shared" si="214"/>
        <v>£m</v>
      </c>
      <c r="H664" s="4">
        <f t="shared" si="214"/>
        <v>0</v>
      </c>
      <c r="I664" s="4">
        <f t="shared" si="214"/>
        <v>0</v>
      </c>
      <c r="J664" s="4">
        <f t="shared" si="214"/>
        <v>0</v>
      </c>
      <c r="K664" s="4">
        <f t="shared" si="214"/>
        <v>0</v>
      </c>
      <c r="L664" s="4">
        <f t="shared" si="214"/>
        <v>0</v>
      </c>
      <c r="M664" s="4">
        <f t="shared" si="214"/>
        <v>0</v>
      </c>
      <c r="N664" s="4">
        <f t="shared" si="214"/>
        <v>0</v>
      </c>
      <c r="O664" s="4">
        <f t="shared" si="214"/>
        <v>0</v>
      </c>
      <c r="P664" s="4">
        <f t="shared" si="214"/>
        <v>0</v>
      </c>
      <c r="Q664" s="4">
        <f t="shared" si="214"/>
        <v>0</v>
      </c>
      <c r="R664" s="4">
        <f t="shared" si="214"/>
        <v>0</v>
      </c>
      <c r="S664" s="4">
        <f t="shared" si="214"/>
        <v>0</v>
      </c>
      <c r="T664" s="4">
        <f t="shared" si="214"/>
        <v>0</v>
      </c>
      <c r="U664" s="4">
        <f t="shared" si="214"/>
        <v>0</v>
      </c>
      <c r="V664" s="4">
        <f t="shared" si="214"/>
        <v>0</v>
      </c>
      <c r="W664" s="4">
        <f t="shared" si="214"/>
        <v>0</v>
      </c>
    </row>
    <row r="665" spans="5:23" hidden="1" outlineLevel="2" x14ac:dyDescent="0.2">
      <c r="E665" s="37" t="str">
        <f t="shared" ref="E665:W665" si="215" xml:space="preserve"> E$521</f>
        <v xml:space="preserve">In-period revenue adjustments applied in 2030-31 allowed revenues not eligible for tax uplift - real (2027-28 CPIH FYA prices) (ADDN1) </v>
      </c>
      <c r="F665" s="4">
        <f t="shared" si="215"/>
        <v>0</v>
      </c>
      <c r="G665" s="4" t="str">
        <f t="shared" si="215"/>
        <v>£m</v>
      </c>
      <c r="H665" s="4">
        <f t="shared" si="215"/>
        <v>0</v>
      </c>
      <c r="I665" s="4">
        <f t="shared" si="215"/>
        <v>0</v>
      </c>
      <c r="J665" s="4">
        <f t="shared" si="215"/>
        <v>0</v>
      </c>
      <c r="K665" s="4">
        <f t="shared" si="215"/>
        <v>0</v>
      </c>
      <c r="L665" s="4">
        <f t="shared" si="215"/>
        <v>0</v>
      </c>
      <c r="M665" s="4">
        <f t="shared" si="215"/>
        <v>0</v>
      </c>
      <c r="N665" s="4">
        <f t="shared" si="215"/>
        <v>0</v>
      </c>
      <c r="O665" s="4">
        <f t="shared" si="215"/>
        <v>0</v>
      </c>
      <c r="P665" s="4">
        <f t="shared" si="215"/>
        <v>0</v>
      </c>
      <c r="Q665" s="4">
        <f t="shared" si="215"/>
        <v>0</v>
      </c>
      <c r="R665" s="4">
        <f t="shared" si="215"/>
        <v>0</v>
      </c>
      <c r="S665" s="4">
        <f t="shared" si="215"/>
        <v>0</v>
      </c>
      <c r="T665" s="4">
        <f t="shared" si="215"/>
        <v>0</v>
      </c>
      <c r="U665" s="4">
        <f t="shared" si="215"/>
        <v>0</v>
      </c>
      <c r="V665" s="4">
        <f t="shared" si="215"/>
        <v>0</v>
      </c>
      <c r="W665" s="4">
        <f t="shared" si="215"/>
        <v>0</v>
      </c>
    </row>
    <row r="666" spans="5:23" hidden="1" outlineLevel="2" x14ac:dyDescent="0.2">
      <c r="E666" s="37" t="str">
        <f t="shared" ref="E666:W666" si="216" xml:space="preserve"> E$522</f>
        <v xml:space="preserve">In-period revenue adjustments applied in 2030-31 allowed revenues not eligible for tax uplift - real (2027-28 CPIH FYA prices) (ADDN2) </v>
      </c>
      <c r="F666" s="4">
        <f t="shared" si="216"/>
        <v>0</v>
      </c>
      <c r="G666" s="4" t="str">
        <f t="shared" si="216"/>
        <v>£m</v>
      </c>
      <c r="H666" s="4">
        <f t="shared" si="216"/>
        <v>0</v>
      </c>
      <c r="I666" s="4">
        <f t="shared" si="216"/>
        <v>0</v>
      </c>
      <c r="J666" s="4">
        <f t="shared" si="216"/>
        <v>0</v>
      </c>
      <c r="K666" s="4">
        <f t="shared" si="216"/>
        <v>0</v>
      </c>
      <c r="L666" s="4">
        <f t="shared" si="216"/>
        <v>0</v>
      </c>
      <c r="M666" s="4">
        <f t="shared" si="216"/>
        <v>0</v>
      </c>
      <c r="N666" s="4">
        <f t="shared" si="216"/>
        <v>0</v>
      </c>
      <c r="O666" s="4">
        <f t="shared" si="216"/>
        <v>0</v>
      </c>
      <c r="P666" s="4">
        <f t="shared" si="216"/>
        <v>0</v>
      </c>
      <c r="Q666" s="4">
        <f t="shared" si="216"/>
        <v>0</v>
      </c>
      <c r="R666" s="4">
        <f t="shared" si="216"/>
        <v>0</v>
      </c>
      <c r="S666" s="4">
        <f t="shared" si="216"/>
        <v>0</v>
      </c>
      <c r="T666" s="4">
        <f t="shared" si="216"/>
        <v>0</v>
      </c>
      <c r="U666" s="4">
        <f t="shared" si="216"/>
        <v>0</v>
      </c>
      <c r="V666" s="4">
        <f t="shared" si="216"/>
        <v>0</v>
      </c>
      <c r="W666" s="4">
        <f t="shared" si="216"/>
        <v>0</v>
      </c>
    </row>
    <row r="667" spans="5:23" hidden="1" outlineLevel="2" x14ac:dyDescent="0.2">
      <c r="E667" s="37" t="str">
        <f t="shared" ref="E667:W667" si="217" xml:space="preserve"> E$523</f>
        <v xml:space="preserve">In-period revenue adjustments applied in 2030-31 allowed revenues not eligible for tax uplift - real (2027-28 CPIH FYA prices) (Residential retail) </v>
      </c>
      <c r="F667" s="4">
        <f t="shared" si="217"/>
        <v>0</v>
      </c>
      <c r="G667" s="4" t="str">
        <f t="shared" si="217"/>
        <v>£m</v>
      </c>
      <c r="H667" s="4">
        <f t="shared" si="217"/>
        <v>0</v>
      </c>
      <c r="I667" s="4">
        <f t="shared" si="217"/>
        <v>0</v>
      </c>
      <c r="J667" s="4">
        <f t="shared" si="217"/>
        <v>0</v>
      </c>
      <c r="K667" s="4">
        <f t="shared" si="217"/>
        <v>0</v>
      </c>
      <c r="L667" s="4">
        <f t="shared" si="217"/>
        <v>0</v>
      </c>
      <c r="M667" s="4">
        <f t="shared" si="217"/>
        <v>0</v>
      </c>
      <c r="N667" s="4">
        <f t="shared" si="217"/>
        <v>0</v>
      </c>
      <c r="O667" s="4">
        <f t="shared" si="217"/>
        <v>0</v>
      </c>
      <c r="P667" s="4">
        <f t="shared" si="217"/>
        <v>0</v>
      </c>
      <c r="Q667" s="4">
        <f t="shared" si="217"/>
        <v>0</v>
      </c>
      <c r="R667" s="4">
        <f t="shared" si="217"/>
        <v>0</v>
      </c>
      <c r="S667" s="4">
        <f t="shared" si="217"/>
        <v>0</v>
      </c>
      <c r="T667" s="4">
        <f t="shared" si="217"/>
        <v>0</v>
      </c>
      <c r="U667" s="4">
        <f t="shared" si="217"/>
        <v>0</v>
      </c>
      <c r="V667" s="4">
        <f t="shared" si="217"/>
        <v>0</v>
      </c>
      <c r="W667" s="4">
        <f t="shared" si="217"/>
        <v>0</v>
      </c>
    </row>
    <row r="668" spans="5:23" hidden="1" outlineLevel="2" x14ac:dyDescent="0.2">
      <c r="E668" s="37" t="str">
        <f t="shared" ref="E668:W668" si="218" xml:space="preserve"> E$524</f>
        <v xml:space="preserve">In-period revenue adjustments applied in 2030-31 allowed revenues not eligible for tax uplift - real (2027-28 CPIH FYA prices) (Business retail) </v>
      </c>
      <c r="F668" s="4">
        <f t="shared" si="218"/>
        <v>0</v>
      </c>
      <c r="G668" s="4" t="str">
        <f t="shared" si="218"/>
        <v>£m</v>
      </c>
      <c r="H668" s="4">
        <f t="shared" si="218"/>
        <v>0</v>
      </c>
      <c r="I668" s="4">
        <f t="shared" si="218"/>
        <v>0</v>
      </c>
      <c r="J668" s="4">
        <f t="shared" si="218"/>
        <v>0</v>
      </c>
      <c r="K668" s="4">
        <f t="shared" si="218"/>
        <v>0</v>
      </c>
      <c r="L668" s="4">
        <f t="shared" si="218"/>
        <v>0</v>
      </c>
      <c r="M668" s="4">
        <f t="shared" si="218"/>
        <v>0</v>
      </c>
      <c r="N668" s="4">
        <f t="shared" si="218"/>
        <v>0</v>
      </c>
      <c r="O668" s="4">
        <f t="shared" si="218"/>
        <v>0</v>
      </c>
      <c r="P668" s="4">
        <f t="shared" si="218"/>
        <v>0</v>
      </c>
      <c r="Q668" s="4">
        <f t="shared" si="218"/>
        <v>0</v>
      </c>
      <c r="R668" s="4">
        <f t="shared" si="218"/>
        <v>0</v>
      </c>
      <c r="S668" s="4">
        <f t="shared" si="218"/>
        <v>0</v>
      </c>
      <c r="T668" s="4">
        <f t="shared" si="218"/>
        <v>0</v>
      </c>
      <c r="U668" s="4">
        <f t="shared" si="218"/>
        <v>0</v>
      </c>
      <c r="V668" s="4">
        <f t="shared" si="218"/>
        <v>0</v>
      </c>
      <c r="W668" s="4">
        <f t="shared" si="218"/>
        <v>0</v>
      </c>
    </row>
    <row r="669" spans="5:23" hidden="1" outlineLevel="2" x14ac:dyDescent="0.2">
      <c r="E669" s="37" t="str">
        <f t="shared" ref="E669:W669" si="219" xml:space="preserve"> E$590</f>
        <v xml:space="preserve">In-period revenue adjustments applied in 2031-32 allowed revenues not eligible for tax uplift - real (2027-28 CPIH FYA prices) (WR) </v>
      </c>
      <c r="F669" s="4">
        <f t="shared" si="219"/>
        <v>0</v>
      </c>
      <c r="G669" s="4" t="str">
        <f t="shared" si="219"/>
        <v>£m</v>
      </c>
      <c r="H669" s="4">
        <f t="shared" si="219"/>
        <v>0</v>
      </c>
      <c r="I669" s="4">
        <f t="shared" si="219"/>
        <v>0</v>
      </c>
      <c r="J669" s="4">
        <f t="shared" si="219"/>
        <v>0</v>
      </c>
      <c r="K669" s="4">
        <f t="shared" si="219"/>
        <v>0</v>
      </c>
      <c r="L669" s="4">
        <f t="shared" si="219"/>
        <v>0</v>
      </c>
      <c r="M669" s="4">
        <f t="shared" si="219"/>
        <v>0</v>
      </c>
      <c r="N669" s="4">
        <f t="shared" si="219"/>
        <v>0</v>
      </c>
      <c r="O669" s="4">
        <f t="shared" si="219"/>
        <v>0</v>
      </c>
      <c r="P669" s="4">
        <f t="shared" si="219"/>
        <v>0</v>
      </c>
      <c r="Q669" s="4">
        <f t="shared" si="219"/>
        <v>0</v>
      </c>
      <c r="R669" s="4">
        <f t="shared" si="219"/>
        <v>0</v>
      </c>
      <c r="S669" s="4">
        <f t="shared" si="219"/>
        <v>0</v>
      </c>
      <c r="T669" s="4">
        <f t="shared" si="219"/>
        <v>0</v>
      </c>
      <c r="U669" s="4">
        <f t="shared" si="219"/>
        <v>0</v>
      </c>
      <c r="V669" s="4">
        <f t="shared" si="219"/>
        <v>0</v>
      </c>
      <c r="W669" s="4">
        <f t="shared" si="219"/>
        <v>0</v>
      </c>
    </row>
    <row r="670" spans="5:23" hidden="1" outlineLevel="2" x14ac:dyDescent="0.2">
      <c r="E670" s="37" t="str">
        <f t="shared" ref="E670:W670" si="220" xml:space="preserve"> E$591</f>
        <v xml:space="preserve">In-period revenue adjustments applied in 2031-32 allowed revenues not eligible for tax uplift - real (2027-28 CPIH FYA prices) (WN) </v>
      </c>
      <c r="F670" s="4">
        <f t="shared" si="220"/>
        <v>0</v>
      </c>
      <c r="G670" s="4" t="str">
        <f t="shared" si="220"/>
        <v>£m</v>
      </c>
      <c r="H670" s="4">
        <f t="shared" si="220"/>
        <v>0</v>
      </c>
      <c r="I670" s="4">
        <f t="shared" si="220"/>
        <v>0</v>
      </c>
      <c r="J670" s="4">
        <f t="shared" si="220"/>
        <v>0</v>
      </c>
      <c r="K670" s="4">
        <f t="shared" si="220"/>
        <v>0</v>
      </c>
      <c r="L670" s="4">
        <f t="shared" si="220"/>
        <v>0</v>
      </c>
      <c r="M670" s="4">
        <f t="shared" si="220"/>
        <v>0</v>
      </c>
      <c r="N670" s="4">
        <f t="shared" si="220"/>
        <v>0</v>
      </c>
      <c r="O670" s="4">
        <f t="shared" si="220"/>
        <v>0</v>
      </c>
      <c r="P670" s="4">
        <f t="shared" si="220"/>
        <v>0</v>
      </c>
      <c r="Q670" s="4">
        <f t="shared" si="220"/>
        <v>0</v>
      </c>
      <c r="R670" s="4">
        <f t="shared" si="220"/>
        <v>0</v>
      </c>
      <c r="S670" s="4">
        <f t="shared" si="220"/>
        <v>0</v>
      </c>
      <c r="T670" s="4">
        <f t="shared" si="220"/>
        <v>0</v>
      </c>
      <c r="U670" s="4">
        <f t="shared" si="220"/>
        <v>0</v>
      </c>
      <c r="V670" s="4">
        <f t="shared" si="220"/>
        <v>0</v>
      </c>
      <c r="W670" s="4">
        <f t="shared" si="220"/>
        <v>0</v>
      </c>
    </row>
    <row r="671" spans="5:23" hidden="1" outlineLevel="2" x14ac:dyDescent="0.2">
      <c r="E671" s="37" t="str">
        <f t="shared" ref="E671:W671" si="221" xml:space="preserve"> E$592</f>
        <v xml:space="preserve">In-period revenue adjustments applied in 2031-32 allowed revenues not eligible for tax uplift - real (2027-28 CPIH FYA prices) (WWN) </v>
      </c>
      <c r="F671" s="4">
        <f t="shared" si="221"/>
        <v>0</v>
      </c>
      <c r="G671" s="4" t="str">
        <f t="shared" si="221"/>
        <v>£m</v>
      </c>
      <c r="H671" s="4">
        <f t="shared" si="221"/>
        <v>0</v>
      </c>
      <c r="I671" s="4">
        <f t="shared" si="221"/>
        <v>0</v>
      </c>
      <c r="J671" s="4">
        <f t="shared" si="221"/>
        <v>0</v>
      </c>
      <c r="K671" s="4">
        <f t="shared" si="221"/>
        <v>0</v>
      </c>
      <c r="L671" s="4">
        <f t="shared" si="221"/>
        <v>0</v>
      </c>
      <c r="M671" s="4">
        <f t="shared" si="221"/>
        <v>0</v>
      </c>
      <c r="N671" s="4">
        <f t="shared" si="221"/>
        <v>0</v>
      </c>
      <c r="O671" s="4">
        <f t="shared" si="221"/>
        <v>0</v>
      </c>
      <c r="P671" s="4">
        <f t="shared" si="221"/>
        <v>0</v>
      </c>
      <c r="Q671" s="4">
        <f t="shared" si="221"/>
        <v>0</v>
      </c>
      <c r="R671" s="4">
        <f t="shared" si="221"/>
        <v>0</v>
      </c>
      <c r="S671" s="4">
        <f t="shared" si="221"/>
        <v>0</v>
      </c>
      <c r="T671" s="4">
        <f t="shared" si="221"/>
        <v>0</v>
      </c>
      <c r="U671" s="4">
        <f t="shared" si="221"/>
        <v>0</v>
      </c>
      <c r="V671" s="4">
        <f t="shared" si="221"/>
        <v>0</v>
      </c>
      <c r="W671" s="4">
        <f t="shared" si="221"/>
        <v>0</v>
      </c>
    </row>
    <row r="672" spans="5:23" hidden="1" outlineLevel="2" x14ac:dyDescent="0.2">
      <c r="E672" s="37" t="str">
        <f t="shared" ref="E672:W672" si="222" xml:space="preserve"> E$593</f>
        <v xml:space="preserve">In-period revenue adjustments applied in 2031-32 allowed revenues not eligible for tax uplift - real (2027-28 CPIH FYA prices) (BR) </v>
      </c>
      <c r="F672" s="4">
        <f t="shared" si="222"/>
        <v>0</v>
      </c>
      <c r="G672" s="4" t="str">
        <f t="shared" si="222"/>
        <v>£m</v>
      </c>
      <c r="H672" s="4">
        <f t="shared" si="222"/>
        <v>0</v>
      </c>
      <c r="I672" s="4">
        <f t="shared" si="222"/>
        <v>0</v>
      </c>
      <c r="J672" s="4">
        <f t="shared" si="222"/>
        <v>0</v>
      </c>
      <c r="K672" s="4">
        <f t="shared" si="222"/>
        <v>0</v>
      </c>
      <c r="L672" s="4">
        <f t="shared" si="222"/>
        <v>0</v>
      </c>
      <c r="M672" s="4">
        <f t="shared" si="222"/>
        <v>0</v>
      </c>
      <c r="N672" s="4">
        <f t="shared" si="222"/>
        <v>0</v>
      </c>
      <c r="O672" s="4">
        <f t="shared" si="222"/>
        <v>0</v>
      </c>
      <c r="P672" s="4">
        <f t="shared" si="222"/>
        <v>0</v>
      </c>
      <c r="Q672" s="4">
        <f t="shared" si="222"/>
        <v>0</v>
      </c>
      <c r="R672" s="4">
        <f t="shared" si="222"/>
        <v>0</v>
      </c>
      <c r="S672" s="4">
        <f t="shared" si="222"/>
        <v>0</v>
      </c>
      <c r="T672" s="4">
        <f t="shared" si="222"/>
        <v>0</v>
      </c>
      <c r="U672" s="4">
        <f t="shared" si="222"/>
        <v>0</v>
      </c>
      <c r="V672" s="4">
        <f t="shared" si="222"/>
        <v>0</v>
      </c>
      <c r="W672" s="4">
        <f t="shared" si="222"/>
        <v>0</v>
      </c>
    </row>
    <row r="673" spans="1:23" hidden="1" outlineLevel="2" x14ac:dyDescent="0.2">
      <c r="E673" s="37" t="str">
        <f t="shared" ref="E673:W673" si="223" xml:space="preserve"> E$594</f>
        <v xml:space="preserve">In-period revenue adjustments applied in 2031-32 allowed revenues not eligible for tax uplift - real (2027-28 CPIH FYA prices) (ADDN1) </v>
      </c>
      <c r="F673" s="4">
        <f t="shared" si="223"/>
        <v>0</v>
      </c>
      <c r="G673" s="4" t="str">
        <f t="shared" si="223"/>
        <v>£m</v>
      </c>
      <c r="H673" s="4">
        <f t="shared" si="223"/>
        <v>0</v>
      </c>
      <c r="I673" s="4">
        <f t="shared" si="223"/>
        <v>0</v>
      </c>
      <c r="J673" s="4">
        <f t="shared" si="223"/>
        <v>0</v>
      </c>
      <c r="K673" s="4">
        <f t="shared" si="223"/>
        <v>0</v>
      </c>
      <c r="L673" s="4">
        <f t="shared" si="223"/>
        <v>0</v>
      </c>
      <c r="M673" s="4">
        <f t="shared" si="223"/>
        <v>0</v>
      </c>
      <c r="N673" s="4">
        <f t="shared" si="223"/>
        <v>0</v>
      </c>
      <c r="O673" s="4">
        <f t="shared" si="223"/>
        <v>0</v>
      </c>
      <c r="P673" s="4">
        <f t="shared" si="223"/>
        <v>0</v>
      </c>
      <c r="Q673" s="4">
        <f t="shared" si="223"/>
        <v>0</v>
      </c>
      <c r="R673" s="4">
        <f t="shared" si="223"/>
        <v>0</v>
      </c>
      <c r="S673" s="4">
        <f t="shared" si="223"/>
        <v>0</v>
      </c>
      <c r="T673" s="4">
        <f t="shared" si="223"/>
        <v>0</v>
      </c>
      <c r="U673" s="4">
        <f t="shared" si="223"/>
        <v>0</v>
      </c>
      <c r="V673" s="4">
        <f t="shared" si="223"/>
        <v>0</v>
      </c>
      <c r="W673" s="4">
        <f t="shared" si="223"/>
        <v>0</v>
      </c>
    </row>
    <row r="674" spans="1:23" hidden="1" outlineLevel="2" x14ac:dyDescent="0.2">
      <c r="E674" s="37" t="str">
        <f t="shared" ref="E674:W674" si="224" xml:space="preserve"> E$595</f>
        <v xml:space="preserve">In-period revenue adjustments applied in 2031-32 allowed revenues not eligible for tax uplift - real (2027-28 CPIH FYA prices) (ADDN2) </v>
      </c>
      <c r="F674" s="4">
        <f t="shared" si="224"/>
        <v>0</v>
      </c>
      <c r="G674" s="4" t="str">
        <f t="shared" si="224"/>
        <v>£m</v>
      </c>
      <c r="H674" s="4">
        <f t="shared" si="224"/>
        <v>0</v>
      </c>
      <c r="I674" s="4">
        <f t="shared" si="224"/>
        <v>0</v>
      </c>
      <c r="J674" s="4">
        <f t="shared" si="224"/>
        <v>0</v>
      </c>
      <c r="K674" s="4">
        <f t="shared" si="224"/>
        <v>0</v>
      </c>
      <c r="L674" s="4">
        <f t="shared" si="224"/>
        <v>0</v>
      </c>
      <c r="M674" s="4">
        <f t="shared" si="224"/>
        <v>0</v>
      </c>
      <c r="N674" s="4">
        <f t="shared" si="224"/>
        <v>0</v>
      </c>
      <c r="O674" s="4">
        <f t="shared" si="224"/>
        <v>0</v>
      </c>
      <c r="P674" s="4">
        <f t="shared" si="224"/>
        <v>0</v>
      </c>
      <c r="Q674" s="4">
        <f t="shared" si="224"/>
        <v>0</v>
      </c>
      <c r="R674" s="4">
        <f t="shared" si="224"/>
        <v>0</v>
      </c>
      <c r="S674" s="4">
        <f t="shared" si="224"/>
        <v>0</v>
      </c>
      <c r="T674" s="4">
        <f t="shared" si="224"/>
        <v>0</v>
      </c>
      <c r="U674" s="4">
        <f t="shared" si="224"/>
        <v>0</v>
      </c>
      <c r="V674" s="4">
        <f t="shared" si="224"/>
        <v>0</v>
      </c>
      <c r="W674" s="4">
        <f t="shared" si="224"/>
        <v>0</v>
      </c>
    </row>
    <row r="675" spans="1:23" hidden="1" outlineLevel="2" x14ac:dyDescent="0.2">
      <c r="E675" s="37" t="str">
        <f t="shared" ref="E675:W675" si="225" xml:space="preserve"> E$596</f>
        <v xml:space="preserve">In-period revenue adjustments applied in 2031-32 allowed revenues not eligible for tax uplift - real (2027-28 CPIH FYA prices) (Residential retail) </v>
      </c>
      <c r="F675" s="4">
        <f t="shared" si="225"/>
        <v>0</v>
      </c>
      <c r="G675" s="4" t="str">
        <f t="shared" si="225"/>
        <v>£m</v>
      </c>
      <c r="H675" s="4">
        <f t="shared" si="225"/>
        <v>0</v>
      </c>
      <c r="I675" s="4">
        <f t="shared" si="225"/>
        <v>0</v>
      </c>
      <c r="J675" s="4">
        <f t="shared" si="225"/>
        <v>0</v>
      </c>
      <c r="K675" s="4">
        <f t="shared" si="225"/>
        <v>0</v>
      </c>
      <c r="L675" s="4">
        <f t="shared" si="225"/>
        <v>0</v>
      </c>
      <c r="M675" s="4">
        <f t="shared" si="225"/>
        <v>0</v>
      </c>
      <c r="N675" s="4">
        <f t="shared" si="225"/>
        <v>0</v>
      </c>
      <c r="O675" s="4">
        <f t="shared" si="225"/>
        <v>0</v>
      </c>
      <c r="P675" s="4">
        <f t="shared" si="225"/>
        <v>0</v>
      </c>
      <c r="Q675" s="4">
        <f t="shared" si="225"/>
        <v>0</v>
      </c>
      <c r="R675" s="4">
        <f t="shared" si="225"/>
        <v>0</v>
      </c>
      <c r="S675" s="4">
        <f t="shared" si="225"/>
        <v>0</v>
      </c>
      <c r="T675" s="4">
        <f t="shared" si="225"/>
        <v>0</v>
      </c>
      <c r="U675" s="4">
        <f t="shared" si="225"/>
        <v>0</v>
      </c>
      <c r="V675" s="4">
        <f t="shared" si="225"/>
        <v>0</v>
      </c>
      <c r="W675" s="4">
        <f t="shared" si="225"/>
        <v>0</v>
      </c>
    </row>
    <row r="676" spans="1:23" hidden="1" outlineLevel="2" x14ac:dyDescent="0.2">
      <c r="E676" s="37" t="str">
        <f t="shared" ref="E676:W676" si="226" xml:space="preserve"> E$597</f>
        <v xml:space="preserve">In-period revenue adjustments applied in 2031-32 allowed revenues not eligible for tax uplift - real (2027-28 CPIH FYA prices) (Business retail) </v>
      </c>
      <c r="F676" s="4">
        <f t="shared" si="226"/>
        <v>0</v>
      </c>
      <c r="G676" s="4" t="str">
        <f t="shared" si="226"/>
        <v>£m</v>
      </c>
      <c r="H676" s="4">
        <f t="shared" si="226"/>
        <v>0</v>
      </c>
      <c r="I676" s="4">
        <f t="shared" si="226"/>
        <v>0</v>
      </c>
      <c r="J676" s="4">
        <f t="shared" si="226"/>
        <v>0</v>
      </c>
      <c r="K676" s="4">
        <f t="shared" si="226"/>
        <v>0</v>
      </c>
      <c r="L676" s="4">
        <f t="shared" si="226"/>
        <v>0</v>
      </c>
      <c r="M676" s="4">
        <f t="shared" si="226"/>
        <v>0</v>
      </c>
      <c r="N676" s="4">
        <f t="shared" si="226"/>
        <v>0</v>
      </c>
      <c r="O676" s="4">
        <f t="shared" si="226"/>
        <v>0</v>
      </c>
      <c r="P676" s="4">
        <f t="shared" si="226"/>
        <v>0</v>
      </c>
      <c r="Q676" s="4">
        <f t="shared" si="226"/>
        <v>0</v>
      </c>
      <c r="R676" s="4">
        <f t="shared" si="226"/>
        <v>0</v>
      </c>
      <c r="S676" s="4">
        <f t="shared" si="226"/>
        <v>0</v>
      </c>
      <c r="T676" s="4">
        <f t="shared" si="226"/>
        <v>0</v>
      </c>
      <c r="U676" s="4">
        <f t="shared" si="226"/>
        <v>0</v>
      </c>
      <c r="V676" s="4">
        <f t="shared" si="226"/>
        <v>0</v>
      </c>
      <c r="W676" s="4">
        <f t="shared" si="226"/>
        <v>0</v>
      </c>
    </row>
    <row r="677" spans="1:23" s="211" customFormat="1" hidden="1" outlineLevel="2" x14ac:dyDescent="0.2">
      <c r="A677" s="220"/>
      <c r="B677" s="220"/>
      <c r="C677" s="221"/>
      <c r="D677" s="222"/>
      <c r="E677" s="211" t="s">
        <v>2780</v>
      </c>
      <c r="G677" s="211" t="s">
        <v>199</v>
      </c>
      <c r="H677" s="212">
        <f t="shared" ref="H677:H684" si="227" xml:space="preserve"> SUM( J677:W677 )</f>
        <v>0</v>
      </c>
      <c r="J677" s="212">
        <f t="shared" ref="J677:W684" si="228" xml:space="preserve"> J653 + J661 + J669</f>
        <v>0</v>
      </c>
      <c r="K677" s="212">
        <f t="shared" si="228"/>
        <v>0</v>
      </c>
      <c r="L677" s="212">
        <f t="shared" si="228"/>
        <v>0</v>
      </c>
      <c r="M677" s="212">
        <f t="shared" si="228"/>
        <v>0</v>
      </c>
      <c r="N677" s="212">
        <f t="shared" si="228"/>
        <v>0</v>
      </c>
      <c r="O677" s="212">
        <f t="shared" si="228"/>
        <v>0</v>
      </c>
      <c r="P677" s="212">
        <f t="shared" si="228"/>
        <v>0</v>
      </c>
      <c r="Q677" s="212">
        <f t="shared" si="228"/>
        <v>0</v>
      </c>
      <c r="R677" s="212">
        <f t="shared" si="228"/>
        <v>0</v>
      </c>
      <c r="S677" s="212">
        <f t="shared" si="228"/>
        <v>0</v>
      </c>
      <c r="T677" s="212">
        <f t="shared" si="228"/>
        <v>0</v>
      </c>
      <c r="U677" s="212">
        <f t="shared" si="228"/>
        <v>0</v>
      </c>
      <c r="V677" s="212">
        <f t="shared" si="228"/>
        <v>0</v>
      </c>
      <c r="W677" s="212">
        <f t="shared" si="228"/>
        <v>0</v>
      </c>
    </row>
    <row r="678" spans="1:23" s="211" customFormat="1" hidden="1" outlineLevel="2" x14ac:dyDescent="0.2">
      <c r="A678" s="220"/>
      <c r="B678" s="220"/>
      <c r="C678" s="221"/>
      <c r="D678" s="222"/>
      <c r="E678" s="211" t="s">
        <v>2781</v>
      </c>
      <c r="G678" s="211" t="s">
        <v>199</v>
      </c>
      <c r="H678" s="212">
        <f t="shared" si="227"/>
        <v>0</v>
      </c>
      <c r="J678" s="212">
        <f t="shared" si="228"/>
        <v>0</v>
      </c>
      <c r="K678" s="212">
        <f t="shared" si="228"/>
        <v>0</v>
      </c>
      <c r="L678" s="212">
        <f t="shared" si="228"/>
        <v>0</v>
      </c>
      <c r="M678" s="212">
        <f t="shared" si="228"/>
        <v>0</v>
      </c>
      <c r="N678" s="212">
        <f t="shared" si="228"/>
        <v>0</v>
      </c>
      <c r="O678" s="212">
        <f t="shared" si="228"/>
        <v>0</v>
      </c>
      <c r="P678" s="212">
        <f t="shared" si="228"/>
        <v>0</v>
      </c>
      <c r="Q678" s="212">
        <f t="shared" si="228"/>
        <v>0</v>
      </c>
      <c r="R678" s="212">
        <f t="shared" si="228"/>
        <v>0</v>
      </c>
      <c r="S678" s="212">
        <f t="shared" si="228"/>
        <v>0</v>
      </c>
      <c r="T678" s="212">
        <f t="shared" si="228"/>
        <v>0</v>
      </c>
      <c r="U678" s="212">
        <f t="shared" si="228"/>
        <v>0</v>
      </c>
      <c r="V678" s="212">
        <f t="shared" si="228"/>
        <v>0</v>
      </c>
      <c r="W678" s="212">
        <f t="shared" si="228"/>
        <v>0</v>
      </c>
    </row>
    <row r="679" spans="1:23" s="211" customFormat="1" hidden="1" outlineLevel="2" x14ac:dyDescent="0.2">
      <c r="A679" s="220"/>
      <c r="B679" s="220"/>
      <c r="C679" s="221"/>
      <c r="D679" s="222"/>
      <c r="E679" s="211" t="s">
        <v>487</v>
      </c>
      <c r="G679" s="211" t="s">
        <v>199</v>
      </c>
      <c r="H679" s="212">
        <f t="shared" si="227"/>
        <v>0</v>
      </c>
      <c r="J679" s="212">
        <f t="shared" si="228"/>
        <v>0</v>
      </c>
      <c r="K679" s="212">
        <f t="shared" si="228"/>
        <v>0</v>
      </c>
      <c r="L679" s="212">
        <f t="shared" si="228"/>
        <v>0</v>
      </c>
      <c r="M679" s="212">
        <f t="shared" si="228"/>
        <v>0</v>
      </c>
      <c r="N679" s="212">
        <f t="shared" si="228"/>
        <v>0</v>
      </c>
      <c r="O679" s="212">
        <f t="shared" si="228"/>
        <v>0</v>
      </c>
      <c r="P679" s="212">
        <f t="shared" si="228"/>
        <v>0</v>
      </c>
      <c r="Q679" s="212">
        <f t="shared" si="228"/>
        <v>0</v>
      </c>
      <c r="R679" s="212">
        <f t="shared" si="228"/>
        <v>0</v>
      </c>
      <c r="S679" s="212">
        <f t="shared" si="228"/>
        <v>0</v>
      </c>
      <c r="T679" s="212">
        <f t="shared" si="228"/>
        <v>0</v>
      </c>
      <c r="U679" s="212">
        <f t="shared" si="228"/>
        <v>0</v>
      </c>
      <c r="V679" s="212">
        <f t="shared" si="228"/>
        <v>0</v>
      </c>
      <c r="W679" s="212">
        <f t="shared" si="228"/>
        <v>0</v>
      </c>
    </row>
    <row r="680" spans="1:23" s="211" customFormat="1" hidden="1" outlineLevel="2" x14ac:dyDescent="0.2">
      <c r="A680" s="220"/>
      <c r="B680" s="220"/>
      <c r="C680" s="221"/>
      <c r="D680" s="222"/>
      <c r="E680" s="211" t="s">
        <v>1238</v>
      </c>
      <c r="G680" s="211" t="s">
        <v>199</v>
      </c>
      <c r="H680" s="212">
        <f t="shared" si="227"/>
        <v>0</v>
      </c>
      <c r="J680" s="212">
        <f t="shared" si="228"/>
        <v>0</v>
      </c>
      <c r="K680" s="212">
        <f t="shared" si="228"/>
        <v>0</v>
      </c>
      <c r="L680" s="212">
        <f t="shared" si="228"/>
        <v>0</v>
      </c>
      <c r="M680" s="212">
        <f t="shared" si="228"/>
        <v>0</v>
      </c>
      <c r="N680" s="212">
        <f t="shared" si="228"/>
        <v>0</v>
      </c>
      <c r="O680" s="212">
        <f t="shared" si="228"/>
        <v>0</v>
      </c>
      <c r="P680" s="212">
        <f t="shared" si="228"/>
        <v>0</v>
      </c>
      <c r="Q680" s="212">
        <f t="shared" si="228"/>
        <v>0</v>
      </c>
      <c r="R680" s="212">
        <f t="shared" si="228"/>
        <v>0</v>
      </c>
      <c r="S680" s="212">
        <f t="shared" si="228"/>
        <v>0</v>
      </c>
      <c r="T680" s="212">
        <f t="shared" si="228"/>
        <v>0</v>
      </c>
      <c r="U680" s="212">
        <f t="shared" si="228"/>
        <v>0</v>
      </c>
      <c r="V680" s="212">
        <f t="shared" si="228"/>
        <v>0</v>
      </c>
      <c r="W680" s="212">
        <f t="shared" si="228"/>
        <v>0</v>
      </c>
    </row>
    <row r="681" spans="1:23" s="211" customFormat="1" hidden="1" outlineLevel="2" x14ac:dyDescent="0.2">
      <c r="A681" s="220"/>
      <c r="B681" s="220"/>
      <c r="C681" s="221"/>
      <c r="D681" s="222"/>
      <c r="E681" s="211" t="s">
        <v>1643</v>
      </c>
      <c r="G681" s="211" t="s">
        <v>199</v>
      </c>
      <c r="H681" s="212">
        <f t="shared" si="227"/>
        <v>0</v>
      </c>
      <c r="J681" s="212">
        <f t="shared" si="228"/>
        <v>0</v>
      </c>
      <c r="K681" s="212">
        <f t="shared" si="228"/>
        <v>0</v>
      </c>
      <c r="L681" s="212">
        <f t="shared" si="228"/>
        <v>0</v>
      </c>
      <c r="M681" s="212">
        <f t="shared" si="228"/>
        <v>0</v>
      </c>
      <c r="N681" s="212">
        <f t="shared" si="228"/>
        <v>0</v>
      </c>
      <c r="O681" s="212">
        <f t="shared" si="228"/>
        <v>0</v>
      </c>
      <c r="P681" s="212">
        <f t="shared" si="228"/>
        <v>0</v>
      </c>
      <c r="Q681" s="212">
        <f t="shared" si="228"/>
        <v>0</v>
      </c>
      <c r="R681" s="212">
        <f t="shared" si="228"/>
        <v>0</v>
      </c>
      <c r="S681" s="212">
        <f t="shared" si="228"/>
        <v>0</v>
      </c>
      <c r="T681" s="212">
        <f t="shared" si="228"/>
        <v>0</v>
      </c>
      <c r="U681" s="212">
        <f t="shared" si="228"/>
        <v>0</v>
      </c>
      <c r="V681" s="212">
        <f t="shared" si="228"/>
        <v>0</v>
      </c>
      <c r="W681" s="212">
        <f t="shared" si="228"/>
        <v>0</v>
      </c>
    </row>
    <row r="682" spans="1:23" s="211" customFormat="1" hidden="1" outlineLevel="2" x14ac:dyDescent="0.2">
      <c r="A682" s="220"/>
      <c r="B682" s="220"/>
      <c r="C682" s="221"/>
      <c r="D682" s="222"/>
      <c r="E682" s="211" t="s">
        <v>135</v>
      </c>
      <c r="G682" s="211" t="s">
        <v>199</v>
      </c>
      <c r="H682" s="212">
        <f t="shared" si="227"/>
        <v>0</v>
      </c>
      <c r="J682" s="212">
        <f t="shared" si="228"/>
        <v>0</v>
      </c>
      <c r="K682" s="212">
        <f t="shared" si="228"/>
        <v>0</v>
      </c>
      <c r="L682" s="212">
        <f t="shared" si="228"/>
        <v>0</v>
      </c>
      <c r="M682" s="212">
        <f t="shared" si="228"/>
        <v>0</v>
      </c>
      <c r="N682" s="212">
        <f t="shared" si="228"/>
        <v>0</v>
      </c>
      <c r="O682" s="212">
        <f t="shared" si="228"/>
        <v>0</v>
      </c>
      <c r="P682" s="212">
        <f t="shared" si="228"/>
        <v>0</v>
      </c>
      <c r="Q682" s="212">
        <f t="shared" si="228"/>
        <v>0</v>
      </c>
      <c r="R682" s="212">
        <f t="shared" si="228"/>
        <v>0</v>
      </c>
      <c r="S682" s="212">
        <f t="shared" si="228"/>
        <v>0</v>
      </c>
      <c r="T682" s="212">
        <f t="shared" si="228"/>
        <v>0</v>
      </c>
      <c r="U682" s="212">
        <f t="shared" si="228"/>
        <v>0</v>
      </c>
      <c r="V682" s="212">
        <f t="shared" si="228"/>
        <v>0</v>
      </c>
      <c r="W682" s="212">
        <f t="shared" si="228"/>
        <v>0</v>
      </c>
    </row>
    <row r="683" spans="1:23" s="211" customFormat="1" hidden="1" outlineLevel="2" x14ac:dyDescent="0.2">
      <c r="A683" s="220"/>
      <c r="B683" s="220"/>
      <c r="C683" s="221"/>
      <c r="D683" s="222"/>
      <c r="E683" s="211" t="s">
        <v>311</v>
      </c>
      <c r="G683" s="211" t="s">
        <v>199</v>
      </c>
      <c r="H683" s="212">
        <f t="shared" si="227"/>
        <v>0</v>
      </c>
      <c r="J683" s="212">
        <f t="shared" si="228"/>
        <v>0</v>
      </c>
      <c r="K683" s="212">
        <f t="shared" si="228"/>
        <v>0</v>
      </c>
      <c r="L683" s="212">
        <f t="shared" si="228"/>
        <v>0</v>
      </c>
      <c r="M683" s="212">
        <f t="shared" si="228"/>
        <v>0</v>
      </c>
      <c r="N683" s="212">
        <f t="shared" si="228"/>
        <v>0</v>
      </c>
      <c r="O683" s="212">
        <f t="shared" si="228"/>
        <v>0</v>
      </c>
      <c r="P683" s="212">
        <f t="shared" si="228"/>
        <v>0</v>
      </c>
      <c r="Q683" s="212">
        <f t="shared" si="228"/>
        <v>0</v>
      </c>
      <c r="R683" s="212">
        <f t="shared" si="228"/>
        <v>0</v>
      </c>
      <c r="S683" s="212">
        <f t="shared" si="228"/>
        <v>0</v>
      </c>
      <c r="T683" s="212">
        <f t="shared" si="228"/>
        <v>0</v>
      </c>
      <c r="U683" s="212">
        <f t="shared" si="228"/>
        <v>0</v>
      </c>
      <c r="V683" s="212">
        <f t="shared" si="228"/>
        <v>0</v>
      </c>
      <c r="W683" s="212">
        <f t="shared" si="228"/>
        <v>0</v>
      </c>
    </row>
    <row r="684" spans="1:23" s="211" customFormat="1" hidden="1" outlineLevel="2" x14ac:dyDescent="0.2">
      <c r="A684" s="220"/>
      <c r="B684" s="220"/>
      <c r="C684" s="221"/>
      <c r="D684" s="222"/>
      <c r="E684" s="211" t="s">
        <v>2969</v>
      </c>
      <c r="G684" s="211" t="s">
        <v>199</v>
      </c>
      <c r="H684" s="212">
        <f t="shared" si="227"/>
        <v>0</v>
      </c>
      <c r="J684" s="212">
        <f t="shared" si="228"/>
        <v>0</v>
      </c>
      <c r="K684" s="212">
        <f t="shared" si="228"/>
        <v>0</v>
      </c>
      <c r="L684" s="212">
        <f t="shared" si="228"/>
        <v>0</v>
      </c>
      <c r="M684" s="212">
        <f t="shared" si="228"/>
        <v>0</v>
      </c>
      <c r="N684" s="212">
        <f t="shared" si="228"/>
        <v>0</v>
      </c>
      <c r="O684" s="212">
        <f t="shared" si="228"/>
        <v>0</v>
      </c>
      <c r="P684" s="212">
        <f t="shared" si="228"/>
        <v>0</v>
      </c>
      <c r="Q684" s="212">
        <f t="shared" si="228"/>
        <v>0</v>
      </c>
      <c r="R684" s="212">
        <f t="shared" si="228"/>
        <v>0</v>
      </c>
      <c r="S684" s="212">
        <f t="shared" si="228"/>
        <v>0</v>
      </c>
      <c r="T684" s="212">
        <f t="shared" si="228"/>
        <v>0</v>
      </c>
      <c r="U684" s="212">
        <f t="shared" si="228"/>
        <v>0</v>
      </c>
      <c r="V684" s="212">
        <f t="shared" si="228"/>
        <v>0</v>
      </c>
      <c r="W684" s="212">
        <f t="shared" si="228"/>
        <v>0</v>
      </c>
    </row>
    <row r="685" spans="1:23" hidden="1" outlineLevel="2" x14ac:dyDescent="0.2"/>
    <row r="686" spans="1:23" hidden="1" outlineLevel="2" x14ac:dyDescent="0.2"/>
    <row r="687" spans="1:23" hidden="1" outlineLevel="2" x14ac:dyDescent="0.2">
      <c r="B687" s="33" t="s">
        <v>1565</v>
      </c>
    </row>
    <row r="688" spans="1:23" hidden="1" outlineLevel="2" x14ac:dyDescent="0.2">
      <c r="E688" s="37" t="str">
        <f t="shared" ref="E688:W688" si="229" xml:space="preserve"> E$447</f>
        <v>Revenue adjustment - active (Residential retail)</v>
      </c>
      <c r="F688" s="12">
        <f t="shared" si="229"/>
        <v>0</v>
      </c>
      <c r="G688" s="12" t="str">
        <f t="shared" si="229"/>
        <v>£m</v>
      </c>
      <c r="H688" s="12">
        <f t="shared" si="229"/>
        <v>0</v>
      </c>
      <c r="I688" s="12">
        <f t="shared" si="229"/>
        <v>0</v>
      </c>
      <c r="J688" s="12">
        <f t="shared" si="229"/>
        <v>0</v>
      </c>
      <c r="K688" s="12">
        <f t="shared" si="229"/>
        <v>0</v>
      </c>
      <c r="L688" s="12">
        <f t="shared" si="229"/>
        <v>0</v>
      </c>
      <c r="M688" s="12">
        <f t="shared" si="229"/>
        <v>0</v>
      </c>
      <c r="N688" s="12">
        <f t="shared" si="229"/>
        <v>0</v>
      </c>
      <c r="O688" s="12">
        <f t="shared" si="229"/>
        <v>0</v>
      </c>
      <c r="P688" s="12">
        <f t="shared" si="229"/>
        <v>0</v>
      </c>
      <c r="Q688" s="12">
        <f t="shared" si="229"/>
        <v>0</v>
      </c>
      <c r="R688" s="12">
        <f t="shared" si="229"/>
        <v>0</v>
      </c>
      <c r="S688" s="12">
        <f t="shared" si="229"/>
        <v>0</v>
      </c>
      <c r="T688" s="12">
        <f t="shared" si="229"/>
        <v>0</v>
      </c>
      <c r="U688" s="12">
        <f t="shared" si="229"/>
        <v>0</v>
      </c>
      <c r="V688" s="12">
        <f t="shared" si="229"/>
        <v>0</v>
      </c>
      <c r="W688" s="12">
        <f t="shared" si="229"/>
        <v>0</v>
      </c>
    </row>
    <row r="689" spans="1:23" hidden="1" outlineLevel="2" x14ac:dyDescent="0.2">
      <c r="E689" s="37" t="str">
        <f t="shared" ref="E689:W689" si="230" xml:space="preserve"> E$496</f>
        <v>In-period revenue adjustments applied in 2030-31 allowed revenues eligible for tax uplift - real (2027-28 CPIH FYA prices) (Residential retail)</v>
      </c>
      <c r="F689" s="4">
        <f t="shared" si="230"/>
        <v>0</v>
      </c>
      <c r="G689" s="4" t="str">
        <f t="shared" si="230"/>
        <v>£m</v>
      </c>
      <c r="H689" s="4">
        <f t="shared" si="230"/>
        <v>0</v>
      </c>
      <c r="I689" s="4">
        <f t="shared" si="230"/>
        <v>0</v>
      </c>
      <c r="J689" s="4">
        <f t="shared" si="230"/>
        <v>0</v>
      </c>
      <c r="K689" s="4">
        <f t="shared" si="230"/>
        <v>0</v>
      </c>
      <c r="L689" s="4">
        <f t="shared" si="230"/>
        <v>0</v>
      </c>
      <c r="M689" s="4">
        <f t="shared" si="230"/>
        <v>0</v>
      </c>
      <c r="N689" s="4">
        <f t="shared" si="230"/>
        <v>0</v>
      </c>
      <c r="O689" s="4">
        <f t="shared" si="230"/>
        <v>0</v>
      </c>
      <c r="P689" s="4">
        <f t="shared" si="230"/>
        <v>0</v>
      </c>
      <c r="Q689" s="4">
        <f t="shared" si="230"/>
        <v>0</v>
      </c>
      <c r="R689" s="4">
        <f t="shared" si="230"/>
        <v>0</v>
      </c>
      <c r="S689" s="4">
        <f t="shared" si="230"/>
        <v>0</v>
      </c>
      <c r="T689" s="4">
        <f t="shared" si="230"/>
        <v>0</v>
      </c>
      <c r="U689" s="4">
        <f t="shared" si="230"/>
        <v>0</v>
      </c>
      <c r="V689" s="4">
        <f t="shared" si="230"/>
        <v>0</v>
      </c>
      <c r="W689" s="4">
        <f t="shared" si="230"/>
        <v>0</v>
      </c>
    </row>
    <row r="690" spans="1:23" hidden="1" outlineLevel="2" x14ac:dyDescent="0.2">
      <c r="E690" s="37" t="str">
        <f t="shared" ref="E690:W690" si="231" xml:space="preserve"> E$531</f>
        <v>In-period revenue adjustments applied in 2030-31 allowed revenues not eligible for tax uplift - real (2027-28 CPIH FYA prices) (Residential retail)</v>
      </c>
      <c r="F690" s="4">
        <f t="shared" si="231"/>
        <v>0</v>
      </c>
      <c r="G690" s="4" t="str">
        <f t="shared" si="231"/>
        <v>£m</v>
      </c>
      <c r="H690" s="4">
        <f t="shared" si="231"/>
        <v>0</v>
      </c>
      <c r="I690" s="4">
        <f t="shared" si="231"/>
        <v>0</v>
      </c>
      <c r="J690" s="4">
        <f t="shared" si="231"/>
        <v>0</v>
      </c>
      <c r="K690" s="4">
        <f t="shared" si="231"/>
        <v>0</v>
      </c>
      <c r="L690" s="4">
        <f t="shared" si="231"/>
        <v>0</v>
      </c>
      <c r="M690" s="4">
        <f t="shared" si="231"/>
        <v>0</v>
      </c>
      <c r="N690" s="4">
        <f t="shared" si="231"/>
        <v>0</v>
      </c>
      <c r="O690" s="4">
        <f t="shared" si="231"/>
        <v>0</v>
      </c>
      <c r="P690" s="4">
        <f t="shared" si="231"/>
        <v>0</v>
      </c>
      <c r="Q690" s="4">
        <f t="shared" si="231"/>
        <v>0</v>
      </c>
      <c r="R690" s="4">
        <f t="shared" si="231"/>
        <v>0</v>
      </c>
      <c r="S690" s="4">
        <f t="shared" si="231"/>
        <v>0</v>
      </c>
      <c r="T690" s="4">
        <f t="shared" si="231"/>
        <v>0</v>
      </c>
      <c r="U690" s="4">
        <f t="shared" si="231"/>
        <v>0</v>
      </c>
      <c r="V690" s="4">
        <f t="shared" si="231"/>
        <v>0</v>
      </c>
      <c r="W690" s="4">
        <f t="shared" si="231"/>
        <v>0</v>
      </c>
    </row>
    <row r="691" spans="1:23" hidden="1" outlineLevel="2" x14ac:dyDescent="0.2">
      <c r="E691" s="37" t="str">
        <f t="shared" ref="E691:W691" si="232" xml:space="preserve"> E$569</f>
        <v>In-period revenue adjustments applied in 2031-32 allowed revenues eligible for tax uplift - real (2027-28 CPIH FYA prices) (Residential retail)</v>
      </c>
      <c r="F691" s="4">
        <f t="shared" si="232"/>
        <v>0</v>
      </c>
      <c r="G691" s="4" t="str">
        <f t="shared" si="232"/>
        <v>£m</v>
      </c>
      <c r="H691" s="4">
        <f t="shared" si="232"/>
        <v>0</v>
      </c>
      <c r="I691" s="4">
        <f t="shared" si="232"/>
        <v>0</v>
      </c>
      <c r="J691" s="4">
        <f t="shared" si="232"/>
        <v>0</v>
      </c>
      <c r="K691" s="4">
        <f t="shared" si="232"/>
        <v>0</v>
      </c>
      <c r="L691" s="4">
        <f t="shared" si="232"/>
        <v>0</v>
      </c>
      <c r="M691" s="4">
        <f t="shared" si="232"/>
        <v>0</v>
      </c>
      <c r="N691" s="4">
        <f t="shared" si="232"/>
        <v>0</v>
      </c>
      <c r="O691" s="4">
        <f t="shared" si="232"/>
        <v>0</v>
      </c>
      <c r="P691" s="4">
        <f t="shared" si="232"/>
        <v>0</v>
      </c>
      <c r="Q691" s="4">
        <f t="shared" si="232"/>
        <v>0</v>
      </c>
      <c r="R691" s="4">
        <f t="shared" si="232"/>
        <v>0</v>
      </c>
      <c r="S691" s="4">
        <f t="shared" si="232"/>
        <v>0</v>
      </c>
      <c r="T691" s="4">
        <f t="shared" si="232"/>
        <v>0</v>
      </c>
      <c r="U691" s="4">
        <f t="shared" si="232"/>
        <v>0</v>
      </c>
      <c r="V691" s="4">
        <f t="shared" si="232"/>
        <v>0</v>
      </c>
      <c r="W691" s="4">
        <f t="shared" si="232"/>
        <v>0</v>
      </c>
    </row>
    <row r="692" spans="1:23" hidden="1" outlineLevel="2" x14ac:dyDescent="0.2">
      <c r="E692" s="37" t="str">
        <f t="shared" ref="E692:W692" si="233" xml:space="preserve"> E$604</f>
        <v>In-period revenue adjustments applied in 2031-32 allowed revenues not eligible for tax uplift - real (2027-28 CPIH FYA prices) (Residential retail)</v>
      </c>
      <c r="F692" s="4">
        <f t="shared" si="233"/>
        <v>0</v>
      </c>
      <c r="G692" s="4" t="str">
        <f t="shared" si="233"/>
        <v>£m</v>
      </c>
      <c r="H692" s="4">
        <f t="shared" si="233"/>
        <v>0</v>
      </c>
      <c r="I692" s="4">
        <f t="shared" si="233"/>
        <v>0</v>
      </c>
      <c r="J692" s="4">
        <f t="shared" si="233"/>
        <v>0</v>
      </c>
      <c r="K692" s="4">
        <f t="shared" si="233"/>
        <v>0</v>
      </c>
      <c r="L692" s="4">
        <f t="shared" si="233"/>
        <v>0</v>
      </c>
      <c r="M692" s="4">
        <f t="shared" si="233"/>
        <v>0</v>
      </c>
      <c r="N692" s="4">
        <f t="shared" si="233"/>
        <v>0</v>
      </c>
      <c r="O692" s="4">
        <f t="shared" si="233"/>
        <v>0</v>
      </c>
      <c r="P692" s="4">
        <f t="shared" si="233"/>
        <v>0</v>
      </c>
      <c r="Q692" s="4">
        <f t="shared" si="233"/>
        <v>0</v>
      </c>
      <c r="R692" s="4">
        <f t="shared" si="233"/>
        <v>0</v>
      </c>
      <c r="S692" s="4">
        <f t="shared" si="233"/>
        <v>0</v>
      </c>
      <c r="T692" s="4">
        <f t="shared" si="233"/>
        <v>0</v>
      </c>
      <c r="U692" s="4">
        <f t="shared" si="233"/>
        <v>0</v>
      </c>
      <c r="V692" s="4">
        <f t="shared" si="233"/>
        <v>0</v>
      </c>
      <c r="W692" s="4">
        <f t="shared" si="233"/>
        <v>0</v>
      </c>
    </row>
    <row r="693" spans="1:23" s="211" customFormat="1" hidden="1" outlineLevel="2" x14ac:dyDescent="0.2">
      <c r="A693" s="220"/>
      <c r="B693" s="220"/>
      <c r="C693" s="221"/>
      <c r="D693" s="222"/>
      <c r="E693" s="211" t="s">
        <v>1565</v>
      </c>
      <c r="G693" s="211" t="s">
        <v>199</v>
      </c>
      <c r="H693" s="212">
        <f xml:space="preserve"> SUM( J693:W693 )</f>
        <v>0</v>
      </c>
      <c r="J693" s="212">
        <f t="shared" ref="J693:W693" si="234" xml:space="preserve"> J688 + J689 + J690 + J691 + J692</f>
        <v>0</v>
      </c>
      <c r="K693" s="212">
        <f t="shared" si="234"/>
        <v>0</v>
      </c>
      <c r="L693" s="212">
        <f t="shared" si="234"/>
        <v>0</v>
      </c>
      <c r="M693" s="212">
        <f t="shared" si="234"/>
        <v>0</v>
      </c>
      <c r="N693" s="212">
        <f t="shared" si="234"/>
        <v>0</v>
      </c>
      <c r="O693" s="212">
        <f t="shared" si="234"/>
        <v>0</v>
      </c>
      <c r="P693" s="212">
        <f t="shared" si="234"/>
        <v>0</v>
      </c>
      <c r="Q693" s="212">
        <f t="shared" si="234"/>
        <v>0</v>
      </c>
      <c r="R693" s="212">
        <f t="shared" si="234"/>
        <v>0</v>
      </c>
      <c r="S693" s="212">
        <f t="shared" si="234"/>
        <v>0</v>
      </c>
      <c r="T693" s="212">
        <f t="shared" si="234"/>
        <v>0</v>
      </c>
      <c r="U693" s="212">
        <f t="shared" si="234"/>
        <v>0</v>
      </c>
      <c r="V693" s="212">
        <f t="shared" si="234"/>
        <v>0</v>
      </c>
      <c r="W693" s="212">
        <f t="shared" si="234"/>
        <v>0</v>
      </c>
    </row>
    <row r="694" spans="1:23" hidden="1" outlineLevel="2" x14ac:dyDescent="0.2"/>
    <row r="695" spans="1:23" hidden="1" outlineLevel="2" x14ac:dyDescent="0.2"/>
    <row r="696" spans="1:23" hidden="1" outlineLevel="2" x14ac:dyDescent="0.2">
      <c r="B696" s="33" t="s">
        <v>1366</v>
      </c>
    </row>
    <row r="697" spans="1:23" hidden="1" outlineLevel="2" x14ac:dyDescent="0.2">
      <c r="E697" s="37" t="str">
        <f t="shared" ref="E697:W697" si="235" xml:space="preserve"> E$462</f>
        <v>Revenue adjustment - active (Business retail)</v>
      </c>
      <c r="F697" s="12">
        <f t="shared" si="235"/>
        <v>0</v>
      </c>
      <c r="G697" s="12" t="str">
        <f t="shared" si="235"/>
        <v>£m</v>
      </c>
      <c r="H697" s="12">
        <f t="shared" si="235"/>
        <v>0</v>
      </c>
      <c r="I697" s="12">
        <f t="shared" si="235"/>
        <v>0</v>
      </c>
      <c r="J697" s="12">
        <f t="shared" si="235"/>
        <v>0</v>
      </c>
      <c r="K697" s="12">
        <f t="shared" si="235"/>
        <v>0</v>
      </c>
      <c r="L697" s="12">
        <f t="shared" si="235"/>
        <v>0</v>
      </c>
      <c r="M697" s="12">
        <f t="shared" si="235"/>
        <v>0</v>
      </c>
      <c r="N697" s="12">
        <f t="shared" si="235"/>
        <v>0</v>
      </c>
      <c r="O697" s="12">
        <f t="shared" si="235"/>
        <v>0</v>
      </c>
      <c r="P697" s="12">
        <f t="shared" si="235"/>
        <v>0</v>
      </c>
      <c r="Q697" s="12">
        <f t="shared" si="235"/>
        <v>0</v>
      </c>
      <c r="R697" s="12">
        <f t="shared" si="235"/>
        <v>0</v>
      </c>
      <c r="S697" s="12">
        <f t="shared" si="235"/>
        <v>0</v>
      </c>
      <c r="T697" s="12">
        <f t="shared" si="235"/>
        <v>0</v>
      </c>
      <c r="U697" s="12">
        <f t="shared" si="235"/>
        <v>0</v>
      </c>
      <c r="V697" s="12">
        <f t="shared" si="235"/>
        <v>0</v>
      </c>
      <c r="W697" s="12">
        <f t="shared" si="235"/>
        <v>0</v>
      </c>
    </row>
    <row r="698" spans="1:23" hidden="1" outlineLevel="2" x14ac:dyDescent="0.2">
      <c r="E698" s="37" t="str">
        <f t="shared" ref="E698:W698" si="236" xml:space="preserve"> E$503</f>
        <v>In-period revenue adjustments applied in 2030-31 allowed revenues eligible for tax uplift - real (2027-28 CPIH FYA prices) (Business retail)</v>
      </c>
      <c r="F698" s="4">
        <f t="shared" si="236"/>
        <v>0</v>
      </c>
      <c r="G698" s="4" t="str">
        <f t="shared" si="236"/>
        <v>£m</v>
      </c>
      <c r="H698" s="4">
        <f t="shared" si="236"/>
        <v>0</v>
      </c>
      <c r="I698" s="4">
        <f t="shared" si="236"/>
        <v>0</v>
      </c>
      <c r="J698" s="4">
        <f t="shared" si="236"/>
        <v>0</v>
      </c>
      <c r="K698" s="4">
        <f t="shared" si="236"/>
        <v>0</v>
      </c>
      <c r="L698" s="4">
        <f t="shared" si="236"/>
        <v>0</v>
      </c>
      <c r="M698" s="4">
        <f t="shared" si="236"/>
        <v>0</v>
      </c>
      <c r="N698" s="4">
        <f t="shared" si="236"/>
        <v>0</v>
      </c>
      <c r="O698" s="4">
        <f t="shared" si="236"/>
        <v>0</v>
      </c>
      <c r="P698" s="4">
        <f t="shared" si="236"/>
        <v>0</v>
      </c>
      <c r="Q698" s="4">
        <f t="shared" si="236"/>
        <v>0</v>
      </c>
      <c r="R698" s="4">
        <f t="shared" si="236"/>
        <v>0</v>
      </c>
      <c r="S698" s="4">
        <f t="shared" si="236"/>
        <v>0</v>
      </c>
      <c r="T698" s="4">
        <f t="shared" si="236"/>
        <v>0</v>
      </c>
      <c r="U698" s="4">
        <f t="shared" si="236"/>
        <v>0</v>
      </c>
      <c r="V698" s="4">
        <f t="shared" si="236"/>
        <v>0</v>
      </c>
      <c r="W698" s="4">
        <f t="shared" si="236"/>
        <v>0</v>
      </c>
    </row>
    <row r="699" spans="1:23" hidden="1" outlineLevel="2" x14ac:dyDescent="0.2">
      <c r="E699" s="37" t="str">
        <f t="shared" ref="E699:W699" si="237" xml:space="preserve"> E$538</f>
        <v>In-period revenue adjustments applied in 2030-31 allowed revenues not eligible for tax uplift - real (2027-28 CPIH FYA prices) (Business retail)</v>
      </c>
      <c r="F699" s="4">
        <f t="shared" si="237"/>
        <v>0</v>
      </c>
      <c r="G699" s="4" t="str">
        <f t="shared" si="237"/>
        <v>£m</v>
      </c>
      <c r="H699" s="4">
        <f t="shared" si="237"/>
        <v>0</v>
      </c>
      <c r="I699" s="4">
        <f t="shared" si="237"/>
        <v>0</v>
      </c>
      <c r="J699" s="4">
        <f t="shared" si="237"/>
        <v>0</v>
      </c>
      <c r="K699" s="4">
        <f t="shared" si="237"/>
        <v>0</v>
      </c>
      <c r="L699" s="4">
        <f t="shared" si="237"/>
        <v>0</v>
      </c>
      <c r="M699" s="4">
        <f t="shared" si="237"/>
        <v>0</v>
      </c>
      <c r="N699" s="4">
        <f t="shared" si="237"/>
        <v>0</v>
      </c>
      <c r="O699" s="4">
        <f t="shared" si="237"/>
        <v>0</v>
      </c>
      <c r="P699" s="4">
        <f t="shared" si="237"/>
        <v>0</v>
      </c>
      <c r="Q699" s="4">
        <f t="shared" si="237"/>
        <v>0</v>
      </c>
      <c r="R699" s="4">
        <f t="shared" si="237"/>
        <v>0</v>
      </c>
      <c r="S699" s="4">
        <f t="shared" si="237"/>
        <v>0</v>
      </c>
      <c r="T699" s="4">
        <f t="shared" si="237"/>
        <v>0</v>
      </c>
      <c r="U699" s="4">
        <f t="shared" si="237"/>
        <v>0</v>
      </c>
      <c r="V699" s="4">
        <f t="shared" si="237"/>
        <v>0</v>
      </c>
      <c r="W699" s="4">
        <f t="shared" si="237"/>
        <v>0</v>
      </c>
    </row>
    <row r="700" spans="1:23" hidden="1" outlineLevel="2" x14ac:dyDescent="0.2">
      <c r="E700" s="37" t="str">
        <f t="shared" ref="E700:W700" si="238" xml:space="preserve"> E$576</f>
        <v>In-period revenue adjustments applied in 2031-32 allowed revenues eligible for tax uplift - real (2027-28 CPIH FYA prices) (Business retail)</v>
      </c>
      <c r="F700" s="4">
        <f t="shared" si="238"/>
        <v>0</v>
      </c>
      <c r="G700" s="4" t="str">
        <f t="shared" si="238"/>
        <v>£m</v>
      </c>
      <c r="H700" s="4">
        <f t="shared" si="238"/>
        <v>0</v>
      </c>
      <c r="I700" s="4">
        <f t="shared" si="238"/>
        <v>0</v>
      </c>
      <c r="J700" s="4">
        <f t="shared" si="238"/>
        <v>0</v>
      </c>
      <c r="K700" s="4">
        <f t="shared" si="238"/>
        <v>0</v>
      </c>
      <c r="L700" s="4">
        <f t="shared" si="238"/>
        <v>0</v>
      </c>
      <c r="M700" s="4">
        <f t="shared" si="238"/>
        <v>0</v>
      </c>
      <c r="N700" s="4">
        <f t="shared" si="238"/>
        <v>0</v>
      </c>
      <c r="O700" s="4">
        <f t="shared" si="238"/>
        <v>0</v>
      </c>
      <c r="P700" s="4">
        <f t="shared" si="238"/>
        <v>0</v>
      </c>
      <c r="Q700" s="4">
        <f t="shared" si="238"/>
        <v>0</v>
      </c>
      <c r="R700" s="4">
        <f t="shared" si="238"/>
        <v>0</v>
      </c>
      <c r="S700" s="4">
        <f t="shared" si="238"/>
        <v>0</v>
      </c>
      <c r="T700" s="4">
        <f t="shared" si="238"/>
        <v>0</v>
      </c>
      <c r="U700" s="4">
        <f t="shared" si="238"/>
        <v>0</v>
      </c>
      <c r="V700" s="4">
        <f t="shared" si="238"/>
        <v>0</v>
      </c>
      <c r="W700" s="4">
        <f t="shared" si="238"/>
        <v>0</v>
      </c>
    </row>
    <row r="701" spans="1:23" hidden="1" outlineLevel="2" x14ac:dyDescent="0.2">
      <c r="E701" s="37" t="str">
        <f t="shared" ref="E701:W701" si="239" xml:space="preserve"> E$611</f>
        <v>In-period revenue adjustments applied in 2031-32 allowed revenues not eligible for tax uplift - real (2027-28 CPIH FYA prices) (Business retail)</v>
      </c>
      <c r="F701" s="4">
        <f t="shared" si="239"/>
        <v>0</v>
      </c>
      <c r="G701" s="4" t="str">
        <f t="shared" si="239"/>
        <v>£m</v>
      </c>
      <c r="H701" s="4">
        <f t="shared" si="239"/>
        <v>0</v>
      </c>
      <c r="I701" s="4">
        <f t="shared" si="239"/>
        <v>0</v>
      </c>
      <c r="J701" s="4">
        <f t="shared" si="239"/>
        <v>0</v>
      </c>
      <c r="K701" s="4">
        <f t="shared" si="239"/>
        <v>0</v>
      </c>
      <c r="L701" s="4">
        <f t="shared" si="239"/>
        <v>0</v>
      </c>
      <c r="M701" s="4">
        <f t="shared" si="239"/>
        <v>0</v>
      </c>
      <c r="N701" s="4">
        <f t="shared" si="239"/>
        <v>0</v>
      </c>
      <c r="O701" s="4">
        <f t="shared" si="239"/>
        <v>0</v>
      </c>
      <c r="P701" s="4">
        <f t="shared" si="239"/>
        <v>0</v>
      </c>
      <c r="Q701" s="4">
        <f t="shared" si="239"/>
        <v>0</v>
      </c>
      <c r="R701" s="4">
        <f t="shared" si="239"/>
        <v>0</v>
      </c>
      <c r="S701" s="4">
        <f t="shared" si="239"/>
        <v>0</v>
      </c>
      <c r="T701" s="4">
        <f t="shared" si="239"/>
        <v>0</v>
      </c>
      <c r="U701" s="4">
        <f t="shared" si="239"/>
        <v>0</v>
      </c>
      <c r="V701" s="4">
        <f t="shared" si="239"/>
        <v>0</v>
      </c>
      <c r="W701" s="4">
        <f t="shared" si="239"/>
        <v>0</v>
      </c>
    </row>
    <row r="702" spans="1:23" s="211" customFormat="1" hidden="1" outlineLevel="2" x14ac:dyDescent="0.2">
      <c r="A702" s="220"/>
      <c r="B702" s="220"/>
      <c r="C702" s="221"/>
      <c r="D702" s="222"/>
      <c r="E702" s="211" t="s">
        <v>1366</v>
      </c>
      <c r="G702" s="211" t="s">
        <v>199</v>
      </c>
      <c r="H702" s="212">
        <f xml:space="preserve"> SUM( J702:W702 )</f>
        <v>0</v>
      </c>
      <c r="J702" s="212">
        <f t="shared" ref="J702:W702" si="240" xml:space="preserve"> J697 + J698 + J699 + J700 + J701</f>
        <v>0</v>
      </c>
      <c r="K702" s="212">
        <f t="shared" si="240"/>
        <v>0</v>
      </c>
      <c r="L702" s="212">
        <f t="shared" si="240"/>
        <v>0</v>
      </c>
      <c r="M702" s="212">
        <f t="shared" si="240"/>
        <v>0</v>
      </c>
      <c r="N702" s="212">
        <f t="shared" si="240"/>
        <v>0</v>
      </c>
      <c r="O702" s="212">
        <f t="shared" si="240"/>
        <v>0</v>
      </c>
      <c r="P702" s="212">
        <f t="shared" si="240"/>
        <v>0</v>
      </c>
      <c r="Q702" s="212">
        <f t="shared" si="240"/>
        <v>0</v>
      </c>
      <c r="R702" s="212">
        <f t="shared" si="240"/>
        <v>0</v>
      </c>
      <c r="S702" s="212">
        <f t="shared" si="240"/>
        <v>0</v>
      </c>
      <c r="T702" s="212">
        <f t="shared" si="240"/>
        <v>0</v>
      </c>
      <c r="U702" s="212">
        <f t="shared" si="240"/>
        <v>0</v>
      </c>
      <c r="V702" s="212">
        <f t="shared" si="240"/>
        <v>0</v>
      </c>
      <c r="W702" s="212">
        <f t="shared" si="240"/>
        <v>0</v>
      </c>
    </row>
    <row r="703" spans="1:23" hidden="1" outlineLevel="2" x14ac:dyDescent="0.2"/>
    <row r="704" spans="1:23" x14ac:dyDescent="0.2"/>
    <row r="705" spans="1:1" x14ac:dyDescent="0.2"/>
    <row r="706" spans="1:1" x14ac:dyDescent="0.2">
      <c r="A706" s="33" t="s">
        <v>2080</v>
      </c>
    </row>
    <row r="707" spans="1:1" x14ac:dyDescent="0.2"/>
    <row r="708" spans="1:1" x14ac:dyDescent="0.2"/>
  </sheetData>
  <conditionalFormatting sqref="F2">
    <cfRule type="cellIs" dxfId="20" priority="1" stopIfTrue="1" operator="notEqual">
      <formula>0</formula>
    </cfRule>
    <cfRule type="cellIs" dxfId="19" priority="2" stopIfTrue="1" operator="equal">
      <formula>""</formula>
    </cfRule>
  </conditionalFormatting>
  <conditionalFormatting sqref="J3:ZZ3">
    <cfRule type="cellIs" dxfId="18" priority="3" operator="equal">
      <formula>"PPA ext."</formula>
    </cfRule>
    <cfRule type="cellIs" dxfId="17" priority="4" operator="equal">
      <formula>"Delay"</formula>
    </cfRule>
    <cfRule type="cellIs" dxfId="16" priority="5" operator="equal">
      <formula>"Fin Close"</formula>
    </cfRule>
    <cfRule type="cellIs" dxfId="15" priority="6" stopIfTrue="1" operator="equal">
      <formula>"Construction"</formula>
    </cfRule>
    <cfRule type="cellIs" dxfId="14" priority="7" stopIfTrue="1" operator="equal">
      <formula>"Operations"</formula>
    </cfRule>
  </conditionalFormatting>
  <pageMargins left="0.70866141732283472" right="0.70866141732283472" top="0.74803149606299213" bottom="0.74803149606299213" header="0.31496062992125984" footer="0.31496062992125984"/>
  <pageSetup paperSize="8" scale="63" fitToHeight="0" orientation="landscape" r:id="rId1"/>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CE"/>
    <outlinePr summaryBelow="0" summaryRight="0"/>
    <pageSetUpPr fitToPage="1"/>
  </sheetPr>
  <dimension ref="A1:ZZ5043"/>
  <sheetViews>
    <sheetView showGridLines="0" zoomScaleNormal="100" workbookViewId="0">
      <pane xSplit="9" ySplit="5" topLeftCell="J6" activePane="bottomRight" state="frozen"/>
      <selection activeCell="J1" sqref="J1"/>
      <selection pane="topRight" activeCell="J1" sqref="J1"/>
      <selection pane="bottomLeft" activeCell="J1" sqref="J1"/>
      <selection pane="bottomRight"/>
    </sheetView>
  </sheetViews>
  <sheetFormatPr defaultColWidth="0" defaultRowHeight="13" zeroHeight="1" outlineLevelRow="2" x14ac:dyDescent="0.2"/>
  <cols>
    <col min="1" max="2" width="1.44140625" style="33" customWidth="1"/>
    <col min="3" max="3" width="1.44140625" style="68" customWidth="1"/>
    <col min="4" max="4" width="1.44140625" style="69" customWidth="1"/>
    <col min="5" max="5" width="174.77734375" style="37" bestFit="1" customWidth="1"/>
    <col min="6" max="8" width="14.77734375" style="37" customWidth="1"/>
    <col min="9" max="9" width="3.44140625" style="37" customWidth="1"/>
    <col min="10" max="23" width="14.77734375" style="37" customWidth="1"/>
    <col min="24" max="16384" width="15.109375" style="37" hidden="1"/>
  </cols>
  <sheetData>
    <row r="1" spans="1:702" s="53" customFormat="1" ht="31" x14ac:dyDescent="0.2">
      <c r="A1" s="29" t="str">
        <f ca="1" xml:space="preserve"> RIGHT(CELL("filename", A1), LEN(CELL("filename", A1)) - SEARCH("]", CELL("filename", A1)))</f>
        <v>Report lookups</v>
      </c>
      <c r="B1" s="29"/>
    </row>
    <row r="2" spans="1:702" s="59" customFormat="1" x14ac:dyDescent="0.2">
      <c r="A2" s="3"/>
      <c r="B2" s="3"/>
      <c r="C2" s="10"/>
      <c r="D2" s="11"/>
      <c r="E2" s="2" t="s">
        <v>2256</v>
      </c>
      <c r="F2" s="62">
        <f>Inputs!$F$2</f>
        <v>0</v>
      </c>
      <c r="G2" s="65" t="s">
        <v>1104</v>
      </c>
      <c r="H2" s="2"/>
      <c r="I2" s="2"/>
      <c r="J2" s="7">
        <f xml:space="preserve"> Time!J$14</f>
        <v>44651</v>
      </c>
      <c r="K2" s="7">
        <f xml:space="preserve"> Time!K$14</f>
        <v>45016</v>
      </c>
      <c r="L2" s="7">
        <f xml:space="preserve"> Time!L$14</f>
        <v>45382</v>
      </c>
      <c r="M2" s="7">
        <f xml:space="preserve"> Time!M$14</f>
        <v>45747</v>
      </c>
      <c r="N2" s="7">
        <f xml:space="preserve"> Time!N$14</f>
        <v>46112</v>
      </c>
      <c r="O2" s="7">
        <f xml:space="preserve"> Time!O$14</f>
        <v>46477</v>
      </c>
      <c r="P2" s="7">
        <f xml:space="preserve"> Time!P$14</f>
        <v>46843</v>
      </c>
      <c r="Q2" s="7">
        <f xml:space="preserve"> Time!Q$14</f>
        <v>47208</v>
      </c>
      <c r="R2" s="7">
        <f xml:space="preserve"> Time!R$14</f>
        <v>47573</v>
      </c>
      <c r="S2" s="7">
        <f xml:space="preserve"> Time!S$14</f>
        <v>47938</v>
      </c>
      <c r="T2" s="7">
        <f xml:space="preserve"> Time!T$14</f>
        <v>48304</v>
      </c>
      <c r="U2" s="7">
        <f xml:space="preserve"> Time!U$14</f>
        <v>48669</v>
      </c>
      <c r="V2" s="7">
        <f xml:space="preserve"> Time!V$14</f>
        <v>49034</v>
      </c>
      <c r="W2" s="7">
        <f xml:space="preserve"> Time!W$14</f>
        <v>49399</v>
      </c>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row>
    <row r="3" spans="1:702" s="8" customFormat="1" x14ac:dyDescent="0.2">
      <c r="A3" s="3"/>
      <c r="B3" s="3"/>
      <c r="C3" s="10"/>
      <c r="D3" s="11"/>
      <c r="E3" s="37" t="s">
        <v>1707</v>
      </c>
      <c r="H3" s="2"/>
      <c r="I3" s="2"/>
      <c r="J3" s="1" t="str">
        <f xml:space="preserve"> Time!J$19</f>
        <v/>
      </c>
      <c r="K3" s="1" t="str">
        <f xml:space="preserve"> Time!K$19</f>
        <v/>
      </c>
      <c r="L3" s="1" t="str">
        <f xml:space="preserve"> Time!L$19</f>
        <v/>
      </c>
      <c r="M3" s="1" t="str">
        <f xml:space="preserve"> Time!M$19</f>
        <v/>
      </c>
      <c r="N3" s="1" t="str">
        <f xml:space="preserve"> Time!N$19</f>
        <v/>
      </c>
      <c r="O3" s="1" t="str">
        <f xml:space="preserve"> Time!O$19</f>
        <v/>
      </c>
      <c r="P3" s="1" t="str">
        <f xml:space="preserve"> Time!P$19</f>
        <v/>
      </c>
      <c r="Q3" s="1" t="str">
        <f xml:space="preserve"> Time!Q$19</f>
        <v/>
      </c>
      <c r="R3" s="1" t="str">
        <f xml:space="preserve"> Time!R$19</f>
        <v/>
      </c>
      <c r="S3" s="1" t="str">
        <f xml:space="preserve"> Time!S$19</f>
        <v>PR24</v>
      </c>
      <c r="T3" s="1" t="str">
        <f xml:space="preserve"> Time!T$19</f>
        <v>PR24</v>
      </c>
      <c r="U3" s="1" t="str">
        <f xml:space="preserve"> Time!U$19</f>
        <v>PR24</v>
      </c>
      <c r="V3" s="1" t="str">
        <f xml:space="preserve"> Time!V$19</f>
        <v>PR24</v>
      </c>
      <c r="W3" s="1" t="str">
        <f xml:space="preserve"> Time!W$19</f>
        <v>PR24</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8" customFormat="1" x14ac:dyDescent="0.2">
      <c r="A4" s="3"/>
      <c r="B4" s="3"/>
      <c r="C4" s="10"/>
      <c r="D4" s="11"/>
      <c r="E4" s="2" t="s">
        <v>189</v>
      </c>
      <c r="F4" s="33"/>
      <c r="G4" s="2"/>
      <c r="H4" s="2"/>
      <c r="I4" s="2"/>
      <c r="J4" s="18">
        <f xml:space="preserve"> Time!J$25</f>
        <v>2022</v>
      </c>
      <c r="K4" s="18">
        <f xml:space="preserve"> Time!K$25</f>
        <v>2023</v>
      </c>
      <c r="L4" s="18">
        <f xml:space="preserve"> Time!L$25</f>
        <v>2024</v>
      </c>
      <c r="M4" s="18">
        <f xml:space="preserve"> Time!M$25</f>
        <v>2025</v>
      </c>
      <c r="N4" s="18">
        <f xml:space="preserve"> Time!N$25</f>
        <v>2026</v>
      </c>
      <c r="O4" s="18">
        <f xml:space="preserve"> Time!O$25</f>
        <v>2027</v>
      </c>
      <c r="P4" s="18">
        <f xml:space="preserve"> Time!P$25</f>
        <v>2028</v>
      </c>
      <c r="Q4" s="18">
        <f xml:space="preserve"> Time!Q$25</f>
        <v>2029</v>
      </c>
      <c r="R4" s="18">
        <f xml:space="preserve"> Time!R$25</f>
        <v>2030</v>
      </c>
      <c r="S4" s="18">
        <f xml:space="preserve"> Time!S$25</f>
        <v>2031</v>
      </c>
      <c r="T4" s="18">
        <f xml:space="preserve"> Time!T$25</f>
        <v>2032</v>
      </c>
      <c r="U4" s="18">
        <f xml:space="preserve"> Time!U$25</f>
        <v>2033</v>
      </c>
      <c r="V4" s="18">
        <f xml:space="preserve"> Time!V$25</f>
        <v>2034</v>
      </c>
      <c r="W4" s="18">
        <f xml:space="preserve"> Time!W$25</f>
        <v>2035</v>
      </c>
    </row>
    <row r="5" spans="1:702" s="8" customFormat="1" x14ac:dyDescent="0.2">
      <c r="A5" s="3"/>
      <c r="B5" s="3"/>
      <c r="C5" s="10"/>
      <c r="D5" s="11"/>
      <c r="E5" s="2" t="s">
        <v>362</v>
      </c>
      <c r="F5" s="33" t="s">
        <v>2082</v>
      </c>
      <c r="G5" s="33" t="s">
        <v>1892</v>
      </c>
      <c r="H5" s="33" t="s">
        <v>1708</v>
      </c>
      <c r="I5" s="2"/>
      <c r="J5" s="5">
        <f xml:space="preserve"> Time!J$29</f>
        <v>1</v>
      </c>
      <c r="K5" s="5">
        <f xml:space="preserve"> Time!K$29</f>
        <v>2</v>
      </c>
      <c r="L5" s="5">
        <f xml:space="preserve"> Time!L$29</f>
        <v>3</v>
      </c>
      <c r="M5" s="5">
        <f xml:space="preserve"> Time!M$29</f>
        <v>4</v>
      </c>
      <c r="N5" s="5">
        <f xml:space="preserve"> Time!N$29</f>
        <v>5</v>
      </c>
      <c r="O5" s="5">
        <f xml:space="preserve"> Time!O$29</f>
        <v>6</v>
      </c>
      <c r="P5" s="5">
        <f xml:space="preserve"> Time!P$29</f>
        <v>7</v>
      </c>
      <c r="Q5" s="5">
        <f xml:space="preserve"> Time!Q$29</f>
        <v>8</v>
      </c>
      <c r="R5" s="5">
        <f xml:space="preserve"> Time!R$29</f>
        <v>9</v>
      </c>
      <c r="S5" s="5">
        <f xml:space="preserve"> Time!S$29</f>
        <v>10</v>
      </c>
      <c r="T5" s="5">
        <f xml:space="preserve"> Time!T$29</f>
        <v>11</v>
      </c>
      <c r="U5" s="5">
        <f xml:space="preserve"> Time!U$29</f>
        <v>12</v>
      </c>
      <c r="V5" s="5">
        <f xml:space="preserve"> Time!V$29</f>
        <v>13</v>
      </c>
      <c r="W5" s="5">
        <f xml:space="preserve"> Time!W$29</f>
        <v>14</v>
      </c>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row>
    <row r="6" spans="1:702" x14ac:dyDescent="0.2">
      <c r="D6" s="37"/>
      <c r="F6" s="33"/>
      <c r="G6" s="33"/>
      <c r="H6" s="33"/>
    </row>
    <row r="7" spans="1:702" x14ac:dyDescent="0.2"/>
    <row r="8" spans="1:702" x14ac:dyDescent="0.2"/>
    <row r="9" spans="1:702" s="21" customFormat="1" x14ac:dyDescent="0.2">
      <c r="A9" s="17"/>
      <c r="B9" s="17" t="s">
        <v>1145</v>
      </c>
      <c r="C9" s="24"/>
      <c r="D9" s="31"/>
    </row>
    <row r="10" spans="1:702" collapsed="1" x14ac:dyDescent="0.2"/>
    <row r="11" spans="1:702" hidden="1" outlineLevel="1" x14ac:dyDescent="0.2"/>
    <row r="12" spans="1:702" s="21" customFormat="1" hidden="1" outlineLevel="1" x14ac:dyDescent="0.2">
      <c r="A12" s="17"/>
      <c r="B12" s="17"/>
      <c r="C12" s="35" t="s">
        <v>1360</v>
      </c>
      <c r="D12" s="31"/>
    </row>
    <row r="13" spans="1:702" hidden="1" outlineLevel="1" x14ac:dyDescent="0.2"/>
    <row r="14" spans="1:702" hidden="1" outlineLevel="2" x14ac:dyDescent="0.2"/>
    <row r="15" spans="1:702" s="21" customFormat="1" hidden="1" outlineLevel="2" x14ac:dyDescent="0.2">
      <c r="A15" s="17"/>
      <c r="B15" s="17"/>
      <c r="C15" s="24"/>
      <c r="D15" s="32" t="s">
        <v>1096</v>
      </c>
    </row>
    <row r="16" spans="1:702" hidden="1" outlineLevel="2" x14ac:dyDescent="0.2"/>
    <row r="17" spans="1:8" hidden="1" outlineLevel="2" x14ac:dyDescent="0.2">
      <c r="B17" s="33" t="s">
        <v>1150</v>
      </c>
    </row>
    <row r="18" spans="1:8" s="208" customFormat="1" hidden="1" outlineLevel="2" x14ac:dyDescent="0.2">
      <c r="A18" s="217"/>
      <c r="B18" s="217"/>
      <c r="C18" s="218"/>
      <c r="D18" s="219"/>
      <c r="E18" s="208" t="str">
        <f xml:space="preserve"> 'Calc_In-periodODI'!E$21</f>
        <v xml:space="preserve">2027-28 ODI payments deferred until next reporting year (tvm adjusted) expressed in 2027-28 CPIH FYA prices (WR) </v>
      </c>
      <c r="F18" s="209">
        <f xml:space="preserve"> 'Calc_In-periodODI'!F$21</f>
        <v>0</v>
      </c>
      <c r="G18" s="208" t="str">
        <f xml:space="preserve"> 'Calc_In-periodODI'!G$21</f>
        <v>£m</v>
      </c>
      <c r="H18" s="209"/>
    </row>
    <row r="19" spans="1:8" s="208" customFormat="1" hidden="1" outlineLevel="2" x14ac:dyDescent="0.2">
      <c r="A19" s="217"/>
      <c r="B19" s="217"/>
      <c r="C19" s="218"/>
      <c r="D19" s="219"/>
      <c r="E19" s="208" t="str">
        <f xml:space="preserve"> 'Calc_In-periodODI'!E$22</f>
        <v xml:space="preserve">2027-28 ODI payments deferred until next reporting year (tvm adjusted) expressed in 2027-28 CPIH FYA prices (WN) </v>
      </c>
      <c r="F19" s="209">
        <f xml:space="preserve"> 'Calc_In-periodODI'!F$22</f>
        <v>0</v>
      </c>
      <c r="G19" s="208" t="str">
        <f xml:space="preserve"> 'Calc_In-periodODI'!G$22</f>
        <v>£m</v>
      </c>
      <c r="H19" s="209"/>
    </row>
    <row r="20" spans="1:8" s="208" customFormat="1" hidden="1" outlineLevel="2" x14ac:dyDescent="0.2">
      <c r="A20" s="217"/>
      <c r="B20" s="217"/>
      <c r="C20" s="218"/>
      <c r="D20" s="219"/>
      <c r="E20" s="208" t="str">
        <f xml:space="preserve"> 'Calc_In-periodODI'!E$23</f>
        <v xml:space="preserve">2027-28 ODI payments deferred until next reporting year (tvm adjusted) expressed in 2027-28 CPIH FYA prices (WWN) </v>
      </c>
      <c r="F20" s="209">
        <f xml:space="preserve"> 'Calc_In-periodODI'!F$23</f>
        <v>0</v>
      </c>
      <c r="G20" s="208" t="str">
        <f xml:space="preserve"> 'Calc_In-periodODI'!G$23</f>
        <v>£m</v>
      </c>
      <c r="H20" s="209"/>
    </row>
    <row r="21" spans="1:8" s="208" customFormat="1" hidden="1" outlineLevel="2" x14ac:dyDescent="0.2">
      <c r="A21" s="217"/>
      <c r="B21" s="217"/>
      <c r="C21" s="218"/>
      <c r="D21" s="219"/>
      <c r="E21" s="208" t="str">
        <f xml:space="preserve"> 'Calc_In-periodODI'!E$24</f>
        <v xml:space="preserve">2027-28 ODI payments deferred until next reporting year (tvm adjusted) expressed in 2027-28 CPIH FYA prices (BR) </v>
      </c>
      <c r="F21" s="209">
        <f xml:space="preserve"> 'Calc_In-periodODI'!F$24</f>
        <v>0</v>
      </c>
      <c r="G21" s="208" t="str">
        <f xml:space="preserve"> 'Calc_In-periodODI'!G$24</f>
        <v>£m</v>
      </c>
      <c r="H21" s="209"/>
    </row>
    <row r="22" spans="1:8" s="208" customFormat="1" hidden="1" outlineLevel="2" x14ac:dyDescent="0.2">
      <c r="A22" s="217"/>
      <c r="B22" s="217"/>
      <c r="C22" s="218"/>
      <c r="D22" s="219"/>
      <c r="E22" s="208" t="str">
        <f xml:space="preserve"> 'Calc_In-periodODI'!E$25</f>
        <v xml:space="preserve">2027-28 ODI payments deferred until next reporting year (tvm adjusted) expressed in 2027-28 CPIH FYA prices (ADDN1) </v>
      </c>
      <c r="F22" s="209">
        <f xml:space="preserve"> 'Calc_In-periodODI'!F$25</f>
        <v>0</v>
      </c>
      <c r="G22" s="208" t="str">
        <f xml:space="preserve"> 'Calc_In-periodODI'!G$25</f>
        <v>£m</v>
      </c>
      <c r="H22" s="209"/>
    </row>
    <row r="23" spans="1:8" s="208" customFormat="1" hidden="1" outlineLevel="2" x14ac:dyDescent="0.2">
      <c r="A23" s="217"/>
      <c r="B23" s="217"/>
      <c r="C23" s="218"/>
      <c r="D23" s="219"/>
      <c r="E23" s="208" t="str">
        <f xml:space="preserve"> 'Calc_In-periodODI'!E$26</f>
        <v xml:space="preserve">2027-28 ODI payments deferred until next reporting year (tvm adjusted) expressed in 2027-28 CPIH FYA prices (ADDN2) </v>
      </c>
      <c r="F23" s="209">
        <f xml:space="preserve"> 'Calc_In-periodODI'!F$26</f>
        <v>0</v>
      </c>
      <c r="G23" s="208" t="str">
        <f xml:space="preserve"> 'Calc_In-periodODI'!G$26</f>
        <v>£m</v>
      </c>
      <c r="H23" s="209"/>
    </row>
    <row r="24" spans="1:8" s="208" customFormat="1" hidden="1" outlineLevel="2" x14ac:dyDescent="0.2">
      <c r="A24" s="217"/>
      <c r="B24" s="217"/>
      <c r="C24" s="218"/>
      <c r="D24" s="219"/>
      <c r="E24" s="208" t="str">
        <f xml:space="preserve"> 'Calc_In-periodODI'!E$27</f>
        <v xml:space="preserve">2027-28 ODI payments deferred until next reporting year (tvm adjusted) expressed in 2027-28 CPIH FYA prices (Residential retail) </v>
      </c>
      <c r="F24" s="209">
        <f xml:space="preserve"> 'Calc_In-periodODI'!F$27</f>
        <v>0</v>
      </c>
      <c r="G24" s="208" t="str">
        <f xml:space="preserve"> 'Calc_In-periodODI'!G$27</f>
        <v>£m</v>
      </c>
      <c r="H24" s="209"/>
    </row>
    <row r="25" spans="1:8" s="208" customFormat="1" hidden="1" outlineLevel="2" x14ac:dyDescent="0.2">
      <c r="A25" s="217"/>
      <c r="B25" s="217"/>
      <c r="C25" s="218"/>
      <c r="D25" s="219"/>
      <c r="E25" s="208" t="str">
        <f xml:space="preserve"> 'Calc_In-periodODI'!E$28</f>
        <v xml:space="preserve">2027-28 ODI payments deferred until next reporting year (tvm adjusted) expressed in 2027-28 CPIH FYA prices (Business retail) </v>
      </c>
      <c r="F25" s="209">
        <f xml:space="preserve"> 'Calc_In-periodODI'!F$28</f>
        <v>0</v>
      </c>
      <c r="G25" s="208" t="str">
        <f xml:space="preserve"> 'Calc_In-periodODI'!G$28</f>
        <v>£m</v>
      </c>
      <c r="H25" s="209"/>
    </row>
    <row r="26" spans="1:8" hidden="1" outlineLevel="2" x14ac:dyDescent="0.2">
      <c r="A26" s="3"/>
      <c r="B26" s="3"/>
      <c r="C26" s="10"/>
      <c r="D26" s="11"/>
      <c r="E26" s="211" t="s">
        <v>1150</v>
      </c>
      <c r="F26" s="212">
        <f xml:space="preserve"> INDEX( $F$18:$F$25,MATCH("*(WR)*", $E$18:$E$25,0 ))</f>
        <v>0</v>
      </c>
      <c r="G26" s="211" t="s">
        <v>199</v>
      </c>
      <c r="H26" s="4"/>
    </row>
    <row r="27" spans="1:8" hidden="1" outlineLevel="2" x14ac:dyDescent="0.2"/>
    <row r="28" spans="1:8" hidden="1" outlineLevel="2" x14ac:dyDescent="0.2"/>
    <row r="29" spans="1:8" hidden="1" outlineLevel="2" x14ac:dyDescent="0.2">
      <c r="B29" s="33" t="s">
        <v>1759</v>
      </c>
    </row>
    <row r="30" spans="1:8" s="208" customFormat="1" hidden="1" outlineLevel="2" x14ac:dyDescent="0.2">
      <c r="A30" s="217"/>
      <c r="B30" s="217"/>
      <c r="C30" s="218"/>
      <c r="D30" s="219"/>
      <c r="E30" s="208" t="str">
        <f xml:space="preserve"> 'Calc_In-periodODI'!E$41</f>
        <v xml:space="preserve">2028-29 ODI payments expressed in 2027-28 CPIH FYA prices (WR) </v>
      </c>
      <c r="F30" s="209">
        <f xml:space="preserve"> 'Calc_In-periodODI'!F$41</f>
        <v>0</v>
      </c>
      <c r="G30" s="208" t="str">
        <f xml:space="preserve"> 'Calc_In-periodODI'!G$41</f>
        <v>£m</v>
      </c>
      <c r="H30" s="209"/>
    </row>
    <row r="31" spans="1:8" s="208" customFormat="1" hidden="1" outlineLevel="2" x14ac:dyDescent="0.2">
      <c r="A31" s="217"/>
      <c r="B31" s="217"/>
      <c r="C31" s="218"/>
      <c r="D31" s="219"/>
      <c r="E31" s="208" t="str">
        <f xml:space="preserve"> 'Calc_In-periodODI'!E$42</f>
        <v xml:space="preserve">2028-29 ODI payments expressed in 2027-28 CPIH FYA prices (WN) </v>
      </c>
      <c r="F31" s="209">
        <f xml:space="preserve"> 'Calc_In-periodODI'!F$42</f>
        <v>0</v>
      </c>
      <c r="G31" s="208" t="str">
        <f xml:space="preserve"> 'Calc_In-periodODI'!G$42</f>
        <v>£m</v>
      </c>
      <c r="H31" s="209"/>
    </row>
    <row r="32" spans="1:8" s="208" customFormat="1" hidden="1" outlineLevel="2" x14ac:dyDescent="0.2">
      <c r="A32" s="217"/>
      <c r="B32" s="217"/>
      <c r="C32" s="218"/>
      <c r="D32" s="219"/>
      <c r="E32" s="208" t="str">
        <f xml:space="preserve"> 'Calc_In-periodODI'!E$43</f>
        <v xml:space="preserve">2028-29 ODI payments expressed in 2027-28 CPIH FYA prices (WWN) </v>
      </c>
      <c r="F32" s="209">
        <f xml:space="preserve"> 'Calc_In-periodODI'!F$43</f>
        <v>0</v>
      </c>
      <c r="G32" s="208" t="str">
        <f xml:space="preserve"> 'Calc_In-periodODI'!G$43</f>
        <v>£m</v>
      </c>
      <c r="H32" s="209"/>
    </row>
    <row r="33" spans="1:8" s="208" customFormat="1" hidden="1" outlineLevel="2" x14ac:dyDescent="0.2">
      <c r="A33" s="217"/>
      <c r="B33" s="217"/>
      <c r="C33" s="218"/>
      <c r="D33" s="219"/>
      <c r="E33" s="208" t="str">
        <f xml:space="preserve"> 'Calc_In-periodODI'!E$44</f>
        <v xml:space="preserve">2028-29 ODI payments expressed in 2027-28 CPIH FYA prices (BR) </v>
      </c>
      <c r="F33" s="209">
        <f xml:space="preserve"> 'Calc_In-periodODI'!F$44</f>
        <v>0</v>
      </c>
      <c r="G33" s="208" t="str">
        <f xml:space="preserve"> 'Calc_In-periodODI'!G$44</f>
        <v>£m</v>
      </c>
      <c r="H33" s="209"/>
    </row>
    <row r="34" spans="1:8" s="208" customFormat="1" hidden="1" outlineLevel="2" x14ac:dyDescent="0.2">
      <c r="A34" s="217"/>
      <c r="B34" s="217"/>
      <c r="C34" s="218"/>
      <c r="D34" s="219"/>
      <c r="E34" s="208" t="str">
        <f xml:space="preserve"> 'Calc_In-periodODI'!E$45</f>
        <v xml:space="preserve">2028-29 ODI payments expressed in 2027-28 CPIH FYA prices (ADDN1) </v>
      </c>
      <c r="F34" s="209">
        <f xml:space="preserve"> 'Calc_In-periodODI'!F$45</f>
        <v>0</v>
      </c>
      <c r="G34" s="208" t="str">
        <f xml:space="preserve"> 'Calc_In-periodODI'!G$45</f>
        <v>£m</v>
      </c>
      <c r="H34" s="209"/>
    </row>
    <row r="35" spans="1:8" s="208" customFormat="1" hidden="1" outlineLevel="2" x14ac:dyDescent="0.2">
      <c r="A35" s="217"/>
      <c r="B35" s="217"/>
      <c r="C35" s="218"/>
      <c r="D35" s="219"/>
      <c r="E35" s="208" t="str">
        <f xml:space="preserve"> 'Calc_In-periodODI'!E$46</f>
        <v xml:space="preserve">2028-29 ODI payments expressed in 2027-28 CPIH FYA prices (ADDN2) </v>
      </c>
      <c r="F35" s="209">
        <f xml:space="preserve"> 'Calc_In-periodODI'!F$46</f>
        <v>0</v>
      </c>
      <c r="G35" s="208" t="str">
        <f xml:space="preserve"> 'Calc_In-periodODI'!G$46</f>
        <v>£m</v>
      </c>
      <c r="H35" s="209"/>
    </row>
    <row r="36" spans="1:8" s="208" customFormat="1" hidden="1" outlineLevel="2" x14ac:dyDescent="0.2">
      <c r="A36" s="217"/>
      <c r="B36" s="217"/>
      <c r="C36" s="218"/>
      <c r="D36" s="219"/>
      <c r="E36" s="208" t="str">
        <f xml:space="preserve"> 'Calc_In-periodODI'!E$47</f>
        <v xml:space="preserve">2028-29 ODI payments expressed in 2027-28 CPIH FYA prices (Residential retail) </v>
      </c>
      <c r="F36" s="209">
        <f xml:space="preserve"> 'Calc_In-periodODI'!F$47</f>
        <v>0</v>
      </c>
      <c r="G36" s="208" t="str">
        <f xml:space="preserve"> 'Calc_In-periodODI'!G$47</f>
        <v>£m</v>
      </c>
      <c r="H36" s="209"/>
    </row>
    <row r="37" spans="1:8" s="208" customFormat="1" hidden="1" outlineLevel="2" x14ac:dyDescent="0.2">
      <c r="A37" s="217"/>
      <c r="B37" s="217"/>
      <c r="C37" s="218"/>
      <c r="D37" s="219"/>
      <c r="E37" s="208" t="str">
        <f xml:space="preserve"> 'Calc_In-periodODI'!E$48</f>
        <v xml:space="preserve">2028-29 ODI payments expressed in 2027-28 CPIH FYA prices (Business retail) </v>
      </c>
      <c r="F37" s="209">
        <f xml:space="preserve"> 'Calc_In-periodODI'!F$48</f>
        <v>0</v>
      </c>
      <c r="G37" s="208" t="str">
        <f xml:space="preserve"> 'Calc_In-periodODI'!G$48</f>
        <v>£m</v>
      </c>
      <c r="H37" s="209"/>
    </row>
    <row r="38" spans="1:8" hidden="1" outlineLevel="2" x14ac:dyDescent="0.2">
      <c r="A38" s="3"/>
      <c r="B38" s="3"/>
      <c r="C38" s="10"/>
      <c r="D38" s="11"/>
      <c r="E38" s="211" t="s">
        <v>1759</v>
      </c>
      <c r="F38" s="212">
        <f xml:space="preserve"> INDEX( $F$30:$F$37,MATCH("*(WR)*", $E$30:$E$37,0 ))</f>
        <v>0</v>
      </c>
      <c r="G38" s="211" t="s">
        <v>199</v>
      </c>
      <c r="H38" s="4"/>
    </row>
    <row r="39" spans="1:8" hidden="1" outlineLevel="2" x14ac:dyDescent="0.2"/>
    <row r="40" spans="1:8" hidden="1" outlineLevel="2" x14ac:dyDescent="0.2"/>
    <row r="41" spans="1:8" hidden="1" outlineLevel="2" x14ac:dyDescent="0.2">
      <c r="B41" s="33" t="s">
        <v>60</v>
      </c>
    </row>
    <row r="42" spans="1:8" s="208" customFormat="1" hidden="1" outlineLevel="2" x14ac:dyDescent="0.2">
      <c r="A42" s="217"/>
      <c r="B42" s="217"/>
      <c r="C42" s="218"/>
      <c r="D42" s="219"/>
      <c r="E42" s="208" t="str">
        <f xml:space="preserve"> 'Calc_In-periodODI'!E$61</f>
        <v xml:space="preserve">2028-29 Voluntary abatements expressed in 2027-28 CPIH FYA prices sign reversed (WR) </v>
      </c>
      <c r="F42" s="209">
        <f xml:space="preserve"> 'Calc_In-periodODI'!F$61</f>
        <v>0</v>
      </c>
      <c r="G42" s="208" t="str">
        <f xml:space="preserve"> 'Calc_In-periodODI'!G$61</f>
        <v>£m</v>
      </c>
      <c r="H42" s="209"/>
    </row>
    <row r="43" spans="1:8" s="208" customFormat="1" hidden="1" outlineLevel="2" x14ac:dyDescent="0.2">
      <c r="A43" s="217"/>
      <c r="B43" s="217"/>
      <c r="C43" s="218"/>
      <c r="D43" s="219"/>
      <c r="E43" s="208" t="str">
        <f xml:space="preserve"> 'Calc_In-periodODI'!E$62</f>
        <v xml:space="preserve">2028-29 Voluntary abatements expressed in 2027-28 CPIH FYA prices sign reversed (WN) </v>
      </c>
      <c r="F43" s="209">
        <f xml:space="preserve"> 'Calc_In-periodODI'!F$62</f>
        <v>0</v>
      </c>
      <c r="G43" s="208" t="str">
        <f xml:space="preserve"> 'Calc_In-periodODI'!G$62</f>
        <v>£m</v>
      </c>
      <c r="H43" s="209"/>
    </row>
    <row r="44" spans="1:8" s="208" customFormat="1" hidden="1" outlineLevel="2" x14ac:dyDescent="0.2">
      <c r="A44" s="217"/>
      <c r="B44" s="217"/>
      <c r="C44" s="218"/>
      <c r="D44" s="219"/>
      <c r="E44" s="208" t="str">
        <f xml:space="preserve"> 'Calc_In-periodODI'!E$63</f>
        <v xml:space="preserve">2028-29 Voluntary abatements expressed in 2027-28 CPIH FYA prices sign reversed (WWN) </v>
      </c>
      <c r="F44" s="209">
        <f xml:space="preserve"> 'Calc_In-periodODI'!F$63</f>
        <v>0</v>
      </c>
      <c r="G44" s="208" t="str">
        <f xml:space="preserve"> 'Calc_In-periodODI'!G$63</f>
        <v>£m</v>
      </c>
      <c r="H44" s="209"/>
    </row>
    <row r="45" spans="1:8" s="208" customFormat="1" hidden="1" outlineLevel="2" x14ac:dyDescent="0.2">
      <c r="A45" s="217"/>
      <c r="B45" s="217"/>
      <c r="C45" s="218"/>
      <c r="D45" s="219"/>
      <c r="E45" s="208" t="str">
        <f xml:space="preserve"> 'Calc_In-periodODI'!E$64</f>
        <v xml:space="preserve">2028-29 Voluntary abatements expressed in 2027-28 CPIH FYA prices sign reversed (BR) </v>
      </c>
      <c r="F45" s="209">
        <f xml:space="preserve"> 'Calc_In-periodODI'!F$64</f>
        <v>0</v>
      </c>
      <c r="G45" s="208" t="str">
        <f xml:space="preserve"> 'Calc_In-periodODI'!G$64</f>
        <v>£m</v>
      </c>
      <c r="H45" s="209"/>
    </row>
    <row r="46" spans="1:8" s="208" customFormat="1" hidden="1" outlineLevel="2" x14ac:dyDescent="0.2">
      <c r="A46" s="217"/>
      <c r="B46" s="217"/>
      <c r="C46" s="218"/>
      <c r="D46" s="219"/>
      <c r="E46" s="208" t="str">
        <f xml:space="preserve"> 'Calc_In-periodODI'!E$65</f>
        <v xml:space="preserve">2028-29 Voluntary abatements expressed in 2027-28 CPIH FYA prices sign reversed (ADDN1) </v>
      </c>
      <c r="F46" s="209">
        <f xml:space="preserve"> 'Calc_In-periodODI'!F$65</f>
        <v>0</v>
      </c>
      <c r="G46" s="208" t="str">
        <f xml:space="preserve"> 'Calc_In-periodODI'!G$65</f>
        <v>£m</v>
      </c>
      <c r="H46" s="209"/>
    </row>
    <row r="47" spans="1:8" s="208" customFormat="1" hidden="1" outlineLevel="2" x14ac:dyDescent="0.2">
      <c r="A47" s="217"/>
      <c r="B47" s="217"/>
      <c r="C47" s="218"/>
      <c r="D47" s="219"/>
      <c r="E47" s="208" t="str">
        <f xml:space="preserve"> 'Calc_In-periodODI'!E$66</f>
        <v xml:space="preserve">2028-29 Voluntary abatements expressed in 2027-28 CPIH FYA prices sign reversed (ADDN2) </v>
      </c>
      <c r="F47" s="209">
        <f xml:space="preserve"> 'Calc_In-periodODI'!F$66</f>
        <v>0</v>
      </c>
      <c r="G47" s="208" t="str">
        <f xml:space="preserve"> 'Calc_In-periodODI'!G$66</f>
        <v>£m</v>
      </c>
      <c r="H47" s="209"/>
    </row>
    <row r="48" spans="1:8" s="208" customFormat="1" hidden="1" outlineLevel="2" x14ac:dyDescent="0.2">
      <c r="A48" s="217"/>
      <c r="B48" s="217"/>
      <c r="C48" s="218"/>
      <c r="D48" s="219"/>
      <c r="E48" s="208" t="str">
        <f xml:space="preserve"> 'Calc_In-periodODI'!E$67</f>
        <v xml:space="preserve">2028-29 Voluntary abatements expressed in 2027-28 CPIH FYA prices sign reversed (Residential retail) </v>
      </c>
      <c r="F48" s="209">
        <f xml:space="preserve"> 'Calc_In-periodODI'!F$67</f>
        <v>0</v>
      </c>
      <c r="G48" s="208" t="str">
        <f xml:space="preserve"> 'Calc_In-periodODI'!G$67</f>
        <v>£m</v>
      </c>
      <c r="H48" s="209"/>
    </row>
    <row r="49" spans="1:8" s="208" customFormat="1" hidden="1" outlineLevel="2" x14ac:dyDescent="0.2">
      <c r="A49" s="217"/>
      <c r="B49" s="217"/>
      <c r="C49" s="218"/>
      <c r="D49" s="219"/>
      <c r="E49" s="208" t="str">
        <f xml:space="preserve"> 'Calc_In-periodODI'!E$68</f>
        <v xml:space="preserve">2028-29 Voluntary abatements expressed in 2027-28 CPIH FYA prices sign reversed (Business retail) </v>
      </c>
      <c r="F49" s="209">
        <f xml:space="preserve"> 'Calc_In-periodODI'!F$68</f>
        <v>0</v>
      </c>
      <c r="G49" s="208" t="str">
        <f xml:space="preserve"> 'Calc_In-periodODI'!G$68</f>
        <v>£m</v>
      </c>
      <c r="H49" s="209"/>
    </row>
    <row r="50" spans="1:8" hidden="1" outlineLevel="2" x14ac:dyDescent="0.2">
      <c r="A50" s="3"/>
      <c r="B50" s="3"/>
      <c r="C50" s="10"/>
      <c r="D50" s="11"/>
      <c r="E50" s="211" t="s">
        <v>60</v>
      </c>
      <c r="F50" s="212">
        <f xml:space="preserve"> INDEX( $F$42:$F$49,MATCH("*(WR)*", $E$42:$E$49,0 ))</f>
        <v>0</v>
      </c>
      <c r="G50" s="211" t="s">
        <v>199</v>
      </c>
      <c r="H50" s="4"/>
    </row>
    <row r="51" spans="1:8" hidden="1" outlineLevel="2" x14ac:dyDescent="0.2"/>
    <row r="52" spans="1:8" hidden="1" outlineLevel="2" x14ac:dyDescent="0.2"/>
    <row r="53" spans="1:8" hidden="1" outlineLevel="2" x14ac:dyDescent="0.2">
      <c r="B53" s="33" t="s">
        <v>2884</v>
      </c>
    </row>
    <row r="54" spans="1:8" s="208" customFormat="1" hidden="1" outlineLevel="2" x14ac:dyDescent="0.2">
      <c r="A54" s="217"/>
      <c r="B54" s="217"/>
      <c r="C54" s="218"/>
      <c r="D54" s="219"/>
      <c r="E54" s="208" t="str">
        <f xml:space="preserve"> 'Calc_In-periodODI'!E$81</f>
        <v xml:space="preserve">2028-29 Voluntary deferrals expressed in 2027-28 CPIH FYA prices sign reversed (WR) </v>
      </c>
      <c r="F54" s="209">
        <f xml:space="preserve"> 'Calc_In-periodODI'!F$81</f>
        <v>0</v>
      </c>
      <c r="G54" s="208" t="str">
        <f xml:space="preserve"> 'Calc_In-periodODI'!G$81</f>
        <v>£m</v>
      </c>
      <c r="H54" s="209"/>
    </row>
    <row r="55" spans="1:8" s="208" customFormat="1" hidden="1" outlineLevel="2" x14ac:dyDescent="0.2">
      <c r="A55" s="217"/>
      <c r="B55" s="217"/>
      <c r="C55" s="218"/>
      <c r="D55" s="219"/>
      <c r="E55" s="208" t="str">
        <f xml:space="preserve"> 'Calc_In-periodODI'!E$82</f>
        <v xml:space="preserve">2028-29 Voluntary deferrals expressed in 2027-28 CPIH FYA prices sign reversed (WN) </v>
      </c>
      <c r="F55" s="209">
        <f xml:space="preserve"> 'Calc_In-periodODI'!F$82</f>
        <v>0</v>
      </c>
      <c r="G55" s="208" t="str">
        <f xml:space="preserve"> 'Calc_In-periodODI'!G$82</f>
        <v>£m</v>
      </c>
      <c r="H55" s="209"/>
    </row>
    <row r="56" spans="1:8" s="208" customFormat="1" hidden="1" outlineLevel="2" x14ac:dyDescent="0.2">
      <c r="A56" s="217"/>
      <c r="B56" s="217"/>
      <c r="C56" s="218"/>
      <c r="D56" s="219"/>
      <c r="E56" s="208" t="str">
        <f xml:space="preserve"> 'Calc_In-periodODI'!E$83</f>
        <v xml:space="preserve">2028-29 Voluntary deferrals expressed in 2027-28 CPIH FYA prices sign reversed (WWN) </v>
      </c>
      <c r="F56" s="209">
        <f xml:space="preserve"> 'Calc_In-periodODI'!F$83</f>
        <v>0</v>
      </c>
      <c r="G56" s="208" t="str">
        <f xml:space="preserve"> 'Calc_In-periodODI'!G$83</f>
        <v>£m</v>
      </c>
      <c r="H56" s="209"/>
    </row>
    <row r="57" spans="1:8" s="208" customFormat="1" hidden="1" outlineLevel="2" x14ac:dyDescent="0.2">
      <c r="A57" s="217"/>
      <c r="B57" s="217"/>
      <c r="C57" s="218"/>
      <c r="D57" s="219"/>
      <c r="E57" s="208" t="str">
        <f xml:space="preserve"> 'Calc_In-periodODI'!E$84</f>
        <v xml:space="preserve">2028-29 Voluntary deferrals expressed in 2027-28 CPIH FYA prices sign reversed (BR) </v>
      </c>
      <c r="F57" s="209">
        <f xml:space="preserve"> 'Calc_In-periodODI'!F$84</f>
        <v>0</v>
      </c>
      <c r="G57" s="208" t="str">
        <f xml:space="preserve"> 'Calc_In-periodODI'!G$84</f>
        <v>£m</v>
      </c>
      <c r="H57" s="209"/>
    </row>
    <row r="58" spans="1:8" s="208" customFormat="1" hidden="1" outlineLevel="2" x14ac:dyDescent="0.2">
      <c r="A58" s="217"/>
      <c r="B58" s="217"/>
      <c r="C58" s="218"/>
      <c r="D58" s="219"/>
      <c r="E58" s="208" t="str">
        <f xml:space="preserve"> 'Calc_In-periodODI'!E$85</f>
        <v xml:space="preserve">2028-29 Voluntary deferrals expressed in 2027-28 CPIH FYA prices sign reversed (ADDN1) </v>
      </c>
      <c r="F58" s="209">
        <f xml:space="preserve"> 'Calc_In-periodODI'!F$85</f>
        <v>0</v>
      </c>
      <c r="G58" s="208" t="str">
        <f xml:space="preserve"> 'Calc_In-periodODI'!G$85</f>
        <v>£m</v>
      </c>
      <c r="H58" s="209"/>
    </row>
    <row r="59" spans="1:8" s="208" customFormat="1" hidden="1" outlineLevel="2" x14ac:dyDescent="0.2">
      <c r="A59" s="217"/>
      <c r="B59" s="217"/>
      <c r="C59" s="218"/>
      <c r="D59" s="219"/>
      <c r="E59" s="208" t="str">
        <f xml:space="preserve"> 'Calc_In-periodODI'!E$86</f>
        <v xml:space="preserve">2028-29 Voluntary deferrals expressed in 2027-28 CPIH FYA prices sign reversed (ADDN2) </v>
      </c>
      <c r="F59" s="209">
        <f xml:space="preserve"> 'Calc_In-periodODI'!F$86</f>
        <v>0</v>
      </c>
      <c r="G59" s="208" t="str">
        <f xml:space="preserve"> 'Calc_In-periodODI'!G$86</f>
        <v>£m</v>
      </c>
      <c r="H59" s="209"/>
    </row>
    <row r="60" spans="1:8" s="208" customFormat="1" hidden="1" outlineLevel="2" x14ac:dyDescent="0.2">
      <c r="A60" s="217"/>
      <c r="B60" s="217"/>
      <c r="C60" s="218"/>
      <c r="D60" s="219"/>
      <c r="E60" s="208" t="str">
        <f xml:space="preserve"> 'Calc_In-periodODI'!E$87</f>
        <v xml:space="preserve">2028-29 Voluntary deferrals expressed in 2027-28 CPIH FYA prices sign reversed (Residential retail) </v>
      </c>
      <c r="F60" s="209">
        <f xml:space="preserve"> 'Calc_In-periodODI'!F$87</f>
        <v>0</v>
      </c>
      <c r="G60" s="208" t="str">
        <f xml:space="preserve"> 'Calc_In-periodODI'!G$87</f>
        <v>£m</v>
      </c>
      <c r="H60" s="209"/>
    </row>
    <row r="61" spans="1:8" s="208" customFormat="1" hidden="1" outlineLevel="2" x14ac:dyDescent="0.2">
      <c r="A61" s="217"/>
      <c r="B61" s="217"/>
      <c r="C61" s="218"/>
      <c r="D61" s="219"/>
      <c r="E61" s="208" t="str">
        <f xml:space="preserve"> 'Calc_In-periodODI'!E$88</f>
        <v xml:space="preserve">2028-29 Voluntary deferrals expressed in 2027-28 CPIH FYA prices sign reversed (Business retail) </v>
      </c>
      <c r="F61" s="209">
        <f xml:space="preserve"> 'Calc_In-periodODI'!F$88</f>
        <v>0</v>
      </c>
      <c r="G61" s="208" t="str">
        <f xml:space="preserve"> 'Calc_In-periodODI'!G$88</f>
        <v>£m</v>
      </c>
      <c r="H61" s="209"/>
    </row>
    <row r="62" spans="1:8" hidden="1" outlineLevel="2" x14ac:dyDescent="0.2">
      <c r="A62" s="3"/>
      <c r="B62" s="3"/>
      <c r="C62" s="10"/>
      <c r="D62" s="11"/>
      <c r="E62" s="211" t="s">
        <v>2884</v>
      </c>
      <c r="F62" s="212">
        <f xml:space="preserve"> INDEX( $F$54:$F$61,MATCH("*(WR)*", $E$54:$E$61,0 ))</f>
        <v>0</v>
      </c>
      <c r="G62" s="211" t="s">
        <v>199</v>
      </c>
      <c r="H62" s="4"/>
    </row>
    <row r="63" spans="1:8" hidden="1" outlineLevel="2" x14ac:dyDescent="0.2"/>
    <row r="64" spans="1:8" hidden="1" outlineLevel="2" x14ac:dyDescent="0.2"/>
    <row r="65" spans="1:8" hidden="1" outlineLevel="2" x14ac:dyDescent="0.2">
      <c r="B65" s="33" t="s">
        <v>2502</v>
      </c>
    </row>
    <row r="66" spans="1:8" s="208" customFormat="1" hidden="1" outlineLevel="2" x14ac:dyDescent="0.2">
      <c r="A66" s="217"/>
      <c r="B66" s="217"/>
      <c r="C66" s="218"/>
      <c r="D66" s="219"/>
      <c r="E66" s="208" t="str">
        <f xml:space="preserve"> 'Calc_In-periodODI'!E$101</f>
        <v xml:space="preserve">2028-29 Other bespoke adjustments expressed in 2027-28 CPIH FYA prices (WR) </v>
      </c>
      <c r="F66" s="209">
        <f xml:space="preserve"> 'Calc_In-periodODI'!F$101</f>
        <v>0</v>
      </c>
      <c r="G66" s="208" t="str">
        <f xml:space="preserve"> 'Calc_In-periodODI'!G$101</f>
        <v>£m</v>
      </c>
      <c r="H66" s="209"/>
    </row>
    <row r="67" spans="1:8" s="208" customFormat="1" hidden="1" outlineLevel="2" x14ac:dyDescent="0.2">
      <c r="A67" s="217"/>
      <c r="B67" s="217"/>
      <c r="C67" s="218"/>
      <c r="D67" s="219"/>
      <c r="E67" s="208" t="str">
        <f xml:space="preserve"> 'Calc_In-periodODI'!E$102</f>
        <v xml:space="preserve">2028-29 Other bespoke adjustments expressed in 2027-28 CPIH FYA prices (WN) </v>
      </c>
      <c r="F67" s="209">
        <f xml:space="preserve"> 'Calc_In-periodODI'!F$102</f>
        <v>0</v>
      </c>
      <c r="G67" s="208" t="str">
        <f xml:space="preserve"> 'Calc_In-periodODI'!G$102</f>
        <v>£m</v>
      </c>
      <c r="H67" s="209"/>
    </row>
    <row r="68" spans="1:8" s="208" customFormat="1" hidden="1" outlineLevel="2" x14ac:dyDescent="0.2">
      <c r="A68" s="217"/>
      <c r="B68" s="217"/>
      <c r="C68" s="218"/>
      <c r="D68" s="219"/>
      <c r="E68" s="208" t="str">
        <f xml:space="preserve"> 'Calc_In-periodODI'!E$103</f>
        <v xml:space="preserve">2028-29 Other bespoke adjustments expressed in 2027-28 CPIH FYA prices (WWN) </v>
      </c>
      <c r="F68" s="209">
        <f xml:space="preserve"> 'Calc_In-periodODI'!F$103</f>
        <v>0</v>
      </c>
      <c r="G68" s="208" t="str">
        <f xml:space="preserve"> 'Calc_In-periodODI'!G$103</f>
        <v>£m</v>
      </c>
      <c r="H68" s="209"/>
    </row>
    <row r="69" spans="1:8" s="208" customFormat="1" hidden="1" outlineLevel="2" x14ac:dyDescent="0.2">
      <c r="A69" s="217"/>
      <c r="B69" s="217"/>
      <c r="C69" s="218"/>
      <c r="D69" s="219"/>
      <c r="E69" s="208" t="str">
        <f xml:space="preserve"> 'Calc_In-periodODI'!E$104</f>
        <v xml:space="preserve">2028-29 Other bespoke adjustments expressed in 2027-28 CPIH FYA prices (BR) </v>
      </c>
      <c r="F69" s="209">
        <f xml:space="preserve"> 'Calc_In-periodODI'!F$104</f>
        <v>0</v>
      </c>
      <c r="G69" s="208" t="str">
        <f xml:space="preserve"> 'Calc_In-periodODI'!G$104</f>
        <v>£m</v>
      </c>
      <c r="H69" s="209"/>
    </row>
    <row r="70" spans="1:8" s="208" customFormat="1" hidden="1" outlineLevel="2" x14ac:dyDescent="0.2">
      <c r="A70" s="217"/>
      <c r="B70" s="217"/>
      <c r="C70" s="218"/>
      <c r="D70" s="219"/>
      <c r="E70" s="208" t="str">
        <f xml:space="preserve"> 'Calc_In-periodODI'!E$105</f>
        <v xml:space="preserve">2028-29 Other bespoke adjustments expressed in 2027-28 CPIH FYA prices (ADDN1) </v>
      </c>
      <c r="F70" s="209">
        <f xml:space="preserve"> 'Calc_In-periodODI'!F$105</f>
        <v>0</v>
      </c>
      <c r="G70" s="208" t="str">
        <f xml:space="preserve"> 'Calc_In-periodODI'!G$105</f>
        <v>£m</v>
      </c>
      <c r="H70" s="209"/>
    </row>
    <row r="71" spans="1:8" s="208" customFormat="1" hidden="1" outlineLevel="2" x14ac:dyDescent="0.2">
      <c r="A71" s="217"/>
      <c r="B71" s="217"/>
      <c r="C71" s="218"/>
      <c r="D71" s="219"/>
      <c r="E71" s="208" t="str">
        <f xml:space="preserve"> 'Calc_In-periodODI'!E$106</f>
        <v xml:space="preserve">2028-29 Other bespoke adjustments expressed in 2027-28 CPIH FYA prices (ADDN2) </v>
      </c>
      <c r="F71" s="209">
        <f xml:space="preserve"> 'Calc_In-periodODI'!F$106</f>
        <v>0</v>
      </c>
      <c r="G71" s="208" t="str">
        <f xml:space="preserve"> 'Calc_In-periodODI'!G$106</f>
        <v>£m</v>
      </c>
      <c r="H71" s="209"/>
    </row>
    <row r="72" spans="1:8" s="208" customFormat="1" hidden="1" outlineLevel="2" x14ac:dyDescent="0.2">
      <c r="A72" s="217"/>
      <c r="B72" s="217"/>
      <c r="C72" s="218"/>
      <c r="D72" s="219"/>
      <c r="E72" s="208" t="str">
        <f xml:space="preserve"> 'Calc_In-periodODI'!E$107</f>
        <v xml:space="preserve">2028-29 Other bespoke adjustments expressed in 2027-28 CPIH FYA prices (Residential retail) </v>
      </c>
      <c r="F72" s="209">
        <f xml:space="preserve"> 'Calc_In-periodODI'!F$107</f>
        <v>0</v>
      </c>
      <c r="G72" s="208" t="str">
        <f xml:space="preserve"> 'Calc_In-periodODI'!G$107</f>
        <v>£m</v>
      </c>
      <c r="H72" s="209"/>
    </row>
    <row r="73" spans="1:8" s="208" customFormat="1" hidden="1" outlineLevel="2" x14ac:dyDescent="0.2">
      <c r="A73" s="217"/>
      <c r="B73" s="217"/>
      <c r="C73" s="218"/>
      <c r="D73" s="219"/>
      <c r="E73" s="208" t="str">
        <f xml:space="preserve"> 'Calc_In-periodODI'!E$108</f>
        <v xml:space="preserve">2028-29 Other bespoke adjustments expressed in 2027-28 CPIH FYA prices (Business retail) </v>
      </c>
      <c r="F73" s="209">
        <f xml:space="preserve"> 'Calc_In-periodODI'!F$108</f>
        <v>0</v>
      </c>
      <c r="G73" s="208" t="str">
        <f xml:space="preserve"> 'Calc_In-periodODI'!G$108</f>
        <v>£m</v>
      </c>
      <c r="H73" s="209"/>
    </row>
    <row r="74" spans="1:8" hidden="1" outlineLevel="2" x14ac:dyDescent="0.2">
      <c r="A74" s="3"/>
      <c r="B74" s="3"/>
      <c r="C74" s="10"/>
      <c r="D74" s="11"/>
      <c r="E74" s="211" t="s">
        <v>2502</v>
      </c>
      <c r="F74" s="212">
        <f xml:space="preserve"> INDEX( $F$66:$F$73,MATCH("*(WR)*", $E$66:$E$73,0 ))</f>
        <v>0</v>
      </c>
      <c r="G74" s="211" t="s">
        <v>199</v>
      </c>
      <c r="H74" s="4"/>
    </row>
    <row r="75" spans="1:8" hidden="1" outlineLevel="2" x14ac:dyDescent="0.2"/>
    <row r="76" spans="1:8" hidden="1" outlineLevel="2" x14ac:dyDescent="0.2"/>
    <row r="77" spans="1:8" hidden="1" outlineLevel="2" x14ac:dyDescent="0.2"/>
    <row r="78" spans="1:8" s="21" customFormat="1" hidden="1" outlineLevel="2" x14ac:dyDescent="0.2">
      <c r="A78" s="17"/>
      <c r="B78" s="17"/>
      <c r="C78" s="24"/>
      <c r="D78" s="32" t="s">
        <v>891</v>
      </c>
    </row>
    <row r="79" spans="1:8" hidden="1" outlineLevel="2" x14ac:dyDescent="0.2"/>
    <row r="80" spans="1:8" hidden="1" outlineLevel="2" x14ac:dyDescent="0.2">
      <c r="B80" s="33" t="s">
        <v>1151</v>
      </c>
    </row>
    <row r="81" spans="1:8" s="208" customFormat="1" hidden="1" outlineLevel="2" x14ac:dyDescent="0.2">
      <c r="A81" s="217"/>
      <c r="B81" s="217"/>
      <c r="C81" s="218"/>
      <c r="D81" s="219"/>
      <c r="E81" s="208" t="str">
        <f xml:space="preserve"> 'Calc_In-periodODI'!E$21</f>
        <v xml:space="preserve">2027-28 ODI payments deferred until next reporting year (tvm adjusted) expressed in 2027-28 CPIH FYA prices (WR) </v>
      </c>
      <c r="F81" s="209">
        <f xml:space="preserve"> 'Calc_In-periodODI'!F$21</f>
        <v>0</v>
      </c>
      <c r="G81" s="208" t="str">
        <f xml:space="preserve"> 'Calc_In-periodODI'!G$21</f>
        <v>£m</v>
      </c>
      <c r="H81" s="209"/>
    </row>
    <row r="82" spans="1:8" s="208" customFormat="1" hidden="1" outlineLevel="2" x14ac:dyDescent="0.2">
      <c r="A82" s="217"/>
      <c r="B82" s="217"/>
      <c r="C82" s="218"/>
      <c r="D82" s="219"/>
      <c r="E82" s="208" t="str">
        <f xml:space="preserve"> 'Calc_In-periodODI'!E$22</f>
        <v xml:space="preserve">2027-28 ODI payments deferred until next reporting year (tvm adjusted) expressed in 2027-28 CPIH FYA prices (WN) </v>
      </c>
      <c r="F82" s="209">
        <f xml:space="preserve"> 'Calc_In-periodODI'!F$22</f>
        <v>0</v>
      </c>
      <c r="G82" s="208" t="str">
        <f xml:space="preserve"> 'Calc_In-periodODI'!G$22</f>
        <v>£m</v>
      </c>
      <c r="H82" s="209"/>
    </row>
    <row r="83" spans="1:8" s="208" customFormat="1" hidden="1" outlineLevel="2" x14ac:dyDescent="0.2">
      <c r="A83" s="217"/>
      <c r="B83" s="217"/>
      <c r="C83" s="218"/>
      <c r="D83" s="219"/>
      <c r="E83" s="208" t="str">
        <f xml:space="preserve"> 'Calc_In-periodODI'!E$23</f>
        <v xml:space="preserve">2027-28 ODI payments deferred until next reporting year (tvm adjusted) expressed in 2027-28 CPIH FYA prices (WWN) </v>
      </c>
      <c r="F83" s="209">
        <f xml:space="preserve"> 'Calc_In-periodODI'!F$23</f>
        <v>0</v>
      </c>
      <c r="G83" s="208" t="str">
        <f xml:space="preserve"> 'Calc_In-periodODI'!G$23</f>
        <v>£m</v>
      </c>
      <c r="H83" s="209"/>
    </row>
    <row r="84" spans="1:8" s="208" customFormat="1" hidden="1" outlineLevel="2" x14ac:dyDescent="0.2">
      <c r="A84" s="217"/>
      <c r="B84" s="217"/>
      <c r="C84" s="218"/>
      <c r="D84" s="219"/>
      <c r="E84" s="208" t="str">
        <f xml:space="preserve"> 'Calc_In-periodODI'!E$24</f>
        <v xml:space="preserve">2027-28 ODI payments deferred until next reporting year (tvm adjusted) expressed in 2027-28 CPIH FYA prices (BR) </v>
      </c>
      <c r="F84" s="209">
        <f xml:space="preserve"> 'Calc_In-periodODI'!F$24</f>
        <v>0</v>
      </c>
      <c r="G84" s="208" t="str">
        <f xml:space="preserve"> 'Calc_In-periodODI'!G$24</f>
        <v>£m</v>
      </c>
      <c r="H84" s="209"/>
    </row>
    <row r="85" spans="1:8" s="208" customFormat="1" hidden="1" outlineLevel="2" x14ac:dyDescent="0.2">
      <c r="A85" s="217"/>
      <c r="B85" s="217"/>
      <c r="C85" s="218"/>
      <c r="D85" s="219"/>
      <c r="E85" s="208" t="str">
        <f xml:space="preserve"> 'Calc_In-periodODI'!E$25</f>
        <v xml:space="preserve">2027-28 ODI payments deferred until next reporting year (tvm adjusted) expressed in 2027-28 CPIH FYA prices (ADDN1) </v>
      </c>
      <c r="F85" s="209">
        <f xml:space="preserve"> 'Calc_In-periodODI'!F$25</f>
        <v>0</v>
      </c>
      <c r="G85" s="208" t="str">
        <f xml:space="preserve"> 'Calc_In-periodODI'!G$25</f>
        <v>£m</v>
      </c>
      <c r="H85" s="209"/>
    </row>
    <row r="86" spans="1:8" s="208" customFormat="1" hidden="1" outlineLevel="2" x14ac:dyDescent="0.2">
      <c r="A86" s="217"/>
      <c r="B86" s="217"/>
      <c r="C86" s="218"/>
      <c r="D86" s="219"/>
      <c r="E86" s="208" t="str">
        <f xml:space="preserve"> 'Calc_In-periodODI'!E$26</f>
        <v xml:space="preserve">2027-28 ODI payments deferred until next reporting year (tvm adjusted) expressed in 2027-28 CPIH FYA prices (ADDN2) </v>
      </c>
      <c r="F86" s="209">
        <f xml:space="preserve"> 'Calc_In-periodODI'!F$26</f>
        <v>0</v>
      </c>
      <c r="G86" s="208" t="str">
        <f xml:space="preserve"> 'Calc_In-periodODI'!G$26</f>
        <v>£m</v>
      </c>
      <c r="H86" s="209"/>
    </row>
    <row r="87" spans="1:8" s="208" customFormat="1" hidden="1" outlineLevel="2" x14ac:dyDescent="0.2">
      <c r="A87" s="217"/>
      <c r="B87" s="217"/>
      <c r="C87" s="218"/>
      <c r="D87" s="219"/>
      <c r="E87" s="208" t="str">
        <f xml:space="preserve"> 'Calc_In-periodODI'!E$27</f>
        <v xml:space="preserve">2027-28 ODI payments deferred until next reporting year (tvm adjusted) expressed in 2027-28 CPIH FYA prices (Residential retail) </v>
      </c>
      <c r="F87" s="209">
        <f xml:space="preserve"> 'Calc_In-periodODI'!F$27</f>
        <v>0</v>
      </c>
      <c r="G87" s="208" t="str">
        <f xml:space="preserve"> 'Calc_In-periodODI'!G$27</f>
        <v>£m</v>
      </c>
      <c r="H87" s="209"/>
    </row>
    <row r="88" spans="1:8" s="208" customFormat="1" hidden="1" outlineLevel="2" x14ac:dyDescent="0.2">
      <c r="A88" s="217"/>
      <c r="B88" s="217"/>
      <c r="C88" s="218"/>
      <c r="D88" s="219"/>
      <c r="E88" s="208" t="str">
        <f xml:space="preserve"> 'Calc_In-periodODI'!E$28</f>
        <v xml:space="preserve">2027-28 ODI payments deferred until next reporting year (tvm adjusted) expressed in 2027-28 CPIH FYA prices (Business retail) </v>
      </c>
      <c r="F88" s="209">
        <f xml:space="preserve"> 'Calc_In-periodODI'!F$28</f>
        <v>0</v>
      </c>
      <c r="G88" s="208" t="str">
        <f xml:space="preserve"> 'Calc_In-periodODI'!G$28</f>
        <v>£m</v>
      </c>
      <c r="H88" s="209"/>
    </row>
    <row r="89" spans="1:8" hidden="1" outlineLevel="2" x14ac:dyDescent="0.2">
      <c r="A89" s="3"/>
      <c r="B89" s="3"/>
      <c r="C89" s="10"/>
      <c r="D89" s="11"/>
      <c r="E89" s="211" t="s">
        <v>1151</v>
      </c>
      <c r="F89" s="212">
        <f xml:space="preserve"> INDEX( $F$81:$F$88,MATCH("*(WN)*", $E$81:$E$88,0 ))</f>
        <v>0</v>
      </c>
      <c r="G89" s="211" t="s">
        <v>199</v>
      </c>
      <c r="H89" s="4"/>
    </row>
    <row r="90" spans="1:8" hidden="1" outlineLevel="2" x14ac:dyDescent="0.2"/>
    <row r="91" spans="1:8" hidden="1" outlineLevel="2" x14ac:dyDescent="0.2"/>
    <row r="92" spans="1:8" hidden="1" outlineLevel="2" x14ac:dyDescent="0.2">
      <c r="B92" s="33" t="s">
        <v>1566</v>
      </c>
    </row>
    <row r="93" spans="1:8" s="208" customFormat="1" hidden="1" outlineLevel="2" x14ac:dyDescent="0.2">
      <c r="A93" s="217"/>
      <c r="B93" s="217"/>
      <c r="C93" s="218"/>
      <c r="D93" s="219"/>
      <c r="E93" s="208" t="str">
        <f xml:space="preserve"> 'Calc_In-periodODI'!E$41</f>
        <v xml:space="preserve">2028-29 ODI payments expressed in 2027-28 CPIH FYA prices (WR) </v>
      </c>
      <c r="F93" s="209">
        <f xml:space="preserve"> 'Calc_In-periodODI'!F$41</f>
        <v>0</v>
      </c>
      <c r="G93" s="208" t="str">
        <f xml:space="preserve"> 'Calc_In-periodODI'!G$41</f>
        <v>£m</v>
      </c>
      <c r="H93" s="209"/>
    </row>
    <row r="94" spans="1:8" s="208" customFormat="1" hidden="1" outlineLevel="2" x14ac:dyDescent="0.2">
      <c r="A94" s="217"/>
      <c r="B94" s="217"/>
      <c r="C94" s="218"/>
      <c r="D94" s="219"/>
      <c r="E94" s="208" t="str">
        <f xml:space="preserve"> 'Calc_In-periodODI'!E$42</f>
        <v xml:space="preserve">2028-29 ODI payments expressed in 2027-28 CPIH FYA prices (WN) </v>
      </c>
      <c r="F94" s="209">
        <f xml:space="preserve"> 'Calc_In-periodODI'!F$42</f>
        <v>0</v>
      </c>
      <c r="G94" s="208" t="str">
        <f xml:space="preserve"> 'Calc_In-periodODI'!G$42</f>
        <v>£m</v>
      </c>
      <c r="H94" s="209"/>
    </row>
    <row r="95" spans="1:8" s="208" customFormat="1" hidden="1" outlineLevel="2" x14ac:dyDescent="0.2">
      <c r="A95" s="217"/>
      <c r="B95" s="217"/>
      <c r="C95" s="218"/>
      <c r="D95" s="219"/>
      <c r="E95" s="208" t="str">
        <f xml:space="preserve"> 'Calc_In-periodODI'!E$43</f>
        <v xml:space="preserve">2028-29 ODI payments expressed in 2027-28 CPIH FYA prices (WWN) </v>
      </c>
      <c r="F95" s="209">
        <f xml:space="preserve"> 'Calc_In-periodODI'!F$43</f>
        <v>0</v>
      </c>
      <c r="G95" s="208" t="str">
        <f xml:space="preserve"> 'Calc_In-periodODI'!G$43</f>
        <v>£m</v>
      </c>
      <c r="H95" s="209"/>
    </row>
    <row r="96" spans="1:8" s="208" customFormat="1" hidden="1" outlineLevel="2" x14ac:dyDescent="0.2">
      <c r="A96" s="217"/>
      <c r="B96" s="217"/>
      <c r="C96" s="218"/>
      <c r="D96" s="219"/>
      <c r="E96" s="208" t="str">
        <f xml:space="preserve"> 'Calc_In-periodODI'!E$44</f>
        <v xml:space="preserve">2028-29 ODI payments expressed in 2027-28 CPIH FYA prices (BR) </v>
      </c>
      <c r="F96" s="209">
        <f xml:space="preserve"> 'Calc_In-periodODI'!F$44</f>
        <v>0</v>
      </c>
      <c r="G96" s="208" t="str">
        <f xml:space="preserve"> 'Calc_In-periodODI'!G$44</f>
        <v>£m</v>
      </c>
      <c r="H96" s="209"/>
    </row>
    <row r="97" spans="1:8" s="208" customFormat="1" hidden="1" outlineLevel="2" x14ac:dyDescent="0.2">
      <c r="A97" s="217"/>
      <c r="B97" s="217"/>
      <c r="C97" s="218"/>
      <c r="D97" s="219"/>
      <c r="E97" s="208" t="str">
        <f xml:space="preserve"> 'Calc_In-periodODI'!E$45</f>
        <v xml:space="preserve">2028-29 ODI payments expressed in 2027-28 CPIH FYA prices (ADDN1) </v>
      </c>
      <c r="F97" s="209">
        <f xml:space="preserve"> 'Calc_In-periodODI'!F$45</f>
        <v>0</v>
      </c>
      <c r="G97" s="208" t="str">
        <f xml:space="preserve"> 'Calc_In-periodODI'!G$45</f>
        <v>£m</v>
      </c>
      <c r="H97" s="209"/>
    </row>
    <row r="98" spans="1:8" s="208" customFormat="1" hidden="1" outlineLevel="2" x14ac:dyDescent="0.2">
      <c r="A98" s="217"/>
      <c r="B98" s="217"/>
      <c r="C98" s="218"/>
      <c r="D98" s="219"/>
      <c r="E98" s="208" t="str">
        <f xml:space="preserve"> 'Calc_In-periodODI'!E$46</f>
        <v xml:space="preserve">2028-29 ODI payments expressed in 2027-28 CPIH FYA prices (ADDN2) </v>
      </c>
      <c r="F98" s="209">
        <f xml:space="preserve"> 'Calc_In-periodODI'!F$46</f>
        <v>0</v>
      </c>
      <c r="G98" s="208" t="str">
        <f xml:space="preserve"> 'Calc_In-periodODI'!G$46</f>
        <v>£m</v>
      </c>
      <c r="H98" s="209"/>
    </row>
    <row r="99" spans="1:8" s="208" customFormat="1" hidden="1" outlineLevel="2" x14ac:dyDescent="0.2">
      <c r="A99" s="217"/>
      <c r="B99" s="217"/>
      <c r="C99" s="218"/>
      <c r="D99" s="219"/>
      <c r="E99" s="208" t="str">
        <f xml:space="preserve"> 'Calc_In-periodODI'!E$47</f>
        <v xml:space="preserve">2028-29 ODI payments expressed in 2027-28 CPIH FYA prices (Residential retail) </v>
      </c>
      <c r="F99" s="209">
        <f xml:space="preserve"> 'Calc_In-periodODI'!F$47</f>
        <v>0</v>
      </c>
      <c r="G99" s="208" t="str">
        <f xml:space="preserve"> 'Calc_In-periodODI'!G$47</f>
        <v>£m</v>
      </c>
      <c r="H99" s="209"/>
    </row>
    <row r="100" spans="1:8" s="208" customFormat="1" hidden="1" outlineLevel="2" x14ac:dyDescent="0.2">
      <c r="A100" s="217"/>
      <c r="B100" s="217"/>
      <c r="C100" s="218"/>
      <c r="D100" s="219"/>
      <c r="E100" s="208" t="str">
        <f xml:space="preserve"> 'Calc_In-periodODI'!E$48</f>
        <v xml:space="preserve">2028-29 ODI payments expressed in 2027-28 CPIH FYA prices (Business retail) </v>
      </c>
      <c r="F100" s="209">
        <f xml:space="preserve"> 'Calc_In-periodODI'!F$48</f>
        <v>0</v>
      </c>
      <c r="G100" s="208" t="str">
        <f xml:space="preserve"> 'Calc_In-periodODI'!G$48</f>
        <v>£m</v>
      </c>
      <c r="H100" s="209"/>
    </row>
    <row r="101" spans="1:8" hidden="1" outlineLevel="2" x14ac:dyDescent="0.2">
      <c r="A101" s="3"/>
      <c r="B101" s="3"/>
      <c r="C101" s="10"/>
      <c r="D101" s="11"/>
      <c r="E101" s="211" t="s">
        <v>1566</v>
      </c>
      <c r="F101" s="212">
        <f xml:space="preserve"> INDEX( $F$93:$F$100,MATCH("*(WN)*", $E$93:$E$100,0 ))</f>
        <v>0</v>
      </c>
      <c r="G101" s="211" t="s">
        <v>199</v>
      </c>
      <c r="H101" s="4"/>
    </row>
    <row r="102" spans="1:8" hidden="1" outlineLevel="2" x14ac:dyDescent="0.2"/>
    <row r="103" spans="1:8" hidden="1" outlineLevel="2" x14ac:dyDescent="0.2"/>
    <row r="104" spans="1:8" hidden="1" outlineLevel="2" x14ac:dyDescent="0.2">
      <c r="B104" s="33" t="s">
        <v>61</v>
      </c>
    </row>
    <row r="105" spans="1:8" s="208" customFormat="1" hidden="1" outlineLevel="2" x14ac:dyDescent="0.2">
      <c r="A105" s="217"/>
      <c r="B105" s="217"/>
      <c r="C105" s="218"/>
      <c r="D105" s="219"/>
      <c r="E105" s="208" t="str">
        <f xml:space="preserve"> 'Calc_In-periodODI'!E$61</f>
        <v xml:space="preserve">2028-29 Voluntary abatements expressed in 2027-28 CPIH FYA prices sign reversed (WR) </v>
      </c>
      <c r="F105" s="209">
        <f xml:space="preserve"> 'Calc_In-periodODI'!F$61</f>
        <v>0</v>
      </c>
      <c r="G105" s="208" t="str">
        <f xml:space="preserve"> 'Calc_In-periodODI'!G$61</f>
        <v>£m</v>
      </c>
      <c r="H105" s="209"/>
    </row>
    <row r="106" spans="1:8" s="208" customFormat="1" hidden="1" outlineLevel="2" x14ac:dyDescent="0.2">
      <c r="A106" s="217"/>
      <c r="B106" s="217"/>
      <c r="C106" s="218"/>
      <c r="D106" s="219"/>
      <c r="E106" s="208" t="str">
        <f xml:space="preserve"> 'Calc_In-periodODI'!E$62</f>
        <v xml:space="preserve">2028-29 Voluntary abatements expressed in 2027-28 CPIH FYA prices sign reversed (WN) </v>
      </c>
      <c r="F106" s="209">
        <f xml:space="preserve"> 'Calc_In-periodODI'!F$62</f>
        <v>0</v>
      </c>
      <c r="G106" s="208" t="str">
        <f xml:space="preserve"> 'Calc_In-periodODI'!G$62</f>
        <v>£m</v>
      </c>
      <c r="H106" s="209"/>
    </row>
    <row r="107" spans="1:8" s="208" customFormat="1" hidden="1" outlineLevel="2" x14ac:dyDescent="0.2">
      <c r="A107" s="217"/>
      <c r="B107" s="217"/>
      <c r="C107" s="218"/>
      <c r="D107" s="219"/>
      <c r="E107" s="208" t="str">
        <f xml:space="preserve"> 'Calc_In-periodODI'!E$63</f>
        <v xml:space="preserve">2028-29 Voluntary abatements expressed in 2027-28 CPIH FYA prices sign reversed (WWN) </v>
      </c>
      <c r="F107" s="209">
        <f xml:space="preserve"> 'Calc_In-periodODI'!F$63</f>
        <v>0</v>
      </c>
      <c r="G107" s="208" t="str">
        <f xml:space="preserve"> 'Calc_In-periodODI'!G$63</f>
        <v>£m</v>
      </c>
      <c r="H107" s="209"/>
    </row>
    <row r="108" spans="1:8" s="208" customFormat="1" hidden="1" outlineLevel="2" x14ac:dyDescent="0.2">
      <c r="A108" s="217"/>
      <c r="B108" s="217"/>
      <c r="C108" s="218"/>
      <c r="D108" s="219"/>
      <c r="E108" s="208" t="str">
        <f xml:space="preserve"> 'Calc_In-periodODI'!E$64</f>
        <v xml:space="preserve">2028-29 Voluntary abatements expressed in 2027-28 CPIH FYA prices sign reversed (BR) </v>
      </c>
      <c r="F108" s="209">
        <f xml:space="preserve"> 'Calc_In-periodODI'!F$64</f>
        <v>0</v>
      </c>
      <c r="G108" s="208" t="str">
        <f xml:space="preserve"> 'Calc_In-periodODI'!G$64</f>
        <v>£m</v>
      </c>
      <c r="H108" s="209"/>
    </row>
    <row r="109" spans="1:8" s="208" customFormat="1" hidden="1" outlineLevel="2" x14ac:dyDescent="0.2">
      <c r="A109" s="217"/>
      <c r="B109" s="217"/>
      <c r="C109" s="218"/>
      <c r="D109" s="219"/>
      <c r="E109" s="208" t="str">
        <f xml:space="preserve"> 'Calc_In-periodODI'!E$65</f>
        <v xml:space="preserve">2028-29 Voluntary abatements expressed in 2027-28 CPIH FYA prices sign reversed (ADDN1) </v>
      </c>
      <c r="F109" s="209">
        <f xml:space="preserve"> 'Calc_In-periodODI'!F$65</f>
        <v>0</v>
      </c>
      <c r="G109" s="208" t="str">
        <f xml:space="preserve"> 'Calc_In-periodODI'!G$65</f>
        <v>£m</v>
      </c>
      <c r="H109" s="209"/>
    </row>
    <row r="110" spans="1:8" s="208" customFormat="1" hidden="1" outlineLevel="2" x14ac:dyDescent="0.2">
      <c r="A110" s="217"/>
      <c r="B110" s="217"/>
      <c r="C110" s="218"/>
      <c r="D110" s="219"/>
      <c r="E110" s="208" t="str">
        <f xml:space="preserve"> 'Calc_In-periodODI'!E$66</f>
        <v xml:space="preserve">2028-29 Voluntary abatements expressed in 2027-28 CPIH FYA prices sign reversed (ADDN2) </v>
      </c>
      <c r="F110" s="209">
        <f xml:space="preserve"> 'Calc_In-periodODI'!F$66</f>
        <v>0</v>
      </c>
      <c r="G110" s="208" t="str">
        <f xml:space="preserve"> 'Calc_In-periodODI'!G$66</f>
        <v>£m</v>
      </c>
      <c r="H110" s="209"/>
    </row>
    <row r="111" spans="1:8" s="208" customFormat="1" hidden="1" outlineLevel="2" x14ac:dyDescent="0.2">
      <c r="A111" s="217"/>
      <c r="B111" s="217"/>
      <c r="C111" s="218"/>
      <c r="D111" s="219"/>
      <c r="E111" s="208" t="str">
        <f xml:space="preserve"> 'Calc_In-periodODI'!E$67</f>
        <v xml:space="preserve">2028-29 Voluntary abatements expressed in 2027-28 CPIH FYA prices sign reversed (Residential retail) </v>
      </c>
      <c r="F111" s="209">
        <f xml:space="preserve"> 'Calc_In-periodODI'!F$67</f>
        <v>0</v>
      </c>
      <c r="G111" s="208" t="str">
        <f xml:space="preserve"> 'Calc_In-periodODI'!G$67</f>
        <v>£m</v>
      </c>
      <c r="H111" s="209"/>
    </row>
    <row r="112" spans="1:8" s="208" customFormat="1" hidden="1" outlineLevel="2" x14ac:dyDescent="0.2">
      <c r="A112" s="217"/>
      <c r="B112" s="217"/>
      <c r="C112" s="218"/>
      <c r="D112" s="219"/>
      <c r="E112" s="208" t="str">
        <f xml:space="preserve"> 'Calc_In-periodODI'!E$68</f>
        <v xml:space="preserve">2028-29 Voluntary abatements expressed in 2027-28 CPIH FYA prices sign reversed (Business retail) </v>
      </c>
      <c r="F112" s="209">
        <f xml:space="preserve"> 'Calc_In-periodODI'!F$68</f>
        <v>0</v>
      </c>
      <c r="G112" s="208" t="str">
        <f xml:space="preserve"> 'Calc_In-periodODI'!G$68</f>
        <v>£m</v>
      </c>
      <c r="H112" s="209"/>
    </row>
    <row r="113" spans="1:8" hidden="1" outlineLevel="2" x14ac:dyDescent="0.2">
      <c r="A113" s="3"/>
      <c r="B113" s="3"/>
      <c r="C113" s="10"/>
      <c r="D113" s="11"/>
      <c r="E113" s="211" t="s">
        <v>61</v>
      </c>
      <c r="F113" s="212">
        <f xml:space="preserve"> INDEX( $F$105:$F$112,MATCH("*(WN)*", $E$105:$E$112,0 ))</f>
        <v>0</v>
      </c>
      <c r="G113" s="211" t="s">
        <v>199</v>
      </c>
      <c r="H113" s="4"/>
    </row>
    <row r="114" spans="1:8" hidden="1" outlineLevel="2" x14ac:dyDescent="0.2"/>
    <row r="115" spans="1:8" hidden="1" outlineLevel="2" x14ac:dyDescent="0.2"/>
    <row r="116" spans="1:8" hidden="1" outlineLevel="2" x14ac:dyDescent="0.2">
      <c r="B116" s="33" t="s">
        <v>2885</v>
      </c>
    </row>
    <row r="117" spans="1:8" s="208" customFormat="1" hidden="1" outlineLevel="2" x14ac:dyDescent="0.2">
      <c r="A117" s="217"/>
      <c r="B117" s="217"/>
      <c r="C117" s="218"/>
      <c r="D117" s="219"/>
      <c r="E117" s="208" t="str">
        <f xml:space="preserve"> 'Calc_In-periodODI'!E$81</f>
        <v xml:space="preserve">2028-29 Voluntary deferrals expressed in 2027-28 CPIH FYA prices sign reversed (WR) </v>
      </c>
      <c r="F117" s="209">
        <f xml:space="preserve"> 'Calc_In-periodODI'!F$81</f>
        <v>0</v>
      </c>
      <c r="G117" s="208" t="str">
        <f xml:space="preserve"> 'Calc_In-periodODI'!G$81</f>
        <v>£m</v>
      </c>
      <c r="H117" s="209"/>
    </row>
    <row r="118" spans="1:8" s="208" customFormat="1" hidden="1" outlineLevel="2" x14ac:dyDescent="0.2">
      <c r="A118" s="217"/>
      <c r="B118" s="217"/>
      <c r="C118" s="218"/>
      <c r="D118" s="219"/>
      <c r="E118" s="208" t="str">
        <f xml:space="preserve"> 'Calc_In-periodODI'!E$82</f>
        <v xml:space="preserve">2028-29 Voluntary deferrals expressed in 2027-28 CPIH FYA prices sign reversed (WN) </v>
      </c>
      <c r="F118" s="209">
        <f xml:space="preserve"> 'Calc_In-periodODI'!F$82</f>
        <v>0</v>
      </c>
      <c r="G118" s="208" t="str">
        <f xml:space="preserve"> 'Calc_In-periodODI'!G$82</f>
        <v>£m</v>
      </c>
      <c r="H118" s="209"/>
    </row>
    <row r="119" spans="1:8" s="208" customFormat="1" hidden="1" outlineLevel="2" x14ac:dyDescent="0.2">
      <c r="A119" s="217"/>
      <c r="B119" s="217"/>
      <c r="C119" s="218"/>
      <c r="D119" s="219"/>
      <c r="E119" s="208" t="str">
        <f xml:space="preserve"> 'Calc_In-periodODI'!E$83</f>
        <v xml:space="preserve">2028-29 Voluntary deferrals expressed in 2027-28 CPIH FYA prices sign reversed (WWN) </v>
      </c>
      <c r="F119" s="209">
        <f xml:space="preserve"> 'Calc_In-periodODI'!F$83</f>
        <v>0</v>
      </c>
      <c r="G119" s="208" t="str">
        <f xml:space="preserve"> 'Calc_In-periodODI'!G$83</f>
        <v>£m</v>
      </c>
      <c r="H119" s="209"/>
    </row>
    <row r="120" spans="1:8" s="208" customFormat="1" hidden="1" outlineLevel="2" x14ac:dyDescent="0.2">
      <c r="A120" s="217"/>
      <c r="B120" s="217"/>
      <c r="C120" s="218"/>
      <c r="D120" s="219"/>
      <c r="E120" s="208" t="str">
        <f xml:space="preserve"> 'Calc_In-periodODI'!E$84</f>
        <v xml:space="preserve">2028-29 Voluntary deferrals expressed in 2027-28 CPIH FYA prices sign reversed (BR) </v>
      </c>
      <c r="F120" s="209">
        <f xml:space="preserve"> 'Calc_In-periodODI'!F$84</f>
        <v>0</v>
      </c>
      <c r="G120" s="208" t="str">
        <f xml:space="preserve"> 'Calc_In-periodODI'!G$84</f>
        <v>£m</v>
      </c>
      <c r="H120" s="209"/>
    </row>
    <row r="121" spans="1:8" s="208" customFormat="1" hidden="1" outlineLevel="2" x14ac:dyDescent="0.2">
      <c r="A121" s="217"/>
      <c r="B121" s="217"/>
      <c r="C121" s="218"/>
      <c r="D121" s="219"/>
      <c r="E121" s="208" t="str">
        <f xml:space="preserve"> 'Calc_In-periodODI'!E$85</f>
        <v xml:space="preserve">2028-29 Voluntary deferrals expressed in 2027-28 CPIH FYA prices sign reversed (ADDN1) </v>
      </c>
      <c r="F121" s="209">
        <f xml:space="preserve"> 'Calc_In-periodODI'!F$85</f>
        <v>0</v>
      </c>
      <c r="G121" s="208" t="str">
        <f xml:space="preserve"> 'Calc_In-periodODI'!G$85</f>
        <v>£m</v>
      </c>
      <c r="H121" s="209"/>
    </row>
    <row r="122" spans="1:8" s="208" customFormat="1" hidden="1" outlineLevel="2" x14ac:dyDescent="0.2">
      <c r="A122" s="217"/>
      <c r="B122" s="217"/>
      <c r="C122" s="218"/>
      <c r="D122" s="219"/>
      <c r="E122" s="208" t="str">
        <f xml:space="preserve"> 'Calc_In-periodODI'!E$86</f>
        <v xml:space="preserve">2028-29 Voluntary deferrals expressed in 2027-28 CPIH FYA prices sign reversed (ADDN2) </v>
      </c>
      <c r="F122" s="209">
        <f xml:space="preserve"> 'Calc_In-periodODI'!F$86</f>
        <v>0</v>
      </c>
      <c r="G122" s="208" t="str">
        <f xml:space="preserve"> 'Calc_In-periodODI'!G$86</f>
        <v>£m</v>
      </c>
      <c r="H122" s="209"/>
    </row>
    <row r="123" spans="1:8" s="208" customFormat="1" hidden="1" outlineLevel="2" x14ac:dyDescent="0.2">
      <c r="A123" s="217"/>
      <c r="B123" s="217"/>
      <c r="C123" s="218"/>
      <c r="D123" s="219"/>
      <c r="E123" s="208" t="str">
        <f xml:space="preserve"> 'Calc_In-periodODI'!E$87</f>
        <v xml:space="preserve">2028-29 Voluntary deferrals expressed in 2027-28 CPIH FYA prices sign reversed (Residential retail) </v>
      </c>
      <c r="F123" s="209">
        <f xml:space="preserve"> 'Calc_In-periodODI'!F$87</f>
        <v>0</v>
      </c>
      <c r="G123" s="208" t="str">
        <f xml:space="preserve"> 'Calc_In-periodODI'!G$87</f>
        <v>£m</v>
      </c>
      <c r="H123" s="209"/>
    </row>
    <row r="124" spans="1:8" s="208" customFormat="1" hidden="1" outlineLevel="2" x14ac:dyDescent="0.2">
      <c r="A124" s="217"/>
      <c r="B124" s="217"/>
      <c r="C124" s="218"/>
      <c r="D124" s="219"/>
      <c r="E124" s="208" t="str">
        <f xml:space="preserve"> 'Calc_In-periodODI'!E$88</f>
        <v xml:space="preserve">2028-29 Voluntary deferrals expressed in 2027-28 CPIH FYA prices sign reversed (Business retail) </v>
      </c>
      <c r="F124" s="209">
        <f xml:space="preserve"> 'Calc_In-periodODI'!F$88</f>
        <v>0</v>
      </c>
      <c r="G124" s="208" t="str">
        <f xml:space="preserve"> 'Calc_In-periodODI'!G$88</f>
        <v>£m</v>
      </c>
      <c r="H124" s="209"/>
    </row>
    <row r="125" spans="1:8" hidden="1" outlineLevel="2" x14ac:dyDescent="0.2">
      <c r="A125" s="3"/>
      <c r="B125" s="3"/>
      <c r="C125" s="10"/>
      <c r="D125" s="11"/>
      <c r="E125" s="211" t="s">
        <v>2885</v>
      </c>
      <c r="F125" s="212">
        <f xml:space="preserve"> INDEX( $F$117:$F$124,MATCH("*(WN)*", $E$117:$E$124,0 ))</f>
        <v>0</v>
      </c>
      <c r="G125" s="211" t="s">
        <v>199</v>
      </c>
      <c r="H125" s="4"/>
    </row>
    <row r="126" spans="1:8" hidden="1" outlineLevel="2" x14ac:dyDescent="0.2"/>
    <row r="127" spans="1:8" hidden="1" outlineLevel="2" x14ac:dyDescent="0.2"/>
    <row r="128" spans="1:8" hidden="1" outlineLevel="2" x14ac:dyDescent="0.2">
      <c r="B128" s="33" t="s">
        <v>2503</v>
      </c>
    </row>
    <row r="129" spans="1:8" s="208" customFormat="1" hidden="1" outlineLevel="2" x14ac:dyDescent="0.2">
      <c r="A129" s="217"/>
      <c r="B129" s="217"/>
      <c r="C129" s="218"/>
      <c r="D129" s="219"/>
      <c r="E129" s="208" t="str">
        <f xml:space="preserve"> 'Calc_In-periodODI'!E$101</f>
        <v xml:space="preserve">2028-29 Other bespoke adjustments expressed in 2027-28 CPIH FYA prices (WR) </v>
      </c>
      <c r="F129" s="209">
        <f xml:space="preserve"> 'Calc_In-periodODI'!F$101</f>
        <v>0</v>
      </c>
      <c r="G129" s="208" t="str">
        <f xml:space="preserve"> 'Calc_In-periodODI'!G$101</f>
        <v>£m</v>
      </c>
      <c r="H129" s="209"/>
    </row>
    <row r="130" spans="1:8" s="208" customFormat="1" hidden="1" outlineLevel="2" x14ac:dyDescent="0.2">
      <c r="A130" s="217"/>
      <c r="B130" s="217"/>
      <c r="C130" s="218"/>
      <c r="D130" s="219"/>
      <c r="E130" s="208" t="str">
        <f xml:space="preserve"> 'Calc_In-periodODI'!E$102</f>
        <v xml:space="preserve">2028-29 Other bespoke adjustments expressed in 2027-28 CPIH FYA prices (WN) </v>
      </c>
      <c r="F130" s="209">
        <f xml:space="preserve"> 'Calc_In-periodODI'!F$102</f>
        <v>0</v>
      </c>
      <c r="G130" s="208" t="str">
        <f xml:space="preserve"> 'Calc_In-periodODI'!G$102</f>
        <v>£m</v>
      </c>
      <c r="H130" s="209"/>
    </row>
    <row r="131" spans="1:8" s="208" customFormat="1" hidden="1" outlineLevel="2" x14ac:dyDescent="0.2">
      <c r="A131" s="217"/>
      <c r="B131" s="217"/>
      <c r="C131" s="218"/>
      <c r="D131" s="219"/>
      <c r="E131" s="208" t="str">
        <f xml:space="preserve"> 'Calc_In-periodODI'!E$103</f>
        <v xml:space="preserve">2028-29 Other bespoke adjustments expressed in 2027-28 CPIH FYA prices (WWN) </v>
      </c>
      <c r="F131" s="209">
        <f xml:space="preserve"> 'Calc_In-periodODI'!F$103</f>
        <v>0</v>
      </c>
      <c r="G131" s="208" t="str">
        <f xml:space="preserve"> 'Calc_In-periodODI'!G$103</f>
        <v>£m</v>
      </c>
      <c r="H131" s="209"/>
    </row>
    <row r="132" spans="1:8" s="208" customFormat="1" hidden="1" outlineLevel="2" x14ac:dyDescent="0.2">
      <c r="A132" s="217"/>
      <c r="B132" s="217"/>
      <c r="C132" s="218"/>
      <c r="D132" s="219"/>
      <c r="E132" s="208" t="str">
        <f xml:space="preserve"> 'Calc_In-periodODI'!E$104</f>
        <v xml:space="preserve">2028-29 Other bespoke adjustments expressed in 2027-28 CPIH FYA prices (BR) </v>
      </c>
      <c r="F132" s="209">
        <f xml:space="preserve"> 'Calc_In-periodODI'!F$104</f>
        <v>0</v>
      </c>
      <c r="G132" s="208" t="str">
        <f xml:space="preserve"> 'Calc_In-periodODI'!G$104</f>
        <v>£m</v>
      </c>
      <c r="H132" s="209"/>
    </row>
    <row r="133" spans="1:8" s="208" customFormat="1" hidden="1" outlineLevel="2" x14ac:dyDescent="0.2">
      <c r="A133" s="217"/>
      <c r="B133" s="217"/>
      <c r="C133" s="218"/>
      <c r="D133" s="219"/>
      <c r="E133" s="208" t="str">
        <f xml:space="preserve"> 'Calc_In-periodODI'!E$105</f>
        <v xml:space="preserve">2028-29 Other bespoke adjustments expressed in 2027-28 CPIH FYA prices (ADDN1) </v>
      </c>
      <c r="F133" s="209">
        <f xml:space="preserve"> 'Calc_In-periodODI'!F$105</f>
        <v>0</v>
      </c>
      <c r="G133" s="208" t="str">
        <f xml:space="preserve"> 'Calc_In-periodODI'!G$105</f>
        <v>£m</v>
      </c>
      <c r="H133" s="209"/>
    </row>
    <row r="134" spans="1:8" s="208" customFormat="1" hidden="1" outlineLevel="2" x14ac:dyDescent="0.2">
      <c r="A134" s="217"/>
      <c r="B134" s="217"/>
      <c r="C134" s="218"/>
      <c r="D134" s="219"/>
      <c r="E134" s="208" t="str">
        <f xml:space="preserve"> 'Calc_In-periodODI'!E$106</f>
        <v xml:space="preserve">2028-29 Other bespoke adjustments expressed in 2027-28 CPIH FYA prices (ADDN2) </v>
      </c>
      <c r="F134" s="209">
        <f xml:space="preserve"> 'Calc_In-periodODI'!F$106</f>
        <v>0</v>
      </c>
      <c r="G134" s="208" t="str">
        <f xml:space="preserve"> 'Calc_In-periodODI'!G$106</f>
        <v>£m</v>
      </c>
      <c r="H134" s="209"/>
    </row>
    <row r="135" spans="1:8" s="208" customFormat="1" hidden="1" outlineLevel="2" x14ac:dyDescent="0.2">
      <c r="A135" s="217"/>
      <c r="B135" s="217"/>
      <c r="C135" s="218"/>
      <c r="D135" s="219"/>
      <c r="E135" s="208" t="str">
        <f xml:space="preserve"> 'Calc_In-periodODI'!E$107</f>
        <v xml:space="preserve">2028-29 Other bespoke adjustments expressed in 2027-28 CPIH FYA prices (Residential retail) </v>
      </c>
      <c r="F135" s="209">
        <f xml:space="preserve"> 'Calc_In-periodODI'!F$107</f>
        <v>0</v>
      </c>
      <c r="G135" s="208" t="str">
        <f xml:space="preserve"> 'Calc_In-periodODI'!G$107</f>
        <v>£m</v>
      </c>
      <c r="H135" s="209"/>
    </row>
    <row r="136" spans="1:8" s="208" customFormat="1" hidden="1" outlineLevel="2" x14ac:dyDescent="0.2">
      <c r="A136" s="217"/>
      <c r="B136" s="217"/>
      <c r="C136" s="218"/>
      <c r="D136" s="219"/>
      <c r="E136" s="208" t="str">
        <f xml:space="preserve"> 'Calc_In-periodODI'!E$108</f>
        <v xml:space="preserve">2028-29 Other bespoke adjustments expressed in 2027-28 CPIH FYA prices (Business retail) </v>
      </c>
      <c r="F136" s="209">
        <f xml:space="preserve"> 'Calc_In-periodODI'!F$108</f>
        <v>0</v>
      </c>
      <c r="G136" s="208" t="str">
        <f xml:space="preserve"> 'Calc_In-periodODI'!G$108</f>
        <v>£m</v>
      </c>
      <c r="H136" s="209"/>
    </row>
    <row r="137" spans="1:8" hidden="1" outlineLevel="2" x14ac:dyDescent="0.2">
      <c r="A137" s="3"/>
      <c r="B137" s="3"/>
      <c r="C137" s="10"/>
      <c r="D137" s="11"/>
      <c r="E137" s="211" t="s">
        <v>2503</v>
      </c>
      <c r="F137" s="212">
        <f xml:space="preserve"> INDEX( $F$129:$F$136,MATCH("*(WN)*", $E$129:$E$136,0 ))</f>
        <v>0</v>
      </c>
      <c r="G137" s="211" t="s">
        <v>199</v>
      </c>
      <c r="H137" s="4"/>
    </row>
    <row r="138" spans="1:8" hidden="1" outlineLevel="2" x14ac:dyDescent="0.2"/>
    <row r="139" spans="1:8" hidden="1" outlineLevel="2" x14ac:dyDescent="0.2"/>
    <row r="140" spans="1:8" hidden="1" outlineLevel="2" x14ac:dyDescent="0.2"/>
    <row r="141" spans="1:8" s="21" customFormat="1" hidden="1" outlineLevel="2" x14ac:dyDescent="0.2">
      <c r="A141" s="17"/>
      <c r="B141" s="17"/>
      <c r="C141" s="24"/>
      <c r="D141" s="32" t="s">
        <v>541</v>
      </c>
    </row>
    <row r="142" spans="1:8" hidden="1" outlineLevel="2" x14ac:dyDescent="0.2"/>
    <row r="143" spans="1:8" hidden="1" outlineLevel="2" x14ac:dyDescent="0.2">
      <c r="B143" s="33" t="s">
        <v>760</v>
      </c>
    </row>
    <row r="144" spans="1:8" s="208" customFormat="1" hidden="1" outlineLevel="2" x14ac:dyDescent="0.2">
      <c r="A144" s="217"/>
      <c r="B144" s="217"/>
      <c r="C144" s="218"/>
      <c r="D144" s="219"/>
      <c r="E144" s="208" t="str">
        <f xml:space="preserve"> 'Calc_In-periodODI'!E$21</f>
        <v xml:space="preserve">2027-28 ODI payments deferred until next reporting year (tvm adjusted) expressed in 2027-28 CPIH FYA prices (WR) </v>
      </c>
      <c r="F144" s="209">
        <f xml:space="preserve"> 'Calc_In-periodODI'!F$21</f>
        <v>0</v>
      </c>
      <c r="G144" s="208" t="str">
        <f xml:space="preserve"> 'Calc_In-periodODI'!G$21</f>
        <v>£m</v>
      </c>
      <c r="H144" s="209"/>
    </row>
    <row r="145" spans="1:8" s="208" customFormat="1" hidden="1" outlineLevel="2" x14ac:dyDescent="0.2">
      <c r="A145" s="217"/>
      <c r="B145" s="217"/>
      <c r="C145" s="218"/>
      <c r="D145" s="219"/>
      <c r="E145" s="208" t="str">
        <f xml:space="preserve"> 'Calc_In-periodODI'!E$22</f>
        <v xml:space="preserve">2027-28 ODI payments deferred until next reporting year (tvm adjusted) expressed in 2027-28 CPIH FYA prices (WN) </v>
      </c>
      <c r="F145" s="209">
        <f xml:space="preserve"> 'Calc_In-periodODI'!F$22</f>
        <v>0</v>
      </c>
      <c r="G145" s="208" t="str">
        <f xml:space="preserve"> 'Calc_In-periodODI'!G$22</f>
        <v>£m</v>
      </c>
      <c r="H145" s="209"/>
    </row>
    <row r="146" spans="1:8" s="208" customFormat="1" hidden="1" outlineLevel="2" x14ac:dyDescent="0.2">
      <c r="A146" s="217"/>
      <c r="B146" s="217"/>
      <c r="C146" s="218"/>
      <c r="D146" s="219"/>
      <c r="E146" s="208" t="str">
        <f xml:space="preserve"> 'Calc_In-periodODI'!E$23</f>
        <v xml:space="preserve">2027-28 ODI payments deferred until next reporting year (tvm adjusted) expressed in 2027-28 CPIH FYA prices (WWN) </v>
      </c>
      <c r="F146" s="209">
        <f xml:space="preserve"> 'Calc_In-periodODI'!F$23</f>
        <v>0</v>
      </c>
      <c r="G146" s="208" t="str">
        <f xml:space="preserve"> 'Calc_In-periodODI'!G$23</f>
        <v>£m</v>
      </c>
      <c r="H146" s="209"/>
    </row>
    <row r="147" spans="1:8" s="208" customFormat="1" hidden="1" outlineLevel="2" x14ac:dyDescent="0.2">
      <c r="A147" s="217"/>
      <c r="B147" s="217"/>
      <c r="C147" s="218"/>
      <c r="D147" s="219"/>
      <c r="E147" s="208" t="str">
        <f xml:space="preserve"> 'Calc_In-periodODI'!E$24</f>
        <v xml:space="preserve">2027-28 ODI payments deferred until next reporting year (tvm adjusted) expressed in 2027-28 CPIH FYA prices (BR) </v>
      </c>
      <c r="F147" s="209">
        <f xml:space="preserve"> 'Calc_In-periodODI'!F$24</f>
        <v>0</v>
      </c>
      <c r="G147" s="208" t="str">
        <f xml:space="preserve"> 'Calc_In-periodODI'!G$24</f>
        <v>£m</v>
      </c>
      <c r="H147" s="209"/>
    </row>
    <row r="148" spans="1:8" s="208" customFormat="1" hidden="1" outlineLevel="2" x14ac:dyDescent="0.2">
      <c r="A148" s="217"/>
      <c r="B148" s="217"/>
      <c r="C148" s="218"/>
      <c r="D148" s="219"/>
      <c r="E148" s="208" t="str">
        <f xml:space="preserve"> 'Calc_In-periodODI'!E$25</f>
        <v xml:space="preserve">2027-28 ODI payments deferred until next reporting year (tvm adjusted) expressed in 2027-28 CPIH FYA prices (ADDN1) </v>
      </c>
      <c r="F148" s="209">
        <f xml:space="preserve"> 'Calc_In-periodODI'!F$25</f>
        <v>0</v>
      </c>
      <c r="G148" s="208" t="str">
        <f xml:space="preserve"> 'Calc_In-periodODI'!G$25</f>
        <v>£m</v>
      </c>
      <c r="H148" s="209"/>
    </row>
    <row r="149" spans="1:8" s="208" customFormat="1" hidden="1" outlineLevel="2" x14ac:dyDescent="0.2">
      <c r="A149" s="217"/>
      <c r="B149" s="217"/>
      <c r="C149" s="218"/>
      <c r="D149" s="219"/>
      <c r="E149" s="208" t="str">
        <f xml:space="preserve"> 'Calc_In-periodODI'!E$26</f>
        <v xml:space="preserve">2027-28 ODI payments deferred until next reporting year (tvm adjusted) expressed in 2027-28 CPIH FYA prices (ADDN2) </v>
      </c>
      <c r="F149" s="209">
        <f xml:space="preserve"> 'Calc_In-periodODI'!F$26</f>
        <v>0</v>
      </c>
      <c r="G149" s="208" t="str">
        <f xml:space="preserve"> 'Calc_In-periodODI'!G$26</f>
        <v>£m</v>
      </c>
      <c r="H149" s="209"/>
    </row>
    <row r="150" spans="1:8" s="208" customFormat="1" hidden="1" outlineLevel="2" x14ac:dyDescent="0.2">
      <c r="A150" s="217"/>
      <c r="B150" s="217"/>
      <c r="C150" s="218"/>
      <c r="D150" s="219"/>
      <c r="E150" s="208" t="str">
        <f xml:space="preserve"> 'Calc_In-periodODI'!E$27</f>
        <v xml:space="preserve">2027-28 ODI payments deferred until next reporting year (tvm adjusted) expressed in 2027-28 CPIH FYA prices (Residential retail) </v>
      </c>
      <c r="F150" s="209">
        <f xml:space="preserve"> 'Calc_In-periodODI'!F$27</f>
        <v>0</v>
      </c>
      <c r="G150" s="208" t="str">
        <f xml:space="preserve"> 'Calc_In-periodODI'!G$27</f>
        <v>£m</v>
      </c>
      <c r="H150" s="209"/>
    </row>
    <row r="151" spans="1:8" s="208" customFormat="1" hidden="1" outlineLevel="2" x14ac:dyDescent="0.2">
      <c r="A151" s="217"/>
      <c r="B151" s="217"/>
      <c r="C151" s="218"/>
      <c r="D151" s="219"/>
      <c r="E151" s="208" t="str">
        <f xml:space="preserve"> 'Calc_In-periodODI'!E$28</f>
        <v xml:space="preserve">2027-28 ODI payments deferred until next reporting year (tvm adjusted) expressed in 2027-28 CPIH FYA prices (Business retail) </v>
      </c>
      <c r="F151" s="209">
        <f xml:space="preserve"> 'Calc_In-periodODI'!F$28</f>
        <v>0</v>
      </c>
      <c r="G151" s="208" t="str">
        <f xml:space="preserve"> 'Calc_In-periodODI'!G$28</f>
        <v>£m</v>
      </c>
      <c r="H151" s="209"/>
    </row>
    <row r="152" spans="1:8" hidden="1" outlineLevel="2" x14ac:dyDescent="0.2">
      <c r="A152" s="3"/>
      <c r="B152" s="3"/>
      <c r="C152" s="10"/>
      <c r="D152" s="11"/>
      <c r="E152" s="211" t="s">
        <v>760</v>
      </c>
      <c r="F152" s="212">
        <f xml:space="preserve"> INDEX( $F$144:$F$151,MATCH("*(WWN)*", $E$144:$E$151,0 ))</f>
        <v>0</v>
      </c>
      <c r="G152" s="211" t="s">
        <v>199</v>
      </c>
      <c r="H152" s="4"/>
    </row>
    <row r="153" spans="1:8" hidden="1" outlineLevel="2" x14ac:dyDescent="0.2"/>
    <row r="154" spans="1:8" hidden="1" outlineLevel="2" x14ac:dyDescent="0.2"/>
    <row r="155" spans="1:8" hidden="1" outlineLevel="2" x14ac:dyDescent="0.2">
      <c r="B155" s="33" t="s">
        <v>761</v>
      </c>
    </row>
    <row r="156" spans="1:8" s="208" customFormat="1" hidden="1" outlineLevel="2" x14ac:dyDescent="0.2">
      <c r="A156" s="217"/>
      <c r="B156" s="217"/>
      <c r="C156" s="218"/>
      <c r="D156" s="219"/>
      <c r="E156" s="208" t="str">
        <f xml:space="preserve"> 'Calc_In-periodODI'!E$41</f>
        <v xml:space="preserve">2028-29 ODI payments expressed in 2027-28 CPIH FYA prices (WR) </v>
      </c>
      <c r="F156" s="209">
        <f xml:space="preserve"> 'Calc_In-periodODI'!F$41</f>
        <v>0</v>
      </c>
      <c r="G156" s="208" t="str">
        <f xml:space="preserve"> 'Calc_In-periodODI'!G$41</f>
        <v>£m</v>
      </c>
      <c r="H156" s="209"/>
    </row>
    <row r="157" spans="1:8" s="208" customFormat="1" hidden="1" outlineLevel="2" x14ac:dyDescent="0.2">
      <c r="A157" s="217"/>
      <c r="B157" s="217"/>
      <c r="C157" s="218"/>
      <c r="D157" s="219"/>
      <c r="E157" s="208" t="str">
        <f xml:space="preserve"> 'Calc_In-periodODI'!E$42</f>
        <v xml:space="preserve">2028-29 ODI payments expressed in 2027-28 CPIH FYA prices (WN) </v>
      </c>
      <c r="F157" s="209">
        <f xml:space="preserve"> 'Calc_In-periodODI'!F$42</f>
        <v>0</v>
      </c>
      <c r="G157" s="208" t="str">
        <f xml:space="preserve"> 'Calc_In-periodODI'!G$42</f>
        <v>£m</v>
      </c>
      <c r="H157" s="209"/>
    </row>
    <row r="158" spans="1:8" s="208" customFormat="1" hidden="1" outlineLevel="2" x14ac:dyDescent="0.2">
      <c r="A158" s="217"/>
      <c r="B158" s="217"/>
      <c r="C158" s="218"/>
      <c r="D158" s="219"/>
      <c r="E158" s="208" t="str">
        <f xml:space="preserve"> 'Calc_In-periodODI'!E$43</f>
        <v xml:space="preserve">2028-29 ODI payments expressed in 2027-28 CPIH FYA prices (WWN) </v>
      </c>
      <c r="F158" s="209">
        <f xml:space="preserve"> 'Calc_In-periodODI'!F$43</f>
        <v>0</v>
      </c>
      <c r="G158" s="208" t="str">
        <f xml:space="preserve"> 'Calc_In-periodODI'!G$43</f>
        <v>£m</v>
      </c>
      <c r="H158" s="209"/>
    </row>
    <row r="159" spans="1:8" s="208" customFormat="1" hidden="1" outlineLevel="2" x14ac:dyDescent="0.2">
      <c r="A159" s="217"/>
      <c r="B159" s="217"/>
      <c r="C159" s="218"/>
      <c r="D159" s="219"/>
      <c r="E159" s="208" t="str">
        <f xml:space="preserve"> 'Calc_In-periodODI'!E$44</f>
        <v xml:space="preserve">2028-29 ODI payments expressed in 2027-28 CPIH FYA prices (BR) </v>
      </c>
      <c r="F159" s="209">
        <f xml:space="preserve"> 'Calc_In-periodODI'!F$44</f>
        <v>0</v>
      </c>
      <c r="G159" s="208" t="str">
        <f xml:space="preserve"> 'Calc_In-periodODI'!G$44</f>
        <v>£m</v>
      </c>
      <c r="H159" s="209"/>
    </row>
    <row r="160" spans="1:8" s="208" customFormat="1" hidden="1" outlineLevel="2" x14ac:dyDescent="0.2">
      <c r="A160" s="217"/>
      <c r="B160" s="217"/>
      <c r="C160" s="218"/>
      <c r="D160" s="219"/>
      <c r="E160" s="208" t="str">
        <f xml:space="preserve"> 'Calc_In-periodODI'!E$45</f>
        <v xml:space="preserve">2028-29 ODI payments expressed in 2027-28 CPIH FYA prices (ADDN1) </v>
      </c>
      <c r="F160" s="209">
        <f xml:space="preserve"> 'Calc_In-periodODI'!F$45</f>
        <v>0</v>
      </c>
      <c r="G160" s="208" t="str">
        <f xml:space="preserve"> 'Calc_In-periodODI'!G$45</f>
        <v>£m</v>
      </c>
      <c r="H160" s="209"/>
    </row>
    <row r="161" spans="1:8" s="208" customFormat="1" hidden="1" outlineLevel="2" x14ac:dyDescent="0.2">
      <c r="A161" s="217"/>
      <c r="B161" s="217"/>
      <c r="C161" s="218"/>
      <c r="D161" s="219"/>
      <c r="E161" s="208" t="str">
        <f xml:space="preserve"> 'Calc_In-periodODI'!E$46</f>
        <v xml:space="preserve">2028-29 ODI payments expressed in 2027-28 CPIH FYA prices (ADDN2) </v>
      </c>
      <c r="F161" s="209">
        <f xml:space="preserve"> 'Calc_In-periodODI'!F$46</f>
        <v>0</v>
      </c>
      <c r="G161" s="208" t="str">
        <f xml:space="preserve"> 'Calc_In-periodODI'!G$46</f>
        <v>£m</v>
      </c>
      <c r="H161" s="209"/>
    </row>
    <row r="162" spans="1:8" s="208" customFormat="1" hidden="1" outlineLevel="2" x14ac:dyDescent="0.2">
      <c r="A162" s="217"/>
      <c r="B162" s="217"/>
      <c r="C162" s="218"/>
      <c r="D162" s="219"/>
      <c r="E162" s="208" t="str">
        <f xml:space="preserve"> 'Calc_In-periodODI'!E$47</f>
        <v xml:space="preserve">2028-29 ODI payments expressed in 2027-28 CPIH FYA prices (Residential retail) </v>
      </c>
      <c r="F162" s="209">
        <f xml:space="preserve"> 'Calc_In-periodODI'!F$47</f>
        <v>0</v>
      </c>
      <c r="G162" s="208" t="str">
        <f xml:space="preserve"> 'Calc_In-periodODI'!G$47</f>
        <v>£m</v>
      </c>
      <c r="H162" s="209"/>
    </row>
    <row r="163" spans="1:8" s="208" customFormat="1" hidden="1" outlineLevel="2" x14ac:dyDescent="0.2">
      <c r="A163" s="217"/>
      <c r="B163" s="217"/>
      <c r="C163" s="218"/>
      <c r="D163" s="219"/>
      <c r="E163" s="208" t="str">
        <f xml:space="preserve"> 'Calc_In-periodODI'!E$48</f>
        <v xml:space="preserve">2028-29 ODI payments expressed in 2027-28 CPIH FYA prices (Business retail) </v>
      </c>
      <c r="F163" s="209">
        <f xml:space="preserve"> 'Calc_In-periodODI'!F$48</f>
        <v>0</v>
      </c>
      <c r="G163" s="208" t="str">
        <f xml:space="preserve"> 'Calc_In-periodODI'!G$48</f>
        <v>£m</v>
      </c>
      <c r="H163" s="209"/>
    </row>
    <row r="164" spans="1:8" hidden="1" outlineLevel="2" x14ac:dyDescent="0.2">
      <c r="A164" s="3"/>
      <c r="B164" s="3"/>
      <c r="C164" s="10"/>
      <c r="D164" s="11"/>
      <c r="E164" s="211" t="s">
        <v>761</v>
      </c>
      <c r="F164" s="212">
        <f xml:space="preserve"> INDEX( $F$156:$F$163,MATCH("*(WWN)*", $E$156:$E$163,0 ))</f>
        <v>0</v>
      </c>
      <c r="G164" s="211" t="s">
        <v>199</v>
      </c>
      <c r="H164" s="4"/>
    </row>
    <row r="165" spans="1:8" hidden="1" outlineLevel="2" x14ac:dyDescent="0.2"/>
    <row r="166" spans="1:8" hidden="1" outlineLevel="2" x14ac:dyDescent="0.2"/>
    <row r="167" spans="1:8" hidden="1" outlineLevel="2" x14ac:dyDescent="0.2">
      <c r="B167" s="33" t="s">
        <v>2303</v>
      </c>
    </row>
    <row r="168" spans="1:8" s="208" customFormat="1" hidden="1" outlineLevel="2" x14ac:dyDescent="0.2">
      <c r="A168" s="217"/>
      <c r="B168" s="217"/>
      <c r="C168" s="218"/>
      <c r="D168" s="219"/>
      <c r="E168" s="208" t="str">
        <f xml:space="preserve"> 'Calc_In-periodODI'!E$61</f>
        <v xml:space="preserve">2028-29 Voluntary abatements expressed in 2027-28 CPIH FYA prices sign reversed (WR) </v>
      </c>
      <c r="F168" s="209">
        <f xml:space="preserve"> 'Calc_In-periodODI'!F$61</f>
        <v>0</v>
      </c>
      <c r="G168" s="208" t="str">
        <f xml:space="preserve"> 'Calc_In-periodODI'!G$61</f>
        <v>£m</v>
      </c>
      <c r="H168" s="209"/>
    </row>
    <row r="169" spans="1:8" s="208" customFormat="1" hidden="1" outlineLevel="2" x14ac:dyDescent="0.2">
      <c r="A169" s="217"/>
      <c r="B169" s="217"/>
      <c r="C169" s="218"/>
      <c r="D169" s="219"/>
      <c r="E169" s="208" t="str">
        <f xml:space="preserve"> 'Calc_In-periodODI'!E$62</f>
        <v xml:space="preserve">2028-29 Voluntary abatements expressed in 2027-28 CPIH FYA prices sign reversed (WN) </v>
      </c>
      <c r="F169" s="209">
        <f xml:space="preserve"> 'Calc_In-periodODI'!F$62</f>
        <v>0</v>
      </c>
      <c r="G169" s="208" t="str">
        <f xml:space="preserve"> 'Calc_In-periodODI'!G$62</f>
        <v>£m</v>
      </c>
      <c r="H169" s="209"/>
    </row>
    <row r="170" spans="1:8" s="208" customFormat="1" hidden="1" outlineLevel="2" x14ac:dyDescent="0.2">
      <c r="A170" s="217"/>
      <c r="B170" s="217"/>
      <c r="C170" s="218"/>
      <c r="D170" s="219"/>
      <c r="E170" s="208" t="str">
        <f xml:space="preserve"> 'Calc_In-periodODI'!E$63</f>
        <v xml:space="preserve">2028-29 Voluntary abatements expressed in 2027-28 CPIH FYA prices sign reversed (WWN) </v>
      </c>
      <c r="F170" s="209">
        <f xml:space="preserve"> 'Calc_In-periodODI'!F$63</f>
        <v>0</v>
      </c>
      <c r="G170" s="208" t="str">
        <f xml:space="preserve"> 'Calc_In-periodODI'!G$63</f>
        <v>£m</v>
      </c>
      <c r="H170" s="209"/>
    </row>
    <row r="171" spans="1:8" s="208" customFormat="1" hidden="1" outlineLevel="2" x14ac:dyDescent="0.2">
      <c r="A171" s="217"/>
      <c r="B171" s="217"/>
      <c r="C171" s="218"/>
      <c r="D171" s="219"/>
      <c r="E171" s="208" t="str">
        <f xml:space="preserve"> 'Calc_In-periodODI'!E$64</f>
        <v xml:space="preserve">2028-29 Voluntary abatements expressed in 2027-28 CPIH FYA prices sign reversed (BR) </v>
      </c>
      <c r="F171" s="209">
        <f xml:space="preserve"> 'Calc_In-periodODI'!F$64</f>
        <v>0</v>
      </c>
      <c r="G171" s="208" t="str">
        <f xml:space="preserve"> 'Calc_In-periodODI'!G$64</f>
        <v>£m</v>
      </c>
      <c r="H171" s="209"/>
    </row>
    <row r="172" spans="1:8" s="208" customFormat="1" hidden="1" outlineLevel="2" x14ac:dyDescent="0.2">
      <c r="A172" s="217"/>
      <c r="B172" s="217"/>
      <c r="C172" s="218"/>
      <c r="D172" s="219"/>
      <c r="E172" s="208" t="str">
        <f xml:space="preserve"> 'Calc_In-periodODI'!E$65</f>
        <v xml:space="preserve">2028-29 Voluntary abatements expressed in 2027-28 CPIH FYA prices sign reversed (ADDN1) </v>
      </c>
      <c r="F172" s="209">
        <f xml:space="preserve"> 'Calc_In-periodODI'!F$65</f>
        <v>0</v>
      </c>
      <c r="G172" s="208" t="str">
        <f xml:space="preserve"> 'Calc_In-periodODI'!G$65</f>
        <v>£m</v>
      </c>
      <c r="H172" s="209"/>
    </row>
    <row r="173" spans="1:8" s="208" customFormat="1" hidden="1" outlineLevel="2" x14ac:dyDescent="0.2">
      <c r="A173" s="217"/>
      <c r="B173" s="217"/>
      <c r="C173" s="218"/>
      <c r="D173" s="219"/>
      <c r="E173" s="208" t="str">
        <f xml:space="preserve"> 'Calc_In-periodODI'!E$66</f>
        <v xml:space="preserve">2028-29 Voluntary abatements expressed in 2027-28 CPIH FYA prices sign reversed (ADDN2) </v>
      </c>
      <c r="F173" s="209">
        <f xml:space="preserve"> 'Calc_In-periodODI'!F$66</f>
        <v>0</v>
      </c>
      <c r="G173" s="208" t="str">
        <f xml:space="preserve"> 'Calc_In-periodODI'!G$66</f>
        <v>£m</v>
      </c>
      <c r="H173" s="209"/>
    </row>
    <row r="174" spans="1:8" s="208" customFormat="1" hidden="1" outlineLevel="2" x14ac:dyDescent="0.2">
      <c r="A174" s="217"/>
      <c r="B174" s="217"/>
      <c r="C174" s="218"/>
      <c r="D174" s="219"/>
      <c r="E174" s="208" t="str">
        <f xml:space="preserve"> 'Calc_In-periodODI'!E$67</f>
        <v xml:space="preserve">2028-29 Voluntary abatements expressed in 2027-28 CPIH FYA prices sign reversed (Residential retail) </v>
      </c>
      <c r="F174" s="209">
        <f xml:space="preserve"> 'Calc_In-periodODI'!F$67</f>
        <v>0</v>
      </c>
      <c r="G174" s="208" t="str">
        <f xml:space="preserve"> 'Calc_In-periodODI'!G$67</f>
        <v>£m</v>
      </c>
      <c r="H174" s="209"/>
    </row>
    <row r="175" spans="1:8" s="208" customFormat="1" hidden="1" outlineLevel="2" x14ac:dyDescent="0.2">
      <c r="A175" s="217"/>
      <c r="B175" s="217"/>
      <c r="C175" s="218"/>
      <c r="D175" s="219"/>
      <c r="E175" s="208" t="str">
        <f xml:space="preserve"> 'Calc_In-periodODI'!E$68</f>
        <v xml:space="preserve">2028-29 Voluntary abatements expressed in 2027-28 CPIH FYA prices sign reversed (Business retail) </v>
      </c>
      <c r="F175" s="209">
        <f xml:space="preserve"> 'Calc_In-periodODI'!F$68</f>
        <v>0</v>
      </c>
      <c r="G175" s="208" t="str">
        <f xml:space="preserve"> 'Calc_In-periodODI'!G$68</f>
        <v>£m</v>
      </c>
      <c r="H175" s="209"/>
    </row>
    <row r="176" spans="1:8" hidden="1" outlineLevel="2" x14ac:dyDescent="0.2">
      <c r="A176" s="3"/>
      <c r="B176" s="3"/>
      <c r="C176" s="10"/>
      <c r="D176" s="11"/>
      <c r="E176" s="211" t="s">
        <v>2303</v>
      </c>
      <c r="F176" s="212">
        <f xml:space="preserve"> INDEX( $F$168:$F$175,MATCH("*(WWN)*", $E$168:$E$175,0 ))</f>
        <v>0</v>
      </c>
      <c r="G176" s="211" t="s">
        <v>199</v>
      </c>
      <c r="H176" s="4"/>
    </row>
    <row r="177" spans="1:8" hidden="1" outlineLevel="2" x14ac:dyDescent="0.2"/>
    <row r="178" spans="1:8" hidden="1" outlineLevel="2" x14ac:dyDescent="0.2"/>
    <row r="179" spans="1:8" hidden="1" outlineLevel="2" x14ac:dyDescent="0.2">
      <c r="B179" s="33" t="s">
        <v>2304</v>
      </c>
    </row>
    <row r="180" spans="1:8" s="208" customFormat="1" hidden="1" outlineLevel="2" x14ac:dyDescent="0.2">
      <c r="A180" s="217"/>
      <c r="B180" s="217"/>
      <c r="C180" s="218"/>
      <c r="D180" s="219"/>
      <c r="E180" s="208" t="str">
        <f xml:space="preserve"> 'Calc_In-periodODI'!E$81</f>
        <v xml:space="preserve">2028-29 Voluntary deferrals expressed in 2027-28 CPIH FYA prices sign reversed (WR) </v>
      </c>
      <c r="F180" s="209">
        <f xml:space="preserve"> 'Calc_In-periodODI'!F$81</f>
        <v>0</v>
      </c>
      <c r="G180" s="208" t="str">
        <f xml:space="preserve"> 'Calc_In-periodODI'!G$81</f>
        <v>£m</v>
      </c>
      <c r="H180" s="209"/>
    </row>
    <row r="181" spans="1:8" s="208" customFormat="1" hidden="1" outlineLevel="2" x14ac:dyDescent="0.2">
      <c r="A181" s="217"/>
      <c r="B181" s="217"/>
      <c r="C181" s="218"/>
      <c r="D181" s="219"/>
      <c r="E181" s="208" t="str">
        <f xml:space="preserve"> 'Calc_In-periodODI'!E$82</f>
        <v xml:space="preserve">2028-29 Voluntary deferrals expressed in 2027-28 CPIH FYA prices sign reversed (WN) </v>
      </c>
      <c r="F181" s="209">
        <f xml:space="preserve"> 'Calc_In-periodODI'!F$82</f>
        <v>0</v>
      </c>
      <c r="G181" s="208" t="str">
        <f xml:space="preserve"> 'Calc_In-periodODI'!G$82</f>
        <v>£m</v>
      </c>
      <c r="H181" s="209"/>
    </row>
    <row r="182" spans="1:8" s="208" customFormat="1" hidden="1" outlineLevel="2" x14ac:dyDescent="0.2">
      <c r="A182" s="217"/>
      <c r="B182" s="217"/>
      <c r="C182" s="218"/>
      <c r="D182" s="219"/>
      <c r="E182" s="208" t="str">
        <f xml:space="preserve"> 'Calc_In-periodODI'!E$83</f>
        <v xml:space="preserve">2028-29 Voluntary deferrals expressed in 2027-28 CPIH FYA prices sign reversed (WWN) </v>
      </c>
      <c r="F182" s="209">
        <f xml:space="preserve"> 'Calc_In-periodODI'!F$83</f>
        <v>0</v>
      </c>
      <c r="G182" s="208" t="str">
        <f xml:space="preserve"> 'Calc_In-periodODI'!G$83</f>
        <v>£m</v>
      </c>
      <c r="H182" s="209"/>
    </row>
    <row r="183" spans="1:8" s="208" customFormat="1" hidden="1" outlineLevel="2" x14ac:dyDescent="0.2">
      <c r="A183" s="217"/>
      <c r="B183" s="217"/>
      <c r="C183" s="218"/>
      <c r="D183" s="219"/>
      <c r="E183" s="208" t="str">
        <f xml:space="preserve"> 'Calc_In-periodODI'!E$84</f>
        <v xml:space="preserve">2028-29 Voluntary deferrals expressed in 2027-28 CPIH FYA prices sign reversed (BR) </v>
      </c>
      <c r="F183" s="209">
        <f xml:space="preserve"> 'Calc_In-periodODI'!F$84</f>
        <v>0</v>
      </c>
      <c r="G183" s="208" t="str">
        <f xml:space="preserve"> 'Calc_In-periodODI'!G$84</f>
        <v>£m</v>
      </c>
      <c r="H183" s="209"/>
    </row>
    <row r="184" spans="1:8" s="208" customFormat="1" hidden="1" outlineLevel="2" x14ac:dyDescent="0.2">
      <c r="A184" s="217"/>
      <c r="B184" s="217"/>
      <c r="C184" s="218"/>
      <c r="D184" s="219"/>
      <c r="E184" s="208" t="str">
        <f xml:space="preserve"> 'Calc_In-periodODI'!E$85</f>
        <v xml:space="preserve">2028-29 Voluntary deferrals expressed in 2027-28 CPIH FYA prices sign reversed (ADDN1) </v>
      </c>
      <c r="F184" s="209">
        <f xml:space="preserve"> 'Calc_In-periodODI'!F$85</f>
        <v>0</v>
      </c>
      <c r="G184" s="208" t="str">
        <f xml:space="preserve"> 'Calc_In-periodODI'!G$85</f>
        <v>£m</v>
      </c>
      <c r="H184" s="209"/>
    </row>
    <row r="185" spans="1:8" s="208" customFormat="1" hidden="1" outlineLevel="2" x14ac:dyDescent="0.2">
      <c r="A185" s="217"/>
      <c r="B185" s="217"/>
      <c r="C185" s="218"/>
      <c r="D185" s="219"/>
      <c r="E185" s="208" t="str">
        <f xml:space="preserve"> 'Calc_In-periodODI'!E$86</f>
        <v xml:space="preserve">2028-29 Voluntary deferrals expressed in 2027-28 CPIH FYA prices sign reversed (ADDN2) </v>
      </c>
      <c r="F185" s="209">
        <f xml:space="preserve"> 'Calc_In-periodODI'!F$86</f>
        <v>0</v>
      </c>
      <c r="G185" s="208" t="str">
        <f xml:space="preserve"> 'Calc_In-periodODI'!G$86</f>
        <v>£m</v>
      </c>
      <c r="H185" s="209"/>
    </row>
    <row r="186" spans="1:8" s="208" customFormat="1" hidden="1" outlineLevel="2" x14ac:dyDescent="0.2">
      <c r="A186" s="217"/>
      <c r="B186" s="217"/>
      <c r="C186" s="218"/>
      <c r="D186" s="219"/>
      <c r="E186" s="208" t="str">
        <f xml:space="preserve"> 'Calc_In-periodODI'!E$87</f>
        <v xml:space="preserve">2028-29 Voluntary deferrals expressed in 2027-28 CPIH FYA prices sign reversed (Residential retail) </v>
      </c>
      <c r="F186" s="209">
        <f xml:space="preserve"> 'Calc_In-periodODI'!F$87</f>
        <v>0</v>
      </c>
      <c r="G186" s="208" t="str">
        <f xml:space="preserve"> 'Calc_In-periodODI'!G$87</f>
        <v>£m</v>
      </c>
      <c r="H186" s="209"/>
    </row>
    <row r="187" spans="1:8" s="208" customFormat="1" hidden="1" outlineLevel="2" x14ac:dyDescent="0.2">
      <c r="A187" s="217"/>
      <c r="B187" s="217"/>
      <c r="C187" s="218"/>
      <c r="D187" s="219"/>
      <c r="E187" s="208" t="str">
        <f xml:space="preserve"> 'Calc_In-periodODI'!E$88</f>
        <v xml:space="preserve">2028-29 Voluntary deferrals expressed in 2027-28 CPIH FYA prices sign reversed (Business retail) </v>
      </c>
      <c r="F187" s="209">
        <f xml:space="preserve"> 'Calc_In-periodODI'!F$88</f>
        <v>0</v>
      </c>
      <c r="G187" s="208" t="str">
        <f xml:space="preserve"> 'Calc_In-periodODI'!G$88</f>
        <v>£m</v>
      </c>
      <c r="H187" s="209"/>
    </row>
    <row r="188" spans="1:8" hidden="1" outlineLevel="2" x14ac:dyDescent="0.2">
      <c r="A188" s="3"/>
      <c r="B188" s="3"/>
      <c r="C188" s="10"/>
      <c r="D188" s="11"/>
      <c r="E188" s="211" t="s">
        <v>2304</v>
      </c>
      <c r="F188" s="212">
        <f xml:space="preserve"> INDEX( $F$180:$F$187,MATCH("*(WWN)*", $E$180:$E$187,0 ))</f>
        <v>0</v>
      </c>
      <c r="G188" s="211" t="s">
        <v>199</v>
      </c>
      <c r="H188" s="4"/>
    </row>
    <row r="189" spans="1:8" hidden="1" outlineLevel="2" x14ac:dyDescent="0.2"/>
    <row r="190" spans="1:8" hidden="1" outlineLevel="2" x14ac:dyDescent="0.2"/>
    <row r="191" spans="1:8" hidden="1" outlineLevel="2" x14ac:dyDescent="0.2">
      <c r="B191" s="33" t="s">
        <v>2504</v>
      </c>
    </row>
    <row r="192" spans="1:8" s="208" customFormat="1" hidden="1" outlineLevel="2" x14ac:dyDescent="0.2">
      <c r="A192" s="217"/>
      <c r="B192" s="217"/>
      <c r="C192" s="218"/>
      <c r="D192" s="219"/>
      <c r="E192" s="208" t="str">
        <f xml:space="preserve"> 'Calc_In-periodODI'!E$101</f>
        <v xml:space="preserve">2028-29 Other bespoke adjustments expressed in 2027-28 CPIH FYA prices (WR) </v>
      </c>
      <c r="F192" s="209">
        <f xml:space="preserve"> 'Calc_In-periodODI'!F$101</f>
        <v>0</v>
      </c>
      <c r="G192" s="208" t="str">
        <f xml:space="preserve"> 'Calc_In-periodODI'!G$101</f>
        <v>£m</v>
      </c>
      <c r="H192" s="209"/>
    </row>
    <row r="193" spans="1:8" s="208" customFormat="1" hidden="1" outlineLevel="2" x14ac:dyDescent="0.2">
      <c r="A193" s="217"/>
      <c r="B193" s="217"/>
      <c r="C193" s="218"/>
      <c r="D193" s="219"/>
      <c r="E193" s="208" t="str">
        <f xml:space="preserve"> 'Calc_In-periodODI'!E$102</f>
        <v xml:space="preserve">2028-29 Other bespoke adjustments expressed in 2027-28 CPIH FYA prices (WN) </v>
      </c>
      <c r="F193" s="209">
        <f xml:space="preserve"> 'Calc_In-periodODI'!F$102</f>
        <v>0</v>
      </c>
      <c r="G193" s="208" t="str">
        <f xml:space="preserve"> 'Calc_In-periodODI'!G$102</f>
        <v>£m</v>
      </c>
      <c r="H193" s="209"/>
    </row>
    <row r="194" spans="1:8" s="208" customFormat="1" hidden="1" outlineLevel="2" x14ac:dyDescent="0.2">
      <c r="A194" s="217"/>
      <c r="B194" s="217"/>
      <c r="C194" s="218"/>
      <c r="D194" s="219"/>
      <c r="E194" s="208" t="str">
        <f xml:space="preserve"> 'Calc_In-periodODI'!E$103</f>
        <v xml:space="preserve">2028-29 Other bespoke adjustments expressed in 2027-28 CPIH FYA prices (WWN) </v>
      </c>
      <c r="F194" s="209">
        <f xml:space="preserve"> 'Calc_In-periodODI'!F$103</f>
        <v>0</v>
      </c>
      <c r="G194" s="208" t="str">
        <f xml:space="preserve"> 'Calc_In-periodODI'!G$103</f>
        <v>£m</v>
      </c>
      <c r="H194" s="209"/>
    </row>
    <row r="195" spans="1:8" s="208" customFormat="1" hidden="1" outlineLevel="2" x14ac:dyDescent="0.2">
      <c r="A195" s="217"/>
      <c r="B195" s="217"/>
      <c r="C195" s="218"/>
      <c r="D195" s="219"/>
      <c r="E195" s="208" t="str">
        <f xml:space="preserve"> 'Calc_In-periodODI'!E$104</f>
        <v xml:space="preserve">2028-29 Other bespoke adjustments expressed in 2027-28 CPIH FYA prices (BR) </v>
      </c>
      <c r="F195" s="209">
        <f xml:space="preserve"> 'Calc_In-periodODI'!F$104</f>
        <v>0</v>
      </c>
      <c r="G195" s="208" t="str">
        <f xml:space="preserve"> 'Calc_In-periodODI'!G$104</f>
        <v>£m</v>
      </c>
      <c r="H195" s="209"/>
    </row>
    <row r="196" spans="1:8" s="208" customFormat="1" hidden="1" outlineLevel="2" x14ac:dyDescent="0.2">
      <c r="A196" s="217"/>
      <c r="B196" s="217"/>
      <c r="C196" s="218"/>
      <c r="D196" s="219"/>
      <c r="E196" s="208" t="str">
        <f xml:space="preserve"> 'Calc_In-periodODI'!E$105</f>
        <v xml:space="preserve">2028-29 Other bespoke adjustments expressed in 2027-28 CPIH FYA prices (ADDN1) </v>
      </c>
      <c r="F196" s="209">
        <f xml:space="preserve"> 'Calc_In-periodODI'!F$105</f>
        <v>0</v>
      </c>
      <c r="G196" s="208" t="str">
        <f xml:space="preserve"> 'Calc_In-periodODI'!G$105</f>
        <v>£m</v>
      </c>
      <c r="H196" s="209"/>
    </row>
    <row r="197" spans="1:8" s="208" customFormat="1" hidden="1" outlineLevel="2" x14ac:dyDescent="0.2">
      <c r="A197" s="217"/>
      <c r="B197" s="217"/>
      <c r="C197" s="218"/>
      <c r="D197" s="219"/>
      <c r="E197" s="208" t="str">
        <f xml:space="preserve"> 'Calc_In-periodODI'!E$106</f>
        <v xml:space="preserve">2028-29 Other bespoke adjustments expressed in 2027-28 CPIH FYA prices (ADDN2) </v>
      </c>
      <c r="F197" s="209">
        <f xml:space="preserve"> 'Calc_In-periodODI'!F$106</f>
        <v>0</v>
      </c>
      <c r="G197" s="208" t="str">
        <f xml:space="preserve"> 'Calc_In-periodODI'!G$106</f>
        <v>£m</v>
      </c>
      <c r="H197" s="209"/>
    </row>
    <row r="198" spans="1:8" s="208" customFormat="1" hidden="1" outlineLevel="2" x14ac:dyDescent="0.2">
      <c r="A198" s="217"/>
      <c r="B198" s="217"/>
      <c r="C198" s="218"/>
      <c r="D198" s="219"/>
      <c r="E198" s="208" t="str">
        <f xml:space="preserve"> 'Calc_In-periodODI'!E$107</f>
        <v xml:space="preserve">2028-29 Other bespoke adjustments expressed in 2027-28 CPIH FYA prices (Residential retail) </v>
      </c>
      <c r="F198" s="209">
        <f xml:space="preserve"> 'Calc_In-periodODI'!F$107</f>
        <v>0</v>
      </c>
      <c r="G198" s="208" t="str">
        <f xml:space="preserve"> 'Calc_In-periodODI'!G$107</f>
        <v>£m</v>
      </c>
      <c r="H198" s="209"/>
    </row>
    <row r="199" spans="1:8" s="208" customFormat="1" hidden="1" outlineLevel="2" x14ac:dyDescent="0.2">
      <c r="A199" s="217"/>
      <c r="B199" s="217"/>
      <c r="C199" s="218"/>
      <c r="D199" s="219"/>
      <c r="E199" s="208" t="str">
        <f xml:space="preserve"> 'Calc_In-periodODI'!E$108</f>
        <v xml:space="preserve">2028-29 Other bespoke adjustments expressed in 2027-28 CPIH FYA prices (Business retail) </v>
      </c>
      <c r="F199" s="209">
        <f xml:space="preserve"> 'Calc_In-periodODI'!F$108</f>
        <v>0</v>
      </c>
      <c r="G199" s="208" t="str">
        <f xml:space="preserve"> 'Calc_In-periodODI'!G$108</f>
        <v>£m</v>
      </c>
      <c r="H199" s="209"/>
    </row>
    <row r="200" spans="1:8" hidden="1" outlineLevel="2" x14ac:dyDescent="0.2">
      <c r="A200" s="3"/>
      <c r="B200" s="3"/>
      <c r="C200" s="10"/>
      <c r="D200" s="11"/>
      <c r="E200" s="211" t="s">
        <v>2504</v>
      </c>
      <c r="F200" s="212">
        <f xml:space="preserve"> INDEX( $F$192:$F$199,MATCH("*(WWN)*", $E$192:$E$199,0 ))</f>
        <v>0</v>
      </c>
      <c r="G200" s="211" t="s">
        <v>199</v>
      </c>
      <c r="H200" s="4"/>
    </row>
    <row r="201" spans="1:8" hidden="1" outlineLevel="2" x14ac:dyDescent="0.2"/>
    <row r="202" spans="1:8" hidden="1" outlineLevel="2" x14ac:dyDescent="0.2"/>
    <row r="203" spans="1:8" hidden="1" outlineLevel="2" x14ac:dyDescent="0.2"/>
    <row r="204" spans="1:8" s="21" customFormat="1" hidden="1" outlineLevel="2" x14ac:dyDescent="0.2">
      <c r="A204" s="17"/>
      <c r="B204" s="17"/>
      <c r="C204" s="24"/>
      <c r="D204" s="32" t="s">
        <v>1089</v>
      </c>
    </row>
    <row r="205" spans="1:8" hidden="1" outlineLevel="2" x14ac:dyDescent="0.2"/>
    <row r="206" spans="1:8" hidden="1" outlineLevel="2" x14ac:dyDescent="0.2">
      <c r="B206" s="33" t="s">
        <v>2703</v>
      </c>
    </row>
    <row r="207" spans="1:8" s="208" customFormat="1" hidden="1" outlineLevel="2" x14ac:dyDescent="0.2">
      <c r="A207" s="217"/>
      <c r="B207" s="217"/>
      <c r="C207" s="218"/>
      <c r="D207" s="219"/>
      <c r="E207" s="208" t="str">
        <f xml:space="preserve"> 'Calc_In-periodODI'!E$21</f>
        <v xml:space="preserve">2027-28 ODI payments deferred until next reporting year (tvm adjusted) expressed in 2027-28 CPIH FYA prices (WR) </v>
      </c>
      <c r="F207" s="209">
        <f xml:space="preserve"> 'Calc_In-periodODI'!F$21</f>
        <v>0</v>
      </c>
      <c r="G207" s="208" t="str">
        <f xml:space="preserve"> 'Calc_In-periodODI'!G$21</f>
        <v>£m</v>
      </c>
      <c r="H207" s="209"/>
    </row>
    <row r="208" spans="1:8" s="208" customFormat="1" hidden="1" outlineLevel="2" x14ac:dyDescent="0.2">
      <c r="A208" s="217"/>
      <c r="B208" s="217"/>
      <c r="C208" s="218"/>
      <c r="D208" s="219"/>
      <c r="E208" s="208" t="str">
        <f xml:space="preserve"> 'Calc_In-periodODI'!E$22</f>
        <v xml:space="preserve">2027-28 ODI payments deferred until next reporting year (tvm adjusted) expressed in 2027-28 CPIH FYA prices (WN) </v>
      </c>
      <c r="F208" s="209">
        <f xml:space="preserve"> 'Calc_In-periodODI'!F$22</f>
        <v>0</v>
      </c>
      <c r="G208" s="208" t="str">
        <f xml:space="preserve"> 'Calc_In-periodODI'!G$22</f>
        <v>£m</v>
      </c>
      <c r="H208" s="209"/>
    </row>
    <row r="209" spans="1:8" s="208" customFormat="1" hidden="1" outlineLevel="2" x14ac:dyDescent="0.2">
      <c r="A209" s="217"/>
      <c r="B209" s="217"/>
      <c r="C209" s="218"/>
      <c r="D209" s="219"/>
      <c r="E209" s="208" t="str">
        <f xml:space="preserve"> 'Calc_In-periodODI'!E$23</f>
        <v xml:space="preserve">2027-28 ODI payments deferred until next reporting year (tvm adjusted) expressed in 2027-28 CPIH FYA prices (WWN) </v>
      </c>
      <c r="F209" s="209">
        <f xml:space="preserve"> 'Calc_In-periodODI'!F$23</f>
        <v>0</v>
      </c>
      <c r="G209" s="208" t="str">
        <f xml:space="preserve"> 'Calc_In-periodODI'!G$23</f>
        <v>£m</v>
      </c>
      <c r="H209" s="209"/>
    </row>
    <row r="210" spans="1:8" s="208" customFormat="1" hidden="1" outlineLevel="2" x14ac:dyDescent="0.2">
      <c r="A210" s="217"/>
      <c r="B210" s="217"/>
      <c r="C210" s="218"/>
      <c r="D210" s="219"/>
      <c r="E210" s="208" t="str">
        <f xml:space="preserve"> 'Calc_In-periodODI'!E$24</f>
        <v xml:space="preserve">2027-28 ODI payments deferred until next reporting year (tvm adjusted) expressed in 2027-28 CPIH FYA prices (BR) </v>
      </c>
      <c r="F210" s="209">
        <f xml:space="preserve"> 'Calc_In-periodODI'!F$24</f>
        <v>0</v>
      </c>
      <c r="G210" s="208" t="str">
        <f xml:space="preserve"> 'Calc_In-periodODI'!G$24</f>
        <v>£m</v>
      </c>
      <c r="H210" s="209"/>
    </row>
    <row r="211" spans="1:8" s="208" customFormat="1" hidden="1" outlineLevel="2" x14ac:dyDescent="0.2">
      <c r="A211" s="217"/>
      <c r="B211" s="217"/>
      <c r="C211" s="218"/>
      <c r="D211" s="219"/>
      <c r="E211" s="208" t="str">
        <f xml:space="preserve"> 'Calc_In-periodODI'!E$25</f>
        <v xml:space="preserve">2027-28 ODI payments deferred until next reporting year (tvm adjusted) expressed in 2027-28 CPIH FYA prices (ADDN1) </v>
      </c>
      <c r="F211" s="209">
        <f xml:space="preserve"> 'Calc_In-periodODI'!F$25</f>
        <v>0</v>
      </c>
      <c r="G211" s="208" t="str">
        <f xml:space="preserve"> 'Calc_In-periodODI'!G$25</f>
        <v>£m</v>
      </c>
      <c r="H211" s="209"/>
    </row>
    <row r="212" spans="1:8" s="208" customFormat="1" hidden="1" outlineLevel="2" x14ac:dyDescent="0.2">
      <c r="A212" s="217"/>
      <c r="B212" s="217"/>
      <c r="C212" s="218"/>
      <c r="D212" s="219"/>
      <c r="E212" s="208" t="str">
        <f xml:space="preserve"> 'Calc_In-periodODI'!E$26</f>
        <v xml:space="preserve">2027-28 ODI payments deferred until next reporting year (tvm adjusted) expressed in 2027-28 CPIH FYA prices (ADDN2) </v>
      </c>
      <c r="F212" s="209">
        <f xml:space="preserve"> 'Calc_In-periodODI'!F$26</f>
        <v>0</v>
      </c>
      <c r="G212" s="208" t="str">
        <f xml:space="preserve"> 'Calc_In-periodODI'!G$26</f>
        <v>£m</v>
      </c>
      <c r="H212" s="209"/>
    </row>
    <row r="213" spans="1:8" s="208" customFormat="1" hidden="1" outlineLevel="2" x14ac:dyDescent="0.2">
      <c r="A213" s="217"/>
      <c r="B213" s="217"/>
      <c r="C213" s="218"/>
      <c r="D213" s="219"/>
      <c r="E213" s="208" t="str">
        <f xml:space="preserve"> 'Calc_In-periodODI'!E$27</f>
        <v xml:space="preserve">2027-28 ODI payments deferred until next reporting year (tvm adjusted) expressed in 2027-28 CPIH FYA prices (Residential retail) </v>
      </c>
      <c r="F213" s="209">
        <f xml:space="preserve"> 'Calc_In-periodODI'!F$27</f>
        <v>0</v>
      </c>
      <c r="G213" s="208" t="str">
        <f xml:space="preserve"> 'Calc_In-periodODI'!G$27</f>
        <v>£m</v>
      </c>
      <c r="H213" s="209"/>
    </row>
    <row r="214" spans="1:8" s="208" customFormat="1" hidden="1" outlineLevel="2" x14ac:dyDescent="0.2">
      <c r="A214" s="217"/>
      <c r="B214" s="217"/>
      <c r="C214" s="218"/>
      <c r="D214" s="219"/>
      <c r="E214" s="208" t="str">
        <f xml:space="preserve"> 'Calc_In-periodODI'!E$28</f>
        <v xml:space="preserve">2027-28 ODI payments deferred until next reporting year (tvm adjusted) expressed in 2027-28 CPIH FYA prices (Business retail) </v>
      </c>
      <c r="F214" s="209">
        <f xml:space="preserve"> 'Calc_In-periodODI'!F$28</f>
        <v>0</v>
      </c>
      <c r="G214" s="208" t="str">
        <f xml:space="preserve"> 'Calc_In-periodODI'!G$28</f>
        <v>£m</v>
      </c>
      <c r="H214" s="209"/>
    </row>
    <row r="215" spans="1:8" hidden="1" outlineLevel="2" x14ac:dyDescent="0.2">
      <c r="A215" s="3"/>
      <c r="B215" s="3"/>
      <c r="C215" s="10"/>
      <c r="D215" s="11"/>
      <c r="E215" s="211" t="s">
        <v>2703</v>
      </c>
      <c r="F215" s="212">
        <f xml:space="preserve"> INDEX( $F$207:$F$214,MATCH("*(BR)*", $E$207:$E$214,0 ))</f>
        <v>0</v>
      </c>
      <c r="G215" s="211" t="s">
        <v>199</v>
      </c>
      <c r="H215" s="4"/>
    </row>
    <row r="216" spans="1:8" hidden="1" outlineLevel="2" x14ac:dyDescent="0.2"/>
    <row r="217" spans="1:8" hidden="1" outlineLevel="2" x14ac:dyDescent="0.2"/>
    <row r="218" spans="1:8" hidden="1" outlineLevel="2" x14ac:dyDescent="0.2">
      <c r="B218" s="33" t="s">
        <v>62</v>
      </c>
    </row>
    <row r="219" spans="1:8" s="208" customFormat="1" hidden="1" outlineLevel="2" x14ac:dyDescent="0.2">
      <c r="A219" s="217"/>
      <c r="B219" s="217"/>
      <c r="C219" s="218"/>
      <c r="D219" s="219"/>
      <c r="E219" s="208" t="str">
        <f xml:space="preserve"> 'Calc_In-periodODI'!E$41</f>
        <v xml:space="preserve">2028-29 ODI payments expressed in 2027-28 CPIH FYA prices (WR) </v>
      </c>
      <c r="F219" s="209">
        <f xml:space="preserve"> 'Calc_In-periodODI'!F$41</f>
        <v>0</v>
      </c>
      <c r="G219" s="208" t="str">
        <f xml:space="preserve"> 'Calc_In-periodODI'!G$41</f>
        <v>£m</v>
      </c>
      <c r="H219" s="209"/>
    </row>
    <row r="220" spans="1:8" s="208" customFormat="1" hidden="1" outlineLevel="2" x14ac:dyDescent="0.2">
      <c r="A220" s="217"/>
      <c r="B220" s="217"/>
      <c r="C220" s="218"/>
      <c r="D220" s="219"/>
      <c r="E220" s="208" t="str">
        <f xml:space="preserve"> 'Calc_In-periodODI'!E$42</f>
        <v xml:space="preserve">2028-29 ODI payments expressed in 2027-28 CPIH FYA prices (WN) </v>
      </c>
      <c r="F220" s="209">
        <f xml:space="preserve"> 'Calc_In-periodODI'!F$42</f>
        <v>0</v>
      </c>
      <c r="G220" s="208" t="str">
        <f xml:space="preserve"> 'Calc_In-periodODI'!G$42</f>
        <v>£m</v>
      </c>
      <c r="H220" s="209"/>
    </row>
    <row r="221" spans="1:8" s="208" customFormat="1" hidden="1" outlineLevel="2" x14ac:dyDescent="0.2">
      <c r="A221" s="217"/>
      <c r="B221" s="217"/>
      <c r="C221" s="218"/>
      <c r="D221" s="219"/>
      <c r="E221" s="208" t="str">
        <f xml:space="preserve"> 'Calc_In-periodODI'!E$43</f>
        <v xml:space="preserve">2028-29 ODI payments expressed in 2027-28 CPIH FYA prices (WWN) </v>
      </c>
      <c r="F221" s="209">
        <f xml:space="preserve"> 'Calc_In-periodODI'!F$43</f>
        <v>0</v>
      </c>
      <c r="G221" s="208" t="str">
        <f xml:space="preserve"> 'Calc_In-periodODI'!G$43</f>
        <v>£m</v>
      </c>
      <c r="H221" s="209"/>
    </row>
    <row r="222" spans="1:8" s="208" customFormat="1" hidden="1" outlineLevel="2" x14ac:dyDescent="0.2">
      <c r="A222" s="217"/>
      <c r="B222" s="217"/>
      <c r="C222" s="218"/>
      <c r="D222" s="219"/>
      <c r="E222" s="208" t="str">
        <f xml:space="preserve"> 'Calc_In-periodODI'!E$44</f>
        <v xml:space="preserve">2028-29 ODI payments expressed in 2027-28 CPIH FYA prices (BR) </v>
      </c>
      <c r="F222" s="209">
        <f xml:space="preserve"> 'Calc_In-periodODI'!F$44</f>
        <v>0</v>
      </c>
      <c r="G222" s="208" t="str">
        <f xml:space="preserve"> 'Calc_In-periodODI'!G$44</f>
        <v>£m</v>
      </c>
      <c r="H222" s="209"/>
    </row>
    <row r="223" spans="1:8" s="208" customFormat="1" hidden="1" outlineLevel="2" x14ac:dyDescent="0.2">
      <c r="A223" s="217"/>
      <c r="B223" s="217"/>
      <c r="C223" s="218"/>
      <c r="D223" s="219"/>
      <c r="E223" s="208" t="str">
        <f xml:space="preserve"> 'Calc_In-periodODI'!E$45</f>
        <v xml:space="preserve">2028-29 ODI payments expressed in 2027-28 CPIH FYA prices (ADDN1) </v>
      </c>
      <c r="F223" s="209">
        <f xml:space="preserve"> 'Calc_In-periodODI'!F$45</f>
        <v>0</v>
      </c>
      <c r="G223" s="208" t="str">
        <f xml:space="preserve"> 'Calc_In-periodODI'!G$45</f>
        <v>£m</v>
      </c>
      <c r="H223" s="209"/>
    </row>
    <row r="224" spans="1:8" s="208" customFormat="1" hidden="1" outlineLevel="2" x14ac:dyDescent="0.2">
      <c r="A224" s="217"/>
      <c r="B224" s="217"/>
      <c r="C224" s="218"/>
      <c r="D224" s="219"/>
      <c r="E224" s="208" t="str">
        <f xml:space="preserve"> 'Calc_In-periodODI'!E$46</f>
        <v xml:space="preserve">2028-29 ODI payments expressed in 2027-28 CPIH FYA prices (ADDN2) </v>
      </c>
      <c r="F224" s="209">
        <f xml:space="preserve"> 'Calc_In-periodODI'!F$46</f>
        <v>0</v>
      </c>
      <c r="G224" s="208" t="str">
        <f xml:space="preserve"> 'Calc_In-periodODI'!G$46</f>
        <v>£m</v>
      </c>
      <c r="H224" s="209"/>
    </row>
    <row r="225" spans="1:8" s="208" customFormat="1" hidden="1" outlineLevel="2" x14ac:dyDescent="0.2">
      <c r="A225" s="217"/>
      <c r="B225" s="217"/>
      <c r="C225" s="218"/>
      <c r="D225" s="219"/>
      <c r="E225" s="208" t="str">
        <f xml:space="preserve"> 'Calc_In-periodODI'!E$47</f>
        <v xml:space="preserve">2028-29 ODI payments expressed in 2027-28 CPIH FYA prices (Residential retail) </v>
      </c>
      <c r="F225" s="209">
        <f xml:space="preserve"> 'Calc_In-periodODI'!F$47</f>
        <v>0</v>
      </c>
      <c r="G225" s="208" t="str">
        <f xml:space="preserve"> 'Calc_In-periodODI'!G$47</f>
        <v>£m</v>
      </c>
      <c r="H225" s="209"/>
    </row>
    <row r="226" spans="1:8" s="208" customFormat="1" hidden="1" outlineLevel="2" x14ac:dyDescent="0.2">
      <c r="A226" s="217"/>
      <c r="B226" s="217"/>
      <c r="C226" s="218"/>
      <c r="D226" s="219"/>
      <c r="E226" s="208" t="str">
        <f xml:space="preserve"> 'Calc_In-periodODI'!E$48</f>
        <v xml:space="preserve">2028-29 ODI payments expressed in 2027-28 CPIH FYA prices (Business retail) </v>
      </c>
      <c r="F226" s="209">
        <f xml:space="preserve"> 'Calc_In-periodODI'!F$48</f>
        <v>0</v>
      </c>
      <c r="G226" s="208" t="str">
        <f xml:space="preserve"> 'Calc_In-periodODI'!G$48</f>
        <v>£m</v>
      </c>
      <c r="H226" s="209"/>
    </row>
    <row r="227" spans="1:8" hidden="1" outlineLevel="2" x14ac:dyDescent="0.2">
      <c r="A227" s="3"/>
      <c r="B227" s="3"/>
      <c r="C227" s="10"/>
      <c r="D227" s="11"/>
      <c r="E227" s="211" t="s">
        <v>62</v>
      </c>
      <c r="F227" s="212">
        <f xml:space="preserve"> INDEX( $F$219:$F$226,MATCH("*(BR)*", $E$219:$E$226,0 ))</f>
        <v>0</v>
      </c>
      <c r="G227" s="211" t="s">
        <v>199</v>
      </c>
      <c r="H227" s="4"/>
    </row>
    <row r="228" spans="1:8" hidden="1" outlineLevel="2" x14ac:dyDescent="0.2"/>
    <row r="229" spans="1:8" hidden="1" outlineLevel="2" x14ac:dyDescent="0.2"/>
    <row r="230" spans="1:8" hidden="1" outlineLevel="2" x14ac:dyDescent="0.2">
      <c r="B230" s="33" t="s">
        <v>1567</v>
      </c>
    </row>
    <row r="231" spans="1:8" s="208" customFormat="1" hidden="1" outlineLevel="2" x14ac:dyDescent="0.2">
      <c r="A231" s="217"/>
      <c r="B231" s="217"/>
      <c r="C231" s="218"/>
      <c r="D231" s="219"/>
      <c r="E231" s="208" t="str">
        <f xml:space="preserve"> 'Calc_In-periodODI'!E$61</f>
        <v xml:space="preserve">2028-29 Voluntary abatements expressed in 2027-28 CPIH FYA prices sign reversed (WR) </v>
      </c>
      <c r="F231" s="209">
        <f xml:space="preserve"> 'Calc_In-periodODI'!F$61</f>
        <v>0</v>
      </c>
      <c r="G231" s="208" t="str">
        <f xml:space="preserve"> 'Calc_In-periodODI'!G$61</f>
        <v>£m</v>
      </c>
      <c r="H231" s="209"/>
    </row>
    <row r="232" spans="1:8" s="208" customFormat="1" hidden="1" outlineLevel="2" x14ac:dyDescent="0.2">
      <c r="A232" s="217"/>
      <c r="B232" s="217"/>
      <c r="C232" s="218"/>
      <c r="D232" s="219"/>
      <c r="E232" s="208" t="str">
        <f xml:space="preserve"> 'Calc_In-periodODI'!E$62</f>
        <v xml:space="preserve">2028-29 Voluntary abatements expressed in 2027-28 CPIH FYA prices sign reversed (WN) </v>
      </c>
      <c r="F232" s="209">
        <f xml:space="preserve"> 'Calc_In-periodODI'!F$62</f>
        <v>0</v>
      </c>
      <c r="G232" s="208" t="str">
        <f xml:space="preserve"> 'Calc_In-periodODI'!G$62</f>
        <v>£m</v>
      </c>
      <c r="H232" s="209"/>
    </row>
    <row r="233" spans="1:8" s="208" customFormat="1" hidden="1" outlineLevel="2" x14ac:dyDescent="0.2">
      <c r="A233" s="217"/>
      <c r="B233" s="217"/>
      <c r="C233" s="218"/>
      <c r="D233" s="219"/>
      <c r="E233" s="208" t="str">
        <f xml:space="preserve"> 'Calc_In-periodODI'!E$63</f>
        <v xml:space="preserve">2028-29 Voluntary abatements expressed in 2027-28 CPIH FYA prices sign reversed (WWN) </v>
      </c>
      <c r="F233" s="209">
        <f xml:space="preserve"> 'Calc_In-periodODI'!F$63</f>
        <v>0</v>
      </c>
      <c r="G233" s="208" t="str">
        <f xml:space="preserve"> 'Calc_In-periodODI'!G$63</f>
        <v>£m</v>
      </c>
      <c r="H233" s="209"/>
    </row>
    <row r="234" spans="1:8" s="208" customFormat="1" hidden="1" outlineLevel="2" x14ac:dyDescent="0.2">
      <c r="A234" s="217"/>
      <c r="B234" s="217"/>
      <c r="C234" s="218"/>
      <c r="D234" s="219"/>
      <c r="E234" s="208" t="str">
        <f xml:space="preserve"> 'Calc_In-periodODI'!E$64</f>
        <v xml:space="preserve">2028-29 Voluntary abatements expressed in 2027-28 CPIH FYA prices sign reversed (BR) </v>
      </c>
      <c r="F234" s="209">
        <f xml:space="preserve"> 'Calc_In-periodODI'!F$64</f>
        <v>0</v>
      </c>
      <c r="G234" s="208" t="str">
        <f xml:space="preserve"> 'Calc_In-periodODI'!G$64</f>
        <v>£m</v>
      </c>
      <c r="H234" s="209"/>
    </row>
    <row r="235" spans="1:8" s="208" customFormat="1" hidden="1" outlineLevel="2" x14ac:dyDescent="0.2">
      <c r="A235" s="217"/>
      <c r="B235" s="217"/>
      <c r="C235" s="218"/>
      <c r="D235" s="219"/>
      <c r="E235" s="208" t="str">
        <f xml:space="preserve"> 'Calc_In-periodODI'!E$65</f>
        <v xml:space="preserve">2028-29 Voluntary abatements expressed in 2027-28 CPIH FYA prices sign reversed (ADDN1) </v>
      </c>
      <c r="F235" s="209">
        <f xml:space="preserve"> 'Calc_In-periodODI'!F$65</f>
        <v>0</v>
      </c>
      <c r="G235" s="208" t="str">
        <f xml:space="preserve"> 'Calc_In-periodODI'!G$65</f>
        <v>£m</v>
      </c>
      <c r="H235" s="209"/>
    </row>
    <row r="236" spans="1:8" s="208" customFormat="1" hidden="1" outlineLevel="2" x14ac:dyDescent="0.2">
      <c r="A236" s="217"/>
      <c r="B236" s="217"/>
      <c r="C236" s="218"/>
      <c r="D236" s="219"/>
      <c r="E236" s="208" t="str">
        <f xml:space="preserve"> 'Calc_In-periodODI'!E$66</f>
        <v xml:space="preserve">2028-29 Voluntary abatements expressed in 2027-28 CPIH FYA prices sign reversed (ADDN2) </v>
      </c>
      <c r="F236" s="209">
        <f xml:space="preserve"> 'Calc_In-periodODI'!F$66</f>
        <v>0</v>
      </c>
      <c r="G236" s="208" t="str">
        <f xml:space="preserve"> 'Calc_In-periodODI'!G$66</f>
        <v>£m</v>
      </c>
      <c r="H236" s="209"/>
    </row>
    <row r="237" spans="1:8" s="208" customFormat="1" hidden="1" outlineLevel="2" x14ac:dyDescent="0.2">
      <c r="A237" s="217"/>
      <c r="B237" s="217"/>
      <c r="C237" s="218"/>
      <c r="D237" s="219"/>
      <c r="E237" s="208" t="str">
        <f xml:space="preserve"> 'Calc_In-periodODI'!E$67</f>
        <v xml:space="preserve">2028-29 Voluntary abatements expressed in 2027-28 CPIH FYA prices sign reversed (Residential retail) </v>
      </c>
      <c r="F237" s="209">
        <f xml:space="preserve"> 'Calc_In-periodODI'!F$67</f>
        <v>0</v>
      </c>
      <c r="G237" s="208" t="str">
        <f xml:space="preserve"> 'Calc_In-periodODI'!G$67</f>
        <v>£m</v>
      </c>
      <c r="H237" s="209"/>
    </row>
    <row r="238" spans="1:8" s="208" customFormat="1" hidden="1" outlineLevel="2" x14ac:dyDescent="0.2">
      <c r="A238" s="217"/>
      <c r="B238" s="217"/>
      <c r="C238" s="218"/>
      <c r="D238" s="219"/>
      <c r="E238" s="208" t="str">
        <f xml:space="preserve"> 'Calc_In-periodODI'!E$68</f>
        <v xml:space="preserve">2028-29 Voluntary abatements expressed in 2027-28 CPIH FYA prices sign reversed (Business retail) </v>
      </c>
      <c r="F238" s="209">
        <f xml:space="preserve"> 'Calc_In-periodODI'!F$68</f>
        <v>0</v>
      </c>
      <c r="G238" s="208" t="str">
        <f xml:space="preserve"> 'Calc_In-periodODI'!G$68</f>
        <v>£m</v>
      </c>
      <c r="H238" s="209"/>
    </row>
    <row r="239" spans="1:8" hidden="1" outlineLevel="2" x14ac:dyDescent="0.2">
      <c r="A239" s="3"/>
      <c r="B239" s="3"/>
      <c r="C239" s="10"/>
      <c r="D239" s="11"/>
      <c r="E239" s="211" t="s">
        <v>1567</v>
      </c>
      <c r="F239" s="212">
        <f xml:space="preserve"> INDEX( $F$231:$F$238,MATCH("*(BR)*", $E$231:$E$238,0 ))</f>
        <v>0</v>
      </c>
      <c r="G239" s="211" t="s">
        <v>199</v>
      </c>
      <c r="H239" s="4"/>
    </row>
    <row r="240" spans="1:8" hidden="1" outlineLevel="2" x14ac:dyDescent="0.2"/>
    <row r="241" spans="1:8" hidden="1" outlineLevel="2" x14ac:dyDescent="0.2"/>
    <row r="242" spans="1:8" hidden="1" outlineLevel="2" x14ac:dyDescent="0.2">
      <c r="B242" s="33" t="s">
        <v>1367</v>
      </c>
    </row>
    <row r="243" spans="1:8" s="208" customFormat="1" hidden="1" outlineLevel="2" x14ac:dyDescent="0.2">
      <c r="A243" s="217"/>
      <c r="B243" s="217"/>
      <c r="C243" s="218"/>
      <c r="D243" s="219"/>
      <c r="E243" s="208" t="str">
        <f xml:space="preserve"> 'Calc_In-periodODI'!E$81</f>
        <v xml:space="preserve">2028-29 Voluntary deferrals expressed in 2027-28 CPIH FYA prices sign reversed (WR) </v>
      </c>
      <c r="F243" s="209">
        <f xml:space="preserve"> 'Calc_In-periodODI'!F$81</f>
        <v>0</v>
      </c>
      <c r="G243" s="208" t="str">
        <f xml:space="preserve"> 'Calc_In-periodODI'!G$81</f>
        <v>£m</v>
      </c>
      <c r="H243" s="209"/>
    </row>
    <row r="244" spans="1:8" s="208" customFormat="1" hidden="1" outlineLevel="2" x14ac:dyDescent="0.2">
      <c r="A244" s="217"/>
      <c r="B244" s="217"/>
      <c r="C244" s="218"/>
      <c r="D244" s="219"/>
      <c r="E244" s="208" t="str">
        <f xml:space="preserve"> 'Calc_In-periodODI'!E$82</f>
        <v xml:space="preserve">2028-29 Voluntary deferrals expressed in 2027-28 CPIH FYA prices sign reversed (WN) </v>
      </c>
      <c r="F244" s="209">
        <f xml:space="preserve"> 'Calc_In-periodODI'!F$82</f>
        <v>0</v>
      </c>
      <c r="G244" s="208" t="str">
        <f xml:space="preserve"> 'Calc_In-periodODI'!G$82</f>
        <v>£m</v>
      </c>
      <c r="H244" s="209"/>
    </row>
    <row r="245" spans="1:8" s="208" customFormat="1" hidden="1" outlineLevel="2" x14ac:dyDescent="0.2">
      <c r="A245" s="217"/>
      <c r="B245" s="217"/>
      <c r="C245" s="218"/>
      <c r="D245" s="219"/>
      <c r="E245" s="208" t="str">
        <f xml:space="preserve"> 'Calc_In-periodODI'!E$83</f>
        <v xml:space="preserve">2028-29 Voluntary deferrals expressed in 2027-28 CPIH FYA prices sign reversed (WWN) </v>
      </c>
      <c r="F245" s="209">
        <f xml:space="preserve"> 'Calc_In-periodODI'!F$83</f>
        <v>0</v>
      </c>
      <c r="G245" s="208" t="str">
        <f xml:space="preserve"> 'Calc_In-periodODI'!G$83</f>
        <v>£m</v>
      </c>
      <c r="H245" s="209"/>
    </row>
    <row r="246" spans="1:8" s="208" customFormat="1" hidden="1" outlineLevel="2" x14ac:dyDescent="0.2">
      <c r="A246" s="217"/>
      <c r="B246" s="217"/>
      <c r="C246" s="218"/>
      <c r="D246" s="219"/>
      <c r="E246" s="208" t="str">
        <f xml:space="preserve"> 'Calc_In-periodODI'!E$84</f>
        <v xml:space="preserve">2028-29 Voluntary deferrals expressed in 2027-28 CPIH FYA prices sign reversed (BR) </v>
      </c>
      <c r="F246" s="209">
        <f xml:space="preserve"> 'Calc_In-periodODI'!F$84</f>
        <v>0</v>
      </c>
      <c r="G246" s="208" t="str">
        <f xml:space="preserve"> 'Calc_In-periodODI'!G$84</f>
        <v>£m</v>
      </c>
      <c r="H246" s="209"/>
    </row>
    <row r="247" spans="1:8" s="208" customFormat="1" hidden="1" outlineLevel="2" x14ac:dyDescent="0.2">
      <c r="A247" s="217"/>
      <c r="B247" s="217"/>
      <c r="C247" s="218"/>
      <c r="D247" s="219"/>
      <c r="E247" s="208" t="str">
        <f xml:space="preserve"> 'Calc_In-periodODI'!E$85</f>
        <v xml:space="preserve">2028-29 Voluntary deferrals expressed in 2027-28 CPIH FYA prices sign reversed (ADDN1) </v>
      </c>
      <c r="F247" s="209">
        <f xml:space="preserve"> 'Calc_In-periodODI'!F$85</f>
        <v>0</v>
      </c>
      <c r="G247" s="208" t="str">
        <f xml:space="preserve"> 'Calc_In-periodODI'!G$85</f>
        <v>£m</v>
      </c>
      <c r="H247" s="209"/>
    </row>
    <row r="248" spans="1:8" s="208" customFormat="1" hidden="1" outlineLevel="2" x14ac:dyDescent="0.2">
      <c r="A248" s="217"/>
      <c r="B248" s="217"/>
      <c r="C248" s="218"/>
      <c r="D248" s="219"/>
      <c r="E248" s="208" t="str">
        <f xml:space="preserve"> 'Calc_In-periodODI'!E$86</f>
        <v xml:space="preserve">2028-29 Voluntary deferrals expressed in 2027-28 CPIH FYA prices sign reversed (ADDN2) </v>
      </c>
      <c r="F248" s="209">
        <f xml:space="preserve"> 'Calc_In-periodODI'!F$86</f>
        <v>0</v>
      </c>
      <c r="G248" s="208" t="str">
        <f xml:space="preserve"> 'Calc_In-periodODI'!G$86</f>
        <v>£m</v>
      </c>
      <c r="H248" s="209"/>
    </row>
    <row r="249" spans="1:8" s="208" customFormat="1" hidden="1" outlineLevel="2" x14ac:dyDescent="0.2">
      <c r="A249" s="217"/>
      <c r="B249" s="217"/>
      <c r="C249" s="218"/>
      <c r="D249" s="219"/>
      <c r="E249" s="208" t="str">
        <f xml:space="preserve"> 'Calc_In-periodODI'!E$87</f>
        <v xml:space="preserve">2028-29 Voluntary deferrals expressed in 2027-28 CPIH FYA prices sign reversed (Residential retail) </v>
      </c>
      <c r="F249" s="209">
        <f xml:space="preserve"> 'Calc_In-periodODI'!F$87</f>
        <v>0</v>
      </c>
      <c r="G249" s="208" t="str">
        <f xml:space="preserve"> 'Calc_In-periodODI'!G$87</f>
        <v>£m</v>
      </c>
      <c r="H249" s="209"/>
    </row>
    <row r="250" spans="1:8" s="208" customFormat="1" hidden="1" outlineLevel="2" x14ac:dyDescent="0.2">
      <c r="A250" s="217"/>
      <c r="B250" s="217"/>
      <c r="C250" s="218"/>
      <c r="D250" s="219"/>
      <c r="E250" s="208" t="str">
        <f xml:space="preserve"> 'Calc_In-periodODI'!E$88</f>
        <v xml:space="preserve">2028-29 Voluntary deferrals expressed in 2027-28 CPIH FYA prices sign reversed (Business retail) </v>
      </c>
      <c r="F250" s="209">
        <f xml:space="preserve"> 'Calc_In-periodODI'!F$88</f>
        <v>0</v>
      </c>
      <c r="G250" s="208" t="str">
        <f xml:space="preserve"> 'Calc_In-periodODI'!G$88</f>
        <v>£m</v>
      </c>
      <c r="H250" s="209"/>
    </row>
    <row r="251" spans="1:8" hidden="1" outlineLevel="2" x14ac:dyDescent="0.2">
      <c r="A251" s="3"/>
      <c r="B251" s="3"/>
      <c r="C251" s="10"/>
      <c r="D251" s="11"/>
      <c r="E251" s="211" t="s">
        <v>1367</v>
      </c>
      <c r="F251" s="212">
        <f xml:space="preserve"> INDEX( $F$243:$F$250,MATCH("*(BR)*", $E$243:$E$250,0 ))</f>
        <v>0</v>
      </c>
      <c r="G251" s="211" t="s">
        <v>199</v>
      </c>
      <c r="H251" s="4"/>
    </row>
    <row r="252" spans="1:8" hidden="1" outlineLevel="2" x14ac:dyDescent="0.2"/>
    <row r="253" spans="1:8" hidden="1" outlineLevel="2" x14ac:dyDescent="0.2"/>
    <row r="254" spans="1:8" hidden="1" outlineLevel="2" x14ac:dyDescent="0.2">
      <c r="B254" s="33" t="s">
        <v>947</v>
      </c>
    </row>
    <row r="255" spans="1:8" s="208" customFormat="1" hidden="1" outlineLevel="2" x14ac:dyDescent="0.2">
      <c r="A255" s="217"/>
      <c r="B255" s="217"/>
      <c r="C255" s="218"/>
      <c r="D255" s="219"/>
      <c r="E255" s="208" t="str">
        <f xml:space="preserve"> 'Calc_In-periodODI'!E$101</f>
        <v xml:space="preserve">2028-29 Other bespoke adjustments expressed in 2027-28 CPIH FYA prices (WR) </v>
      </c>
      <c r="F255" s="209">
        <f xml:space="preserve"> 'Calc_In-periodODI'!F$101</f>
        <v>0</v>
      </c>
      <c r="G255" s="208" t="str">
        <f xml:space="preserve"> 'Calc_In-periodODI'!G$101</f>
        <v>£m</v>
      </c>
      <c r="H255" s="209"/>
    </row>
    <row r="256" spans="1:8" s="208" customFormat="1" hidden="1" outlineLevel="2" x14ac:dyDescent="0.2">
      <c r="A256" s="217"/>
      <c r="B256" s="217"/>
      <c r="C256" s="218"/>
      <c r="D256" s="219"/>
      <c r="E256" s="208" t="str">
        <f xml:space="preserve"> 'Calc_In-periodODI'!E$102</f>
        <v xml:space="preserve">2028-29 Other bespoke adjustments expressed in 2027-28 CPIH FYA prices (WN) </v>
      </c>
      <c r="F256" s="209">
        <f xml:space="preserve"> 'Calc_In-periodODI'!F$102</f>
        <v>0</v>
      </c>
      <c r="G256" s="208" t="str">
        <f xml:space="preserve"> 'Calc_In-periodODI'!G$102</f>
        <v>£m</v>
      </c>
      <c r="H256" s="209"/>
    </row>
    <row r="257" spans="1:8" s="208" customFormat="1" hidden="1" outlineLevel="2" x14ac:dyDescent="0.2">
      <c r="A257" s="217"/>
      <c r="B257" s="217"/>
      <c r="C257" s="218"/>
      <c r="D257" s="219"/>
      <c r="E257" s="208" t="str">
        <f xml:space="preserve"> 'Calc_In-periodODI'!E$103</f>
        <v xml:space="preserve">2028-29 Other bespoke adjustments expressed in 2027-28 CPIH FYA prices (WWN) </v>
      </c>
      <c r="F257" s="209">
        <f xml:space="preserve"> 'Calc_In-periodODI'!F$103</f>
        <v>0</v>
      </c>
      <c r="G257" s="208" t="str">
        <f xml:space="preserve"> 'Calc_In-periodODI'!G$103</f>
        <v>£m</v>
      </c>
      <c r="H257" s="209"/>
    </row>
    <row r="258" spans="1:8" s="208" customFormat="1" hidden="1" outlineLevel="2" x14ac:dyDescent="0.2">
      <c r="A258" s="217"/>
      <c r="B258" s="217"/>
      <c r="C258" s="218"/>
      <c r="D258" s="219"/>
      <c r="E258" s="208" t="str">
        <f xml:space="preserve"> 'Calc_In-periodODI'!E$104</f>
        <v xml:space="preserve">2028-29 Other bespoke adjustments expressed in 2027-28 CPIH FYA prices (BR) </v>
      </c>
      <c r="F258" s="209">
        <f xml:space="preserve"> 'Calc_In-periodODI'!F$104</f>
        <v>0</v>
      </c>
      <c r="G258" s="208" t="str">
        <f xml:space="preserve"> 'Calc_In-periodODI'!G$104</f>
        <v>£m</v>
      </c>
      <c r="H258" s="209"/>
    </row>
    <row r="259" spans="1:8" s="208" customFormat="1" hidden="1" outlineLevel="2" x14ac:dyDescent="0.2">
      <c r="A259" s="217"/>
      <c r="B259" s="217"/>
      <c r="C259" s="218"/>
      <c r="D259" s="219"/>
      <c r="E259" s="208" t="str">
        <f xml:space="preserve"> 'Calc_In-periodODI'!E$105</f>
        <v xml:space="preserve">2028-29 Other bespoke adjustments expressed in 2027-28 CPIH FYA prices (ADDN1) </v>
      </c>
      <c r="F259" s="209">
        <f xml:space="preserve"> 'Calc_In-periodODI'!F$105</f>
        <v>0</v>
      </c>
      <c r="G259" s="208" t="str">
        <f xml:space="preserve"> 'Calc_In-periodODI'!G$105</f>
        <v>£m</v>
      </c>
      <c r="H259" s="209"/>
    </row>
    <row r="260" spans="1:8" s="208" customFormat="1" hidden="1" outlineLevel="2" x14ac:dyDescent="0.2">
      <c r="A260" s="217"/>
      <c r="B260" s="217"/>
      <c r="C260" s="218"/>
      <c r="D260" s="219"/>
      <c r="E260" s="208" t="str">
        <f xml:space="preserve"> 'Calc_In-periodODI'!E$106</f>
        <v xml:space="preserve">2028-29 Other bespoke adjustments expressed in 2027-28 CPIH FYA prices (ADDN2) </v>
      </c>
      <c r="F260" s="209">
        <f xml:space="preserve"> 'Calc_In-periodODI'!F$106</f>
        <v>0</v>
      </c>
      <c r="G260" s="208" t="str">
        <f xml:space="preserve"> 'Calc_In-periodODI'!G$106</f>
        <v>£m</v>
      </c>
      <c r="H260" s="209"/>
    </row>
    <row r="261" spans="1:8" s="208" customFormat="1" hidden="1" outlineLevel="2" x14ac:dyDescent="0.2">
      <c r="A261" s="217"/>
      <c r="B261" s="217"/>
      <c r="C261" s="218"/>
      <c r="D261" s="219"/>
      <c r="E261" s="208" t="str">
        <f xml:space="preserve"> 'Calc_In-periodODI'!E$107</f>
        <v xml:space="preserve">2028-29 Other bespoke adjustments expressed in 2027-28 CPIH FYA prices (Residential retail) </v>
      </c>
      <c r="F261" s="209">
        <f xml:space="preserve"> 'Calc_In-periodODI'!F$107</f>
        <v>0</v>
      </c>
      <c r="G261" s="208" t="str">
        <f xml:space="preserve"> 'Calc_In-periodODI'!G$107</f>
        <v>£m</v>
      </c>
      <c r="H261" s="209"/>
    </row>
    <row r="262" spans="1:8" s="208" customFormat="1" hidden="1" outlineLevel="2" x14ac:dyDescent="0.2">
      <c r="A262" s="217"/>
      <c r="B262" s="217"/>
      <c r="C262" s="218"/>
      <c r="D262" s="219"/>
      <c r="E262" s="208" t="str">
        <f xml:space="preserve"> 'Calc_In-periodODI'!E$108</f>
        <v xml:space="preserve">2028-29 Other bespoke adjustments expressed in 2027-28 CPIH FYA prices (Business retail) </v>
      </c>
      <c r="F262" s="209">
        <f xml:space="preserve"> 'Calc_In-periodODI'!F$108</f>
        <v>0</v>
      </c>
      <c r="G262" s="208" t="str">
        <f xml:space="preserve"> 'Calc_In-periodODI'!G$108</f>
        <v>£m</v>
      </c>
      <c r="H262" s="209"/>
    </row>
    <row r="263" spans="1:8" hidden="1" outlineLevel="2" x14ac:dyDescent="0.2">
      <c r="A263" s="3"/>
      <c r="B263" s="3"/>
      <c r="C263" s="10"/>
      <c r="D263" s="11"/>
      <c r="E263" s="211" t="s">
        <v>947</v>
      </c>
      <c r="F263" s="212">
        <f xml:space="preserve"> INDEX( $F$255:$F$262,MATCH("*(BR)*", $E$255:$E$262,0 ))</f>
        <v>0</v>
      </c>
      <c r="G263" s="211" t="s">
        <v>199</v>
      </c>
      <c r="H263" s="4"/>
    </row>
    <row r="264" spans="1:8" hidden="1" outlineLevel="2" x14ac:dyDescent="0.2"/>
    <row r="265" spans="1:8" hidden="1" outlineLevel="2" x14ac:dyDescent="0.2"/>
    <row r="266" spans="1:8" hidden="1" outlineLevel="2" x14ac:dyDescent="0.2"/>
    <row r="267" spans="1:8" s="21" customFormat="1" hidden="1" outlineLevel="2" x14ac:dyDescent="0.2">
      <c r="A267" s="17"/>
      <c r="B267" s="17"/>
      <c r="C267" s="24"/>
      <c r="D267" s="32" t="s">
        <v>1152</v>
      </c>
    </row>
    <row r="268" spans="1:8" hidden="1" outlineLevel="2" x14ac:dyDescent="0.2"/>
    <row r="269" spans="1:8" hidden="1" outlineLevel="2" x14ac:dyDescent="0.2">
      <c r="B269" s="33" t="s">
        <v>1760</v>
      </c>
    </row>
    <row r="270" spans="1:8" s="208" customFormat="1" hidden="1" outlineLevel="2" x14ac:dyDescent="0.2">
      <c r="A270" s="217"/>
      <c r="B270" s="217"/>
      <c r="C270" s="218"/>
      <c r="D270" s="219"/>
      <c r="E270" s="208" t="str">
        <f xml:space="preserve"> 'Calc_In-periodODI'!E$21</f>
        <v xml:space="preserve">2027-28 ODI payments deferred until next reporting year (tvm adjusted) expressed in 2027-28 CPIH FYA prices (WR) </v>
      </c>
      <c r="F270" s="209">
        <f xml:space="preserve"> 'Calc_In-periodODI'!F$21</f>
        <v>0</v>
      </c>
      <c r="G270" s="208" t="str">
        <f xml:space="preserve"> 'Calc_In-periodODI'!G$21</f>
        <v>£m</v>
      </c>
      <c r="H270" s="209"/>
    </row>
    <row r="271" spans="1:8" s="208" customFormat="1" hidden="1" outlineLevel="2" x14ac:dyDescent="0.2">
      <c r="A271" s="217"/>
      <c r="B271" s="217"/>
      <c r="C271" s="218"/>
      <c r="D271" s="219"/>
      <c r="E271" s="208" t="str">
        <f xml:space="preserve"> 'Calc_In-periodODI'!E$22</f>
        <v xml:space="preserve">2027-28 ODI payments deferred until next reporting year (tvm adjusted) expressed in 2027-28 CPIH FYA prices (WN) </v>
      </c>
      <c r="F271" s="209">
        <f xml:space="preserve"> 'Calc_In-periodODI'!F$22</f>
        <v>0</v>
      </c>
      <c r="G271" s="208" t="str">
        <f xml:space="preserve"> 'Calc_In-periodODI'!G$22</f>
        <v>£m</v>
      </c>
      <c r="H271" s="209"/>
    </row>
    <row r="272" spans="1:8" s="208" customFormat="1" hidden="1" outlineLevel="2" x14ac:dyDescent="0.2">
      <c r="A272" s="217"/>
      <c r="B272" s="217"/>
      <c r="C272" s="218"/>
      <c r="D272" s="219"/>
      <c r="E272" s="208" t="str">
        <f xml:space="preserve"> 'Calc_In-periodODI'!E$23</f>
        <v xml:space="preserve">2027-28 ODI payments deferred until next reporting year (tvm adjusted) expressed in 2027-28 CPIH FYA prices (WWN) </v>
      </c>
      <c r="F272" s="209">
        <f xml:space="preserve"> 'Calc_In-periodODI'!F$23</f>
        <v>0</v>
      </c>
      <c r="G272" s="208" t="str">
        <f xml:space="preserve"> 'Calc_In-periodODI'!G$23</f>
        <v>£m</v>
      </c>
      <c r="H272" s="209"/>
    </row>
    <row r="273" spans="1:8" s="208" customFormat="1" hidden="1" outlineLevel="2" x14ac:dyDescent="0.2">
      <c r="A273" s="217"/>
      <c r="B273" s="217"/>
      <c r="C273" s="218"/>
      <c r="D273" s="219"/>
      <c r="E273" s="208" t="str">
        <f xml:space="preserve"> 'Calc_In-periodODI'!E$24</f>
        <v xml:space="preserve">2027-28 ODI payments deferred until next reporting year (tvm adjusted) expressed in 2027-28 CPIH FYA prices (BR) </v>
      </c>
      <c r="F273" s="209">
        <f xml:space="preserve"> 'Calc_In-periodODI'!F$24</f>
        <v>0</v>
      </c>
      <c r="G273" s="208" t="str">
        <f xml:space="preserve"> 'Calc_In-periodODI'!G$24</f>
        <v>£m</v>
      </c>
      <c r="H273" s="209"/>
    </row>
    <row r="274" spans="1:8" s="208" customFormat="1" hidden="1" outlineLevel="2" x14ac:dyDescent="0.2">
      <c r="A274" s="217"/>
      <c r="B274" s="217"/>
      <c r="C274" s="218"/>
      <c r="D274" s="219"/>
      <c r="E274" s="208" t="str">
        <f xml:space="preserve"> 'Calc_In-periodODI'!E$25</f>
        <v xml:space="preserve">2027-28 ODI payments deferred until next reporting year (tvm adjusted) expressed in 2027-28 CPIH FYA prices (ADDN1) </v>
      </c>
      <c r="F274" s="209">
        <f xml:space="preserve"> 'Calc_In-periodODI'!F$25</f>
        <v>0</v>
      </c>
      <c r="G274" s="208" t="str">
        <f xml:space="preserve"> 'Calc_In-periodODI'!G$25</f>
        <v>£m</v>
      </c>
      <c r="H274" s="209"/>
    </row>
    <row r="275" spans="1:8" s="208" customFormat="1" hidden="1" outlineLevel="2" x14ac:dyDescent="0.2">
      <c r="A275" s="217"/>
      <c r="B275" s="217"/>
      <c r="C275" s="218"/>
      <c r="D275" s="219"/>
      <c r="E275" s="208" t="str">
        <f xml:space="preserve"> 'Calc_In-periodODI'!E$26</f>
        <v xml:space="preserve">2027-28 ODI payments deferred until next reporting year (tvm adjusted) expressed in 2027-28 CPIH FYA prices (ADDN2) </v>
      </c>
      <c r="F275" s="209">
        <f xml:space="preserve"> 'Calc_In-periodODI'!F$26</f>
        <v>0</v>
      </c>
      <c r="G275" s="208" t="str">
        <f xml:space="preserve"> 'Calc_In-periodODI'!G$26</f>
        <v>£m</v>
      </c>
      <c r="H275" s="209"/>
    </row>
    <row r="276" spans="1:8" s="208" customFormat="1" hidden="1" outlineLevel="2" x14ac:dyDescent="0.2">
      <c r="A276" s="217"/>
      <c r="B276" s="217"/>
      <c r="C276" s="218"/>
      <c r="D276" s="219"/>
      <c r="E276" s="208" t="str">
        <f xml:space="preserve"> 'Calc_In-periodODI'!E$27</f>
        <v xml:space="preserve">2027-28 ODI payments deferred until next reporting year (tvm adjusted) expressed in 2027-28 CPIH FYA prices (Residential retail) </v>
      </c>
      <c r="F276" s="209">
        <f xml:space="preserve"> 'Calc_In-periodODI'!F$27</f>
        <v>0</v>
      </c>
      <c r="G276" s="208" t="str">
        <f xml:space="preserve"> 'Calc_In-periodODI'!G$27</f>
        <v>£m</v>
      </c>
      <c r="H276" s="209"/>
    </row>
    <row r="277" spans="1:8" s="208" customFormat="1" hidden="1" outlineLevel="2" x14ac:dyDescent="0.2">
      <c r="A277" s="217"/>
      <c r="B277" s="217"/>
      <c r="C277" s="218"/>
      <c r="D277" s="219"/>
      <c r="E277" s="208" t="str">
        <f xml:space="preserve"> 'Calc_In-periodODI'!E$28</f>
        <v xml:space="preserve">2027-28 ODI payments deferred until next reporting year (tvm adjusted) expressed in 2027-28 CPIH FYA prices (Business retail) </v>
      </c>
      <c r="F277" s="209">
        <f xml:space="preserve"> 'Calc_In-periodODI'!F$28</f>
        <v>0</v>
      </c>
      <c r="G277" s="208" t="str">
        <f xml:space="preserve"> 'Calc_In-periodODI'!G$28</f>
        <v>£m</v>
      </c>
      <c r="H277" s="209"/>
    </row>
    <row r="278" spans="1:8" hidden="1" outlineLevel="2" x14ac:dyDescent="0.2">
      <c r="A278" s="3"/>
      <c r="B278" s="3"/>
      <c r="C278" s="10"/>
      <c r="D278" s="11"/>
      <c r="E278" s="211" t="s">
        <v>1760</v>
      </c>
      <c r="F278" s="212">
        <f xml:space="preserve"> INDEX( $F$270:$F$277,MATCH("*(ADDN1)*", $E$270:$E$277,0 ))</f>
        <v>0</v>
      </c>
      <c r="G278" s="211" t="s">
        <v>199</v>
      </c>
      <c r="H278" s="4"/>
    </row>
    <row r="279" spans="1:8" hidden="1" outlineLevel="2" x14ac:dyDescent="0.2"/>
    <row r="280" spans="1:8" hidden="1" outlineLevel="2" x14ac:dyDescent="0.2"/>
    <row r="281" spans="1:8" hidden="1" outlineLevel="2" x14ac:dyDescent="0.2">
      <c r="B281" s="33" t="s">
        <v>2505</v>
      </c>
    </row>
    <row r="282" spans="1:8" s="208" customFormat="1" hidden="1" outlineLevel="2" x14ac:dyDescent="0.2">
      <c r="A282" s="217"/>
      <c r="B282" s="217"/>
      <c r="C282" s="218"/>
      <c r="D282" s="219"/>
      <c r="E282" s="208" t="str">
        <f xml:space="preserve"> 'Calc_In-periodODI'!E$41</f>
        <v xml:space="preserve">2028-29 ODI payments expressed in 2027-28 CPIH FYA prices (WR) </v>
      </c>
      <c r="F282" s="209">
        <f xml:space="preserve"> 'Calc_In-periodODI'!F$41</f>
        <v>0</v>
      </c>
      <c r="G282" s="208" t="str">
        <f xml:space="preserve"> 'Calc_In-periodODI'!G$41</f>
        <v>£m</v>
      </c>
      <c r="H282" s="209"/>
    </row>
    <row r="283" spans="1:8" s="208" customFormat="1" hidden="1" outlineLevel="2" x14ac:dyDescent="0.2">
      <c r="A283" s="217"/>
      <c r="B283" s="217"/>
      <c r="C283" s="218"/>
      <c r="D283" s="219"/>
      <c r="E283" s="208" t="str">
        <f xml:space="preserve"> 'Calc_In-periodODI'!E$42</f>
        <v xml:space="preserve">2028-29 ODI payments expressed in 2027-28 CPIH FYA prices (WN) </v>
      </c>
      <c r="F283" s="209">
        <f xml:space="preserve"> 'Calc_In-periodODI'!F$42</f>
        <v>0</v>
      </c>
      <c r="G283" s="208" t="str">
        <f xml:space="preserve"> 'Calc_In-periodODI'!G$42</f>
        <v>£m</v>
      </c>
      <c r="H283" s="209"/>
    </row>
    <row r="284" spans="1:8" s="208" customFormat="1" hidden="1" outlineLevel="2" x14ac:dyDescent="0.2">
      <c r="A284" s="217"/>
      <c r="B284" s="217"/>
      <c r="C284" s="218"/>
      <c r="D284" s="219"/>
      <c r="E284" s="208" t="str">
        <f xml:space="preserve"> 'Calc_In-periodODI'!E$43</f>
        <v xml:space="preserve">2028-29 ODI payments expressed in 2027-28 CPIH FYA prices (WWN) </v>
      </c>
      <c r="F284" s="209">
        <f xml:space="preserve"> 'Calc_In-periodODI'!F$43</f>
        <v>0</v>
      </c>
      <c r="G284" s="208" t="str">
        <f xml:space="preserve"> 'Calc_In-periodODI'!G$43</f>
        <v>£m</v>
      </c>
      <c r="H284" s="209"/>
    </row>
    <row r="285" spans="1:8" s="208" customFormat="1" hidden="1" outlineLevel="2" x14ac:dyDescent="0.2">
      <c r="A285" s="217"/>
      <c r="B285" s="217"/>
      <c r="C285" s="218"/>
      <c r="D285" s="219"/>
      <c r="E285" s="208" t="str">
        <f xml:space="preserve"> 'Calc_In-periodODI'!E$44</f>
        <v xml:space="preserve">2028-29 ODI payments expressed in 2027-28 CPIH FYA prices (BR) </v>
      </c>
      <c r="F285" s="209">
        <f xml:space="preserve"> 'Calc_In-periodODI'!F$44</f>
        <v>0</v>
      </c>
      <c r="G285" s="208" t="str">
        <f xml:space="preserve"> 'Calc_In-periodODI'!G$44</f>
        <v>£m</v>
      </c>
      <c r="H285" s="209"/>
    </row>
    <row r="286" spans="1:8" s="208" customFormat="1" hidden="1" outlineLevel="2" x14ac:dyDescent="0.2">
      <c r="A286" s="217"/>
      <c r="B286" s="217"/>
      <c r="C286" s="218"/>
      <c r="D286" s="219"/>
      <c r="E286" s="208" t="str">
        <f xml:space="preserve"> 'Calc_In-periodODI'!E$45</f>
        <v xml:space="preserve">2028-29 ODI payments expressed in 2027-28 CPIH FYA prices (ADDN1) </v>
      </c>
      <c r="F286" s="209">
        <f xml:space="preserve"> 'Calc_In-periodODI'!F$45</f>
        <v>0</v>
      </c>
      <c r="G286" s="208" t="str">
        <f xml:space="preserve"> 'Calc_In-periodODI'!G$45</f>
        <v>£m</v>
      </c>
      <c r="H286" s="209"/>
    </row>
    <row r="287" spans="1:8" s="208" customFormat="1" hidden="1" outlineLevel="2" x14ac:dyDescent="0.2">
      <c r="A287" s="217"/>
      <c r="B287" s="217"/>
      <c r="C287" s="218"/>
      <c r="D287" s="219"/>
      <c r="E287" s="208" t="str">
        <f xml:space="preserve"> 'Calc_In-periodODI'!E$46</f>
        <v xml:space="preserve">2028-29 ODI payments expressed in 2027-28 CPIH FYA prices (ADDN2) </v>
      </c>
      <c r="F287" s="209">
        <f xml:space="preserve"> 'Calc_In-periodODI'!F$46</f>
        <v>0</v>
      </c>
      <c r="G287" s="208" t="str">
        <f xml:space="preserve"> 'Calc_In-periodODI'!G$46</f>
        <v>£m</v>
      </c>
      <c r="H287" s="209"/>
    </row>
    <row r="288" spans="1:8" s="208" customFormat="1" hidden="1" outlineLevel="2" x14ac:dyDescent="0.2">
      <c r="A288" s="217"/>
      <c r="B288" s="217"/>
      <c r="C288" s="218"/>
      <c r="D288" s="219"/>
      <c r="E288" s="208" t="str">
        <f xml:space="preserve"> 'Calc_In-periodODI'!E$47</f>
        <v xml:space="preserve">2028-29 ODI payments expressed in 2027-28 CPIH FYA prices (Residential retail) </v>
      </c>
      <c r="F288" s="209">
        <f xml:space="preserve"> 'Calc_In-periodODI'!F$47</f>
        <v>0</v>
      </c>
      <c r="G288" s="208" t="str">
        <f xml:space="preserve"> 'Calc_In-periodODI'!G$47</f>
        <v>£m</v>
      </c>
      <c r="H288" s="209"/>
    </row>
    <row r="289" spans="1:8" s="208" customFormat="1" hidden="1" outlineLevel="2" x14ac:dyDescent="0.2">
      <c r="A289" s="217"/>
      <c r="B289" s="217"/>
      <c r="C289" s="218"/>
      <c r="D289" s="219"/>
      <c r="E289" s="208" t="str">
        <f xml:space="preserve"> 'Calc_In-periodODI'!E$48</f>
        <v xml:space="preserve">2028-29 ODI payments expressed in 2027-28 CPIH FYA prices (Business retail) </v>
      </c>
      <c r="F289" s="209">
        <f xml:space="preserve"> 'Calc_In-periodODI'!F$48</f>
        <v>0</v>
      </c>
      <c r="G289" s="208" t="str">
        <f xml:space="preserve"> 'Calc_In-periodODI'!G$48</f>
        <v>£m</v>
      </c>
      <c r="H289" s="209"/>
    </row>
    <row r="290" spans="1:8" hidden="1" outlineLevel="2" x14ac:dyDescent="0.2">
      <c r="A290" s="3"/>
      <c r="B290" s="3"/>
      <c r="C290" s="10"/>
      <c r="D290" s="11"/>
      <c r="E290" s="211" t="s">
        <v>2505</v>
      </c>
      <c r="F290" s="212">
        <f xml:space="preserve"> INDEX( $F$282:$F$289,MATCH("*(ADDN1)*", $E$282:$E$289,0 ))</f>
        <v>0</v>
      </c>
      <c r="G290" s="211" t="s">
        <v>199</v>
      </c>
      <c r="H290" s="4"/>
    </row>
    <row r="291" spans="1:8" hidden="1" outlineLevel="2" x14ac:dyDescent="0.2"/>
    <row r="292" spans="1:8" hidden="1" outlineLevel="2" x14ac:dyDescent="0.2"/>
    <row r="293" spans="1:8" hidden="1" outlineLevel="2" x14ac:dyDescent="0.2">
      <c r="B293" s="33" t="s">
        <v>1153</v>
      </c>
    </row>
    <row r="294" spans="1:8" s="208" customFormat="1" hidden="1" outlineLevel="2" x14ac:dyDescent="0.2">
      <c r="A294" s="217"/>
      <c r="B294" s="217"/>
      <c r="C294" s="218"/>
      <c r="D294" s="219"/>
      <c r="E294" s="208" t="str">
        <f xml:space="preserve"> 'Calc_In-periodODI'!E$61</f>
        <v xml:space="preserve">2028-29 Voluntary abatements expressed in 2027-28 CPIH FYA prices sign reversed (WR) </v>
      </c>
      <c r="F294" s="209">
        <f xml:space="preserve"> 'Calc_In-periodODI'!F$61</f>
        <v>0</v>
      </c>
      <c r="G294" s="208" t="str">
        <f xml:space="preserve"> 'Calc_In-periodODI'!G$61</f>
        <v>£m</v>
      </c>
      <c r="H294" s="209"/>
    </row>
    <row r="295" spans="1:8" s="208" customFormat="1" hidden="1" outlineLevel="2" x14ac:dyDescent="0.2">
      <c r="A295" s="217"/>
      <c r="B295" s="217"/>
      <c r="C295" s="218"/>
      <c r="D295" s="219"/>
      <c r="E295" s="208" t="str">
        <f xml:space="preserve"> 'Calc_In-periodODI'!E$62</f>
        <v xml:space="preserve">2028-29 Voluntary abatements expressed in 2027-28 CPIH FYA prices sign reversed (WN) </v>
      </c>
      <c r="F295" s="209">
        <f xml:space="preserve"> 'Calc_In-periodODI'!F$62</f>
        <v>0</v>
      </c>
      <c r="G295" s="208" t="str">
        <f xml:space="preserve"> 'Calc_In-periodODI'!G$62</f>
        <v>£m</v>
      </c>
      <c r="H295" s="209"/>
    </row>
    <row r="296" spans="1:8" s="208" customFormat="1" hidden="1" outlineLevel="2" x14ac:dyDescent="0.2">
      <c r="A296" s="217"/>
      <c r="B296" s="217"/>
      <c r="C296" s="218"/>
      <c r="D296" s="219"/>
      <c r="E296" s="208" t="str">
        <f xml:space="preserve"> 'Calc_In-periodODI'!E$63</f>
        <v xml:space="preserve">2028-29 Voluntary abatements expressed in 2027-28 CPIH FYA prices sign reversed (WWN) </v>
      </c>
      <c r="F296" s="209">
        <f xml:space="preserve"> 'Calc_In-periodODI'!F$63</f>
        <v>0</v>
      </c>
      <c r="G296" s="208" t="str">
        <f xml:space="preserve"> 'Calc_In-periodODI'!G$63</f>
        <v>£m</v>
      </c>
      <c r="H296" s="209"/>
    </row>
    <row r="297" spans="1:8" s="208" customFormat="1" hidden="1" outlineLevel="2" x14ac:dyDescent="0.2">
      <c r="A297" s="217"/>
      <c r="B297" s="217"/>
      <c r="C297" s="218"/>
      <c r="D297" s="219"/>
      <c r="E297" s="208" t="str">
        <f xml:space="preserve"> 'Calc_In-periodODI'!E$64</f>
        <v xml:space="preserve">2028-29 Voluntary abatements expressed in 2027-28 CPIH FYA prices sign reversed (BR) </v>
      </c>
      <c r="F297" s="209">
        <f xml:space="preserve"> 'Calc_In-periodODI'!F$64</f>
        <v>0</v>
      </c>
      <c r="G297" s="208" t="str">
        <f xml:space="preserve"> 'Calc_In-periodODI'!G$64</f>
        <v>£m</v>
      </c>
      <c r="H297" s="209"/>
    </row>
    <row r="298" spans="1:8" s="208" customFormat="1" hidden="1" outlineLevel="2" x14ac:dyDescent="0.2">
      <c r="A298" s="217"/>
      <c r="B298" s="217"/>
      <c r="C298" s="218"/>
      <c r="D298" s="219"/>
      <c r="E298" s="208" t="str">
        <f xml:space="preserve"> 'Calc_In-periodODI'!E$65</f>
        <v xml:space="preserve">2028-29 Voluntary abatements expressed in 2027-28 CPIH FYA prices sign reversed (ADDN1) </v>
      </c>
      <c r="F298" s="209">
        <f xml:space="preserve"> 'Calc_In-periodODI'!F$65</f>
        <v>0</v>
      </c>
      <c r="G298" s="208" t="str">
        <f xml:space="preserve"> 'Calc_In-periodODI'!G$65</f>
        <v>£m</v>
      </c>
      <c r="H298" s="209"/>
    </row>
    <row r="299" spans="1:8" s="208" customFormat="1" hidden="1" outlineLevel="2" x14ac:dyDescent="0.2">
      <c r="A299" s="217"/>
      <c r="B299" s="217"/>
      <c r="C299" s="218"/>
      <c r="D299" s="219"/>
      <c r="E299" s="208" t="str">
        <f xml:space="preserve"> 'Calc_In-periodODI'!E$66</f>
        <v xml:space="preserve">2028-29 Voluntary abatements expressed in 2027-28 CPIH FYA prices sign reversed (ADDN2) </v>
      </c>
      <c r="F299" s="209">
        <f xml:space="preserve"> 'Calc_In-periodODI'!F$66</f>
        <v>0</v>
      </c>
      <c r="G299" s="208" t="str">
        <f xml:space="preserve"> 'Calc_In-periodODI'!G$66</f>
        <v>£m</v>
      </c>
      <c r="H299" s="209"/>
    </row>
    <row r="300" spans="1:8" s="208" customFormat="1" hidden="1" outlineLevel="2" x14ac:dyDescent="0.2">
      <c r="A300" s="217"/>
      <c r="B300" s="217"/>
      <c r="C300" s="218"/>
      <c r="D300" s="219"/>
      <c r="E300" s="208" t="str">
        <f xml:space="preserve"> 'Calc_In-periodODI'!E$67</f>
        <v xml:space="preserve">2028-29 Voluntary abatements expressed in 2027-28 CPIH FYA prices sign reversed (Residential retail) </v>
      </c>
      <c r="F300" s="209">
        <f xml:space="preserve"> 'Calc_In-periodODI'!F$67</f>
        <v>0</v>
      </c>
      <c r="G300" s="208" t="str">
        <f xml:space="preserve"> 'Calc_In-periodODI'!G$67</f>
        <v>£m</v>
      </c>
      <c r="H300" s="209"/>
    </row>
    <row r="301" spans="1:8" s="208" customFormat="1" hidden="1" outlineLevel="2" x14ac:dyDescent="0.2">
      <c r="A301" s="217"/>
      <c r="B301" s="217"/>
      <c r="C301" s="218"/>
      <c r="D301" s="219"/>
      <c r="E301" s="208" t="str">
        <f xml:space="preserve"> 'Calc_In-periodODI'!E$68</f>
        <v xml:space="preserve">2028-29 Voluntary abatements expressed in 2027-28 CPIH FYA prices sign reversed (Business retail) </v>
      </c>
      <c r="F301" s="209">
        <f xml:space="preserve"> 'Calc_In-periodODI'!F$68</f>
        <v>0</v>
      </c>
      <c r="G301" s="208" t="str">
        <f xml:space="preserve"> 'Calc_In-periodODI'!G$68</f>
        <v>£m</v>
      </c>
      <c r="H301" s="209"/>
    </row>
    <row r="302" spans="1:8" hidden="1" outlineLevel="2" x14ac:dyDescent="0.2">
      <c r="A302" s="3"/>
      <c r="B302" s="3"/>
      <c r="C302" s="10"/>
      <c r="D302" s="11"/>
      <c r="E302" s="211" t="s">
        <v>1153</v>
      </c>
      <c r="F302" s="212">
        <f xml:space="preserve"> INDEX( $F$294:$F$301,MATCH("*(ADDN1)*", $E$294:$E$301,0 ))</f>
        <v>0</v>
      </c>
      <c r="G302" s="211" t="s">
        <v>199</v>
      </c>
      <c r="H302" s="4"/>
    </row>
    <row r="303" spans="1:8" hidden="1" outlineLevel="2" x14ac:dyDescent="0.2"/>
    <row r="304" spans="1:8" hidden="1" outlineLevel="2" x14ac:dyDescent="0.2"/>
    <row r="305" spans="1:8" hidden="1" outlineLevel="2" x14ac:dyDescent="0.2">
      <c r="B305" s="33" t="s">
        <v>762</v>
      </c>
    </row>
    <row r="306" spans="1:8" s="208" customFormat="1" hidden="1" outlineLevel="2" x14ac:dyDescent="0.2">
      <c r="A306" s="217"/>
      <c r="B306" s="217"/>
      <c r="C306" s="218"/>
      <c r="D306" s="219"/>
      <c r="E306" s="208" t="str">
        <f xml:space="preserve"> 'Calc_In-periodODI'!E$81</f>
        <v xml:space="preserve">2028-29 Voluntary deferrals expressed in 2027-28 CPIH FYA prices sign reversed (WR) </v>
      </c>
      <c r="F306" s="209">
        <f xml:space="preserve"> 'Calc_In-periodODI'!F$81</f>
        <v>0</v>
      </c>
      <c r="G306" s="208" t="str">
        <f xml:space="preserve"> 'Calc_In-periodODI'!G$81</f>
        <v>£m</v>
      </c>
      <c r="H306" s="209"/>
    </row>
    <row r="307" spans="1:8" s="208" customFormat="1" hidden="1" outlineLevel="2" x14ac:dyDescent="0.2">
      <c r="A307" s="217"/>
      <c r="B307" s="217"/>
      <c r="C307" s="218"/>
      <c r="D307" s="219"/>
      <c r="E307" s="208" t="str">
        <f xml:space="preserve"> 'Calc_In-periodODI'!E$82</f>
        <v xml:space="preserve">2028-29 Voluntary deferrals expressed in 2027-28 CPIH FYA prices sign reversed (WN) </v>
      </c>
      <c r="F307" s="209">
        <f xml:space="preserve"> 'Calc_In-periodODI'!F$82</f>
        <v>0</v>
      </c>
      <c r="G307" s="208" t="str">
        <f xml:space="preserve"> 'Calc_In-periodODI'!G$82</f>
        <v>£m</v>
      </c>
      <c r="H307" s="209"/>
    </row>
    <row r="308" spans="1:8" s="208" customFormat="1" hidden="1" outlineLevel="2" x14ac:dyDescent="0.2">
      <c r="A308" s="217"/>
      <c r="B308" s="217"/>
      <c r="C308" s="218"/>
      <c r="D308" s="219"/>
      <c r="E308" s="208" t="str">
        <f xml:space="preserve"> 'Calc_In-periodODI'!E$83</f>
        <v xml:space="preserve">2028-29 Voluntary deferrals expressed in 2027-28 CPIH FYA prices sign reversed (WWN) </v>
      </c>
      <c r="F308" s="209">
        <f xml:space="preserve"> 'Calc_In-periodODI'!F$83</f>
        <v>0</v>
      </c>
      <c r="G308" s="208" t="str">
        <f xml:space="preserve"> 'Calc_In-periodODI'!G$83</f>
        <v>£m</v>
      </c>
      <c r="H308" s="209"/>
    </row>
    <row r="309" spans="1:8" s="208" customFormat="1" hidden="1" outlineLevel="2" x14ac:dyDescent="0.2">
      <c r="A309" s="217"/>
      <c r="B309" s="217"/>
      <c r="C309" s="218"/>
      <c r="D309" s="219"/>
      <c r="E309" s="208" t="str">
        <f xml:space="preserve"> 'Calc_In-periodODI'!E$84</f>
        <v xml:space="preserve">2028-29 Voluntary deferrals expressed in 2027-28 CPIH FYA prices sign reversed (BR) </v>
      </c>
      <c r="F309" s="209">
        <f xml:space="preserve"> 'Calc_In-periodODI'!F$84</f>
        <v>0</v>
      </c>
      <c r="G309" s="208" t="str">
        <f xml:space="preserve"> 'Calc_In-periodODI'!G$84</f>
        <v>£m</v>
      </c>
      <c r="H309" s="209"/>
    </row>
    <row r="310" spans="1:8" s="208" customFormat="1" hidden="1" outlineLevel="2" x14ac:dyDescent="0.2">
      <c r="A310" s="217"/>
      <c r="B310" s="217"/>
      <c r="C310" s="218"/>
      <c r="D310" s="219"/>
      <c r="E310" s="208" t="str">
        <f xml:space="preserve"> 'Calc_In-periodODI'!E$85</f>
        <v xml:space="preserve">2028-29 Voluntary deferrals expressed in 2027-28 CPIH FYA prices sign reversed (ADDN1) </v>
      </c>
      <c r="F310" s="209">
        <f xml:space="preserve"> 'Calc_In-periodODI'!F$85</f>
        <v>0</v>
      </c>
      <c r="G310" s="208" t="str">
        <f xml:space="preserve"> 'Calc_In-periodODI'!G$85</f>
        <v>£m</v>
      </c>
      <c r="H310" s="209"/>
    </row>
    <row r="311" spans="1:8" s="208" customFormat="1" hidden="1" outlineLevel="2" x14ac:dyDescent="0.2">
      <c r="A311" s="217"/>
      <c r="B311" s="217"/>
      <c r="C311" s="218"/>
      <c r="D311" s="219"/>
      <c r="E311" s="208" t="str">
        <f xml:space="preserve"> 'Calc_In-periodODI'!E$86</f>
        <v xml:space="preserve">2028-29 Voluntary deferrals expressed in 2027-28 CPIH FYA prices sign reversed (ADDN2) </v>
      </c>
      <c r="F311" s="209">
        <f xml:space="preserve"> 'Calc_In-periodODI'!F$86</f>
        <v>0</v>
      </c>
      <c r="G311" s="208" t="str">
        <f xml:space="preserve"> 'Calc_In-periodODI'!G$86</f>
        <v>£m</v>
      </c>
      <c r="H311" s="209"/>
    </row>
    <row r="312" spans="1:8" s="208" customFormat="1" hidden="1" outlineLevel="2" x14ac:dyDescent="0.2">
      <c r="A312" s="217"/>
      <c r="B312" s="217"/>
      <c r="C312" s="218"/>
      <c r="D312" s="219"/>
      <c r="E312" s="208" t="str">
        <f xml:space="preserve"> 'Calc_In-periodODI'!E$87</f>
        <v xml:space="preserve">2028-29 Voluntary deferrals expressed in 2027-28 CPIH FYA prices sign reversed (Residential retail) </v>
      </c>
      <c r="F312" s="209">
        <f xml:space="preserve"> 'Calc_In-periodODI'!F$87</f>
        <v>0</v>
      </c>
      <c r="G312" s="208" t="str">
        <f xml:space="preserve"> 'Calc_In-periodODI'!G$87</f>
        <v>£m</v>
      </c>
      <c r="H312" s="209"/>
    </row>
    <row r="313" spans="1:8" s="208" customFormat="1" hidden="1" outlineLevel="2" x14ac:dyDescent="0.2">
      <c r="A313" s="217"/>
      <c r="B313" s="217"/>
      <c r="C313" s="218"/>
      <c r="D313" s="219"/>
      <c r="E313" s="208" t="str">
        <f xml:space="preserve"> 'Calc_In-periodODI'!E$88</f>
        <v xml:space="preserve">2028-29 Voluntary deferrals expressed in 2027-28 CPIH FYA prices sign reversed (Business retail) </v>
      </c>
      <c r="F313" s="209">
        <f xml:space="preserve"> 'Calc_In-periodODI'!F$88</f>
        <v>0</v>
      </c>
      <c r="G313" s="208" t="str">
        <f xml:space="preserve"> 'Calc_In-periodODI'!G$88</f>
        <v>£m</v>
      </c>
      <c r="H313" s="209"/>
    </row>
    <row r="314" spans="1:8" hidden="1" outlineLevel="2" x14ac:dyDescent="0.2">
      <c r="A314" s="3"/>
      <c r="B314" s="3"/>
      <c r="C314" s="10"/>
      <c r="D314" s="11"/>
      <c r="E314" s="211" t="s">
        <v>762</v>
      </c>
      <c r="F314" s="212">
        <f xml:space="preserve"> INDEX( $F$306:$F$313,MATCH("*(ADDN1)*", $E$306:$E$313,0 ))</f>
        <v>0</v>
      </c>
      <c r="G314" s="211" t="s">
        <v>199</v>
      </c>
      <c r="H314" s="4"/>
    </row>
    <row r="315" spans="1:8" hidden="1" outlineLevel="2" x14ac:dyDescent="0.2"/>
    <row r="316" spans="1:8" hidden="1" outlineLevel="2" x14ac:dyDescent="0.2"/>
    <row r="317" spans="1:8" hidden="1" outlineLevel="2" x14ac:dyDescent="0.2">
      <c r="B317" s="33" t="s">
        <v>2305</v>
      </c>
    </row>
    <row r="318" spans="1:8" s="208" customFormat="1" hidden="1" outlineLevel="2" x14ac:dyDescent="0.2">
      <c r="A318" s="217"/>
      <c r="B318" s="217"/>
      <c r="C318" s="218"/>
      <c r="D318" s="219"/>
      <c r="E318" s="208" t="str">
        <f xml:space="preserve"> 'Calc_In-periodODI'!E$101</f>
        <v xml:space="preserve">2028-29 Other bespoke adjustments expressed in 2027-28 CPIH FYA prices (WR) </v>
      </c>
      <c r="F318" s="209">
        <f xml:space="preserve"> 'Calc_In-periodODI'!F$101</f>
        <v>0</v>
      </c>
      <c r="G318" s="208" t="str">
        <f xml:space="preserve"> 'Calc_In-periodODI'!G$101</f>
        <v>£m</v>
      </c>
      <c r="H318" s="209"/>
    </row>
    <row r="319" spans="1:8" s="208" customFormat="1" hidden="1" outlineLevel="2" x14ac:dyDescent="0.2">
      <c r="A319" s="217"/>
      <c r="B319" s="217"/>
      <c r="C319" s="218"/>
      <c r="D319" s="219"/>
      <c r="E319" s="208" t="str">
        <f xml:space="preserve"> 'Calc_In-periodODI'!E$102</f>
        <v xml:space="preserve">2028-29 Other bespoke adjustments expressed in 2027-28 CPIH FYA prices (WN) </v>
      </c>
      <c r="F319" s="209">
        <f xml:space="preserve"> 'Calc_In-periodODI'!F$102</f>
        <v>0</v>
      </c>
      <c r="G319" s="208" t="str">
        <f xml:space="preserve"> 'Calc_In-periodODI'!G$102</f>
        <v>£m</v>
      </c>
      <c r="H319" s="209"/>
    </row>
    <row r="320" spans="1:8" s="208" customFormat="1" hidden="1" outlineLevel="2" x14ac:dyDescent="0.2">
      <c r="A320" s="217"/>
      <c r="B320" s="217"/>
      <c r="C320" s="218"/>
      <c r="D320" s="219"/>
      <c r="E320" s="208" t="str">
        <f xml:space="preserve"> 'Calc_In-periodODI'!E$103</f>
        <v xml:space="preserve">2028-29 Other bespoke adjustments expressed in 2027-28 CPIH FYA prices (WWN) </v>
      </c>
      <c r="F320" s="209">
        <f xml:space="preserve"> 'Calc_In-periodODI'!F$103</f>
        <v>0</v>
      </c>
      <c r="G320" s="208" t="str">
        <f xml:space="preserve"> 'Calc_In-periodODI'!G$103</f>
        <v>£m</v>
      </c>
      <c r="H320" s="209"/>
    </row>
    <row r="321" spans="1:8" s="208" customFormat="1" hidden="1" outlineLevel="2" x14ac:dyDescent="0.2">
      <c r="A321" s="217"/>
      <c r="B321" s="217"/>
      <c r="C321" s="218"/>
      <c r="D321" s="219"/>
      <c r="E321" s="208" t="str">
        <f xml:space="preserve"> 'Calc_In-periodODI'!E$104</f>
        <v xml:space="preserve">2028-29 Other bespoke adjustments expressed in 2027-28 CPIH FYA prices (BR) </v>
      </c>
      <c r="F321" s="209">
        <f xml:space="preserve"> 'Calc_In-periodODI'!F$104</f>
        <v>0</v>
      </c>
      <c r="G321" s="208" t="str">
        <f xml:space="preserve"> 'Calc_In-periodODI'!G$104</f>
        <v>£m</v>
      </c>
      <c r="H321" s="209"/>
    </row>
    <row r="322" spans="1:8" s="208" customFormat="1" hidden="1" outlineLevel="2" x14ac:dyDescent="0.2">
      <c r="A322" s="217"/>
      <c r="B322" s="217"/>
      <c r="C322" s="218"/>
      <c r="D322" s="219"/>
      <c r="E322" s="208" t="str">
        <f xml:space="preserve"> 'Calc_In-periodODI'!E$105</f>
        <v xml:space="preserve">2028-29 Other bespoke adjustments expressed in 2027-28 CPIH FYA prices (ADDN1) </v>
      </c>
      <c r="F322" s="209">
        <f xml:space="preserve"> 'Calc_In-periodODI'!F$105</f>
        <v>0</v>
      </c>
      <c r="G322" s="208" t="str">
        <f xml:space="preserve"> 'Calc_In-periodODI'!G$105</f>
        <v>£m</v>
      </c>
      <c r="H322" s="209"/>
    </row>
    <row r="323" spans="1:8" s="208" customFormat="1" hidden="1" outlineLevel="2" x14ac:dyDescent="0.2">
      <c r="A323" s="217"/>
      <c r="B323" s="217"/>
      <c r="C323" s="218"/>
      <c r="D323" s="219"/>
      <c r="E323" s="208" t="str">
        <f xml:space="preserve"> 'Calc_In-periodODI'!E$106</f>
        <v xml:space="preserve">2028-29 Other bespoke adjustments expressed in 2027-28 CPIH FYA prices (ADDN2) </v>
      </c>
      <c r="F323" s="209">
        <f xml:space="preserve"> 'Calc_In-periodODI'!F$106</f>
        <v>0</v>
      </c>
      <c r="G323" s="208" t="str">
        <f xml:space="preserve"> 'Calc_In-periodODI'!G$106</f>
        <v>£m</v>
      </c>
      <c r="H323" s="209"/>
    </row>
    <row r="324" spans="1:8" s="208" customFormat="1" hidden="1" outlineLevel="2" x14ac:dyDescent="0.2">
      <c r="A324" s="217"/>
      <c r="B324" s="217"/>
      <c r="C324" s="218"/>
      <c r="D324" s="219"/>
      <c r="E324" s="208" t="str">
        <f xml:space="preserve"> 'Calc_In-periodODI'!E$107</f>
        <v xml:space="preserve">2028-29 Other bespoke adjustments expressed in 2027-28 CPIH FYA prices (Residential retail) </v>
      </c>
      <c r="F324" s="209">
        <f xml:space="preserve"> 'Calc_In-periodODI'!F$107</f>
        <v>0</v>
      </c>
      <c r="G324" s="208" t="str">
        <f xml:space="preserve"> 'Calc_In-periodODI'!G$107</f>
        <v>£m</v>
      </c>
      <c r="H324" s="209"/>
    </row>
    <row r="325" spans="1:8" s="208" customFormat="1" hidden="1" outlineLevel="2" x14ac:dyDescent="0.2">
      <c r="A325" s="217"/>
      <c r="B325" s="217"/>
      <c r="C325" s="218"/>
      <c r="D325" s="219"/>
      <c r="E325" s="208" t="str">
        <f xml:space="preserve"> 'Calc_In-periodODI'!E$108</f>
        <v xml:space="preserve">2028-29 Other bespoke adjustments expressed in 2027-28 CPIH FYA prices (Business retail) </v>
      </c>
      <c r="F325" s="209">
        <f xml:space="preserve"> 'Calc_In-periodODI'!F$108</f>
        <v>0</v>
      </c>
      <c r="G325" s="208" t="str">
        <f xml:space="preserve"> 'Calc_In-periodODI'!G$108</f>
        <v>£m</v>
      </c>
      <c r="H325" s="209"/>
    </row>
    <row r="326" spans="1:8" hidden="1" outlineLevel="2" x14ac:dyDescent="0.2">
      <c r="A326" s="3"/>
      <c r="B326" s="3"/>
      <c r="C326" s="10"/>
      <c r="D326" s="11"/>
      <c r="E326" s="211" t="s">
        <v>2305</v>
      </c>
      <c r="F326" s="212">
        <f xml:space="preserve"> INDEX( $F$318:$F$325,MATCH("*(ADDN1)*", $E$318:$E$325,0 ))</f>
        <v>0</v>
      </c>
      <c r="G326" s="211" t="s">
        <v>199</v>
      </c>
      <c r="H326" s="4"/>
    </row>
    <row r="327" spans="1:8" hidden="1" outlineLevel="2" x14ac:dyDescent="0.2"/>
    <row r="328" spans="1:8" hidden="1" outlineLevel="2" x14ac:dyDescent="0.2"/>
    <row r="329" spans="1:8" hidden="1" outlineLevel="2" x14ac:dyDescent="0.2"/>
    <row r="330" spans="1:8" s="21" customFormat="1" hidden="1" outlineLevel="2" x14ac:dyDescent="0.2">
      <c r="A330" s="17"/>
      <c r="B330" s="17"/>
      <c r="C330" s="24"/>
      <c r="D330" s="32" t="s">
        <v>2124</v>
      </c>
    </row>
    <row r="331" spans="1:8" hidden="1" outlineLevel="2" x14ac:dyDescent="0.2"/>
    <row r="332" spans="1:8" hidden="1" outlineLevel="2" x14ac:dyDescent="0.2">
      <c r="B332" s="33" t="s">
        <v>948</v>
      </c>
    </row>
    <row r="333" spans="1:8" s="208" customFormat="1" hidden="1" outlineLevel="2" x14ac:dyDescent="0.2">
      <c r="A333" s="217"/>
      <c r="B333" s="217"/>
      <c r="C333" s="218"/>
      <c r="D333" s="219"/>
      <c r="E333" s="208" t="str">
        <f xml:space="preserve"> 'Calc_In-periodODI'!E$21</f>
        <v xml:space="preserve">2027-28 ODI payments deferred until next reporting year (tvm adjusted) expressed in 2027-28 CPIH FYA prices (WR) </v>
      </c>
      <c r="F333" s="209">
        <f xml:space="preserve"> 'Calc_In-periodODI'!F$21</f>
        <v>0</v>
      </c>
      <c r="G333" s="208" t="str">
        <f xml:space="preserve"> 'Calc_In-periodODI'!G$21</f>
        <v>£m</v>
      </c>
      <c r="H333" s="209"/>
    </row>
    <row r="334" spans="1:8" s="208" customFormat="1" hidden="1" outlineLevel="2" x14ac:dyDescent="0.2">
      <c r="A334" s="217"/>
      <c r="B334" s="217"/>
      <c r="C334" s="218"/>
      <c r="D334" s="219"/>
      <c r="E334" s="208" t="str">
        <f xml:space="preserve"> 'Calc_In-periodODI'!E$22</f>
        <v xml:space="preserve">2027-28 ODI payments deferred until next reporting year (tvm adjusted) expressed in 2027-28 CPIH FYA prices (WN) </v>
      </c>
      <c r="F334" s="209">
        <f xml:space="preserve"> 'Calc_In-periodODI'!F$22</f>
        <v>0</v>
      </c>
      <c r="G334" s="208" t="str">
        <f xml:space="preserve"> 'Calc_In-periodODI'!G$22</f>
        <v>£m</v>
      </c>
      <c r="H334" s="209"/>
    </row>
    <row r="335" spans="1:8" s="208" customFormat="1" hidden="1" outlineLevel="2" x14ac:dyDescent="0.2">
      <c r="A335" s="217"/>
      <c r="B335" s="217"/>
      <c r="C335" s="218"/>
      <c r="D335" s="219"/>
      <c r="E335" s="208" t="str">
        <f xml:space="preserve"> 'Calc_In-periodODI'!E$23</f>
        <v xml:space="preserve">2027-28 ODI payments deferred until next reporting year (tvm adjusted) expressed in 2027-28 CPIH FYA prices (WWN) </v>
      </c>
      <c r="F335" s="209">
        <f xml:space="preserve"> 'Calc_In-periodODI'!F$23</f>
        <v>0</v>
      </c>
      <c r="G335" s="208" t="str">
        <f xml:space="preserve"> 'Calc_In-periodODI'!G$23</f>
        <v>£m</v>
      </c>
      <c r="H335" s="209"/>
    </row>
    <row r="336" spans="1:8" s="208" customFormat="1" hidden="1" outlineLevel="2" x14ac:dyDescent="0.2">
      <c r="A336" s="217"/>
      <c r="B336" s="217"/>
      <c r="C336" s="218"/>
      <c r="D336" s="219"/>
      <c r="E336" s="208" t="str">
        <f xml:space="preserve"> 'Calc_In-periodODI'!E$24</f>
        <v xml:space="preserve">2027-28 ODI payments deferred until next reporting year (tvm adjusted) expressed in 2027-28 CPIH FYA prices (BR) </v>
      </c>
      <c r="F336" s="209">
        <f xml:space="preserve"> 'Calc_In-periodODI'!F$24</f>
        <v>0</v>
      </c>
      <c r="G336" s="208" t="str">
        <f xml:space="preserve"> 'Calc_In-periodODI'!G$24</f>
        <v>£m</v>
      </c>
      <c r="H336" s="209"/>
    </row>
    <row r="337" spans="1:8" s="208" customFormat="1" hidden="1" outlineLevel="2" x14ac:dyDescent="0.2">
      <c r="A337" s="217"/>
      <c r="B337" s="217"/>
      <c r="C337" s="218"/>
      <c r="D337" s="219"/>
      <c r="E337" s="208" t="str">
        <f xml:space="preserve"> 'Calc_In-periodODI'!E$25</f>
        <v xml:space="preserve">2027-28 ODI payments deferred until next reporting year (tvm adjusted) expressed in 2027-28 CPIH FYA prices (ADDN1) </v>
      </c>
      <c r="F337" s="209">
        <f xml:space="preserve"> 'Calc_In-periodODI'!F$25</f>
        <v>0</v>
      </c>
      <c r="G337" s="208" t="str">
        <f xml:space="preserve"> 'Calc_In-periodODI'!G$25</f>
        <v>£m</v>
      </c>
      <c r="H337" s="209"/>
    </row>
    <row r="338" spans="1:8" s="208" customFormat="1" hidden="1" outlineLevel="2" x14ac:dyDescent="0.2">
      <c r="A338" s="217"/>
      <c r="B338" s="217"/>
      <c r="C338" s="218"/>
      <c r="D338" s="219"/>
      <c r="E338" s="208" t="str">
        <f xml:space="preserve"> 'Calc_In-periodODI'!E$26</f>
        <v xml:space="preserve">2027-28 ODI payments deferred until next reporting year (tvm adjusted) expressed in 2027-28 CPIH FYA prices (ADDN2) </v>
      </c>
      <c r="F338" s="209">
        <f xml:space="preserve"> 'Calc_In-periodODI'!F$26</f>
        <v>0</v>
      </c>
      <c r="G338" s="208" t="str">
        <f xml:space="preserve"> 'Calc_In-periodODI'!G$26</f>
        <v>£m</v>
      </c>
      <c r="H338" s="209"/>
    </row>
    <row r="339" spans="1:8" s="208" customFormat="1" hidden="1" outlineLevel="2" x14ac:dyDescent="0.2">
      <c r="A339" s="217"/>
      <c r="B339" s="217"/>
      <c r="C339" s="218"/>
      <c r="D339" s="219"/>
      <c r="E339" s="208" t="str">
        <f xml:space="preserve"> 'Calc_In-periodODI'!E$27</f>
        <v xml:space="preserve">2027-28 ODI payments deferred until next reporting year (tvm adjusted) expressed in 2027-28 CPIH FYA prices (Residential retail) </v>
      </c>
      <c r="F339" s="209">
        <f xml:space="preserve"> 'Calc_In-periodODI'!F$27</f>
        <v>0</v>
      </c>
      <c r="G339" s="208" t="str">
        <f xml:space="preserve"> 'Calc_In-periodODI'!G$27</f>
        <v>£m</v>
      </c>
      <c r="H339" s="209"/>
    </row>
    <row r="340" spans="1:8" s="208" customFormat="1" hidden="1" outlineLevel="2" x14ac:dyDescent="0.2">
      <c r="A340" s="217"/>
      <c r="B340" s="217"/>
      <c r="C340" s="218"/>
      <c r="D340" s="219"/>
      <c r="E340" s="208" t="str">
        <f xml:space="preserve"> 'Calc_In-periodODI'!E$28</f>
        <v xml:space="preserve">2027-28 ODI payments deferred until next reporting year (tvm adjusted) expressed in 2027-28 CPIH FYA prices (Business retail) </v>
      </c>
      <c r="F340" s="209">
        <f xml:space="preserve"> 'Calc_In-periodODI'!F$28</f>
        <v>0</v>
      </c>
      <c r="G340" s="208" t="str">
        <f xml:space="preserve"> 'Calc_In-periodODI'!G$28</f>
        <v>£m</v>
      </c>
      <c r="H340" s="209"/>
    </row>
    <row r="341" spans="1:8" hidden="1" outlineLevel="2" x14ac:dyDescent="0.2">
      <c r="A341" s="3"/>
      <c r="B341" s="3"/>
      <c r="C341" s="10"/>
      <c r="D341" s="11"/>
      <c r="E341" s="211" t="s">
        <v>948</v>
      </c>
      <c r="F341" s="212">
        <f xml:space="preserve"> INDEX( $F$333:$F$340,MATCH("*(ADDN2)*", $E$333:$E$340,0 ))</f>
        <v>0</v>
      </c>
      <c r="G341" s="211" t="s">
        <v>199</v>
      </c>
      <c r="H341" s="4"/>
    </row>
    <row r="342" spans="1:8" hidden="1" outlineLevel="2" x14ac:dyDescent="0.2"/>
    <row r="343" spans="1:8" hidden="1" outlineLevel="2" x14ac:dyDescent="0.2"/>
    <row r="344" spans="1:8" hidden="1" outlineLevel="2" x14ac:dyDescent="0.2">
      <c r="B344" s="33" t="s">
        <v>1761</v>
      </c>
    </row>
    <row r="345" spans="1:8" s="208" customFormat="1" hidden="1" outlineLevel="2" x14ac:dyDescent="0.2">
      <c r="A345" s="217"/>
      <c r="B345" s="217"/>
      <c r="C345" s="218"/>
      <c r="D345" s="219"/>
      <c r="E345" s="208" t="str">
        <f xml:space="preserve"> 'Calc_In-periodODI'!E$41</f>
        <v xml:space="preserve">2028-29 ODI payments expressed in 2027-28 CPIH FYA prices (WR) </v>
      </c>
      <c r="F345" s="209">
        <f xml:space="preserve"> 'Calc_In-periodODI'!F$41</f>
        <v>0</v>
      </c>
      <c r="G345" s="208" t="str">
        <f xml:space="preserve"> 'Calc_In-periodODI'!G$41</f>
        <v>£m</v>
      </c>
      <c r="H345" s="209"/>
    </row>
    <row r="346" spans="1:8" s="208" customFormat="1" hidden="1" outlineLevel="2" x14ac:dyDescent="0.2">
      <c r="A346" s="217"/>
      <c r="B346" s="217"/>
      <c r="C346" s="218"/>
      <c r="D346" s="219"/>
      <c r="E346" s="208" t="str">
        <f xml:space="preserve"> 'Calc_In-periodODI'!E$42</f>
        <v xml:space="preserve">2028-29 ODI payments expressed in 2027-28 CPIH FYA prices (WN) </v>
      </c>
      <c r="F346" s="209">
        <f xml:space="preserve"> 'Calc_In-periodODI'!F$42</f>
        <v>0</v>
      </c>
      <c r="G346" s="208" t="str">
        <f xml:space="preserve"> 'Calc_In-periodODI'!G$42</f>
        <v>£m</v>
      </c>
      <c r="H346" s="209"/>
    </row>
    <row r="347" spans="1:8" s="208" customFormat="1" hidden="1" outlineLevel="2" x14ac:dyDescent="0.2">
      <c r="A347" s="217"/>
      <c r="B347" s="217"/>
      <c r="C347" s="218"/>
      <c r="D347" s="219"/>
      <c r="E347" s="208" t="str">
        <f xml:space="preserve"> 'Calc_In-periodODI'!E$43</f>
        <v xml:space="preserve">2028-29 ODI payments expressed in 2027-28 CPIH FYA prices (WWN) </v>
      </c>
      <c r="F347" s="209">
        <f xml:space="preserve"> 'Calc_In-periodODI'!F$43</f>
        <v>0</v>
      </c>
      <c r="G347" s="208" t="str">
        <f xml:space="preserve"> 'Calc_In-periodODI'!G$43</f>
        <v>£m</v>
      </c>
      <c r="H347" s="209"/>
    </row>
    <row r="348" spans="1:8" s="208" customFormat="1" hidden="1" outlineLevel="2" x14ac:dyDescent="0.2">
      <c r="A348" s="217"/>
      <c r="B348" s="217"/>
      <c r="C348" s="218"/>
      <c r="D348" s="219"/>
      <c r="E348" s="208" t="str">
        <f xml:space="preserve"> 'Calc_In-periodODI'!E$44</f>
        <v xml:space="preserve">2028-29 ODI payments expressed in 2027-28 CPIH FYA prices (BR) </v>
      </c>
      <c r="F348" s="209">
        <f xml:space="preserve"> 'Calc_In-periodODI'!F$44</f>
        <v>0</v>
      </c>
      <c r="G348" s="208" t="str">
        <f xml:space="preserve"> 'Calc_In-periodODI'!G$44</f>
        <v>£m</v>
      </c>
      <c r="H348" s="209"/>
    </row>
    <row r="349" spans="1:8" s="208" customFormat="1" hidden="1" outlineLevel="2" x14ac:dyDescent="0.2">
      <c r="A349" s="217"/>
      <c r="B349" s="217"/>
      <c r="C349" s="218"/>
      <c r="D349" s="219"/>
      <c r="E349" s="208" t="str">
        <f xml:space="preserve"> 'Calc_In-periodODI'!E$45</f>
        <v xml:space="preserve">2028-29 ODI payments expressed in 2027-28 CPIH FYA prices (ADDN1) </v>
      </c>
      <c r="F349" s="209">
        <f xml:space="preserve"> 'Calc_In-periodODI'!F$45</f>
        <v>0</v>
      </c>
      <c r="G349" s="208" t="str">
        <f xml:space="preserve"> 'Calc_In-periodODI'!G$45</f>
        <v>£m</v>
      </c>
      <c r="H349" s="209"/>
    </row>
    <row r="350" spans="1:8" s="208" customFormat="1" hidden="1" outlineLevel="2" x14ac:dyDescent="0.2">
      <c r="A350" s="217"/>
      <c r="B350" s="217"/>
      <c r="C350" s="218"/>
      <c r="D350" s="219"/>
      <c r="E350" s="208" t="str">
        <f xml:space="preserve"> 'Calc_In-periodODI'!E$46</f>
        <v xml:space="preserve">2028-29 ODI payments expressed in 2027-28 CPIH FYA prices (ADDN2) </v>
      </c>
      <c r="F350" s="209">
        <f xml:space="preserve"> 'Calc_In-periodODI'!F$46</f>
        <v>0</v>
      </c>
      <c r="G350" s="208" t="str">
        <f xml:space="preserve"> 'Calc_In-periodODI'!G$46</f>
        <v>£m</v>
      </c>
      <c r="H350" s="209"/>
    </row>
    <row r="351" spans="1:8" s="208" customFormat="1" hidden="1" outlineLevel="2" x14ac:dyDescent="0.2">
      <c r="A351" s="217"/>
      <c r="B351" s="217"/>
      <c r="C351" s="218"/>
      <c r="D351" s="219"/>
      <c r="E351" s="208" t="str">
        <f xml:space="preserve"> 'Calc_In-periodODI'!E$47</f>
        <v xml:space="preserve">2028-29 ODI payments expressed in 2027-28 CPIH FYA prices (Residential retail) </v>
      </c>
      <c r="F351" s="209">
        <f xml:space="preserve"> 'Calc_In-periodODI'!F$47</f>
        <v>0</v>
      </c>
      <c r="G351" s="208" t="str">
        <f xml:space="preserve"> 'Calc_In-periodODI'!G$47</f>
        <v>£m</v>
      </c>
      <c r="H351" s="209"/>
    </row>
    <row r="352" spans="1:8" s="208" customFormat="1" hidden="1" outlineLevel="2" x14ac:dyDescent="0.2">
      <c r="A352" s="217"/>
      <c r="B352" s="217"/>
      <c r="C352" s="218"/>
      <c r="D352" s="219"/>
      <c r="E352" s="208" t="str">
        <f xml:space="preserve"> 'Calc_In-periodODI'!E$48</f>
        <v xml:space="preserve">2028-29 ODI payments expressed in 2027-28 CPIH FYA prices (Business retail) </v>
      </c>
      <c r="F352" s="209">
        <f xml:space="preserve"> 'Calc_In-periodODI'!F$48</f>
        <v>0</v>
      </c>
      <c r="G352" s="208" t="str">
        <f xml:space="preserve"> 'Calc_In-periodODI'!G$48</f>
        <v>£m</v>
      </c>
      <c r="H352" s="209"/>
    </row>
    <row r="353" spans="1:8" hidden="1" outlineLevel="2" x14ac:dyDescent="0.2">
      <c r="A353" s="3"/>
      <c r="B353" s="3"/>
      <c r="C353" s="10"/>
      <c r="D353" s="11"/>
      <c r="E353" s="211" t="s">
        <v>1761</v>
      </c>
      <c r="F353" s="212">
        <f xml:space="preserve"> INDEX( $F$345:$F$352,MATCH("*(ADDN2)*", $E$345:$E$352,0 ))</f>
        <v>0</v>
      </c>
      <c r="G353" s="211" t="s">
        <v>199</v>
      </c>
      <c r="H353" s="4"/>
    </row>
    <row r="354" spans="1:8" hidden="1" outlineLevel="2" x14ac:dyDescent="0.2"/>
    <row r="355" spans="1:8" hidden="1" outlineLevel="2" x14ac:dyDescent="0.2"/>
    <row r="356" spans="1:8" hidden="1" outlineLevel="2" x14ac:dyDescent="0.2">
      <c r="B356" s="33" t="s">
        <v>411</v>
      </c>
    </row>
    <row r="357" spans="1:8" s="208" customFormat="1" hidden="1" outlineLevel="2" x14ac:dyDescent="0.2">
      <c r="A357" s="217"/>
      <c r="B357" s="217"/>
      <c r="C357" s="218"/>
      <c r="D357" s="219"/>
      <c r="E357" s="208" t="str">
        <f xml:space="preserve"> 'Calc_In-periodODI'!E$61</f>
        <v xml:space="preserve">2028-29 Voluntary abatements expressed in 2027-28 CPIH FYA prices sign reversed (WR) </v>
      </c>
      <c r="F357" s="209">
        <f xml:space="preserve"> 'Calc_In-periodODI'!F$61</f>
        <v>0</v>
      </c>
      <c r="G357" s="208" t="str">
        <f xml:space="preserve"> 'Calc_In-periodODI'!G$61</f>
        <v>£m</v>
      </c>
      <c r="H357" s="209"/>
    </row>
    <row r="358" spans="1:8" s="208" customFormat="1" hidden="1" outlineLevel="2" x14ac:dyDescent="0.2">
      <c r="A358" s="217"/>
      <c r="B358" s="217"/>
      <c r="C358" s="218"/>
      <c r="D358" s="219"/>
      <c r="E358" s="208" t="str">
        <f xml:space="preserve"> 'Calc_In-periodODI'!E$62</f>
        <v xml:space="preserve">2028-29 Voluntary abatements expressed in 2027-28 CPIH FYA prices sign reversed (WN) </v>
      </c>
      <c r="F358" s="209">
        <f xml:space="preserve"> 'Calc_In-periodODI'!F$62</f>
        <v>0</v>
      </c>
      <c r="G358" s="208" t="str">
        <f xml:space="preserve"> 'Calc_In-periodODI'!G$62</f>
        <v>£m</v>
      </c>
      <c r="H358" s="209"/>
    </row>
    <row r="359" spans="1:8" s="208" customFormat="1" hidden="1" outlineLevel="2" x14ac:dyDescent="0.2">
      <c r="A359" s="217"/>
      <c r="B359" s="217"/>
      <c r="C359" s="218"/>
      <c r="D359" s="219"/>
      <c r="E359" s="208" t="str">
        <f xml:space="preserve"> 'Calc_In-periodODI'!E$63</f>
        <v xml:space="preserve">2028-29 Voluntary abatements expressed in 2027-28 CPIH FYA prices sign reversed (WWN) </v>
      </c>
      <c r="F359" s="209">
        <f xml:space="preserve"> 'Calc_In-periodODI'!F$63</f>
        <v>0</v>
      </c>
      <c r="G359" s="208" t="str">
        <f xml:space="preserve"> 'Calc_In-periodODI'!G$63</f>
        <v>£m</v>
      </c>
      <c r="H359" s="209"/>
    </row>
    <row r="360" spans="1:8" s="208" customFormat="1" hidden="1" outlineLevel="2" x14ac:dyDescent="0.2">
      <c r="A360" s="217"/>
      <c r="B360" s="217"/>
      <c r="C360" s="218"/>
      <c r="D360" s="219"/>
      <c r="E360" s="208" t="str">
        <f xml:space="preserve"> 'Calc_In-periodODI'!E$64</f>
        <v xml:space="preserve">2028-29 Voluntary abatements expressed in 2027-28 CPIH FYA prices sign reversed (BR) </v>
      </c>
      <c r="F360" s="209">
        <f xml:space="preserve"> 'Calc_In-periodODI'!F$64</f>
        <v>0</v>
      </c>
      <c r="G360" s="208" t="str">
        <f xml:space="preserve"> 'Calc_In-periodODI'!G$64</f>
        <v>£m</v>
      </c>
      <c r="H360" s="209"/>
    </row>
    <row r="361" spans="1:8" s="208" customFormat="1" hidden="1" outlineLevel="2" x14ac:dyDescent="0.2">
      <c r="A361" s="217"/>
      <c r="B361" s="217"/>
      <c r="C361" s="218"/>
      <c r="D361" s="219"/>
      <c r="E361" s="208" t="str">
        <f xml:space="preserve"> 'Calc_In-periodODI'!E$65</f>
        <v xml:space="preserve">2028-29 Voluntary abatements expressed in 2027-28 CPIH FYA prices sign reversed (ADDN1) </v>
      </c>
      <c r="F361" s="209">
        <f xml:space="preserve"> 'Calc_In-periodODI'!F$65</f>
        <v>0</v>
      </c>
      <c r="G361" s="208" t="str">
        <f xml:space="preserve"> 'Calc_In-periodODI'!G$65</f>
        <v>£m</v>
      </c>
      <c r="H361" s="209"/>
    </row>
    <row r="362" spans="1:8" s="208" customFormat="1" hidden="1" outlineLevel="2" x14ac:dyDescent="0.2">
      <c r="A362" s="217"/>
      <c r="B362" s="217"/>
      <c r="C362" s="218"/>
      <c r="D362" s="219"/>
      <c r="E362" s="208" t="str">
        <f xml:space="preserve"> 'Calc_In-periodODI'!E$66</f>
        <v xml:space="preserve">2028-29 Voluntary abatements expressed in 2027-28 CPIH FYA prices sign reversed (ADDN2) </v>
      </c>
      <c r="F362" s="209">
        <f xml:space="preserve"> 'Calc_In-periodODI'!F$66</f>
        <v>0</v>
      </c>
      <c r="G362" s="208" t="str">
        <f xml:space="preserve"> 'Calc_In-periodODI'!G$66</f>
        <v>£m</v>
      </c>
      <c r="H362" s="209"/>
    </row>
    <row r="363" spans="1:8" s="208" customFormat="1" hidden="1" outlineLevel="2" x14ac:dyDescent="0.2">
      <c r="A363" s="217"/>
      <c r="B363" s="217"/>
      <c r="C363" s="218"/>
      <c r="D363" s="219"/>
      <c r="E363" s="208" t="str">
        <f xml:space="preserve"> 'Calc_In-periodODI'!E$67</f>
        <v xml:space="preserve">2028-29 Voluntary abatements expressed in 2027-28 CPIH FYA prices sign reversed (Residential retail) </v>
      </c>
      <c r="F363" s="209">
        <f xml:space="preserve"> 'Calc_In-periodODI'!F$67</f>
        <v>0</v>
      </c>
      <c r="G363" s="208" t="str">
        <f xml:space="preserve"> 'Calc_In-periodODI'!G$67</f>
        <v>£m</v>
      </c>
      <c r="H363" s="209"/>
    </row>
    <row r="364" spans="1:8" s="208" customFormat="1" hidden="1" outlineLevel="2" x14ac:dyDescent="0.2">
      <c r="A364" s="217"/>
      <c r="B364" s="217"/>
      <c r="C364" s="218"/>
      <c r="D364" s="219"/>
      <c r="E364" s="208" t="str">
        <f xml:space="preserve"> 'Calc_In-periodODI'!E$68</f>
        <v xml:space="preserve">2028-29 Voluntary abatements expressed in 2027-28 CPIH FYA prices sign reversed (Business retail) </v>
      </c>
      <c r="F364" s="209">
        <f xml:space="preserve"> 'Calc_In-periodODI'!F$68</f>
        <v>0</v>
      </c>
      <c r="G364" s="208" t="str">
        <f xml:space="preserve"> 'Calc_In-periodODI'!G$68</f>
        <v>£m</v>
      </c>
      <c r="H364" s="209"/>
    </row>
    <row r="365" spans="1:8" hidden="1" outlineLevel="2" x14ac:dyDescent="0.2">
      <c r="A365" s="3"/>
      <c r="B365" s="3"/>
      <c r="C365" s="10"/>
      <c r="D365" s="11"/>
      <c r="E365" s="211" t="s">
        <v>411</v>
      </c>
      <c r="F365" s="212">
        <f xml:space="preserve"> INDEX( $F$357:$F$364,MATCH("*(ADDN2)*", $E$357:$E$364,0 ))</f>
        <v>0</v>
      </c>
      <c r="G365" s="211" t="s">
        <v>199</v>
      </c>
      <c r="H365" s="4"/>
    </row>
    <row r="366" spans="1:8" hidden="1" outlineLevel="2" x14ac:dyDescent="0.2"/>
    <row r="367" spans="1:8" hidden="1" outlineLevel="2" x14ac:dyDescent="0.2"/>
    <row r="368" spans="1:8" hidden="1" outlineLevel="2" x14ac:dyDescent="0.2">
      <c r="B368" s="33" t="s">
        <v>63</v>
      </c>
    </row>
    <row r="369" spans="1:8" s="208" customFormat="1" hidden="1" outlineLevel="2" x14ac:dyDescent="0.2">
      <c r="A369" s="217"/>
      <c r="B369" s="217"/>
      <c r="C369" s="218"/>
      <c r="D369" s="219"/>
      <c r="E369" s="208" t="str">
        <f xml:space="preserve"> 'Calc_In-periodODI'!E$81</f>
        <v xml:space="preserve">2028-29 Voluntary deferrals expressed in 2027-28 CPIH FYA prices sign reversed (WR) </v>
      </c>
      <c r="F369" s="209">
        <f xml:space="preserve"> 'Calc_In-periodODI'!F$81</f>
        <v>0</v>
      </c>
      <c r="G369" s="208" t="str">
        <f xml:space="preserve"> 'Calc_In-periodODI'!G$81</f>
        <v>£m</v>
      </c>
      <c r="H369" s="209"/>
    </row>
    <row r="370" spans="1:8" s="208" customFormat="1" hidden="1" outlineLevel="2" x14ac:dyDescent="0.2">
      <c r="A370" s="217"/>
      <c r="B370" s="217"/>
      <c r="C370" s="218"/>
      <c r="D370" s="219"/>
      <c r="E370" s="208" t="str">
        <f xml:space="preserve"> 'Calc_In-periodODI'!E$82</f>
        <v xml:space="preserve">2028-29 Voluntary deferrals expressed in 2027-28 CPIH FYA prices sign reversed (WN) </v>
      </c>
      <c r="F370" s="209">
        <f xml:space="preserve"> 'Calc_In-periodODI'!F$82</f>
        <v>0</v>
      </c>
      <c r="G370" s="208" t="str">
        <f xml:space="preserve"> 'Calc_In-periodODI'!G$82</f>
        <v>£m</v>
      </c>
      <c r="H370" s="209"/>
    </row>
    <row r="371" spans="1:8" s="208" customFormat="1" hidden="1" outlineLevel="2" x14ac:dyDescent="0.2">
      <c r="A371" s="217"/>
      <c r="B371" s="217"/>
      <c r="C371" s="218"/>
      <c r="D371" s="219"/>
      <c r="E371" s="208" t="str">
        <f xml:space="preserve"> 'Calc_In-periodODI'!E$83</f>
        <v xml:space="preserve">2028-29 Voluntary deferrals expressed in 2027-28 CPIH FYA prices sign reversed (WWN) </v>
      </c>
      <c r="F371" s="209">
        <f xml:space="preserve"> 'Calc_In-periodODI'!F$83</f>
        <v>0</v>
      </c>
      <c r="G371" s="208" t="str">
        <f xml:space="preserve"> 'Calc_In-periodODI'!G$83</f>
        <v>£m</v>
      </c>
      <c r="H371" s="209"/>
    </row>
    <row r="372" spans="1:8" s="208" customFormat="1" hidden="1" outlineLevel="2" x14ac:dyDescent="0.2">
      <c r="A372" s="217"/>
      <c r="B372" s="217"/>
      <c r="C372" s="218"/>
      <c r="D372" s="219"/>
      <c r="E372" s="208" t="str">
        <f xml:space="preserve"> 'Calc_In-periodODI'!E$84</f>
        <v xml:space="preserve">2028-29 Voluntary deferrals expressed in 2027-28 CPIH FYA prices sign reversed (BR) </v>
      </c>
      <c r="F372" s="209">
        <f xml:space="preserve"> 'Calc_In-periodODI'!F$84</f>
        <v>0</v>
      </c>
      <c r="G372" s="208" t="str">
        <f xml:space="preserve"> 'Calc_In-periodODI'!G$84</f>
        <v>£m</v>
      </c>
      <c r="H372" s="209"/>
    </row>
    <row r="373" spans="1:8" s="208" customFormat="1" hidden="1" outlineLevel="2" x14ac:dyDescent="0.2">
      <c r="A373" s="217"/>
      <c r="B373" s="217"/>
      <c r="C373" s="218"/>
      <c r="D373" s="219"/>
      <c r="E373" s="208" t="str">
        <f xml:space="preserve"> 'Calc_In-periodODI'!E$85</f>
        <v xml:space="preserve">2028-29 Voluntary deferrals expressed in 2027-28 CPIH FYA prices sign reversed (ADDN1) </v>
      </c>
      <c r="F373" s="209">
        <f xml:space="preserve"> 'Calc_In-periodODI'!F$85</f>
        <v>0</v>
      </c>
      <c r="G373" s="208" t="str">
        <f xml:space="preserve"> 'Calc_In-periodODI'!G$85</f>
        <v>£m</v>
      </c>
      <c r="H373" s="209"/>
    </row>
    <row r="374" spans="1:8" s="208" customFormat="1" hidden="1" outlineLevel="2" x14ac:dyDescent="0.2">
      <c r="A374" s="217"/>
      <c r="B374" s="217"/>
      <c r="C374" s="218"/>
      <c r="D374" s="219"/>
      <c r="E374" s="208" t="str">
        <f xml:space="preserve"> 'Calc_In-periodODI'!E$86</f>
        <v xml:space="preserve">2028-29 Voluntary deferrals expressed in 2027-28 CPIH FYA prices sign reversed (ADDN2) </v>
      </c>
      <c r="F374" s="209">
        <f xml:space="preserve"> 'Calc_In-periodODI'!F$86</f>
        <v>0</v>
      </c>
      <c r="G374" s="208" t="str">
        <f xml:space="preserve"> 'Calc_In-periodODI'!G$86</f>
        <v>£m</v>
      </c>
      <c r="H374" s="209"/>
    </row>
    <row r="375" spans="1:8" s="208" customFormat="1" hidden="1" outlineLevel="2" x14ac:dyDescent="0.2">
      <c r="A375" s="217"/>
      <c r="B375" s="217"/>
      <c r="C375" s="218"/>
      <c r="D375" s="219"/>
      <c r="E375" s="208" t="str">
        <f xml:space="preserve"> 'Calc_In-periodODI'!E$87</f>
        <v xml:space="preserve">2028-29 Voluntary deferrals expressed in 2027-28 CPIH FYA prices sign reversed (Residential retail) </v>
      </c>
      <c r="F375" s="209">
        <f xml:space="preserve"> 'Calc_In-periodODI'!F$87</f>
        <v>0</v>
      </c>
      <c r="G375" s="208" t="str">
        <f xml:space="preserve"> 'Calc_In-periodODI'!G$87</f>
        <v>£m</v>
      </c>
      <c r="H375" s="209"/>
    </row>
    <row r="376" spans="1:8" s="208" customFormat="1" hidden="1" outlineLevel="2" x14ac:dyDescent="0.2">
      <c r="A376" s="217"/>
      <c r="B376" s="217"/>
      <c r="C376" s="218"/>
      <c r="D376" s="219"/>
      <c r="E376" s="208" t="str">
        <f xml:space="preserve"> 'Calc_In-periodODI'!E$88</f>
        <v xml:space="preserve">2028-29 Voluntary deferrals expressed in 2027-28 CPIH FYA prices sign reversed (Business retail) </v>
      </c>
      <c r="F376" s="209">
        <f xml:space="preserve"> 'Calc_In-periodODI'!F$88</f>
        <v>0</v>
      </c>
      <c r="G376" s="208" t="str">
        <f xml:space="preserve"> 'Calc_In-periodODI'!G$88</f>
        <v>£m</v>
      </c>
      <c r="H376" s="209"/>
    </row>
    <row r="377" spans="1:8" hidden="1" outlineLevel="2" x14ac:dyDescent="0.2">
      <c r="A377" s="3"/>
      <c r="B377" s="3"/>
      <c r="C377" s="10"/>
      <c r="D377" s="11"/>
      <c r="E377" s="211" t="s">
        <v>63</v>
      </c>
      <c r="F377" s="212">
        <f xml:space="preserve"> INDEX( $F$369:$F$376,MATCH("*(ADDN2)*", $E$369:$E$376,0 ))</f>
        <v>0</v>
      </c>
      <c r="G377" s="211" t="s">
        <v>199</v>
      </c>
      <c r="H377" s="4"/>
    </row>
    <row r="378" spans="1:8" hidden="1" outlineLevel="2" x14ac:dyDescent="0.2"/>
    <row r="379" spans="1:8" hidden="1" outlineLevel="2" x14ac:dyDescent="0.2"/>
    <row r="380" spans="1:8" hidden="1" outlineLevel="2" x14ac:dyDescent="0.2">
      <c r="B380" s="33" t="s">
        <v>1762</v>
      </c>
    </row>
    <row r="381" spans="1:8" s="208" customFormat="1" hidden="1" outlineLevel="2" x14ac:dyDescent="0.2">
      <c r="A381" s="217"/>
      <c r="B381" s="217"/>
      <c r="C381" s="218"/>
      <c r="D381" s="219"/>
      <c r="E381" s="208" t="str">
        <f xml:space="preserve"> 'Calc_In-periodODI'!E$101</f>
        <v xml:space="preserve">2028-29 Other bespoke adjustments expressed in 2027-28 CPIH FYA prices (WR) </v>
      </c>
      <c r="F381" s="209">
        <f xml:space="preserve"> 'Calc_In-periodODI'!F$101</f>
        <v>0</v>
      </c>
      <c r="G381" s="208" t="str">
        <f xml:space="preserve"> 'Calc_In-periodODI'!G$101</f>
        <v>£m</v>
      </c>
      <c r="H381" s="209"/>
    </row>
    <row r="382" spans="1:8" s="208" customFormat="1" hidden="1" outlineLevel="2" x14ac:dyDescent="0.2">
      <c r="A382" s="217"/>
      <c r="B382" s="217"/>
      <c r="C382" s="218"/>
      <c r="D382" s="219"/>
      <c r="E382" s="208" t="str">
        <f xml:space="preserve"> 'Calc_In-periodODI'!E$102</f>
        <v xml:space="preserve">2028-29 Other bespoke adjustments expressed in 2027-28 CPIH FYA prices (WN) </v>
      </c>
      <c r="F382" s="209">
        <f xml:space="preserve"> 'Calc_In-periodODI'!F$102</f>
        <v>0</v>
      </c>
      <c r="G382" s="208" t="str">
        <f xml:space="preserve"> 'Calc_In-periodODI'!G$102</f>
        <v>£m</v>
      </c>
      <c r="H382" s="209"/>
    </row>
    <row r="383" spans="1:8" s="208" customFormat="1" hidden="1" outlineLevel="2" x14ac:dyDescent="0.2">
      <c r="A383" s="217"/>
      <c r="B383" s="217"/>
      <c r="C383" s="218"/>
      <c r="D383" s="219"/>
      <c r="E383" s="208" t="str">
        <f xml:space="preserve"> 'Calc_In-periodODI'!E$103</f>
        <v xml:space="preserve">2028-29 Other bespoke adjustments expressed in 2027-28 CPIH FYA prices (WWN) </v>
      </c>
      <c r="F383" s="209">
        <f xml:space="preserve"> 'Calc_In-periodODI'!F$103</f>
        <v>0</v>
      </c>
      <c r="G383" s="208" t="str">
        <f xml:space="preserve"> 'Calc_In-periodODI'!G$103</f>
        <v>£m</v>
      </c>
      <c r="H383" s="209"/>
    </row>
    <row r="384" spans="1:8" s="208" customFormat="1" hidden="1" outlineLevel="2" x14ac:dyDescent="0.2">
      <c r="A384" s="217"/>
      <c r="B384" s="217"/>
      <c r="C384" s="218"/>
      <c r="D384" s="219"/>
      <c r="E384" s="208" t="str">
        <f xml:space="preserve"> 'Calc_In-periodODI'!E$104</f>
        <v xml:space="preserve">2028-29 Other bespoke adjustments expressed in 2027-28 CPIH FYA prices (BR) </v>
      </c>
      <c r="F384" s="209">
        <f xml:space="preserve"> 'Calc_In-periodODI'!F$104</f>
        <v>0</v>
      </c>
      <c r="G384" s="208" t="str">
        <f xml:space="preserve"> 'Calc_In-periodODI'!G$104</f>
        <v>£m</v>
      </c>
      <c r="H384" s="209"/>
    </row>
    <row r="385" spans="1:8" s="208" customFormat="1" hidden="1" outlineLevel="2" x14ac:dyDescent="0.2">
      <c r="A385" s="217"/>
      <c r="B385" s="217"/>
      <c r="C385" s="218"/>
      <c r="D385" s="219"/>
      <c r="E385" s="208" t="str">
        <f xml:space="preserve"> 'Calc_In-periodODI'!E$105</f>
        <v xml:space="preserve">2028-29 Other bespoke adjustments expressed in 2027-28 CPIH FYA prices (ADDN1) </v>
      </c>
      <c r="F385" s="209">
        <f xml:space="preserve"> 'Calc_In-periodODI'!F$105</f>
        <v>0</v>
      </c>
      <c r="G385" s="208" t="str">
        <f xml:space="preserve"> 'Calc_In-periodODI'!G$105</f>
        <v>£m</v>
      </c>
      <c r="H385" s="209"/>
    </row>
    <row r="386" spans="1:8" s="208" customFormat="1" hidden="1" outlineLevel="2" x14ac:dyDescent="0.2">
      <c r="A386" s="217"/>
      <c r="B386" s="217"/>
      <c r="C386" s="218"/>
      <c r="D386" s="219"/>
      <c r="E386" s="208" t="str">
        <f xml:space="preserve"> 'Calc_In-periodODI'!E$106</f>
        <v xml:space="preserve">2028-29 Other bespoke adjustments expressed in 2027-28 CPIH FYA prices (ADDN2) </v>
      </c>
      <c r="F386" s="209">
        <f xml:space="preserve"> 'Calc_In-periodODI'!F$106</f>
        <v>0</v>
      </c>
      <c r="G386" s="208" t="str">
        <f xml:space="preserve"> 'Calc_In-periodODI'!G$106</f>
        <v>£m</v>
      </c>
      <c r="H386" s="209"/>
    </row>
    <row r="387" spans="1:8" s="208" customFormat="1" hidden="1" outlineLevel="2" x14ac:dyDescent="0.2">
      <c r="A387" s="217"/>
      <c r="B387" s="217"/>
      <c r="C387" s="218"/>
      <c r="D387" s="219"/>
      <c r="E387" s="208" t="str">
        <f xml:space="preserve"> 'Calc_In-periodODI'!E$107</f>
        <v xml:space="preserve">2028-29 Other bespoke adjustments expressed in 2027-28 CPIH FYA prices (Residential retail) </v>
      </c>
      <c r="F387" s="209">
        <f xml:space="preserve"> 'Calc_In-periodODI'!F$107</f>
        <v>0</v>
      </c>
      <c r="G387" s="208" t="str">
        <f xml:space="preserve"> 'Calc_In-periodODI'!G$107</f>
        <v>£m</v>
      </c>
      <c r="H387" s="209"/>
    </row>
    <row r="388" spans="1:8" s="208" customFormat="1" hidden="1" outlineLevel="2" x14ac:dyDescent="0.2">
      <c r="A388" s="217"/>
      <c r="B388" s="217"/>
      <c r="C388" s="218"/>
      <c r="D388" s="219"/>
      <c r="E388" s="208" t="str">
        <f xml:space="preserve"> 'Calc_In-periodODI'!E$108</f>
        <v xml:space="preserve">2028-29 Other bespoke adjustments expressed in 2027-28 CPIH FYA prices (Business retail) </v>
      </c>
      <c r="F388" s="209">
        <f xml:space="preserve"> 'Calc_In-periodODI'!F$108</f>
        <v>0</v>
      </c>
      <c r="G388" s="208" t="str">
        <f xml:space="preserve"> 'Calc_In-periodODI'!G$108</f>
        <v>£m</v>
      </c>
      <c r="H388" s="209"/>
    </row>
    <row r="389" spans="1:8" hidden="1" outlineLevel="2" x14ac:dyDescent="0.2">
      <c r="A389" s="3"/>
      <c r="B389" s="3"/>
      <c r="C389" s="10"/>
      <c r="D389" s="11"/>
      <c r="E389" s="211" t="s">
        <v>1762</v>
      </c>
      <c r="F389" s="212">
        <f xml:space="preserve"> INDEX( $F$381:$F$388,MATCH("*(ADDN2)*", $E$381:$E$388,0 ))</f>
        <v>0</v>
      </c>
      <c r="G389" s="211" t="s">
        <v>199</v>
      </c>
      <c r="H389" s="4"/>
    </row>
    <row r="390" spans="1:8" hidden="1" outlineLevel="2" x14ac:dyDescent="0.2"/>
    <row r="391" spans="1:8" hidden="1" outlineLevel="2" x14ac:dyDescent="0.2"/>
    <row r="392" spans="1:8" hidden="1" outlineLevel="2" x14ac:dyDescent="0.2"/>
    <row r="393" spans="1:8" s="21" customFormat="1" hidden="1" outlineLevel="2" x14ac:dyDescent="0.2">
      <c r="A393" s="17"/>
      <c r="B393" s="17"/>
      <c r="C393" s="24"/>
      <c r="D393" s="32" t="s">
        <v>1896</v>
      </c>
    </row>
    <row r="394" spans="1:8" hidden="1" outlineLevel="2" x14ac:dyDescent="0.2"/>
    <row r="395" spans="1:8" hidden="1" outlineLevel="2" x14ac:dyDescent="0.2">
      <c r="B395" s="33" t="s">
        <v>1763</v>
      </c>
    </row>
    <row r="396" spans="1:8" s="208" customFormat="1" hidden="1" outlineLevel="2" x14ac:dyDescent="0.2">
      <c r="A396" s="217"/>
      <c r="B396" s="217"/>
      <c r="C396" s="218"/>
      <c r="D396" s="219"/>
      <c r="E396" s="208" t="str">
        <f xml:space="preserve"> 'Calc_In-periodODI'!E$21</f>
        <v xml:space="preserve">2027-28 ODI payments deferred until next reporting year (tvm adjusted) expressed in 2027-28 CPIH FYA prices (WR) </v>
      </c>
      <c r="F396" s="209">
        <f xml:space="preserve"> 'Calc_In-periodODI'!F$21</f>
        <v>0</v>
      </c>
      <c r="G396" s="208" t="str">
        <f xml:space="preserve"> 'Calc_In-periodODI'!G$21</f>
        <v>£m</v>
      </c>
      <c r="H396" s="209"/>
    </row>
    <row r="397" spans="1:8" s="208" customFormat="1" hidden="1" outlineLevel="2" x14ac:dyDescent="0.2">
      <c r="A397" s="217"/>
      <c r="B397" s="217"/>
      <c r="C397" s="218"/>
      <c r="D397" s="219"/>
      <c r="E397" s="208" t="str">
        <f xml:space="preserve"> 'Calc_In-periodODI'!E$22</f>
        <v xml:space="preserve">2027-28 ODI payments deferred until next reporting year (tvm adjusted) expressed in 2027-28 CPIH FYA prices (WN) </v>
      </c>
      <c r="F397" s="209">
        <f xml:space="preserve"> 'Calc_In-periodODI'!F$22</f>
        <v>0</v>
      </c>
      <c r="G397" s="208" t="str">
        <f xml:space="preserve"> 'Calc_In-periodODI'!G$22</f>
        <v>£m</v>
      </c>
      <c r="H397" s="209"/>
    </row>
    <row r="398" spans="1:8" s="208" customFormat="1" hidden="1" outlineLevel="2" x14ac:dyDescent="0.2">
      <c r="A398" s="217"/>
      <c r="B398" s="217"/>
      <c r="C398" s="218"/>
      <c r="D398" s="219"/>
      <c r="E398" s="208" t="str">
        <f xml:space="preserve"> 'Calc_In-periodODI'!E$23</f>
        <v xml:space="preserve">2027-28 ODI payments deferred until next reporting year (tvm adjusted) expressed in 2027-28 CPIH FYA prices (WWN) </v>
      </c>
      <c r="F398" s="209">
        <f xml:space="preserve"> 'Calc_In-periodODI'!F$23</f>
        <v>0</v>
      </c>
      <c r="G398" s="208" t="str">
        <f xml:space="preserve"> 'Calc_In-periodODI'!G$23</f>
        <v>£m</v>
      </c>
      <c r="H398" s="209"/>
    </row>
    <row r="399" spans="1:8" s="208" customFormat="1" hidden="1" outlineLevel="2" x14ac:dyDescent="0.2">
      <c r="A399" s="217"/>
      <c r="B399" s="217"/>
      <c r="C399" s="218"/>
      <c r="D399" s="219"/>
      <c r="E399" s="208" t="str">
        <f xml:space="preserve"> 'Calc_In-periodODI'!E$24</f>
        <v xml:space="preserve">2027-28 ODI payments deferred until next reporting year (tvm adjusted) expressed in 2027-28 CPIH FYA prices (BR) </v>
      </c>
      <c r="F399" s="209">
        <f xml:space="preserve"> 'Calc_In-periodODI'!F$24</f>
        <v>0</v>
      </c>
      <c r="G399" s="208" t="str">
        <f xml:space="preserve"> 'Calc_In-periodODI'!G$24</f>
        <v>£m</v>
      </c>
      <c r="H399" s="209"/>
    </row>
    <row r="400" spans="1:8" s="208" customFormat="1" hidden="1" outlineLevel="2" x14ac:dyDescent="0.2">
      <c r="A400" s="217"/>
      <c r="B400" s="217"/>
      <c r="C400" s="218"/>
      <c r="D400" s="219"/>
      <c r="E400" s="208" t="str">
        <f xml:space="preserve"> 'Calc_In-periodODI'!E$25</f>
        <v xml:space="preserve">2027-28 ODI payments deferred until next reporting year (tvm adjusted) expressed in 2027-28 CPIH FYA prices (ADDN1) </v>
      </c>
      <c r="F400" s="209">
        <f xml:space="preserve"> 'Calc_In-periodODI'!F$25</f>
        <v>0</v>
      </c>
      <c r="G400" s="208" t="str">
        <f xml:space="preserve"> 'Calc_In-periodODI'!G$25</f>
        <v>£m</v>
      </c>
      <c r="H400" s="209"/>
    </row>
    <row r="401" spans="1:8" s="208" customFormat="1" hidden="1" outlineLevel="2" x14ac:dyDescent="0.2">
      <c r="A401" s="217"/>
      <c r="B401" s="217"/>
      <c r="C401" s="218"/>
      <c r="D401" s="219"/>
      <c r="E401" s="208" t="str">
        <f xml:space="preserve"> 'Calc_In-periodODI'!E$26</f>
        <v xml:space="preserve">2027-28 ODI payments deferred until next reporting year (tvm adjusted) expressed in 2027-28 CPIH FYA prices (ADDN2) </v>
      </c>
      <c r="F401" s="209">
        <f xml:space="preserve"> 'Calc_In-periodODI'!F$26</f>
        <v>0</v>
      </c>
      <c r="G401" s="208" t="str">
        <f xml:space="preserve"> 'Calc_In-periodODI'!G$26</f>
        <v>£m</v>
      </c>
      <c r="H401" s="209"/>
    </row>
    <row r="402" spans="1:8" s="208" customFormat="1" hidden="1" outlineLevel="2" x14ac:dyDescent="0.2">
      <c r="A402" s="217"/>
      <c r="B402" s="217"/>
      <c r="C402" s="218"/>
      <c r="D402" s="219"/>
      <c r="E402" s="208" t="str">
        <f xml:space="preserve"> 'Calc_In-periodODI'!E$27</f>
        <v xml:space="preserve">2027-28 ODI payments deferred until next reporting year (tvm adjusted) expressed in 2027-28 CPIH FYA prices (Residential retail) </v>
      </c>
      <c r="F402" s="209">
        <f xml:space="preserve"> 'Calc_In-periodODI'!F$27</f>
        <v>0</v>
      </c>
      <c r="G402" s="208" t="str">
        <f xml:space="preserve"> 'Calc_In-periodODI'!G$27</f>
        <v>£m</v>
      </c>
      <c r="H402" s="209"/>
    </row>
    <row r="403" spans="1:8" s="208" customFormat="1" hidden="1" outlineLevel="2" x14ac:dyDescent="0.2">
      <c r="A403" s="217"/>
      <c r="B403" s="217"/>
      <c r="C403" s="218"/>
      <c r="D403" s="219"/>
      <c r="E403" s="208" t="str">
        <f xml:space="preserve"> 'Calc_In-periodODI'!E$28</f>
        <v xml:space="preserve">2027-28 ODI payments deferred until next reporting year (tvm adjusted) expressed in 2027-28 CPIH FYA prices (Business retail) </v>
      </c>
      <c r="F403" s="209">
        <f xml:space="preserve"> 'Calc_In-periodODI'!F$28</f>
        <v>0</v>
      </c>
      <c r="G403" s="208" t="str">
        <f xml:space="preserve"> 'Calc_In-periodODI'!G$28</f>
        <v>£m</v>
      </c>
      <c r="H403" s="209"/>
    </row>
    <row r="404" spans="1:8" hidden="1" outlineLevel="2" x14ac:dyDescent="0.2">
      <c r="A404" s="3"/>
      <c r="B404" s="3"/>
      <c r="C404" s="10"/>
      <c r="D404" s="11"/>
      <c r="E404" s="211" t="s">
        <v>1763</v>
      </c>
      <c r="F404" s="212">
        <f xml:space="preserve"> INDEX( $F$396:$F$403,MATCH("*(Residential Retail)*", $E$396:$E$403,0 ))</f>
        <v>0</v>
      </c>
      <c r="G404" s="211" t="s">
        <v>199</v>
      </c>
      <c r="H404" s="4"/>
    </row>
    <row r="405" spans="1:8" hidden="1" outlineLevel="2" x14ac:dyDescent="0.2"/>
    <row r="406" spans="1:8" hidden="1" outlineLevel="2" x14ac:dyDescent="0.2"/>
    <row r="407" spans="1:8" hidden="1" outlineLevel="2" x14ac:dyDescent="0.2">
      <c r="B407" s="33" t="s">
        <v>412</v>
      </c>
    </row>
    <row r="408" spans="1:8" s="208" customFormat="1" hidden="1" outlineLevel="2" x14ac:dyDescent="0.2">
      <c r="A408" s="217"/>
      <c r="B408" s="217"/>
      <c r="C408" s="218"/>
      <c r="D408" s="219"/>
      <c r="E408" s="208" t="str">
        <f xml:space="preserve"> 'Calc_In-periodODI'!E$41</f>
        <v xml:space="preserve">2028-29 ODI payments expressed in 2027-28 CPIH FYA prices (WR) </v>
      </c>
      <c r="F408" s="209">
        <f xml:space="preserve"> 'Calc_In-periodODI'!F$41</f>
        <v>0</v>
      </c>
      <c r="G408" s="208" t="str">
        <f xml:space="preserve"> 'Calc_In-periodODI'!G$41</f>
        <v>£m</v>
      </c>
      <c r="H408" s="209"/>
    </row>
    <row r="409" spans="1:8" s="208" customFormat="1" hidden="1" outlineLevel="2" x14ac:dyDescent="0.2">
      <c r="A409" s="217"/>
      <c r="B409" s="217"/>
      <c r="C409" s="218"/>
      <c r="D409" s="219"/>
      <c r="E409" s="208" t="str">
        <f xml:space="preserve"> 'Calc_In-periodODI'!E$42</f>
        <v xml:space="preserve">2028-29 ODI payments expressed in 2027-28 CPIH FYA prices (WN) </v>
      </c>
      <c r="F409" s="209">
        <f xml:space="preserve"> 'Calc_In-periodODI'!F$42</f>
        <v>0</v>
      </c>
      <c r="G409" s="208" t="str">
        <f xml:space="preserve"> 'Calc_In-periodODI'!G$42</f>
        <v>£m</v>
      </c>
      <c r="H409" s="209"/>
    </row>
    <row r="410" spans="1:8" s="208" customFormat="1" hidden="1" outlineLevel="2" x14ac:dyDescent="0.2">
      <c r="A410" s="217"/>
      <c r="B410" s="217"/>
      <c r="C410" s="218"/>
      <c r="D410" s="219"/>
      <c r="E410" s="208" t="str">
        <f xml:space="preserve"> 'Calc_In-periodODI'!E$43</f>
        <v xml:space="preserve">2028-29 ODI payments expressed in 2027-28 CPIH FYA prices (WWN) </v>
      </c>
      <c r="F410" s="209">
        <f xml:space="preserve"> 'Calc_In-periodODI'!F$43</f>
        <v>0</v>
      </c>
      <c r="G410" s="208" t="str">
        <f xml:space="preserve"> 'Calc_In-periodODI'!G$43</f>
        <v>£m</v>
      </c>
      <c r="H410" s="209"/>
    </row>
    <row r="411" spans="1:8" s="208" customFormat="1" hidden="1" outlineLevel="2" x14ac:dyDescent="0.2">
      <c r="A411" s="217"/>
      <c r="B411" s="217"/>
      <c r="C411" s="218"/>
      <c r="D411" s="219"/>
      <c r="E411" s="208" t="str">
        <f xml:space="preserve"> 'Calc_In-periodODI'!E$44</f>
        <v xml:space="preserve">2028-29 ODI payments expressed in 2027-28 CPIH FYA prices (BR) </v>
      </c>
      <c r="F411" s="209">
        <f xml:space="preserve"> 'Calc_In-periodODI'!F$44</f>
        <v>0</v>
      </c>
      <c r="G411" s="208" t="str">
        <f xml:space="preserve"> 'Calc_In-periodODI'!G$44</f>
        <v>£m</v>
      </c>
      <c r="H411" s="209"/>
    </row>
    <row r="412" spans="1:8" s="208" customFormat="1" hidden="1" outlineLevel="2" x14ac:dyDescent="0.2">
      <c r="A412" s="217"/>
      <c r="B412" s="217"/>
      <c r="C412" s="218"/>
      <c r="D412" s="219"/>
      <c r="E412" s="208" t="str">
        <f xml:space="preserve"> 'Calc_In-periodODI'!E$45</f>
        <v xml:space="preserve">2028-29 ODI payments expressed in 2027-28 CPIH FYA prices (ADDN1) </v>
      </c>
      <c r="F412" s="209">
        <f xml:space="preserve"> 'Calc_In-periodODI'!F$45</f>
        <v>0</v>
      </c>
      <c r="G412" s="208" t="str">
        <f xml:space="preserve"> 'Calc_In-periodODI'!G$45</f>
        <v>£m</v>
      </c>
      <c r="H412" s="209"/>
    </row>
    <row r="413" spans="1:8" s="208" customFormat="1" hidden="1" outlineLevel="2" x14ac:dyDescent="0.2">
      <c r="A413" s="217"/>
      <c r="B413" s="217"/>
      <c r="C413" s="218"/>
      <c r="D413" s="219"/>
      <c r="E413" s="208" t="str">
        <f xml:space="preserve"> 'Calc_In-periodODI'!E$46</f>
        <v xml:space="preserve">2028-29 ODI payments expressed in 2027-28 CPIH FYA prices (ADDN2) </v>
      </c>
      <c r="F413" s="209">
        <f xml:space="preserve"> 'Calc_In-periodODI'!F$46</f>
        <v>0</v>
      </c>
      <c r="G413" s="208" t="str">
        <f xml:space="preserve"> 'Calc_In-periodODI'!G$46</f>
        <v>£m</v>
      </c>
      <c r="H413" s="209"/>
    </row>
    <row r="414" spans="1:8" s="208" customFormat="1" hidden="1" outlineLevel="2" x14ac:dyDescent="0.2">
      <c r="A414" s="217"/>
      <c r="B414" s="217"/>
      <c r="C414" s="218"/>
      <c r="D414" s="219"/>
      <c r="E414" s="208" t="str">
        <f xml:space="preserve"> 'Calc_In-periodODI'!E$47</f>
        <v xml:space="preserve">2028-29 ODI payments expressed in 2027-28 CPIH FYA prices (Residential retail) </v>
      </c>
      <c r="F414" s="209">
        <f xml:space="preserve"> 'Calc_In-periodODI'!F$47</f>
        <v>0</v>
      </c>
      <c r="G414" s="208" t="str">
        <f xml:space="preserve"> 'Calc_In-periodODI'!G$47</f>
        <v>£m</v>
      </c>
      <c r="H414" s="209"/>
    </row>
    <row r="415" spans="1:8" s="208" customFormat="1" hidden="1" outlineLevel="2" x14ac:dyDescent="0.2">
      <c r="A415" s="217"/>
      <c r="B415" s="217"/>
      <c r="C415" s="218"/>
      <c r="D415" s="219"/>
      <c r="E415" s="208" t="str">
        <f xml:space="preserve"> 'Calc_In-periodODI'!E$48</f>
        <v xml:space="preserve">2028-29 ODI payments expressed in 2027-28 CPIH FYA prices (Business retail) </v>
      </c>
      <c r="F415" s="209">
        <f xml:space="preserve"> 'Calc_In-periodODI'!F$48</f>
        <v>0</v>
      </c>
      <c r="G415" s="208" t="str">
        <f xml:space="preserve"> 'Calc_In-periodODI'!G$48</f>
        <v>£m</v>
      </c>
      <c r="H415" s="209"/>
    </row>
    <row r="416" spans="1:8" hidden="1" outlineLevel="2" x14ac:dyDescent="0.2">
      <c r="A416" s="3"/>
      <c r="B416" s="3"/>
      <c r="C416" s="10"/>
      <c r="D416" s="11"/>
      <c r="E416" s="211" t="s">
        <v>412</v>
      </c>
      <c r="F416" s="212">
        <f xml:space="preserve"> INDEX( $F$408:$F$415,MATCH("*(Residential Retail)*", $E$408:$E$415,0 ))</f>
        <v>0</v>
      </c>
      <c r="G416" s="211" t="s">
        <v>199</v>
      </c>
      <c r="H416" s="4"/>
    </row>
    <row r="417" spans="1:8" hidden="1" outlineLevel="2" x14ac:dyDescent="0.2"/>
    <row r="418" spans="1:8" hidden="1" outlineLevel="2" x14ac:dyDescent="0.2"/>
    <row r="419" spans="1:8" hidden="1" outlineLevel="2" x14ac:dyDescent="0.2">
      <c r="B419" s="33" t="s">
        <v>1368</v>
      </c>
    </row>
    <row r="420" spans="1:8" s="208" customFormat="1" hidden="1" outlineLevel="2" x14ac:dyDescent="0.2">
      <c r="A420" s="217"/>
      <c r="B420" s="217"/>
      <c r="C420" s="218"/>
      <c r="D420" s="219"/>
      <c r="E420" s="208" t="str">
        <f xml:space="preserve"> 'Calc_In-periodODI'!E$61</f>
        <v xml:space="preserve">2028-29 Voluntary abatements expressed in 2027-28 CPIH FYA prices sign reversed (WR) </v>
      </c>
      <c r="F420" s="209">
        <f xml:space="preserve"> 'Calc_In-periodODI'!F$61</f>
        <v>0</v>
      </c>
      <c r="G420" s="208" t="str">
        <f xml:space="preserve"> 'Calc_In-periodODI'!G$61</f>
        <v>£m</v>
      </c>
      <c r="H420" s="209"/>
    </row>
    <row r="421" spans="1:8" s="208" customFormat="1" hidden="1" outlineLevel="2" x14ac:dyDescent="0.2">
      <c r="A421" s="217"/>
      <c r="B421" s="217"/>
      <c r="C421" s="218"/>
      <c r="D421" s="219"/>
      <c r="E421" s="208" t="str">
        <f xml:space="preserve"> 'Calc_In-periodODI'!E$62</f>
        <v xml:space="preserve">2028-29 Voluntary abatements expressed in 2027-28 CPIH FYA prices sign reversed (WN) </v>
      </c>
      <c r="F421" s="209">
        <f xml:space="preserve"> 'Calc_In-periodODI'!F$62</f>
        <v>0</v>
      </c>
      <c r="G421" s="208" t="str">
        <f xml:space="preserve"> 'Calc_In-periodODI'!G$62</f>
        <v>£m</v>
      </c>
      <c r="H421" s="209"/>
    </row>
    <row r="422" spans="1:8" s="208" customFormat="1" hidden="1" outlineLevel="2" x14ac:dyDescent="0.2">
      <c r="A422" s="217"/>
      <c r="B422" s="217"/>
      <c r="C422" s="218"/>
      <c r="D422" s="219"/>
      <c r="E422" s="208" t="str">
        <f xml:space="preserve"> 'Calc_In-periodODI'!E$63</f>
        <v xml:space="preserve">2028-29 Voluntary abatements expressed in 2027-28 CPIH FYA prices sign reversed (WWN) </v>
      </c>
      <c r="F422" s="209">
        <f xml:space="preserve"> 'Calc_In-periodODI'!F$63</f>
        <v>0</v>
      </c>
      <c r="G422" s="208" t="str">
        <f xml:space="preserve"> 'Calc_In-periodODI'!G$63</f>
        <v>£m</v>
      </c>
      <c r="H422" s="209"/>
    </row>
    <row r="423" spans="1:8" s="208" customFormat="1" hidden="1" outlineLevel="2" x14ac:dyDescent="0.2">
      <c r="A423" s="217"/>
      <c r="B423" s="217"/>
      <c r="C423" s="218"/>
      <c r="D423" s="219"/>
      <c r="E423" s="208" t="str">
        <f xml:space="preserve"> 'Calc_In-periodODI'!E$64</f>
        <v xml:space="preserve">2028-29 Voluntary abatements expressed in 2027-28 CPIH FYA prices sign reversed (BR) </v>
      </c>
      <c r="F423" s="209">
        <f xml:space="preserve"> 'Calc_In-periodODI'!F$64</f>
        <v>0</v>
      </c>
      <c r="G423" s="208" t="str">
        <f xml:space="preserve"> 'Calc_In-periodODI'!G$64</f>
        <v>£m</v>
      </c>
      <c r="H423" s="209"/>
    </row>
    <row r="424" spans="1:8" s="208" customFormat="1" hidden="1" outlineLevel="2" x14ac:dyDescent="0.2">
      <c r="A424" s="217"/>
      <c r="B424" s="217"/>
      <c r="C424" s="218"/>
      <c r="D424" s="219"/>
      <c r="E424" s="208" t="str">
        <f xml:space="preserve"> 'Calc_In-periodODI'!E$65</f>
        <v xml:space="preserve">2028-29 Voluntary abatements expressed in 2027-28 CPIH FYA prices sign reversed (ADDN1) </v>
      </c>
      <c r="F424" s="209">
        <f xml:space="preserve"> 'Calc_In-periodODI'!F$65</f>
        <v>0</v>
      </c>
      <c r="G424" s="208" t="str">
        <f xml:space="preserve"> 'Calc_In-periodODI'!G$65</f>
        <v>£m</v>
      </c>
      <c r="H424" s="209"/>
    </row>
    <row r="425" spans="1:8" s="208" customFormat="1" hidden="1" outlineLevel="2" x14ac:dyDescent="0.2">
      <c r="A425" s="217"/>
      <c r="B425" s="217"/>
      <c r="C425" s="218"/>
      <c r="D425" s="219"/>
      <c r="E425" s="208" t="str">
        <f xml:space="preserve"> 'Calc_In-periodODI'!E$66</f>
        <v xml:space="preserve">2028-29 Voluntary abatements expressed in 2027-28 CPIH FYA prices sign reversed (ADDN2) </v>
      </c>
      <c r="F425" s="209">
        <f xml:space="preserve"> 'Calc_In-periodODI'!F$66</f>
        <v>0</v>
      </c>
      <c r="G425" s="208" t="str">
        <f xml:space="preserve"> 'Calc_In-periodODI'!G$66</f>
        <v>£m</v>
      </c>
      <c r="H425" s="209"/>
    </row>
    <row r="426" spans="1:8" s="208" customFormat="1" hidden="1" outlineLevel="2" x14ac:dyDescent="0.2">
      <c r="A426" s="217"/>
      <c r="B426" s="217"/>
      <c r="C426" s="218"/>
      <c r="D426" s="219"/>
      <c r="E426" s="208" t="str">
        <f xml:space="preserve"> 'Calc_In-periodODI'!E$67</f>
        <v xml:space="preserve">2028-29 Voluntary abatements expressed in 2027-28 CPIH FYA prices sign reversed (Residential retail) </v>
      </c>
      <c r="F426" s="209">
        <f xml:space="preserve"> 'Calc_In-periodODI'!F$67</f>
        <v>0</v>
      </c>
      <c r="G426" s="208" t="str">
        <f xml:space="preserve"> 'Calc_In-periodODI'!G$67</f>
        <v>£m</v>
      </c>
      <c r="H426" s="209"/>
    </row>
    <row r="427" spans="1:8" s="208" customFormat="1" hidden="1" outlineLevel="2" x14ac:dyDescent="0.2">
      <c r="A427" s="217"/>
      <c r="B427" s="217"/>
      <c r="C427" s="218"/>
      <c r="D427" s="219"/>
      <c r="E427" s="208" t="str">
        <f xml:space="preserve"> 'Calc_In-periodODI'!E$68</f>
        <v xml:space="preserve">2028-29 Voluntary abatements expressed in 2027-28 CPIH FYA prices sign reversed (Business retail) </v>
      </c>
      <c r="F427" s="209">
        <f xml:space="preserve"> 'Calc_In-periodODI'!F$68</f>
        <v>0</v>
      </c>
      <c r="G427" s="208" t="str">
        <f xml:space="preserve"> 'Calc_In-periodODI'!G$68</f>
        <v>£m</v>
      </c>
      <c r="H427" s="209"/>
    </row>
    <row r="428" spans="1:8" hidden="1" outlineLevel="2" x14ac:dyDescent="0.2">
      <c r="A428" s="3"/>
      <c r="B428" s="3"/>
      <c r="C428" s="10"/>
      <c r="D428" s="11"/>
      <c r="E428" s="211" t="s">
        <v>1368</v>
      </c>
      <c r="F428" s="212">
        <f xml:space="preserve"> INDEX( $F$420:$F$427,MATCH("*(Residential Retail)*", $E$420:$E$427,0 ))</f>
        <v>0</v>
      </c>
      <c r="G428" s="211" t="s">
        <v>199</v>
      </c>
      <c r="H428" s="4"/>
    </row>
    <row r="429" spans="1:8" hidden="1" outlineLevel="2" x14ac:dyDescent="0.2"/>
    <row r="430" spans="1:8" hidden="1" outlineLevel="2" x14ac:dyDescent="0.2"/>
    <row r="431" spans="1:8" hidden="1" outlineLevel="2" x14ac:dyDescent="0.2">
      <c r="B431" s="33" t="s">
        <v>2125</v>
      </c>
    </row>
    <row r="432" spans="1:8" s="208" customFormat="1" hidden="1" outlineLevel="2" x14ac:dyDescent="0.2">
      <c r="A432" s="217"/>
      <c r="B432" s="217"/>
      <c r="C432" s="218"/>
      <c r="D432" s="219"/>
      <c r="E432" s="208" t="str">
        <f xml:space="preserve"> 'Calc_In-periodODI'!E$81</f>
        <v xml:space="preserve">2028-29 Voluntary deferrals expressed in 2027-28 CPIH FYA prices sign reversed (WR) </v>
      </c>
      <c r="F432" s="209">
        <f xml:space="preserve"> 'Calc_In-periodODI'!F$81</f>
        <v>0</v>
      </c>
      <c r="G432" s="208" t="str">
        <f xml:space="preserve"> 'Calc_In-periodODI'!G$81</f>
        <v>£m</v>
      </c>
      <c r="H432" s="209"/>
    </row>
    <row r="433" spans="1:8" s="208" customFormat="1" hidden="1" outlineLevel="2" x14ac:dyDescent="0.2">
      <c r="A433" s="217"/>
      <c r="B433" s="217"/>
      <c r="C433" s="218"/>
      <c r="D433" s="219"/>
      <c r="E433" s="208" t="str">
        <f xml:space="preserve"> 'Calc_In-periodODI'!E$82</f>
        <v xml:space="preserve">2028-29 Voluntary deferrals expressed in 2027-28 CPIH FYA prices sign reversed (WN) </v>
      </c>
      <c r="F433" s="209">
        <f xml:space="preserve"> 'Calc_In-periodODI'!F$82</f>
        <v>0</v>
      </c>
      <c r="G433" s="208" t="str">
        <f xml:space="preserve"> 'Calc_In-periodODI'!G$82</f>
        <v>£m</v>
      </c>
      <c r="H433" s="209"/>
    </row>
    <row r="434" spans="1:8" s="208" customFormat="1" hidden="1" outlineLevel="2" x14ac:dyDescent="0.2">
      <c r="A434" s="217"/>
      <c r="B434" s="217"/>
      <c r="C434" s="218"/>
      <c r="D434" s="219"/>
      <c r="E434" s="208" t="str">
        <f xml:space="preserve"> 'Calc_In-periodODI'!E$83</f>
        <v xml:space="preserve">2028-29 Voluntary deferrals expressed in 2027-28 CPIH FYA prices sign reversed (WWN) </v>
      </c>
      <c r="F434" s="209">
        <f xml:space="preserve"> 'Calc_In-periodODI'!F$83</f>
        <v>0</v>
      </c>
      <c r="G434" s="208" t="str">
        <f xml:space="preserve"> 'Calc_In-periodODI'!G$83</f>
        <v>£m</v>
      </c>
      <c r="H434" s="209"/>
    </row>
    <row r="435" spans="1:8" s="208" customFormat="1" hidden="1" outlineLevel="2" x14ac:dyDescent="0.2">
      <c r="A435" s="217"/>
      <c r="B435" s="217"/>
      <c r="C435" s="218"/>
      <c r="D435" s="219"/>
      <c r="E435" s="208" t="str">
        <f xml:space="preserve"> 'Calc_In-periodODI'!E$84</f>
        <v xml:space="preserve">2028-29 Voluntary deferrals expressed in 2027-28 CPIH FYA prices sign reversed (BR) </v>
      </c>
      <c r="F435" s="209">
        <f xml:space="preserve"> 'Calc_In-periodODI'!F$84</f>
        <v>0</v>
      </c>
      <c r="G435" s="208" t="str">
        <f xml:space="preserve"> 'Calc_In-periodODI'!G$84</f>
        <v>£m</v>
      </c>
      <c r="H435" s="209"/>
    </row>
    <row r="436" spans="1:8" s="208" customFormat="1" hidden="1" outlineLevel="2" x14ac:dyDescent="0.2">
      <c r="A436" s="217"/>
      <c r="B436" s="217"/>
      <c r="C436" s="218"/>
      <c r="D436" s="219"/>
      <c r="E436" s="208" t="str">
        <f xml:space="preserve"> 'Calc_In-periodODI'!E$85</f>
        <v xml:space="preserve">2028-29 Voluntary deferrals expressed in 2027-28 CPIH FYA prices sign reversed (ADDN1) </v>
      </c>
      <c r="F436" s="209">
        <f xml:space="preserve"> 'Calc_In-periodODI'!F$85</f>
        <v>0</v>
      </c>
      <c r="G436" s="208" t="str">
        <f xml:space="preserve"> 'Calc_In-periodODI'!G$85</f>
        <v>£m</v>
      </c>
      <c r="H436" s="209"/>
    </row>
    <row r="437" spans="1:8" s="208" customFormat="1" hidden="1" outlineLevel="2" x14ac:dyDescent="0.2">
      <c r="A437" s="217"/>
      <c r="B437" s="217"/>
      <c r="C437" s="218"/>
      <c r="D437" s="219"/>
      <c r="E437" s="208" t="str">
        <f xml:space="preserve"> 'Calc_In-periodODI'!E$86</f>
        <v xml:space="preserve">2028-29 Voluntary deferrals expressed in 2027-28 CPIH FYA prices sign reversed (ADDN2) </v>
      </c>
      <c r="F437" s="209">
        <f xml:space="preserve"> 'Calc_In-periodODI'!F$86</f>
        <v>0</v>
      </c>
      <c r="G437" s="208" t="str">
        <f xml:space="preserve"> 'Calc_In-periodODI'!G$86</f>
        <v>£m</v>
      </c>
      <c r="H437" s="209"/>
    </row>
    <row r="438" spans="1:8" s="208" customFormat="1" hidden="1" outlineLevel="2" x14ac:dyDescent="0.2">
      <c r="A438" s="217"/>
      <c r="B438" s="217"/>
      <c r="C438" s="218"/>
      <c r="D438" s="219"/>
      <c r="E438" s="208" t="str">
        <f xml:space="preserve"> 'Calc_In-periodODI'!E$87</f>
        <v xml:space="preserve">2028-29 Voluntary deferrals expressed in 2027-28 CPIH FYA prices sign reversed (Residential retail) </v>
      </c>
      <c r="F438" s="209">
        <f xml:space="preserve"> 'Calc_In-periodODI'!F$87</f>
        <v>0</v>
      </c>
      <c r="G438" s="208" t="str">
        <f xml:space="preserve"> 'Calc_In-periodODI'!G$87</f>
        <v>£m</v>
      </c>
      <c r="H438" s="209"/>
    </row>
    <row r="439" spans="1:8" s="208" customFormat="1" hidden="1" outlineLevel="2" x14ac:dyDescent="0.2">
      <c r="A439" s="217"/>
      <c r="B439" s="217"/>
      <c r="C439" s="218"/>
      <c r="D439" s="219"/>
      <c r="E439" s="208" t="str">
        <f xml:space="preserve"> 'Calc_In-periodODI'!E$88</f>
        <v xml:space="preserve">2028-29 Voluntary deferrals expressed in 2027-28 CPIH FYA prices sign reversed (Business retail) </v>
      </c>
      <c r="F439" s="209">
        <f xml:space="preserve"> 'Calc_In-periodODI'!F$88</f>
        <v>0</v>
      </c>
      <c r="G439" s="208" t="str">
        <f xml:space="preserve"> 'Calc_In-periodODI'!G$88</f>
        <v>£m</v>
      </c>
      <c r="H439" s="209"/>
    </row>
    <row r="440" spans="1:8" hidden="1" outlineLevel="2" x14ac:dyDescent="0.2">
      <c r="A440" s="3"/>
      <c r="B440" s="3"/>
      <c r="C440" s="10"/>
      <c r="D440" s="11"/>
      <c r="E440" s="211" t="s">
        <v>2125</v>
      </c>
      <c r="F440" s="212">
        <f xml:space="preserve"> INDEX( $F$432:$F$439,MATCH("*(Residential Retail)*", $E$432:$E$439,0 ))</f>
        <v>0</v>
      </c>
      <c r="G440" s="211" t="s">
        <v>199</v>
      </c>
      <c r="H440" s="4"/>
    </row>
    <row r="441" spans="1:8" hidden="1" outlineLevel="2" x14ac:dyDescent="0.2"/>
    <row r="442" spans="1:8" hidden="1" outlineLevel="2" x14ac:dyDescent="0.2"/>
    <row r="443" spans="1:8" hidden="1" outlineLevel="2" x14ac:dyDescent="0.2">
      <c r="B443" s="33" t="s">
        <v>1369</v>
      </c>
    </row>
    <row r="444" spans="1:8" s="208" customFormat="1" hidden="1" outlineLevel="2" x14ac:dyDescent="0.2">
      <c r="A444" s="217"/>
      <c r="B444" s="217"/>
      <c r="C444" s="218"/>
      <c r="D444" s="219"/>
      <c r="E444" s="208" t="str">
        <f xml:space="preserve"> 'Calc_In-periodODI'!E$101</f>
        <v xml:space="preserve">2028-29 Other bespoke adjustments expressed in 2027-28 CPIH FYA prices (WR) </v>
      </c>
      <c r="F444" s="209">
        <f xml:space="preserve"> 'Calc_In-periodODI'!F$101</f>
        <v>0</v>
      </c>
      <c r="G444" s="208" t="str">
        <f xml:space="preserve"> 'Calc_In-periodODI'!G$101</f>
        <v>£m</v>
      </c>
      <c r="H444" s="209"/>
    </row>
    <row r="445" spans="1:8" s="208" customFormat="1" hidden="1" outlineLevel="2" x14ac:dyDescent="0.2">
      <c r="A445" s="217"/>
      <c r="B445" s="217"/>
      <c r="C445" s="218"/>
      <c r="D445" s="219"/>
      <c r="E445" s="208" t="str">
        <f xml:space="preserve"> 'Calc_In-periodODI'!E$102</f>
        <v xml:space="preserve">2028-29 Other bespoke adjustments expressed in 2027-28 CPIH FYA prices (WN) </v>
      </c>
      <c r="F445" s="209">
        <f xml:space="preserve"> 'Calc_In-periodODI'!F$102</f>
        <v>0</v>
      </c>
      <c r="G445" s="208" t="str">
        <f xml:space="preserve"> 'Calc_In-periodODI'!G$102</f>
        <v>£m</v>
      </c>
      <c r="H445" s="209"/>
    </row>
    <row r="446" spans="1:8" s="208" customFormat="1" hidden="1" outlineLevel="2" x14ac:dyDescent="0.2">
      <c r="A446" s="217"/>
      <c r="B446" s="217"/>
      <c r="C446" s="218"/>
      <c r="D446" s="219"/>
      <c r="E446" s="208" t="str">
        <f xml:space="preserve"> 'Calc_In-periodODI'!E$103</f>
        <v xml:space="preserve">2028-29 Other bespoke adjustments expressed in 2027-28 CPIH FYA prices (WWN) </v>
      </c>
      <c r="F446" s="209">
        <f xml:space="preserve"> 'Calc_In-periodODI'!F$103</f>
        <v>0</v>
      </c>
      <c r="G446" s="208" t="str">
        <f xml:space="preserve"> 'Calc_In-periodODI'!G$103</f>
        <v>£m</v>
      </c>
      <c r="H446" s="209"/>
    </row>
    <row r="447" spans="1:8" s="208" customFormat="1" hidden="1" outlineLevel="2" x14ac:dyDescent="0.2">
      <c r="A447" s="217"/>
      <c r="B447" s="217"/>
      <c r="C447" s="218"/>
      <c r="D447" s="219"/>
      <c r="E447" s="208" t="str">
        <f xml:space="preserve"> 'Calc_In-periodODI'!E$104</f>
        <v xml:space="preserve">2028-29 Other bespoke adjustments expressed in 2027-28 CPIH FYA prices (BR) </v>
      </c>
      <c r="F447" s="209">
        <f xml:space="preserve"> 'Calc_In-periodODI'!F$104</f>
        <v>0</v>
      </c>
      <c r="G447" s="208" t="str">
        <f xml:space="preserve"> 'Calc_In-periodODI'!G$104</f>
        <v>£m</v>
      </c>
      <c r="H447" s="209"/>
    </row>
    <row r="448" spans="1:8" s="208" customFormat="1" hidden="1" outlineLevel="2" x14ac:dyDescent="0.2">
      <c r="A448" s="217"/>
      <c r="B448" s="217"/>
      <c r="C448" s="218"/>
      <c r="D448" s="219"/>
      <c r="E448" s="208" t="str">
        <f xml:space="preserve"> 'Calc_In-periodODI'!E$105</f>
        <v xml:space="preserve">2028-29 Other bespoke adjustments expressed in 2027-28 CPIH FYA prices (ADDN1) </v>
      </c>
      <c r="F448" s="209">
        <f xml:space="preserve"> 'Calc_In-periodODI'!F$105</f>
        <v>0</v>
      </c>
      <c r="G448" s="208" t="str">
        <f xml:space="preserve"> 'Calc_In-periodODI'!G$105</f>
        <v>£m</v>
      </c>
      <c r="H448" s="209"/>
    </row>
    <row r="449" spans="1:8" s="208" customFormat="1" hidden="1" outlineLevel="2" x14ac:dyDescent="0.2">
      <c r="A449" s="217"/>
      <c r="B449" s="217"/>
      <c r="C449" s="218"/>
      <c r="D449" s="219"/>
      <c r="E449" s="208" t="str">
        <f xml:space="preserve"> 'Calc_In-periodODI'!E$106</f>
        <v xml:space="preserve">2028-29 Other bespoke adjustments expressed in 2027-28 CPIH FYA prices (ADDN2) </v>
      </c>
      <c r="F449" s="209">
        <f xml:space="preserve"> 'Calc_In-periodODI'!F$106</f>
        <v>0</v>
      </c>
      <c r="G449" s="208" t="str">
        <f xml:space="preserve"> 'Calc_In-periodODI'!G$106</f>
        <v>£m</v>
      </c>
      <c r="H449" s="209"/>
    </row>
    <row r="450" spans="1:8" s="208" customFormat="1" hidden="1" outlineLevel="2" x14ac:dyDescent="0.2">
      <c r="A450" s="217"/>
      <c r="B450" s="217"/>
      <c r="C450" s="218"/>
      <c r="D450" s="219"/>
      <c r="E450" s="208" t="str">
        <f xml:space="preserve"> 'Calc_In-periodODI'!E$107</f>
        <v xml:space="preserve">2028-29 Other bespoke adjustments expressed in 2027-28 CPIH FYA prices (Residential retail) </v>
      </c>
      <c r="F450" s="209">
        <f xml:space="preserve"> 'Calc_In-periodODI'!F$107</f>
        <v>0</v>
      </c>
      <c r="G450" s="208" t="str">
        <f xml:space="preserve"> 'Calc_In-periodODI'!G$107</f>
        <v>£m</v>
      </c>
      <c r="H450" s="209"/>
    </row>
    <row r="451" spans="1:8" s="208" customFormat="1" hidden="1" outlineLevel="2" x14ac:dyDescent="0.2">
      <c r="A451" s="217"/>
      <c r="B451" s="217"/>
      <c r="C451" s="218"/>
      <c r="D451" s="219"/>
      <c r="E451" s="208" t="str">
        <f xml:space="preserve"> 'Calc_In-periodODI'!E$108</f>
        <v xml:space="preserve">2028-29 Other bespoke adjustments expressed in 2027-28 CPIH FYA prices (Business retail) </v>
      </c>
      <c r="F451" s="209">
        <f xml:space="preserve"> 'Calc_In-periodODI'!F$108</f>
        <v>0</v>
      </c>
      <c r="G451" s="208" t="str">
        <f xml:space="preserve"> 'Calc_In-periodODI'!G$108</f>
        <v>£m</v>
      </c>
      <c r="H451" s="209"/>
    </row>
    <row r="452" spans="1:8" hidden="1" outlineLevel="2" x14ac:dyDescent="0.2">
      <c r="A452" s="3"/>
      <c r="B452" s="3"/>
      <c r="C452" s="10"/>
      <c r="D452" s="11"/>
      <c r="E452" s="211" t="s">
        <v>1369</v>
      </c>
      <c r="F452" s="212">
        <f xml:space="preserve"> INDEX( $F$444:$F$451,MATCH("*(Residential Retail)*", $E$444:$E$451,0 ))</f>
        <v>0</v>
      </c>
      <c r="G452" s="211" t="s">
        <v>199</v>
      </c>
      <c r="H452" s="4"/>
    </row>
    <row r="453" spans="1:8" hidden="1" outlineLevel="2" x14ac:dyDescent="0.2"/>
    <row r="454" spans="1:8" hidden="1" outlineLevel="2" x14ac:dyDescent="0.2"/>
    <row r="455" spans="1:8" hidden="1" outlineLevel="2" x14ac:dyDescent="0.2"/>
    <row r="456" spans="1:8" s="21" customFormat="1" hidden="1" outlineLevel="2" x14ac:dyDescent="0.2">
      <c r="A456" s="17"/>
      <c r="B456" s="17"/>
      <c r="C456" s="24"/>
      <c r="D456" s="32" t="s">
        <v>1897</v>
      </c>
    </row>
    <row r="457" spans="1:8" hidden="1" outlineLevel="2" x14ac:dyDescent="0.2"/>
    <row r="458" spans="1:8" hidden="1" outlineLevel="2" x14ac:dyDescent="0.2">
      <c r="B458" s="33" t="s">
        <v>587</v>
      </c>
    </row>
    <row r="459" spans="1:8" s="208" customFormat="1" hidden="1" outlineLevel="2" x14ac:dyDescent="0.2">
      <c r="A459" s="217"/>
      <c r="B459" s="217"/>
      <c r="C459" s="218"/>
      <c r="D459" s="219"/>
      <c r="E459" s="208" t="str">
        <f xml:space="preserve"> 'Calc_In-periodODI'!E$21</f>
        <v xml:space="preserve">2027-28 ODI payments deferred until next reporting year (tvm adjusted) expressed in 2027-28 CPIH FYA prices (WR) </v>
      </c>
      <c r="F459" s="209">
        <f xml:space="preserve"> 'Calc_In-periodODI'!F$21</f>
        <v>0</v>
      </c>
      <c r="G459" s="208" t="str">
        <f xml:space="preserve"> 'Calc_In-periodODI'!G$21</f>
        <v>£m</v>
      </c>
      <c r="H459" s="209"/>
    </row>
    <row r="460" spans="1:8" s="208" customFormat="1" hidden="1" outlineLevel="2" x14ac:dyDescent="0.2">
      <c r="A460" s="217"/>
      <c r="B460" s="217"/>
      <c r="C460" s="218"/>
      <c r="D460" s="219"/>
      <c r="E460" s="208" t="str">
        <f xml:space="preserve"> 'Calc_In-periodODI'!E$22</f>
        <v xml:space="preserve">2027-28 ODI payments deferred until next reporting year (tvm adjusted) expressed in 2027-28 CPIH FYA prices (WN) </v>
      </c>
      <c r="F460" s="209">
        <f xml:space="preserve"> 'Calc_In-periodODI'!F$22</f>
        <v>0</v>
      </c>
      <c r="G460" s="208" t="str">
        <f xml:space="preserve"> 'Calc_In-periodODI'!G$22</f>
        <v>£m</v>
      </c>
      <c r="H460" s="209"/>
    </row>
    <row r="461" spans="1:8" s="208" customFormat="1" hidden="1" outlineLevel="2" x14ac:dyDescent="0.2">
      <c r="A461" s="217"/>
      <c r="B461" s="217"/>
      <c r="C461" s="218"/>
      <c r="D461" s="219"/>
      <c r="E461" s="208" t="str">
        <f xml:space="preserve"> 'Calc_In-periodODI'!E$23</f>
        <v xml:space="preserve">2027-28 ODI payments deferred until next reporting year (tvm adjusted) expressed in 2027-28 CPIH FYA prices (WWN) </v>
      </c>
      <c r="F461" s="209">
        <f xml:space="preserve"> 'Calc_In-periodODI'!F$23</f>
        <v>0</v>
      </c>
      <c r="G461" s="208" t="str">
        <f xml:space="preserve"> 'Calc_In-periodODI'!G$23</f>
        <v>£m</v>
      </c>
      <c r="H461" s="209"/>
    </row>
    <row r="462" spans="1:8" s="208" customFormat="1" hidden="1" outlineLevel="2" x14ac:dyDescent="0.2">
      <c r="A462" s="217"/>
      <c r="B462" s="217"/>
      <c r="C462" s="218"/>
      <c r="D462" s="219"/>
      <c r="E462" s="208" t="str">
        <f xml:space="preserve"> 'Calc_In-periodODI'!E$24</f>
        <v xml:space="preserve">2027-28 ODI payments deferred until next reporting year (tvm adjusted) expressed in 2027-28 CPIH FYA prices (BR) </v>
      </c>
      <c r="F462" s="209">
        <f xml:space="preserve"> 'Calc_In-periodODI'!F$24</f>
        <v>0</v>
      </c>
      <c r="G462" s="208" t="str">
        <f xml:space="preserve"> 'Calc_In-periodODI'!G$24</f>
        <v>£m</v>
      </c>
      <c r="H462" s="209"/>
    </row>
    <row r="463" spans="1:8" s="208" customFormat="1" hidden="1" outlineLevel="2" x14ac:dyDescent="0.2">
      <c r="A463" s="217"/>
      <c r="B463" s="217"/>
      <c r="C463" s="218"/>
      <c r="D463" s="219"/>
      <c r="E463" s="208" t="str">
        <f xml:space="preserve"> 'Calc_In-periodODI'!E$25</f>
        <v xml:space="preserve">2027-28 ODI payments deferred until next reporting year (tvm adjusted) expressed in 2027-28 CPIH FYA prices (ADDN1) </v>
      </c>
      <c r="F463" s="209">
        <f xml:space="preserve"> 'Calc_In-periodODI'!F$25</f>
        <v>0</v>
      </c>
      <c r="G463" s="208" t="str">
        <f xml:space="preserve"> 'Calc_In-periodODI'!G$25</f>
        <v>£m</v>
      </c>
      <c r="H463" s="209"/>
    </row>
    <row r="464" spans="1:8" s="208" customFormat="1" hidden="1" outlineLevel="2" x14ac:dyDescent="0.2">
      <c r="A464" s="217"/>
      <c r="B464" s="217"/>
      <c r="C464" s="218"/>
      <c r="D464" s="219"/>
      <c r="E464" s="208" t="str">
        <f xml:space="preserve"> 'Calc_In-periodODI'!E$26</f>
        <v xml:space="preserve">2027-28 ODI payments deferred until next reporting year (tvm adjusted) expressed in 2027-28 CPIH FYA prices (ADDN2) </v>
      </c>
      <c r="F464" s="209">
        <f xml:space="preserve"> 'Calc_In-periodODI'!F$26</f>
        <v>0</v>
      </c>
      <c r="G464" s="208" t="str">
        <f xml:space="preserve"> 'Calc_In-periodODI'!G$26</f>
        <v>£m</v>
      </c>
      <c r="H464" s="209"/>
    </row>
    <row r="465" spans="1:8" s="208" customFormat="1" hidden="1" outlineLevel="2" x14ac:dyDescent="0.2">
      <c r="A465" s="217"/>
      <c r="B465" s="217"/>
      <c r="C465" s="218"/>
      <c r="D465" s="219"/>
      <c r="E465" s="208" t="str">
        <f xml:space="preserve"> 'Calc_In-periodODI'!E$27</f>
        <v xml:space="preserve">2027-28 ODI payments deferred until next reporting year (tvm adjusted) expressed in 2027-28 CPIH FYA prices (Residential retail) </v>
      </c>
      <c r="F465" s="209">
        <f xml:space="preserve"> 'Calc_In-periodODI'!F$27</f>
        <v>0</v>
      </c>
      <c r="G465" s="208" t="str">
        <f xml:space="preserve"> 'Calc_In-periodODI'!G$27</f>
        <v>£m</v>
      </c>
      <c r="H465" s="209"/>
    </row>
    <row r="466" spans="1:8" s="208" customFormat="1" hidden="1" outlineLevel="2" x14ac:dyDescent="0.2">
      <c r="A466" s="217"/>
      <c r="B466" s="217"/>
      <c r="C466" s="218"/>
      <c r="D466" s="219"/>
      <c r="E466" s="208" t="str">
        <f xml:space="preserve"> 'Calc_In-periodODI'!E$28</f>
        <v xml:space="preserve">2027-28 ODI payments deferred until next reporting year (tvm adjusted) expressed in 2027-28 CPIH FYA prices (Business retail) </v>
      </c>
      <c r="F466" s="209">
        <f xml:space="preserve"> 'Calc_In-periodODI'!F$28</f>
        <v>0</v>
      </c>
      <c r="G466" s="208" t="str">
        <f xml:space="preserve"> 'Calc_In-periodODI'!G$28</f>
        <v>£m</v>
      </c>
      <c r="H466" s="209"/>
    </row>
    <row r="467" spans="1:8" hidden="1" outlineLevel="2" x14ac:dyDescent="0.2">
      <c r="A467" s="3"/>
      <c r="B467" s="3"/>
      <c r="C467" s="10"/>
      <c r="D467" s="11"/>
      <c r="E467" s="211" t="s">
        <v>587</v>
      </c>
      <c r="F467" s="212">
        <f xml:space="preserve"> INDEX( $F$459:$F$466,MATCH("*(Business Retail)*", $E$459:$E$466,0 ))</f>
        <v>0</v>
      </c>
      <c r="G467" s="211" t="s">
        <v>199</v>
      </c>
      <c r="H467" s="4"/>
    </row>
    <row r="468" spans="1:8" hidden="1" outlineLevel="2" x14ac:dyDescent="0.2"/>
    <row r="469" spans="1:8" hidden="1" outlineLevel="2" x14ac:dyDescent="0.2"/>
    <row r="470" spans="1:8" hidden="1" outlineLevel="2" x14ac:dyDescent="0.2">
      <c r="B470" s="33" t="s">
        <v>1764</v>
      </c>
    </row>
    <row r="471" spans="1:8" s="208" customFormat="1" hidden="1" outlineLevel="2" x14ac:dyDescent="0.2">
      <c r="A471" s="217"/>
      <c r="B471" s="217"/>
      <c r="C471" s="218"/>
      <c r="D471" s="219"/>
      <c r="E471" s="208" t="str">
        <f xml:space="preserve"> 'Calc_In-periodODI'!E$41</f>
        <v xml:space="preserve">2028-29 ODI payments expressed in 2027-28 CPIH FYA prices (WR) </v>
      </c>
      <c r="F471" s="209">
        <f xml:space="preserve"> 'Calc_In-periodODI'!F$41</f>
        <v>0</v>
      </c>
      <c r="G471" s="208" t="str">
        <f xml:space="preserve"> 'Calc_In-periodODI'!G$41</f>
        <v>£m</v>
      </c>
      <c r="H471" s="209"/>
    </row>
    <row r="472" spans="1:8" s="208" customFormat="1" hidden="1" outlineLevel="2" x14ac:dyDescent="0.2">
      <c r="A472" s="217"/>
      <c r="B472" s="217"/>
      <c r="C472" s="218"/>
      <c r="D472" s="219"/>
      <c r="E472" s="208" t="str">
        <f xml:space="preserve"> 'Calc_In-periodODI'!E$42</f>
        <v xml:space="preserve">2028-29 ODI payments expressed in 2027-28 CPIH FYA prices (WN) </v>
      </c>
      <c r="F472" s="209">
        <f xml:space="preserve"> 'Calc_In-periodODI'!F$42</f>
        <v>0</v>
      </c>
      <c r="G472" s="208" t="str">
        <f xml:space="preserve"> 'Calc_In-periodODI'!G$42</f>
        <v>£m</v>
      </c>
      <c r="H472" s="209"/>
    </row>
    <row r="473" spans="1:8" s="208" customFormat="1" hidden="1" outlineLevel="2" x14ac:dyDescent="0.2">
      <c r="A473" s="217"/>
      <c r="B473" s="217"/>
      <c r="C473" s="218"/>
      <c r="D473" s="219"/>
      <c r="E473" s="208" t="str">
        <f xml:space="preserve"> 'Calc_In-periodODI'!E$43</f>
        <v xml:space="preserve">2028-29 ODI payments expressed in 2027-28 CPIH FYA prices (WWN) </v>
      </c>
      <c r="F473" s="209">
        <f xml:space="preserve"> 'Calc_In-periodODI'!F$43</f>
        <v>0</v>
      </c>
      <c r="G473" s="208" t="str">
        <f xml:space="preserve"> 'Calc_In-periodODI'!G$43</f>
        <v>£m</v>
      </c>
      <c r="H473" s="209"/>
    </row>
    <row r="474" spans="1:8" s="208" customFormat="1" hidden="1" outlineLevel="2" x14ac:dyDescent="0.2">
      <c r="A474" s="217"/>
      <c r="B474" s="217"/>
      <c r="C474" s="218"/>
      <c r="D474" s="219"/>
      <c r="E474" s="208" t="str">
        <f xml:space="preserve"> 'Calc_In-periodODI'!E$44</f>
        <v xml:space="preserve">2028-29 ODI payments expressed in 2027-28 CPIH FYA prices (BR) </v>
      </c>
      <c r="F474" s="209">
        <f xml:space="preserve"> 'Calc_In-periodODI'!F$44</f>
        <v>0</v>
      </c>
      <c r="G474" s="208" t="str">
        <f xml:space="preserve"> 'Calc_In-periodODI'!G$44</f>
        <v>£m</v>
      </c>
      <c r="H474" s="209"/>
    </row>
    <row r="475" spans="1:8" s="208" customFormat="1" hidden="1" outlineLevel="2" x14ac:dyDescent="0.2">
      <c r="A475" s="217"/>
      <c r="B475" s="217"/>
      <c r="C475" s="218"/>
      <c r="D475" s="219"/>
      <c r="E475" s="208" t="str">
        <f xml:space="preserve"> 'Calc_In-periodODI'!E$45</f>
        <v xml:space="preserve">2028-29 ODI payments expressed in 2027-28 CPIH FYA prices (ADDN1) </v>
      </c>
      <c r="F475" s="209">
        <f xml:space="preserve"> 'Calc_In-periodODI'!F$45</f>
        <v>0</v>
      </c>
      <c r="G475" s="208" t="str">
        <f xml:space="preserve"> 'Calc_In-periodODI'!G$45</f>
        <v>£m</v>
      </c>
      <c r="H475" s="209"/>
    </row>
    <row r="476" spans="1:8" s="208" customFormat="1" hidden="1" outlineLevel="2" x14ac:dyDescent="0.2">
      <c r="A476" s="217"/>
      <c r="B476" s="217"/>
      <c r="C476" s="218"/>
      <c r="D476" s="219"/>
      <c r="E476" s="208" t="str">
        <f xml:space="preserve"> 'Calc_In-periodODI'!E$46</f>
        <v xml:space="preserve">2028-29 ODI payments expressed in 2027-28 CPIH FYA prices (ADDN2) </v>
      </c>
      <c r="F476" s="209">
        <f xml:space="preserve"> 'Calc_In-periodODI'!F$46</f>
        <v>0</v>
      </c>
      <c r="G476" s="208" t="str">
        <f xml:space="preserve"> 'Calc_In-periodODI'!G$46</f>
        <v>£m</v>
      </c>
      <c r="H476" s="209"/>
    </row>
    <row r="477" spans="1:8" s="208" customFormat="1" hidden="1" outlineLevel="2" x14ac:dyDescent="0.2">
      <c r="A477" s="217"/>
      <c r="B477" s="217"/>
      <c r="C477" s="218"/>
      <c r="D477" s="219"/>
      <c r="E477" s="208" t="str">
        <f xml:space="preserve"> 'Calc_In-periodODI'!E$47</f>
        <v xml:space="preserve">2028-29 ODI payments expressed in 2027-28 CPIH FYA prices (Residential retail) </v>
      </c>
      <c r="F477" s="209">
        <f xml:space="preserve"> 'Calc_In-periodODI'!F$47</f>
        <v>0</v>
      </c>
      <c r="G477" s="208" t="str">
        <f xml:space="preserve"> 'Calc_In-periodODI'!G$47</f>
        <v>£m</v>
      </c>
      <c r="H477" s="209"/>
    </row>
    <row r="478" spans="1:8" s="208" customFormat="1" hidden="1" outlineLevel="2" x14ac:dyDescent="0.2">
      <c r="A478" s="217"/>
      <c r="B478" s="217"/>
      <c r="C478" s="218"/>
      <c r="D478" s="219"/>
      <c r="E478" s="208" t="str">
        <f xml:space="preserve"> 'Calc_In-periodODI'!E$48</f>
        <v xml:space="preserve">2028-29 ODI payments expressed in 2027-28 CPIH FYA prices (Business retail) </v>
      </c>
      <c r="F478" s="209">
        <f xml:space="preserve"> 'Calc_In-periodODI'!F$48</f>
        <v>0</v>
      </c>
      <c r="G478" s="208" t="str">
        <f xml:space="preserve"> 'Calc_In-periodODI'!G$48</f>
        <v>£m</v>
      </c>
      <c r="H478" s="209"/>
    </row>
    <row r="479" spans="1:8" hidden="1" outlineLevel="2" x14ac:dyDescent="0.2">
      <c r="A479" s="3"/>
      <c r="B479" s="3"/>
      <c r="C479" s="10"/>
      <c r="D479" s="11"/>
      <c r="E479" s="211" t="s">
        <v>1764</v>
      </c>
      <c r="F479" s="212">
        <f xml:space="preserve"> INDEX( $F$471:$F$478,MATCH("*(Business Retail)*", $E$471:$E$478,0 ))</f>
        <v>0</v>
      </c>
      <c r="G479" s="211" t="s">
        <v>199</v>
      </c>
      <c r="H479" s="4"/>
    </row>
    <row r="480" spans="1:8" hidden="1" outlineLevel="2" x14ac:dyDescent="0.2"/>
    <row r="481" spans="1:8" hidden="1" outlineLevel="2" x14ac:dyDescent="0.2"/>
    <row r="482" spans="1:8" hidden="1" outlineLevel="2" x14ac:dyDescent="0.2">
      <c r="B482" s="33" t="s">
        <v>1948</v>
      </c>
    </row>
    <row r="483" spans="1:8" s="208" customFormat="1" hidden="1" outlineLevel="2" x14ac:dyDescent="0.2">
      <c r="A483" s="217"/>
      <c r="B483" s="217"/>
      <c r="C483" s="218"/>
      <c r="D483" s="219"/>
      <c r="E483" s="208" t="str">
        <f xml:space="preserve"> 'Calc_In-periodODI'!E$61</f>
        <v xml:space="preserve">2028-29 Voluntary abatements expressed in 2027-28 CPIH FYA prices sign reversed (WR) </v>
      </c>
      <c r="F483" s="209">
        <f xml:space="preserve"> 'Calc_In-periodODI'!F$61</f>
        <v>0</v>
      </c>
      <c r="G483" s="208" t="str">
        <f xml:space="preserve"> 'Calc_In-periodODI'!G$61</f>
        <v>£m</v>
      </c>
      <c r="H483" s="209"/>
    </row>
    <row r="484" spans="1:8" s="208" customFormat="1" hidden="1" outlineLevel="2" x14ac:dyDescent="0.2">
      <c r="A484" s="217"/>
      <c r="B484" s="217"/>
      <c r="C484" s="218"/>
      <c r="D484" s="219"/>
      <c r="E484" s="208" t="str">
        <f xml:space="preserve"> 'Calc_In-periodODI'!E$62</f>
        <v xml:space="preserve">2028-29 Voluntary abatements expressed in 2027-28 CPIH FYA prices sign reversed (WN) </v>
      </c>
      <c r="F484" s="209">
        <f xml:space="preserve"> 'Calc_In-periodODI'!F$62</f>
        <v>0</v>
      </c>
      <c r="G484" s="208" t="str">
        <f xml:space="preserve"> 'Calc_In-periodODI'!G$62</f>
        <v>£m</v>
      </c>
      <c r="H484" s="209"/>
    </row>
    <row r="485" spans="1:8" s="208" customFormat="1" hidden="1" outlineLevel="2" x14ac:dyDescent="0.2">
      <c r="A485" s="217"/>
      <c r="B485" s="217"/>
      <c r="C485" s="218"/>
      <c r="D485" s="219"/>
      <c r="E485" s="208" t="str">
        <f xml:space="preserve"> 'Calc_In-periodODI'!E$63</f>
        <v xml:space="preserve">2028-29 Voluntary abatements expressed in 2027-28 CPIH FYA prices sign reversed (WWN) </v>
      </c>
      <c r="F485" s="209">
        <f xml:space="preserve"> 'Calc_In-periodODI'!F$63</f>
        <v>0</v>
      </c>
      <c r="G485" s="208" t="str">
        <f xml:space="preserve"> 'Calc_In-periodODI'!G$63</f>
        <v>£m</v>
      </c>
      <c r="H485" s="209"/>
    </row>
    <row r="486" spans="1:8" s="208" customFormat="1" hidden="1" outlineLevel="2" x14ac:dyDescent="0.2">
      <c r="A486" s="217"/>
      <c r="B486" s="217"/>
      <c r="C486" s="218"/>
      <c r="D486" s="219"/>
      <c r="E486" s="208" t="str">
        <f xml:space="preserve"> 'Calc_In-periodODI'!E$64</f>
        <v xml:space="preserve">2028-29 Voluntary abatements expressed in 2027-28 CPIH FYA prices sign reversed (BR) </v>
      </c>
      <c r="F486" s="209">
        <f xml:space="preserve"> 'Calc_In-periodODI'!F$64</f>
        <v>0</v>
      </c>
      <c r="G486" s="208" t="str">
        <f xml:space="preserve"> 'Calc_In-periodODI'!G$64</f>
        <v>£m</v>
      </c>
      <c r="H486" s="209"/>
    </row>
    <row r="487" spans="1:8" s="208" customFormat="1" hidden="1" outlineLevel="2" x14ac:dyDescent="0.2">
      <c r="A487" s="217"/>
      <c r="B487" s="217"/>
      <c r="C487" s="218"/>
      <c r="D487" s="219"/>
      <c r="E487" s="208" t="str">
        <f xml:space="preserve"> 'Calc_In-periodODI'!E$65</f>
        <v xml:space="preserve">2028-29 Voluntary abatements expressed in 2027-28 CPIH FYA prices sign reversed (ADDN1) </v>
      </c>
      <c r="F487" s="209">
        <f xml:space="preserve"> 'Calc_In-periodODI'!F$65</f>
        <v>0</v>
      </c>
      <c r="G487" s="208" t="str">
        <f xml:space="preserve"> 'Calc_In-periodODI'!G$65</f>
        <v>£m</v>
      </c>
      <c r="H487" s="209"/>
    </row>
    <row r="488" spans="1:8" s="208" customFormat="1" hidden="1" outlineLevel="2" x14ac:dyDescent="0.2">
      <c r="A488" s="217"/>
      <c r="B488" s="217"/>
      <c r="C488" s="218"/>
      <c r="D488" s="219"/>
      <c r="E488" s="208" t="str">
        <f xml:space="preserve"> 'Calc_In-periodODI'!E$66</f>
        <v xml:space="preserve">2028-29 Voluntary abatements expressed in 2027-28 CPIH FYA prices sign reversed (ADDN2) </v>
      </c>
      <c r="F488" s="209">
        <f xml:space="preserve"> 'Calc_In-periodODI'!F$66</f>
        <v>0</v>
      </c>
      <c r="G488" s="208" t="str">
        <f xml:space="preserve"> 'Calc_In-periodODI'!G$66</f>
        <v>£m</v>
      </c>
      <c r="H488" s="209"/>
    </row>
    <row r="489" spans="1:8" s="208" customFormat="1" hidden="1" outlineLevel="2" x14ac:dyDescent="0.2">
      <c r="A489" s="217"/>
      <c r="B489" s="217"/>
      <c r="C489" s="218"/>
      <c r="D489" s="219"/>
      <c r="E489" s="208" t="str">
        <f xml:space="preserve"> 'Calc_In-periodODI'!E$67</f>
        <v xml:space="preserve">2028-29 Voluntary abatements expressed in 2027-28 CPIH FYA prices sign reversed (Residential retail) </v>
      </c>
      <c r="F489" s="209">
        <f xml:space="preserve"> 'Calc_In-periodODI'!F$67</f>
        <v>0</v>
      </c>
      <c r="G489" s="208" t="str">
        <f xml:space="preserve"> 'Calc_In-periodODI'!G$67</f>
        <v>£m</v>
      </c>
      <c r="H489" s="209"/>
    </row>
    <row r="490" spans="1:8" s="208" customFormat="1" hidden="1" outlineLevel="2" x14ac:dyDescent="0.2">
      <c r="A490" s="217"/>
      <c r="B490" s="217"/>
      <c r="C490" s="218"/>
      <c r="D490" s="219"/>
      <c r="E490" s="208" t="str">
        <f xml:space="preserve"> 'Calc_In-periodODI'!E$68</f>
        <v xml:space="preserve">2028-29 Voluntary abatements expressed in 2027-28 CPIH FYA prices sign reversed (Business retail) </v>
      </c>
      <c r="F490" s="209">
        <f xml:space="preserve"> 'Calc_In-periodODI'!F$68</f>
        <v>0</v>
      </c>
      <c r="G490" s="208" t="str">
        <f xml:space="preserve"> 'Calc_In-periodODI'!G$68</f>
        <v>£m</v>
      </c>
      <c r="H490" s="209"/>
    </row>
    <row r="491" spans="1:8" hidden="1" outlineLevel="2" x14ac:dyDescent="0.2">
      <c r="A491" s="3"/>
      <c r="B491" s="3"/>
      <c r="C491" s="10"/>
      <c r="D491" s="11"/>
      <c r="E491" s="211" t="s">
        <v>1948</v>
      </c>
      <c r="F491" s="212">
        <f xml:space="preserve"> INDEX( $F$483:$F$490,MATCH("*(Business Retail)*", $E$483:$E$490,0 ))</f>
        <v>0</v>
      </c>
      <c r="G491" s="211" t="s">
        <v>199</v>
      </c>
      <c r="H491" s="4"/>
    </row>
    <row r="492" spans="1:8" hidden="1" outlineLevel="2" x14ac:dyDescent="0.2"/>
    <row r="493" spans="1:8" hidden="1" outlineLevel="2" x14ac:dyDescent="0.2"/>
    <row r="494" spans="1:8" hidden="1" outlineLevel="2" x14ac:dyDescent="0.2">
      <c r="B494" s="33" t="s">
        <v>2506</v>
      </c>
    </row>
    <row r="495" spans="1:8" s="208" customFormat="1" hidden="1" outlineLevel="2" x14ac:dyDescent="0.2">
      <c r="A495" s="217"/>
      <c r="B495" s="217"/>
      <c r="C495" s="218"/>
      <c r="D495" s="219"/>
      <c r="E495" s="208" t="str">
        <f xml:space="preserve"> 'Calc_In-periodODI'!E$81</f>
        <v xml:space="preserve">2028-29 Voluntary deferrals expressed in 2027-28 CPIH FYA prices sign reversed (WR) </v>
      </c>
      <c r="F495" s="209">
        <f xml:space="preserve"> 'Calc_In-periodODI'!F$81</f>
        <v>0</v>
      </c>
      <c r="G495" s="208" t="str">
        <f xml:space="preserve"> 'Calc_In-periodODI'!G$81</f>
        <v>£m</v>
      </c>
      <c r="H495" s="209"/>
    </row>
    <row r="496" spans="1:8" s="208" customFormat="1" hidden="1" outlineLevel="2" x14ac:dyDescent="0.2">
      <c r="A496" s="217"/>
      <c r="B496" s="217"/>
      <c r="C496" s="218"/>
      <c r="D496" s="219"/>
      <c r="E496" s="208" t="str">
        <f xml:space="preserve"> 'Calc_In-periodODI'!E$82</f>
        <v xml:space="preserve">2028-29 Voluntary deferrals expressed in 2027-28 CPIH FYA prices sign reversed (WN) </v>
      </c>
      <c r="F496" s="209">
        <f xml:space="preserve"> 'Calc_In-periodODI'!F$82</f>
        <v>0</v>
      </c>
      <c r="G496" s="208" t="str">
        <f xml:space="preserve"> 'Calc_In-periodODI'!G$82</f>
        <v>£m</v>
      </c>
      <c r="H496" s="209"/>
    </row>
    <row r="497" spans="1:8" s="208" customFormat="1" hidden="1" outlineLevel="2" x14ac:dyDescent="0.2">
      <c r="A497" s="217"/>
      <c r="B497" s="217"/>
      <c r="C497" s="218"/>
      <c r="D497" s="219"/>
      <c r="E497" s="208" t="str">
        <f xml:space="preserve"> 'Calc_In-periodODI'!E$83</f>
        <v xml:space="preserve">2028-29 Voluntary deferrals expressed in 2027-28 CPIH FYA prices sign reversed (WWN) </v>
      </c>
      <c r="F497" s="209">
        <f xml:space="preserve"> 'Calc_In-periodODI'!F$83</f>
        <v>0</v>
      </c>
      <c r="G497" s="208" t="str">
        <f xml:space="preserve"> 'Calc_In-periodODI'!G$83</f>
        <v>£m</v>
      </c>
      <c r="H497" s="209"/>
    </row>
    <row r="498" spans="1:8" s="208" customFormat="1" hidden="1" outlineLevel="2" x14ac:dyDescent="0.2">
      <c r="A498" s="217"/>
      <c r="B498" s="217"/>
      <c r="C498" s="218"/>
      <c r="D498" s="219"/>
      <c r="E498" s="208" t="str">
        <f xml:space="preserve"> 'Calc_In-periodODI'!E$84</f>
        <v xml:space="preserve">2028-29 Voluntary deferrals expressed in 2027-28 CPIH FYA prices sign reversed (BR) </v>
      </c>
      <c r="F498" s="209">
        <f xml:space="preserve"> 'Calc_In-periodODI'!F$84</f>
        <v>0</v>
      </c>
      <c r="G498" s="208" t="str">
        <f xml:space="preserve"> 'Calc_In-periodODI'!G$84</f>
        <v>£m</v>
      </c>
      <c r="H498" s="209"/>
    </row>
    <row r="499" spans="1:8" s="208" customFormat="1" hidden="1" outlineLevel="2" x14ac:dyDescent="0.2">
      <c r="A499" s="217"/>
      <c r="B499" s="217"/>
      <c r="C499" s="218"/>
      <c r="D499" s="219"/>
      <c r="E499" s="208" t="str">
        <f xml:space="preserve"> 'Calc_In-periodODI'!E$85</f>
        <v xml:space="preserve">2028-29 Voluntary deferrals expressed in 2027-28 CPIH FYA prices sign reversed (ADDN1) </v>
      </c>
      <c r="F499" s="209">
        <f xml:space="preserve"> 'Calc_In-periodODI'!F$85</f>
        <v>0</v>
      </c>
      <c r="G499" s="208" t="str">
        <f xml:space="preserve"> 'Calc_In-periodODI'!G$85</f>
        <v>£m</v>
      </c>
      <c r="H499" s="209"/>
    </row>
    <row r="500" spans="1:8" s="208" customFormat="1" hidden="1" outlineLevel="2" x14ac:dyDescent="0.2">
      <c r="A500" s="217"/>
      <c r="B500" s="217"/>
      <c r="C500" s="218"/>
      <c r="D500" s="219"/>
      <c r="E500" s="208" t="str">
        <f xml:space="preserve"> 'Calc_In-periodODI'!E$86</f>
        <v xml:space="preserve">2028-29 Voluntary deferrals expressed in 2027-28 CPIH FYA prices sign reversed (ADDN2) </v>
      </c>
      <c r="F500" s="209">
        <f xml:space="preserve"> 'Calc_In-periodODI'!F$86</f>
        <v>0</v>
      </c>
      <c r="G500" s="208" t="str">
        <f xml:space="preserve"> 'Calc_In-periodODI'!G$86</f>
        <v>£m</v>
      </c>
      <c r="H500" s="209"/>
    </row>
    <row r="501" spans="1:8" s="208" customFormat="1" hidden="1" outlineLevel="2" x14ac:dyDescent="0.2">
      <c r="A501" s="217"/>
      <c r="B501" s="217"/>
      <c r="C501" s="218"/>
      <c r="D501" s="219"/>
      <c r="E501" s="208" t="str">
        <f xml:space="preserve"> 'Calc_In-periodODI'!E$87</f>
        <v xml:space="preserve">2028-29 Voluntary deferrals expressed in 2027-28 CPIH FYA prices sign reversed (Residential retail) </v>
      </c>
      <c r="F501" s="209">
        <f xml:space="preserve"> 'Calc_In-periodODI'!F$87</f>
        <v>0</v>
      </c>
      <c r="G501" s="208" t="str">
        <f xml:space="preserve"> 'Calc_In-periodODI'!G$87</f>
        <v>£m</v>
      </c>
      <c r="H501" s="209"/>
    </row>
    <row r="502" spans="1:8" s="208" customFormat="1" hidden="1" outlineLevel="2" x14ac:dyDescent="0.2">
      <c r="A502" s="217"/>
      <c r="B502" s="217"/>
      <c r="C502" s="218"/>
      <c r="D502" s="219"/>
      <c r="E502" s="208" t="str">
        <f xml:space="preserve"> 'Calc_In-periodODI'!E$88</f>
        <v xml:space="preserve">2028-29 Voluntary deferrals expressed in 2027-28 CPIH FYA prices sign reversed (Business retail) </v>
      </c>
      <c r="F502" s="209">
        <f xml:space="preserve"> 'Calc_In-periodODI'!F$88</f>
        <v>0</v>
      </c>
      <c r="G502" s="208" t="str">
        <f xml:space="preserve"> 'Calc_In-periodODI'!G$88</f>
        <v>£m</v>
      </c>
      <c r="H502" s="209"/>
    </row>
    <row r="503" spans="1:8" hidden="1" outlineLevel="2" x14ac:dyDescent="0.2">
      <c r="A503" s="3"/>
      <c r="B503" s="3"/>
      <c r="C503" s="10"/>
      <c r="D503" s="11"/>
      <c r="E503" s="211" t="s">
        <v>2506</v>
      </c>
      <c r="F503" s="212">
        <f xml:space="preserve"> INDEX( $F$495:$F$502,MATCH("*(Business Retail)*", $E$495:$E$502,0 ))</f>
        <v>0</v>
      </c>
      <c r="G503" s="211" t="s">
        <v>199</v>
      </c>
      <c r="H503" s="4"/>
    </row>
    <row r="504" spans="1:8" hidden="1" outlineLevel="2" x14ac:dyDescent="0.2"/>
    <row r="505" spans="1:8" hidden="1" outlineLevel="2" x14ac:dyDescent="0.2"/>
    <row r="506" spans="1:8" hidden="1" outlineLevel="2" x14ac:dyDescent="0.2">
      <c r="B506" s="33" t="s">
        <v>2704</v>
      </c>
    </row>
    <row r="507" spans="1:8" s="208" customFormat="1" hidden="1" outlineLevel="2" x14ac:dyDescent="0.2">
      <c r="A507" s="217"/>
      <c r="B507" s="217"/>
      <c r="C507" s="218"/>
      <c r="D507" s="219"/>
      <c r="E507" s="208" t="str">
        <f xml:space="preserve"> 'Calc_In-periodODI'!E$101</f>
        <v xml:space="preserve">2028-29 Other bespoke adjustments expressed in 2027-28 CPIH FYA prices (WR) </v>
      </c>
      <c r="F507" s="209">
        <f xml:space="preserve"> 'Calc_In-periodODI'!F$101</f>
        <v>0</v>
      </c>
      <c r="G507" s="208" t="str">
        <f xml:space="preserve"> 'Calc_In-periodODI'!G$101</f>
        <v>£m</v>
      </c>
      <c r="H507" s="209"/>
    </row>
    <row r="508" spans="1:8" s="208" customFormat="1" hidden="1" outlineLevel="2" x14ac:dyDescent="0.2">
      <c r="A508" s="217"/>
      <c r="B508" s="217"/>
      <c r="C508" s="218"/>
      <c r="D508" s="219"/>
      <c r="E508" s="208" t="str">
        <f xml:space="preserve"> 'Calc_In-periodODI'!E$102</f>
        <v xml:space="preserve">2028-29 Other bespoke adjustments expressed in 2027-28 CPIH FYA prices (WN) </v>
      </c>
      <c r="F508" s="209">
        <f xml:space="preserve"> 'Calc_In-periodODI'!F$102</f>
        <v>0</v>
      </c>
      <c r="G508" s="208" t="str">
        <f xml:space="preserve"> 'Calc_In-periodODI'!G$102</f>
        <v>£m</v>
      </c>
      <c r="H508" s="209"/>
    </row>
    <row r="509" spans="1:8" s="208" customFormat="1" hidden="1" outlineLevel="2" x14ac:dyDescent="0.2">
      <c r="A509" s="217"/>
      <c r="B509" s="217"/>
      <c r="C509" s="218"/>
      <c r="D509" s="219"/>
      <c r="E509" s="208" t="str">
        <f xml:space="preserve"> 'Calc_In-periodODI'!E$103</f>
        <v xml:space="preserve">2028-29 Other bespoke adjustments expressed in 2027-28 CPIH FYA prices (WWN) </v>
      </c>
      <c r="F509" s="209">
        <f xml:space="preserve"> 'Calc_In-periodODI'!F$103</f>
        <v>0</v>
      </c>
      <c r="G509" s="208" t="str">
        <f xml:space="preserve"> 'Calc_In-periodODI'!G$103</f>
        <v>£m</v>
      </c>
      <c r="H509" s="209"/>
    </row>
    <row r="510" spans="1:8" s="208" customFormat="1" hidden="1" outlineLevel="2" x14ac:dyDescent="0.2">
      <c r="A510" s="217"/>
      <c r="B510" s="217"/>
      <c r="C510" s="218"/>
      <c r="D510" s="219"/>
      <c r="E510" s="208" t="str">
        <f xml:space="preserve"> 'Calc_In-periodODI'!E$104</f>
        <v xml:space="preserve">2028-29 Other bespoke adjustments expressed in 2027-28 CPIH FYA prices (BR) </v>
      </c>
      <c r="F510" s="209">
        <f xml:space="preserve"> 'Calc_In-periodODI'!F$104</f>
        <v>0</v>
      </c>
      <c r="G510" s="208" t="str">
        <f xml:space="preserve"> 'Calc_In-periodODI'!G$104</f>
        <v>£m</v>
      </c>
      <c r="H510" s="209"/>
    </row>
    <row r="511" spans="1:8" s="208" customFormat="1" hidden="1" outlineLevel="2" x14ac:dyDescent="0.2">
      <c r="A511" s="217"/>
      <c r="B511" s="217"/>
      <c r="C511" s="218"/>
      <c r="D511" s="219"/>
      <c r="E511" s="208" t="str">
        <f xml:space="preserve"> 'Calc_In-periodODI'!E$105</f>
        <v xml:space="preserve">2028-29 Other bespoke adjustments expressed in 2027-28 CPIH FYA prices (ADDN1) </v>
      </c>
      <c r="F511" s="209">
        <f xml:space="preserve"> 'Calc_In-periodODI'!F$105</f>
        <v>0</v>
      </c>
      <c r="G511" s="208" t="str">
        <f xml:space="preserve"> 'Calc_In-periodODI'!G$105</f>
        <v>£m</v>
      </c>
      <c r="H511" s="209"/>
    </row>
    <row r="512" spans="1:8" s="208" customFormat="1" hidden="1" outlineLevel="2" x14ac:dyDescent="0.2">
      <c r="A512" s="217"/>
      <c r="B512" s="217"/>
      <c r="C512" s="218"/>
      <c r="D512" s="219"/>
      <c r="E512" s="208" t="str">
        <f xml:space="preserve"> 'Calc_In-periodODI'!E$106</f>
        <v xml:space="preserve">2028-29 Other bespoke adjustments expressed in 2027-28 CPIH FYA prices (ADDN2) </v>
      </c>
      <c r="F512" s="209">
        <f xml:space="preserve"> 'Calc_In-periodODI'!F$106</f>
        <v>0</v>
      </c>
      <c r="G512" s="208" t="str">
        <f xml:space="preserve"> 'Calc_In-periodODI'!G$106</f>
        <v>£m</v>
      </c>
      <c r="H512" s="209"/>
    </row>
    <row r="513" spans="1:8" s="208" customFormat="1" hidden="1" outlineLevel="2" x14ac:dyDescent="0.2">
      <c r="A513" s="217"/>
      <c r="B513" s="217"/>
      <c r="C513" s="218"/>
      <c r="D513" s="219"/>
      <c r="E513" s="208" t="str">
        <f xml:space="preserve"> 'Calc_In-periodODI'!E$107</f>
        <v xml:space="preserve">2028-29 Other bespoke adjustments expressed in 2027-28 CPIH FYA prices (Residential retail) </v>
      </c>
      <c r="F513" s="209">
        <f xml:space="preserve"> 'Calc_In-periodODI'!F$107</f>
        <v>0</v>
      </c>
      <c r="G513" s="208" t="str">
        <f xml:space="preserve"> 'Calc_In-periodODI'!G$107</f>
        <v>£m</v>
      </c>
      <c r="H513" s="209"/>
    </row>
    <row r="514" spans="1:8" s="208" customFormat="1" hidden="1" outlineLevel="2" x14ac:dyDescent="0.2">
      <c r="A514" s="217"/>
      <c r="B514" s="217"/>
      <c r="C514" s="218"/>
      <c r="D514" s="219"/>
      <c r="E514" s="208" t="str">
        <f xml:space="preserve"> 'Calc_In-periodODI'!E$108</f>
        <v xml:space="preserve">2028-29 Other bespoke adjustments expressed in 2027-28 CPIH FYA prices (Business retail) </v>
      </c>
      <c r="F514" s="209">
        <f xml:space="preserve"> 'Calc_In-periodODI'!F$108</f>
        <v>0</v>
      </c>
      <c r="G514" s="208" t="str">
        <f xml:space="preserve"> 'Calc_In-periodODI'!G$108</f>
        <v>£m</v>
      </c>
      <c r="H514" s="209"/>
    </row>
    <row r="515" spans="1:8" hidden="1" outlineLevel="2" x14ac:dyDescent="0.2">
      <c r="A515" s="3"/>
      <c r="B515" s="3"/>
      <c r="C515" s="10"/>
      <c r="D515" s="11"/>
      <c r="E515" s="211" t="s">
        <v>2704</v>
      </c>
      <c r="F515" s="212">
        <f xml:space="preserve"> INDEX( $F$507:$F$514,MATCH("*(Business Retail)*", $E$507:$E$514,0 ))</f>
        <v>0</v>
      </c>
      <c r="G515" s="211" t="s">
        <v>199</v>
      </c>
      <c r="H515" s="4"/>
    </row>
    <row r="516" spans="1:8" hidden="1" outlineLevel="2" x14ac:dyDescent="0.2"/>
    <row r="517" spans="1:8" hidden="1" outlineLevel="1" x14ac:dyDescent="0.2"/>
    <row r="518" spans="1:8" hidden="1" outlineLevel="1" x14ac:dyDescent="0.2"/>
    <row r="519" spans="1:8" s="21" customFormat="1" hidden="1" outlineLevel="1" x14ac:dyDescent="0.2">
      <c r="A519" s="17"/>
      <c r="B519" s="17"/>
      <c r="C519" s="35" t="s">
        <v>1563</v>
      </c>
      <c r="D519" s="31"/>
    </row>
    <row r="520" spans="1:8" hidden="1" outlineLevel="1" x14ac:dyDescent="0.2"/>
    <row r="521" spans="1:8" hidden="1" outlineLevel="2" x14ac:dyDescent="0.2"/>
    <row r="522" spans="1:8" s="21" customFormat="1" hidden="1" outlineLevel="2" x14ac:dyDescent="0.2">
      <c r="A522" s="17"/>
      <c r="B522" s="17"/>
      <c r="C522" s="24"/>
      <c r="D522" s="32" t="s">
        <v>1096</v>
      </c>
    </row>
    <row r="523" spans="1:8" hidden="1" outlineLevel="2" x14ac:dyDescent="0.2"/>
    <row r="524" spans="1:8" hidden="1" outlineLevel="2" x14ac:dyDescent="0.2">
      <c r="B524" s="33" t="s">
        <v>1765</v>
      </c>
    </row>
    <row r="525" spans="1:8" s="208" customFormat="1" hidden="1" outlineLevel="2" x14ac:dyDescent="0.2">
      <c r="A525" s="217"/>
      <c r="B525" s="217"/>
      <c r="C525" s="218"/>
      <c r="D525" s="219"/>
      <c r="E525" s="208" t="str">
        <f xml:space="preserve"> 'Calc_In-periodODI'!E$121</f>
        <v xml:space="preserve">2029-30 ODI payments expressed in 2027-28 CPIH FYA prices (WR) </v>
      </c>
      <c r="F525" s="209">
        <f xml:space="preserve"> 'Calc_In-periodODI'!F$121</f>
        <v>0</v>
      </c>
      <c r="G525" s="208" t="str">
        <f xml:space="preserve"> 'Calc_In-periodODI'!G$121</f>
        <v>£m</v>
      </c>
      <c r="H525" s="209"/>
    </row>
    <row r="526" spans="1:8" s="208" customFormat="1" hidden="1" outlineLevel="2" x14ac:dyDescent="0.2">
      <c r="A526" s="217"/>
      <c r="B526" s="217"/>
      <c r="C526" s="218"/>
      <c r="D526" s="219"/>
      <c r="E526" s="208" t="str">
        <f xml:space="preserve"> 'Calc_In-periodODI'!E$122</f>
        <v xml:space="preserve">2029-30 ODI payments expressed in 2027-28 CPIH FYA prices (WN) </v>
      </c>
      <c r="F526" s="209">
        <f xml:space="preserve"> 'Calc_In-periodODI'!F$122</f>
        <v>0</v>
      </c>
      <c r="G526" s="208" t="str">
        <f xml:space="preserve"> 'Calc_In-periodODI'!G$122</f>
        <v>£m</v>
      </c>
      <c r="H526" s="209"/>
    </row>
    <row r="527" spans="1:8" s="208" customFormat="1" hidden="1" outlineLevel="2" x14ac:dyDescent="0.2">
      <c r="A527" s="217"/>
      <c r="B527" s="217"/>
      <c r="C527" s="218"/>
      <c r="D527" s="219"/>
      <c r="E527" s="208" t="str">
        <f xml:space="preserve"> 'Calc_In-periodODI'!E$123</f>
        <v xml:space="preserve">2029-30 ODI payments expressed in 2027-28 CPIH FYA prices (WWN) </v>
      </c>
      <c r="F527" s="209">
        <f xml:space="preserve"> 'Calc_In-periodODI'!F$123</f>
        <v>0</v>
      </c>
      <c r="G527" s="208" t="str">
        <f xml:space="preserve"> 'Calc_In-periodODI'!G$123</f>
        <v>£m</v>
      </c>
      <c r="H527" s="209"/>
    </row>
    <row r="528" spans="1:8" s="208" customFormat="1" hidden="1" outlineLevel="2" x14ac:dyDescent="0.2">
      <c r="A528" s="217"/>
      <c r="B528" s="217"/>
      <c r="C528" s="218"/>
      <c r="D528" s="219"/>
      <c r="E528" s="208" t="str">
        <f xml:space="preserve"> 'Calc_In-periodODI'!E$124</f>
        <v xml:space="preserve">2029-30 ODI payments expressed in 2027-28 CPIH FYA prices (BR) </v>
      </c>
      <c r="F528" s="209">
        <f xml:space="preserve"> 'Calc_In-periodODI'!F$124</f>
        <v>0</v>
      </c>
      <c r="G528" s="208" t="str">
        <f xml:space="preserve"> 'Calc_In-periodODI'!G$124</f>
        <v>£m</v>
      </c>
      <c r="H528" s="209"/>
    </row>
    <row r="529" spans="1:8" s="208" customFormat="1" hidden="1" outlineLevel="2" x14ac:dyDescent="0.2">
      <c r="A529" s="217"/>
      <c r="B529" s="217"/>
      <c r="C529" s="218"/>
      <c r="D529" s="219"/>
      <c r="E529" s="208" t="str">
        <f xml:space="preserve"> 'Calc_In-periodODI'!E$125</f>
        <v xml:space="preserve">2029-30 ODI payments expressed in 2027-28 CPIH FYA prices (ADDN1) </v>
      </c>
      <c r="F529" s="209">
        <f xml:space="preserve"> 'Calc_In-periodODI'!F$125</f>
        <v>0</v>
      </c>
      <c r="G529" s="208" t="str">
        <f xml:space="preserve"> 'Calc_In-periodODI'!G$125</f>
        <v>£m</v>
      </c>
      <c r="H529" s="209"/>
    </row>
    <row r="530" spans="1:8" s="208" customFormat="1" hidden="1" outlineLevel="2" x14ac:dyDescent="0.2">
      <c r="A530" s="217"/>
      <c r="B530" s="217"/>
      <c r="C530" s="218"/>
      <c r="D530" s="219"/>
      <c r="E530" s="208" t="str">
        <f xml:space="preserve"> 'Calc_In-periodODI'!E$126</f>
        <v xml:space="preserve">2029-30 ODI payments expressed in 2027-28 CPIH FYA prices (ADDN2) </v>
      </c>
      <c r="F530" s="209">
        <f xml:space="preserve"> 'Calc_In-periodODI'!F$126</f>
        <v>0</v>
      </c>
      <c r="G530" s="208" t="str">
        <f xml:space="preserve"> 'Calc_In-periodODI'!G$126</f>
        <v>£m</v>
      </c>
      <c r="H530" s="209"/>
    </row>
    <row r="531" spans="1:8" s="208" customFormat="1" hidden="1" outlineLevel="2" x14ac:dyDescent="0.2">
      <c r="A531" s="217"/>
      <c r="B531" s="217"/>
      <c r="C531" s="218"/>
      <c r="D531" s="219"/>
      <c r="E531" s="208" t="str">
        <f xml:space="preserve"> 'Calc_In-periodODI'!E$127</f>
        <v xml:space="preserve">2029-30 ODI payments expressed in 2027-28 CPIH FYA prices (Residential retail) </v>
      </c>
      <c r="F531" s="209">
        <f xml:space="preserve"> 'Calc_In-periodODI'!F$127</f>
        <v>0</v>
      </c>
      <c r="G531" s="208" t="str">
        <f xml:space="preserve"> 'Calc_In-periodODI'!G$127</f>
        <v>£m</v>
      </c>
      <c r="H531" s="209"/>
    </row>
    <row r="532" spans="1:8" s="208" customFormat="1" hidden="1" outlineLevel="2" x14ac:dyDescent="0.2">
      <c r="A532" s="217"/>
      <c r="B532" s="217"/>
      <c r="C532" s="218"/>
      <c r="D532" s="219"/>
      <c r="E532" s="208" t="str">
        <f xml:space="preserve"> 'Calc_In-periodODI'!E$128</f>
        <v xml:space="preserve">2029-30 ODI payments expressed in 2027-28 CPIH FYA prices (Business retail) </v>
      </c>
      <c r="F532" s="209">
        <f xml:space="preserve"> 'Calc_In-periodODI'!F$128</f>
        <v>0</v>
      </c>
      <c r="G532" s="208" t="str">
        <f xml:space="preserve"> 'Calc_In-periodODI'!G$128</f>
        <v>£m</v>
      </c>
      <c r="H532" s="209"/>
    </row>
    <row r="533" spans="1:8" hidden="1" outlineLevel="2" x14ac:dyDescent="0.2">
      <c r="A533" s="3"/>
      <c r="B533" s="3"/>
      <c r="C533" s="10"/>
      <c r="D533" s="11"/>
      <c r="E533" s="211" t="s">
        <v>1765</v>
      </c>
      <c r="F533" s="212">
        <f xml:space="preserve"> INDEX( $F$525:$F$532,MATCH("*(WR)*", $E$525:$E$532,0 ))</f>
        <v>0</v>
      </c>
      <c r="G533" s="211" t="s">
        <v>199</v>
      </c>
      <c r="H533" s="4"/>
    </row>
    <row r="534" spans="1:8" hidden="1" outlineLevel="2" x14ac:dyDescent="0.2"/>
    <row r="535" spans="1:8" hidden="1" outlineLevel="2" x14ac:dyDescent="0.2"/>
    <row r="536" spans="1:8" hidden="1" outlineLevel="2" x14ac:dyDescent="0.2">
      <c r="B536" s="33" t="s">
        <v>763</v>
      </c>
    </row>
    <row r="537" spans="1:8" s="208" customFormat="1" hidden="1" outlineLevel="2" x14ac:dyDescent="0.2">
      <c r="A537" s="217"/>
      <c r="B537" s="217"/>
      <c r="C537" s="218"/>
      <c r="D537" s="219"/>
      <c r="E537" s="208" t="str">
        <f xml:space="preserve"> 'Calc_In-periodODI'!E$141</f>
        <v xml:space="preserve">2029-30 Voluntary abatements expressed in 2027-28 CPIH FYA prices sign reversed (WR) </v>
      </c>
      <c r="F537" s="209">
        <f xml:space="preserve"> 'Calc_In-periodODI'!F$141</f>
        <v>0</v>
      </c>
      <c r="G537" s="208" t="str">
        <f xml:space="preserve"> 'Calc_In-periodODI'!G$141</f>
        <v>£m</v>
      </c>
      <c r="H537" s="209"/>
    </row>
    <row r="538" spans="1:8" s="208" customFormat="1" hidden="1" outlineLevel="2" x14ac:dyDescent="0.2">
      <c r="A538" s="217"/>
      <c r="B538" s="217"/>
      <c r="C538" s="218"/>
      <c r="D538" s="219"/>
      <c r="E538" s="208" t="str">
        <f xml:space="preserve"> 'Calc_In-periodODI'!E$142</f>
        <v xml:space="preserve">2029-30 Voluntary abatements expressed in 2027-28 CPIH FYA prices sign reversed (WN) </v>
      </c>
      <c r="F538" s="209">
        <f xml:space="preserve"> 'Calc_In-periodODI'!F$142</f>
        <v>0</v>
      </c>
      <c r="G538" s="208" t="str">
        <f xml:space="preserve"> 'Calc_In-periodODI'!G$142</f>
        <v>£m</v>
      </c>
      <c r="H538" s="209"/>
    </row>
    <row r="539" spans="1:8" s="208" customFormat="1" hidden="1" outlineLevel="2" x14ac:dyDescent="0.2">
      <c r="A539" s="217"/>
      <c r="B539" s="217"/>
      <c r="C539" s="218"/>
      <c r="D539" s="219"/>
      <c r="E539" s="208" t="str">
        <f xml:space="preserve"> 'Calc_In-periodODI'!E$143</f>
        <v xml:space="preserve">2029-30 Voluntary abatements expressed in 2027-28 CPIH FYA prices sign reversed (WWN) </v>
      </c>
      <c r="F539" s="209">
        <f xml:space="preserve"> 'Calc_In-periodODI'!F$143</f>
        <v>0</v>
      </c>
      <c r="G539" s="208" t="str">
        <f xml:space="preserve"> 'Calc_In-periodODI'!G$143</f>
        <v>£m</v>
      </c>
      <c r="H539" s="209"/>
    </row>
    <row r="540" spans="1:8" s="208" customFormat="1" hidden="1" outlineLevel="2" x14ac:dyDescent="0.2">
      <c r="A540" s="217"/>
      <c r="B540" s="217"/>
      <c r="C540" s="218"/>
      <c r="D540" s="219"/>
      <c r="E540" s="208" t="str">
        <f xml:space="preserve"> 'Calc_In-periodODI'!E$144</f>
        <v xml:space="preserve">2029-30 Voluntary abatements expressed in 2027-28 CPIH FYA prices sign reversed (BR) </v>
      </c>
      <c r="F540" s="209">
        <f xml:space="preserve"> 'Calc_In-periodODI'!F$144</f>
        <v>0</v>
      </c>
      <c r="G540" s="208" t="str">
        <f xml:space="preserve"> 'Calc_In-periodODI'!G$144</f>
        <v>£m</v>
      </c>
      <c r="H540" s="209"/>
    </row>
    <row r="541" spans="1:8" s="208" customFormat="1" hidden="1" outlineLevel="2" x14ac:dyDescent="0.2">
      <c r="A541" s="217"/>
      <c r="B541" s="217"/>
      <c r="C541" s="218"/>
      <c r="D541" s="219"/>
      <c r="E541" s="208" t="str">
        <f xml:space="preserve"> 'Calc_In-periodODI'!E$145</f>
        <v xml:space="preserve">2029-30 Voluntary abatements expressed in 2027-28 CPIH FYA prices sign reversed (ADDN1) </v>
      </c>
      <c r="F541" s="209">
        <f xml:space="preserve"> 'Calc_In-periodODI'!F$145</f>
        <v>0</v>
      </c>
      <c r="G541" s="208" t="str">
        <f xml:space="preserve"> 'Calc_In-periodODI'!G$145</f>
        <v>£m</v>
      </c>
      <c r="H541" s="209"/>
    </row>
    <row r="542" spans="1:8" s="208" customFormat="1" hidden="1" outlineLevel="2" x14ac:dyDescent="0.2">
      <c r="A542" s="217"/>
      <c r="B542" s="217"/>
      <c r="C542" s="218"/>
      <c r="D542" s="219"/>
      <c r="E542" s="208" t="str">
        <f xml:space="preserve"> 'Calc_In-periodODI'!E$146</f>
        <v xml:space="preserve">2029-30 Voluntary abatements expressed in 2027-28 CPIH FYA prices sign reversed (ADDN2) </v>
      </c>
      <c r="F542" s="209">
        <f xml:space="preserve"> 'Calc_In-periodODI'!F$146</f>
        <v>0</v>
      </c>
      <c r="G542" s="208" t="str">
        <f xml:space="preserve"> 'Calc_In-periodODI'!G$146</f>
        <v>£m</v>
      </c>
      <c r="H542" s="209"/>
    </row>
    <row r="543" spans="1:8" s="208" customFormat="1" hidden="1" outlineLevel="2" x14ac:dyDescent="0.2">
      <c r="A543" s="217"/>
      <c r="B543" s="217"/>
      <c r="C543" s="218"/>
      <c r="D543" s="219"/>
      <c r="E543" s="208" t="str">
        <f xml:space="preserve"> 'Calc_In-periodODI'!E$147</f>
        <v xml:space="preserve">2029-30 Voluntary abatements expressed in 2027-28 CPIH FYA prices sign reversed (Residential retail) </v>
      </c>
      <c r="F543" s="209">
        <f xml:space="preserve"> 'Calc_In-periodODI'!F$147</f>
        <v>0</v>
      </c>
      <c r="G543" s="208" t="str">
        <f xml:space="preserve"> 'Calc_In-periodODI'!G$147</f>
        <v>£m</v>
      </c>
      <c r="H543" s="209"/>
    </row>
    <row r="544" spans="1:8" s="208" customFormat="1" hidden="1" outlineLevel="2" x14ac:dyDescent="0.2">
      <c r="A544" s="217"/>
      <c r="B544" s="217"/>
      <c r="C544" s="218"/>
      <c r="D544" s="219"/>
      <c r="E544" s="208" t="str">
        <f xml:space="preserve"> 'Calc_In-periodODI'!E$148</f>
        <v xml:space="preserve">2029-30 Voluntary abatements expressed in 2027-28 CPIH FYA prices sign reversed (Business retail) </v>
      </c>
      <c r="F544" s="209">
        <f xml:space="preserve"> 'Calc_In-periodODI'!F$148</f>
        <v>0</v>
      </c>
      <c r="G544" s="208" t="str">
        <f xml:space="preserve"> 'Calc_In-periodODI'!G$148</f>
        <v>£m</v>
      </c>
      <c r="H544" s="209"/>
    </row>
    <row r="545" spans="1:8" hidden="1" outlineLevel="2" x14ac:dyDescent="0.2">
      <c r="A545" s="3"/>
      <c r="B545" s="3"/>
      <c r="C545" s="10"/>
      <c r="D545" s="11"/>
      <c r="E545" s="211" t="s">
        <v>763</v>
      </c>
      <c r="F545" s="212">
        <f xml:space="preserve"> INDEX( $F$537:$F$544,MATCH("*(WR)*", $E$537:$E$544,0 ))</f>
        <v>0</v>
      </c>
      <c r="G545" s="211" t="s">
        <v>199</v>
      </c>
      <c r="H545" s="4"/>
    </row>
    <row r="546" spans="1:8" hidden="1" outlineLevel="2" x14ac:dyDescent="0.2"/>
    <row r="547" spans="1:8" hidden="1" outlineLevel="2" x14ac:dyDescent="0.2"/>
    <row r="548" spans="1:8" hidden="1" outlineLevel="2" x14ac:dyDescent="0.2">
      <c r="B548" s="33" t="s">
        <v>1949</v>
      </c>
    </row>
    <row r="549" spans="1:8" s="208" customFormat="1" hidden="1" outlineLevel="2" x14ac:dyDescent="0.2">
      <c r="A549" s="217"/>
      <c r="B549" s="217"/>
      <c r="C549" s="218"/>
      <c r="D549" s="219"/>
      <c r="E549" s="208" t="str">
        <f xml:space="preserve"> 'Calc_In-periodODI'!E$161</f>
        <v xml:space="preserve">2029-30 Voluntary deferrals expressed in 2027-28 CPIH FYA prices sign reversed (WR) </v>
      </c>
      <c r="F549" s="209">
        <f xml:space="preserve"> 'Calc_In-periodODI'!F$161</f>
        <v>0</v>
      </c>
      <c r="G549" s="208" t="str">
        <f xml:space="preserve"> 'Calc_In-periodODI'!G$161</f>
        <v>£m</v>
      </c>
      <c r="H549" s="209"/>
    </row>
    <row r="550" spans="1:8" s="208" customFormat="1" hidden="1" outlineLevel="2" x14ac:dyDescent="0.2">
      <c r="A550" s="217"/>
      <c r="B550" s="217"/>
      <c r="C550" s="218"/>
      <c r="D550" s="219"/>
      <c r="E550" s="208" t="str">
        <f xml:space="preserve"> 'Calc_In-periodODI'!E$162</f>
        <v xml:space="preserve">2029-30 Voluntary deferrals expressed in 2027-28 CPIH FYA prices sign reversed (WN) </v>
      </c>
      <c r="F550" s="209">
        <f xml:space="preserve"> 'Calc_In-periodODI'!F$162</f>
        <v>0</v>
      </c>
      <c r="G550" s="208" t="str">
        <f xml:space="preserve"> 'Calc_In-periodODI'!G$162</f>
        <v>£m</v>
      </c>
      <c r="H550" s="209"/>
    </row>
    <row r="551" spans="1:8" s="208" customFormat="1" hidden="1" outlineLevel="2" x14ac:dyDescent="0.2">
      <c r="A551" s="217"/>
      <c r="B551" s="217"/>
      <c r="C551" s="218"/>
      <c r="D551" s="219"/>
      <c r="E551" s="208" t="str">
        <f xml:space="preserve"> 'Calc_In-periodODI'!E$163</f>
        <v xml:space="preserve">2029-30 Voluntary deferrals expressed in 2027-28 CPIH FYA prices sign reversed (WWN) </v>
      </c>
      <c r="F551" s="209">
        <f xml:space="preserve"> 'Calc_In-periodODI'!F$163</f>
        <v>0</v>
      </c>
      <c r="G551" s="208" t="str">
        <f xml:space="preserve"> 'Calc_In-periodODI'!G$163</f>
        <v>£m</v>
      </c>
      <c r="H551" s="209"/>
    </row>
    <row r="552" spans="1:8" s="208" customFormat="1" hidden="1" outlineLevel="2" x14ac:dyDescent="0.2">
      <c r="A552" s="217"/>
      <c r="B552" s="217"/>
      <c r="C552" s="218"/>
      <c r="D552" s="219"/>
      <c r="E552" s="208" t="str">
        <f xml:space="preserve"> 'Calc_In-periodODI'!E$164</f>
        <v xml:space="preserve">2029-30 Voluntary deferrals expressed in 2027-28 CPIH FYA prices sign reversed (BR) </v>
      </c>
      <c r="F552" s="209">
        <f xml:space="preserve"> 'Calc_In-periodODI'!F$164</f>
        <v>0</v>
      </c>
      <c r="G552" s="208" t="str">
        <f xml:space="preserve"> 'Calc_In-periodODI'!G$164</f>
        <v>£m</v>
      </c>
      <c r="H552" s="209"/>
    </row>
    <row r="553" spans="1:8" s="208" customFormat="1" hidden="1" outlineLevel="2" x14ac:dyDescent="0.2">
      <c r="A553" s="217"/>
      <c r="B553" s="217"/>
      <c r="C553" s="218"/>
      <c r="D553" s="219"/>
      <c r="E553" s="208" t="str">
        <f xml:space="preserve"> 'Calc_In-periodODI'!E$165</f>
        <v xml:space="preserve">2029-30 Voluntary deferrals expressed in 2027-28 CPIH FYA prices sign reversed (ADDN1) </v>
      </c>
      <c r="F553" s="209">
        <f xml:space="preserve"> 'Calc_In-periodODI'!F$165</f>
        <v>0</v>
      </c>
      <c r="G553" s="208" t="str">
        <f xml:space="preserve"> 'Calc_In-periodODI'!G$165</f>
        <v>£m</v>
      </c>
      <c r="H553" s="209"/>
    </row>
    <row r="554" spans="1:8" s="208" customFormat="1" hidden="1" outlineLevel="2" x14ac:dyDescent="0.2">
      <c r="A554" s="217"/>
      <c r="B554" s="217"/>
      <c r="C554" s="218"/>
      <c r="D554" s="219"/>
      <c r="E554" s="208" t="str">
        <f xml:space="preserve"> 'Calc_In-periodODI'!E$166</f>
        <v xml:space="preserve">2029-30 Voluntary deferrals expressed in 2027-28 CPIH FYA prices sign reversed (ADDN2) </v>
      </c>
      <c r="F554" s="209">
        <f xml:space="preserve"> 'Calc_In-periodODI'!F$166</f>
        <v>0</v>
      </c>
      <c r="G554" s="208" t="str">
        <f xml:space="preserve"> 'Calc_In-periodODI'!G$166</f>
        <v>£m</v>
      </c>
      <c r="H554" s="209"/>
    </row>
    <row r="555" spans="1:8" s="208" customFormat="1" hidden="1" outlineLevel="2" x14ac:dyDescent="0.2">
      <c r="A555" s="217"/>
      <c r="B555" s="217"/>
      <c r="C555" s="218"/>
      <c r="D555" s="219"/>
      <c r="E555" s="208" t="str">
        <f xml:space="preserve"> 'Calc_In-periodODI'!E$167</f>
        <v xml:space="preserve">2029-30 Voluntary deferrals expressed in 2027-28 CPIH FYA prices sign reversed (Residential retail) </v>
      </c>
      <c r="F555" s="209">
        <f xml:space="preserve"> 'Calc_In-periodODI'!F$167</f>
        <v>0</v>
      </c>
      <c r="G555" s="208" t="str">
        <f xml:space="preserve"> 'Calc_In-periodODI'!G$167</f>
        <v>£m</v>
      </c>
      <c r="H555" s="209"/>
    </row>
    <row r="556" spans="1:8" s="208" customFormat="1" hidden="1" outlineLevel="2" x14ac:dyDescent="0.2">
      <c r="A556" s="217"/>
      <c r="B556" s="217"/>
      <c r="C556" s="218"/>
      <c r="D556" s="219"/>
      <c r="E556" s="208" t="str">
        <f xml:space="preserve"> 'Calc_In-periodODI'!E$168</f>
        <v xml:space="preserve">2029-30 Voluntary deferrals expressed in 2027-28 CPIH FYA prices sign reversed (Business retail) </v>
      </c>
      <c r="F556" s="209">
        <f xml:space="preserve"> 'Calc_In-periodODI'!F$168</f>
        <v>0</v>
      </c>
      <c r="G556" s="208" t="str">
        <f xml:space="preserve"> 'Calc_In-periodODI'!G$168</f>
        <v>£m</v>
      </c>
      <c r="H556" s="209"/>
    </row>
    <row r="557" spans="1:8" hidden="1" outlineLevel="2" x14ac:dyDescent="0.2">
      <c r="A557" s="3"/>
      <c r="B557" s="3"/>
      <c r="C557" s="10"/>
      <c r="D557" s="11"/>
      <c r="E557" s="211" t="s">
        <v>1949</v>
      </c>
      <c r="F557" s="212">
        <f xml:space="preserve"> INDEX( $F$549:$F$556,MATCH("*(WR)*", $E$549:$E$556,0 ))</f>
        <v>0</v>
      </c>
      <c r="G557" s="211" t="s">
        <v>199</v>
      </c>
      <c r="H557" s="4"/>
    </row>
    <row r="558" spans="1:8" hidden="1" outlineLevel="2" x14ac:dyDescent="0.2"/>
    <row r="559" spans="1:8" hidden="1" outlineLevel="2" x14ac:dyDescent="0.2"/>
    <row r="560" spans="1:8" hidden="1" outlineLevel="2" x14ac:dyDescent="0.2">
      <c r="B560" s="33" t="s">
        <v>413</v>
      </c>
    </row>
    <row r="561" spans="1:8" s="208" customFormat="1" hidden="1" outlineLevel="2" x14ac:dyDescent="0.2">
      <c r="A561" s="217"/>
      <c r="B561" s="217"/>
      <c r="C561" s="218"/>
      <c r="D561" s="219"/>
      <c r="E561" s="208" t="str">
        <f xml:space="preserve"> 'Calc_In-periodODI'!E$181</f>
        <v xml:space="preserve">2029-30 Other bespoke adjustments expressed in 2027-28 CPIH FYA prices (WR) </v>
      </c>
      <c r="F561" s="209">
        <f xml:space="preserve"> 'Calc_In-periodODI'!F$181</f>
        <v>0</v>
      </c>
      <c r="G561" s="208" t="str">
        <f xml:space="preserve"> 'Calc_In-periodODI'!G$181</f>
        <v>£m</v>
      </c>
      <c r="H561" s="209"/>
    </row>
    <row r="562" spans="1:8" s="208" customFormat="1" hidden="1" outlineLevel="2" x14ac:dyDescent="0.2">
      <c r="A562" s="217"/>
      <c r="B562" s="217"/>
      <c r="C562" s="218"/>
      <c r="D562" s="219"/>
      <c r="E562" s="208" t="str">
        <f xml:space="preserve"> 'Calc_In-periodODI'!E$182</f>
        <v xml:space="preserve">2029-30 Other bespoke adjustments expressed in 2027-28 CPIH FYA prices (WN) </v>
      </c>
      <c r="F562" s="209">
        <f xml:space="preserve"> 'Calc_In-periodODI'!F$182</f>
        <v>0</v>
      </c>
      <c r="G562" s="208" t="str">
        <f xml:space="preserve"> 'Calc_In-periodODI'!G$182</f>
        <v>£m</v>
      </c>
      <c r="H562" s="209"/>
    </row>
    <row r="563" spans="1:8" s="208" customFormat="1" hidden="1" outlineLevel="2" x14ac:dyDescent="0.2">
      <c r="A563" s="217"/>
      <c r="B563" s="217"/>
      <c r="C563" s="218"/>
      <c r="D563" s="219"/>
      <c r="E563" s="208" t="str">
        <f xml:space="preserve"> 'Calc_In-periodODI'!E$183</f>
        <v xml:space="preserve">2029-30 Other bespoke adjustments expressed in 2027-28 CPIH FYA prices (WWN) </v>
      </c>
      <c r="F563" s="209">
        <f xml:space="preserve"> 'Calc_In-periodODI'!F$183</f>
        <v>0</v>
      </c>
      <c r="G563" s="208" t="str">
        <f xml:space="preserve"> 'Calc_In-periodODI'!G$183</f>
        <v>£m</v>
      </c>
      <c r="H563" s="209"/>
    </row>
    <row r="564" spans="1:8" s="208" customFormat="1" hidden="1" outlineLevel="2" x14ac:dyDescent="0.2">
      <c r="A564" s="217"/>
      <c r="B564" s="217"/>
      <c r="C564" s="218"/>
      <c r="D564" s="219"/>
      <c r="E564" s="208" t="str">
        <f xml:space="preserve"> 'Calc_In-periodODI'!E$184</f>
        <v xml:space="preserve">2029-30 Other bespoke adjustments expressed in 2027-28 CPIH FYA prices (BR) </v>
      </c>
      <c r="F564" s="209">
        <f xml:space="preserve"> 'Calc_In-periodODI'!F$184</f>
        <v>0</v>
      </c>
      <c r="G564" s="208" t="str">
        <f xml:space="preserve"> 'Calc_In-periodODI'!G$184</f>
        <v>£m</v>
      </c>
      <c r="H564" s="209"/>
    </row>
    <row r="565" spans="1:8" s="208" customFormat="1" hidden="1" outlineLevel="2" x14ac:dyDescent="0.2">
      <c r="A565" s="217"/>
      <c r="B565" s="217"/>
      <c r="C565" s="218"/>
      <c r="D565" s="219"/>
      <c r="E565" s="208" t="str">
        <f xml:space="preserve"> 'Calc_In-periodODI'!E$185</f>
        <v xml:space="preserve">2029-30 Other bespoke adjustments expressed in 2027-28 CPIH FYA prices (ADDN1) </v>
      </c>
      <c r="F565" s="209">
        <f xml:space="preserve"> 'Calc_In-periodODI'!F$185</f>
        <v>0</v>
      </c>
      <c r="G565" s="208" t="str">
        <f xml:space="preserve"> 'Calc_In-periodODI'!G$185</f>
        <v>£m</v>
      </c>
      <c r="H565" s="209"/>
    </row>
    <row r="566" spans="1:8" s="208" customFormat="1" hidden="1" outlineLevel="2" x14ac:dyDescent="0.2">
      <c r="A566" s="217"/>
      <c r="B566" s="217"/>
      <c r="C566" s="218"/>
      <c r="D566" s="219"/>
      <c r="E566" s="208" t="str">
        <f xml:space="preserve"> 'Calc_In-periodODI'!E$186</f>
        <v xml:space="preserve">2029-30 Other bespoke adjustments expressed in 2027-28 CPIH FYA prices (ADDN2) </v>
      </c>
      <c r="F566" s="209">
        <f xml:space="preserve"> 'Calc_In-periodODI'!F$186</f>
        <v>0</v>
      </c>
      <c r="G566" s="208" t="str">
        <f xml:space="preserve"> 'Calc_In-periodODI'!G$186</f>
        <v>£m</v>
      </c>
      <c r="H566" s="209"/>
    </row>
    <row r="567" spans="1:8" s="208" customFormat="1" hidden="1" outlineLevel="2" x14ac:dyDescent="0.2">
      <c r="A567" s="217"/>
      <c r="B567" s="217"/>
      <c r="C567" s="218"/>
      <c r="D567" s="219"/>
      <c r="E567" s="208" t="str">
        <f xml:space="preserve"> 'Calc_In-periodODI'!E$187</f>
        <v xml:space="preserve">2029-30 Other bespoke adjustments expressed in 2027-28 CPIH FYA prices (Residential retail) </v>
      </c>
      <c r="F567" s="209">
        <f xml:space="preserve"> 'Calc_In-periodODI'!F$187</f>
        <v>0</v>
      </c>
      <c r="G567" s="208" t="str">
        <f xml:space="preserve"> 'Calc_In-periodODI'!G$187</f>
        <v>£m</v>
      </c>
      <c r="H567" s="209"/>
    </row>
    <row r="568" spans="1:8" s="208" customFormat="1" hidden="1" outlineLevel="2" x14ac:dyDescent="0.2">
      <c r="A568" s="217"/>
      <c r="B568" s="217"/>
      <c r="C568" s="218"/>
      <c r="D568" s="219"/>
      <c r="E568" s="208" t="str">
        <f xml:space="preserve"> 'Calc_In-periodODI'!E$188</f>
        <v xml:space="preserve">2029-30 Other bespoke adjustments expressed in 2027-28 CPIH FYA prices (Business retail) </v>
      </c>
      <c r="F568" s="209">
        <f xml:space="preserve"> 'Calc_In-periodODI'!F$188</f>
        <v>0</v>
      </c>
      <c r="G568" s="208" t="str">
        <f xml:space="preserve"> 'Calc_In-periodODI'!G$188</f>
        <v>£m</v>
      </c>
      <c r="H568" s="209"/>
    </row>
    <row r="569" spans="1:8" hidden="1" outlineLevel="2" x14ac:dyDescent="0.2">
      <c r="A569" s="3"/>
      <c r="B569" s="3"/>
      <c r="C569" s="10"/>
      <c r="D569" s="11"/>
      <c r="E569" s="211" t="s">
        <v>413</v>
      </c>
      <c r="F569" s="212">
        <f xml:space="preserve"> INDEX( $F$561:$F$568,MATCH("*(WR)*", $E$561:$E$568,0 ))</f>
        <v>0</v>
      </c>
      <c r="G569" s="211" t="s">
        <v>199</v>
      </c>
      <c r="H569" s="4"/>
    </row>
    <row r="570" spans="1:8" hidden="1" outlineLevel="2" x14ac:dyDescent="0.2"/>
    <row r="571" spans="1:8" hidden="1" outlineLevel="2" x14ac:dyDescent="0.2"/>
    <row r="572" spans="1:8" hidden="1" outlineLevel="2" x14ac:dyDescent="0.2"/>
    <row r="573" spans="1:8" s="21" customFormat="1" hidden="1" outlineLevel="2" x14ac:dyDescent="0.2">
      <c r="A573" s="17"/>
      <c r="B573" s="17"/>
      <c r="C573" s="24"/>
      <c r="D573" s="32" t="s">
        <v>891</v>
      </c>
    </row>
    <row r="574" spans="1:8" hidden="1" outlineLevel="2" x14ac:dyDescent="0.2"/>
    <row r="575" spans="1:8" hidden="1" outlineLevel="2" x14ac:dyDescent="0.2">
      <c r="B575" s="33" t="s">
        <v>1568</v>
      </c>
    </row>
    <row r="576" spans="1:8" s="208" customFormat="1" hidden="1" outlineLevel="2" x14ac:dyDescent="0.2">
      <c r="A576" s="217"/>
      <c r="B576" s="217"/>
      <c r="C576" s="218"/>
      <c r="D576" s="219"/>
      <c r="E576" s="208" t="str">
        <f xml:space="preserve"> 'Calc_In-periodODI'!E$121</f>
        <v xml:space="preserve">2029-30 ODI payments expressed in 2027-28 CPIH FYA prices (WR) </v>
      </c>
      <c r="F576" s="209">
        <f xml:space="preserve"> 'Calc_In-periodODI'!F$121</f>
        <v>0</v>
      </c>
      <c r="G576" s="208" t="str">
        <f xml:space="preserve"> 'Calc_In-periodODI'!G$121</f>
        <v>£m</v>
      </c>
      <c r="H576" s="209"/>
    </row>
    <row r="577" spans="1:8" s="208" customFormat="1" hidden="1" outlineLevel="2" x14ac:dyDescent="0.2">
      <c r="A577" s="217"/>
      <c r="B577" s="217"/>
      <c r="C577" s="218"/>
      <c r="D577" s="219"/>
      <c r="E577" s="208" t="str">
        <f xml:space="preserve"> 'Calc_In-periodODI'!E$122</f>
        <v xml:space="preserve">2029-30 ODI payments expressed in 2027-28 CPIH FYA prices (WN) </v>
      </c>
      <c r="F577" s="209">
        <f xml:space="preserve"> 'Calc_In-periodODI'!F$122</f>
        <v>0</v>
      </c>
      <c r="G577" s="208" t="str">
        <f xml:space="preserve"> 'Calc_In-periodODI'!G$122</f>
        <v>£m</v>
      </c>
      <c r="H577" s="209"/>
    </row>
    <row r="578" spans="1:8" s="208" customFormat="1" hidden="1" outlineLevel="2" x14ac:dyDescent="0.2">
      <c r="A578" s="217"/>
      <c r="B578" s="217"/>
      <c r="C578" s="218"/>
      <c r="D578" s="219"/>
      <c r="E578" s="208" t="str">
        <f xml:space="preserve"> 'Calc_In-periodODI'!E$123</f>
        <v xml:space="preserve">2029-30 ODI payments expressed in 2027-28 CPIH FYA prices (WWN) </v>
      </c>
      <c r="F578" s="209">
        <f xml:space="preserve"> 'Calc_In-periodODI'!F$123</f>
        <v>0</v>
      </c>
      <c r="G578" s="208" t="str">
        <f xml:space="preserve"> 'Calc_In-periodODI'!G$123</f>
        <v>£m</v>
      </c>
      <c r="H578" s="209"/>
    </row>
    <row r="579" spans="1:8" s="208" customFormat="1" hidden="1" outlineLevel="2" x14ac:dyDescent="0.2">
      <c r="A579" s="217"/>
      <c r="B579" s="217"/>
      <c r="C579" s="218"/>
      <c r="D579" s="219"/>
      <c r="E579" s="208" t="str">
        <f xml:space="preserve"> 'Calc_In-periodODI'!E$124</f>
        <v xml:space="preserve">2029-30 ODI payments expressed in 2027-28 CPIH FYA prices (BR) </v>
      </c>
      <c r="F579" s="209">
        <f xml:space="preserve"> 'Calc_In-periodODI'!F$124</f>
        <v>0</v>
      </c>
      <c r="G579" s="208" t="str">
        <f xml:space="preserve"> 'Calc_In-periodODI'!G$124</f>
        <v>£m</v>
      </c>
      <c r="H579" s="209"/>
    </row>
    <row r="580" spans="1:8" s="208" customFormat="1" hidden="1" outlineLevel="2" x14ac:dyDescent="0.2">
      <c r="A580" s="217"/>
      <c r="B580" s="217"/>
      <c r="C580" s="218"/>
      <c r="D580" s="219"/>
      <c r="E580" s="208" t="str">
        <f xml:space="preserve"> 'Calc_In-periodODI'!E$125</f>
        <v xml:space="preserve">2029-30 ODI payments expressed in 2027-28 CPIH FYA prices (ADDN1) </v>
      </c>
      <c r="F580" s="209">
        <f xml:space="preserve"> 'Calc_In-periodODI'!F$125</f>
        <v>0</v>
      </c>
      <c r="G580" s="208" t="str">
        <f xml:space="preserve"> 'Calc_In-periodODI'!G$125</f>
        <v>£m</v>
      </c>
      <c r="H580" s="209"/>
    </row>
    <row r="581" spans="1:8" s="208" customFormat="1" hidden="1" outlineLevel="2" x14ac:dyDescent="0.2">
      <c r="A581" s="217"/>
      <c r="B581" s="217"/>
      <c r="C581" s="218"/>
      <c r="D581" s="219"/>
      <c r="E581" s="208" t="str">
        <f xml:space="preserve"> 'Calc_In-periodODI'!E$126</f>
        <v xml:space="preserve">2029-30 ODI payments expressed in 2027-28 CPIH FYA prices (ADDN2) </v>
      </c>
      <c r="F581" s="209">
        <f xml:space="preserve"> 'Calc_In-periodODI'!F$126</f>
        <v>0</v>
      </c>
      <c r="G581" s="208" t="str">
        <f xml:space="preserve"> 'Calc_In-periodODI'!G$126</f>
        <v>£m</v>
      </c>
      <c r="H581" s="209"/>
    </row>
    <row r="582" spans="1:8" s="208" customFormat="1" hidden="1" outlineLevel="2" x14ac:dyDescent="0.2">
      <c r="A582" s="217"/>
      <c r="B582" s="217"/>
      <c r="C582" s="218"/>
      <c r="D582" s="219"/>
      <c r="E582" s="208" t="str">
        <f xml:space="preserve"> 'Calc_In-periodODI'!E$127</f>
        <v xml:space="preserve">2029-30 ODI payments expressed in 2027-28 CPIH FYA prices (Residential retail) </v>
      </c>
      <c r="F582" s="209">
        <f xml:space="preserve"> 'Calc_In-periodODI'!F$127</f>
        <v>0</v>
      </c>
      <c r="G582" s="208" t="str">
        <f xml:space="preserve"> 'Calc_In-periodODI'!G$127</f>
        <v>£m</v>
      </c>
      <c r="H582" s="209"/>
    </row>
    <row r="583" spans="1:8" s="208" customFormat="1" hidden="1" outlineLevel="2" x14ac:dyDescent="0.2">
      <c r="A583" s="217"/>
      <c r="B583" s="217"/>
      <c r="C583" s="218"/>
      <c r="D583" s="219"/>
      <c r="E583" s="208" t="str">
        <f xml:space="preserve"> 'Calc_In-periodODI'!E$128</f>
        <v xml:space="preserve">2029-30 ODI payments expressed in 2027-28 CPIH FYA prices (Business retail) </v>
      </c>
      <c r="F583" s="209">
        <f xml:space="preserve"> 'Calc_In-periodODI'!F$128</f>
        <v>0</v>
      </c>
      <c r="G583" s="208" t="str">
        <f xml:space="preserve"> 'Calc_In-periodODI'!G$128</f>
        <v>£m</v>
      </c>
      <c r="H583" s="209"/>
    </row>
    <row r="584" spans="1:8" hidden="1" outlineLevel="2" x14ac:dyDescent="0.2">
      <c r="A584" s="3"/>
      <c r="B584" s="3"/>
      <c r="C584" s="10"/>
      <c r="D584" s="11"/>
      <c r="E584" s="211" t="s">
        <v>1568</v>
      </c>
      <c r="F584" s="212">
        <f xml:space="preserve"> INDEX( $F$576:$F$583,MATCH("*(WN)*", $E$576:$E$583,0 ))</f>
        <v>0</v>
      </c>
      <c r="G584" s="211" t="s">
        <v>199</v>
      </c>
      <c r="H584" s="4"/>
    </row>
    <row r="585" spans="1:8" hidden="1" outlineLevel="2" x14ac:dyDescent="0.2"/>
    <row r="586" spans="1:8" hidden="1" outlineLevel="2" x14ac:dyDescent="0.2"/>
    <row r="587" spans="1:8" hidden="1" outlineLevel="2" x14ac:dyDescent="0.2">
      <c r="B587" s="33" t="s">
        <v>764</v>
      </c>
    </row>
    <row r="588" spans="1:8" s="208" customFormat="1" hidden="1" outlineLevel="2" x14ac:dyDescent="0.2">
      <c r="A588" s="217"/>
      <c r="B588" s="217"/>
      <c r="C588" s="218"/>
      <c r="D588" s="219"/>
      <c r="E588" s="208" t="str">
        <f xml:space="preserve"> 'Calc_In-periodODI'!E$141</f>
        <v xml:space="preserve">2029-30 Voluntary abatements expressed in 2027-28 CPIH FYA prices sign reversed (WR) </v>
      </c>
      <c r="F588" s="209">
        <f xml:space="preserve"> 'Calc_In-periodODI'!F$141</f>
        <v>0</v>
      </c>
      <c r="G588" s="208" t="str">
        <f xml:space="preserve"> 'Calc_In-periodODI'!G$141</f>
        <v>£m</v>
      </c>
      <c r="H588" s="209"/>
    </row>
    <row r="589" spans="1:8" s="208" customFormat="1" hidden="1" outlineLevel="2" x14ac:dyDescent="0.2">
      <c r="A589" s="217"/>
      <c r="B589" s="217"/>
      <c r="C589" s="218"/>
      <c r="D589" s="219"/>
      <c r="E589" s="208" t="str">
        <f xml:space="preserve"> 'Calc_In-periodODI'!E$142</f>
        <v xml:space="preserve">2029-30 Voluntary abatements expressed in 2027-28 CPIH FYA prices sign reversed (WN) </v>
      </c>
      <c r="F589" s="209">
        <f xml:space="preserve"> 'Calc_In-periodODI'!F$142</f>
        <v>0</v>
      </c>
      <c r="G589" s="208" t="str">
        <f xml:space="preserve"> 'Calc_In-periodODI'!G$142</f>
        <v>£m</v>
      </c>
      <c r="H589" s="209"/>
    </row>
    <row r="590" spans="1:8" s="208" customFormat="1" hidden="1" outlineLevel="2" x14ac:dyDescent="0.2">
      <c r="A590" s="217"/>
      <c r="B590" s="217"/>
      <c r="C590" s="218"/>
      <c r="D590" s="219"/>
      <c r="E590" s="208" t="str">
        <f xml:space="preserve"> 'Calc_In-periodODI'!E$143</f>
        <v xml:space="preserve">2029-30 Voluntary abatements expressed in 2027-28 CPIH FYA prices sign reversed (WWN) </v>
      </c>
      <c r="F590" s="209">
        <f xml:space="preserve"> 'Calc_In-periodODI'!F$143</f>
        <v>0</v>
      </c>
      <c r="G590" s="208" t="str">
        <f xml:space="preserve"> 'Calc_In-periodODI'!G$143</f>
        <v>£m</v>
      </c>
      <c r="H590" s="209"/>
    </row>
    <row r="591" spans="1:8" s="208" customFormat="1" hidden="1" outlineLevel="2" x14ac:dyDescent="0.2">
      <c r="A591" s="217"/>
      <c r="B591" s="217"/>
      <c r="C591" s="218"/>
      <c r="D591" s="219"/>
      <c r="E591" s="208" t="str">
        <f xml:space="preserve"> 'Calc_In-periodODI'!E$144</f>
        <v xml:space="preserve">2029-30 Voluntary abatements expressed in 2027-28 CPIH FYA prices sign reversed (BR) </v>
      </c>
      <c r="F591" s="209">
        <f xml:space="preserve"> 'Calc_In-periodODI'!F$144</f>
        <v>0</v>
      </c>
      <c r="G591" s="208" t="str">
        <f xml:space="preserve"> 'Calc_In-periodODI'!G$144</f>
        <v>£m</v>
      </c>
      <c r="H591" s="209"/>
    </row>
    <row r="592" spans="1:8" s="208" customFormat="1" hidden="1" outlineLevel="2" x14ac:dyDescent="0.2">
      <c r="A592" s="217"/>
      <c r="B592" s="217"/>
      <c r="C592" s="218"/>
      <c r="D592" s="219"/>
      <c r="E592" s="208" t="str">
        <f xml:space="preserve"> 'Calc_In-periodODI'!E$145</f>
        <v xml:space="preserve">2029-30 Voluntary abatements expressed in 2027-28 CPIH FYA prices sign reversed (ADDN1) </v>
      </c>
      <c r="F592" s="209">
        <f xml:space="preserve"> 'Calc_In-periodODI'!F$145</f>
        <v>0</v>
      </c>
      <c r="G592" s="208" t="str">
        <f xml:space="preserve"> 'Calc_In-periodODI'!G$145</f>
        <v>£m</v>
      </c>
      <c r="H592" s="209"/>
    </row>
    <row r="593" spans="1:8" s="208" customFormat="1" hidden="1" outlineLevel="2" x14ac:dyDescent="0.2">
      <c r="A593" s="217"/>
      <c r="B593" s="217"/>
      <c r="C593" s="218"/>
      <c r="D593" s="219"/>
      <c r="E593" s="208" t="str">
        <f xml:space="preserve"> 'Calc_In-periodODI'!E$146</f>
        <v xml:space="preserve">2029-30 Voluntary abatements expressed in 2027-28 CPIH FYA prices sign reversed (ADDN2) </v>
      </c>
      <c r="F593" s="209">
        <f xml:space="preserve"> 'Calc_In-periodODI'!F$146</f>
        <v>0</v>
      </c>
      <c r="G593" s="208" t="str">
        <f xml:space="preserve"> 'Calc_In-periodODI'!G$146</f>
        <v>£m</v>
      </c>
      <c r="H593" s="209"/>
    </row>
    <row r="594" spans="1:8" s="208" customFormat="1" hidden="1" outlineLevel="2" x14ac:dyDescent="0.2">
      <c r="A594" s="217"/>
      <c r="B594" s="217"/>
      <c r="C594" s="218"/>
      <c r="D594" s="219"/>
      <c r="E594" s="208" t="str">
        <f xml:space="preserve"> 'Calc_In-periodODI'!E$147</f>
        <v xml:space="preserve">2029-30 Voluntary abatements expressed in 2027-28 CPIH FYA prices sign reversed (Residential retail) </v>
      </c>
      <c r="F594" s="209">
        <f xml:space="preserve"> 'Calc_In-periodODI'!F$147</f>
        <v>0</v>
      </c>
      <c r="G594" s="208" t="str">
        <f xml:space="preserve"> 'Calc_In-periodODI'!G$147</f>
        <v>£m</v>
      </c>
      <c r="H594" s="209"/>
    </row>
    <row r="595" spans="1:8" s="208" customFormat="1" hidden="1" outlineLevel="2" x14ac:dyDescent="0.2">
      <c r="A595" s="217"/>
      <c r="B595" s="217"/>
      <c r="C595" s="218"/>
      <c r="D595" s="219"/>
      <c r="E595" s="208" t="str">
        <f xml:space="preserve"> 'Calc_In-periodODI'!E$148</f>
        <v xml:space="preserve">2029-30 Voluntary abatements expressed in 2027-28 CPIH FYA prices sign reversed (Business retail) </v>
      </c>
      <c r="F595" s="209">
        <f xml:space="preserve"> 'Calc_In-periodODI'!F$148</f>
        <v>0</v>
      </c>
      <c r="G595" s="208" t="str">
        <f xml:space="preserve"> 'Calc_In-periodODI'!G$148</f>
        <v>£m</v>
      </c>
      <c r="H595" s="209"/>
    </row>
    <row r="596" spans="1:8" hidden="1" outlineLevel="2" x14ac:dyDescent="0.2">
      <c r="A596" s="3"/>
      <c r="B596" s="3"/>
      <c r="C596" s="10"/>
      <c r="D596" s="11"/>
      <c r="E596" s="211" t="s">
        <v>764</v>
      </c>
      <c r="F596" s="212">
        <f xml:space="preserve"> INDEX( $F$588:$F$595,MATCH("*(WN)*", $E$588:$E$595,0 ))</f>
        <v>0</v>
      </c>
      <c r="G596" s="211" t="s">
        <v>199</v>
      </c>
      <c r="H596" s="4"/>
    </row>
    <row r="597" spans="1:8" hidden="1" outlineLevel="2" x14ac:dyDescent="0.2"/>
    <row r="598" spans="1:8" hidden="1" outlineLevel="2" x14ac:dyDescent="0.2"/>
    <row r="599" spans="1:8" hidden="1" outlineLevel="2" x14ac:dyDescent="0.2">
      <c r="B599" s="33" t="s">
        <v>1766</v>
      </c>
    </row>
    <row r="600" spans="1:8" s="208" customFormat="1" hidden="1" outlineLevel="2" x14ac:dyDescent="0.2">
      <c r="A600" s="217"/>
      <c r="B600" s="217"/>
      <c r="C600" s="218"/>
      <c r="D600" s="219"/>
      <c r="E600" s="208" t="str">
        <f xml:space="preserve"> 'Calc_In-periodODI'!E$161</f>
        <v xml:space="preserve">2029-30 Voluntary deferrals expressed in 2027-28 CPIH FYA prices sign reversed (WR) </v>
      </c>
      <c r="F600" s="209">
        <f xml:space="preserve"> 'Calc_In-periodODI'!F$161</f>
        <v>0</v>
      </c>
      <c r="G600" s="208" t="str">
        <f xml:space="preserve"> 'Calc_In-periodODI'!G$161</f>
        <v>£m</v>
      </c>
      <c r="H600" s="209"/>
    </row>
    <row r="601" spans="1:8" s="208" customFormat="1" hidden="1" outlineLevel="2" x14ac:dyDescent="0.2">
      <c r="A601" s="217"/>
      <c r="B601" s="217"/>
      <c r="C601" s="218"/>
      <c r="D601" s="219"/>
      <c r="E601" s="208" t="str">
        <f xml:space="preserve"> 'Calc_In-periodODI'!E$162</f>
        <v xml:space="preserve">2029-30 Voluntary deferrals expressed in 2027-28 CPIH FYA prices sign reversed (WN) </v>
      </c>
      <c r="F601" s="209">
        <f xml:space="preserve"> 'Calc_In-periodODI'!F$162</f>
        <v>0</v>
      </c>
      <c r="G601" s="208" t="str">
        <f xml:space="preserve"> 'Calc_In-periodODI'!G$162</f>
        <v>£m</v>
      </c>
      <c r="H601" s="209"/>
    </row>
    <row r="602" spans="1:8" s="208" customFormat="1" hidden="1" outlineLevel="2" x14ac:dyDescent="0.2">
      <c r="A602" s="217"/>
      <c r="B602" s="217"/>
      <c r="C602" s="218"/>
      <c r="D602" s="219"/>
      <c r="E602" s="208" t="str">
        <f xml:space="preserve"> 'Calc_In-periodODI'!E$163</f>
        <v xml:space="preserve">2029-30 Voluntary deferrals expressed in 2027-28 CPIH FYA prices sign reversed (WWN) </v>
      </c>
      <c r="F602" s="209">
        <f xml:space="preserve"> 'Calc_In-periodODI'!F$163</f>
        <v>0</v>
      </c>
      <c r="G602" s="208" t="str">
        <f xml:space="preserve"> 'Calc_In-periodODI'!G$163</f>
        <v>£m</v>
      </c>
      <c r="H602" s="209"/>
    </row>
    <row r="603" spans="1:8" s="208" customFormat="1" hidden="1" outlineLevel="2" x14ac:dyDescent="0.2">
      <c r="A603" s="217"/>
      <c r="B603" s="217"/>
      <c r="C603" s="218"/>
      <c r="D603" s="219"/>
      <c r="E603" s="208" t="str">
        <f xml:space="preserve"> 'Calc_In-periodODI'!E$164</f>
        <v xml:space="preserve">2029-30 Voluntary deferrals expressed in 2027-28 CPIH FYA prices sign reversed (BR) </v>
      </c>
      <c r="F603" s="209">
        <f xml:space="preserve"> 'Calc_In-periodODI'!F$164</f>
        <v>0</v>
      </c>
      <c r="G603" s="208" t="str">
        <f xml:space="preserve"> 'Calc_In-periodODI'!G$164</f>
        <v>£m</v>
      </c>
      <c r="H603" s="209"/>
    </row>
    <row r="604" spans="1:8" s="208" customFormat="1" hidden="1" outlineLevel="2" x14ac:dyDescent="0.2">
      <c r="A604" s="217"/>
      <c r="B604" s="217"/>
      <c r="C604" s="218"/>
      <c r="D604" s="219"/>
      <c r="E604" s="208" t="str">
        <f xml:space="preserve"> 'Calc_In-periodODI'!E$165</f>
        <v xml:space="preserve">2029-30 Voluntary deferrals expressed in 2027-28 CPIH FYA prices sign reversed (ADDN1) </v>
      </c>
      <c r="F604" s="209">
        <f xml:space="preserve"> 'Calc_In-periodODI'!F$165</f>
        <v>0</v>
      </c>
      <c r="G604" s="208" t="str">
        <f xml:space="preserve"> 'Calc_In-periodODI'!G$165</f>
        <v>£m</v>
      </c>
      <c r="H604" s="209"/>
    </row>
    <row r="605" spans="1:8" s="208" customFormat="1" hidden="1" outlineLevel="2" x14ac:dyDescent="0.2">
      <c r="A605" s="217"/>
      <c r="B605" s="217"/>
      <c r="C605" s="218"/>
      <c r="D605" s="219"/>
      <c r="E605" s="208" t="str">
        <f xml:space="preserve"> 'Calc_In-periodODI'!E$166</f>
        <v xml:space="preserve">2029-30 Voluntary deferrals expressed in 2027-28 CPIH FYA prices sign reversed (ADDN2) </v>
      </c>
      <c r="F605" s="209">
        <f xml:space="preserve"> 'Calc_In-periodODI'!F$166</f>
        <v>0</v>
      </c>
      <c r="G605" s="208" t="str">
        <f xml:space="preserve"> 'Calc_In-periodODI'!G$166</f>
        <v>£m</v>
      </c>
      <c r="H605" s="209"/>
    </row>
    <row r="606" spans="1:8" s="208" customFormat="1" hidden="1" outlineLevel="2" x14ac:dyDescent="0.2">
      <c r="A606" s="217"/>
      <c r="B606" s="217"/>
      <c r="C606" s="218"/>
      <c r="D606" s="219"/>
      <c r="E606" s="208" t="str">
        <f xml:space="preserve"> 'Calc_In-periodODI'!E$167</f>
        <v xml:space="preserve">2029-30 Voluntary deferrals expressed in 2027-28 CPIH FYA prices sign reversed (Residential retail) </v>
      </c>
      <c r="F606" s="209">
        <f xml:space="preserve"> 'Calc_In-periodODI'!F$167</f>
        <v>0</v>
      </c>
      <c r="G606" s="208" t="str">
        <f xml:space="preserve"> 'Calc_In-periodODI'!G$167</f>
        <v>£m</v>
      </c>
      <c r="H606" s="209"/>
    </row>
    <row r="607" spans="1:8" s="208" customFormat="1" hidden="1" outlineLevel="2" x14ac:dyDescent="0.2">
      <c r="A607" s="217"/>
      <c r="B607" s="217"/>
      <c r="C607" s="218"/>
      <c r="D607" s="219"/>
      <c r="E607" s="208" t="str">
        <f xml:space="preserve"> 'Calc_In-periodODI'!E$168</f>
        <v xml:space="preserve">2029-30 Voluntary deferrals expressed in 2027-28 CPIH FYA prices sign reversed (Business retail) </v>
      </c>
      <c r="F607" s="209">
        <f xml:space="preserve"> 'Calc_In-periodODI'!F$168</f>
        <v>0</v>
      </c>
      <c r="G607" s="208" t="str">
        <f xml:space="preserve"> 'Calc_In-periodODI'!G$168</f>
        <v>£m</v>
      </c>
      <c r="H607" s="209"/>
    </row>
    <row r="608" spans="1:8" hidden="1" outlineLevel="2" x14ac:dyDescent="0.2">
      <c r="A608" s="3"/>
      <c r="B608" s="3"/>
      <c r="C608" s="10"/>
      <c r="D608" s="11"/>
      <c r="E608" s="211" t="s">
        <v>1766</v>
      </c>
      <c r="F608" s="212">
        <f xml:space="preserve"> INDEX( $F$600:$F$607,MATCH("*(WN)*", $E$600:$E$607,0 ))</f>
        <v>0</v>
      </c>
      <c r="G608" s="211" t="s">
        <v>199</v>
      </c>
      <c r="H608" s="4"/>
    </row>
    <row r="609" spans="1:8" hidden="1" outlineLevel="2" x14ac:dyDescent="0.2"/>
    <row r="610" spans="1:8" hidden="1" outlineLevel="2" x14ac:dyDescent="0.2"/>
    <row r="611" spans="1:8" hidden="1" outlineLevel="2" x14ac:dyDescent="0.2">
      <c r="B611" s="33" t="s">
        <v>414</v>
      </c>
    </row>
    <row r="612" spans="1:8" s="208" customFormat="1" hidden="1" outlineLevel="2" x14ac:dyDescent="0.2">
      <c r="A612" s="217"/>
      <c r="B612" s="217"/>
      <c r="C612" s="218"/>
      <c r="D612" s="219"/>
      <c r="E612" s="208" t="str">
        <f xml:space="preserve"> 'Calc_In-periodODI'!E$181</f>
        <v xml:space="preserve">2029-30 Other bespoke adjustments expressed in 2027-28 CPIH FYA prices (WR) </v>
      </c>
      <c r="F612" s="209">
        <f xml:space="preserve"> 'Calc_In-periodODI'!F$181</f>
        <v>0</v>
      </c>
      <c r="G612" s="208" t="str">
        <f xml:space="preserve"> 'Calc_In-periodODI'!G$181</f>
        <v>£m</v>
      </c>
      <c r="H612" s="209"/>
    </row>
    <row r="613" spans="1:8" s="208" customFormat="1" hidden="1" outlineLevel="2" x14ac:dyDescent="0.2">
      <c r="A613" s="217"/>
      <c r="B613" s="217"/>
      <c r="C613" s="218"/>
      <c r="D613" s="219"/>
      <c r="E613" s="208" t="str">
        <f xml:space="preserve"> 'Calc_In-periodODI'!E$182</f>
        <v xml:space="preserve">2029-30 Other bespoke adjustments expressed in 2027-28 CPIH FYA prices (WN) </v>
      </c>
      <c r="F613" s="209">
        <f xml:space="preserve"> 'Calc_In-periodODI'!F$182</f>
        <v>0</v>
      </c>
      <c r="G613" s="208" t="str">
        <f xml:space="preserve"> 'Calc_In-periodODI'!G$182</f>
        <v>£m</v>
      </c>
      <c r="H613" s="209"/>
    </row>
    <row r="614" spans="1:8" s="208" customFormat="1" hidden="1" outlineLevel="2" x14ac:dyDescent="0.2">
      <c r="A614" s="217"/>
      <c r="B614" s="217"/>
      <c r="C614" s="218"/>
      <c r="D614" s="219"/>
      <c r="E614" s="208" t="str">
        <f xml:space="preserve"> 'Calc_In-periodODI'!E$183</f>
        <v xml:space="preserve">2029-30 Other bespoke adjustments expressed in 2027-28 CPIH FYA prices (WWN) </v>
      </c>
      <c r="F614" s="209">
        <f xml:space="preserve"> 'Calc_In-periodODI'!F$183</f>
        <v>0</v>
      </c>
      <c r="G614" s="208" t="str">
        <f xml:space="preserve"> 'Calc_In-periodODI'!G$183</f>
        <v>£m</v>
      </c>
      <c r="H614" s="209"/>
    </row>
    <row r="615" spans="1:8" s="208" customFormat="1" hidden="1" outlineLevel="2" x14ac:dyDescent="0.2">
      <c r="A615" s="217"/>
      <c r="B615" s="217"/>
      <c r="C615" s="218"/>
      <c r="D615" s="219"/>
      <c r="E615" s="208" t="str">
        <f xml:space="preserve"> 'Calc_In-periodODI'!E$184</f>
        <v xml:space="preserve">2029-30 Other bespoke adjustments expressed in 2027-28 CPIH FYA prices (BR) </v>
      </c>
      <c r="F615" s="209">
        <f xml:space="preserve"> 'Calc_In-periodODI'!F$184</f>
        <v>0</v>
      </c>
      <c r="G615" s="208" t="str">
        <f xml:space="preserve"> 'Calc_In-periodODI'!G$184</f>
        <v>£m</v>
      </c>
      <c r="H615" s="209"/>
    </row>
    <row r="616" spans="1:8" s="208" customFormat="1" hidden="1" outlineLevel="2" x14ac:dyDescent="0.2">
      <c r="A616" s="217"/>
      <c r="B616" s="217"/>
      <c r="C616" s="218"/>
      <c r="D616" s="219"/>
      <c r="E616" s="208" t="str">
        <f xml:space="preserve"> 'Calc_In-periodODI'!E$185</f>
        <v xml:space="preserve">2029-30 Other bespoke adjustments expressed in 2027-28 CPIH FYA prices (ADDN1) </v>
      </c>
      <c r="F616" s="209">
        <f xml:space="preserve"> 'Calc_In-periodODI'!F$185</f>
        <v>0</v>
      </c>
      <c r="G616" s="208" t="str">
        <f xml:space="preserve"> 'Calc_In-periodODI'!G$185</f>
        <v>£m</v>
      </c>
      <c r="H616" s="209"/>
    </row>
    <row r="617" spans="1:8" s="208" customFormat="1" hidden="1" outlineLevel="2" x14ac:dyDescent="0.2">
      <c r="A617" s="217"/>
      <c r="B617" s="217"/>
      <c r="C617" s="218"/>
      <c r="D617" s="219"/>
      <c r="E617" s="208" t="str">
        <f xml:space="preserve"> 'Calc_In-periodODI'!E$186</f>
        <v xml:space="preserve">2029-30 Other bespoke adjustments expressed in 2027-28 CPIH FYA prices (ADDN2) </v>
      </c>
      <c r="F617" s="209">
        <f xml:space="preserve"> 'Calc_In-periodODI'!F$186</f>
        <v>0</v>
      </c>
      <c r="G617" s="208" t="str">
        <f xml:space="preserve"> 'Calc_In-periodODI'!G$186</f>
        <v>£m</v>
      </c>
      <c r="H617" s="209"/>
    </row>
    <row r="618" spans="1:8" s="208" customFormat="1" hidden="1" outlineLevel="2" x14ac:dyDescent="0.2">
      <c r="A618" s="217"/>
      <c r="B618" s="217"/>
      <c r="C618" s="218"/>
      <c r="D618" s="219"/>
      <c r="E618" s="208" t="str">
        <f xml:space="preserve"> 'Calc_In-periodODI'!E$187</f>
        <v xml:space="preserve">2029-30 Other bespoke adjustments expressed in 2027-28 CPIH FYA prices (Residential retail) </v>
      </c>
      <c r="F618" s="209">
        <f xml:space="preserve"> 'Calc_In-periodODI'!F$187</f>
        <v>0</v>
      </c>
      <c r="G618" s="208" t="str">
        <f xml:space="preserve"> 'Calc_In-periodODI'!G$187</f>
        <v>£m</v>
      </c>
      <c r="H618" s="209"/>
    </row>
    <row r="619" spans="1:8" s="208" customFormat="1" hidden="1" outlineLevel="2" x14ac:dyDescent="0.2">
      <c r="A619" s="217"/>
      <c r="B619" s="217"/>
      <c r="C619" s="218"/>
      <c r="D619" s="219"/>
      <c r="E619" s="208" t="str">
        <f xml:space="preserve"> 'Calc_In-periodODI'!E$188</f>
        <v xml:space="preserve">2029-30 Other bespoke adjustments expressed in 2027-28 CPIH FYA prices (Business retail) </v>
      </c>
      <c r="F619" s="209">
        <f xml:space="preserve"> 'Calc_In-periodODI'!F$188</f>
        <v>0</v>
      </c>
      <c r="G619" s="208" t="str">
        <f xml:space="preserve"> 'Calc_In-periodODI'!G$188</f>
        <v>£m</v>
      </c>
      <c r="H619" s="209"/>
    </row>
    <row r="620" spans="1:8" hidden="1" outlineLevel="2" x14ac:dyDescent="0.2">
      <c r="A620" s="3"/>
      <c r="B620" s="3"/>
      <c r="C620" s="10"/>
      <c r="D620" s="11"/>
      <c r="E620" s="211" t="s">
        <v>414</v>
      </c>
      <c r="F620" s="212">
        <f xml:space="preserve"> INDEX( $F$612:$F$619,MATCH("*(WN)*", $E$612:$E$619,0 ))</f>
        <v>0</v>
      </c>
      <c r="G620" s="211" t="s">
        <v>199</v>
      </c>
      <c r="H620" s="4"/>
    </row>
    <row r="621" spans="1:8" hidden="1" outlineLevel="2" x14ac:dyDescent="0.2"/>
    <row r="622" spans="1:8" hidden="1" outlineLevel="2" x14ac:dyDescent="0.2"/>
    <row r="623" spans="1:8" hidden="1" outlineLevel="2" x14ac:dyDescent="0.2"/>
    <row r="624" spans="1:8" s="21" customFormat="1" hidden="1" outlineLevel="2" x14ac:dyDescent="0.2">
      <c r="A624" s="17"/>
      <c r="B624" s="17"/>
      <c r="C624" s="24"/>
      <c r="D624" s="32" t="s">
        <v>541</v>
      </c>
    </row>
    <row r="625" spans="1:8" hidden="1" outlineLevel="2" x14ac:dyDescent="0.2"/>
    <row r="626" spans="1:8" hidden="1" outlineLevel="2" x14ac:dyDescent="0.2">
      <c r="B626" s="33" t="s">
        <v>2126</v>
      </c>
    </row>
    <row r="627" spans="1:8" s="208" customFormat="1" hidden="1" outlineLevel="2" x14ac:dyDescent="0.2">
      <c r="A627" s="217"/>
      <c r="B627" s="217"/>
      <c r="C627" s="218"/>
      <c r="D627" s="219"/>
      <c r="E627" s="208" t="str">
        <f xml:space="preserve"> 'Calc_In-periodODI'!E$121</f>
        <v xml:space="preserve">2029-30 ODI payments expressed in 2027-28 CPIH FYA prices (WR) </v>
      </c>
      <c r="F627" s="209">
        <f xml:space="preserve"> 'Calc_In-periodODI'!F$121</f>
        <v>0</v>
      </c>
      <c r="G627" s="208" t="str">
        <f xml:space="preserve"> 'Calc_In-periodODI'!G$121</f>
        <v>£m</v>
      </c>
      <c r="H627" s="209"/>
    </row>
    <row r="628" spans="1:8" s="208" customFormat="1" hidden="1" outlineLevel="2" x14ac:dyDescent="0.2">
      <c r="A628" s="217"/>
      <c r="B628" s="217"/>
      <c r="C628" s="218"/>
      <c r="D628" s="219"/>
      <c r="E628" s="208" t="str">
        <f xml:space="preserve"> 'Calc_In-periodODI'!E$122</f>
        <v xml:space="preserve">2029-30 ODI payments expressed in 2027-28 CPIH FYA prices (WN) </v>
      </c>
      <c r="F628" s="209">
        <f xml:space="preserve"> 'Calc_In-periodODI'!F$122</f>
        <v>0</v>
      </c>
      <c r="G628" s="208" t="str">
        <f xml:space="preserve"> 'Calc_In-periodODI'!G$122</f>
        <v>£m</v>
      </c>
      <c r="H628" s="209"/>
    </row>
    <row r="629" spans="1:8" s="208" customFormat="1" hidden="1" outlineLevel="2" x14ac:dyDescent="0.2">
      <c r="A629" s="217"/>
      <c r="B629" s="217"/>
      <c r="C629" s="218"/>
      <c r="D629" s="219"/>
      <c r="E629" s="208" t="str">
        <f xml:space="preserve"> 'Calc_In-periodODI'!E$123</f>
        <v xml:space="preserve">2029-30 ODI payments expressed in 2027-28 CPIH FYA prices (WWN) </v>
      </c>
      <c r="F629" s="209">
        <f xml:space="preserve"> 'Calc_In-periodODI'!F$123</f>
        <v>0</v>
      </c>
      <c r="G629" s="208" t="str">
        <f xml:space="preserve"> 'Calc_In-periodODI'!G$123</f>
        <v>£m</v>
      </c>
      <c r="H629" s="209"/>
    </row>
    <row r="630" spans="1:8" s="208" customFormat="1" hidden="1" outlineLevel="2" x14ac:dyDescent="0.2">
      <c r="A630" s="217"/>
      <c r="B630" s="217"/>
      <c r="C630" s="218"/>
      <c r="D630" s="219"/>
      <c r="E630" s="208" t="str">
        <f xml:space="preserve"> 'Calc_In-periodODI'!E$124</f>
        <v xml:space="preserve">2029-30 ODI payments expressed in 2027-28 CPIH FYA prices (BR) </v>
      </c>
      <c r="F630" s="209">
        <f xml:space="preserve"> 'Calc_In-periodODI'!F$124</f>
        <v>0</v>
      </c>
      <c r="G630" s="208" t="str">
        <f xml:space="preserve"> 'Calc_In-periodODI'!G$124</f>
        <v>£m</v>
      </c>
      <c r="H630" s="209"/>
    </row>
    <row r="631" spans="1:8" s="208" customFormat="1" hidden="1" outlineLevel="2" x14ac:dyDescent="0.2">
      <c r="A631" s="217"/>
      <c r="B631" s="217"/>
      <c r="C631" s="218"/>
      <c r="D631" s="219"/>
      <c r="E631" s="208" t="str">
        <f xml:space="preserve"> 'Calc_In-periodODI'!E$125</f>
        <v xml:space="preserve">2029-30 ODI payments expressed in 2027-28 CPIH FYA prices (ADDN1) </v>
      </c>
      <c r="F631" s="209">
        <f xml:space="preserve"> 'Calc_In-periodODI'!F$125</f>
        <v>0</v>
      </c>
      <c r="G631" s="208" t="str">
        <f xml:space="preserve"> 'Calc_In-periodODI'!G$125</f>
        <v>£m</v>
      </c>
      <c r="H631" s="209"/>
    </row>
    <row r="632" spans="1:8" s="208" customFormat="1" hidden="1" outlineLevel="2" x14ac:dyDescent="0.2">
      <c r="A632" s="217"/>
      <c r="B632" s="217"/>
      <c r="C632" s="218"/>
      <c r="D632" s="219"/>
      <c r="E632" s="208" t="str">
        <f xml:space="preserve"> 'Calc_In-periodODI'!E$126</f>
        <v xml:space="preserve">2029-30 ODI payments expressed in 2027-28 CPIH FYA prices (ADDN2) </v>
      </c>
      <c r="F632" s="209">
        <f xml:space="preserve"> 'Calc_In-periodODI'!F$126</f>
        <v>0</v>
      </c>
      <c r="G632" s="208" t="str">
        <f xml:space="preserve"> 'Calc_In-periodODI'!G$126</f>
        <v>£m</v>
      </c>
      <c r="H632" s="209"/>
    </row>
    <row r="633" spans="1:8" s="208" customFormat="1" hidden="1" outlineLevel="2" x14ac:dyDescent="0.2">
      <c r="A633" s="217"/>
      <c r="B633" s="217"/>
      <c r="C633" s="218"/>
      <c r="D633" s="219"/>
      <c r="E633" s="208" t="str">
        <f xml:space="preserve"> 'Calc_In-periodODI'!E$127</f>
        <v xml:space="preserve">2029-30 ODI payments expressed in 2027-28 CPIH FYA prices (Residential retail) </v>
      </c>
      <c r="F633" s="209">
        <f xml:space="preserve"> 'Calc_In-periodODI'!F$127</f>
        <v>0</v>
      </c>
      <c r="G633" s="208" t="str">
        <f xml:space="preserve"> 'Calc_In-periodODI'!G$127</f>
        <v>£m</v>
      </c>
      <c r="H633" s="209"/>
    </row>
    <row r="634" spans="1:8" s="208" customFormat="1" hidden="1" outlineLevel="2" x14ac:dyDescent="0.2">
      <c r="A634" s="217"/>
      <c r="B634" s="217"/>
      <c r="C634" s="218"/>
      <c r="D634" s="219"/>
      <c r="E634" s="208" t="str">
        <f xml:space="preserve"> 'Calc_In-periodODI'!E$128</f>
        <v xml:space="preserve">2029-30 ODI payments expressed in 2027-28 CPIH FYA prices (Business retail) </v>
      </c>
      <c r="F634" s="209">
        <f xml:space="preserve"> 'Calc_In-periodODI'!F$128</f>
        <v>0</v>
      </c>
      <c r="G634" s="208" t="str">
        <f xml:space="preserve"> 'Calc_In-periodODI'!G$128</f>
        <v>£m</v>
      </c>
      <c r="H634" s="209"/>
    </row>
    <row r="635" spans="1:8" hidden="1" outlineLevel="2" x14ac:dyDescent="0.2">
      <c r="A635" s="3"/>
      <c r="B635" s="3"/>
      <c r="C635" s="10"/>
      <c r="D635" s="11"/>
      <c r="E635" s="211" t="s">
        <v>2126</v>
      </c>
      <c r="F635" s="212">
        <f xml:space="preserve"> INDEX( $F$627:$F$634,MATCH("*(WWN)*", $E$627:$E$634,0 ))</f>
        <v>0</v>
      </c>
      <c r="G635" s="211" t="s">
        <v>199</v>
      </c>
      <c r="H635" s="4"/>
    </row>
    <row r="636" spans="1:8" hidden="1" outlineLevel="2" x14ac:dyDescent="0.2"/>
    <row r="637" spans="1:8" hidden="1" outlineLevel="2" x14ac:dyDescent="0.2"/>
    <row r="638" spans="1:8" hidden="1" outlineLevel="2" x14ac:dyDescent="0.2">
      <c r="B638" s="33" t="s">
        <v>1569</v>
      </c>
    </row>
    <row r="639" spans="1:8" s="208" customFormat="1" hidden="1" outlineLevel="2" x14ac:dyDescent="0.2">
      <c r="A639" s="217"/>
      <c r="B639" s="217"/>
      <c r="C639" s="218"/>
      <c r="D639" s="219"/>
      <c r="E639" s="208" t="str">
        <f xml:space="preserve"> 'Calc_In-periodODI'!E$141</f>
        <v xml:space="preserve">2029-30 Voluntary abatements expressed in 2027-28 CPIH FYA prices sign reversed (WR) </v>
      </c>
      <c r="F639" s="209">
        <f xml:space="preserve"> 'Calc_In-periodODI'!F$141</f>
        <v>0</v>
      </c>
      <c r="G639" s="208" t="str">
        <f xml:space="preserve"> 'Calc_In-periodODI'!G$141</f>
        <v>£m</v>
      </c>
      <c r="H639" s="209"/>
    </row>
    <row r="640" spans="1:8" s="208" customFormat="1" hidden="1" outlineLevel="2" x14ac:dyDescent="0.2">
      <c r="A640" s="217"/>
      <c r="B640" s="217"/>
      <c r="C640" s="218"/>
      <c r="D640" s="219"/>
      <c r="E640" s="208" t="str">
        <f xml:space="preserve"> 'Calc_In-periodODI'!E$142</f>
        <v xml:space="preserve">2029-30 Voluntary abatements expressed in 2027-28 CPIH FYA prices sign reversed (WN) </v>
      </c>
      <c r="F640" s="209">
        <f xml:space="preserve"> 'Calc_In-periodODI'!F$142</f>
        <v>0</v>
      </c>
      <c r="G640" s="208" t="str">
        <f xml:space="preserve"> 'Calc_In-periodODI'!G$142</f>
        <v>£m</v>
      </c>
      <c r="H640" s="209"/>
    </row>
    <row r="641" spans="1:8" s="208" customFormat="1" hidden="1" outlineLevel="2" x14ac:dyDescent="0.2">
      <c r="A641" s="217"/>
      <c r="B641" s="217"/>
      <c r="C641" s="218"/>
      <c r="D641" s="219"/>
      <c r="E641" s="208" t="str">
        <f xml:space="preserve"> 'Calc_In-periodODI'!E$143</f>
        <v xml:space="preserve">2029-30 Voluntary abatements expressed in 2027-28 CPIH FYA prices sign reversed (WWN) </v>
      </c>
      <c r="F641" s="209">
        <f xml:space="preserve"> 'Calc_In-periodODI'!F$143</f>
        <v>0</v>
      </c>
      <c r="G641" s="208" t="str">
        <f xml:space="preserve"> 'Calc_In-periodODI'!G$143</f>
        <v>£m</v>
      </c>
      <c r="H641" s="209"/>
    </row>
    <row r="642" spans="1:8" s="208" customFormat="1" hidden="1" outlineLevel="2" x14ac:dyDescent="0.2">
      <c r="A642" s="217"/>
      <c r="B642" s="217"/>
      <c r="C642" s="218"/>
      <c r="D642" s="219"/>
      <c r="E642" s="208" t="str">
        <f xml:space="preserve"> 'Calc_In-periodODI'!E$144</f>
        <v xml:space="preserve">2029-30 Voluntary abatements expressed in 2027-28 CPIH FYA prices sign reversed (BR) </v>
      </c>
      <c r="F642" s="209">
        <f xml:space="preserve"> 'Calc_In-periodODI'!F$144</f>
        <v>0</v>
      </c>
      <c r="G642" s="208" t="str">
        <f xml:space="preserve"> 'Calc_In-periodODI'!G$144</f>
        <v>£m</v>
      </c>
      <c r="H642" s="209"/>
    </row>
    <row r="643" spans="1:8" s="208" customFormat="1" hidden="1" outlineLevel="2" x14ac:dyDescent="0.2">
      <c r="A643" s="217"/>
      <c r="B643" s="217"/>
      <c r="C643" s="218"/>
      <c r="D643" s="219"/>
      <c r="E643" s="208" t="str">
        <f xml:space="preserve"> 'Calc_In-periodODI'!E$145</f>
        <v xml:space="preserve">2029-30 Voluntary abatements expressed in 2027-28 CPIH FYA prices sign reversed (ADDN1) </v>
      </c>
      <c r="F643" s="209">
        <f xml:space="preserve"> 'Calc_In-periodODI'!F$145</f>
        <v>0</v>
      </c>
      <c r="G643" s="208" t="str">
        <f xml:space="preserve"> 'Calc_In-periodODI'!G$145</f>
        <v>£m</v>
      </c>
      <c r="H643" s="209"/>
    </row>
    <row r="644" spans="1:8" s="208" customFormat="1" hidden="1" outlineLevel="2" x14ac:dyDescent="0.2">
      <c r="A644" s="217"/>
      <c r="B644" s="217"/>
      <c r="C644" s="218"/>
      <c r="D644" s="219"/>
      <c r="E644" s="208" t="str">
        <f xml:space="preserve"> 'Calc_In-periodODI'!E$146</f>
        <v xml:space="preserve">2029-30 Voluntary abatements expressed in 2027-28 CPIH FYA prices sign reversed (ADDN2) </v>
      </c>
      <c r="F644" s="209">
        <f xml:space="preserve"> 'Calc_In-periodODI'!F$146</f>
        <v>0</v>
      </c>
      <c r="G644" s="208" t="str">
        <f xml:space="preserve"> 'Calc_In-periodODI'!G$146</f>
        <v>£m</v>
      </c>
      <c r="H644" s="209"/>
    </row>
    <row r="645" spans="1:8" s="208" customFormat="1" hidden="1" outlineLevel="2" x14ac:dyDescent="0.2">
      <c r="A645" s="217"/>
      <c r="B645" s="217"/>
      <c r="C645" s="218"/>
      <c r="D645" s="219"/>
      <c r="E645" s="208" t="str">
        <f xml:space="preserve"> 'Calc_In-periodODI'!E$147</f>
        <v xml:space="preserve">2029-30 Voluntary abatements expressed in 2027-28 CPIH FYA prices sign reversed (Residential retail) </v>
      </c>
      <c r="F645" s="209">
        <f xml:space="preserve"> 'Calc_In-periodODI'!F$147</f>
        <v>0</v>
      </c>
      <c r="G645" s="208" t="str">
        <f xml:space="preserve"> 'Calc_In-periodODI'!G$147</f>
        <v>£m</v>
      </c>
      <c r="H645" s="209"/>
    </row>
    <row r="646" spans="1:8" s="208" customFormat="1" hidden="1" outlineLevel="2" x14ac:dyDescent="0.2">
      <c r="A646" s="217"/>
      <c r="B646" s="217"/>
      <c r="C646" s="218"/>
      <c r="D646" s="219"/>
      <c r="E646" s="208" t="str">
        <f xml:space="preserve"> 'Calc_In-periodODI'!E$148</f>
        <v xml:space="preserve">2029-30 Voluntary abatements expressed in 2027-28 CPIH FYA prices sign reversed (Business retail) </v>
      </c>
      <c r="F646" s="209">
        <f xml:space="preserve"> 'Calc_In-periodODI'!F$148</f>
        <v>0</v>
      </c>
      <c r="G646" s="208" t="str">
        <f xml:space="preserve"> 'Calc_In-periodODI'!G$148</f>
        <v>£m</v>
      </c>
      <c r="H646" s="209"/>
    </row>
    <row r="647" spans="1:8" hidden="1" outlineLevel="2" x14ac:dyDescent="0.2">
      <c r="A647" s="3"/>
      <c r="B647" s="3"/>
      <c r="C647" s="10"/>
      <c r="D647" s="11"/>
      <c r="E647" s="211" t="s">
        <v>1569</v>
      </c>
      <c r="F647" s="212">
        <f xml:space="preserve"> INDEX( $F$639:$F$646,MATCH("*(WWN)*", $E$639:$E$646,0 ))</f>
        <v>0</v>
      </c>
      <c r="G647" s="211" t="s">
        <v>199</v>
      </c>
      <c r="H647" s="4"/>
    </row>
    <row r="648" spans="1:8" hidden="1" outlineLevel="2" x14ac:dyDescent="0.2"/>
    <row r="649" spans="1:8" hidden="1" outlineLevel="2" x14ac:dyDescent="0.2"/>
    <row r="650" spans="1:8" hidden="1" outlineLevel="2" x14ac:dyDescent="0.2">
      <c r="B650" s="33" t="s">
        <v>64</v>
      </c>
    </row>
    <row r="651" spans="1:8" s="208" customFormat="1" hidden="1" outlineLevel="2" x14ac:dyDescent="0.2">
      <c r="A651" s="217"/>
      <c r="B651" s="217"/>
      <c r="C651" s="218"/>
      <c r="D651" s="219"/>
      <c r="E651" s="208" t="str">
        <f xml:space="preserve"> 'Calc_In-periodODI'!E$161</f>
        <v xml:space="preserve">2029-30 Voluntary deferrals expressed in 2027-28 CPIH FYA prices sign reversed (WR) </v>
      </c>
      <c r="F651" s="209">
        <f xml:space="preserve"> 'Calc_In-periodODI'!F$161</f>
        <v>0</v>
      </c>
      <c r="G651" s="208" t="str">
        <f xml:space="preserve"> 'Calc_In-periodODI'!G$161</f>
        <v>£m</v>
      </c>
      <c r="H651" s="209"/>
    </row>
    <row r="652" spans="1:8" s="208" customFormat="1" hidden="1" outlineLevel="2" x14ac:dyDescent="0.2">
      <c r="A652" s="217"/>
      <c r="B652" s="217"/>
      <c r="C652" s="218"/>
      <c r="D652" s="219"/>
      <c r="E652" s="208" t="str">
        <f xml:space="preserve"> 'Calc_In-periodODI'!E$162</f>
        <v xml:space="preserve">2029-30 Voluntary deferrals expressed in 2027-28 CPIH FYA prices sign reversed (WN) </v>
      </c>
      <c r="F652" s="209">
        <f xml:space="preserve"> 'Calc_In-periodODI'!F$162</f>
        <v>0</v>
      </c>
      <c r="G652" s="208" t="str">
        <f xml:space="preserve"> 'Calc_In-periodODI'!G$162</f>
        <v>£m</v>
      </c>
      <c r="H652" s="209"/>
    </row>
    <row r="653" spans="1:8" s="208" customFormat="1" hidden="1" outlineLevel="2" x14ac:dyDescent="0.2">
      <c r="A653" s="217"/>
      <c r="B653" s="217"/>
      <c r="C653" s="218"/>
      <c r="D653" s="219"/>
      <c r="E653" s="208" t="str">
        <f xml:space="preserve"> 'Calc_In-periodODI'!E$163</f>
        <v xml:space="preserve">2029-30 Voluntary deferrals expressed in 2027-28 CPIH FYA prices sign reversed (WWN) </v>
      </c>
      <c r="F653" s="209">
        <f xml:space="preserve"> 'Calc_In-periodODI'!F$163</f>
        <v>0</v>
      </c>
      <c r="G653" s="208" t="str">
        <f xml:space="preserve"> 'Calc_In-periodODI'!G$163</f>
        <v>£m</v>
      </c>
      <c r="H653" s="209"/>
    </row>
    <row r="654" spans="1:8" s="208" customFormat="1" hidden="1" outlineLevel="2" x14ac:dyDescent="0.2">
      <c r="A654" s="217"/>
      <c r="B654" s="217"/>
      <c r="C654" s="218"/>
      <c r="D654" s="219"/>
      <c r="E654" s="208" t="str">
        <f xml:space="preserve"> 'Calc_In-periodODI'!E$164</f>
        <v xml:space="preserve">2029-30 Voluntary deferrals expressed in 2027-28 CPIH FYA prices sign reversed (BR) </v>
      </c>
      <c r="F654" s="209">
        <f xml:space="preserve"> 'Calc_In-periodODI'!F$164</f>
        <v>0</v>
      </c>
      <c r="G654" s="208" t="str">
        <f xml:space="preserve"> 'Calc_In-periodODI'!G$164</f>
        <v>£m</v>
      </c>
      <c r="H654" s="209"/>
    </row>
    <row r="655" spans="1:8" s="208" customFormat="1" hidden="1" outlineLevel="2" x14ac:dyDescent="0.2">
      <c r="A655" s="217"/>
      <c r="B655" s="217"/>
      <c r="C655" s="218"/>
      <c r="D655" s="219"/>
      <c r="E655" s="208" t="str">
        <f xml:space="preserve"> 'Calc_In-periodODI'!E$165</f>
        <v xml:space="preserve">2029-30 Voluntary deferrals expressed in 2027-28 CPIH FYA prices sign reversed (ADDN1) </v>
      </c>
      <c r="F655" s="209">
        <f xml:space="preserve"> 'Calc_In-periodODI'!F$165</f>
        <v>0</v>
      </c>
      <c r="G655" s="208" t="str">
        <f xml:space="preserve"> 'Calc_In-periodODI'!G$165</f>
        <v>£m</v>
      </c>
      <c r="H655" s="209"/>
    </row>
    <row r="656" spans="1:8" s="208" customFormat="1" hidden="1" outlineLevel="2" x14ac:dyDescent="0.2">
      <c r="A656" s="217"/>
      <c r="B656" s="217"/>
      <c r="C656" s="218"/>
      <c r="D656" s="219"/>
      <c r="E656" s="208" t="str">
        <f xml:space="preserve"> 'Calc_In-periodODI'!E$166</f>
        <v xml:space="preserve">2029-30 Voluntary deferrals expressed in 2027-28 CPIH FYA prices sign reversed (ADDN2) </v>
      </c>
      <c r="F656" s="209">
        <f xml:space="preserve"> 'Calc_In-periodODI'!F$166</f>
        <v>0</v>
      </c>
      <c r="G656" s="208" t="str">
        <f xml:space="preserve"> 'Calc_In-periodODI'!G$166</f>
        <v>£m</v>
      </c>
      <c r="H656" s="209"/>
    </row>
    <row r="657" spans="1:8" s="208" customFormat="1" hidden="1" outlineLevel="2" x14ac:dyDescent="0.2">
      <c r="A657" s="217"/>
      <c r="B657" s="217"/>
      <c r="C657" s="218"/>
      <c r="D657" s="219"/>
      <c r="E657" s="208" t="str">
        <f xml:space="preserve"> 'Calc_In-periodODI'!E$167</f>
        <v xml:space="preserve">2029-30 Voluntary deferrals expressed in 2027-28 CPIH FYA prices sign reversed (Residential retail) </v>
      </c>
      <c r="F657" s="209">
        <f xml:space="preserve"> 'Calc_In-periodODI'!F$167</f>
        <v>0</v>
      </c>
      <c r="G657" s="208" t="str">
        <f xml:space="preserve"> 'Calc_In-periodODI'!G$167</f>
        <v>£m</v>
      </c>
      <c r="H657" s="209"/>
    </row>
    <row r="658" spans="1:8" s="208" customFormat="1" hidden="1" outlineLevel="2" x14ac:dyDescent="0.2">
      <c r="A658" s="217"/>
      <c r="B658" s="217"/>
      <c r="C658" s="218"/>
      <c r="D658" s="219"/>
      <c r="E658" s="208" t="str">
        <f xml:space="preserve"> 'Calc_In-periodODI'!E$168</f>
        <v xml:space="preserve">2029-30 Voluntary deferrals expressed in 2027-28 CPIH FYA prices sign reversed (Business retail) </v>
      </c>
      <c r="F658" s="209">
        <f xml:space="preserve"> 'Calc_In-periodODI'!F$168</f>
        <v>0</v>
      </c>
      <c r="G658" s="208" t="str">
        <f xml:space="preserve"> 'Calc_In-periodODI'!G$168</f>
        <v>£m</v>
      </c>
      <c r="H658" s="209"/>
    </row>
    <row r="659" spans="1:8" hidden="1" outlineLevel="2" x14ac:dyDescent="0.2">
      <c r="A659" s="3"/>
      <c r="B659" s="3"/>
      <c r="C659" s="10"/>
      <c r="D659" s="11"/>
      <c r="E659" s="211" t="s">
        <v>64</v>
      </c>
      <c r="F659" s="212">
        <f xml:space="preserve"> INDEX( $F$651:$F$658,MATCH("*(WWN)*", $E$651:$E$658,0 ))</f>
        <v>0</v>
      </c>
      <c r="G659" s="211" t="s">
        <v>199</v>
      </c>
      <c r="H659" s="4"/>
    </row>
    <row r="660" spans="1:8" hidden="1" outlineLevel="2" x14ac:dyDescent="0.2"/>
    <row r="661" spans="1:8" hidden="1" outlineLevel="2" x14ac:dyDescent="0.2"/>
    <row r="662" spans="1:8" hidden="1" outlineLevel="2" x14ac:dyDescent="0.2">
      <c r="B662" s="33" t="s">
        <v>1370</v>
      </c>
    </row>
    <row r="663" spans="1:8" s="208" customFormat="1" hidden="1" outlineLevel="2" x14ac:dyDescent="0.2">
      <c r="A663" s="217"/>
      <c r="B663" s="217"/>
      <c r="C663" s="218"/>
      <c r="D663" s="219"/>
      <c r="E663" s="208" t="str">
        <f xml:space="preserve"> 'Calc_In-periodODI'!E$181</f>
        <v xml:space="preserve">2029-30 Other bespoke adjustments expressed in 2027-28 CPIH FYA prices (WR) </v>
      </c>
      <c r="F663" s="209">
        <f xml:space="preserve"> 'Calc_In-periodODI'!F$181</f>
        <v>0</v>
      </c>
      <c r="G663" s="208" t="str">
        <f xml:space="preserve"> 'Calc_In-periodODI'!G$181</f>
        <v>£m</v>
      </c>
      <c r="H663" s="209"/>
    </row>
    <row r="664" spans="1:8" s="208" customFormat="1" hidden="1" outlineLevel="2" x14ac:dyDescent="0.2">
      <c r="A664" s="217"/>
      <c r="B664" s="217"/>
      <c r="C664" s="218"/>
      <c r="D664" s="219"/>
      <c r="E664" s="208" t="str">
        <f xml:space="preserve"> 'Calc_In-periodODI'!E$182</f>
        <v xml:space="preserve">2029-30 Other bespoke adjustments expressed in 2027-28 CPIH FYA prices (WN) </v>
      </c>
      <c r="F664" s="209">
        <f xml:space="preserve"> 'Calc_In-periodODI'!F$182</f>
        <v>0</v>
      </c>
      <c r="G664" s="208" t="str">
        <f xml:space="preserve"> 'Calc_In-periodODI'!G$182</f>
        <v>£m</v>
      </c>
      <c r="H664" s="209"/>
    </row>
    <row r="665" spans="1:8" s="208" customFormat="1" hidden="1" outlineLevel="2" x14ac:dyDescent="0.2">
      <c r="A665" s="217"/>
      <c r="B665" s="217"/>
      <c r="C665" s="218"/>
      <c r="D665" s="219"/>
      <c r="E665" s="208" t="str">
        <f xml:space="preserve"> 'Calc_In-periodODI'!E$183</f>
        <v xml:space="preserve">2029-30 Other bespoke adjustments expressed in 2027-28 CPIH FYA prices (WWN) </v>
      </c>
      <c r="F665" s="209">
        <f xml:space="preserve"> 'Calc_In-periodODI'!F$183</f>
        <v>0</v>
      </c>
      <c r="G665" s="208" t="str">
        <f xml:space="preserve"> 'Calc_In-periodODI'!G$183</f>
        <v>£m</v>
      </c>
      <c r="H665" s="209"/>
    </row>
    <row r="666" spans="1:8" s="208" customFormat="1" hidden="1" outlineLevel="2" x14ac:dyDescent="0.2">
      <c r="A666" s="217"/>
      <c r="B666" s="217"/>
      <c r="C666" s="218"/>
      <c r="D666" s="219"/>
      <c r="E666" s="208" t="str">
        <f xml:space="preserve"> 'Calc_In-periodODI'!E$184</f>
        <v xml:space="preserve">2029-30 Other bespoke adjustments expressed in 2027-28 CPIH FYA prices (BR) </v>
      </c>
      <c r="F666" s="209">
        <f xml:space="preserve"> 'Calc_In-periodODI'!F$184</f>
        <v>0</v>
      </c>
      <c r="G666" s="208" t="str">
        <f xml:space="preserve"> 'Calc_In-periodODI'!G$184</f>
        <v>£m</v>
      </c>
      <c r="H666" s="209"/>
    </row>
    <row r="667" spans="1:8" s="208" customFormat="1" hidden="1" outlineLevel="2" x14ac:dyDescent="0.2">
      <c r="A667" s="217"/>
      <c r="B667" s="217"/>
      <c r="C667" s="218"/>
      <c r="D667" s="219"/>
      <c r="E667" s="208" t="str">
        <f xml:space="preserve"> 'Calc_In-periodODI'!E$185</f>
        <v xml:space="preserve">2029-30 Other bespoke adjustments expressed in 2027-28 CPIH FYA prices (ADDN1) </v>
      </c>
      <c r="F667" s="209">
        <f xml:space="preserve"> 'Calc_In-periodODI'!F$185</f>
        <v>0</v>
      </c>
      <c r="G667" s="208" t="str">
        <f xml:space="preserve"> 'Calc_In-periodODI'!G$185</f>
        <v>£m</v>
      </c>
      <c r="H667" s="209"/>
    </row>
    <row r="668" spans="1:8" s="208" customFormat="1" hidden="1" outlineLevel="2" x14ac:dyDescent="0.2">
      <c r="A668" s="217"/>
      <c r="B668" s="217"/>
      <c r="C668" s="218"/>
      <c r="D668" s="219"/>
      <c r="E668" s="208" t="str">
        <f xml:space="preserve"> 'Calc_In-periodODI'!E$186</f>
        <v xml:space="preserve">2029-30 Other bespoke adjustments expressed in 2027-28 CPIH FYA prices (ADDN2) </v>
      </c>
      <c r="F668" s="209">
        <f xml:space="preserve"> 'Calc_In-periodODI'!F$186</f>
        <v>0</v>
      </c>
      <c r="G668" s="208" t="str">
        <f xml:space="preserve"> 'Calc_In-periodODI'!G$186</f>
        <v>£m</v>
      </c>
      <c r="H668" s="209"/>
    </row>
    <row r="669" spans="1:8" s="208" customFormat="1" hidden="1" outlineLevel="2" x14ac:dyDescent="0.2">
      <c r="A669" s="217"/>
      <c r="B669" s="217"/>
      <c r="C669" s="218"/>
      <c r="D669" s="219"/>
      <c r="E669" s="208" t="str">
        <f xml:space="preserve"> 'Calc_In-periodODI'!E$187</f>
        <v xml:space="preserve">2029-30 Other bespoke adjustments expressed in 2027-28 CPIH FYA prices (Residential retail) </v>
      </c>
      <c r="F669" s="209">
        <f xml:space="preserve"> 'Calc_In-periodODI'!F$187</f>
        <v>0</v>
      </c>
      <c r="G669" s="208" t="str">
        <f xml:space="preserve"> 'Calc_In-periodODI'!G$187</f>
        <v>£m</v>
      </c>
      <c r="H669" s="209"/>
    </row>
    <row r="670" spans="1:8" s="208" customFormat="1" hidden="1" outlineLevel="2" x14ac:dyDescent="0.2">
      <c r="A670" s="217"/>
      <c r="B670" s="217"/>
      <c r="C670" s="218"/>
      <c r="D670" s="219"/>
      <c r="E670" s="208" t="str">
        <f xml:space="preserve"> 'Calc_In-periodODI'!E$188</f>
        <v xml:space="preserve">2029-30 Other bespoke adjustments expressed in 2027-28 CPIH FYA prices (Business retail) </v>
      </c>
      <c r="F670" s="209">
        <f xml:space="preserve"> 'Calc_In-periodODI'!F$188</f>
        <v>0</v>
      </c>
      <c r="G670" s="208" t="str">
        <f xml:space="preserve"> 'Calc_In-periodODI'!G$188</f>
        <v>£m</v>
      </c>
      <c r="H670" s="209"/>
    </row>
    <row r="671" spans="1:8" hidden="1" outlineLevel="2" x14ac:dyDescent="0.2">
      <c r="A671" s="3"/>
      <c r="B671" s="3"/>
      <c r="C671" s="10"/>
      <c r="D671" s="11"/>
      <c r="E671" s="211" t="s">
        <v>1370</v>
      </c>
      <c r="F671" s="212">
        <f xml:space="preserve"> INDEX( $F$663:$F$670,MATCH("*(WWN)*", $E$663:$E$670,0 ))</f>
        <v>0</v>
      </c>
      <c r="G671" s="211" t="s">
        <v>199</v>
      </c>
      <c r="H671" s="4"/>
    </row>
    <row r="672" spans="1:8" hidden="1" outlineLevel="2" x14ac:dyDescent="0.2"/>
    <row r="673" spans="1:8" hidden="1" outlineLevel="2" x14ac:dyDescent="0.2"/>
    <row r="674" spans="1:8" hidden="1" outlineLevel="2" x14ac:dyDescent="0.2"/>
    <row r="675" spans="1:8" s="21" customFormat="1" hidden="1" outlineLevel="2" x14ac:dyDescent="0.2">
      <c r="A675" s="17"/>
      <c r="B675" s="17"/>
      <c r="C675" s="24"/>
      <c r="D675" s="32" t="s">
        <v>1089</v>
      </c>
    </row>
    <row r="676" spans="1:8" hidden="1" outlineLevel="2" x14ac:dyDescent="0.2"/>
    <row r="677" spans="1:8" hidden="1" outlineLevel="2" x14ac:dyDescent="0.2">
      <c r="B677" s="33" t="s">
        <v>65</v>
      </c>
    </row>
    <row r="678" spans="1:8" s="208" customFormat="1" hidden="1" outlineLevel="2" x14ac:dyDescent="0.2">
      <c r="A678" s="217"/>
      <c r="B678" s="217"/>
      <c r="C678" s="218"/>
      <c r="D678" s="219"/>
      <c r="E678" s="208" t="str">
        <f xml:space="preserve"> 'Calc_In-periodODI'!E$121</f>
        <v xml:space="preserve">2029-30 ODI payments expressed in 2027-28 CPIH FYA prices (WR) </v>
      </c>
      <c r="F678" s="209">
        <f xml:space="preserve"> 'Calc_In-periodODI'!F$121</f>
        <v>0</v>
      </c>
      <c r="G678" s="208" t="str">
        <f xml:space="preserve"> 'Calc_In-periodODI'!G$121</f>
        <v>£m</v>
      </c>
      <c r="H678" s="209"/>
    </row>
    <row r="679" spans="1:8" s="208" customFormat="1" hidden="1" outlineLevel="2" x14ac:dyDescent="0.2">
      <c r="A679" s="217"/>
      <c r="B679" s="217"/>
      <c r="C679" s="218"/>
      <c r="D679" s="219"/>
      <c r="E679" s="208" t="str">
        <f xml:space="preserve"> 'Calc_In-periodODI'!E$122</f>
        <v xml:space="preserve">2029-30 ODI payments expressed in 2027-28 CPIH FYA prices (WN) </v>
      </c>
      <c r="F679" s="209">
        <f xml:space="preserve"> 'Calc_In-periodODI'!F$122</f>
        <v>0</v>
      </c>
      <c r="G679" s="208" t="str">
        <f xml:space="preserve"> 'Calc_In-periodODI'!G$122</f>
        <v>£m</v>
      </c>
      <c r="H679" s="209"/>
    </row>
    <row r="680" spans="1:8" s="208" customFormat="1" hidden="1" outlineLevel="2" x14ac:dyDescent="0.2">
      <c r="A680" s="217"/>
      <c r="B680" s="217"/>
      <c r="C680" s="218"/>
      <c r="D680" s="219"/>
      <c r="E680" s="208" t="str">
        <f xml:space="preserve"> 'Calc_In-periodODI'!E$123</f>
        <v xml:space="preserve">2029-30 ODI payments expressed in 2027-28 CPIH FYA prices (WWN) </v>
      </c>
      <c r="F680" s="209">
        <f xml:space="preserve"> 'Calc_In-periodODI'!F$123</f>
        <v>0</v>
      </c>
      <c r="G680" s="208" t="str">
        <f xml:space="preserve"> 'Calc_In-periodODI'!G$123</f>
        <v>£m</v>
      </c>
      <c r="H680" s="209"/>
    </row>
    <row r="681" spans="1:8" s="208" customFormat="1" hidden="1" outlineLevel="2" x14ac:dyDescent="0.2">
      <c r="A681" s="217"/>
      <c r="B681" s="217"/>
      <c r="C681" s="218"/>
      <c r="D681" s="219"/>
      <c r="E681" s="208" t="str">
        <f xml:space="preserve"> 'Calc_In-periodODI'!E$124</f>
        <v xml:space="preserve">2029-30 ODI payments expressed in 2027-28 CPIH FYA prices (BR) </v>
      </c>
      <c r="F681" s="209">
        <f xml:space="preserve"> 'Calc_In-periodODI'!F$124</f>
        <v>0</v>
      </c>
      <c r="G681" s="208" t="str">
        <f xml:space="preserve"> 'Calc_In-periodODI'!G$124</f>
        <v>£m</v>
      </c>
      <c r="H681" s="209"/>
    </row>
    <row r="682" spans="1:8" s="208" customFormat="1" hidden="1" outlineLevel="2" x14ac:dyDescent="0.2">
      <c r="A682" s="217"/>
      <c r="B682" s="217"/>
      <c r="C682" s="218"/>
      <c r="D682" s="219"/>
      <c r="E682" s="208" t="str">
        <f xml:space="preserve"> 'Calc_In-periodODI'!E$125</f>
        <v xml:space="preserve">2029-30 ODI payments expressed in 2027-28 CPIH FYA prices (ADDN1) </v>
      </c>
      <c r="F682" s="209">
        <f xml:space="preserve"> 'Calc_In-periodODI'!F$125</f>
        <v>0</v>
      </c>
      <c r="G682" s="208" t="str">
        <f xml:space="preserve"> 'Calc_In-periodODI'!G$125</f>
        <v>£m</v>
      </c>
      <c r="H682" s="209"/>
    </row>
    <row r="683" spans="1:8" s="208" customFormat="1" hidden="1" outlineLevel="2" x14ac:dyDescent="0.2">
      <c r="A683" s="217"/>
      <c r="B683" s="217"/>
      <c r="C683" s="218"/>
      <c r="D683" s="219"/>
      <c r="E683" s="208" t="str">
        <f xml:space="preserve"> 'Calc_In-periodODI'!E$126</f>
        <v xml:space="preserve">2029-30 ODI payments expressed in 2027-28 CPIH FYA prices (ADDN2) </v>
      </c>
      <c r="F683" s="209">
        <f xml:space="preserve"> 'Calc_In-periodODI'!F$126</f>
        <v>0</v>
      </c>
      <c r="G683" s="208" t="str">
        <f xml:space="preserve"> 'Calc_In-periodODI'!G$126</f>
        <v>£m</v>
      </c>
      <c r="H683" s="209"/>
    </row>
    <row r="684" spans="1:8" s="208" customFormat="1" hidden="1" outlineLevel="2" x14ac:dyDescent="0.2">
      <c r="A684" s="217"/>
      <c r="B684" s="217"/>
      <c r="C684" s="218"/>
      <c r="D684" s="219"/>
      <c r="E684" s="208" t="str">
        <f xml:space="preserve"> 'Calc_In-periodODI'!E$127</f>
        <v xml:space="preserve">2029-30 ODI payments expressed in 2027-28 CPIH FYA prices (Residential retail) </v>
      </c>
      <c r="F684" s="209">
        <f xml:space="preserve"> 'Calc_In-periodODI'!F$127</f>
        <v>0</v>
      </c>
      <c r="G684" s="208" t="str">
        <f xml:space="preserve"> 'Calc_In-periodODI'!G$127</f>
        <v>£m</v>
      </c>
      <c r="H684" s="209"/>
    </row>
    <row r="685" spans="1:8" s="208" customFormat="1" hidden="1" outlineLevel="2" x14ac:dyDescent="0.2">
      <c r="A685" s="217"/>
      <c r="B685" s="217"/>
      <c r="C685" s="218"/>
      <c r="D685" s="219"/>
      <c r="E685" s="208" t="str">
        <f xml:space="preserve"> 'Calc_In-periodODI'!E$128</f>
        <v xml:space="preserve">2029-30 ODI payments expressed in 2027-28 CPIH FYA prices (Business retail) </v>
      </c>
      <c r="F685" s="209">
        <f xml:space="preserve"> 'Calc_In-periodODI'!F$128</f>
        <v>0</v>
      </c>
      <c r="G685" s="208" t="str">
        <f xml:space="preserve"> 'Calc_In-periodODI'!G$128</f>
        <v>£m</v>
      </c>
      <c r="H685" s="209"/>
    </row>
    <row r="686" spans="1:8" hidden="1" outlineLevel="2" x14ac:dyDescent="0.2">
      <c r="A686" s="3"/>
      <c r="B686" s="3"/>
      <c r="C686" s="10"/>
      <c r="D686" s="11"/>
      <c r="E686" s="211" t="s">
        <v>65</v>
      </c>
      <c r="F686" s="212">
        <f xml:space="preserve"> INDEX( $F$678:$F$685,MATCH("*(BR)*", $E$678:$E$685,0 ))</f>
        <v>0</v>
      </c>
      <c r="G686" s="211" t="s">
        <v>199</v>
      </c>
      <c r="H686" s="4"/>
    </row>
    <row r="687" spans="1:8" hidden="1" outlineLevel="2" x14ac:dyDescent="0.2"/>
    <row r="688" spans="1:8" hidden="1" outlineLevel="2" x14ac:dyDescent="0.2"/>
    <row r="689" spans="1:8" hidden="1" outlineLevel="2" x14ac:dyDescent="0.2">
      <c r="B689" s="33" t="s">
        <v>2306</v>
      </c>
    </row>
    <row r="690" spans="1:8" s="208" customFormat="1" hidden="1" outlineLevel="2" x14ac:dyDescent="0.2">
      <c r="A690" s="217"/>
      <c r="B690" s="217"/>
      <c r="C690" s="218"/>
      <c r="D690" s="219"/>
      <c r="E690" s="208" t="str">
        <f xml:space="preserve"> 'Calc_In-periodODI'!E$141</f>
        <v xml:space="preserve">2029-30 Voluntary abatements expressed in 2027-28 CPIH FYA prices sign reversed (WR) </v>
      </c>
      <c r="F690" s="209">
        <f xml:space="preserve"> 'Calc_In-periodODI'!F$141</f>
        <v>0</v>
      </c>
      <c r="G690" s="208" t="str">
        <f xml:space="preserve"> 'Calc_In-periodODI'!G$141</f>
        <v>£m</v>
      </c>
      <c r="H690" s="209"/>
    </row>
    <row r="691" spans="1:8" s="208" customFormat="1" hidden="1" outlineLevel="2" x14ac:dyDescent="0.2">
      <c r="A691" s="217"/>
      <c r="B691" s="217"/>
      <c r="C691" s="218"/>
      <c r="D691" s="219"/>
      <c r="E691" s="208" t="str">
        <f xml:space="preserve"> 'Calc_In-periodODI'!E$142</f>
        <v xml:space="preserve">2029-30 Voluntary abatements expressed in 2027-28 CPIH FYA prices sign reversed (WN) </v>
      </c>
      <c r="F691" s="209">
        <f xml:space="preserve"> 'Calc_In-periodODI'!F$142</f>
        <v>0</v>
      </c>
      <c r="G691" s="208" t="str">
        <f xml:space="preserve"> 'Calc_In-periodODI'!G$142</f>
        <v>£m</v>
      </c>
      <c r="H691" s="209"/>
    </row>
    <row r="692" spans="1:8" s="208" customFormat="1" hidden="1" outlineLevel="2" x14ac:dyDescent="0.2">
      <c r="A692" s="217"/>
      <c r="B692" s="217"/>
      <c r="C692" s="218"/>
      <c r="D692" s="219"/>
      <c r="E692" s="208" t="str">
        <f xml:space="preserve"> 'Calc_In-periodODI'!E$143</f>
        <v xml:space="preserve">2029-30 Voluntary abatements expressed in 2027-28 CPIH FYA prices sign reversed (WWN) </v>
      </c>
      <c r="F692" s="209">
        <f xml:space="preserve"> 'Calc_In-periodODI'!F$143</f>
        <v>0</v>
      </c>
      <c r="G692" s="208" t="str">
        <f xml:space="preserve"> 'Calc_In-periodODI'!G$143</f>
        <v>£m</v>
      </c>
      <c r="H692" s="209"/>
    </row>
    <row r="693" spans="1:8" s="208" customFormat="1" hidden="1" outlineLevel="2" x14ac:dyDescent="0.2">
      <c r="A693" s="217"/>
      <c r="B693" s="217"/>
      <c r="C693" s="218"/>
      <c r="D693" s="219"/>
      <c r="E693" s="208" t="str">
        <f xml:space="preserve"> 'Calc_In-periodODI'!E$144</f>
        <v xml:space="preserve">2029-30 Voluntary abatements expressed in 2027-28 CPIH FYA prices sign reversed (BR) </v>
      </c>
      <c r="F693" s="209">
        <f xml:space="preserve"> 'Calc_In-periodODI'!F$144</f>
        <v>0</v>
      </c>
      <c r="G693" s="208" t="str">
        <f xml:space="preserve"> 'Calc_In-periodODI'!G$144</f>
        <v>£m</v>
      </c>
      <c r="H693" s="209"/>
    </row>
    <row r="694" spans="1:8" s="208" customFormat="1" hidden="1" outlineLevel="2" x14ac:dyDescent="0.2">
      <c r="A694" s="217"/>
      <c r="B694" s="217"/>
      <c r="C694" s="218"/>
      <c r="D694" s="219"/>
      <c r="E694" s="208" t="str">
        <f xml:space="preserve"> 'Calc_In-periodODI'!E$145</f>
        <v xml:space="preserve">2029-30 Voluntary abatements expressed in 2027-28 CPIH FYA prices sign reversed (ADDN1) </v>
      </c>
      <c r="F694" s="209">
        <f xml:space="preserve"> 'Calc_In-periodODI'!F$145</f>
        <v>0</v>
      </c>
      <c r="G694" s="208" t="str">
        <f xml:space="preserve"> 'Calc_In-periodODI'!G$145</f>
        <v>£m</v>
      </c>
      <c r="H694" s="209"/>
    </row>
    <row r="695" spans="1:8" s="208" customFormat="1" hidden="1" outlineLevel="2" x14ac:dyDescent="0.2">
      <c r="A695" s="217"/>
      <c r="B695" s="217"/>
      <c r="C695" s="218"/>
      <c r="D695" s="219"/>
      <c r="E695" s="208" t="str">
        <f xml:space="preserve"> 'Calc_In-periodODI'!E$146</f>
        <v xml:space="preserve">2029-30 Voluntary abatements expressed in 2027-28 CPIH FYA prices sign reversed (ADDN2) </v>
      </c>
      <c r="F695" s="209">
        <f xml:space="preserve"> 'Calc_In-periodODI'!F$146</f>
        <v>0</v>
      </c>
      <c r="G695" s="208" t="str">
        <f xml:space="preserve"> 'Calc_In-periodODI'!G$146</f>
        <v>£m</v>
      </c>
      <c r="H695" s="209"/>
    </row>
    <row r="696" spans="1:8" s="208" customFormat="1" hidden="1" outlineLevel="2" x14ac:dyDescent="0.2">
      <c r="A696" s="217"/>
      <c r="B696" s="217"/>
      <c r="C696" s="218"/>
      <c r="D696" s="219"/>
      <c r="E696" s="208" t="str">
        <f xml:space="preserve"> 'Calc_In-periodODI'!E$147</f>
        <v xml:space="preserve">2029-30 Voluntary abatements expressed in 2027-28 CPIH FYA prices sign reversed (Residential retail) </v>
      </c>
      <c r="F696" s="209">
        <f xml:space="preserve"> 'Calc_In-periodODI'!F$147</f>
        <v>0</v>
      </c>
      <c r="G696" s="208" t="str">
        <f xml:space="preserve"> 'Calc_In-periodODI'!G$147</f>
        <v>£m</v>
      </c>
      <c r="H696" s="209"/>
    </row>
    <row r="697" spans="1:8" s="208" customFormat="1" hidden="1" outlineLevel="2" x14ac:dyDescent="0.2">
      <c r="A697" s="217"/>
      <c r="B697" s="217"/>
      <c r="C697" s="218"/>
      <c r="D697" s="219"/>
      <c r="E697" s="208" t="str">
        <f xml:space="preserve"> 'Calc_In-periodODI'!E$148</f>
        <v xml:space="preserve">2029-30 Voluntary abatements expressed in 2027-28 CPIH FYA prices sign reversed (Business retail) </v>
      </c>
      <c r="F697" s="209">
        <f xml:space="preserve"> 'Calc_In-periodODI'!F$148</f>
        <v>0</v>
      </c>
      <c r="G697" s="208" t="str">
        <f xml:space="preserve"> 'Calc_In-periodODI'!G$148</f>
        <v>£m</v>
      </c>
      <c r="H697" s="209"/>
    </row>
    <row r="698" spans="1:8" hidden="1" outlineLevel="2" x14ac:dyDescent="0.2">
      <c r="A698" s="3"/>
      <c r="B698" s="3"/>
      <c r="C698" s="10"/>
      <c r="D698" s="11"/>
      <c r="E698" s="211" t="s">
        <v>2306</v>
      </c>
      <c r="F698" s="212">
        <f xml:space="preserve"> INDEX( $F$690:$F$697,MATCH("*(BR)*", $E$690:$E$697,0 ))</f>
        <v>0</v>
      </c>
      <c r="G698" s="211" t="s">
        <v>199</v>
      </c>
      <c r="H698" s="4"/>
    </row>
    <row r="699" spans="1:8" hidden="1" outlineLevel="2" x14ac:dyDescent="0.2"/>
    <row r="700" spans="1:8" hidden="1" outlineLevel="2" x14ac:dyDescent="0.2"/>
    <row r="701" spans="1:8" hidden="1" outlineLevel="2" x14ac:dyDescent="0.2">
      <c r="B701" s="33" t="s">
        <v>244</v>
      </c>
    </row>
    <row r="702" spans="1:8" s="208" customFormat="1" hidden="1" outlineLevel="2" x14ac:dyDescent="0.2">
      <c r="A702" s="217"/>
      <c r="B702" s="217"/>
      <c r="C702" s="218"/>
      <c r="D702" s="219"/>
      <c r="E702" s="208" t="str">
        <f xml:space="preserve"> 'Calc_In-periodODI'!E$161</f>
        <v xml:space="preserve">2029-30 Voluntary deferrals expressed in 2027-28 CPIH FYA prices sign reversed (WR) </v>
      </c>
      <c r="F702" s="209">
        <f xml:space="preserve"> 'Calc_In-periodODI'!F$161</f>
        <v>0</v>
      </c>
      <c r="G702" s="208" t="str">
        <f xml:space="preserve"> 'Calc_In-periodODI'!G$161</f>
        <v>£m</v>
      </c>
      <c r="H702" s="209"/>
    </row>
    <row r="703" spans="1:8" s="208" customFormat="1" hidden="1" outlineLevel="2" x14ac:dyDescent="0.2">
      <c r="A703" s="217"/>
      <c r="B703" s="217"/>
      <c r="C703" s="218"/>
      <c r="D703" s="219"/>
      <c r="E703" s="208" t="str">
        <f xml:space="preserve"> 'Calc_In-periodODI'!E$162</f>
        <v xml:space="preserve">2029-30 Voluntary deferrals expressed in 2027-28 CPIH FYA prices sign reversed (WN) </v>
      </c>
      <c r="F703" s="209">
        <f xml:space="preserve"> 'Calc_In-periodODI'!F$162</f>
        <v>0</v>
      </c>
      <c r="G703" s="208" t="str">
        <f xml:space="preserve"> 'Calc_In-periodODI'!G$162</f>
        <v>£m</v>
      </c>
      <c r="H703" s="209"/>
    </row>
    <row r="704" spans="1:8" s="208" customFormat="1" hidden="1" outlineLevel="2" x14ac:dyDescent="0.2">
      <c r="A704" s="217"/>
      <c r="B704" s="217"/>
      <c r="C704" s="218"/>
      <c r="D704" s="219"/>
      <c r="E704" s="208" t="str">
        <f xml:space="preserve"> 'Calc_In-periodODI'!E$163</f>
        <v xml:space="preserve">2029-30 Voluntary deferrals expressed in 2027-28 CPIH FYA prices sign reversed (WWN) </v>
      </c>
      <c r="F704" s="209">
        <f xml:space="preserve"> 'Calc_In-periodODI'!F$163</f>
        <v>0</v>
      </c>
      <c r="G704" s="208" t="str">
        <f xml:space="preserve"> 'Calc_In-periodODI'!G$163</f>
        <v>£m</v>
      </c>
      <c r="H704" s="209"/>
    </row>
    <row r="705" spans="1:8" s="208" customFormat="1" hidden="1" outlineLevel="2" x14ac:dyDescent="0.2">
      <c r="A705" s="217"/>
      <c r="B705" s="217"/>
      <c r="C705" s="218"/>
      <c r="D705" s="219"/>
      <c r="E705" s="208" t="str">
        <f xml:space="preserve"> 'Calc_In-periodODI'!E$164</f>
        <v xml:space="preserve">2029-30 Voluntary deferrals expressed in 2027-28 CPIH FYA prices sign reversed (BR) </v>
      </c>
      <c r="F705" s="209">
        <f xml:space="preserve"> 'Calc_In-periodODI'!F$164</f>
        <v>0</v>
      </c>
      <c r="G705" s="208" t="str">
        <f xml:space="preserve"> 'Calc_In-periodODI'!G$164</f>
        <v>£m</v>
      </c>
      <c r="H705" s="209"/>
    </row>
    <row r="706" spans="1:8" s="208" customFormat="1" hidden="1" outlineLevel="2" x14ac:dyDescent="0.2">
      <c r="A706" s="217"/>
      <c r="B706" s="217"/>
      <c r="C706" s="218"/>
      <c r="D706" s="219"/>
      <c r="E706" s="208" t="str">
        <f xml:space="preserve"> 'Calc_In-periodODI'!E$165</f>
        <v xml:space="preserve">2029-30 Voluntary deferrals expressed in 2027-28 CPIH FYA prices sign reversed (ADDN1) </v>
      </c>
      <c r="F706" s="209">
        <f xml:space="preserve"> 'Calc_In-periodODI'!F$165</f>
        <v>0</v>
      </c>
      <c r="G706" s="208" t="str">
        <f xml:space="preserve"> 'Calc_In-periodODI'!G$165</f>
        <v>£m</v>
      </c>
      <c r="H706" s="209"/>
    </row>
    <row r="707" spans="1:8" s="208" customFormat="1" hidden="1" outlineLevel="2" x14ac:dyDescent="0.2">
      <c r="A707" s="217"/>
      <c r="B707" s="217"/>
      <c r="C707" s="218"/>
      <c r="D707" s="219"/>
      <c r="E707" s="208" t="str">
        <f xml:space="preserve"> 'Calc_In-periodODI'!E$166</f>
        <v xml:space="preserve">2029-30 Voluntary deferrals expressed in 2027-28 CPIH FYA prices sign reversed (ADDN2) </v>
      </c>
      <c r="F707" s="209">
        <f xml:space="preserve"> 'Calc_In-periodODI'!F$166</f>
        <v>0</v>
      </c>
      <c r="G707" s="208" t="str">
        <f xml:space="preserve"> 'Calc_In-periodODI'!G$166</f>
        <v>£m</v>
      </c>
      <c r="H707" s="209"/>
    </row>
    <row r="708" spans="1:8" s="208" customFormat="1" hidden="1" outlineLevel="2" x14ac:dyDescent="0.2">
      <c r="A708" s="217"/>
      <c r="B708" s="217"/>
      <c r="C708" s="218"/>
      <c r="D708" s="219"/>
      <c r="E708" s="208" t="str">
        <f xml:space="preserve"> 'Calc_In-periodODI'!E$167</f>
        <v xml:space="preserve">2029-30 Voluntary deferrals expressed in 2027-28 CPIH FYA prices sign reversed (Residential retail) </v>
      </c>
      <c r="F708" s="209">
        <f xml:space="preserve"> 'Calc_In-periodODI'!F$167</f>
        <v>0</v>
      </c>
      <c r="G708" s="208" t="str">
        <f xml:space="preserve"> 'Calc_In-periodODI'!G$167</f>
        <v>£m</v>
      </c>
      <c r="H708" s="209"/>
    </row>
    <row r="709" spans="1:8" s="208" customFormat="1" hidden="1" outlineLevel="2" x14ac:dyDescent="0.2">
      <c r="A709" s="217"/>
      <c r="B709" s="217"/>
      <c r="C709" s="218"/>
      <c r="D709" s="219"/>
      <c r="E709" s="208" t="str">
        <f xml:space="preserve"> 'Calc_In-periodODI'!E$168</f>
        <v xml:space="preserve">2029-30 Voluntary deferrals expressed in 2027-28 CPIH FYA prices sign reversed (Business retail) </v>
      </c>
      <c r="F709" s="209">
        <f xml:space="preserve"> 'Calc_In-periodODI'!F$168</f>
        <v>0</v>
      </c>
      <c r="G709" s="208" t="str">
        <f xml:space="preserve"> 'Calc_In-periodODI'!G$168</f>
        <v>£m</v>
      </c>
      <c r="H709" s="209"/>
    </row>
    <row r="710" spans="1:8" hidden="1" outlineLevel="2" x14ac:dyDescent="0.2">
      <c r="A710" s="3"/>
      <c r="B710" s="3"/>
      <c r="C710" s="10"/>
      <c r="D710" s="11"/>
      <c r="E710" s="211" t="s">
        <v>244</v>
      </c>
      <c r="F710" s="212">
        <f xml:space="preserve"> INDEX( $F$702:$F$709,MATCH("*(BR)*", $E$702:$E$709,0 ))</f>
        <v>0</v>
      </c>
      <c r="G710" s="211" t="s">
        <v>199</v>
      </c>
      <c r="H710" s="4"/>
    </row>
    <row r="711" spans="1:8" hidden="1" outlineLevel="2" x14ac:dyDescent="0.2"/>
    <row r="712" spans="1:8" hidden="1" outlineLevel="2" x14ac:dyDescent="0.2"/>
    <row r="713" spans="1:8" hidden="1" outlineLevel="2" x14ac:dyDescent="0.2">
      <c r="B713" s="33" t="s">
        <v>1950</v>
      </c>
    </row>
    <row r="714" spans="1:8" s="208" customFormat="1" hidden="1" outlineLevel="2" x14ac:dyDescent="0.2">
      <c r="A714" s="217"/>
      <c r="B714" s="217"/>
      <c r="C714" s="218"/>
      <c r="D714" s="219"/>
      <c r="E714" s="208" t="str">
        <f xml:space="preserve"> 'Calc_In-periodODI'!E$181</f>
        <v xml:space="preserve">2029-30 Other bespoke adjustments expressed in 2027-28 CPIH FYA prices (WR) </v>
      </c>
      <c r="F714" s="209">
        <f xml:space="preserve"> 'Calc_In-periodODI'!F$181</f>
        <v>0</v>
      </c>
      <c r="G714" s="208" t="str">
        <f xml:space="preserve"> 'Calc_In-periodODI'!G$181</f>
        <v>£m</v>
      </c>
      <c r="H714" s="209"/>
    </row>
    <row r="715" spans="1:8" s="208" customFormat="1" hidden="1" outlineLevel="2" x14ac:dyDescent="0.2">
      <c r="A715" s="217"/>
      <c r="B715" s="217"/>
      <c r="C715" s="218"/>
      <c r="D715" s="219"/>
      <c r="E715" s="208" t="str">
        <f xml:space="preserve"> 'Calc_In-periodODI'!E$182</f>
        <v xml:space="preserve">2029-30 Other bespoke adjustments expressed in 2027-28 CPIH FYA prices (WN) </v>
      </c>
      <c r="F715" s="209">
        <f xml:space="preserve"> 'Calc_In-periodODI'!F$182</f>
        <v>0</v>
      </c>
      <c r="G715" s="208" t="str">
        <f xml:space="preserve"> 'Calc_In-periodODI'!G$182</f>
        <v>£m</v>
      </c>
      <c r="H715" s="209"/>
    </row>
    <row r="716" spans="1:8" s="208" customFormat="1" hidden="1" outlineLevel="2" x14ac:dyDescent="0.2">
      <c r="A716" s="217"/>
      <c r="B716" s="217"/>
      <c r="C716" s="218"/>
      <c r="D716" s="219"/>
      <c r="E716" s="208" t="str">
        <f xml:space="preserve"> 'Calc_In-periodODI'!E$183</f>
        <v xml:space="preserve">2029-30 Other bespoke adjustments expressed in 2027-28 CPIH FYA prices (WWN) </v>
      </c>
      <c r="F716" s="209">
        <f xml:space="preserve"> 'Calc_In-periodODI'!F$183</f>
        <v>0</v>
      </c>
      <c r="G716" s="208" t="str">
        <f xml:space="preserve"> 'Calc_In-periodODI'!G$183</f>
        <v>£m</v>
      </c>
      <c r="H716" s="209"/>
    </row>
    <row r="717" spans="1:8" s="208" customFormat="1" hidden="1" outlineLevel="2" x14ac:dyDescent="0.2">
      <c r="A717" s="217"/>
      <c r="B717" s="217"/>
      <c r="C717" s="218"/>
      <c r="D717" s="219"/>
      <c r="E717" s="208" t="str">
        <f xml:space="preserve"> 'Calc_In-periodODI'!E$184</f>
        <v xml:space="preserve">2029-30 Other bespoke adjustments expressed in 2027-28 CPIH FYA prices (BR) </v>
      </c>
      <c r="F717" s="209">
        <f xml:space="preserve"> 'Calc_In-periodODI'!F$184</f>
        <v>0</v>
      </c>
      <c r="G717" s="208" t="str">
        <f xml:space="preserve"> 'Calc_In-periodODI'!G$184</f>
        <v>£m</v>
      </c>
      <c r="H717" s="209"/>
    </row>
    <row r="718" spans="1:8" s="208" customFormat="1" hidden="1" outlineLevel="2" x14ac:dyDescent="0.2">
      <c r="A718" s="217"/>
      <c r="B718" s="217"/>
      <c r="C718" s="218"/>
      <c r="D718" s="219"/>
      <c r="E718" s="208" t="str">
        <f xml:space="preserve"> 'Calc_In-periodODI'!E$185</f>
        <v xml:space="preserve">2029-30 Other bespoke adjustments expressed in 2027-28 CPIH FYA prices (ADDN1) </v>
      </c>
      <c r="F718" s="209">
        <f xml:space="preserve"> 'Calc_In-periodODI'!F$185</f>
        <v>0</v>
      </c>
      <c r="G718" s="208" t="str">
        <f xml:space="preserve"> 'Calc_In-periodODI'!G$185</f>
        <v>£m</v>
      </c>
      <c r="H718" s="209"/>
    </row>
    <row r="719" spans="1:8" s="208" customFormat="1" hidden="1" outlineLevel="2" x14ac:dyDescent="0.2">
      <c r="A719" s="217"/>
      <c r="B719" s="217"/>
      <c r="C719" s="218"/>
      <c r="D719" s="219"/>
      <c r="E719" s="208" t="str">
        <f xml:space="preserve"> 'Calc_In-periodODI'!E$186</f>
        <v xml:space="preserve">2029-30 Other bespoke adjustments expressed in 2027-28 CPIH FYA prices (ADDN2) </v>
      </c>
      <c r="F719" s="209">
        <f xml:space="preserve"> 'Calc_In-periodODI'!F$186</f>
        <v>0</v>
      </c>
      <c r="G719" s="208" t="str">
        <f xml:space="preserve"> 'Calc_In-periodODI'!G$186</f>
        <v>£m</v>
      </c>
      <c r="H719" s="209"/>
    </row>
    <row r="720" spans="1:8" s="208" customFormat="1" hidden="1" outlineLevel="2" x14ac:dyDescent="0.2">
      <c r="A720" s="217"/>
      <c r="B720" s="217"/>
      <c r="C720" s="218"/>
      <c r="D720" s="219"/>
      <c r="E720" s="208" t="str">
        <f xml:space="preserve"> 'Calc_In-periodODI'!E$187</f>
        <v xml:space="preserve">2029-30 Other bespoke adjustments expressed in 2027-28 CPIH FYA prices (Residential retail) </v>
      </c>
      <c r="F720" s="209">
        <f xml:space="preserve"> 'Calc_In-periodODI'!F$187</f>
        <v>0</v>
      </c>
      <c r="G720" s="208" t="str">
        <f xml:space="preserve"> 'Calc_In-periodODI'!G$187</f>
        <v>£m</v>
      </c>
      <c r="H720" s="209"/>
    </row>
    <row r="721" spans="1:8" s="208" customFormat="1" hidden="1" outlineLevel="2" x14ac:dyDescent="0.2">
      <c r="A721" s="217"/>
      <c r="B721" s="217"/>
      <c r="C721" s="218"/>
      <c r="D721" s="219"/>
      <c r="E721" s="208" t="str">
        <f xml:space="preserve"> 'Calc_In-periodODI'!E$188</f>
        <v xml:space="preserve">2029-30 Other bespoke adjustments expressed in 2027-28 CPIH FYA prices (Business retail) </v>
      </c>
      <c r="F721" s="209">
        <f xml:space="preserve"> 'Calc_In-periodODI'!F$188</f>
        <v>0</v>
      </c>
      <c r="G721" s="208" t="str">
        <f xml:space="preserve"> 'Calc_In-periodODI'!G$188</f>
        <v>£m</v>
      </c>
      <c r="H721" s="209"/>
    </row>
    <row r="722" spans="1:8" hidden="1" outlineLevel="2" x14ac:dyDescent="0.2">
      <c r="A722" s="3"/>
      <c r="B722" s="3"/>
      <c r="C722" s="10"/>
      <c r="D722" s="11"/>
      <c r="E722" s="211" t="s">
        <v>1950</v>
      </c>
      <c r="F722" s="212">
        <f xml:space="preserve"> INDEX( $F$714:$F$721,MATCH("*(BR)*", $E$714:$E$721,0 ))</f>
        <v>0</v>
      </c>
      <c r="G722" s="211" t="s">
        <v>199</v>
      </c>
      <c r="H722" s="4"/>
    </row>
    <row r="723" spans="1:8" hidden="1" outlineLevel="2" x14ac:dyDescent="0.2"/>
    <row r="724" spans="1:8" hidden="1" outlineLevel="2" x14ac:dyDescent="0.2"/>
    <row r="725" spans="1:8" hidden="1" outlineLevel="2" x14ac:dyDescent="0.2"/>
    <row r="726" spans="1:8" s="21" customFormat="1" hidden="1" outlineLevel="2" x14ac:dyDescent="0.2">
      <c r="A726" s="17"/>
      <c r="B726" s="17"/>
      <c r="C726" s="24"/>
      <c r="D726" s="32" t="s">
        <v>1152</v>
      </c>
    </row>
    <row r="727" spans="1:8" hidden="1" outlineLevel="2" x14ac:dyDescent="0.2"/>
    <row r="728" spans="1:8" hidden="1" outlineLevel="2" x14ac:dyDescent="0.2">
      <c r="B728" s="33" t="s">
        <v>1154</v>
      </c>
    </row>
    <row r="729" spans="1:8" s="208" customFormat="1" hidden="1" outlineLevel="2" x14ac:dyDescent="0.2">
      <c r="A729" s="217"/>
      <c r="B729" s="217"/>
      <c r="C729" s="218"/>
      <c r="D729" s="219"/>
      <c r="E729" s="208" t="str">
        <f xml:space="preserve"> 'Calc_In-periodODI'!E$121</f>
        <v xml:space="preserve">2029-30 ODI payments expressed in 2027-28 CPIH FYA prices (WR) </v>
      </c>
      <c r="F729" s="209">
        <f xml:space="preserve"> 'Calc_In-periodODI'!F$121</f>
        <v>0</v>
      </c>
      <c r="G729" s="208" t="str">
        <f xml:space="preserve"> 'Calc_In-periodODI'!G$121</f>
        <v>£m</v>
      </c>
      <c r="H729" s="209"/>
    </row>
    <row r="730" spans="1:8" s="208" customFormat="1" hidden="1" outlineLevel="2" x14ac:dyDescent="0.2">
      <c r="A730" s="217"/>
      <c r="B730" s="217"/>
      <c r="C730" s="218"/>
      <c r="D730" s="219"/>
      <c r="E730" s="208" t="str">
        <f xml:space="preserve"> 'Calc_In-periodODI'!E$122</f>
        <v xml:space="preserve">2029-30 ODI payments expressed in 2027-28 CPIH FYA prices (WN) </v>
      </c>
      <c r="F730" s="209">
        <f xml:space="preserve"> 'Calc_In-periodODI'!F$122</f>
        <v>0</v>
      </c>
      <c r="G730" s="208" t="str">
        <f xml:space="preserve"> 'Calc_In-periodODI'!G$122</f>
        <v>£m</v>
      </c>
      <c r="H730" s="209"/>
    </row>
    <row r="731" spans="1:8" s="208" customFormat="1" hidden="1" outlineLevel="2" x14ac:dyDescent="0.2">
      <c r="A731" s="217"/>
      <c r="B731" s="217"/>
      <c r="C731" s="218"/>
      <c r="D731" s="219"/>
      <c r="E731" s="208" t="str">
        <f xml:space="preserve"> 'Calc_In-periodODI'!E$123</f>
        <v xml:space="preserve">2029-30 ODI payments expressed in 2027-28 CPIH FYA prices (WWN) </v>
      </c>
      <c r="F731" s="209">
        <f xml:space="preserve"> 'Calc_In-periodODI'!F$123</f>
        <v>0</v>
      </c>
      <c r="G731" s="208" t="str">
        <f xml:space="preserve"> 'Calc_In-periodODI'!G$123</f>
        <v>£m</v>
      </c>
      <c r="H731" s="209"/>
    </row>
    <row r="732" spans="1:8" s="208" customFormat="1" hidden="1" outlineLevel="2" x14ac:dyDescent="0.2">
      <c r="A732" s="217"/>
      <c r="B732" s="217"/>
      <c r="C732" s="218"/>
      <c r="D732" s="219"/>
      <c r="E732" s="208" t="str">
        <f xml:space="preserve"> 'Calc_In-periodODI'!E$124</f>
        <v xml:space="preserve">2029-30 ODI payments expressed in 2027-28 CPIH FYA prices (BR) </v>
      </c>
      <c r="F732" s="209">
        <f xml:space="preserve"> 'Calc_In-periodODI'!F$124</f>
        <v>0</v>
      </c>
      <c r="G732" s="208" t="str">
        <f xml:space="preserve"> 'Calc_In-periodODI'!G$124</f>
        <v>£m</v>
      </c>
      <c r="H732" s="209"/>
    </row>
    <row r="733" spans="1:8" s="208" customFormat="1" hidden="1" outlineLevel="2" x14ac:dyDescent="0.2">
      <c r="A733" s="217"/>
      <c r="B733" s="217"/>
      <c r="C733" s="218"/>
      <c r="D733" s="219"/>
      <c r="E733" s="208" t="str">
        <f xml:space="preserve"> 'Calc_In-periodODI'!E$125</f>
        <v xml:space="preserve">2029-30 ODI payments expressed in 2027-28 CPIH FYA prices (ADDN1) </v>
      </c>
      <c r="F733" s="209">
        <f xml:space="preserve"> 'Calc_In-periodODI'!F$125</f>
        <v>0</v>
      </c>
      <c r="G733" s="208" t="str">
        <f xml:space="preserve"> 'Calc_In-periodODI'!G$125</f>
        <v>£m</v>
      </c>
      <c r="H733" s="209"/>
    </row>
    <row r="734" spans="1:8" s="208" customFormat="1" hidden="1" outlineLevel="2" x14ac:dyDescent="0.2">
      <c r="A734" s="217"/>
      <c r="B734" s="217"/>
      <c r="C734" s="218"/>
      <c r="D734" s="219"/>
      <c r="E734" s="208" t="str">
        <f xml:space="preserve"> 'Calc_In-periodODI'!E$126</f>
        <v xml:space="preserve">2029-30 ODI payments expressed in 2027-28 CPIH FYA prices (ADDN2) </v>
      </c>
      <c r="F734" s="209">
        <f xml:space="preserve"> 'Calc_In-periodODI'!F$126</f>
        <v>0</v>
      </c>
      <c r="G734" s="208" t="str">
        <f xml:space="preserve"> 'Calc_In-periodODI'!G$126</f>
        <v>£m</v>
      </c>
      <c r="H734" s="209"/>
    </row>
    <row r="735" spans="1:8" s="208" customFormat="1" hidden="1" outlineLevel="2" x14ac:dyDescent="0.2">
      <c r="A735" s="217"/>
      <c r="B735" s="217"/>
      <c r="C735" s="218"/>
      <c r="D735" s="219"/>
      <c r="E735" s="208" t="str">
        <f xml:space="preserve"> 'Calc_In-periodODI'!E$127</f>
        <v xml:space="preserve">2029-30 ODI payments expressed in 2027-28 CPIH FYA prices (Residential retail) </v>
      </c>
      <c r="F735" s="209">
        <f xml:space="preserve"> 'Calc_In-periodODI'!F$127</f>
        <v>0</v>
      </c>
      <c r="G735" s="208" t="str">
        <f xml:space="preserve"> 'Calc_In-periodODI'!G$127</f>
        <v>£m</v>
      </c>
      <c r="H735" s="209"/>
    </row>
    <row r="736" spans="1:8" s="208" customFormat="1" hidden="1" outlineLevel="2" x14ac:dyDescent="0.2">
      <c r="A736" s="217"/>
      <c r="B736" s="217"/>
      <c r="C736" s="218"/>
      <c r="D736" s="219"/>
      <c r="E736" s="208" t="str">
        <f xml:space="preserve"> 'Calc_In-periodODI'!E$128</f>
        <v xml:space="preserve">2029-30 ODI payments expressed in 2027-28 CPIH FYA prices (Business retail) </v>
      </c>
      <c r="F736" s="209">
        <f xml:space="preserve"> 'Calc_In-periodODI'!F$128</f>
        <v>0</v>
      </c>
      <c r="G736" s="208" t="str">
        <f xml:space="preserve"> 'Calc_In-periodODI'!G$128</f>
        <v>£m</v>
      </c>
      <c r="H736" s="209"/>
    </row>
    <row r="737" spans="1:8" hidden="1" outlineLevel="2" x14ac:dyDescent="0.2">
      <c r="A737" s="3"/>
      <c r="B737" s="3"/>
      <c r="C737" s="10"/>
      <c r="D737" s="11"/>
      <c r="E737" s="211" t="s">
        <v>1154</v>
      </c>
      <c r="F737" s="212">
        <f xml:space="preserve"> INDEX( $F$729:$F$736,MATCH("*(ADDN1)*", $E$729:$E$736,0 ))</f>
        <v>0</v>
      </c>
      <c r="G737" s="211" t="s">
        <v>199</v>
      </c>
      <c r="H737" s="4"/>
    </row>
    <row r="738" spans="1:8" hidden="1" outlineLevel="2" x14ac:dyDescent="0.2"/>
    <row r="739" spans="1:8" hidden="1" outlineLevel="2" x14ac:dyDescent="0.2"/>
    <row r="740" spans="1:8" hidden="1" outlineLevel="2" x14ac:dyDescent="0.2">
      <c r="B740" s="33" t="s">
        <v>2705</v>
      </c>
    </row>
    <row r="741" spans="1:8" s="208" customFormat="1" hidden="1" outlineLevel="2" x14ac:dyDescent="0.2">
      <c r="A741" s="217"/>
      <c r="B741" s="217"/>
      <c r="C741" s="218"/>
      <c r="D741" s="219"/>
      <c r="E741" s="208" t="str">
        <f xml:space="preserve"> 'Calc_In-periodODI'!E$141</f>
        <v xml:space="preserve">2029-30 Voluntary abatements expressed in 2027-28 CPIH FYA prices sign reversed (WR) </v>
      </c>
      <c r="F741" s="209">
        <f xml:space="preserve"> 'Calc_In-periodODI'!F$141</f>
        <v>0</v>
      </c>
      <c r="G741" s="208" t="str">
        <f xml:space="preserve"> 'Calc_In-periodODI'!G$141</f>
        <v>£m</v>
      </c>
      <c r="H741" s="209"/>
    </row>
    <row r="742" spans="1:8" s="208" customFormat="1" hidden="1" outlineLevel="2" x14ac:dyDescent="0.2">
      <c r="A742" s="217"/>
      <c r="B742" s="217"/>
      <c r="C742" s="218"/>
      <c r="D742" s="219"/>
      <c r="E742" s="208" t="str">
        <f xml:space="preserve"> 'Calc_In-periodODI'!E$142</f>
        <v xml:space="preserve">2029-30 Voluntary abatements expressed in 2027-28 CPIH FYA prices sign reversed (WN) </v>
      </c>
      <c r="F742" s="209">
        <f xml:space="preserve"> 'Calc_In-periodODI'!F$142</f>
        <v>0</v>
      </c>
      <c r="G742" s="208" t="str">
        <f xml:space="preserve"> 'Calc_In-periodODI'!G$142</f>
        <v>£m</v>
      </c>
      <c r="H742" s="209"/>
    </row>
    <row r="743" spans="1:8" s="208" customFormat="1" hidden="1" outlineLevel="2" x14ac:dyDescent="0.2">
      <c r="A743" s="217"/>
      <c r="B743" s="217"/>
      <c r="C743" s="218"/>
      <c r="D743" s="219"/>
      <c r="E743" s="208" t="str">
        <f xml:space="preserve"> 'Calc_In-periodODI'!E$143</f>
        <v xml:space="preserve">2029-30 Voluntary abatements expressed in 2027-28 CPIH FYA prices sign reversed (WWN) </v>
      </c>
      <c r="F743" s="209">
        <f xml:space="preserve"> 'Calc_In-periodODI'!F$143</f>
        <v>0</v>
      </c>
      <c r="G743" s="208" t="str">
        <f xml:space="preserve"> 'Calc_In-periodODI'!G$143</f>
        <v>£m</v>
      </c>
      <c r="H743" s="209"/>
    </row>
    <row r="744" spans="1:8" s="208" customFormat="1" hidden="1" outlineLevel="2" x14ac:dyDescent="0.2">
      <c r="A744" s="217"/>
      <c r="B744" s="217"/>
      <c r="C744" s="218"/>
      <c r="D744" s="219"/>
      <c r="E744" s="208" t="str">
        <f xml:space="preserve"> 'Calc_In-periodODI'!E$144</f>
        <v xml:space="preserve">2029-30 Voluntary abatements expressed in 2027-28 CPIH FYA prices sign reversed (BR) </v>
      </c>
      <c r="F744" s="209">
        <f xml:space="preserve"> 'Calc_In-periodODI'!F$144</f>
        <v>0</v>
      </c>
      <c r="G744" s="208" t="str">
        <f xml:space="preserve"> 'Calc_In-periodODI'!G$144</f>
        <v>£m</v>
      </c>
      <c r="H744" s="209"/>
    </row>
    <row r="745" spans="1:8" s="208" customFormat="1" hidden="1" outlineLevel="2" x14ac:dyDescent="0.2">
      <c r="A745" s="217"/>
      <c r="B745" s="217"/>
      <c r="C745" s="218"/>
      <c r="D745" s="219"/>
      <c r="E745" s="208" t="str">
        <f xml:space="preserve"> 'Calc_In-periodODI'!E$145</f>
        <v xml:space="preserve">2029-30 Voluntary abatements expressed in 2027-28 CPIH FYA prices sign reversed (ADDN1) </v>
      </c>
      <c r="F745" s="209">
        <f xml:space="preserve"> 'Calc_In-periodODI'!F$145</f>
        <v>0</v>
      </c>
      <c r="G745" s="208" t="str">
        <f xml:space="preserve"> 'Calc_In-periodODI'!G$145</f>
        <v>£m</v>
      </c>
      <c r="H745" s="209"/>
    </row>
    <row r="746" spans="1:8" s="208" customFormat="1" hidden="1" outlineLevel="2" x14ac:dyDescent="0.2">
      <c r="A746" s="217"/>
      <c r="B746" s="217"/>
      <c r="C746" s="218"/>
      <c r="D746" s="219"/>
      <c r="E746" s="208" t="str">
        <f xml:space="preserve"> 'Calc_In-periodODI'!E$146</f>
        <v xml:space="preserve">2029-30 Voluntary abatements expressed in 2027-28 CPIH FYA prices sign reversed (ADDN2) </v>
      </c>
      <c r="F746" s="209">
        <f xml:space="preserve"> 'Calc_In-periodODI'!F$146</f>
        <v>0</v>
      </c>
      <c r="G746" s="208" t="str">
        <f xml:space="preserve"> 'Calc_In-periodODI'!G$146</f>
        <v>£m</v>
      </c>
      <c r="H746" s="209"/>
    </row>
    <row r="747" spans="1:8" s="208" customFormat="1" hidden="1" outlineLevel="2" x14ac:dyDescent="0.2">
      <c r="A747" s="217"/>
      <c r="B747" s="217"/>
      <c r="C747" s="218"/>
      <c r="D747" s="219"/>
      <c r="E747" s="208" t="str">
        <f xml:space="preserve"> 'Calc_In-periodODI'!E$147</f>
        <v xml:space="preserve">2029-30 Voluntary abatements expressed in 2027-28 CPIH FYA prices sign reversed (Residential retail) </v>
      </c>
      <c r="F747" s="209">
        <f xml:space="preserve"> 'Calc_In-periodODI'!F$147</f>
        <v>0</v>
      </c>
      <c r="G747" s="208" t="str">
        <f xml:space="preserve"> 'Calc_In-periodODI'!G$147</f>
        <v>£m</v>
      </c>
      <c r="H747" s="209"/>
    </row>
    <row r="748" spans="1:8" s="208" customFormat="1" hidden="1" outlineLevel="2" x14ac:dyDescent="0.2">
      <c r="A748" s="217"/>
      <c r="B748" s="217"/>
      <c r="C748" s="218"/>
      <c r="D748" s="219"/>
      <c r="E748" s="208" t="str">
        <f xml:space="preserve"> 'Calc_In-periodODI'!E$148</f>
        <v xml:space="preserve">2029-30 Voluntary abatements expressed in 2027-28 CPIH FYA prices sign reversed (Business retail) </v>
      </c>
      <c r="F748" s="209">
        <f xml:space="preserve"> 'Calc_In-periodODI'!F$148</f>
        <v>0</v>
      </c>
      <c r="G748" s="208" t="str">
        <f xml:space="preserve"> 'Calc_In-periodODI'!G$148</f>
        <v>£m</v>
      </c>
      <c r="H748" s="209"/>
    </row>
    <row r="749" spans="1:8" hidden="1" outlineLevel="2" x14ac:dyDescent="0.2">
      <c r="A749" s="3"/>
      <c r="B749" s="3"/>
      <c r="C749" s="10"/>
      <c r="D749" s="11"/>
      <c r="E749" s="211" t="s">
        <v>2705</v>
      </c>
      <c r="F749" s="212">
        <f xml:space="preserve"> INDEX( $F$741:$F$748,MATCH("*(ADDN1)*", $E$741:$E$748,0 ))</f>
        <v>0</v>
      </c>
      <c r="G749" s="211" t="s">
        <v>199</v>
      </c>
      <c r="H749" s="4"/>
    </row>
    <row r="750" spans="1:8" hidden="1" outlineLevel="2" x14ac:dyDescent="0.2"/>
    <row r="751" spans="1:8" hidden="1" outlineLevel="2" x14ac:dyDescent="0.2"/>
    <row r="752" spans="1:8" hidden="1" outlineLevel="2" x14ac:dyDescent="0.2">
      <c r="B752" s="33" t="s">
        <v>2127</v>
      </c>
    </row>
    <row r="753" spans="1:8" s="208" customFormat="1" hidden="1" outlineLevel="2" x14ac:dyDescent="0.2">
      <c r="A753" s="217"/>
      <c r="B753" s="217"/>
      <c r="C753" s="218"/>
      <c r="D753" s="219"/>
      <c r="E753" s="208" t="str">
        <f xml:space="preserve"> 'Calc_In-periodODI'!E$161</f>
        <v xml:space="preserve">2029-30 Voluntary deferrals expressed in 2027-28 CPIH FYA prices sign reversed (WR) </v>
      </c>
      <c r="F753" s="209">
        <f xml:space="preserve"> 'Calc_In-periodODI'!F$161</f>
        <v>0</v>
      </c>
      <c r="G753" s="208" t="str">
        <f xml:space="preserve"> 'Calc_In-periodODI'!G$161</f>
        <v>£m</v>
      </c>
      <c r="H753" s="209"/>
    </row>
    <row r="754" spans="1:8" s="208" customFormat="1" hidden="1" outlineLevel="2" x14ac:dyDescent="0.2">
      <c r="A754" s="217"/>
      <c r="B754" s="217"/>
      <c r="C754" s="218"/>
      <c r="D754" s="219"/>
      <c r="E754" s="208" t="str">
        <f xml:space="preserve"> 'Calc_In-periodODI'!E$162</f>
        <v xml:space="preserve">2029-30 Voluntary deferrals expressed in 2027-28 CPIH FYA prices sign reversed (WN) </v>
      </c>
      <c r="F754" s="209">
        <f xml:space="preserve"> 'Calc_In-periodODI'!F$162</f>
        <v>0</v>
      </c>
      <c r="G754" s="208" t="str">
        <f xml:space="preserve"> 'Calc_In-periodODI'!G$162</f>
        <v>£m</v>
      </c>
      <c r="H754" s="209"/>
    </row>
    <row r="755" spans="1:8" s="208" customFormat="1" hidden="1" outlineLevel="2" x14ac:dyDescent="0.2">
      <c r="A755" s="217"/>
      <c r="B755" s="217"/>
      <c r="C755" s="218"/>
      <c r="D755" s="219"/>
      <c r="E755" s="208" t="str">
        <f xml:space="preserve"> 'Calc_In-periodODI'!E$163</f>
        <v xml:space="preserve">2029-30 Voluntary deferrals expressed in 2027-28 CPIH FYA prices sign reversed (WWN) </v>
      </c>
      <c r="F755" s="209">
        <f xml:space="preserve"> 'Calc_In-periodODI'!F$163</f>
        <v>0</v>
      </c>
      <c r="G755" s="208" t="str">
        <f xml:space="preserve"> 'Calc_In-periodODI'!G$163</f>
        <v>£m</v>
      </c>
      <c r="H755" s="209"/>
    </row>
    <row r="756" spans="1:8" s="208" customFormat="1" hidden="1" outlineLevel="2" x14ac:dyDescent="0.2">
      <c r="A756" s="217"/>
      <c r="B756" s="217"/>
      <c r="C756" s="218"/>
      <c r="D756" s="219"/>
      <c r="E756" s="208" t="str">
        <f xml:space="preserve"> 'Calc_In-periodODI'!E$164</f>
        <v xml:space="preserve">2029-30 Voluntary deferrals expressed in 2027-28 CPIH FYA prices sign reversed (BR) </v>
      </c>
      <c r="F756" s="209">
        <f xml:space="preserve"> 'Calc_In-periodODI'!F$164</f>
        <v>0</v>
      </c>
      <c r="G756" s="208" t="str">
        <f xml:space="preserve"> 'Calc_In-periodODI'!G$164</f>
        <v>£m</v>
      </c>
      <c r="H756" s="209"/>
    </row>
    <row r="757" spans="1:8" s="208" customFormat="1" hidden="1" outlineLevel="2" x14ac:dyDescent="0.2">
      <c r="A757" s="217"/>
      <c r="B757" s="217"/>
      <c r="C757" s="218"/>
      <c r="D757" s="219"/>
      <c r="E757" s="208" t="str">
        <f xml:space="preserve"> 'Calc_In-periodODI'!E$165</f>
        <v xml:space="preserve">2029-30 Voluntary deferrals expressed in 2027-28 CPIH FYA prices sign reversed (ADDN1) </v>
      </c>
      <c r="F757" s="209">
        <f xml:space="preserve"> 'Calc_In-periodODI'!F$165</f>
        <v>0</v>
      </c>
      <c r="G757" s="208" t="str">
        <f xml:space="preserve"> 'Calc_In-periodODI'!G$165</f>
        <v>£m</v>
      </c>
      <c r="H757" s="209"/>
    </row>
    <row r="758" spans="1:8" s="208" customFormat="1" hidden="1" outlineLevel="2" x14ac:dyDescent="0.2">
      <c r="A758" s="217"/>
      <c r="B758" s="217"/>
      <c r="C758" s="218"/>
      <c r="D758" s="219"/>
      <c r="E758" s="208" t="str">
        <f xml:space="preserve"> 'Calc_In-periodODI'!E$166</f>
        <v xml:space="preserve">2029-30 Voluntary deferrals expressed in 2027-28 CPIH FYA prices sign reversed (ADDN2) </v>
      </c>
      <c r="F758" s="209">
        <f xml:space="preserve"> 'Calc_In-periodODI'!F$166</f>
        <v>0</v>
      </c>
      <c r="G758" s="208" t="str">
        <f xml:space="preserve"> 'Calc_In-periodODI'!G$166</f>
        <v>£m</v>
      </c>
      <c r="H758" s="209"/>
    </row>
    <row r="759" spans="1:8" s="208" customFormat="1" hidden="1" outlineLevel="2" x14ac:dyDescent="0.2">
      <c r="A759" s="217"/>
      <c r="B759" s="217"/>
      <c r="C759" s="218"/>
      <c r="D759" s="219"/>
      <c r="E759" s="208" t="str">
        <f xml:space="preserve"> 'Calc_In-periodODI'!E$167</f>
        <v xml:space="preserve">2029-30 Voluntary deferrals expressed in 2027-28 CPIH FYA prices sign reversed (Residential retail) </v>
      </c>
      <c r="F759" s="209">
        <f xml:space="preserve"> 'Calc_In-periodODI'!F$167</f>
        <v>0</v>
      </c>
      <c r="G759" s="208" t="str">
        <f xml:space="preserve"> 'Calc_In-periodODI'!G$167</f>
        <v>£m</v>
      </c>
      <c r="H759" s="209"/>
    </row>
    <row r="760" spans="1:8" s="208" customFormat="1" hidden="1" outlineLevel="2" x14ac:dyDescent="0.2">
      <c r="A760" s="217"/>
      <c r="B760" s="217"/>
      <c r="C760" s="218"/>
      <c r="D760" s="219"/>
      <c r="E760" s="208" t="str">
        <f xml:space="preserve"> 'Calc_In-periodODI'!E$168</f>
        <v xml:space="preserve">2029-30 Voluntary deferrals expressed in 2027-28 CPIH FYA prices sign reversed (Business retail) </v>
      </c>
      <c r="F760" s="209">
        <f xml:space="preserve"> 'Calc_In-periodODI'!F$168</f>
        <v>0</v>
      </c>
      <c r="G760" s="208" t="str">
        <f xml:space="preserve"> 'Calc_In-periodODI'!G$168</f>
        <v>£m</v>
      </c>
      <c r="H760" s="209"/>
    </row>
    <row r="761" spans="1:8" hidden="1" outlineLevel="2" x14ac:dyDescent="0.2">
      <c r="A761" s="3"/>
      <c r="B761" s="3"/>
      <c r="C761" s="10"/>
      <c r="D761" s="11"/>
      <c r="E761" s="211" t="s">
        <v>2127</v>
      </c>
      <c r="F761" s="212">
        <f xml:space="preserve"> INDEX( $F$753:$F$760,MATCH("*(ADDN1)*", $E$753:$E$760,0 ))</f>
        <v>0</v>
      </c>
      <c r="G761" s="211" t="s">
        <v>199</v>
      </c>
      <c r="H761" s="4"/>
    </row>
    <row r="762" spans="1:8" hidden="1" outlineLevel="2" x14ac:dyDescent="0.2"/>
    <row r="763" spans="1:8" hidden="1" outlineLevel="2" x14ac:dyDescent="0.2"/>
    <row r="764" spans="1:8" hidden="1" outlineLevel="2" x14ac:dyDescent="0.2">
      <c r="B764" s="33" t="s">
        <v>949</v>
      </c>
    </row>
    <row r="765" spans="1:8" s="208" customFormat="1" hidden="1" outlineLevel="2" x14ac:dyDescent="0.2">
      <c r="A765" s="217"/>
      <c r="B765" s="217"/>
      <c r="C765" s="218"/>
      <c r="D765" s="219"/>
      <c r="E765" s="208" t="str">
        <f xml:space="preserve"> 'Calc_In-periodODI'!E$181</f>
        <v xml:space="preserve">2029-30 Other bespoke adjustments expressed in 2027-28 CPIH FYA prices (WR) </v>
      </c>
      <c r="F765" s="209">
        <f xml:space="preserve"> 'Calc_In-periodODI'!F$181</f>
        <v>0</v>
      </c>
      <c r="G765" s="208" t="str">
        <f xml:space="preserve"> 'Calc_In-periodODI'!G$181</f>
        <v>£m</v>
      </c>
      <c r="H765" s="209"/>
    </row>
    <row r="766" spans="1:8" s="208" customFormat="1" hidden="1" outlineLevel="2" x14ac:dyDescent="0.2">
      <c r="A766" s="217"/>
      <c r="B766" s="217"/>
      <c r="C766" s="218"/>
      <c r="D766" s="219"/>
      <c r="E766" s="208" t="str">
        <f xml:space="preserve"> 'Calc_In-periodODI'!E$182</f>
        <v xml:space="preserve">2029-30 Other bespoke adjustments expressed in 2027-28 CPIH FYA prices (WN) </v>
      </c>
      <c r="F766" s="209">
        <f xml:space="preserve"> 'Calc_In-periodODI'!F$182</f>
        <v>0</v>
      </c>
      <c r="G766" s="208" t="str">
        <f xml:space="preserve"> 'Calc_In-periodODI'!G$182</f>
        <v>£m</v>
      </c>
      <c r="H766" s="209"/>
    </row>
    <row r="767" spans="1:8" s="208" customFormat="1" hidden="1" outlineLevel="2" x14ac:dyDescent="0.2">
      <c r="A767" s="217"/>
      <c r="B767" s="217"/>
      <c r="C767" s="218"/>
      <c r="D767" s="219"/>
      <c r="E767" s="208" t="str">
        <f xml:space="preserve"> 'Calc_In-periodODI'!E$183</f>
        <v xml:space="preserve">2029-30 Other bespoke adjustments expressed in 2027-28 CPIH FYA prices (WWN) </v>
      </c>
      <c r="F767" s="209">
        <f xml:space="preserve"> 'Calc_In-periodODI'!F$183</f>
        <v>0</v>
      </c>
      <c r="G767" s="208" t="str">
        <f xml:space="preserve"> 'Calc_In-periodODI'!G$183</f>
        <v>£m</v>
      </c>
      <c r="H767" s="209"/>
    </row>
    <row r="768" spans="1:8" s="208" customFormat="1" hidden="1" outlineLevel="2" x14ac:dyDescent="0.2">
      <c r="A768" s="217"/>
      <c r="B768" s="217"/>
      <c r="C768" s="218"/>
      <c r="D768" s="219"/>
      <c r="E768" s="208" t="str">
        <f xml:space="preserve"> 'Calc_In-periodODI'!E$184</f>
        <v xml:space="preserve">2029-30 Other bespoke adjustments expressed in 2027-28 CPIH FYA prices (BR) </v>
      </c>
      <c r="F768" s="209">
        <f xml:space="preserve"> 'Calc_In-periodODI'!F$184</f>
        <v>0</v>
      </c>
      <c r="G768" s="208" t="str">
        <f xml:space="preserve"> 'Calc_In-periodODI'!G$184</f>
        <v>£m</v>
      </c>
      <c r="H768" s="209"/>
    </row>
    <row r="769" spans="1:8" s="208" customFormat="1" hidden="1" outlineLevel="2" x14ac:dyDescent="0.2">
      <c r="A769" s="217"/>
      <c r="B769" s="217"/>
      <c r="C769" s="218"/>
      <c r="D769" s="219"/>
      <c r="E769" s="208" t="str">
        <f xml:space="preserve"> 'Calc_In-periodODI'!E$185</f>
        <v xml:space="preserve">2029-30 Other bespoke adjustments expressed in 2027-28 CPIH FYA prices (ADDN1) </v>
      </c>
      <c r="F769" s="209">
        <f xml:space="preserve"> 'Calc_In-periodODI'!F$185</f>
        <v>0</v>
      </c>
      <c r="G769" s="208" t="str">
        <f xml:space="preserve"> 'Calc_In-periodODI'!G$185</f>
        <v>£m</v>
      </c>
      <c r="H769" s="209"/>
    </row>
    <row r="770" spans="1:8" s="208" customFormat="1" hidden="1" outlineLevel="2" x14ac:dyDescent="0.2">
      <c r="A770" s="217"/>
      <c r="B770" s="217"/>
      <c r="C770" s="218"/>
      <c r="D770" s="219"/>
      <c r="E770" s="208" t="str">
        <f xml:space="preserve"> 'Calc_In-periodODI'!E$186</f>
        <v xml:space="preserve">2029-30 Other bespoke adjustments expressed in 2027-28 CPIH FYA prices (ADDN2) </v>
      </c>
      <c r="F770" s="209">
        <f xml:space="preserve"> 'Calc_In-periodODI'!F$186</f>
        <v>0</v>
      </c>
      <c r="G770" s="208" t="str">
        <f xml:space="preserve"> 'Calc_In-periodODI'!G$186</f>
        <v>£m</v>
      </c>
      <c r="H770" s="209"/>
    </row>
    <row r="771" spans="1:8" s="208" customFormat="1" hidden="1" outlineLevel="2" x14ac:dyDescent="0.2">
      <c r="A771" s="217"/>
      <c r="B771" s="217"/>
      <c r="C771" s="218"/>
      <c r="D771" s="219"/>
      <c r="E771" s="208" t="str">
        <f xml:space="preserve"> 'Calc_In-periodODI'!E$187</f>
        <v xml:space="preserve">2029-30 Other bespoke adjustments expressed in 2027-28 CPIH FYA prices (Residential retail) </v>
      </c>
      <c r="F771" s="209">
        <f xml:space="preserve"> 'Calc_In-periodODI'!F$187</f>
        <v>0</v>
      </c>
      <c r="G771" s="208" t="str">
        <f xml:space="preserve"> 'Calc_In-periodODI'!G$187</f>
        <v>£m</v>
      </c>
      <c r="H771" s="209"/>
    </row>
    <row r="772" spans="1:8" s="208" customFormat="1" hidden="1" outlineLevel="2" x14ac:dyDescent="0.2">
      <c r="A772" s="217"/>
      <c r="B772" s="217"/>
      <c r="C772" s="218"/>
      <c r="D772" s="219"/>
      <c r="E772" s="208" t="str">
        <f xml:space="preserve"> 'Calc_In-periodODI'!E$188</f>
        <v xml:space="preserve">2029-30 Other bespoke adjustments expressed in 2027-28 CPIH FYA prices (Business retail) </v>
      </c>
      <c r="F772" s="209">
        <f xml:space="preserve"> 'Calc_In-periodODI'!F$188</f>
        <v>0</v>
      </c>
      <c r="G772" s="208" t="str">
        <f xml:space="preserve"> 'Calc_In-periodODI'!G$188</f>
        <v>£m</v>
      </c>
      <c r="H772" s="209"/>
    </row>
    <row r="773" spans="1:8" hidden="1" outlineLevel="2" x14ac:dyDescent="0.2">
      <c r="A773" s="3"/>
      <c r="B773" s="3"/>
      <c r="C773" s="10"/>
      <c r="D773" s="11"/>
      <c r="E773" s="211" t="s">
        <v>949</v>
      </c>
      <c r="F773" s="212">
        <f xml:space="preserve"> INDEX( $F$765:$F$772,MATCH("*(ADDN1)*", $E$765:$E$772,0 ))</f>
        <v>0</v>
      </c>
      <c r="G773" s="211" t="s">
        <v>199</v>
      </c>
      <c r="H773" s="4"/>
    </row>
    <row r="774" spans="1:8" hidden="1" outlineLevel="2" x14ac:dyDescent="0.2"/>
    <row r="775" spans="1:8" hidden="1" outlineLevel="2" x14ac:dyDescent="0.2"/>
    <row r="776" spans="1:8" hidden="1" outlineLevel="2" x14ac:dyDescent="0.2"/>
    <row r="777" spans="1:8" s="21" customFormat="1" hidden="1" outlineLevel="2" x14ac:dyDescent="0.2">
      <c r="A777" s="17"/>
      <c r="B777" s="17"/>
      <c r="C777" s="24"/>
      <c r="D777" s="32" t="s">
        <v>2124</v>
      </c>
    </row>
    <row r="778" spans="1:8" hidden="1" outlineLevel="2" x14ac:dyDescent="0.2"/>
    <row r="779" spans="1:8" hidden="1" outlineLevel="2" x14ac:dyDescent="0.2">
      <c r="B779" s="33" t="s">
        <v>588</v>
      </c>
    </row>
    <row r="780" spans="1:8" s="208" customFormat="1" hidden="1" outlineLevel="2" x14ac:dyDescent="0.2">
      <c r="A780" s="217"/>
      <c r="B780" s="217"/>
      <c r="C780" s="218"/>
      <c r="D780" s="219"/>
      <c r="E780" s="208" t="str">
        <f xml:space="preserve"> 'Calc_In-periodODI'!E$121</f>
        <v xml:space="preserve">2029-30 ODI payments expressed in 2027-28 CPIH FYA prices (WR) </v>
      </c>
      <c r="F780" s="209">
        <f xml:space="preserve"> 'Calc_In-periodODI'!F$121</f>
        <v>0</v>
      </c>
      <c r="G780" s="208" t="str">
        <f xml:space="preserve"> 'Calc_In-periodODI'!G$121</f>
        <v>£m</v>
      </c>
      <c r="H780" s="209"/>
    </row>
    <row r="781" spans="1:8" s="208" customFormat="1" hidden="1" outlineLevel="2" x14ac:dyDescent="0.2">
      <c r="A781" s="217"/>
      <c r="B781" s="217"/>
      <c r="C781" s="218"/>
      <c r="D781" s="219"/>
      <c r="E781" s="208" t="str">
        <f xml:space="preserve"> 'Calc_In-periodODI'!E$122</f>
        <v xml:space="preserve">2029-30 ODI payments expressed in 2027-28 CPIH FYA prices (WN) </v>
      </c>
      <c r="F781" s="209">
        <f xml:space="preserve"> 'Calc_In-periodODI'!F$122</f>
        <v>0</v>
      </c>
      <c r="G781" s="208" t="str">
        <f xml:space="preserve"> 'Calc_In-periodODI'!G$122</f>
        <v>£m</v>
      </c>
      <c r="H781" s="209"/>
    </row>
    <row r="782" spans="1:8" s="208" customFormat="1" hidden="1" outlineLevel="2" x14ac:dyDescent="0.2">
      <c r="A782" s="217"/>
      <c r="B782" s="217"/>
      <c r="C782" s="218"/>
      <c r="D782" s="219"/>
      <c r="E782" s="208" t="str">
        <f xml:space="preserve"> 'Calc_In-periodODI'!E$123</f>
        <v xml:space="preserve">2029-30 ODI payments expressed in 2027-28 CPIH FYA prices (WWN) </v>
      </c>
      <c r="F782" s="209">
        <f xml:space="preserve"> 'Calc_In-periodODI'!F$123</f>
        <v>0</v>
      </c>
      <c r="G782" s="208" t="str">
        <f xml:space="preserve"> 'Calc_In-periodODI'!G$123</f>
        <v>£m</v>
      </c>
      <c r="H782" s="209"/>
    </row>
    <row r="783" spans="1:8" s="208" customFormat="1" hidden="1" outlineLevel="2" x14ac:dyDescent="0.2">
      <c r="A783" s="217"/>
      <c r="B783" s="217"/>
      <c r="C783" s="218"/>
      <c r="D783" s="219"/>
      <c r="E783" s="208" t="str">
        <f xml:space="preserve"> 'Calc_In-periodODI'!E$124</f>
        <v xml:space="preserve">2029-30 ODI payments expressed in 2027-28 CPIH FYA prices (BR) </v>
      </c>
      <c r="F783" s="209">
        <f xml:space="preserve"> 'Calc_In-periodODI'!F$124</f>
        <v>0</v>
      </c>
      <c r="G783" s="208" t="str">
        <f xml:space="preserve"> 'Calc_In-periodODI'!G$124</f>
        <v>£m</v>
      </c>
      <c r="H783" s="209"/>
    </row>
    <row r="784" spans="1:8" s="208" customFormat="1" hidden="1" outlineLevel="2" x14ac:dyDescent="0.2">
      <c r="A784" s="217"/>
      <c r="B784" s="217"/>
      <c r="C784" s="218"/>
      <c r="D784" s="219"/>
      <c r="E784" s="208" t="str">
        <f xml:space="preserve"> 'Calc_In-periodODI'!E$125</f>
        <v xml:space="preserve">2029-30 ODI payments expressed in 2027-28 CPIH FYA prices (ADDN1) </v>
      </c>
      <c r="F784" s="209">
        <f xml:space="preserve"> 'Calc_In-periodODI'!F$125</f>
        <v>0</v>
      </c>
      <c r="G784" s="208" t="str">
        <f xml:space="preserve"> 'Calc_In-periodODI'!G$125</f>
        <v>£m</v>
      </c>
      <c r="H784" s="209"/>
    </row>
    <row r="785" spans="1:8" s="208" customFormat="1" hidden="1" outlineLevel="2" x14ac:dyDescent="0.2">
      <c r="A785" s="217"/>
      <c r="B785" s="217"/>
      <c r="C785" s="218"/>
      <c r="D785" s="219"/>
      <c r="E785" s="208" t="str">
        <f xml:space="preserve"> 'Calc_In-periodODI'!E$126</f>
        <v xml:space="preserve">2029-30 ODI payments expressed in 2027-28 CPIH FYA prices (ADDN2) </v>
      </c>
      <c r="F785" s="209">
        <f xml:space="preserve"> 'Calc_In-periodODI'!F$126</f>
        <v>0</v>
      </c>
      <c r="G785" s="208" t="str">
        <f xml:space="preserve"> 'Calc_In-periodODI'!G$126</f>
        <v>£m</v>
      </c>
      <c r="H785" s="209"/>
    </row>
    <row r="786" spans="1:8" s="208" customFormat="1" hidden="1" outlineLevel="2" x14ac:dyDescent="0.2">
      <c r="A786" s="217"/>
      <c r="B786" s="217"/>
      <c r="C786" s="218"/>
      <c r="D786" s="219"/>
      <c r="E786" s="208" t="str">
        <f xml:space="preserve"> 'Calc_In-periodODI'!E$127</f>
        <v xml:space="preserve">2029-30 ODI payments expressed in 2027-28 CPIH FYA prices (Residential retail) </v>
      </c>
      <c r="F786" s="209">
        <f xml:space="preserve"> 'Calc_In-periodODI'!F$127</f>
        <v>0</v>
      </c>
      <c r="G786" s="208" t="str">
        <f xml:space="preserve"> 'Calc_In-periodODI'!G$127</f>
        <v>£m</v>
      </c>
      <c r="H786" s="209"/>
    </row>
    <row r="787" spans="1:8" s="208" customFormat="1" hidden="1" outlineLevel="2" x14ac:dyDescent="0.2">
      <c r="A787" s="217"/>
      <c r="B787" s="217"/>
      <c r="C787" s="218"/>
      <c r="D787" s="219"/>
      <c r="E787" s="208" t="str">
        <f xml:space="preserve"> 'Calc_In-periodODI'!E$128</f>
        <v xml:space="preserve">2029-30 ODI payments expressed in 2027-28 CPIH FYA prices (Business retail) </v>
      </c>
      <c r="F787" s="209">
        <f xml:space="preserve"> 'Calc_In-periodODI'!F$128</f>
        <v>0</v>
      </c>
      <c r="G787" s="208" t="str">
        <f xml:space="preserve"> 'Calc_In-periodODI'!G$128</f>
        <v>£m</v>
      </c>
      <c r="H787" s="209"/>
    </row>
    <row r="788" spans="1:8" hidden="1" outlineLevel="2" x14ac:dyDescent="0.2">
      <c r="A788" s="3"/>
      <c r="B788" s="3"/>
      <c r="C788" s="10"/>
      <c r="D788" s="11"/>
      <c r="E788" s="211" t="s">
        <v>588</v>
      </c>
      <c r="F788" s="212">
        <f xml:space="preserve"> INDEX( $F$780:$F$787,MATCH("*(ADDN2)*", $E$780:$E$787,0 ))</f>
        <v>0</v>
      </c>
      <c r="G788" s="211" t="s">
        <v>199</v>
      </c>
      <c r="H788" s="4"/>
    </row>
    <row r="789" spans="1:8" hidden="1" outlineLevel="2" x14ac:dyDescent="0.2"/>
    <row r="790" spans="1:8" hidden="1" outlineLevel="2" x14ac:dyDescent="0.2"/>
    <row r="791" spans="1:8" hidden="1" outlineLevel="2" x14ac:dyDescent="0.2">
      <c r="B791" s="33" t="s">
        <v>1951</v>
      </c>
    </row>
    <row r="792" spans="1:8" s="208" customFormat="1" hidden="1" outlineLevel="2" x14ac:dyDescent="0.2">
      <c r="A792" s="217"/>
      <c r="B792" s="217"/>
      <c r="C792" s="218"/>
      <c r="D792" s="219"/>
      <c r="E792" s="208" t="str">
        <f xml:space="preserve"> 'Calc_In-periodODI'!E$141</f>
        <v xml:space="preserve">2029-30 Voluntary abatements expressed in 2027-28 CPIH FYA prices sign reversed (WR) </v>
      </c>
      <c r="F792" s="209">
        <f xml:space="preserve"> 'Calc_In-periodODI'!F$141</f>
        <v>0</v>
      </c>
      <c r="G792" s="208" t="str">
        <f xml:space="preserve"> 'Calc_In-periodODI'!G$141</f>
        <v>£m</v>
      </c>
      <c r="H792" s="209"/>
    </row>
    <row r="793" spans="1:8" s="208" customFormat="1" hidden="1" outlineLevel="2" x14ac:dyDescent="0.2">
      <c r="A793" s="217"/>
      <c r="B793" s="217"/>
      <c r="C793" s="218"/>
      <c r="D793" s="219"/>
      <c r="E793" s="208" t="str">
        <f xml:space="preserve"> 'Calc_In-periodODI'!E$142</f>
        <v xml:space="preserve">2029-30 Voluntary abatements expressed in 2027-28 CPIH FYA prices sign reversed (WN) </v>
      </c>
      <c r="F793" s="209">
        <f xml:space="preserve"> 'Calc_In-periodODI'!F$142</f>
        <v>0</v>
      </c>
      <c r="G793" s="208" t="str">
        <f xml:space="preserve"> 'Calc_In-periodODI'!G$142</f>
        <v>£m</v>
      </c>
      <c r="H793" s="209"/>
    </row>
    <row r="794" spans="1:8" s="208" customFormat="1" hidden="1" outlineLevel="2" x14ac:dyDescent="0.2">
      <c r="A794" s="217"/>
      <c r="B794" s="217"/>
      <c r="C794" s="218"/>
      <c r="D794" s="219"/>
      <c r="E794" s="208" t="str">
        <f xml:space="preserve"> 'Calc_In-periodODI'!E$143</f>
        <v xml:space="preserve">2029-30 Voluntary abatements expressed in 2027-28 CPIH FYA prices sign reversed (WWN) </v>
      </c>
      <c r="F794" s="209">
        <f xml:space="preserve"> 'Calc_In-periodODI'!F$143</f>
        <v>0</v>
      </c>
      <c r="G794" s="208" t="str">
        <f xml:space="preserve"> 'Calc_In-periodODI'!G$143</f>
        <v>£m</v>
      </c>
      <c r="H794" s="209"/>
    </row>
    <row r="795" spans="1:8" s="208" customFormat="1" hidden="1" outlineLevel="2" x14ac:dyDescent="0.2">
      <c r="A795" s="217"/>
      <c r="B795" s="217"/>
      <c r="C795" s="218"/>
      <c r="D795" s="219"/>
      <c r="E795" s="208" t="str">
        <f xml:space="preserve"> 'Calc_In-periodODI'!E$144</f>
        <v xml:space="preserve">2029-30 Voluntary abatements expressed in 2027-28 CPIH FYA prices sign reversed (BR) </v>
      </c>
      <c r="F795" s="209">
        <f xml:space="preserve"> 'Calc_In-periodODI'!F$144</f>
        <v>0</v>
      </c>
      <c r="G795" s="208" t="str">
        <f xml:space="preserve"> 'Calc_In-periodODI'!G$144</f>
        <v>£m</v>
      </c>
      <c r="H795" s="209"/>
    </row>
    <row r="796" spans="1:8" s="208" customFormat="1" hidden="1" outlineLevel="2" x14ac:dyDescent="0.2">
      <c r="A796" s="217"/>
      <c r="B796" s="217"/>
      <c r="C796" s="218"/>
      <c r="D796" s="219"/>
      <c r="E796" s="208" t="str">
        <f xml:space="preserve"> 'Calc_In-periodODI'!E$145</f>
        <v xml:space="preserve">2029-30 Voluntary abatements expressed in 2027-28 CPIH FYA prices sign reversed (ADDN1) </v>
      </c>
      <c r="F796" s="209">
        <f xml:space="preserve"> 'Calc_In-periodODI'!F$145</f>
        <v>0</v>
      </c>
      <c r="G796" s="208" t="str">
        <f xml:space="preserve"> 'Calc_In-periodODI'!G$145</f>
        <v>£m</v>
      </c>
      <c r="H796" s="209"/>
    </row>
    <row r="797" spans="1:8" s="208" customFormat="1" hidden="1" outlineLevel="2" x14ac:dyDescent="0.2">
      <c r="A797" s="217"/>
      <c r="B797" s="217"/>
      <c r="C797" s="218"/>
      <c r="D797" s="219"/>
      <c r="E797" s="208" t="str">
        <f xml:space="preserve"> 'Calc_In-periodODI'!E$146</f>
        <v xml:space="preserve">2029-30 Voluntary abatements expressed in 2027-28 CPIH FYA prices sign reversed (ADDN2) </v>
      </c>
      <c r="F797" s="209">
        <f xml:space="preserve"> 'Calc_In-periodODI'!F$146</f>
        <v>0</v>
      </c>
      <c r="G797" s="208" t="str">
        <f xml:space="preserve"> 'Calc_In-periodODI'!G$146</f>
        <v>£m</v>
      </c>
      <c r="H797" s="209"/>
    </row>
    <row r="798" spans="1:8" s="208" customFormat="1" hidden="1" outlineLevel="2" x14ac:dyDescent="0.2">
      <c r="A798" s="217"/>
      <c r="B798" s="217"/>
      <c r="C798" s="218"/>
      <c r="D798" s="219"/>
      <c r="E798" s="208" t="str">
        <f xml:space="preserve"> 'Calc_In-periodODI'!E$147</f>
        <v xml:space="preserve">2029-30 Voluntary abatements expressed in 2027-28 CPIH FYA prices sign reversed (Residential retail) </v>
      </c>
      <c r="F798" s="209">
        <f xml:space="preserve"> 'Calc_In-periodODI'!F$147</f>
        <v>0</v>
      </c>
      <c r="G798" s="208" t="str">
        <f xml:space="preserve"> 'Calc_In-periodODI'!G$147</f>
        <v>£m</v>
      </c>
      <c r="H798" s="209"/>
    </row>
    <row r="799" spans="1:8" s="208" customFormat="1" hidden="1" outlineLevel="2" x14ac:dyDescent="0.2">
      <c r="A799" s="217"/>
      <c r="B799" s="217"/>
      <c r="C799" s="218"/>
      <c r="D799" s="219"/>
      <c r="E799" s="208" t="str">
        <f xml:space="preserve"> 'Calc_In-periodODI'!E$148</f>
        <v xml:space="preserve">2029-30 Voluntary abatements expressed in 2027-28 CPIH FYA prices sign reversed (Business retail) </v>
      </c>
      <c r="F799" s="209">
        <f xml:space="preserve"> 'Calc_In-periodODI'!F$148</f>
        <v>0</v>
      </c>
      <c r="G799" s="208" t="str">
        <f xml:space="preserve"> 'Calc_In-periodODI'!G$148</f>
        <v>£m</v>
      </c>
      <c r="H799" s="209"/>
    </row>
    <row r="800" spans="1:8" hidden="1" outlineLevel="2" x14ac:dyDescent="0.2">
      <c r="A800" s="3"/>
      <c r="B800" s="3"/>
      <c r="C800" s="10"/>
      <c r="D800" s="11"/>
      <c r="E800" s="211" t="s">
        <v>1951</v>
      </c>
      <c r="F800" s="212">
        <f xml:space="preserve"> INDEX( $F$792:$F$799,MATCH("*(ADDN2)*", $E$792:$E$799,0 ))</f>
        <v>0</v>
      </c>
      <c r="G800" s="211" t="s">
        <v>199</v>
      </c>
      <c r="H800" s="4"/>
    </row>
    <row r="801" spans="1:8" hidden="1" outlineLevel="2" x14ac:dyDescent="0.2"/>
    <row r="802" spans="1:8" hidden="1" outlineLevel="2" x14ac:dyDescent="0.2"/>
    <row r="803" spans="1:8" hidden="1" outlineLevel="2" x14ac:dyDescent="0.2">
      <c r="B803" s="33" t="s">
        <v>1371</v>
      </c>
    </row>
    <row r="804" spans="1:8" s="208" customFormat="1" hidden="1" outlineLevel="2" x14ac:dyDescent="0.2">
      <c r="A804" s="217"/>
      <c r="B804" s="217"/>
      <c r="C804" s="218"/>
      <c r="D804" s="219"/>
      <c r="E804" s="208" t="str">
        <f xml:space="preserve"> 'Calc_In-periodODI'!E$161</f>
        <v xml:space="preserve">2029-30 Voluntary deferrals expressed in 2027-28 CPIH FYA prices sign reversed (WR) </v>
      </c>
      <c r="F804" s="209">
        <f xml:space="preserve"> 'Calc_In-periodODI'!F$161</f>
        <v>0</v>
      </c>
      <c r="G804" s="208" t="str">
        <f xml:space="preserve"> 'Calc_In-periodODI'!G$161</f>
        <v>£m</v>
      </c>
      <c r="H804" s="209"/>
    </row>
    <row r="805" spans="1:8" s="208" customFormat="1" hidden="1" outlineLevel="2" x14ac:dyDescent="0.2">
      <c r="A805" s="217"/>
      <c r="B805" s="217"/>
      <c r="C805" s="218"/>
      <c r="D805" s="219"/>
      <c r="E805" s="208" t="str">
        <f xml:space="preserve"> 'Calc_In-periodODI'!E$162</f>
        <v xml:space="preserve">2029-30 Voluntary deferrals expressed in 2027-28 CPIH FYA prices sign reversed (WN) </v>
      </c>
      <c r="F805" s="209">
        <f xml:space="preserve"> 'Calc_In-periodODI'!F$162</f>
        <v>0</v>
      </c>
      <c r="G805" s="208" t="str">
        <f xml:space="preserve"> 'Calc_In-periodODI'!G$162</f>
        <v>£m</v>
      </c>
      <c r="H805" s="209"/>
    </row>
    <row r="806" spans="1:8" s="208" customFormat="1" hidden="1" outlineLevel="2" x14ac:dyDescent="0.2">
      <c r="A806" s="217"/>
      <c r="B806" s="217"/>
      <c r="C806" s="218"/>
      <c r="D806" s="219"/>
      <c r="E806" s="208" t="str">
        <f xml:space="preserve"> 'Calc_In-periodODI'!E$163</f>
        <v xml:space="preserve">2029-30 Voluntary deferrals expressed in 2027-28 CPIH FYA prices sign reversed (WWN) </v>
      </c>
      <c r="F806" s="209">
        <f xml:space="preserve"> 'Calc_In-periodODI'!F$163</f>
        <v>0</v>
      </c>
      <c r="G806" s="208" t="str">
        <f xml:space="preserve"> 'Calc_In-periodODI'!G$163</f>
        <v>£m</v>
      </c>
      <c r="H806" s="209"/>
    </row>
    <row r="807" spans="1:8" s="208" customFormat="1" hidden="1" outlineLevel="2" x14ac:dyDescent="0.2">
      <c r="A807" s="217"/>
      <c r="B807" s="217"/>
      <c r="C807" s="218"/>
      <c r="D807" s="219"/>
      <c r="E807" s="208" t="str">
        <f xml:space="preserve"> 'Calc_In-periodODI'!E$164</f>
        <v xml:space="preserve">2029-30 Voluntary deferrals expressed in 2027-28 CPIH FYA prices sign reversed (BR) </v>
      </c>
      <c r="F807" s="209">
        <f xml:space="preserve"> 'Calc_In-periodODI'!F$164</f>
        <v>0</v>
      </c>
      <c r="G807" s="208" t="str">
        <f xml:space="preserve"> 'Calc_In-periodODI'!G$164</f>
        <v>£m</v>
      </c>
      <c r="H807" s="209"/>
    </row>
    <row r="808" spans="1:8" s="208" customFormat="1" hidden="1" outlineLevel="2" x14ac:dyDescent="0.2">
      <c r="A808" s="217"/>
      <c r="B808" s="217"/>
      <c r="C808" s="218"/>
      <c r="D808" s="219"/>
      <c r="E808" s="208" t="str">
        <f xml:space="preserve"> 'Calc_In-periodODI'!E$165</f>
        <v xml:space="preserve">2029-30 Voluntary deferrals expressed in 2027-28 CPIH FYA prices sign reversed (ADDN1) </v>
      </c>
      <c r="F808" s="209">
        <f xml:space="preserve"> 'Calc_In-periodODI'!F$165</f>
        <v>0</v>
      </c>
      <c r="G808" s="208" t="str">
        <f xml:space="preserve"> 'Calc_In-periodODI'!G$165</f>
        <v>£m</v>
      </c>
      <c r="H808" s="209"/>
    </row>
    <row r="809" spans="1:8" s="208" customFormat="1" hidden="1" outlineLevel="2" x14ac:dyDescent="0.2">
      <c r="A809" s="217"/>
      <c r="B809" s="217"/>
      <c r="C809" s="218"/>
      <c r="D809" s="219"/>
      <c r="E809" s="208" t="str">
        <f xml:space="preserve"> 'Calc_In-periodODI'!E$166</f>
        <v xml:space="preserve">2029-30 Voluntary deferrals expressed in 2027-28 CPIH FYA prices sign reversed (ADDN2) </v>
      </c>
      <c r="F809" s="209">
        <f xml:space="preserve"> 'Calc_In-periodODI'!F$166</f>
        <v>0</v>
      </c>
      <c r="G809" s="208" t="str">
        <f xml:space="preserve"> 'Calc_In-periodODI'!G$166</f>
        <v>£m</v>
      </c>
      <c r="H809" s="209"/>
    </row>
    <row r="810" spans="1:8" s="208" customFormat="1" hidden="1" outlineLevel="2" x14ac:dyDescent="0.2">
      <c r="A810" s="217"/>
      <c r="B810" s="217"/>
      <c r="C810" s="218"/>
      <c r="D810" s="219"/>
      <c r="E810" s="208" t="str">
        <f xml:space="preserve"> 'Calc_In-periodODI'!E$167</f>
        <v xml:space="preserve">2029-30 Voluntary deferrals expressed in 2027-28 CPIH FYA prices sign reversed (Residential retail) </v>
      </c>
      <c r="F810" s="209">
        <f xml:space="preserve"> 'Calc_In-periodODI'!F$167</f>
        <v>0</v>
      </c>
      <c r="G810" s="208" t="str">
        <f xml:space="preserve"> 'Calc_In-periodODI'!G$167</f>
        <v>£m</v>
      </c>
      <c r="H810" s="209"/>
    </row>
    <row r="811" spans="1:8" s="208" customFormat="1" hidden="1" outlineLevel="2" x14ac:dyDescent="0.2">
      <c r="A811" s="217"/>
      <c r="B811" s="217"/>
      <c r="C811" s="218"/>
      <c r="D811" s="219"/>
      <c r="E811" s="208" t="str">
        <f xml:space="preserve"> 'Calc_In-periodODI'!E$168</f>
        <v xml:space="preserve">2029-30 Voluntary deferrals expressed in 2027-28 CPIH FYA prices sign reversed (Business retail) </v>
      </c>
      <c r="F811" s="209">
        <f xml:space="preserve"> 'Calc_In-periodODI'!F$168</f>
        <v>0</v>
      </c>
      <c r="G811" s="208" t="str">
        <f xml:space="preserve"> 'Calc_In-periodODI'!G$168</f>
        <v>£m</v>
      </c>
      <c r="H811" s="209"/>
    </row>
    <row r="812" spans="1:8" hidden="1" outlineLevel="2" x14ac:dyDescent="0.2">
      <c r="A812" s="3"/>
      <c r="B812" s="3"/>
      <c r="C812" s="10"/>
      <c r="D812" s="11"/>
      <c r="E812" s="211" t="s">
        <v>1371</v>
      </c>
      <c r="F812" s="212">
        <f xml:space="preserve"> INDEX( $F$804:$F$811,MATCH("*(ADDN2)*", $E$804:$E$811,0 ))</f>
        <v>0</v>
      </c>
      <c r="G812" s="211" t="s">
        <v>199</v>
      </c>
      <c r="H812" s="4"/>
    </row>
    <row r="813" spans="1:8" hidden="1" outlineLevel="2" x14ac:dyDescent="0.2"/>
    <row r="814" spans="1:8" hidden="1" outlineLevel="2" x14ac:dyDescent="0.2"/>
    <row r="815" spans="1:8" hidden="1" outlineLevel="2" x14ac:dyDescent="0.2">
      <c r="B815" s="33" t="s">
        <v>245</v>
      </c>
    </row>
    <row r="816" spans="1:8" s="208" customFormat="1" hidden="1" outlineLevel="2" x14ac:dyDescent="0.2">
      <c r="A816" s="217"/>
      <c r="B816" s="217"/>
      <c r="C816" s="218"/>
      <c r="D816" s="219"/>
      <c r="E816" s="208" t="str">
        <f xml:space="preserve"> 'Calc_In-periodODI'!E$181</f>
        <v xml:space="preserve">2029-30 Other bespoke adjustments expressed in 2027-28 CPIH FYA prices (WR) </v>
      </c>
      <c r="F816" s="209">
        <f xml:space="preserve"> 'Calc_In-periodODI'!F$181</f>
        <v>0</v>
      </c>
      <c r="G816" s="208" t="str">
        <f xml:space="preserve"> 'Calc_In-periodODI'!G$181</f>
        <v>£m</v>
      </c>
      <c r="H816" s="209"/>
    </row>
    <row r="817" spans="1:8" s="208" customFormat="1" hidden="1" outlineLevel="2" x14ac:dyDescent="0.2">
      <c r="A817" s="217"/>
      <c r="B817" s="217"/>
      <c r="C817" s="218"/>
      <c r="D817" s="219"/>
      <c r="E817" s="208" t="str">
        <f xml:space="preserve"> 'Calc_In-periodODI'!E$182</f>
        <v xml:space="preserve">2029-30 Other bespoke adjustments expressed in 2027-28 CPIH FYA prices (WN) </v>
      </c>
      <c r="F817" s="209">
        <f xml:space="preserve"> 'Calc_In-periodODI'!F$182</f>
        <v>0</v>
      </c>
      <c r="G817" s="208" t="str">
        <f xml:space="preserve"> 'Calc_In-periodODI'!G$182</f>
        <v>£m</v>
      </c>
      <c r="H817" s="209"/>
    </row>
    <row r="818" spans="1:8" s="208" customFormat="1" hidden="1" outlineLevel="2" x14ac:dyDescent="0.2">
      <c r="A818" s="217"/>
      <c r="B818" s="217"/>
      <c r="C818" s="218"/>
      <c r="D818" s="219"/>
      <c r="E818" s="208" t="str">
        <f xml:space="preserve"> 'Calc_In-periodODI'!E$183</f>
        <v xml:space="preserve">2029-30 Other bespoke adjustments expressed in 2027-28 CPIH FYA prices (WWN) </v>
      </c>
      <c r="F818" s="209">
        <f xml:space="preserve"> 'Calc_In-periodODI'!F$183</f>
        <v>0</v>
      </c>
      <c r="G818" s="208" t="str">
        <f xml:space="preserve"> 'Calc_In-periodODI'!G$183</f>
        <v>£m</v>
      </c>
      <c r="H818" s="209"/>
    </row>
    <row r="819" spans="1:8" s="208" customFormat="1" hidden="1" outlineLevel="2" x14ac:dyDescent="0.2">
      <c r="A819" s="217"/>
      <c r="B819" s="217"/>
      <c r="C819" s="218"/>
      <c r="D819" s="219"/>
      <c r="E819" s="208" t="str">
        <f xml:space="preserve"> 'Calc_In-periodODI'!E$184</f>
        <v xml:space="preserve">2029-30 Other bespoke adjustments expressed in 2027-28 CPIH FYA prices (BR) </v>
      </c>
      <c r="F819" s="209">
        <f xml:space="preserve"> 'Calc_In-periodODI'!F$184</f>
        <v>0</v>
      </c>
      <c r="G819" s="208" t="str">
        <f xml:space="preserve"> 'Calc_In-periodODI'!G$184</f>
        <v>£m</v>
      </c>
      <c r="H819" s="209"/>
    </row>
    <row r="820" spans="1:8" s="208" customFormat="1" hidden="1" outlineLevel="2" x14ac:dyDescent="0.2">
      <c r="A820" s="217"/>
      <c r="B820" s="217"/>
      <c r="C820" s="218"/>
      <c r="D820" s="219"/>
      <c r="E820" s="208" t="str">
        <f xml:space="preserve"> 'Calc_In-periodODI'!E$185</f>
        <v xml:space="preserve">2029-30 Other bespoke adjustments expressed in 2027-28 CPIH FYA prices (ADDN1) </v>
      </c>
      <c r="F820" s="209">
        <f xml:space="preserve"> 'Calc_In-periodODI'!F$185</f>
        <v>0</v>
      </c>
      <c r="G820" s="208" t="str">
        <f xml:space="preserve"> 'Calc_In-periodODI'!G$185</f>
        <v>£m</v>
      </c>
      <c r="H820" s="209"/>
    </row>
    <row r="821" spans="1:8" s="208" customFormat="1" hidden="1" outlineLevel="2" x14ac:dyDescent="0.2">
      <c r="A821" s="217"/>
      <c r="B821" s="217"/>
      <c r="C821" s="218"/>
      <c r="D821" s="219"/>
      <c r="E821" s="208" t="str">
        <f xml:space="preserve"> 'Calc_In-periodODI'!E$186</f>
        <v xml:space="preserve">2029-30 Other bespoke adjustments expressed in 2027-28 CPIH FYA prices (ADDN2) </v>
      </c>
      <c r="F821" s="209">
        <f xml:space="preserve"> 'Calc_In-periodODI'!F$186</f>
        <v>0</v>
      </c>
      <c r="G821" s="208" t="str">
        <f xml:space="preserve"> 'Calc_In-periodODI'!G$186</f>
        <v>£m</v>
      </c>
      <c r="H821" s="209"/>
    </row>
    <row r="822" spans="1:8" s="208" customFormat="1" hidden="1" outlineLevel="2" x14ac:dyDescent="0.2">
      <c r="A822" s="217"/>
      <c r="B822" s="217"/>
      <c r="C822" s="218"/>
      <c r="D822" s="219"/>
      <c r="E822" s="208" t="str">
        <f xml:space="preserve"> 'Calc_In-periodODI'!E$187</f>
        <v xml:space="preserve">2029-30 Other bespoke adjustments expressed in 2027-28 CPIH FYA prices (Residential retail) </v>
      </c>
      <c r="F822" s="209">
        <f xml:space="preserve"> 'Calc_In-periodODI'!F$187</f>
        <v>0</v>
      </c>
      <c r="G822" s="208" t="str">
        <f xml:space="preserve"> 'Calc_In-periodODI'!G$187</f>
        <v>£m</v>
      </c>
      <c r="H822" s="209"/>
    </row>
    <row r="823" spans="1:8" s="208" customFormat="1" hidden="1" outlineLevel="2" x14ac:dyDescent="0.2">
      <c r="A823" s="217"/>
      <c r="B823" s="217"/>
      <c r="C823" s="218"/>
      <c r="D823" s="219"/>
      <c r="E823" s="208" t="str">
        <f xml:space="preserve"> 'Calc_In-periodODI'!E$188</f>
        <v xml:space="preserve">2029-30 Other bespoke adjustments expressed in 2027-28 CPIH FYA prices (Business retail) </v>
      </c>
      <c r="F823" s="209">
        <f xml:space="preserve"> 'Calc_In-periodODI'!F$188</f>
        <v>0</v>
      </c>
      <c r="G823" s="208" t="str">
        <f xml:space="preserve"> 'Calc_In-periodODI'!G$188</f>
        <v>£m</v>
      </c>
      <c r="H823" s="209"/>
    </row>
    <row r="824" spans="1:8" hidden="1" outlineLevel="2" x14ac:dyDescent="0.2">
      <c r="A824" s="3"/>
      <c r="B824" s="3"/>
      <c r="C824" s="10"/>
      <c r="D824" s="11"/>
      <c r="E824" s="211" t="s">
        <v>245</v>
      </c>
      <c r="F824" s="212">
        <f xml:space="preserve"> INDEX( $F$816:$F$823,MATCH("*(ADDN2)*", $E$816:$E$823,0 ))</f>
        <v>0</v>
      </c>
      <c r="G824" s="211" t="s">
        <v>199</v>
      </c>
      <c r="H824" s="4"/>
    </row>
    <row r="825" spans="1:8" hidden="1" outlineLevel="2" x14ac:dyDescent="0.2"/>
    <row r="826" spans="1:8" hidden="1" outlineLevel="2" x14ac:dyDescent="0.2"/>
    <row r="827" spans="1:8" hidden="1" outlineLevel="2" x14ac:dyDescent="0.2"/>
    <row r="828" spans="1:8" s="21" customFormat="1" hidden="1" outlineLevel="2" x14ac:dyDescent="0.2">
      <c r="A828" s="17"/>
      <c r="B828" s="17"/>
      <c r="C828" s="24"/>
      <c r="D828" s="32" t="s">
        <v>1896</v>
      </c>
    </row>
    <row r="829" spans="1:8" hidden="1" outlineLevel="2" x14ac:dyDescent="0.2"/>
    <row r="830" spans="1:8" hidden="1" outlineLevel="2" x14ac:dyDescent="0.2">
      <c r="B830" s="33" t="s">
        <v>1952</v>
      </c>
    </row>
    <row r="831" spans="1:8" s="208" customFormat="1" hidden="1" outlineLevel="2" x14ac:dyDescent="0.2">
      <c r="A831" s="217"/>
      <c r="B831" s="217"/>
      <c r="C831" s="218"/>
      <c r="D831" s="219"/>
      <c r="E831" s="208" t="str">
        <f xml:space="preserve"> 'Calc_In-periodODI'!E$121</f>
        <v xml:space="preserve">2029-30 ODI payments expressed in 2027-28 CPIH FYA prices (WR) </v>
      </c>
      <c r="F831" s="209">
        <f xml:space="preserve"> 'Calc_In-periodODI'!F$121</f>
        <v>0</v>
      </c>
      <c r="G831" s="208" t="str">
        <f xml:space="preserve"> 'Calc_In-periodODI'!G$121</f>
        <v>£m</v>
      </c>
      <c r="H831" s="209"/>
    </row>
    <row r="832" spans="1:8" s="208" customFormat="1" hidden="1" outlineLevel="2" x14ac:dyDescent="0.2">
      <c r="A832" s="217"/>
      <c r="B832" s="217"/>
      <c r="C832" s="218"/>
      <c r="D832" s="219"/>
      <c r="E832" s="208" t="str">
        <f xml:space="preserve"> 'Calc_In-periodODI'!E$122</f>
        <v xml:space="preserve">2029-30 ODI payments expressed in 2027-28 CPIH FYA prices (WN) </v>
      </c>
      <c r="F832" s="209">
        <f xml:space="preserve"> 'Calc_In-periodODI'!F$122</f>
        <v>0</v>
      </c>
      <c r="G832" s="208" t="str">
        <f xml:space="preserve"> 'Calc_In-periodODI'!G$122</f>
        <v>£m</v>
      </c>
      <c r="H832" s="209"/>
    </row>
    <row r="833" spans="1:8" s="208" customFormat="1" hidden="1" outlineLevel="2" x14ac:dyDescent="0.2">
      <c r="A833" s="217"/>
      <c r="B833" s="217"/>
      <c r="C833" s="218"/>
      <c r="D833" s="219"/>
      <c r="E833" s="208" t="str">
        <f xml:space="preserve"> 'Calc_In-periodODI'!E$123</f>
        <v xml:space="preserve">2029-30 ODI payments expressed in 2027-28 CPIH FYA prices (WWN) </v>
      </c>
      <c r="F833" s="209">
        <f xml:space="preserve"> 'Calc_In-periodODI'!F$123</f>
        <v>0</v>
      </c>
      <c r="G833" s="208" t="str">
        <f xml:space="preserve"> 'Calc_In-periodODI'!G$123</f>
        <v>£m</v>
      </c>
      <c r="H833" s="209"/>
    </row>
    <row r="834" spans="1:8" s="208" customFormat="1" hidden="1" outlineLevel="2" x14ac:dyDescent="0.2">
      <c r="A834" s="217"/>
      <c r="B834" s="217"/>
      <c r="C834" s="218"/>
      <c r="D834" s="219"/>
      <c r="E834" s="208" t="str">
        <f xml:space="preserve"> 'Calc_In-periodODI'!E$124</f>
        <v xml:space="preserve">2029-30 ODI payments expressed in 2027-28 CPIH FYA prices (BR) </v>
      </c>
      <c r="F834" s="209">
        <f xml:space="preserve"> 'Calc_In-periodODI'!F$124</f>
        <v>0</v>
      </c>
      <c r="G834" s="208" t="str">
        <f xml:space="preserve"> 'Calc_In-periodODI'!G$124</f>
        <v>£m</v>
      </c>
      <c r="H834" s="209"/>
    </row>
    <row r="835" spans="1:8" s="208" customFormat="1" hidden="1" outlineLevel="2" x14ac:dyDescent="0.2">
      <c r="A835" s="217"/>
      <c r="B835" s="217"/>
      <c r="C835" s="218"/>
      <c r="D835" s="219"/>
      <c r="E835" s="208" t="str">
        <f xml:space="preserve"> 'Calc_In-periodODI'!E$125</f>
        <v xml:space="preserve">2029-30 ODI payments expressed in 2027-28 CPIH FYA prices (ADDN1) </v>
      </c>
      <c r="F835" s="209">
        <f xml:space="preserve"> 'Calc_In-periodODI'!F$125</f>
        <v>0</v>
      </c>
      <c r="G835" s="208" t="str">
        <f xml:space="preserve"> 'Calc_In-periodODI'!G$125</f>
        <v>£m</v>
      </c>
      <c r="H835" s="209"/>
    </row>
    <row r="836" spans="1:8" s="208" customFormat="1" hidden="1" outlineLevel="2" x14ac:dyDescent="0.2">
      <c r="A836" s="217"/>
      <c r="B836" s="217"/>
      <c r="C836" s="218"/>
      <c r="D836" s="219"/>
      <c r="E836" s="208" t="str">
        <f xml:space="preserve"> 'Calc_In-periodODI'!E$126</f>
        <v xml:space="preserve">2029-30 ODI payments expressed in 2027-28 CPIH FYA prices (ADDN2) </v>
      </c>
      <c r="F836" s="209">
        <f xml:space="preserve"> 'Calc_In-periodODI'!F$126</f>
        <v>0</v>
      </c>
      <c r="G836" s="208" t="str">
        <f xml:space="preserve"> 'Calc_In-periodODI'!G$126</f>
        <v>£m</v>
      </c>
      <c r="H836" s="209"/>
    </row>
    <row r="837" spans="1:8" s="208" customFormat="1" hidden="1" outlineLevel="2" x14ac:dyDescent="0.2">
      <c r="A837" s="217"/>
      <c r="B837" s="217"/>
      <c r="C837" s="218"/>
      <c r="D837" s="219"/>
      <c r="E837" s="208" t="str">
        <f xml:space="preserve"> 'Calc_In-periodODI'!E$127</f>
        <v xml:space="preserve">2029-30 ODI payments expressed in 2027-28 CPIH FYA prices (Residential retail) </v>
      </c>
      <c r="F837" s="209">
        <f xml:space="preserve"> 'Calc_In-periodODI'!F$127</f>
        <v>0</v>
      </c>
      <c r="G837" s="208" t="str">
        <f xml:space="preserve"> 'Calc_In-periodODI'!G$127</f>
        <v>£m</v>
      </c>
      <c r="H837" s="209"/>
    </row>
    <row r="838" spans="1:8" s="208" customFormat="1" hidden="1" outlineLevel="2" x14ac:dyDescent="0.2">
      <c r="A838" s="217"/>
      <c r="B838" s="217"/>
      <c r="C838" s="218"/>
      <c r="D838" s="219"/>
      <c r="E838" s="208" t="str">
        <f xml:space="preserve"> 'Calc_In-periodODI'!E$128</f>
        <v xml:space="preserve">2029-30 ODI payments expressed in 2027-28 CPIH FYA prices (Business retail) </v>
      </c>
      <c r="F838" s="209">
        <f xml:space="preserve"> 'Calc_In-periodODI'!F$128</f>
        <v>0</v>
      </c>
      <c r="G838" s="208" t="str">
        <f xml:space="preserve"> 'Calc_In-periodODI'!G$128</f>
        <v>£m</v>
      </c>
      <c r="H838" s="209"/>
    </row>
    <row r="839" spans="1:8" hidden="1" outlineLevel="2" x14ac:dyDescent="0.2">
      <c r="A839" s="3"/>
      <c r="B839" s="3"/>
      <c r="C839" s="10"/>
      <c r="D839" s="11"/>
      <c r="E839" s="211" t="s">
        <v>1952</v>
      </c>
      <c r="F839" s="212">
        <f xml:space="preserve"> INDEX( $F$831:$F$838,MATCH("*(Residential Retail)*", $E$831:$E$838,0 ))</f>
        <v>0</v>
      </c>
      <c r="G839" s="211" t="s">
        <v>199</v>
      </c>
      <c r="H839" s="4"/>
    </row>
    <row r="840" spans="1:8" hidden="1" outlineLevel="2" x14ac:dyDescent="0.2"/>
    <row r="841" spans="1:8" hidden="1" outlineLevel="2" x14ac:dyDescent="0.2"/>
    <row r="842" spans="1:8" hidden="1" outlineLevel="2" x14ac:dyDescent="0.2">
      <c r="B842" s="33" t="s">
        <v>66</v>
      </c>
    </row>
    <row r="843" spans="1:8" s="208" customFormat="1" hidden="1" outlineLevel="2" x14ac:dyDescent="0.2">
      <c r="A843" s="217"/>
      <c r="B843" s="217"/>
      <c r="C843" s="218"/>
      <c r="D843" s="219"/>
      <c r="E843" s="208" t="str">
        <f xml:space="preserve"> 'Calc_In-periodODI'!E$141</f>
        <v xml:space="preserve">2029-30 Voluntary abatements expressed in 2027-28 CPIH FYA prices sign reversed (WR) </v>
      </c>
      <c r="F843" s="209">
        <f xml:space="preserve"> 'Calc_In-periodODI'!F$141</f>
        <v>0</v>
      </c>
      <c r="G843" s="208" t="str">
        <f xml:space="preserve"> 'Calc_In-periodODI'!G$141</f>
        <v>£m</v>
      </c>
      <c r="H843" s="209"/>
    </row>
    <row r="844" spans="1:8" s="208" customFormat="1" hidden="1" outlineLevel="2" x14ac:dyDescent="0.2">
      <c r="A844" s="217"/>
      <c r="B844" s="217"/>
      <c r="C844" s="218"/>
      <c r="D844" s="219"/>
      <c r="E844" s="208" t="str">
        <f xml:space="preserve"> 'Calc_In-periodODI'!E$142</f>
        <v xml:space="preserve">2029-30 Voluntary abatements expressed in 2027-28 CPIH FYA prices sign reversed (WN) </v>
      </c>
      <c r="F844" s="209">
        <f xml:space="preserve"> 'Calc_In-periodODI'!F$142</f>
        <v>0</v>
      </c>
      <c r="G844" s="208" t="str">
        <f xml:space="preserve"> 'Calc_In-periodODI'!G$142</f>
        <v>£m</v>
      </c>
      <c r="H844" s="209"/>
    </row>
    <row r="845" spans="1:8" s="208" customFormat="1" hidden="1" outlineLevel="2" x14ac:dyDescent="0.2">
      <c r="A845" s="217"/>
      <c r="B845" s="217"/>
      <c r="C845" s="218"/>
      <c r="D845" s="219"/>
      <c r="E845" s="208" t="str">
        <f xml:space="preserve"> 'Calc_In-periodODI'!E$143</f>
        <v xml:space="preserve">2029-30 Voluntary abatements expressed in 2027-28 CPIH FYA prices sign reversed (WWN) </v>
      </c>
      <c r="F845" s="209">
        <f xml:space="preserve"> 'Calc_In-periodODI'!F$143</f>
        <v>0</v>
      </c>
      <c r="G845" s="208" t="str">
        <f xml:space="preserve"> 'Calc_In-periodODI'!G$143</f>
        <v>£m</v>
      </c>
      <c r="H845" s="209"/>
    </row>
    <row r="846" spans="1:8" s="208" customFormat="1" hidden="1" outlineLevel="2" x14ac:dyDescent="0.2">
      <c r="A846" s="217"/>
      <c r="B846" s="217"/>
      <c r="C846" s="218"/>
      <c r="D846" s="219"/>
      <c r="E846" s="208" t="str">
        <f xml:space="preserve"> 'Calc_In-periodODI'!E$144</f>
        <v xml:space="preserve">2029-30 Voluntary abatements expressed in 2027-28 CPIH FYA prices sign reversed (BR) </v>
      </c>
      <c r="F846" s="209">
        <f xml:space="preserve"> 'Calc_In-periodODI'!F$144</f>
        <v>0</v>
      </c>
      <c r="G846" s="208" t="str">
        <f xml:space="preserve"> 'Calc_In-periodODI'!G$144</f>
        <v>£m</v>
      </c>
      <c r="H846" s="209"/>
    </row>
    <row r="847" spans="1:8" s="208" customFormat="1" hidden="1" outlineLevel="2" x14ac:dyDescent="0.2">
      <c r="A847" s="217"/>
      <c r="B847" s="217"/>
      <c r="C847" s="218"/>
      <c r="D847" s="219"/>
      <c r="E847" s="208" t="str">
        <f xml:space="preserve"> 'Calc_In-periodODI'!E$145</f>
        <v xml:space="preserve">2029-30 Voluntary abatements expressed in 2027-28 CPIH FYA prices sign reversed (ADDN1) </v>
      </c>
      <c r="F847" s="209">
        <f xml:space="preserve"> 'Calc_In-periodODI'!F$145</f>
        <v>0</v>
      </c>
      <c r="G847" s="208" t="str">
        <f xml:space="preserve"> 'Calc_In-periodODI'!G$145</f>
        <v>£m</v>
      </c>
      <c r="H847" s="209"/>
    </row>
    <row r="848" spans="1:8" s="208" customFormat="1" hidden="1" outlineLevel="2" x14ac:dyDescent="0.2">
      <c r="A848" s="217"/>
      <c r="B848" s="217"/>
      <c r="C848" s="218"/>
      <c r="D848" s="219"/>
      <c r="E848" s="208" t="str">
        <f xml:space="preserve"> 'Calc_In-periodODI'!E$146</f>
        <v xml:space="preserve">2029-30 Voluntary abatements expressed in 2027-28 CPIH FYA prices sign reversed (ADDN2) </v>
      </c>
      <c r="F848" s="209">
        <f xml:space="preserve"> 'Calc_In-periodODI'!F$146</f>
        <v>0</v>
      </c>
      <c r="G848" s="208" t="str">
        <f xml:space="preserve"> 'Calc_In-periodODI'!G$146</f>
        <v>£m</v>
      </c>
      <c r="H848" s="209"/>
    </row>
    <row r="849" spans="1:8" s="208" customFormat="1" hidden="1" outlineLevel="2" x14ac:dyDescent="0.2">
      <c r="A849" s="217"/>
      <c r="B849" s="217"/>
      <c r="C849" s="218"/>
      <c r="D849" s="219"/>
      <c r="E849" s="208" t="str">
        <f xml:space="preserve"> 'Calc_In-periodODI'!E$147</f>
        <v xml:space="preserve">2029-30 Voluntary abatements expressed in 2027-28 CPIH FYA prices sign reversed (Residential retail) </v>
      </c>
      <c r="F849" s="209">
        <f xml:space="preserve"> 'Calc_In-periodODI'!F$147</f>
        <v>0</v>
      </c>
      <c r="G849" s="208" t="str">
        <f xml:space="preserve"> 'Calc_In-periodODI'!G$147</f>
        <v>£m</v>
      </c>
      <c r="H849" s="209"/>
    </row>
    <row r="850" spans="1:8" s="208" customFormat="1" hidden="1" outlineLevel="2" x14ac:dyDescent="0.2">
      <c r="A850" s="217"/>
      <c r="B850" s="217"/>
      <c r="C850" s="218"/>
      <c r="D850" s="219"/>
      <c r="E850" s="208" t="str">
        <f xml:space="preserve"> 'Calc_In-periodODI'!E$148</f>
        <v xml:space="preserve">2029-30 Voluntary abatements expressed in 2027-28 CPIH FYA prices sign reversed (Business retail) </v>
      </c>
      <c r="F850" s="209">
        <f xml:space="preserve"> 'Calc_In-periodODI'!F$148</f>
        <v>0</v>
      </c>
      <c r="G850" s="208" t="str">
        <f xml:space="preserve"> 'Calc_In-periodODI'!G$148</f>
        <v>£m</v>
      </c>
      <c r="H850" s="209"/>
    </row>
    <row r="851" spans="1:8" hidden="1" outlineLevel="2" x14ac:dyDescent="0.2">
      <c r="A851" s="3"/>
      <c r="B851" s="3"/>
      <c r="C851" s="10"/>
      <c r="D851" s="11"/>
      <c r="E851" s="211" t="s">
        <v>66</v>
      </c>
      <c r="F851" s="212">
        <f xml:space="preserve"> INDEX( $F$843:$F$850,MATCH("*(Residential Retail)*", $E$843:$E$850,0 ))</f>
        <v>0</v>
      </c>
      <c r="G851" s="211" t="s">
        <v>199</v>
      </c>
      <c r="H851" s="4"/>
    </row>
    <row r="852" spans="1:8" hidden="1" outlineLevel="2" x14ac:dyDescent="0.2"/>
    <row r="853" spans="1:8" hidden="1" outlineLevel="2" x14ac:dyDescent="0.2"/>
    <row r="854" spans="1:8" hidden="1" outlineLevel="2" x14ac:dyDescent="0.2">
      <c r="B854" s="33" t="s">
        <v>246</v>
      </c>
    </row>
    <row r="855" spans="1:8" s="208" customFormat="1" hidden="1" outlineLevel="2" x14ac:dyDescent="0.2">
      <c r="A855" s="217"/>
      <c r="B855" s="217"/>
      <c r="C855" s="218"/>
      <c r="D855" s="219"/>
      <c r="E855" s="208" t="str">
        <f xml:space="preserve"> 'Calc_In-periodODI'!E$161</f>
        <v xml:space="preserve">2029-30 Voluntary deferrals expressed in 2027-28 CPIH FYA prices sign reversed (WR) </v>
      </c>
      <c r="F855" s="209">
        <f xml:space="preserve"> 'Calc_In-periodODI'!F$161</f>
        <v>0</v>
      </c>
      <c r="G855" s="208" t="str">
        <f xml:space="preserve"> 'Calc_In-periodODI'!G$161</f>
        <v>£m</v>
      </c>
      <c r="H855" s="209"/>
    </row>
    <row r="856" spans="1:8" s="208" customFormat="1" hidden="1" outlineLevel="2" x14ac:dyDescent="0.2">
      <c r="A856" s="217"/>
      <c r="B856" s="217"/>
      <c r="C856" s="218"/>
      <c r="D856" s="219"/>
      <c r="E856" s="208" t="str">
        <f xml:space="preserve"> 'Calc_In-periodODI'!E$162</f>
        <v xml:space="preserve">2029-30 Voluntary deferrals expressed in 2027-28 CPIH FYA prices sign reversed (WN) </v>
      </c>
      <c r="F856" s="209">
        <f xml:space="preserve"> 'Calc_In-periodODI'!F$162</f>
        <v>0</v>
      </c>
      <c r="G856" s="208" t="str">
        <f xml:space="preserve"> 'Calc_In-periodODI'!G$162</f>
        <v>£m</v>
      </c>
      <c r="H856" s="209"/>
    </row>
    <row r="857" spans="1:8" s="208" customFormat="1" hidden="1" outlineLevel="2" x14ac:dyDescent="0.2">
      <c r="A857" s="217"/>
      <c r="B857" s="217"/>
      <c r="C857" s="218"/>
      <c r="D857" s="219"/>
      <c r="E857" s="208" t="str">
        <f xml:space="preserve"> 'Calc_In-periodODI'!E$163</f>
        <v xml:space="preserve">2029-30 Voluntary deferrals expressed in 2027-28 CPIH FYA prices sign reversed (WWN) </v>
      </c>
      <c r="F857" s="209">
        <f xml:space="preserve"> 'Calc_In-periodODI'!F$163</f>
        <v>0</v>
      </c>
      <c r="G857" s="208" t="str">
        <f xml:space="preserve"> 'Calc_In-periodODI'!G$163</f>
        <v>£m</v>
      </c>
      <c r="H857" s="209"/>
    </row>
    <row r="858" spans="1:8" s="208" customFormat="1" hidden="1" outlineLevel="2" x14ac:dyDescent="0.2">
      <c r="A858" s="217"/>
      <c r="B858" s="217"/>
      <c r="C858" s="218"/>
      <c r="D858" s="219"/>
      <c r="E858" s="208" t="str">
        <f xml:space="preserve"> 'Calc_In-periodODI'!E$164</f>
        <v xml:space="preserve">2029-30 Voluntary deferrals expressed in 2027-28 CPIH FYA prices sign reversed (BR) </v>
      </c>
      <c r="F858" s="209">
        <f xml:space="preserve"> 'Calc_In-periodODI'!F$164</f>
        <v>0</v>
      </c>
      <c r="G858" s="208" t="str">
        <f xml:space="preserve"> 'Calc_In-periodODI'!G$164</f>
        <v>£m</v>
      </c>
      <c r="H858" s="209"/>
    </row>
    <row r="859" spans="1:8" s="208" customFormat="1" hidden="1" outlineLevel="2" x14ac:dyDescent="0.2">
      <c r="A859" s="217"/>
      <c r="B859" s="217"/>
      <c r="C859" s="218"/>
      <c r="D859" s="219"/>
      <c r="E859" s="208" t="str">
        <f xml:space="preserve"> 'Calc_In-periodODI'!E$165</f>
        <v xml:space="preserve">2029-30 Voluntary deferrals expressed in 2027-28 CPIH FYA prices sign reversed (ADDN1) </v>
      </c>
      <c r="F859" s="209">
        <f xml:space="preserve"> 'Calc_In-periodODI'!F$165</f>
        <v>0</v>
      </c>
      <c r="G859" s="208" t="str">
        <f xml:space="preserve"> 'Calc_In-periodODI'!G$165</f>
        <v>£m</v>
      </c>
      <c r="H859" s="209"/>
    </row>
    <row r="860" spans="1:8" s="208" customFormat="1" hidden="1" outlineLevel="2" x14ac:dyDescent="0.2">
      <c r="A860" s="217"/>
      <c r="B860" s="217"/>
      <c r="C860" s="218"/>
      <c r="D860" s="219"/>
      <c r="E860" s="208" t="str">
        <f xml:space="preserve"> 'Calc_In-periodODI'!E$166</f>
        <v xml:space="preserve">2029-30 Voluntary deferrals expressed in 2027-28 CPIH FYA prices sign reversed (ADDN2) </v>
      </c>
      <c r="F860" s="209">
        <f xml:space="preserve"> 'Calc_In-periodODI'!F$166</f>
        <v>0</v>
      </c>
      <c r="G860" s="208" t="str">
        <f xml:space="preserve"> 'Calc_In-periodODI'!G$166</f>
        <v>£m</v>
      </c>
      <c r="H860" s="209"/>
    </row>
    <row r="861" spans="1:8" s="208" customFormat="1" hidden="1" outlineLevel="2" x14ac:dyDescent="0.2">
      <c r="A861" s="217"/>
      <c r="B861" s="217"/>
      <c r="C861" s="218"/>
      <c r="D861" s="219"/>
      <c r="E861" s="208" t="str">
        <f xml:space="preserve"> 'Calc_In-periodODI'!E$167</f>
        <v xml:space="preserve">2029-30 Voluntary deferrals expressed in 2027-28 CPIH FYA prices sign reversed (Residential retail) </v>
      </c>
      <c r="F861" s="209">
        <f xml:space="preserve"> 'Calc_In-periodODI'!F$167</f>
        <v>0</v>
      </c>
      <c r="G861" s="208" t="str">
        <f xml:space="preserve"> 'Calc_In-periodODI'!G$167</f>
        <v>£m</v>
      </c>
      <c r="H861" s="209"/>
    </row>
    <row r="862" spans="1:8" s="208" customFormat="1" hidden="1" outlineLevel="2" x14ac:dyDescent="0.2">
      <c r="A862" s="217"/>
      <c r="B862" s="217"/>
      <c r="C862" s="218"/>
      <c r="D862" s="219"/>
      <c r="E862" s="208" t="str">
        <f xml:space="preserve"> 'Calc_In-periodODI'!E$168</f>
        <v xml:space="preserve">2029-30 Voluntary deferrals expressed in 2027-28 CPIH FYA prices sign reversed (Business retail) </v>
      </c>
      <c r="F862" s="209">
        <f xml:space="preserve"> 'Calc_In-periodODI'!F$168</f>
        <v>0</v>
      </c>
      <c r="G862" s="208" t="str">
        <f xml:space="preserve"> 'Calc_In-periodODI'!G$168</f>
        <v>£m</v>
      </c>
      <c r="H862" s="209"/>
    </row>
    <row r="863" spans="1:8" hidden="1" outlineLevel="2" x14ac:dyDescent="0.2">
      <c r="A863" s="3"/>
      <c r="B863" s="3"/>
      <c r="C863" s="10"/>
      <c r="D863" s="11"/>
      <c r="E863" s="211" t="s">
        <v>246</v>
      </c>
      <c r="F863" s="212">
        <f xml:space="preserve"> INDEX( $F$855:$F$862,MATCH("*(Residential Retail)*", $E$855:$E$862,0 ))</f>
        <v>0</v>
      </c>
      <c r="G863" s="211" t="s">
        <v>199</v>
      </c>
      <c r="H863" s="4"/>
    </row>
    <row r="864" spans="1:8" hidden="1" outlineLevel="2" x14ac:dyDescent="0.2"/>
    <row r="865" spans="1:8" hidden="1" outlineLevel="2" x14ac:dyDescent="0.2"/>
    <row r="866" spans="1:8" hidden="1" outlineLevel="2" x14ac:dyDescent="0.2">
      <c r="B866" s="33" t="s">
        <v>2307</v>
      </c>
    </row>
    <row r="867" spans="1:8" s="208" customFormat="1" hidden="1" outlineLevel="2" x14ac:dyDescent="0.2">
      <c r="A867" s="217"/>
      <c r="B867" s="217"/>
      <c r="C867" s="218"/>
      <c r="D867" s="219"/>
      <c r="E867" s="208" t="str">
        <f xml:space="preserve"> 'Calc_In-periodODI'!E$181</f>
        <v xml:space="preserve">2029-30 Other bespoke adjustments expressed in 2027-28 CPIH FYA prices (WR) </v>
      </c>
      <c r="F867" s="209">
        <f xml:space="preserve"> 'Calc_In-periodODI'!F$181</f>
        <v>0</v>
      </c>
      <c r="G867" s="208" t="str">
        <f xml:space="preserve"> 'Calc_In-periodODI'!G$181</f>
        <v>£m</v>
      </c>
      <c r="H867" s="209"/>
    </row>
    <row r="868" spans="1:8" s="208" customFormat="1" hidden="1" outlineLevel="2" x14ac:dyDescent="0.2">
      <c r="A868" s="217"/>
      <c r="B868" s="217"/>
      <c r="C868" s="218"/>
      <c r="D868" s="219"/>
      <c r="E868" s="208" t="str">
        <f xml:space="preserve"> 'Calc_In-periodODI'!E$182</f>
        <v xml:space="preserve">2029-30 Other bespoke adjustments expressed in 2027-28 CPIH FYA prices (WN) </v>
      </c>
      <c r="F868" s="209">
        <f xml:space="preserve"> 'Calc_In-periodODI'!F$182</f>
        <v>0</v>
      </c>
      <c r="G868" s="208" t="str">
        <f xml:space="preserve"> 'Calc_In-periodODI'!G$182</f>
        <v>£m</v>
      </c>
      <c r="H868" s="209"/>
    </row>
    <row r="869" spans="1:8" s="208" customFormat="1" hidden="1" outlineLevel="2" x14ac:dyDescent="0.2">
      <c r="A869" s="217"/>
      <c r="B869" s="217"/>
      <c r="C869" s="218"/>
      <c r="D869" s="219"/>
      <c r="E869" s="208" t="str">
        <f xml:space="preserve"> 'Calc_In-periodODI'!E$183</f>
        <v xml:space="preserve">2029-30 Other bespoke adjustments expressed in 2027-28 CPIH FYA prices (WWN) </v>
      </c>
      <c r="F869" s="209">
        <f xml:space="preserve"> 'Calc_In-periodODI'!F$183</f>
        <v>0</v>
      </c>
      <c r="G869" s="208" t="str">
        <f xml:space="preserve"> 'Calc_In-periodODI'!G$183</f>
        <v>£m</v>
      </c>
      <c r="H869" s="209"/>
    </row>
    <row r="870" spans="1:8" s="208" customFormat="1" hidden="1" outlineLevel="2" x14ac:dyDescent="0.2">
      <c r="A870" s="217"/>
      <c r="B870" s="217"/>
      <c r="C870" s="218"/>
      <c r="D870" s="219"/>
      <c r="E870" s="208" t="str">
        <f xml:space="preserve"> 'Calc_In-periodODI'!E$184</f>
        <v xml:space="preserve">2029-30 Other bespoke adjustments expressed in 2027-28 CPIH FYA prices (BR) </v>
      </c>
      <c r="F870" s="209">
        <f xml:space="preserve"> 'Calc_In-periodODI'!F$184</f>
        <v>0</v>
      </c>
      <c r="G870" s="208" t="str">
        <f xml:space="preserve"> 'Calc_In-periodODI'!G$184</f>
        <v>£m</v>
      </c>
      <c r="H870" s="209"/>
    </row>
    <row r="871" spans="1:8" s="208" customFormat="1" hidden="1" outlineLevel="2" x14ac:dyDescent="0.2">
      <c r="A871" s="217"/>
      <c r="B871" s="217"/>
      <c r="C871" s="218"/>
      <c r="D871" s="219"/>
      <c r="E871" s="208" t="str">
        <f xml:space="preserve"> 'Calc_In-periodODI'!E$185</f>
        <v xml:space="preserve">2029-30 Other bespoke adjustments expressed in 2027-28 CPIH FYA prices (ADDN1) </v>
      </c>
      <c r="F871" s="209">
        <f xml:space="preserve"> 'Calc_In-periodODI'!F$185</f>
        <v>0</v>
      </c>
      <c r="G871" s="208" t="str">
        <f xml:space="preserve"> 'Calc_In-periodODI'!G$185</f>
        <v>£m</v>
      </c>
      <c r="H871" s="209"/>
    </row>
    <row r="872" spans="1:8" s="208" customFormat="1" hidden="1" outlineLevel="2" x14ac:dyDescent="0.2">
      <c r="A872" s="217"/>
      <c r="B872" s="217"/>
      <c r="C872" s="218"/>
      <c r="D872" s="219"/>
      <c r="E872" s="208" t="str">
        <f xml:space="preserve"> 'Calc_In-periodODI'!E$186</f>
        <v xml:space="preserve">2029-30 Other bespoke adjustments expressed in 2027-28 CPIH FYA prices (ADDN2) </v>
      </c>
      <c r="F872" s="209">
        <f xml:space="preserve"> 'Calc_In-periodODI'!F$186</f>
        <v>0</v>
      </c>
      <c r="G872" s="208" t="str">
        <f xml:space="preserve"> 'Calc_In-periodODI'!G$186</f>
        <v>£m</v>
      </c>
      <c r="H872" s="209"/>
    </row>
    <row r="873" spans="1:8" s="208" customFormat="1" hidden="1" outlineLevel="2" x14ac:dyDescent="0.2">
      <c r="A873" s="217"/>
      <c r="B873" s="217"/>
      <c r="C873" s="218"/>
      <c r="D873" s="219"/>
      <c r="E873" s="208" t="str">
        <f xml:space="preserve"> 'Calc_In-periodODI'!E$187</f>
        <v xml:space="preserve">2029-30 Other bespoke adjustments expressed in 2027-28 CPIH FYA prices (Residential retail) </v>
      </c>
      <c r="F873" s="209">
        <f xml:space="preserve"> 'Calc_In-periodODI'!F$187</f>
        <v>0</v>
      </c>
      <c r="G873" s="208" t="str">
        <f xml:space="preserve"> 'Calc_In-periodODI'!G$187</f>
        <v>£m</v>
      </c>
      <c r="H873" s="209"/>
    </row>
    <row r="874" spans="1:8" s="208" customFormat="1" hidden="1" outlineLevel="2" x14ac:dyDescent="0.2">
      <c r="A874" s="217"/>
      <c r="B874" s="217"/>
      <c r="C874" s="218"/>
      <c r="D874" s="219"/>
      <c r="E874" s="208" t="str">
        <f xml:space="preserve"> 'Calc_In-periodODI'!E$188</f>
        <v xml:space="preserve">2029-30 Other bespoke adjustments expressed in 2027-28 CPIH FYA prices (Business retail) </v>
      </c>
      <c r="F874" s="209">
        <f xml:space="preserve"> 'Calc_In-periodODI'!F$188</f>
        <v>0</v>
      </c>
      <c r="G874" s="208" t="str">
        <f xml:space="preserve"> 'Calc_In-periodODI'!G$188</f>
        <v>£m</v>
      </c>
      <c r="H874" s="209"/>
    </row>
    <row r="875" spans="1:8" hidden="1" outlineLevel="2" x14ac:dyDescent="0.2">
      <c r="A875" s="3"/>
      <c r="B875" s="3"/>
      <c r="C875" s="10"/>
      <c r="D875" s="11"/>
      <c r="E875" s="211" t="s">
        <v>2307</v>
      </c>
      <c r="F875" s="212">
        <f xml:space="preserve"> INDEX( $F$867:$F$874,MATCH("*(Residential Retail)*", $E$867:$E$874,0 ))</f>
        <v>0</v>
      </c>
      <c r="G875" s="211" t="s">
        <v>199</v>
      </c>
      <c r="H875" s="4"/>
    </row>
    <row r="876" spans="1:8" hidden="1" outlineLevel="2" x14ac:dyDescent="0.2"/>
    <row r="877" spans="1:8" hidden="1" outlineLevel="2" x14ac:dyDescent="0.2"/>
    <row r="878" spans="1:8" hidden="1" outlineLevel="2" x14ac:dyDescent="0.2"/>
    <row r="879" spans="1:8" s="21" customFormat="1" hidden="1" outlineLevel="2" x14ac:dyDescent="0.2">
      <c r="A879" s="17"/>
      <c r="B879" s="17"/>
      <c r="C879" s="24"/>
      <c r="D879" s="32" t="s">
        <v>1897</v>
      </c>
    </row>
    <row r="880" spans="1:8" hidden="1" outlineLevel="2" x14ac:dyDescent="0.2"/>
    <row r="881" spans="1:8" hidden="1" outlineLevel="2" x14ac:dyDescent="0.2">
      <c r="B881" s="33" t="s">
        <v>2706</v>
      </c>
    </row>
    <row r="882" spans="1:8" s="208" customFormat="1" hidden="1" outlineLevel="2" x14ac:dyDescent="0.2">
      <c r="A882" s="217"/>
      <c r="B882" s="217"/>
      <c r="C882" s="218"/>
      <c r="D882" s="219"/>
      <c r="E882" s="208" t="str">
        <f xml:space="preserve"> 'Calc_In-periodODI'!E$121</f>
        <v xml:space="preserve">2029-30 ODI payments expressed in 2027-28 CPIH FYA prices (WR) </v>
      </c>
      <c r="F882" s="209">
        <f xml:space="preserve"> 'Calc_In-periodODI'!F$121</f>
        <v>0</v>
      </c>
      <c r="G882" s="208" t="str">
        <f xml:space="preserve"> 'Calc_In-periodODI'!G$121</f>
        <v>£m</v>
      </c>
      <c r="H882" s="209"/>
    </row>
    <row r="883" spans="1:8" s="208" customFormat="1" hidden="1" outlineLevel="2" x14ac:dyDescent="0.2">
      <c r="A883" s="217"/>
      <c r="B883" s="217"/>
      <c r="C883" s="218"/>
      <c r="D883" s="219"/>
      <c r="E883" s="208" t="str">
        <f xml:space="preserve"> 'Calc_In-periodODI'!E$122</f>
        <v xml:space="preserve">2029-30 ODI payments expressed in 2027-28 CPIH FYA prices (WN) </v>
      </c>
      <c r="F883" s="209">
        <f xml:space="preserve"> 'Calc_In-periodODI'!F$122</f>
        <v>0</v>
      </c>
      <c r="G883" s="208" t="str">
        <f xml:space="preserve"> 'Calc_In-periodODI'!G$122</f>
        <v>£m</v>
      </c>
      <c r="H883" s="209"/>
    </row>
    <row r="884" spans="1:8" s="208" customFormat="1" hidden="1" outlineLevel="2" x14ac:dyDescent="0.2">
      <c r="A884" s="217"/>
      <c r="B884" s="217"/>
      <c r="C884" s="218"/>
      <c r="D884" s="219"/>
      <c r="E884" s="208" t="str">
        <f xml:space="preserve"> 'Calc_In-periodODI'!E$123</f>
        <v xml:space="preserve">2029-30 ODI payments expressed in 2027-28 CPIH FYA prices (WWN) </v>
      </c>
      <c r="F884" s="209">
        <f xml:space="preserve"> 'Calc_In-periodODI'!F$123</f>
        <v>0</v>
      </c>
      <c r="G884" s="208" t="str">
        <f xml:space="preserve"> 'Calc_In-periodODI'!G$123</f>
        <v>£m</v>
      </c>
      <c r="H884" s="209"/>
    </row>
    <row r="885" spans="1:8" s="208" customFormat="1" hidden="1" outlineLevel="2" x14ac:dyDescent="0.2">
      <c r="A885" s="217"/>
      <c r="B885" s="217"/>
      <c r="C885" s="218"/>
      <c r="D885" s="219"/>
      <c r="E885" s="208" t="str">
        <f xml:space="preserve"> 'Calc_In-periodODI'!E$124</f>
        <v xml:space="preserve">2029-30 ODI payments expressed in 2027-28 CPIH FYA prices (BR) </v>
      </c>
      <c r="F885" s="209">
        <f xml:space="preserve"> 'Calc_In-periodODI'!F$124</f>
        <v>0</v>
      </c>
      <c r="G885" s="208" t="str">
        <f xml:space="preserve"> 'Calc_In-periodODI'!G$124</f>
        <v>£m</v>
      </c>
      <c r="H885" s="209"/>
    </row>
    <row r="886" spans="1:8" s="208" customFormat="1" hidden="1" outlineLevel="2" x14ac:dyDescent="0.2">
      <c r="A886" s="217"/>
      <c r="B886" s="217"/>
      <c r="C886" s="218"/>
      <c r="D886" s="219"/>
      <c r="E886" s="208" t="str">
        <f xml:space="preserve"> 'Calc_In-periodODI'!E$125</f>
        <v xml:space="preserve">2029-30 ODI payments expressed in 2027-28 CPIH FYA prices (ADDN1) </v>
      </c>
      <c r="F886" s="209">
        <f xml:space="preserve"> 'Calc_In-periodODI'!F$125</f>
        <v>0</v>
      </c>
      <c r="G886" s="208" t="str">
        <f xml:space="preserve"> 'Calc_In-periodODI'!G$125</f>
        <v>£m</v>
      </c>
      <c r="H886" s="209"/>
    </row>
    <row r="887" spans="1:8" s="208" customFormat="1" hidden="1" outlineLevel="2" x14ac:dyDescent="0.2">
      <c r="A887" s="217"/>
      <c r="B887" s="217"/>
      <c r="C887" s="218"/>
      <c r="D887" s="219"/>
      <c r="E887" s="208" t="str">
        <f xml:space="preserve"> 'Calc_In-periodODI'!E$126</f>
        <v xml:space="preserve">2029-30 ODI payments expressed in 2027-28 CPIH FYA prices (ADDN2) </v>
      </c>
      <c r="F887" s="209">
        <f xml:space="preserve"> 'Calc_In-periodODI'!F$126</f>
        <v>0</v>
      </c>
      <c r="G887" s="208" t="str">
        <f xml:space="preserve"> 'Calc_In-periodODI'!G$126</f>
        <v>£m</v>
      </c>
      <c r="H887" s="209"/>
    </row>
    <row r="888" spans="1:8" s="208" customFormat="1" hidden="1" outlineLevel="2" x14ac:dyDescent="0.2">
      <c r="A888" s="217"/>
      <c r="B888" s="217"/>
      <c r="C888" s="218"/>
      <c r="D888" s="219"/>
      <c r="E888" s="208" t="str">
        <f xml:space="preserve"> 'Calc_In-periodODI'!E$127</f>
        <v xml:space="preserve">2029-30 ODI payments expressed in 2027-28 CPIH FYA prices (Residential retail) </v>
      </c>
      <c r="F888" s="209">
        <f xml:space="preserve"> 'Calc_In-periodODI'!F$127</f>
        <v>0</v>
      </c>
      <c r="G888" s="208" t="str">
        <f xml:space="preserve"> 'Calc_In-periodODI'!G$127</f>
        <v>£m</v>
      </c>
      <c r="H888" s="209"/>
    </row>
    <row r="889" spans="1:8" s="208" customFormat="1" hidden="1" outlineLevel="2" x14ac:dyDescent="0.2">
      <c r="A889" s="217"/>
      <c r="B889" s="217"/>
      <c r="C889" s="218"/>
      <c r="D889" s="219"/>
      <c r="E889" s="208" t="str">
        <f xml:space="preserve"> 'Calc_In-periodODI'!E$128</f>
        <v xml:space="preserve">2029-30 ODI payments expressed in 2027-28 CPIH FYA prices (Business retail) </v>
      </c>
      <c r="F889" s="209">
        <f xml:space="preserve"> 'Calc_In-periodODI'!F$128</f>
        <v>0</v>
      </c>
      <c r="G889" s="208" t="str">
        <f xml:space="preserve"> 'Calc_In-periodODI'!G$128</f>
        <v>£m</v>
      </c>
      <c r="H889" s="209"/>
    </row>
    <row r="890" spans="1:8" hidden="1" outlineLevel="2" x14ac:dyDescent="0.2">
      <c r="A890" s="3"/>
      <c r="B890" s="3"/>
      <c r="C890" s="10"/>
      <c r="D890" s="11"/>
      <c r="E890" s="211" t="s">
        <v>2706</v>
      </c>
      <c r="F890" s="212">
        <f xml:space="preserve"> INDEX( $F$882:$F$889,MATCH("*(Business Retail)*", $E$882:$E$889,0 ))</f>
        <v>0</v>
      </c>
      <c r="G890" s="211" t="s">
        <v>199</v>
      </c>
      <c r="H890" s="4"/>
    </row>
    <row r="891" spans="1:8" hidden="1" outlineLevel="2" x14ac:dyDescent="0.2"/>
    <row r="892" spans="1:8" hidden="1" outlineLevel="2" x14ac:dyDescent="0.2"/>
    <row r="893" spans="1:8" hidden="1" outlineLevel="2" x14ac:dyDescent="0.2">
      <c r="B893" s="33" t="s">
        <v>1953</v>
      </c>
    </row>
    <row r="894" spans="1:8" s="208" customFormat="1" hidden="1" outlineLevel="2" x14ac:dyDescent="0.2">
      <c r="A894" s="217"/>
      <c r="B894" s="217"/>
      <c r="C894" s="218"/>
      <c r="D894" s="219"/>
      <c r="E894" s="208" t="str">
        <f xml:space="preserve"> 'Calc_In-periodODI'!E$141</f>
        <v xml:space="preserve">2029-30 Voluntary abatements expressed in 2027-28 CPIH FYA prices sign reversed (WR) </v>
      </c>
      <c r="F894" s="209">
        <f xml:space="preserve"> 'Calc_In-periodODI'!F$141</f>
        <v>0</v>
      </c>
      <c r="G894" s="208" t="str">
        <f xml:space="preserve"> 'Calc_In-periodODI'!G$141</f>
        <v>£m</v>
      </c>
      <c r="H894" s="209"/>
    </row>
    <row r="895" spans="1:8" s="208" customFormat="1" hidden="1" outlineLevel="2" x14ac:dyDescent="0.2">
      <c r="A895" s="217"/>
      <c r="B895" s="217"/>
      <c r="C895" s="218"/>
      <c r="D895" s="219"/>
      <c r="E895" s="208" t="str">
        <f xml:space="preserve"> 'Calc_In-periodODI'!E$142</f>
        <v xml:space="preserve">2029-30 Voluntary abatements expressed in 2027-28 CPIH FYA prices sign reversed (WN) </v>
      </c>
      <c r="F895" s="209">
        <f xml:space="preserve"> 'Calc_In-periodODI'!F$142</f>
        <v>0</v>
      </c>
      <c r="G895" s="208" t="str">
        <f xml:space="preserve"> 'Calc_In-periodODI'!G$142</f>
        <v>£m</v>
      </c>
      <c r="H895" s="209"/>
    </row>
    <row r="896" spans="1:8" s="208" customFormat="1" hidden="1" outlineLevel="2" x14ac:dyDescent="0.2">
      <c r="A896" s="217"/>
      <c r="B896" s="217"/>
      <c r="C896" s="218"/>
      <c r="D896" s="219"/>
      <c r="E896" s="208" t="str">
        <f xml:space="preserve"> 'Calc_In-periodODI'!E$143</f>
        <v xml:space="preserve">2029-30 Voluntary abatements expressed in 2027-28 CPIH FYA prices sign reversed (WWN) </v>
      </c>
      <c r="F896" s="209">
        <f xml:space="preserve"> 'Calc_In-periodODI'!F$143</f>
        <v>0</v>
      </c>
      <c r="G896" s="208" t="str">
        <f xml:space="preserve"> 'Calc_In-periodODI'!G$143</f>
        <v>£m</v>
      </c>
      <c r="H896" s="209"/>
    </row>
    <row r="897" spans="1:8" s="208" customFormat="1" hidden="1" outlineLevel="2" x14ac:dyDescent="0.2">
      <c r="A897" s="217"/>
      <c r="B897" s="217"/>
      <c r="C897" s="218"/>
      <c r="D897" s="219"/>
      <c r="E897" s="208" t="str">
        <f xml:space="preserve"> 'Calc_In-periodODI'!E$144</f>
        <v xml:space="preserve">2029-30 Voluntary abatements expressed in 2027-28 CPIH FYA prices sign reversed (BR) </v>
      </c>
      <c r="F897" s="209">
        <f xml:space="preserve"> 'Calc_In-periodODI'!F$144</f>
        <v>0</v>
      </c>
      <c r="G897" s="208" t="str">
        <f xml:space="preserve"> 'Calc_In-periodODI'!G$144</f>
        <v>£m</v>
      </c>
      <c r="H897" s="209"/>
    </row>
    <row r="898" spans="1:8" s="208" customFormat="1" hidden="1" outlineLevel="2" x14ac:dyDescent="0.2">
      <c r="A898" s="217"/>
      <c r="B898" s="217"/>
      <c r="C898" s="218"/>
      <c r="D898" s="219"/>
      <c r="E898" s="208" t="str">
        <f xml:space="preserve"> 'Calc_In-periodODI'!E$145</f>
        <v xml:space="preserve">2029-30 Voluntary abatements expressed in 2027-28 CPIH FYA prices sign reversed (ADDN1) </v>
      </c>
      <c r="F898" s="209">
        <f xml:space="preserve"> 'Calc_In-periodODI'!F$145</f>
        <v>0</v>
      </c>
      <c r="G898" s="208" t="str">
        <f xml:space="preserve"> 'Calc_In-periodODI'!G$145</f>
        <v>£m</v>
      </c>
      <c r="H898" s="209"/>
    </row>
    <row r="899" spans="1:8" s="208" customFormat="1" hidden="1" outlineLevel="2" x14ac:dyDescent="0.2">
      <c r="A899" s="217"/>
      <c r="B899" s="217"/>
      <c r="C899" s="218"/>
      <c r="D899" s="219"/>
      <c r="E899" s="208" t="str">
        <f xml:space="preserve"> 'Calc_In-periodODI'!E$146</f>
        <v xml:space="preserve">2029-30 Voluntary abatements expressed in 2027-28 CPIH FYA prices sign reversed (ADDN2) </v>
      </c>
      <c r="F899" s="209">
        <f xml:space="preserve"> 'Calc_In-periodODI'!F$146</f>
        <v>0</v>
      </c>
      <c r="G899" s="208" t="str">
        <f xml:space="preserve"> 'Calc_In-periodODI'!G$146</f>
        <v>£m</v>
      </c>
      <c r="H899" s="209"/>
    </row>
    <row r="900" spans="1:8" s="208" customFormat="1" hidden="1" outlineLevel="2" x14ac:dyDescent="0.2">
      <c r="A900" s="217"/>
      <c r="B900" s="217"/>
      <c r="C900" s="218"/>
      <c r="D900" s="219"/>
      <c r="E900" s="208" t="str">
        <f xml:space="preserve"> 'Calc_In-periodODI'!E$147</f>
        <v xml:space="preserve">2029-30 Voluntary abatements expressed in 2027-28 CPIH FYA prices sign reversed (Residential retail) </v>
      </c>
      <c r="F900" s="209">
        <f xml:space="preserve"> 'Calc_In-periodODI'!F$147</f>
        <v>0</v>
      </c>
      <c r="G900" s="208" t="str">
        <f xml:space="preserve"> 'Calc_In-periodODI'!G$147</f>
        <v>£m</v>
      </c>
      <c r="H900" s="209"/>
    </row>
    <row r="901" spans="1:8" s="208" customFormat="1" hidden="1" outlineLevel="2" x14ac:dyDescent="0.2">
      <c r="A901" s="217"/>
      <c r="B901" s="217"/>
      <c r="C901" s="218"/>
      <c r="D901" s="219"/>
      <c r="E901" s="208" t="str">
        <f xml:space="preserve"> 'Calc_In-periodODI'!E$148</f>
        <v xml:space="preserve">2029-30 Voluntary abatements expressed in 2027-28 CPIH FYA prices sign reversed (Business retail) </v>
      </c>
      <c r="F901" s="209">
        <f xml:space="preserve"> 'Calc_In-periodODI'!F$148</f>
        <v>0</v>
      </c>
      <c r="G901" s="208" t="str">
        <f xml:space="preserve"> 'Calc_In-periodODI'!G$148</f>
        <v>£m</v>
      </c>
      <c r="H901" s="209"/>
    </row>
    <row r="902" spans="1:8" hidden="1" outlineLevel="2" x14ac:dyDescent="0.2">
      <c r="A902" s="3"/>
      <c r="B902" s="3"/>
      <c r="C902" s="10"/>
      <c r="D902" s="11"/>
      <c r="E902" s="211" t="s">
        <v>1953</v>
      </c>
      <c r="F902" s="212">
        <f xml:space="preserve"> INDEX( $F$894:$F$901,MATCH("*(Business Retail)*", $E$894:$E$901,0 ))</f>
        <v>0</v>
      </c>
      <c r="G902" s="211" t="s">
        <v>199</v>
      </c>
      <c r="H902" s="4"/>
    </row>
    <row r="903" spans="1:8" hidden="1" outlineLevel="2" x14ac:dyDescent="0.2"/>
    <row r="904" spans="1:8" hidden="1" outlineLevel="2" x14ac:dyDescent="0.2"/>
    <row r="905" spans="1:8" hidden="1" outlineLevel="2" x14ac:dyDescent="0.2">
      <c r="B905" s="33" t="s">
        <v>67</v>
      </c>
    </row>
    <row r="906" spans="1:8" s="208" customFormat="1" hidden="1" outlineLevel="2" x14ac:dyDescent="0.2">
      <c r="A906" s="217"/>
      <c r="B906" s="217"/>
      <c r="C906" s="218"/>
      <c r="D906" s="219"/>
      <c r="E906" s="208" t="str">
        <f xml:space="preserve"> 'Calc_In-periodODI'!E$161</f>
        <v xml:space="preserve">2029-30 Voluntary deferrals expressed in 2027-28 CPIH FYA prices sign reversed (WR) </v>
      </c>
      <c r="F906" s="209">
        <f xml:space="preserve"> 'Calc_In-periodODI'!F$161</f>
        <v>0</v>
      </c>
      <c r="G906" s="208" t="str">
        <f xml:space="preserve"> 'Calc_In-periodODI'!G$161</f>
        <v>£m</v>
      </c>
      <c r="H906" s="209"/>
    </row>
    <row r="907" spans="1:8" s="208" customFormat="1" hidden="1" outlineLevel="2" x14ac:dyDescent="0.2">
      <c r="A907" s="217"/>
      <c r="B907" s="217"/>
      <c r="C907" s="218"/>
      <c r="D907" s="219"/>
      <c r="E907" s="208" t="str">
        <f xml:space="preserve"> 'Calc_In-periodODI'!E$162</f>
        <v xml:space="preserve">2029-30 Voluntary deferrals expressed in 2027-28 CPIH FYA prices sign reversed (WN) </v>
      </c>
      <c r="F907" s="209">
        <f xml:space="preserve"> 'Calc_In-periodODI'!F$162</f>
        <v>0</v>
      </c>
      <c r="G907" s="208" t="str">
        <f xml:space="preserve"> 'Calc_In-periodODI'!G$162</f>
        <v>£m</v>
      </c>
      <c r="H907" s="209"/>
    </row>
    <row r="908" spans="1:8" s="208" customFormat="1" hidden="1" outlineLevel="2" x14ac:dyDescent="0.2">
      <c r="A908" s="217"/>
      <c r="B908" s="217"/>
      <c r="C908" s="218"/>
      <c r="D908" s="219"/>
      <c r="E908" s="208" t="str">
        <f xml:space="preserve"> 'Calc_In-periodODI'!E$163</f>
        <v xml:space="preserve">2029-30 Voluntary deferrals expressed in 2027-28 CPIH FYA prices sign reversed (WWN) </v>
      </c>
      <c r="F908" s="209">
        <f xml:space="preserve"> 'Calc_In-periodODI'!F$163</f>
        <v>0</v>
      </c>
      <c r="G908" s="208" t="str">
        <f xml:space="preserve"> 'Calc_In-periodODI'!G$163</f>
        <v>£m</v>
      </c>
      <c r="H908" s="209"/>
    </row>
    <row r="909" spans="1:8" s="208" customFormat="1" hidden="1" outlineLevel="2" x14ac:dyDescent="0.2">
      <c r="A909" s="217"/>
      <c r="B909" s="217"/>
      <c r="C909" s="218"/>
      <c r="D909" s="219"/>
      <c r="E909" s="208" t="str">
        <f xml:space="preserve"> 'Calc_In-periodODI'!E$164</f>
        <v xml:space="preserve">2029-30 Voluntary deferrals expressed in 2027-28 CPIH FYA prices sign reversed (BR) </v>
      </c>
      <c r="F909" s="209">
        <f xml:space="preserve"> 'Calc_In-periodODI'!F$164</f>
        <v>0</v>
      </c>
      <c r="G909" s="208" t="str">
        <f xml:space="preserve"> 'Calc_In-periodODI'!G$164</f>
        <v>£m</v>
      </c>
      <c r="H909" s="209"/>
    </row>
    <row r="910" spans="1:8" s="208" customFormat="1" hidden="1" outlineLevel="2" x14ac:dyDescent="0.2">
      <c r="A910" s="217"/>
      <c r="B910" s="217"/>
      <c r="C910" s="218"/>
      <c r="D910" s="219"/>
      <c r="E910" s="208" t="str">
        <f xml:space="preserve"> 'Calc_In-periodODI'!E$165</f>
        <v xml:space="preserve">2029-30 Voluntary deferrals expressed in 2027-28 CPIH FYA prices sign reversed (ADDN1) </v>
      </c>
      <c r="F910" s="209">
        <f xml:space="preserve"> 'Calc_In-periodODI'!F$165</f>
        <v>0</v>
      </c>
      <c r="G910" s="208" t="str">
        <f xml:space="preserve"> 'Calc_In-periodODI'!G$165</f>
        <v>£m</v>
      </c>
      <c r="H910" s="209"/>
    </row>
    <row r="911" spans="1:8" s="208" customFormat="1" hidden="1" outlineLevel="2" x14ac:dyDescent="0.2">
      <c r="A911" s="217"/>
      <c r="B911" s="217"/>
      <c r="C911" s="218"/>
      <c r="D911" s="219"/>
      <c r="E911" s="208" t="str">
        <f xml:space="preserve"> 'Calc_In-periodODI'!E$166</f>
        <v xml:space="preserve">2029-30 Voluntary deferrals expressed in 2027-28 CPIH FYA prices sign reversed (ADDN2) </v>
      </c>
      <c r="F911" s="209">
        <f xml:space="preserve"> 'Calc_In-periodODI'!F$166</f>
        <v>0</v>
      </c>
      <c r="G911" s="208" t="str">
        <f xml:space="preserve"> 'Calc_In-periodODI'!G$166</f>
        <v>£m</v>
      </c>
      <c r="H911" s="209"/>
    </row>
    <row r="912" spans="1:8" s="208" customFormat="1" hidden="1" outlineLevel="2" x14ac:dyDescent="0.2">
      <c r="A912" s="217"/>
      <c r="B912" s="217"/>
      <c r="C912" s="218"/>
      <c r="D912" s="219"/>
      <c r="E912" s="208" t="str">
        <f xml:space="preserve"> 'Calc_In-periodODI'!E$167</f>
        <v xml:space="preserve">2029-30 Voluntary deferrals expressed in 2027-28 CPIH FYA prices sign reversed (Residential retail) </v>
      </c>
      <c r="F912" s="209">
        <f xml:space="preserve"> 'Calc_In-periodODI'!F$167</f>
        <v>0</v>
      </c>
      <c r="G912" s="208" t="str">
        <f xml:space="preserve"> 'Calc_In-periodODI'!G$167</f>
        <v>£m</v>
      </c>
      <c r="H912" s="209"/>
    </row>
    <row r="913" spans="1:8" s="208" customFormat="1" hidden="1" outlineLevel="2" x14ac:dyDescent="0.2">
      <c r="A913" s="217"/>
      <c r="B913" s="217"/>
      <c r="C913" s="218"/>
      <c r="D913" s="219"/>
      <c r="E913" s="208" t="str">
        <f xml:space="preserve"> 'Calc_In-periodODI'!E$168</f>
        <v xml:space="preserve">2029-30 Voluntary deferrals expressed in 2027-28 CPIH FYA prices sign reversed (Business retail) </v>
      </c>
      <c r="F913" s="209">
        <f xml:space="preserve"> 'Calc_In-periodODI'!F$168</f>
        <v>0</v>
      </c>
      <c r="G913" s="208" t="str">
        <f xml:space="preserve"> 'Calc_In-periodODI'!G$168</f>
        <v>£m</v>
      </c>
      <c r="H913" s="209"/>
    </row>
    <row r="914" spans="1:8" hidden="1" outlineLevel="2" x14ac:dyDescent="0.2">
      <c r="A914" s="3"/>
      <c r="B914" s="3"/>
      <c r="C914" s="10"/>
      <c r="D914" s="11"/>
      <c r="E914" s="211" t="s">
        <v>67</v>
      </c>
      <c r="F914" s="212">
        <f xml:space="preserve"> INDEX( $F$906:$F$913,MATCH("*(Business Retail)*", $E$906:$E$913,0 ))</f>
        <v>0</v>
      </c>
      <c r="G914" s="211" t="s">
        <v>199</v>
      </c>
      <c r="H914" s="4"/>
    </row>
    <row r="915" spans="1:8" hidden="1" outlineLevel="2" x14ac:dyDescent="0.2"/>
    <row r="916" spans="1:8" hidden="1" outlineLevel="2" x14ac:dyDescent="0.2"/>
    <row r="917" spans="1:8" hidden="1" outlineLevel="2" x14ac:dyDescent="0.2">
      <c r="B917" s="33" t="s">
        <v>1570</v>
      </c>
    </row>
    <row r="918" spans="1:8" s="208" customFormat="1" hidden="1" outlineLevel="2" x14ac:dyDescent="0.2">
      <c r="A918" s="217"/>
      <c r="B918" s="217"/>
      <c r="C918" s="218"/>
      <c r="D918" s="219"/>
      <c r="E918" s="208" t="str">
        <f xml:space="preserve"> 'Calc_In-periodODI'!E$181</f>
        <v xml:space="preserve">2029-30 Other bespoke adjustments expressed in 2027-28 CPIH FYA prices (WR) </v>
      </c>
      <c r="F918" s="209">
        <f xml:space="preserve"> 'Calc_In-periodODI'!F$181</f>
        <v>0</v>
      </c>
      <c r="G918" s="208" t="str">
        <f xml:space="preserve"> 'Calc_In-periodODI'!G$181</f>
        <v>£m</v>
      </c>
      <c r="H918" s="209"/>
    </row>
    <row r="919" spans="1:8" s="208" customFormat="1" hidden="1" outlineLevel="2" x14ac:dyDescent="0.2">
      <c r="A919" s="217"/>
      <c r="B919" s="217"/>
      <c r="C919" s="218"/>
      <c r="D919" s="219"/>
      <c r="E919" s="208" t="str">
        <f xml:space="preserve"> 'Calc_In-periodODI'!E$182</f>
        <v xml:space="preserve">2029-30 Other bespoke adjustments expressed in 2027-28 CPIH FYA prices (WN) </v>
      </c>
      <c r="F919" s="209">
        <f xml:space="preserve"> 'Calc_In-periodODI'!F$182</f>
        <v>0</v>
      </c>
      <c r="G919" s="208" t="str">
        <f xml:space="preserve"> 'Calc_In-periodODI'!G$182</f>
        <v>£m</v>
      </c>
      <c r="H919" s="209"/>
    </row>
    <row r="920" spans="1:8" s="208" customFormat="1" hidden="1" outlineLevel="2" x14ac:dyDescent="0.2">
      <c r="A920" s="217"/>
      <c r="B920" s="217"/>
      <c r="C920" s="218"/>
      <c r="D920" s="219"/>
      <c r="E920" s="208" t="str">
        <f xml:space="preserve"> 'Calc_In-periodODI'!E$183</f>
        <v xml:space="preserve">2029-30 Other bespoke adjustments expressed in 2027-28 CPIH FYA prices (WWN) </v>
      </c>
      <c r="F920" s="209">
        <f xml:space="preserve"> 'Calc_In-periodODI'!F$183</f>
        <v>0</v>
      </c>
      <c r="G920" s="208" t="str">
        <f xml:space="preserve"> 'Calc_In-periodODI'!G$183</f>
        <v>£m</v>
      </c>
      <c r="H920" s="209"/>
    </row>
    <row r="921" spans="1:8" s="208" customFormat="1" hidden="1" outlineLevel="2" x14ac:dyDescent="0.2">
      <c r="A921" s="217"/>
      <c r="B921" s="217"/>
      <c r="C921" s="218"/>
      <c r="D921" s="219"/>
      <c r="E921" s="208" t="str">
        <f xml:space="preserve"> 'Calc_In-periodODI'!E$184</f>
        <v xml:space="preserve">2029-30 Other bespoke adjustments expressed in 2027-28 CPIH FYA prices (BR) </v>
      </c>
      <c r="F921" s="209">
        <f xml:space="preserve"> 'Calc_In-periodODI'!F$184</f>
        <v>0</v>
      </c>
      <c r="G921" s="208" t="str">
        <f xml:space="preserve"> 'Calc_In-periodODI'!G$184</f>
        <v>£m</v>
      </c>
      <c r="H921" s="209"/>
    </row>
    <row r="922" spans="1:8" s="208" customFormat="1" hidden="1" outlineLevel="2" x14ac:dyDescent="0.2">
      <c r="A922" s="217"/>
      <c r="B922" s="217"/>
      <c r="C922" s="218"/>
      <c r="D922" s="219"/>
      <c r="E922" s="208" t="str">
        <f xml:space="preserve"> 'Calc_In-periodODI'!E$185</f>
        <v xml:space="preserve">2029-30 Other bespoke adjustments expressed in 2027-28 CPIH FYA prices (ADDN1) </v>
      </c>
      <c r="F922" s="209">
        <f xml:space="preserve"> 'Calc_In-periodODI'!F$185</f>
        <v>0</v>
      </c>
      <c r="G922" s="208" t="str">
        <f xml:space="preserve"> 'Calc_In-periodODI'!G$185</f>
        <v>£m</v>
      </c>
      <c r="H922" s="209"/>
    </row>
    <row r="923" spans="1:8" s="208" customFormat="1" hidden="1" outlineLevel="2" x14ac:dyDescent="0.2">
      <c r="A923" s="217"/>
      <c r="B923" s="217"/>
      <c r="C923" s="218"/>
      <c r="D923" s="219"/>
      <c r="E923" s="208" t="str">
        <f xml:space="preserve"> 'Calc_In-periodODI'!E$186</f>
        <v xml:space="preserve">2029-30 Other bespoke adjustments expressed in 2027-28 CPIH FYA prices (ADDN2) </v>
      </c>
      <c r="F923" s="209">
        <f xml:space="preserve"> 'Calc_In-periodODI'!F$186</f>
        <v>0</v>
      </c>
      <c r="G923" s="208" t="str">
        <f xml:space="preserve"> 'Calc_In-periodODI'!G$186</f>
        <v>£m</v>
      </c>
      <c r="H923" s="209"/>
    </row>
    <row r="924" spans="1:8" s="208" customFormat="1" hidden="1" outlineLevel="2" x14ac:dyDescent="0.2">
      <c r="A924" s="217"/>
      <c r="B924" s="217"/>
      <c r="C924" s="218"/>
      <c r="D924" s="219"/>
      <c r="E924" s="208" t="str">
        <f xml:space="preserve"> 'Calc_In-periodODI'!E$187</f>
        <v xml:space="preserve">2029-30 Other bespoke adjustments expressed in 2027-28 CPIH FYA prices (Residential retail) </v>
      </c>
      <c r="F924" s="209">
        <f xml:space="preserve"> 'Calc_In-periodODI'!F$187</f>
        <v>0</v>
      </c>
      <c r="G924" s="208" t="str">
        <f xml:space="preserve"> 'Calc_In-periodODI'!G$187</f>
        <v>£m</v>
      </c>
      <c r="H924" s="209"/>
    </row>
    <row r="925" spans="1:8" s="208" customFormat="1" hidden="1" outlineLevel="2" x14ac:dyDescent="0.2">
      <c r="A925" s="217"/>
      <c r="B925" s="217"/>
      <c r="C925" s="218"/>
      <c r="D925" s="219"/>
      <c r="E925" s="208" t="str">
        <f xml:space="preserve"> 'Calc_In-periodODI'!E$188</f>
        <v xml:space="preserve">2029-30 Other bespoke adjustments expressed in 2027-28 CPIH FYA prices (Business retail) </v>
      </c>
      <c r="F925" s="209">
        <f xml:space="preserve"> 'Calc_In-periodODI'!F$188</f>
        <v>0</v>
      </c>
      <c r="G925" s="208" t="str">
        <f xml:space="preserve"> 'Calc_In-periodODI'!G$188</f>
        <v>£m</v>
      </c>
      <c r="H925" s="209"/>
    </row>
    <row r="926" spans="1:8" hidden="1" outlineLevel="2" x14ac:dyDescent="0.2">
      <c r="A926" s="3"/>
      <c r="B926" s="3"/>
      <c r="C926" s="10"/>
      <c r="D926" s="11"/>
      <c r="E926" s="211" t="s">
        <v>1570</v>
      </c>
      <c r="F926" s="212">
        <f xml:space="preserve"> INDEX( $F$918:$F$925,MATCH("*(Business Retail)*", $E$918:$E$925,0 ))</f>
        <v>0</v>
      </c>
      <c r="G926" s="211" t="s">
        <v>199</v>
      </c>
      <c r="H926" s="4"/>
    </row>
    <row r="927" spans="1:8" hidden="1" outlineLevel="2" x14ac:dyDescent="0.2"/>
    <row r="928" spans="1:8" hidden="1" outlineLevel="1" x14ac:dyDescent="0.2"/>
    <row r="929" spans="1:8" hidden="1" outlineLevel="1" x14ac:dyDescent="0.2"/>
    <row r="930" spans="1:8" s="21" customFormat="1" hidden="1" outlineLevel="1" x14ac:dyDescent="0.2">
      <c r="A930" s="17"/>
      <c r="B930" s="17"/>
      <c r="C930" s="35" t="s">
        <v>2886</v>
      </c>
      <c r="D930" s="31"/>
    </row>
    <row r="931" spans="1:8" hidden="1" outlineLevel="1" x14ac:dyDescent="0.2"/>
    <row r="932" spans="1:8" hidden="1" outlineLevel="2" x14ac:dyDescent="0.2"/>
    <row r="933" spans="1:8" s="21" customFormat="1" hidden="1" outlineLevel="2" x14ac:dyDescent="0.2">
      <c r="A933" s="17"/>
      <c r="B933" s="17"/>
      <c r="C933" s="24"/>
      <c r="D933" s="32" t="s">
        <v>1096</v>
      </c>
    </row>
    <row r="934" spans="1:8" hidden="1" outlineLevel="2" x14ac:dyDescent="0.2"/>
    <row r="935" spans="1:8" hidden="1" outlineLevel="2" x14ac:dyDescent="0.2">
      <c r="B935" s="33" t="s">
        <v>247</v>
      </c>
    </row>
    <row r="936" spans="1:8" s="208" customFormat="1" hidden="1" outlineLevel="2" x14ac:dyDescent="0.2">
      <c r="A936" s="217"/>
      <c r="B936" s="217"/>
      <c r="C936" s="218"/>
      <c r="D936" s="219"/>
      <c r="E936" s="208" t="str">
        <f xml:space="preserve"> 'Calc_In-periodODI'!E$214</f>
        <v xml:space="preserve">2028-30 ODI payments expressed in 2027-28 CPIH FYA prices (WR) </v>
      </c>
      <c r="F936" s="209">
        <f xml:space="preserve"> 'Calc_In-periodODI'!F$214</f>
        <v>0</v>
      </c>
      <c r="G936" s="208" t="str">
        <f xml:space="preserve"> 'Calc_In-periodODI'!G$214</f>
        <v>£m</v>
      </c>
      <c r="H936" s="209"/>
    </row>
    <row r="937" spans="1:8" s="208" customFormat="1" hidden="1" outlineLevel="2" x14ac:dyDescent="0.2">
      <c r="A937" s="217"/>
      <c r="B937" s="217"/>
      <c r="C937" s="218"/>
      <c r="D937" s="219"/>
      <c r="E937" s="208" t="str">
        <f xml:space="preserve"> 'Calc_In-periodODI'!E$215</f>
        <v xml:space="preserve">2028-30 ODI payments expressed in 2027-28 CPIH FYA prices (WN) </v>
      </c>
      <c r="F937" s="209">
        <f xml:space="preserve"> 'Calc_In-periodODI'!F$215</f>
        <v>0</v>
      </c>
      <c r="G937" s="208" t="str">
        <f xml:space="preserve"> 'Calc_In-periodODI'!G$215</f>
        <v>£m</v>
      </c>
      <c r="H937" s="209"/>
    </row>
    <row r="938" spans="1:8" s="208" customFormat="1" hidden="1" outlineLevel="2" x14ac:dyDescent="0.2">
      <c r="A938" s="217"/>
      <c r="B938" s="217"/>
      <c r="C938" s="218"/>
      <c r="D938" s="219"/>
      <c r="E938" s="208" t="str">
        <f xml:space="preserve"> 'Calc_In-periodODI'!E$216</f>
        <v xml:space="preserve">2028-30 ODI payments expressed in 2027-28 CPIH FYA prices (WWN) </v>
      </c>
      <c r="F938" s="209">
        <f xml:space="preserve"> 'Calc_In-periodODI'!F$216</f>
        <v>0</v>
      </c>
      <c r="G938" s="208" t="str">
        <f xml:space="preserve"> 'Calc_In-periodODI'!G$216</f>
        <v>£m</v>
      </c>
      <c r="H938" s="209"/>
    </row>
    <row r="939" spans="1:8" s="208" customFormat="1" hidden="1" outlineLevel="2" x14ac:dyDescent="0.2">
      <c r="A939" s="217"/>
      <c r="B939" s="217"/>
      <c r="C939" s="218"/>
      <c r="D939" s="219"/>
      <c r="E939" s="208" t="str">
        <f xml:space="preserve"> 'Calc_In-periodODI'!E$217</f>
        <v xml:space="preserve">2028-30 ODI payments expressed in 2027-28 CPIH FYA prices (BR) </v>
      </c>
      <c r="F939" s="209">
        <f xml:space="preserve"> 'Calc_In-periodODI'!F$217</f>
        <v>0</v>
      </c>
      <c r="G939" s="208" t="str">
        <f xml:space="preserve"> 'Calc_In-periodODI'!G$217</f>
        <v>£m</v>
      </c>
      <c r="H939" s="209"/>
    </row>
    <row r="940" spans="1:8" s="208" customFormat="1" hidden="1" outlineLevel="2" x14ac:dyDescent="0.2">
      <c r="A940" s="217"/>
      <c r="B940" s="217"/>
      <c r="C940" s="218"/>
      <c r="D940" s="219"/>
      <c r="E940" s="208" t="str">
        <f xml:space="preserve"> 'Calc_In-periodODI'!E$218</f>
        <v xml:space="preserve">2028-30 ODI payments expressed in 2027-28 CPIH FYA prices (ADDN1) </v>
      </c>
      <c r="F940" s="209">
        <f xml:space="preserve"> 'Calc_In-periodODI'!F$218</f>
        <v>0</v>
      </c>
      <c r="G940" s="208" t="str">
        <f xml:space="preserve"> 'Calc_In-periodODI'!G$218</f>
        <v>£m</v>
      </c>
      <c r="H940" s="209"/>
    </row>
    <row r="941" spans="1:8" s="208" customFormat="1" hidden="1" outlineLevel="2" x14ac:dyDescent="0.2">
      <c r="A941" s="217"/>
      <c r="B941" s="217"/>
      <c r="C941" s="218"/>
      <c r="D941" s="219"/>
      <c r="E941" s="208" t="str">
        <f xml:space="preserve"> 'Calc_In-periodODI'!E$219</f>
        <v xml:space="preserve">2028-30 ODI payments expressed in 2027-28 CPIH FYA prices (ADDN2) </v>
      </c>
      <c r="F941" s="209">
        <f xml:space="preserve"> 'Calc_In-periodODI'!F$219</f>
        <v>0</v>
      </c>
      <c r="G941" s="208" t="str">
        <f xml:space="preserve"> 'Calc_In-periodODI'!G$219</f>
        <v>£m</v>
      </c>
      <c r="H941" s="209"/>
    </row>
    <row r="942" spans="1:8" s="208" customFormat="1" hidden="1" outlineLevel="2" x14ac:dyDescent="0.2">
      <c r="A942" s="217"/>
      <c r="B942" s="217"/>
      <c r="C942" s="218"/>
      <c r="D942" s="219"/>
      <c r="E942" s="208" t="str">
        <f xml:space="preserve"> 'Calc_In-periodODI'!E$220</f>
        <v xml:space="preserve">2028-30 ODI payments expressed in 2027-28 CPIH FYA prices (Residential retail) </v>
      </c>
      <c r="F942" s="209">
        <f xml:space="preserve"> 'Calc_In-periodODI'!F$220</f>
        <v>0</v>
      </c>
      <c r="G942" s="208" t="str">
        <f xml:space="preserve"> 'Calc_In-periodODI'!G$220</f>
        <v>£m</v>
      </c>
      <c r="H942" s="209"/>
    </row>
    <row r="943" spans="1:8" s="208" customFormat="1" hidden="1" outlineLevel="2" x14ac:dyDescent="0.2">
      <c r="A943" s="217"/>
      <c r="B943" s="217"/>
      <c r="C943" s="218"/>
      <c r="D943" s="219"/>
      <c r="E943" s="208" t="str">
        <f xml:space="preserve"> 'Calc_In-periodODI'!E$221</f>
        <v xml:space="preserve">2028-30 ODI payments expressed in 2027-28 CPIH FYA prices (Business retail) </v>
      </c>
      <c r="F943" s="209">
        <f xml:space="preserve"> 'Calc_In-periodODI'!F$221</f>
        <v>0</v>
      </c>
      <c r="G943" s="208" t="str">
        <f xml:space="preserve"> 'Calc_In-periodODI'!G$221</f>
        <v>£m</v>
      </c>
      <c r="H943" s="209"/>
    </row>
    <row r="944" spans="1:8" hidden="1" outlineLevel="2" x14ac:dyDescent="0.2">
      <c r="A944" s="3"/>
      <c r="B944" s="3"/>
      <c r="C944" s="10"/>
      <c r="D944" s="11"/>
      <c r="E944" s="211" t="s">
        <v>247</v>
      </c>
      <c r="F944" s="212">
        <f xml:space="preserve"> INDEX( $F$936:$F$943,MATCH("*(WR)*", $E$936:$E$943,0 ))</f>
        <v>0</v>
      </c>
      <c r="G944" s="211" t="s">
        <v>199</v>
      </c>
      <c r="H944" s="4"/>
    </row>
    <row r="945" spans="1:8" hidden="1" outlineLevel="2" x14ac:dyDescent="0.2"/>
    <row r="946" spans="1:8" hidden="1" outlineLevel="2" x14ac:dyDescent="0.2"/>
    <row r="947" spans="1:8" hidden="1" outlineLevel="2" x14ac:dyDescent="0.2">
      <c r="B947" s="33" t="s">
        <v>1767</v>
      </c>
    </row>
    <row r="948" spans="1:8" s="208" customFormat="1" hidden="1" outlineLevel="2" x14ac:dyDescent="0.2">
      <c r="A948" s="217"/>
      <c r="B948" s="217"/>
      <c r="C948" s="218"/>
      <c r="D948" s="219"/>
      <c r="E948" s="208" t="str">
        <f xml:space="preserve"> 'Calc_In-periodODI'!E$241</f>
        <v xml:space="preserve">2028-30 Voluntary abatements expressed in 2027-28 CPIH FYA prices sign reversed (WR) </v>
      </c>
      <c r="F948" s="209">
        <f xml:space="preserve"> 'Calc_In-periodODI'!F$241</f>
        <v>0</v>
      </c>
      <c r="G948" s="208" t="str">
        <f xml:space="preserve"> 'Calc_In-periodODI'!G$241</f>
        <v>£m</v>
      </c>
      <c r="H948" s="209"/>
    </row>
    <row r="949" spans="1:8" s="208" customFormat="1" hidden="1" outlineLevel="2" x14ac:dyDescent="0.2">
      <c r="A949" s="217"/>
      <c r="B949" s="217"/>
      <c r="C949" s="218"/>
      <c r="D949" s="219"/>
      <c r="E949" s="208" t="str">
        <f xml:space="preserve"> 'Calc_In-periodODI'!E$242</f>
        <v xml:space="preserve">2028-30 Voluntary abatements expressed in 2027-28 CPIH FYA prices sign reversed (WN) </v>
      </c>
      <c r="F949" s="209">
        <f xml:space="preserve"> 'Calc_In-periodODI'!F$242</f>
        <v>0</v>
      </c>
      <c r="G949" s="208" t="str">
        <f xml:space="preserve"> 'Calc_In-periodODI'!G$242</f>
        <v>£m</v>
      </c>
      <c r="H949" s="209"/>
    </row>
    <row r="950" spans="1:8" s="208" customFormat="1" hidden="1" outlineLevel="2" x14ac:dyDescent="0.2">
      <c r="A950" s="217"/>
      <c r="B950" s="217"/>
      <c r="C950" s="218"/>
      <c r="D950" s="219"/>
      <c r="E950" s="208" t="str">
        <f xml:space="preserve"> 'Calc_In-periodODI'!E$243</f>
        <v xml:space="preserve">2028-30 Voluntary abatements expressed in 2027-28 CPIH FYA prices sign reversed (WWN) </v>
      </c>
      <c r="F950" s="209">
        <f xml:space="preserve"> 'Calc_In-periodODI'!F$243</f>
        <v>0</v>
      </c>
      <c r="G950" s="208" t="str">
        <f xml:space="preserve"> 'Calc_In-periodODI'!G$243</f>
        <v>£m</v>
      </c>
      <c r="H950" s="209"/>
    </row>
    <row r="951" spans="1:8" s="208" customFormat="1" hidden="1" outlineLevel="2" x14ac:dyDescent="0.2">
      <c r="A951" s="217"/>
      <c r="B951" s="217"/>
      <c r="C951" s="218"/>
      <c r="D951" s="219"/>
      <c r="E951" s="208" t="str">
        <f xml:space="preserve"> 'Calc_In-periodODI'!E$244</f>
        <v xml:space="preserve">2028-30 Voluntary abatements expressed in 2027-28 CPIH FYA prices sign reversed (BR) </v>
      </c>
      <c r="F951" s="209">
        <f xml:space="preserve"> 'Calc_In-periodODI'!F$244</f>
        <v>0</v>
      </c>
      <c r="G951" s="208" t="str">
        <f xml:space="preserve"> 'Calc_In-periodODI'!G$244</f>
        <v>£m</v>
      </c>
      <c r="H951" s="209"/>
    </row>
    <row r="952" spans="1:8" s="208" customFormat="1" hidden="1" outlineLevel="2" x14ac:dyDescent="0.2">
      <c r="A952" s="217"/>
      <c r="B952" s="217"/>
      <c r="C952" s="218"/>
      <c r="D952" s="219"/>
      <c r="E952" s="208" t="str">
        <f xml:space="preserve"> 'Calc_In-periodODI'!E$245</f>
        <v xml:space="preserve">2028-30 Voluntary abatements expressed in 2027-28 CPIH FYA prices sign reversed (ADDN1) </v>
      </c>
      <c r="F952" s="209">
        <f xml:space="preserve"> 'Calc_In-periodODI'!F$245</f>
        <v>0</v>
      </c>
      <c r="G952" s="208" t="str">
        <f xml:space="preserve"> 'Calc_In-periodODI'!G$245</f>
        <v>£m</v>
      </c>
      <c r="H952" s="209"/>
    </row>
    <row r="953" spans="1:8" s="208" customFormat="1" hidden="1" outlineLevel="2" x14ac:dyDescent="0.2">
      <c r="A953" s="217"/>
      <c r="B953" s="217"/>
      <c r="C953" s="218"/>
      <c r="D953" s="219"/>
      <c r="E953" s="208" t="str">
        <f xml:space="preserve"> 'Calc_In-periodODI'!E$246</f>
        <v xml:space="preserve">2028-30 Voluntary abatements expressed in 2027-28 CPIH FYA prices sign reversed (ADDN2) </v>
      </c>
      <c r="F953" s="209">
        <f xml:space="preserve"> 'Calc_In-periodODI'!F$246</f>
        <v>0</v>
      </c>
      <c r="G953" s="208" t="str">
        <f xml:space="preserve"> 'Calc_In-periodODI'!G$246</f>
        <v>£m</v>
      </c>
      <c r="H953" s="209"/>
    </row>
    <row r="954" spans="1:8" s="208" customFormat="1" hidden="1" outlineLevel="2" x14ac:dyDescent="0.2">
      <c r="A954" s="217"/>
      <c r="B954" s="217"/>
      <c r="C954" s="218"/>
      <c r="D954" s="219"/>
      <c r="E954" s="208" t="str">
        <f xml:space="preserve"> 'Calc_In-periodODI'!E$247</f>
        <v xml:space="preserve">2028-30 Voluntary abatements expressed in 2027-28 CPIH FYA prices sign reversed (Residential retail) </v>
      </c>
      <c r="F954" s="209">
        <f xml:space="preserve"> 'Calc_In-periodODI'!F$247</f>
        <v>0</v>
      </c>
      <c r="G954" s="208" t="str">
        <f xml:space="preserve"> 'Calc_In-periodODI'!G$247</f>
        <v>£m</v>
      </c>
      <c r="H954" s="209"/>
    </row>
    <row r="955" spans="1:8" s="208" customFormat="1" hidden="1" outlineLevel="2" x14ac:dyDescent="0.2">
      <c r="A955" s="217"/>
      <c r="B955" s="217"/>
      <c r="C955" s="218"/>
      <c r="D955" s="219"/>
      <c r="E955" s="208" t="str">
        <f xml:space="preserve"> 'Calc_In-periodODI'!E$248</f>
        <v xml:space="preserve">2028-30 Voluntary abatements expressed in 2027-28 CPIH FYA prices sign reversed (Business retail) </v>
      </c>
      <c r="F955" s="209">
        <f xml:space="preserve"> 'Calc_In-periodODI'!F$248</f>
        <v>0</v>
      </c>
      <c r="G955" s="208" t="str">
        <f xml:space="preserve"> 'Calc_In-periodODI'!G$248</f>
        <v>£m</v>
      </c>
      <c r="H955" s="209"/>
    </row>
    <row r="956" spans="1:8" hidden="1" outlineLevel="2" x14ac:dyDescent="0.2">
      <c r="A956" s="3"/>
      <c r="B956" s="3"/>
      <c r="C956" s="10"/>
      <c r="D956" s="11"/>
      <c r="E956" s="211" t="s">
        <v>1767</v>
      </c>
      <c r="F956" s="212">
        <f xml:space="preserve"> INDEX( $F$948:$F$955,MATCH("*(WR)*", $E$948:$E$955,0 ))</f>
        <v>0</v>
      </c>
      <c r="G956" s="211" t="s">
        <v>199</v>
      </c>
      <c r="H956" s="4"/>
    </row>
    <row r="957" spans="1:8" hidden="1" outlineLevel="2" x14ac:dyDescent="0.2"/>
    <row r="958" spans="1:8" hidden="1" outlineLevel="2" x14ac:dyDescent="0.2"/>
    <row r="959" spans="1:8" hidden="1" outlineLevel="2" x14ac:dyDescent="0.2">
      <c r="B959" s="33" t="s">
        <v>1571</v>
      </c>
    </row>
    <row r="960" spans="1:8" s="208" customFormat="1" hidden="1" outlineLevel="2" x14ac:dyDescent="0.2">
      <c r="A960" s="217"/>
      <c r="B960" s="217"/>
      <c r="C960" s="218"/>
      <c r="D960" s="219"/>
      <c r="E960" s="208" t="str">
        <f xml:space="preserve"> 'Calc_In-periodODI'!E$268</f>
        <v xml:space="preserve">2028-30 Voluntary deferrals expressed in 2027-28 CPIH FYA prices sign reversed (WR) </v>
      </c>
      <c r="F960" s="209">
        <f xml:space="preserve"> 'Calc_In-periodODI'!F$268</f>
        <v>0</v>
      </c>
      <c r="G960" s="208" t="str">
        <f xml:space="preserve"> 'Calc_In-periodODI'!G$268</f>
        <v>£m</v>
      </c>
      <c r="H960" s="209"/>
    </row>
    <row r="961" spans="1:8" s="208" customFormat="1" hidden="1" outlineLevel="2" x14ac:dyDescent="0.2">
      <c r="A961" s="217"/>
      <c r="B961" s="217"/>
      <c r="C961" s="218"/>
      <c r="D961" s="219"/>
      <c r="E961" s="208" t="str">
        <f xml:space="preserve"> 'Calc_In-periodODI'!E$269</f>
        <v xml:space="preserve">2028-30 Voluntary deferrals expressed in 2027-28 CPIH FYA prices sign reversed (WN) </v>
      </c>
      <c r="F961" s="209">
        <f xml:space="preserve"> 'Calc_In-periodODI'!F$269</f>
        <v>0</v>
      </c>
      <c r="G961" s="208" t="str">
        <f xml:space="preserve"> 'Calc_In-periodODI'!G$269</f>
        <v>£m</v>
      </c>
      <c r="H961" s="209"/>
    </row>
    <row r="962" spans="1:8" s="208" customFormat="1" hidden="1" outlineLevel="2" x14ac:dyDescent="0.2">
      <c r="A962" s="217"/>
      <c r="B962" s="217"/>
      <c r="C962" s="218"/>
      <c r="D962" s="219"/>
      <c r="E962" s="208" t="str">
        <f xml:space="preserve"> 'Calc_In-periodODI'!E$270</f>
        <v xml:space="preserve">2028-30 Voluntary deferrals expressed in 2027-28 CPIH FYA prices sign reversed (WWN) </v>
      </c>
      <c r="F962" s="209">
        <f xml:space="preserve"> 'Calc_In-periodODI'!F$270</f>
        <v>0</v>
      </c>
      <c r="G962" s="208" t="str">
        <f xml:space="preserve"> 'Calc_In-periodODI'!G$270</f>
        <v>£m</v>
      </c>
      <c r="H962" s="209"/>
    </row>
    <row r="963" spans="1:8" s="208" customFormat="1" hidden="1" outlineLevel="2" x14ac:dyDescent="0.2">
      <c r="A963" s="217"/>
      <c r="B963" s="217"/>
      <c r="C963" s="218"/>
      <c r="D963" s="219"/>
      <c r="E963" s="208" t="str">
        <f xml:space="preserve"> 'Calc_In-periodODI'!E$271</f>
        <v xml:space="preserve">2028-30 Voluntary deferrals expressed in 2027-28 CPIH FYA prices sign reversed (BR) </v>
      </c>
      <c r="F963" s="209">
        <f xml:space="preserve"> 'Calc_In-periodODI'!F$271</f>
        <v>0</v>
      </c>
      <c r="G963" s="208" t="str">
        <f xml:space="preserve"> 'Calc_In-periodODI'!G$271</f>
        <v>£m</v>
      </c>
      <c r="H963" s="209"/>
    </row>
    <row r="964" spans="1:8" s="208" customFormat="1" hidden="1" outlineLevel="2" x14ac:dyDescent="0.2">
      <c r="A964" s="217"/>
      <c r="B964" s="217"/>
      <c r="C964" s="218"/>
      <c r="D964" s="219"/>
      <c r="E964" s="208" t="str">
        <f xml:space="preserve"> 'Calc_In-periodODI'!E$272</f>
        <v xml:space="preserve">2028-30 Voluntary deferrals expressed in 2027-28 CPIH FYA prices sign reversed (ADDN1) </v>
      </c>
      <c r="F964" s="209">
        <f xml:space="preserve"> 'Calc_In-periodODI'!F$272</f>
        <v>0</v>
      </c>
      <c r="G964" s="208" t="str">
        <f xml:space="preserve"> 'Calc_In-periodODI'!G$272</f>
        <v>£m</v>
      </c>
      <c r="H964" s="209"/>
    </row>
    <row r="965" spans="1:8" s="208" customFormat="1" hidden="1" outlineLevel="2" x14ac:dyDescent="0.2">
      <c r="A965" s="217"/>
      <c r="B965" s="217"/>
      <c r="C965" s="218"/>
      <c r="D965" s="219"/>
      <c r="E965" s="208" t="str">
        <f xml:space="preserve"> 'Calc_In-periodODI'!E$273</f>
        <v xml:space="preserve">2028-30 Voluntary deferrals expressed in 2027-28 CPIH FYA prices sign reversed (ADDN2) </v>
      </c>
      <c r="F965" s="209">
        <f xml:space="preserve"> 'Calc_In-periodODI'!F$273</f>
        <v>0</v>
      </c>
      <c r="G965" s="208" t="str">
        <f xml:space="preserve"> 'Calc_In-periodODI'!G$273</f>
        <v>£m</v>
      </c>
      <c r="H965" s="209"/>
    </row>
    <row r="966" spans="1:8" s="208" customFormat="1" hidden="1" outlineLevel="2" x14ac:dyDescent="0.2">
      <c r="A966" s="217"/>
      <c r="B966" s="217"/>
      <c r="C966" s="218"/>
      <c r="D966" s="219"/>
      <c r="E966" s="208" t="str">
        <f xml:space="preserve"> 'Calc_In-periodODI'!E$274</f>
        <v xml:space="preserve">2028-30 Voluntary deferrals expressed in 2027-28 CPIH FYA prices sign reversed (Residential retail) </v>
      </c>
      <c r="F966" s="209">
        <f xml:space="preserve"> 'Calc_In-periodODI'!F$274</f>
        <v>0</v>
      </c>
      <c r="G966" s="208" t="str">
        <f xml:space="preserve"> 'Calc_In-periodODI'!G$274</f>
        <v>£m</v>
      </c>
      <c r="H966" s="209"/>
    </row>
    <row r="967" spans="1:8" s="208" customFormat="1" hidden="1" outlineLevel="2" x14ac:dyDescent="0.2">
      <c r="A967" s="217"/>
      <c r="B967" s="217"/>
      <c r="C967" s="218"/>
      <c r="D967" s="219"/>
      <c r="E967" s="208" t="str">
        <f xml:space="preserve"> 'Calc_In-periodODI'!E$275</f>
        <v xml:space="preserve">2028-30 Voluntary deferrals expressed in 2027-28 CPIH FYA prices sign reversed (Business retail) </v>
      </c>
      <c r="F967" s="209">
        <f xml:space="preserve"> 'Calc_In-periodODI'!F$275</f>
        <v>0</v>
      </c>
      <c r="G967" s="208" t="str">
        <f xml:space="preserve"> 'Calc_In-periodODI'!G$275</f>
        <v>£m</v>
      </c>
      <c r="H967" s="209"/>
    </row>
    <row r="968" spans="1:8" hidden="1" outlineLevel="2" x14ac:dyDescent="0.2">
      <c r="A968" s="3"/>
      <c r="B968" s="3"/>
      <c r="C968" s="10"/>
      <c r="D968" s="11"/>
      <c r="E968" s="211" t="s">
        <v>1571</v>
      </c>
      <c r="F968" s="212">
        <f xml:space="preserve"> INDEX( $F$960:$F$967,MATCH("*(WR)*", $E$960:$E$967,0 ))</f>
        <v>0</v>
      </c>
      <c r="G968" s="211" t="s">
        <v>199</v>
      </c>
      <c r="H968" s="4"/>
    </row>
    <row r="969" spans="1:8" hidden="1" outlineLevel="2" x14ac:dyDescent="0.2"/>
    <row r="970" spans="1:8" hidden="1" outlineLevel="2" x14ac:dyDescent="0.2"/>
    <row r="971" spans="1:8" hidden="1" outlineLevel="2" x14ac:dyDescent="0.2">
      <c r="B971" s="33" t="s">
        <v>415</v>
      </c>
    </row>
    <row r="972" spans="1:8" s="208" customFormat="1" hidden="1" outlineLevel="2" x14ac:dyDescent="0.2">
      <c r="A972" s="217"/>
      <c r="B972" s="217"/>
      <c r="C972" s="218"/>
      <c r="D972" s="219"/>
      <c r="E972" s="208" t="str">
        <f xml:space="preserve"> 'Calc_In-periodODI'!E$295</f>
        <v xml:space="preserve">2028-30 Other bespoke adjustments expressed in 2027-28 CPIH FYA prices (WR) </v>
      </c>
      <c r="F972" s="209">
        <f xml:space="preserve"> 'Calc_In-periodODI'!F$295</f>
        <v>0</v>
      </c>
      <c r="G972" s="208" t="str">
        <f xml:space="preserve"> 'Calc_In-periodODI'!G$295</f>
        <v>£m</v>
      </c>
      <c r="H972" s="209"/>
    </row>
    <row r="973" spans="1:8" s="208" customFormat="1" hidden="1" outlineLevel="2" x14ac:dyDescent="0.2">
      <c r="A973" s="217"/>
      <c r="B973" s="217"/>
      <c r="C973" s="218"/>
      <c r="D973" s="219"/>
      <c r="E973" s="208" t="str">
        <f xml:space="preserve"> 'Calc_In-periodODI'!E$296</f>
        <v xml:space="preserve">2028-30 Other bespoke adjustments expressed in 2027-28 CPIH FYA prices (WN) </v>
      </c>
      <c r="F973" s="209">
        <f xml:space="preserve"> 'Calc_In-periodODI'!F$296</f>
        <v>0</v>
      </c>
      <c r="G973" s="208" t="str">
        <f xml:space="preserve"> 'Calc_In-periodODI'!G$296</f>
        <v>£m</v>
      </c>
      <c r="H973" s="209"/>
    </row>
    <row r="974" spans="1:8" s="208" customFormat="1" hidden="1" outlineLevel="2" x14ac:dyDescent="0.2">
      <c r="A974" s="217"/>
      <c r="B974" s="217"/>
      <c r="C974" s="218"/>
      <c r="D974" s="219"/>
      <c r="E974" s="208" t="str">
        <f xml:space="preserve"> 'Calc_In-periodODI'!E$297</f>
        <v xml:space="preserve">2028-30 Other bespoke adjustments expressed in 2027-28 CPIH FYA prices (WWN) </v>
      </c>
      <c r="F974" s="209">
        <f xml:space="preserve"> 'Calc_In-periodODI'!F$297</f>
        <v>0</v>
      </c>
      <c r="G974" s="208" t="str">
        <f xml:space="preserve"> 'Calc_In-periodODI'!G$297</f>
        <v>£m</v>
      </c>
      <c r="H974" s="209"/>
    </row>
    <row r="975" spans="1:8" s="208" customFormat="1" hidden="1" outlineLevel="2" x14ac:dyDescent="0.2">
      <c r="A975" s="217"/>
      <c r="B975" s="217"/>
      <c r="C975" s="218"/>
      <c r="D975" s="219"/>
      <c r="E975" s="208" t="str">
        <f xml:space="preserve"> 'Calc_In-periodODI'!E$298</f>
        <v xml:space="preserve">2028-30 Other bespoke adjustments expressed in 2027-28 CPIH FYA prices (BR) </v>
      </c>
      <c r="F975" s="209">
        <f xml:space="preserve"> 'Calc_In-periodODI'!F$298</f>
        <v>0</v>
      </c>
      <c r="G975" s="208" t="str">
        <f xml:space="preserve"> 'Calc_In-periodODI'!G$298</f>
        <v>£m</v>
      </c>
      <c r="H975" s="209"/>
    </row>
    <row r="976" spans="1:8" s="208" customFormat="1" hidden="1" outlineLevel="2" x14ac:dyDescent="0.2">
      <c r="A976" s="217"/>
      <c r="B976" s="217"/>
      <c r="C976" s="218"/>
      <c r="D976" s="219"/>
      <c r="E976" s="208" t="str">
        <f xml:space="preserve"> 'Calc_In-periodODI'!E$299</f>
        <v xml:space="preserve">2028-30 Other bespoke adjustments expressed in 2027-28 CPIH FYA prices (ADDN1) </v>
      </c>
      <c r="F976" s="209">
        <f xml:space="preserve"> 'Calc_In-periodODI'!F$299</f>
        <v>0</v>
      </c>
      <c r="G976" s="208" t="str">
        <f xml:space="preserve"> 'Calc_In-periodODI'!G$299</f>
        <v>£m</v>
      </c>
      <c r="H976" s="209"/>
    </row>
    <row r="977" spans="1:8" s="208" customFormat="1" hidden="1" outlineLevel="2" x14ac:dyDescent="0.2">
      <c r="A977" s="217"/>
      <c r="B977" s="217"/>
      <c r="C977" s="218"/>
      <c r="D977" s="219"/>
      <c r="E977" s="208" t="str">
        <f xml:space="preserve"> 'Calc_In-periodODI'!E$300</f>
        <v xml:space="preserve">2028-30 Other bespoke adjustments expressed in 2027-28 CPIH FYA prices (ADDN2) </v>
      </c>
      <c r="F977" s="209">
        <f xml:space="preserve"> 'Calc_In-periodODI'!F$300</f>
        <v>0</v>
      </c>
      <c r="G977" s="208" t="str">
        <f xml:space="preserve"> 'Calc_In-periodODI'!G$300</f>
        <v>£m</v>
      </c>
      <c r="H977" s="209"/>
    </row>
    <row r="978" spans="1:8" s="208" customFormat="1" hidden="1" outlineLevel="2" x14ac:dyDescent="0.2">
      <c r="A978" s="217"/>
      <c r="B978" s="217"/>
      <c r="C978" s="218"/>
      <c r="D978" s="219"/>
      <c r="E978" s="208" t="str">
        <f xml:space="preserve"> 'Calc_In-periodODI'!E$301</f>
        <v xml:space="preserve">2028-30 Other bespoke adjustments expressed in 2027-28 CPIH FYA prices (Residential retail) </v>
      </c>
      <c r="F978" s="209">
        <f xml:space="preserve"> 'Calc_In-periodODI'!F$301</f>
        <v>0</v>
      </c>
      <c r="G978" s="208" t="str">
        <f xml:space="preserve"> 'Calc_In-periodODI'!G$301</f>
        <v>£m</v>
      </c>
      <c r="H978" s="209"/>
    </row>
    <row r="979" spans="1:8" s="208" customFormat="1" hidden="1" outlineLevel="2" x14ac:dyDescent="0.2">
      <c r="A979" s="217"/>
      <c r="B979" s="217"/>
      <c r="C979" s="218"/>
      <c r="D979" s="219"/>
      <c r="E979" s="208" t="str">
        <f xml:space="preserve"> 'Calc_In-periodODI'!E$302</f>
        <v xml:space="preserve">2028-30 Other bespoke adjustments expressed in 2027-28 CPIH FYA prices (Business retail) </v>
      </c>
      <c r="F979" s="209">
        <f xml:space="preserve"> 'Calc_In-periodODI'!F$302</f>
        <v>0</v>
      </c>
      <c r="G979" s="208" t="str">
        <f xml:space="preserve"> 'Calc_In-periodODI'!G$302</f>
        <v>£m</v>
      </c>
      <c r="H979" s="209"/>
    </row>
    <row r="980" spans="1:8" hidden="1" outlineLevel="2" x14ac:dyDescent="0.2">
      <c r="A980" s="3"/>
      <c r="B980" s="3"/>
      <c r="C980" s="10"/>
      <c r="D980" s="11"/>
      <c r="E980" s="211" t="s">
        <v>415</v>
      </c>
      <c r="F980" s="212">
        <f xml:space="preserve"> INDEX( $F$972:$F$979,MATCH("*(WR)*", $E$972:$E$979,0 ))</f>
        <v>0</v>
      </c>
      <c r="G980" s="211" t="s">
        <v>199</v>
      </c>
      <c r="H980" s="4"/>
    </row>
    <row r="981" spans="1:8" hidden="1" outlineLevel="2" x14ac:dyDescent="0.2"/>
    <row r="982" spans="1:8" hidden="1" outlineLevel="2" x14ac:dyDescent="0.2"/>
    <row r="983" spans="1:8" hidden="1" outlineLevel="2" x14ac:dyDescent="0.2"/>
    <row r="984" spans="1:8" s="21" customFormat="1" hidden="1" outlineLevel="2" x14ac:dyDescent="0.2">
      <c r="A984" s="17"/>
      <c r="B984" s="17"/>
      <c r="C984" s="24"/>
      <c r="D984" s="32" t="s">
        <v>891</v>
      </c>
    </row>
    <row r="985" spans="1:8" hidden="1" outlineLevel="2" x14ac:dyDescent="0.2"/>
    <row r="986" spans="1:8" hidden="1" outlineLevel="2" x14ac:dyDescent="0.2">
      <c r="B986" s="33" t="s">
        <v>68</v>
      </c>
    </row>
    <row r="987" spans="1:8" s="208" customFormat="1" hidden="1" outlineLevel="2" x14ac:dyDescent="0.2">
      <c r="A987" s="217"/>
      <c r="B987" s="217"/>
      <c r="C987" s="218"/>
      <c r="D987" s="219"/>
      <c r="E987" s="208" t="str">
        <f xml:space="preserve"> 'Calc_In-periodODI'!E$214</f>
        <v xml:space="preserve">2028-30 ODI payments expressed in 2027-28 CPIH FYA prices (WR) </v>
      </c>
      <c r="F987" s="209">
        <f xml:space="preserve"> 'Calc_In-periodODI'!F$214</f>
        <v>0</v>
      </c>
      <c r="G987" s="208" t="str">
        <f xml:space="preserve"> 'Calc_In-periodODI'!G$214</f>
        <v>£m</v>
      </c>
      <c r="H987" s="209"/>
    </row>
    <row r="988" spans="1:8" s="208" customFormat="1" hidden="1" outlineLevel="2" x14ac:dyDescent="0.2">
      <c r="A988" s="217"/>
      <c r="B988" s="217"/>
      <c r="C988" s="218"/>
      <c r="D988" s="219"/>
      <c r="E988" s="208" t="str">
        <f xml:space="preserve"> 'Calc_In-periodODI'!E$215</f>
        <v xml:space="preserve">2028-30 ODI payments expressed in 2027-28 CPIH FYA prices (WN) </v>
      </c>
      <c r="F988" s="209">
        <f xml:space="preserve"> 'Calc_In-periodODI'!F$215</f>
        <v>0</v>
      </c>
      <c r="G988" s="208" t="str">
        <f xml:space="preserve"> 'Calc_In-periodODI'!G$215</f>
        <v>£m</v>
      </c>
      <c r="H988" s="209"/>
    </row>
    <row r="989" spans="1:8" s="208" customFormat="1" hidden="1" outlineLevel="2" x14ac:dyDescent="0.2">
      <c r="A989" s="217"/>
      <c r="B989" s="217"/>
      <c r="C989" s="218"/>
      <c r="D989" s="219"/>
      <c r="E989" s="208" t="str">
        <f xml:space="preserve"> 'Calc_In-periodODI'!E$216</f>
        <v xml:space="preserve">2028-30 ODI payments expressed in 2027-28 CPIH FYA prices (WWN) </v>
      </c>
      <c r="F989" s="209">
        <f xml:space="preserve"> 'Calc_In-periodODI'!F$216</f>
        <v>0</v>
      </c>
      <c r="G989" s="208" t="str">
        <f xml:space="preserve"> 'Calc_In-periodODI'!G$216</f>
        <v>£m</v>
      </c>
      <c r="H989" s="209"/>
    </row>
    <row r="990" spans="1:8" s="208" customFormat="1" hidden="1" outlineLevel="2" x14ac:dyDescent="0.2">
      <c r="A990" s="217"/>
      <c r="B990" s="217"/>
      <c r="C990" s="218"/>
      <c r="D990" s="219"/>
      <c r="E990" s="208" t="str">
        <f xml:space="preserve"> 'Calc_In-periodODI'!E$217</f>
        <v xml:space="preserve">2028-30 ODI payments expressed in 2027-28 CPIH FYA prices (BR) </v>
      </c>
      <c r="F990" s="209">
        <f xml:space="preserve"> 'Calc_In-periodODI'!F$217</f>
        <v>0</v>
      </c>
      <c r="G990" s="208" t="str">
        <f xml:space="preserve"> 'Calc_In-periodODI'!G$217</f>
        <v>£m</v>
      </c>
      <c r="H990" s="209"/>
    </row>
    <row r="991" spans="1:8" s="208" customFormat="1" hidden="1" outlineLevel="2" x14ac:dyDescent="0.2">
      <c r="A991" s="217"/>
      <c r="B991" s="217"/>
      <c r="C991" s="218"/>
      <c r="D991" s="219"/>
      <c r="E991" s="208" t="str">
        <f xml:space="preserve"> 'Calc_In-periodODI'!E$218</f>
        <v xml:space="preserve">2028-30 ODI payments expressed in 2027-28 CPIH FYA prices (ADDN1) </v>
      </c>
      <c r="F991" s="209">
        <f xml:space="preserve"> 'Calc_In-periodODI'!F$218</f>
        <v>0</v>
      </c>
      <c r="G991" s="208" t="str">
        <f xml:space="preserve"> 'Calc_In-periodODI'!G$218</f>
        <v>£m</v>
      </c>
      <c r="H991" s="209"/>
    </row>
    <row r="992" spans="1:8" s="208" customFormat="1" hidden="1" outlineLevel="2" x14ac:dyDescent="0.2">
      <c r="A992" s="217"/>
      <c r="B992" s="217"/>
      <c r="C992" s="218"/>
      <c r="D992" s="219"/>
      <c r="E992" s="208" t="str">
        <f xml:space="preserve"> 'Calc_In-periodODI'!E$219</f>
        <v xml:space="preserve">2028-30 ODI payments expressed in 2027-28 CPIH FYA prices (ADDN2) </v>
      </c>
      <c r="F992" s="209">
        <f xml:space="preserve"> 'Calc_In-periodODI'!F$219</f>
        <v>0</v>
      </c>
      <c r="G992" s="208" t="str">
        <f xml:space="preserve"> 'Calc_In-periodODI'!G$219</f>
        <v>£m</v>
      </c>
      <c r="H992" s="209"/>
    </row>
    <row r="993" spans="1:8" s="208" customFormat="1" hidden="1" outlineLevel="2" x14ac:dyDescent="0.2">
      <c r="A993" s="217"/>
      <c r="B993" s="217"/>
      <c r="C993" s="218"/>
      <c r="D993" s="219"/>
      <c r="E993" s="208" t="str">
        <f xml:space="preserve"> 'Calc_In-periodODI'!E$220</f>
        <v xml:space="preserve">2028-30 ODI payments expressed in 2027-28 CPIH FYA prices (Residential retail) </v>
      </c>
      <c r="F993" s="209">
        <f xml:space="preserve"> 'Calc_In-periodODI'!F$220</f>
        <v>0</v>
      </c>
      <c r="G993" s="208" t="str">
        <f xml:space="preserve"> 'Calc_In-periodODI'!G$220</f>
        <v>£m</v>
      </c>
      <c r="H993" s="209"/>
    </row>
    <row r="994" spans="1:8" s="208" customFormat="1" hidden="1" outlineLevel="2" x14ac:dyDescent="0.2">
      <c r="A994" s="217"/>
      <c r="B994" s="217"/>
      <c r="C994" s="218"/>
      <c r="D994" s="219"/>
      <c r="E994" s="208" t="str">
        <f xml:space="preserve"> 'Calc_In-periodODI'!E$221</f>
        <v xml:space="preserve">2028-30 ODI payments expressed in 2027-28 CPIH FYA prices (Business retail) </v>
      </c>
      <c r="F994" s="209">
        <f xml:space="preserve"> 'Calc_In-periodODI'!F$221</f>
        <v>0</v>
      </c>
      <c r="G994" s="208" t="str">
        <f xml:space="preserve"> 'Calc_In-periodODI'!G$221</f>
        <v>£m</v>
      </c>
      <c r="H994" s="209"/>
    </row>
    <row r="995" spans="1:8" hidden="1" outlineLevel="2" x14ac:dyDescent="0.2">
      <c r="A995" s="3"/>
      <c r="B995" s="3"/>
      <c r="C995" s="10"/>
      <c r="D995" s="11"/>
      <c r="E995" s="211" t="s">
        <v>68</v>
      </c>
      <c r="F995" s="212">
        <f xml:space="preserve"> INDEX( $F$987:$F$994,MATCH("*(WN)*", $E$987:$E$994,0 ))</f>
        <v>0</v>
      </c>
      <c r="G995" s="211" t="s">
        <v>199</v>
      </c>
      <c r="H995" s="4"/>
    </row>
    <row r="996" spans="1:8" hidden="1" outlineLevel="2" x14ac:dyDescent="0.2"/>
    <row r="997" spans="1:8" hidden="1" outlineLevel="2" x14ac:dyDescent="0.2"/>
    <row r="998" spans="1:8" hidden="1" outlineLevel="2" x14ac:dyDescent="0.2">
      <c r="B998" s="33" t="s">
        <v>1572</v>
      </c>
    </row>
    <row r="999" spans="1:8" s="208" customFormat="1" hidden="1" outlineLevel="2" x14ac:dyDescent="0.2">
      <c r="A999" s="217"/>
      <c r="B999" s="217"/>
      <c r="C999" s="218"/>
      <c r="D999" s="219"/>
      <c r="E999" s="208" t="str">
        <f xml:space="preserve"> 'Calc_In-periodODI'!E$241</f>
        <v xml:space="preserve">2028-30 Voluntary abatements expressed in 2027-28 CPIH FYA prices sign reversed (WR) </v>
      </c>
      <c r="F999" s="209">
        <f xml:space="preserve"> 'Calc_In-periodODI'!F$241</f>
        <v>0</v>
      </c>
      <c r="G999" s="208" t="str">
        <f xml:space="preserve"> 'Calc_In-periodODI'!G$241</f>
        <v>£m</v>
      </c>
      <c r="H999" s="209"/>
    </row>
    <row r="1000" spans="1:8" s="208" customFormat="1" hidden="1" outlineLevel="2" x14ac:dyDescent="0.2">
      <c r="A1000" s="217"/>
      <c r="B1000" s="217"/>
      <c r="C1000" s="218"/>
      <c r="D1000" s="219"/>
      <c r="E1000" s="208" t="str">
        <f xml:space="preserve"> 'Calc_In-periodODI'!E$242</f>
        <v xml:space="preserve">2028-30 Voluntary abatements expressed in 2027-28 CPIH FYA prices sign reversed (WN) </v>
      </c>
      <c r="F1000" s="209">
        <f xml:space="preserve"> 'Calc_In-periodODI'!F$242</f>
        <v>0</v>
      </c>
      <c r="G1000" s="208" t="str">
        <f xml:space="preserve"> 'Calc_In-periodODI'!G$242</f>
        <v>£m</v>
      </c>
      <c r="H1000" s="209"/>
    </row>
    <row r="1001" spans="1:8" s="208" customFormat="1" hidden="1" outlineLevel="2" x14ac:dyDescent="0.2">
      <c r="A1001" s="217"/>
      <c r="B1001" s="217"/>
      <c r="C1001" s="218"/>
      <c r="D1001" s="219"/>
      <c r="E1001" s="208" t="str">
        <f xml:space="preserve"> 'Calc_In-periodODI'!E$243</f>
        <v xml:space="preserve">2028-30 Voluntary abatements expressed in 2027-28 CPIH FYA prices sign reversed (WWN) </v>
      </c>
      <c r="F1001" s="209">
        <f xml:space="preserve"> 'Calc_In-periodODI'!F$243</f>
        <v>0</v>
      </c>
      <c r="G1001" s="208" t="str">
        <f xml:space="preserve"> 'Calc_In-periodODI'!G$243</f>
        <v>£m</v>
      </c>
      <c r="H1001" s="209"/>
    </row>
    <row r="1002" spans="1:8" s="208" customFormat="1" hidden="1" outlineLevel="2" x14ac:dyDescent="0.2">
      <c r="A1002" s="217"/>
      <c r="B1002" s="217"/>
      <c r="C1002" s="218"/>
      <c r="D1002" s="219"/>
      <c r="E1002" s="208" t="str">
        <f xml:space="preserve"> 'Calc_In-periodODI'!E$244</f>
        <v xml:space="preserve">2028-30 Voluntary abatements expressed in 2027-28 CPIH FYA prices sign reversed (BR) </v>
      </c>
      <c r="F1002" s="209">
        <f xml:space="preserve"> 'Calc_In-periodODI'!F$244</f>
        <v>0</v>
      </c>
      <c r="G1002" s="208" t="str">
        <f xml:space="preserve"> 'Calc_In-periodODI'!G$244</f>
        <v>£m</v>
      </c>
      <c r="H1002" s="209"/>
    </row>
    <row r="1003" spans="1:8" s="208" customFormat="1" hidden="1" outlineLevel="2" x14ac:dyDescent="0.2">
      <c r="A1003" s="217"/>
      <c r="B1003" s="217"/>
      <c r="C1003" s="218"/>
      <c r="D1003" s="219"/>
      <c r="E1003" s="208" t="str">
        <f xml:space="preserve"> 'Calc_In-periodODI'!E$245</f>
        <v xml:space="preserve">2028-30 Voluntary abatements expressed in 2027-28 CPIH FYA prices sign reversed (ADDN1) </v>
      </c>
      <c r="F1003" s="209">
        <f xml:space="preserve"> 'Calc_In-periodODI'!F$245</f>
        <v>0</v>
      </c>
      <c r="G1003" s="208" t="str">
        <f xml:space="preserve"> 'Calc_In-periodODI'!G$245</f>
        <v>£m</v>
      </c>
      <c r="H1003" s="209"/>
    </row>
    <row r="1004" spans="1:8" s="208" customFormat="1" hidden="1" outlineLevel="2" x14ac:dyDescent="0.2">
      <c r="A1004" s="217"/>
      <c r="B1004" s="217"/>
      <c r="C1004" s="218"/>
      <c r="D1004" s="219"/>
      <c r="E1004" s="208" t="str">
        <f xml:space="preserve"> 'Calc_In-periodODI'!E$246</f>
        <v xml:space="preserve">2028-30 Voluntary abatements expressed in 2027-28 CPIH FYA prices sign reversed (ADDN2) </v>
      </c>
      <c r="F1004" s="209">
        <f xml:space="preserve"> 'Calc_In-periodODI'!F$246</f>
        <v>0</v>
      </c>
      <c r="G1004" s="208" t="str">
        <f xml:space="preserve"> 'Calc_In-periodODI'!G$246</f>
        <v>£m</v>
      </c>
      <c r="H1004" s="209"/>
    </row>
    <row r="1005" spans="1:8" s="208" customFormat="1" hidden="1" outlineLevel="2" x14ac:dyDescent="0.2">
      <c r="A1005" s="217"/>
      <c r="B1005" s="217"/>
      <c r="C1005" s="218"/>
      <c r="D1005" s="219"/>
      <c r="E1005" s="208" t="str">
        <f xml:space="preserve"> 'Calc_In-periodODI'!E$247</f>
        <v xml:space="preserve">2028-30 Voluntary abatements expressed in 2027-28 CPIH FYA prices sign reversed (Residential retail) </v>
      </c>
      <c r="F1005" s="209">
        <f xml:space="preserve"> 'Calc_In-periodODI'!F$247</f>
        <v>0</v>
      </c>
      <c r="G1005" s="208" t="str">
        <f xml:space="preserve"> 'Calc_In-periodODI'!G$247</f>
        <v>£m</v>
      </c>
      <c r="H1005" s="209"/>
    </row>
    <row r="1006" spans="1:8" s="208" customFormat="1" hidden="1" outlineLevel="2" x14ac:dyDescent="0.2">
      <c r="A1006" s="217"/>
      <c r="B1006" s="217"/>
      <c r="C1006" s="218"/>
      <c r="D1006" s="219"/>
      <c r="E1006" s="208" t="str">
        <f xml:space="preserve"> 'Calc_In-periodODI'!E$248</f>
        <v xml:space="preserve">2028-30 Voluntary abatements expressed in 2027-28 CPIH FYA prices sign reversed (Business retail) </v>
      </c>
      <c r="F1006" s="209">
        <f xml:space="preserve"> 'Calc_In-periodODI'!F$248</f>
        <v>0</v>
      </c>
      <c r="G1006" s="208" t="str">
        <f xml:space="preserve"> 'Calc_In-periodODI'!G$248</f>
        <v>£m</v>
      </c>
      <c r="H1006" s="209"/>
    </row>
    <row r="1007" spans="1:8" hidden="1" outlineLevel="2" x14ac:dyDescent="0.2">
      <c r="A1007" s="3"/>
      <c r="B1007" s="3"/>
      <c r="C1007" s="10"/>
      <c r="D1007" s="11"/>
      <c r="E1007" s="211" t="s">
        <v>1572</v>
      </c>
      <c r="F1007" s="212">
        <f xml:space="preserve"> INDEX( $F$999:$F$1006,MATCH("*(WN)*", $E$999:$E$1006,0 ))</f>
        <v>0</v>
      </c>
      <c r="G1007" s="211" t="s">
        <v>199</v>
      </c>
      <c r="H1007" s="4"/>
    </row>
    <row r="1008" spans="1:8" hidden="1" outlineLevel="2" x14ac:dyDescent="0.2"/>
    <row r="1009" spans="1:8" hidden="1" outlineLevel="2" x14ac:dyDescent="0.2"/>
    <row r="1010" spans="1:8" hidden="1" outlineLevel="2" x14ac:dyDescent="0.2">
      <c r="B1010" s="33" t="s">
        <v>1372</v>
      </c>
    </row>
    <row r="1011" spans="1:8" s="208" customFormat="1" hidden="1" outlineLevel="2" x14ac:dyDescent="0.2">
      <c r="A1011" s="217"/>
      <c r="B1011" s="217"/>
      <c r="C1011" s="218"/>
      <c r="D1011" s="219"/>
      <c r="E1011" s="208" t="str">
        <f xml:space="preserve"> 'Calc_In-periodODI'!E$268</f>
        <v xml:space="preserve">2028-30 Voluntary deferrals expressed in 2027-28 CPIH FYA prices sign reversed (WR) </v>
      </c>
      <c r="F1011" s="209">
        <f xml:space="preserve"> 'Calc_In-periodODI'!F$268</f>
        <v>0</v>
      </c>
      <c r="G1011" s="208" t="str">
        <f xml:space="preserve"> 'Calc_In-periodODI'!G$268</f>
        <v>£m</v>
      </c>
      <c r="H1011" s="209"/>
    </row>
    <row r="1012" spans="1:8" s="208" customFormat="1" hidden="1" outlineLevel="2" x14ac:dyDescent="0.2">
      <c r="A1012" s="217"/>
      <c r="B1012" s="217"/>
      <c r="C1012" s="218"/>
      <c r="D1012" s="219"/>
      <c r="E1012" s="208" t="str">
        <f xml:space="preserve"> 'Calc_In-periodODI'!E$269</f>
        <v xml:space="preserve">2028-30 Voluntary deferrals expressed in 2027-28 CPIH FYA prices sign reversed (WN) </v>
      </c>
      <c r="F1012" s="209">
        <f xml:space="preserve"> 'Calc_In-periodODI'!F$269</f>
        <v>0</v>
      </c>
      <c r="G1012" s="208" t="str">
        <f xml:space="preserve"> 'Calc_In-periodODI'!G$269</f>
        <v>£m</v>
      </c>
      <c r="H1012" s="209"/>
    </row>
    <row r="1013" spans="1:8" s="208" customFormat="1" hidden="1" outlineLevel="2" x14ac:dyDescent="0.2">
      <c r="A1013" s="217"/>
      <c r="B1013" s="217"/>
      <c r="C1013" s="218"/>
      <c r="D1013" s="219"/>
      <c r="E1013" s="208" t="str">
        <f xml:space="preserve"> 'Calc_In-periodODI'!E$270</f>
        <v xml:space="preserve">2028-30 Voluntary deferrals expressed in 2027-28 CPIH FYA prices sign reversed (WWN) </v>
      </c>
      <c r="F1013" s="209">
        <f xml:space="preserve"> 'Calc_In-periodODI'!F$270</f>
        <v>0</v>
      </c>
      <c r="G1013" s="208" t="str">
        <f xml:space="preserve"> 'Calc_In-periodODI'!G$270</f>
        <v>£m</v>
      </c>
      <c r="H1013" s="209"/>
    </row>
    <row r="1014" spans="1:8" s="208" customFormat="1" hidden="1" outlineLevel="2" x14ac:dyDescent="0.2">
      <c r="A1014" s="217"/>
      <c r="B1014" s="217"/>
      <c r="C1014" s="218"/>
      <c r="D1014" s="219"/>
      <c r="E1014" s="208" t="str">
        <f xml:space="preserve"> 'Calc_In-periodODI'!E$271</f>
        <v xml:space="preserve">2028-30 Voluntary deferrals expressed in 2027-28 CPIH FYA prices sign reversed (BR) </v>
      </c>
      <c r="F1014" s="209">
        <f xml:space="preserve"> 'Calc_In-periodODI'!F$271</f>
        <v>0</v>
      </c>
      <c r="G1014" s="208" t="str">
        <f xml:space="preserve"> 'Calc_In-periodODI'!G$271</f>
        <v>£m</v>
      </c>
      <c r="H1014" s="209"/>
    </row>
    <row r="1015" spans="1:8" s="208" customFormat="1" hidden="1" outlineLevel="2" x14ac:dyDescent="0.2">
      <c r="A1015" s="217"/>
      <c r="B1015" s="217"/>
      <c r="C1015" s="218"/>
      <c r="D1015" s="219"/>
      <c r="E1015" s="208" t="str">
        <f xml:space="preserve"> 'Calc_In-periodODI'!E$272</f>
        <v xml:space="preserve">2028-30 Voluntary deferrals expressed in 2027-28 CPIH FYA prices sign reversed (ADDN1) </v>
      </c>
      <c r="F1015" s="209">
        <f xml:space="preserve"> 'Calc_In-periodODI'!F$272</f>
        <v>0</v>
      </c>
      <c r="G1015" s="208" t="str">
        <f xml:space="preserve"> 'Calc_In-periodODI'!G$272</f>
        <v>£m</v>
      </c>
      <c r="H1015" s="209"/>
    </row>
    <row r="1016" spans="1:8" s="208" customFormat="1" hidden="1" outlineLevel="2" x14ac:dyDescent="0.2">
      <c r="A1016" s="217"/>
      <c r="B1016" s="217"/>
      <c r="C1016" s="218"/>
      <c r="D1016" s="219"/>
      <c r="E1016" s="208" t="str">
        <f xml:space="preserve"> 'Calc_In-periodODI'!E$273</f>
        <v xml:space="preserve">2028-30 Voluntary deferrals expressed in 2027-28 CPIH FYA prices sign reversed (ADDN2) </v>
      </c>
      <c r="F1016" s="209">
        <f xml:space="preserve"> 'Calc_In-periodODI'!F$273</f>
        <v>0</v>
      </c>
      <c r="G1016" s="208" t="str">
        <f xml:space="preserve"> 'Calc_In-periodODI'!G$273</f>
        <v>£m</v>
      </c>
      <c r="H1016" s="209"/>
    </row>
    <row r="1017" spans="1:8" s="208" customFormat="1" hidden="1" outlineLevel="2" x14ac:dyDescent="0.2">
      <c r="A1017" s="217"/>
      <c r="B1017" s="217"/>
      <c r="C1017" s="218"/>
      <c r="D1017" s="219"/>
      <c r="E1017" s="208" t="str">
        <f xml:space="preserve"> 'Calc_In-periodODI'!E$274</f>
        <v xml:space="preserve">2028-30 Voluntary deferrals expressed in 2027-28 CPIH FYA prices sign reversed (Residential retail) </v>
      </c>
      <c r="F1017" s="209">
        <f xml:space="preserve"> 'Calc_In-periodODI'!F$274</f>
        <v>0</v>
      </c>
      <c r="G1017" s="208" t="str">
        <f xml:space="preserve"> 'Calc_In-periodODI'!G$274</f>
        <v>£m</v>
      </c>
      <c r="H1017" s="209"/>
    </row>
    <row r="1018" spans="1:8" s="208" customFormat="1" hidden="1" outlineLevel="2" x14ac:dyDescent="0.2">
      <c r="A1018" s="217"/>
      <c r="B1018" s="217"/>
      <c r="C1018" s="218"/>
      <c r="D1018" s="219"/>
      <c r="E1018" s="208" t="str">
        <f xml:space="preserve"> 'Calc_In-periodODI'!E$275</f>
        <v xml:space="preserve">2028-30 Voluntary deferrals expressed in 2027-28 CPIH FYA prices sign reversed (Business retail) </v>
      </c>
      <c r="F1018" s="209">
        <f xml:space="preserve"> 'Calc_In-periodODI'!F$275</f>
        <v>0</v>
      </c>
      <c r="G1018" s="208" t="str">
        <f xml:space="preserve"> 'Calc_In-periodODI'!G$275</f>
        <v>£m</v>
      </c>
      <c r="H1018" s="209"/>
    </row>
    <row r="1019" spans="1:8" hidden="1" outlineLevel="2" x14ac:dyDescent="0.2">
      <c r="A1019" s="3"/>
      <c r="B1019" s="3"/>
      <c r="C1019" s="10"/>
      <c r="D1019" s="11"/>
      <c r="E1019" s="211" t="s">
        <v>1372</v>
      </c>
      <c r="F1019" s="212">
        <f xml:space="preserve"> INDEX( $F$1011:$F$1018,MATCH("*(WN)*", $E$1011:$E$1018,0 ))</f>
        <v>0</v>
      </c>
      <c r="G1019" s="211" t="s">
        <v>199</v>
      </c>
      <c r="H1019" s="4"/>
    </row>
    <row r="1020" spans="1:8" hidden="1" outlineLevel="2" x14ac:dyDescent="0.2"/>
    <row r="1021" spans="1:8" hidden="1" outlineLevel="2" x14ac:dyDescent="0.2"/>
    <row r="1022" spans="1:8" hidden="1" outlineLevel="2" x14ac:dyDescent="0.2">
      <c r="B1022" s="33" t="s">
        <v>248</v>
      </c>
    </row>
    <row r="1023" spans="1:8" s="208" customFormat="1" hidden="1" outlineLevel="2" x14ac:dyDescent="0.2">
      <c r="A1023" s="217"/>
      <c r="B1023" s="217"/>
      <c r="C1023" s="218"/>
      <c r="D1023" s="219"/>
      <c r="E1023" s="208" t="str">
        <f xml:space="preserve"> 'Calc_In-periodODI'!E$295</f>
        <v xml:space="preserve">2028-30 Other bespoke adjustments expressed in 2027-28 CPIH FYA prices (WR) </v>
      </c>
      <c r="F1023" s="209">
        <f xml:space="preserve"> 'Calc_In-periodODI'!F$295</f>
        <v>0</v>
      </c>
      <c r="G1023" s="208" t="str">
        <f xml:space="preserve"> 'Calc_In-periodODI'!G$295</f>
        <v>£m</v>
      </c>
      <c r="H1023" s="209"/>
    </row>
    <row r="1024" spans="1:8" s="208" customFormat="1" hidden="1" outlineLevel="2" x14ac:dyDescent="0.2">
      <c r="A1024" s="217"/>
      <c r="B1024" s="217"/>
      <c r="C1024" s="218"/>
      <c r="D1024" s="219"/>
      <c r="E1024" s="208" t="str">
        <f xml:space="preserve"> 'Calc_In-periodODI'!E$296</f>
        <v xml:space="preserve">2028-30 Other bespoke adjustments expressed in 2027-28 CPIH FYA prices (WN) </v>
      </c>
      <c r="F1024" s="209">
        <f xml:space="preserve"> 'Calc_In-periodODI'!F$296</f>
        <v>0</v>
      </c>
      <c r="G1024" s="208" t="str">
        <f xml:space="preserve"> 'Calc_In-periodODI'!G$296</f>
        <v>£m</v>
      </c>
      <c r="H1024" s="209"/>
    </row>
    <row r="1025" spans="1:8" s="208" customFormat="1" hidden="1" outlineLevel="2" x14ac:dyDescent="0.2">
      <c r="A1025" s="217"/>
      <c r="B1025" s="217"/>
      <c r="C1025" s="218"/>
      <c r="D1025" s="219"/>
      <c r="E1025" s="208" t="str">
        <f xml:space="preserve"> 'Calc_In-periodODI'!E$297</f>
        <v xml:space="preserve">2028-30 Other bespoke adjustments expressed in 2027-28 CPIH FYA prices (WWN) </v>
      </c>
      <c r="F1025" s="209">
        <f xml:space="preserve"> 'Calc_In-periodODI'!F$297</f>
        <v>0</v>
      </c>
      <c r="G1025" s="208" t="str">
        <f xml:space="preserve"> 'Calc_In-periodODI'!G$297</f>
        <v>£m</v>
      </c>
      <c r="H1025" s="209"/>
    </row>
    <row r="1026" spans="1:8" s="208" customFormat="1" hidden="1" outlineLevel="2" x14ac:dyDescent="0.2">
      <c r="A1026" s="217"/>
      <c r="B1026" s="217"/>
      <c r="C1026" s="218"/>
      <c r="D1026" s="219"/>
      <c r="E1026" s="208" t="str">
        <f xml:space="preserve"> 'Calc_In-periodODI'!E$298</f>
        <v xml:space="preserve">2028-30 Other bespoke adjustments expressed in 2027-28 CPIH FYA prices (BR) </v>
      </c>
      <c r="F1026" s="209">
        <f xml:space="preserve"> 'Calc_In-periodODI'!F$298</f>
        <v>0</v>
      </c>
      <c r="G1026" s="208" t="str">
        <f xml:space="preserve"> 'Calc_In-periodODI'!G$298</f>
        <v>£m</v>
      </c>
      <c r="H1026" s="209"/>
    </row>
    <row r="1027" spans="1:8" s="208" customFormat="1" hidden="1" outlineLevel="2" x14ac:dyDescent="0.2">
      <c r="A1027" s="217"/>
      <c r="B1027" s="217"/>
      <c r="C1027" s="218"/>
      <c r="D1027" s="219"/>
      <c r="E1027" s="208" t="str">
        <f xml:space="preserve"> 'Calc_In-periodODI'!E$299</f>
        <v xml:space="preserve">2028-30 Other bespoke adjustments expressed in 2027-28 CPIH FYA prices (ADDN1) </v>
      </c>
      <c r="F1027" s="209">
        <f xml:space="preserve"> 'Calc_In-periodODI'!F$299</f>
        <v>0</v>
      </c>
      <c r="G1027" s="208" t="str">
        <f xml:space="preserve"> 'Calc_In-periodODI'!G$299</f>
        <v>£m</v>
      </c>
      <c r="H1027" s="209"/>
    </row>
    <row r="1028" spans="1:8" s="208" customFormat="1" hidden="1" outlineLevel="2" x14ac:dyDescent="0.2">
      <c r="A1028" s="217"/>
      <c r="B1028" s="217"/>
      <c r="C1028" s="218"/>
      <c r="D1028" s="219"/>
      <c r="E1028" s="208" t="str">
        <f xml:space="preserve"> 'Calc_In-periodODI'!E$300</f>
        <v xml:space="preserve">2028-30 Other bespoke adjustments expressed in 2027-28 CPIH FYA prices (ADDN2) </v>
      </c>
      <c r="F1028" s="209">
        <f xml:space="preserve"> 'Calc_In-periodODI'!F$300</f>
        <v>0</v>
      </c>
      <c r="G1028" s="208" t="str">
        <f xml:space="preserve"> 'Calc_In-periodODI'!G$300</f>
        <v>£m</v>
      </c>
      <c r="H1028" s="209"/>
    </row>
    <row r="1029" spans="1:8" s="208" customFormat="1" hidden="1" outlineLevel="2" x14ac:dyDescent="0.2">
      <c r="A1029" s="217"/>
      <c r="B1029" s="217"/>
      <c r="C1029" s="218"/>
      <c r="D1029" s="219"/>
      <c r="E1029" s="208" t="str">
        <f xml:space="preserve"> 'Calc_In-periodODI'!E$301</f>
        <v xml:space="preserve">2028-30 Other bespoke adjustments expressed in 2027-28 CPIH FYA prices (Residential retail) </v>
      </c>
      <c r="F1029" s="209">
        <f xml:space="preserve"> 'Calc_In-periodODI'!F$301</f>
        <v>0</v>
      </c>
      <c r="G1029" s="208" t="str">
        <f xml:space="preserve"> 'Calc_In-periodODI'!G$301</f>
        <v>£m</v>
      </c>
      <c r="H1029" s="209"/>
    </row>
    <row r="1030" spans="1:8" s="208" customFormat="1" hidden="1" outlineLevel="2" x14ac:dyDescent="0.2">
      <c r="A1030" s="217"/>
      <c r="B1030" s="217"/>
      <c r="C1030" s="218"/>
      <c r="D1030" s="219"/>
      <c r="E1030" s="208" t="str">
        <f xml:space="preserve"> 'Calc_In-periodODI'!E$302</f>
        <v xml:space="preserve">2028-30 Other bespoke adjustments expressed in 2027-28 CPIH FYA prices (Business retail) </v>
      </c>
      <c r="F1030" s="209">
        <f xml:space="preserve"> 'Calc_In-periodODI'!F$302</f>
        <v>0</v>
      </c>
      <c r="G1030" s="208" t="str">
        <f xml:space="preserve"> 'Calc_In-periodODI'!G$302</f>
        <v>£m</v>
      </c>
      <c r="H1030" s="209"/>
    </row>
    <row r="1031" spans="1:8" hidden="1" outlineLevel="2" x14ac:dyDescent="0.2">
      <c r="A1031" s="3"/>
      <c r="B1031" s="3"/>
      <c r="C1031" s="10"/>
      <c r="D1031" s="11"/>
      <c r="E1031" s="211" t="s">
        <v>248</v>
      </c>
      <c r="F1031" s="212">
        <f xml:space="preserve"> INDEX( $F$1023:$F$1030,MATCH("*(WN)*", $E$1023:$E$1030,0 ))</f>
        <v>0</v>
      </c>
      <c r="G1031" s="211" t="s">
        <v>199</v>
      </c>
      <c r="H1031" s="4"/>
    </row>
    <row r="1032" spans="1:8" hidden="1" outlineLevel="2" x14ac:dyDescent="0.2"/>
    <row r="1033" spans="1:8" hidden="1" outlineLevel="2" x14ac:dyDescent="0.2"/>
    <row r="1034" spans="1:8" hidden="1" outlineLevel="2" x14ac:dyDescent="0.2"/>
    <row r="1035" spans="1:8" s="21" customFormat="1" hidden="1" outlineLevel="2" x14ac:dyDescent="0.2">
      <c r="A1035" s="17"/>
      <c r="B1035" s="17"/>
      <c r="C1035" s="24"/>
      <c r="D1035" s="32" t="s">
        <v>541</v>
      </c>
    </row>
    <row r="1036" spans="1:8" hidden="1" outlineLevel="2" x14ac:dyDescent="0.2"/>
    <row r="1037" spans="1:8" hidden="1" outlineLevel="2" x14ac:dyDescent="0.2">
      <c r="B1037" s="33" t="s">
        <v>765</v>
      </c>
    </row>
    <row r="1038" spans="1:8" s="208" customFormat="1" hidden="1" outlineLevel="2" x14ac:dyDescent="0.2">
      <c r="A1038" s="217"/>
      <c r="B1038" s="217"/>
      <c r="C1038" s="218"/>
      <c r="D1038" s="219"/>
      <c r="E1038" s="208" t="str">
        <f xml:space="preserve"> 'Calc_In-periodODI'!E$214</f>
        <v xml:space="preserve">2028-30 ODI payments expressed in 2027-28 CPIH FYA prices (WR) </v>
      </c>
      <c r="F1038" s="209">
        <f xml:space="preserve"> 'Calc_In-periodODI'!F$214</f>
        <v>0</v>
      </c>
      <c r="G1038" s="208" t="str">
        <f xml:space="preserve"> 'Calc_In-periodODI'!G$214</f>
        <v>£m</v>
      </c>
      <c r="H1038" s="209"/>
    </row>
    <row r="1039" spans="1:8" s="208" customFormat="1" hidden="1" outlineLevel="2" x14ac:dyDescent="0.2">
      <c r="A1039" s="217"/>
      <c r="B1039" s="217"/>
      <c r="C1039" s="218"/>
      <c r="D1039" s="219"/>
      <c r="E1039" s="208" t="str">
        <f xml:space="preserve"> 'Calc_In-periodODI'!E$215</f>
        <v xml:space="preserve">2028-30 ODI payments expressed in 2027-28 CPIH FYA prices (WN) </v>
      </c>
      <c r="F1039" s="209">
        <f xml:space="preserve"> 'Calc_In-periodODI'!F$215</f>
        <v>0</v>
      </c>
      <c r="G1039" s="208" t="str">
        <f xml:space="preserve"> 'Calc_In-periodODI'!G$215</f>
        <v>£m</v>
      </c>
      <c r="H1039" s="209"/>
    </row>
    <row r="1040" spans="1:8" s="208" customFormat="1" hidden="1" outlineLevel="2" x14ac:dyDescent="0.2">
      <c r="A1040" s="217"/>
      <c r="B1040" s="217"/>
      <c r="C1040" s="218"/>
      <c r="D1040" s="219"/>
      <c r="E1040" s="208" t="str">
        <f xml:space="preserve"> 'Calc_In-periodODI'!E$216</f>
        <v xml:space="preserve">2028-30 ODI payments expressed in 2027-28 CPIH FYA prices (WWN) </v>
      </c>
      <c r="F1040" s="209">
        <f xml:space="preserve"> 'Calc_In-periodODI'!F$216</f>
        <v>0</v>
      </c>
      <c r="G1040" s="208" t="str">
        <f xml:space="preserve"> 'Calc_In-periodODI'!G$216</f>
        <v>£m</v>
      </c>
      <c r="H1040" s="209"/>
    </row>
    <row r="1041" spans="1:8" s="208" customFormat="1" hidden="1" outlineLevel="2" x14ac:dyDescent="0.2">
      <c r="A1041" s="217"/>
      <c r="B1041" s="217"/>
      <c r="C1041" s="218"/>
      <c r="D1041" s="219"/>
      <c r="E1041" s="208" t="str">
        <f xml:space="preserve"> 'Calc_In-periodODI'!E$217</f>
        <v xml:space="preserve">2028-30 ODI payments expressed in 2027-28 CPIH FYA prices (BR) </v>
      </c>
      <c r="F1041" s="209">
        <f xml:space="preserve"> 'Calc_In-periodODI'!F$217</f>
        <v>0</v>
      </c>
      <c r="G1041" s="208" t="str">
        <f xml:space="preserve"> 'Calc_In-periodODI'!G$217</f>
        <v>£m</v>
      </c>
      <c r="H1041" s="209"/>
    </row>
    <row r="1042" spans="1:8" s="208" customFormat="1" hidden="1" outlineLevel="2" x14ac:dyDescent="0.2">
      <c r="A1042" s="217"/>
      <c r="B1042" s="217"/>
      <c r="C1042" s="218"/>
      <c r="D1042" s="219"/>
      <c r="E1042" s="208" t="str">
        <f xml:space="preserve"> 'Calc_In-periodODI'!E$218</f>
        <v xml:space="preserve">2028-30 ODI payments expressed in 2027-28 CPIH FYA prices (ADDN1) </v>
      </c>
      <c r="F1042" s="209">
        <f xml:space="preserve"> 'Calc_In-periodODI'!F$218</f>
        <v>0</v>
      </c>
      <c r="G1042" s="208" t="str">
        <f xml:space="preserve"> 'Calc_In-periodODI'!G$218</f>
        <v>£m</v>
      </c>
      <c r="H1042" s="209"/>
    </row>
    <row r="1043" spans="1:8" s="208" customFormat="1" hidden="1" outlineLevel="2" x14ac:dyDescent="0.2">
      <c r="A1043" s="217"/>
      <c r="B1043" s="217"/>
      <c r="C1043" s="218"/>
      <c r="D1043" s="219"/>
      <c r="E1043" s="208" t="str">
        <f xml:space="preserve"> 'Calc_In-periodODI'!E$219</f>
        <v xml:space="preserve">2028-30 ODI payments expressed in 2027-28 CPIH FYA prices (ADDN2) </v>
      </c>
      <c r="F1043" s="209">
        <f xml:space="preserve"> 'Calc_In-periodODI'!F$219</f>
        <v>0</v>
      </c>
      <c r="G1043" s="208" t="str">
        <f xml:space="preserve"> 'Calc_In-periodODI'!G$219</f>
        <v>£m</v>
      </c>
      <c r="H1043" s="209"/>
    </row>
    <row r="1044" spans="1:8" s="208" customFormat="1" hidden="1" outlineLevel="2" x14ac:dyDescent="0.2">
      <c r="A1044" s="217"/>
      <c r="B1044" s="217"/>
      <c r="C1044" s="218"/>
      <c r="D1044" s="219"/>
      <c r="E1044" s="208" t="str">
        <f xml:space="preserve"> 'Calc_In-periodODI'!E$220</f>
        <v xml:space="preserve">2028-30 ODI payments expressed in 2027-28 CPIH FYA prices (Residential retail) </v>
      </c>
      <c r="F1044" s="209">
        <f xml:space="preserve"> 'Calc_In-periodODI'!F$220</f>
        <v>0</v>
      </c>
      <c r="G1044" s="208" t="str">
        <f xml:space="preserve"> 'Calc_In-periodODI'!G$220</f>
        <v>£m</v>
      </c>
      <c r="H1044" s="209"/>
    </row>
    <row r="1045" spans="1:8" s="208" customFormat="1" hidden="1" outlineLevel="2" x14ac:dyDescent="0.2">
      <c r="A1045" s="217"/>
      <c r="B1045" s="217"/>
      <c r="C1045" s="218"/>
      <c r="D1045" s="219"/>
      <c r="E1045" s="208" t="str">
        <f xml:space="preserve"> 'Calc_In-periodODI'!E$221</f>
        <v xml:space="preserve">2028-30 ODI payments expressed in 2027-28 CPIH FYA prices (Business retail) </v>
      </c>
      <c r="F1045" s="209">
        <f xml:space="preserve"> 'Calc_In-periodODI'!F$221</f>
        <v>0</v>
      </c>
      <c r="G1045" s="208" t="str">
        <f xml:space="preserve"> 'Calc_In-periodODI'!G$221</f>
        <v>£m</v>
      </c>
      <c r="H1045" s="209"/>
    </row>
    <row r="1046" spans="1:8" hidden="1" outlineLevel="2" x14ac:dyDescent="0.2">
      <c r="A1046" s="3"/>
      <c r="B1046" s="3"/>
      <c r="C1046" s="10"/>
      <c r="D1046" s="11"/>
      <c r="E1046" s="211" t="s">
        <v>765</v>
      </c>
      <c r="F1046" s="212">
        <f xml:space="preserve"> INDEX( $F$1038:$F$1045,MATCH("*(WWN)*", $E$1038:$E$1045,0 ))</f>
        <v>0</v>
      </c>
      <c r="G1046" s="211" t="s">
        <v>199</v>
      </c>
      <c r="H1046" s="4"/>
    </row>
    <row r="1047" spans="1:8" hidden="1" outlineLevel="2" x14ac:dyDescent="0.2"/>
    <row r="1048" spans="1:8" hidden="1" outlineLevel="2" x14ac:dyDescent="0.2"/>
    <row r="1049" spans="1:8" hidden="1" outlineLevel="2" x14ac:dyDescent="0.2">
      <c r="B1049" s="33" t="s">
        <v>2308</v>
      </c>
    </row>
    <row r="1050" spans="1:8" s="208" customFormat="1" hidden="1" outlineLevel="2" x14ac:dyDescent="0.2">
      <c r="A1050" s="217"/>
      <c r="B1050" s="217"/>
      <c r="C1050" s="218"/>
      <c r="D1050" s="219"/>
      <c r="E1050" s="208" t="str">
        <f xml:space="preserve"> 'Calc_In-periodODI'!E$241</f>
        <v xml:space="preserve">2028-30 Voluntary abatements expressed in 2027-28 CPIH FYA prices sign reversed (WR) </v>
      </c>
      <c r="F1050" s="209">
        <f xml:space="preserve"> 'Calc_In-periodODI'!F$241</f>
        <v>0</v>
      </c>
      <c r="G1050" s="208" t="str">
        <f xml:space="preserve"> 'Calc_In-periodODI'!G$241</f>
        <v>£m</v>
      </c>
      <c r="H1050" s="209"/>
    </row>
    <row r="1051" spans="1:8" s="208" customFormat="1" hidden="1" outlineLevel="2" x14ac:dyDescent="0.2">
      <c r="A1051" s="217"/>
      <c r="B1051" s="217"/>
      <c r="C1051" s="218"/>
      <c r="D1051" s="219"/>
      <c r="E1051" s="208" t="str">
        <f xml:space="preserve"> 'Calc_In-periodODI'!E$242</f>
        <v xml:space="preserve">2028-30 Voluntary abatements expressed in 2027-28 CPIH FYA prices sign reversed (WN) </v>
      </c>
      <c r="F1051" s="209">
        <f xml:space="preserve"> 'Calc_In-periodODI'!F$242</f>
        <v>0</v>
      </c>
      <c r="G1051" s="208" t="str">
        <f xml:space="preserve"> 'Calc_In-periodODI'!G$242</f>
        <v>£m</v>
      </c>
      <c r="H1051" s="209"/>
    </row>
    <row r="1052" spans="1:8" s="208" customFormat="1" hidden="1" outlineLevel="2" x14ac:dyDescent="0.2">
      <c r="A1052" s="217"/>
      <c r="B1052" s="217"/>
      <c r="C1052" s="218"/>
      <c r="D1052" s="219"/>
      <c r="E1052" s="208" t="str">
        <f xml:space="preserve"> 'Calc_In-periodODI'!E$243</f>
        <v xml:space="preserve">2028-30 Voluntary abatements expressed in 2027-28 CPIH FYA prices sign reversed (WWN) </v>
      </c>
      <c r="F1052" s="209">
        <f xml:space="preserve"> 'Calc_In-periodODI'!F$243</f>
        <v>0</v>
      </c>
      <c r="G1052" s="208" t="str">
        <f xml:space="preserve"> 'Calc_In-periodODI'!G$243</f>
        <v>£m</v>
      </c>
      <c r="H1052" s="209"/>
    </row>
    <row r="1053" spans="1:8" s="208" customFormat="1" hidden="1" outlineLevel="2" x14ac:dyDescent="0.2">
      <c r="A1053" s="217"/>
      <c r="B1053" s="217"/>
      <c r="C1053" s="218"/>
      <c r="D1053" s="219"/>
      <c r="E1053" s="208" t="str">
        <f xml:space="preserve"> 'Calc_In-periodODI'!E$244</f>
        <v xml:space="preserve">2028-30 Voluntary abatements expressed in 2027-28 CPIH FYA prices sign reversed (BR) </v>
      </c>
      <c r="F1053" s="209">
        <f xml:space="preserve"> 'Calc_In-periodODI'!F$244</f>
        <v>0</v>
      </c>
      <c r="G1053" s="208" t="str">
        <f xml:space="preserve"> 'Calc_In-periodODI'!G$244</f>
        <v>£m</v>
      </c>
      <c r="H1053" s="209"/>
    </row>
    <row r="1054" spans="1:8" s="208" customFormat="1" hidden="1" outlineLevel="2" x14ac:dyDescent="0.2">
      <c r="A1054" s="217"/>
      <c r="B1054" s="217"/>
      <c r="C1054" s="218"/>
      <c r="D1054" s="219"/>
      <c r="E1054" s="208" t="str">
        <f xml:space="preserve"> 'Calc_In-periodODI'!E$245</f>
        <v xml:space="preserve">2028-30 Voluntary abatements expressed in 2027-28 CPIH FYA prices sign reversed (ADDN1) </v>
      </c>
      <c r="F1054" s="209">
        <f xml:space="preserve"> 'Calc_In-periodODI'!F$245</f>
        <v>0</v>
      </c>
      <c r="G1054" s="208" t="str">
        <f xml:space="preserve"> 'Calc_In-periodODI'!G$245</f>
        <v>£m</v>
      </c>
      <c r="H1054" s="209"/>
    </row>
    <row r="1055" spans="1:8" s="208" customFormat="1" hidden="1" outlineLevel="2" x14ac:dyDescent="0.2">
      <c r="A1055" s="217"/>
      <c r="B1055" s="217"/>
      <c r="C1055" s="218"/>
      <c r="D1055" s="219"/>
      <c r="E1055" s="208" t="str">
        <f xml:space="preserve"> 'Calc_In-periodODI'!E$246</f>
        <v xml:space="preserve">2028-30 Voluntary abatements expressed in 2027-28 CPIH FYA prices sign reversed (ADDN2) </v>
      </c>
      <c r="F1055" s="209">
        <f xml:space="preserve"> 'Calc_In-periodODI'!F$246</f>
        <v>0</v>
      </c>
      <c r="G1055" s="208" t="str">
        <f xml:space="preserve"> 'Calc_In-periodODI'!G$246</f>
        <v>£m</v>
      </c>
      <c r="H1055" s="209"/>
    </row>
    <row r="1056" spans="1:8" s="208" customFormat="1" hidden="1" outlineLevel="2" x14ac:dyDescent="0.2">
      <c r="A1056" s="217"/>
      <c r="B1056" s="217"/>
      <c r="C1056" s="218"/>
      <c r="D1056" s="219"/>
      <c r="E1056" s="208" t="str">
        <f xml:space="preserve"> 'Calc_In-periodODI'!E$247</f>
        <v xml:space="preserve">2028-30 Voluntary abatements expressed in 2027-28 CPIH FYA prices sign reversed (Residential retail) </v>
      </c>
      <c r="F1056" s="209">
        <f xml:space="preserve"> 'Calc_In-periodODI'!F$247</f>
        <v>0</v>
      </c>
      <c r="G1056" s="208" t="str">
        <f xml:space="preserve"> 'Calc_In-periodODI'!G$247</f>
        <v>£m</v>
      </c>
      <c r="H1056" s="209"/>
    </row>
    <row r="1057" spans="1:8" s="208" customFormat="1" hidden="1" outlineLevel="2" x14ac:dyDescent="0.2">
      <c r="A1057" s="217"/>
      <c r="B1057" s="217"/>
      <c r="C1057" s="218"/>
      <c r="D1057" s="219"/>
      <c r="E1057" s="208" t="str">
        <f xml:space="preserve"> 'Calc_In-periodODI'!E$248</f>
        <v xml:space="preserve">2028-30 Voluntary abatements expressed in 2027-28 CPIH FYA prices sign reversed (Business retail) </v>
      </c>
      <c r="F1057" s="209">
        <f xml:space="preserve"> 'Calc_In-periodODI'!F$248</f>
        <v>0</v>
      </c>
      <c r="G1057" s="208" t="str">
        <f xml:space="preserve"> 'Calc_In-periodODI'!G$248</f>
        <v>£m</v>
      </c>
      <c r="H1057" s="209"/>
    </row>
    <row r="1058" spans="1:8" hidden="1" outlineLevel="2" x14ac:dyDescent="0.2">
      <c r="A1058" s="3"/>
      <c r="B1058" s="3"/>
      <c r="C1058" s="10"/>
      <c r="D1058" s="11"/>
      <c r="E1058" s="211" t="s">
        <v>2308</v>
      </c>
      <c r="F1058" s="212">
        <f xml:space="preserve"> INDEX( $F$1050:$F$1057,MATCH("*(WWN)*", $E$1050:$E$1057,0 ))</f>
        <v>0</v>
      </c>
      <c r="G1058" s="211" t="s">
        <v>199</v>
      </c>
      <c r="H1058" s="4"/>
    </row>
    <row r="1059" spans="1:8" hidden="1" outlineLevel="2" x14ac:dyDescent="0.2"/>
    <row r="1060" spans="1:8" hidden="1" outlineLevel="2" x14ac:dyDescent="0.2"/>
    <row r="1061" spans="1:8" hidden="1" outlineLevel="2" x14ac:dyDescent="0.2">
      <c r="B1061" s="33" t="s">
        <v>950</v>
      </c>
    </row>
    <row r="1062" spans="1:8" s="208" customFormat="1" hidden="1" outlineLevel="2" x14ac:dyDescent="0.2">
      <c r="A1062" s="217"/>
      <c r="B1062" s="217"/>
      <c r="C1062" s="218"/>
      <c r="D1062" s="219"/>
      <c r="E1062" s="208" t="str">
        <f xml:space="preserve"> 'Calc_In-periodODI'!E$268</f>
        <v xml:space="preserve">2028-30 Voluntary deferrals expressed in 2027-28 CPIH FYA prices sign reversed (WR) </v>
      </c>
      <c r="F1062" s="209">
        <f xml:space="preserve"> 'Calc_In-periodODI'!F$268</f>
        <v>0</v>
      </c>
      <c r="G1062" s="208" t="str">
        <f xml:space="preserve"> 'Calc_In-periodODI'!G$268</f>
        <v>£m</v>
      </c>
      <c r="H1062" s="209"/>
    </row>
    <row r="1063" spans="1:8" s="208" customFormat="1" hidden="1" outlineLevel="2" x14ac:dyDescent="0.2">
      <c r="A1063" s="217"/>
      <c r="B1063" s="217"/>
      <c r="C1063" s="218"/>
      <c r="D1063" s="219"/>
      <c r="E1063" s="208" t="str">
        <f xml:space="preserve"> 'Calc_In-periodODI'!E$269</f>
        <v xml:space="preserve">2028-30 Voluntary deferrals expressed in 2027-28 CPIH FYA prices sign reversed (WN) </v>
      </c>
      <c r="F1063" s="209">
        <f xml:space="preserve"> 'Calc_In-periodODI'!F$269</f>
        <v>0</v>
      </c>
      <c r="G1063" s="208" t="str">
        <f xml:space="preserve"> 'Calc_In-periodODI'!G$269</f>
        <v>£m</v>
      </c>
      <c r="H1063" s="209"/>
    </row>
    <row r="1064" spans="1:8" s="208" customFormat="1" hidden="1" outlineLevel="2" x14ac:dyDescent="0.2">
      <c r="A1064" s="217"/>
      <c r="B1064" s="217"/>
      <c r="C1064" s="218"/>
      <c r="D1064" s="219"/>
      <c r="E1064" s="208" t="str">
        <f xml:space="preserve"> 'Calc_In-periodODI'!E$270</f>
        <v xml:space="preserve">2028-30 Voluntary deferrals expressed in 2027-28 CPIH FYA prices sign reversed (WWN) </v>
      </c>
      <c r="F1064" s="209">
        <f xml:space="preserve"> 'Calc_In-periodODI'!F$270</f>
        <v>0</v>
      </c>
      <c r="G1064" s="208" t="str">
        <f xml:space="preserve"> 'Calc_In-periodODI'!G$270</f>
        <v>£m</v>
      </c>
      <c r="H1064" s="209"/>
    </row>
    <row r="1065" spans="1:8" s="208" customFormat="1" hidden="1" outlineLevel="2" x14ac:dyDescent="0.2">
      <c r="A1065" s="217"/>
      <c r="B1065" s="217"/>
      <c r="C1065" s="218"/>
      <c r="D1065" s="219"/>
      <c r="E1065" s="208" t="str">
        <f xml:space="preserve"> 'Calc_In-periodODI'!E$271</f>
        <v xml:space="preserve">2028-30 Voluntary deferrals expressed in 2027-28 CPIH FYA prices sign reversed (BR) </v>
      </c>
      <c r="F1065" s="209">
        <f xml:space="preserve"> 'Calc_In-periodODI'!F$271</f>
        <v>0</v>
      </c>
      <c r="G1065" s="208" t="str">
        <f xml:space="preserve"> 'Calc_In-periodODI'!G$271</f>
        <v>£m</v>
      </c>
      <c r="H1065" s="209"/>
    </row>
    <row r="1066" spans="1:8" s="208" customFormat="1" hidden="1" outlineLevel="2" x14ac:dyDescent="0.2">
      <c r="A1066" s="217"/>
      <c r="B1066" s="217"/>
      <c r="C1066" s="218"/>
      <c r="D1066" s="219"/>
      <c r="E1066" s="208" t="str">
        <f xml:space="preserve"> 'Calc_In-periodODI'!E$272</f>
        <v xml:space="preserve">2028-30 Voluntary deferrals expressed in 2027-28 CPIH FYA prices sign reversed (ADDN1) </v>
      </c>
      <c r="F1066" s="209">
        <f xml:space="preserve"> 'Calc_In-periodODI'!F$272</f>
        <v>0</v>
      </c>
      <c r="G1066" s="208" t="str">
        <f xml:space="preserve"> 'Calc_In-periodODI'!G$272</f>
        <v>£m</v>
      </c>
      <c r="H1066" s="209"/>
    </row>
    <row r="1067" spans="1:8" s="208" customFormat="1" hidden="1" outlineLevel="2" x14ac:dyDescent="0.2">
      <c r="A1067" s="217"/>
      <c r="B1067" s="217"/>
      <c r="C1067" s="218"/>
      <c r="D1067" s="219"/>
      <c r="E1067" s="208" t="str">
        <f xml:space="preserve"> 'Calc_In-periodODI'!E$273</f>
        <v xml:space="preserve">2028-30 Voluntary deferrals expressed in 2027-28 CPIH FYA prices sign reversed (ADDN2) </v>
      </c>
      <c r="F1067" s="209">
        <f xml:space="preserve"> 'Calc_In-periodODI'!F$273</f>
        <v>0</v>
      </c>
      <c r="G1067" s="208" t="str">
        <f xml:space="preserve"> 'Calc_In-periodODI'!G$273</f>
        <v>£m</v>
      </c>
      <c r="H1067" s="209"/>
    </row>
    <row r="1068" spans="1:8" s="208" customFormat="1" hidden="1" outlineLevel="2" x14ac:dyDescent="0.2">
      <c r="A1068" s="217"/>
      <c r="B1068" s="217"/>
      <c r="C1068" s="218"/>
      <c r="D1068" s="219"/>
      <c r="E1068" s="208" t="str">
        <f xml:space="preserve"> 'Calc_In-periodODI'!E$274</f>
        <v xml:space="preserve">2028-30 Voluntary deferrals expressed in 2027-28 CPIH FYA prices sign reversed (Residential retail) </v>
      </c>
      <c r="F1068" s="209">
        <f xml:space="preserve"> 'Calc_In-periodODI'!F$274</f>
        <v>0</v>
      </c>
      <c r="G1068" s="208" t="str">
        <f xml:space="preserve"> 'Calc_In-periodODI'!G$274</f>
        <v>£m</v>
      </c>
      <c r="H1068" s="209"/>
    </row>
    <row r="1069" spans="1:8" s="208" customFormat="1" hidden="1" outlineLevel="2" x14ac:dyDescent="0.2">
      <c r="A1069" s="217"/>
      <c r="B1069" s="217"/>
      <c r="C1069" s="218"/>
      <c r="D1069" s="219"/>
      <c r="E1069" s="208" t="str">
        <f xml:space="preserve"> 'Calc_In-periodODI'!E$275</f>
        <v xml:space="preserve">2028-30 Voluntary deferrals expressed in 2027-28 CPIH FYA prices sign reversed (Business retail) </v>
      </c>
      <c r="F1069" s="209">
        <f xml:space="preserve"> 'Calc_In-periodODI'!F$275</f>
        <v>0</v>
      </c>
      <c r="G1069" s="208" t="str">
        <f xml:space="preserve"> 'Calc_In-periodODI'!G$275</f>
        <v>£m</v>
      </c>
      <c r="H1069" s="209"/>
    </row>
    <row r="1070" spans="1:8" hidden="1" outlineLevel="2" x14ac:dyDescent="0.2">
      <c r="A1070" s="3"/>
      <c r="B1070" s="3"/>
      <c r="C1070" s="10"/>
      <c r="D1070" s="11"/>
      <c r="E1070" s="211" t="s">
        <v>950</v>
      </c>
      <c r="F1070" s="212">
        <f xml:space="preserve"> INDEX( $F$1062:$F$1069,MATCH("*(WWN)*", $E$1062:$E$1069,0 ))</f>
        <v>0</v>
      </c>
      <c r="G1070" s="211" t="s">
        <v>199</v>
      </c>
      <c r="H1070" s="4"/>
    </row>
    <row r="1071" spans="1:8" hidden="1" outlineLevel="2" x14ac:dyDescent="0.2"/>
    <row r="1072" spans="1:8" hidden="1" outlineLevel="2" x14ac:dyDescent="0.2"/>
    <row r="1073" spans="1:8" hidden="1" outlineLevel="2" x14ac:dyDescent="0.2">
      <c r="B1073" s="33" t="s">
        <v>2507</v>
      </c>
    </row>
    <row r="1074" spans="1:8" s="208" customFormat="1" hidden="1" outlineLevel="2" x14ac:dyDescent="0.2">
      <c r="A1074" s="217"/>
      <c r="B1074" s="217"/>
      <c r="C1074" s="218"/>
      <c r="D1074" s="219"/>
      <c r="E1074" s="208" t="str">
        <f xml:space="preserve"> 'Calc_In-periodODI'!E$295</f>
        <v xml:space="preserve">2028-30 Other bespoke adjustments expressed in 2027-28 CPIH FYA prices (WR) </v>
      </c>
      <c r="F1074" s="209">
        <f xml:space="preserve"> 'Calc_In-periodODI'!F$295</f>
        <v>0</v>
      </c>
      <c r="G1074" s="208" t="str">
        <f xml:space="preserve"> 'Calc_In-periodODI'!G$295</f>
        <v>£m</v>
      </c>
      <c r="H1074" s="209"/>
    </row>
    <row r="1075" spans="1:8" s="208" customFormat="1" hidden="1" outlineLevel="2" x14ac:dyDescent="0.2">
      <c r="A1075" s="217"/>
      <c r="B1075" s="217"/>
      <c r="C1075" s="218"/>
      <c r="D1075" s="219"/>
      <c r="E1075" s="208" t="str">
        <f xml:space="preserve"> 'Calc_In-periodODI'!E$296</f>
        <v xml:space="preserve">2028-30 Other bespoke adjustments expressed in 2027-28 CPIH FYA prices (WN) </v>
      </c>
      <c r="F1075" s="209">
        <f xml:space="preserve"> 'Calc_In-periodODI'!F$296</f>
        <v>0</v>
      </c>
      <c r="G1075" s="208" t="str">
        <f xml:space="preserve"> 'Calc_In-periodODI'!G$296</f>
        <v>£m</v>
      </c>
      <c r="H1075" s="209"/>
    </row>
    <row r="1076" spans="1:8" s="208" customFormat="1" hidden="1" outlineLevel="2" x14ac:dyDescent="0.2">
      <c r="A1076" s="217"/>
      <c r="B1076" s="217"/>
      <c r="C1076" s="218"/>
      <c r="D1076" s="219"/>
      <c r="E1076" s="208" t="str">
        <f xml:space="preserve"> 'Calc_In-periodODI'!E$297</f>
        <v xml:space="preserve">2028-30 Other bespoke adjustments expressed in 2027-28 CPIH FYA prices (WWN) </v>
      </c>
      <c r="F1076" s="209">
        <f xml:space="preserve"> 'Calc_In-periodODI'!F$297</f>
        <v>0</v>
      </c>
      <c r="G1076" s="208" t="str">
        <f xml:space="preserve"> 'Calc_In-periodODI'!G$297</f>
        <v>£m</v>
      </c>
      <c r="H1076" s="209"/>
    </row>
    <row r="1077" spans="1:8" s="208" customFormat="1" hidden="1" outlineLevel="2" x14ac:dyDescent="0.2">
      <c r="A1077" s="217"/>
      <c r="B1077" s="217"/>
      <c r="C1077" s="218"/>
      <c r="D1077" s="219"/>
      <c r="E1077" s="208" t="str">
        <f xml:space="preserve"> 'Calc_In-periodODI'!E$298</f>
        <v xml:space="preserve">2028-30 Other bespoke adjustments expressed in 2027-28 CPIH FYA prices (BR) </v>
      </c>
      <c r="F1077" s="209">
        <f xml:space="preserve"> 'Calc_In-periodODI'!F$298</f>
        <v>0</v>
      </c>
      <c r="G1077" s="208" t="str">
        <f xml:space="preserve"> 'Calc_In-periodODI'!G$298</f>
        <v>£m</v>
      </c>
      <c r="H1077" s="209"/>
    </row>
    <row r="1078" spans="1:8" s="208" customFormat="1" hidden="1" outlineLevel="2" x14ac:dyDescent="0.2">
      <c r="A1078" s="217"/>
      <c r="B1078" s="217"/>
      <c r="C1078" s="218"/>
      <c r="D1078" s="219"/>
      <c r="E1078" s="208" t="str">
        <f xml:space="preserve"> 'Calc_In-periodODI'!E$299</f>
        <v xml:space="preserve">2028-30 Other bespoke adjustments expressed in 2027-28 CPIH FYA prices (ADDN1) </v>
      </c>
      <c r="F1078" s="209">
        <f xml:space="preserve"> 'Calc_In-periodODI'!F$299</f>
        <v>0</v>
      </c>
      <c r="G1078" s="208" t="str">
        <f xml:space="preserve"> 'Calc_In-periodODI'!G$299</f>
        <v>£m</v>
      </c>
      <c r="H1078" s="209"/>
    </row>
    <row r="1079" spans="1:8" s="208" customFormat="1" hidden="1" outlineLevel="2" x14ac:dyDescent="0.2">
      <c r="A1079" s="217"/>
      <c r="B1079" s="217"/>
      <c r="C1079" s="218"/>
      <c r="D1079" s="219"/>
      <c r="E1079" s="208" t="str">
        <f xml:space="preserve"> 'Calc_In-periodODI'!E$300</f>
        <v xml:space="preserve">2028-30 Other bespoke adjustments expressed in 2027-28 CPIH FYA prices (ADDN2) </v>
      </c>
      <c r="F1079" s="209">
        <f xml:space="preserve"> 'Calc_In-periodODI'!F$300</f>
        <v>0</v>
      </c>
      <c r="G1079" s="208" t="str">
        <f xml:space="preserve"> 'Calc_In-periodODI'!G$300</f>
        <v>£m</v>
      </c>
      <c r="H1079" s="209"/>
    </row>
    <row r="1080" spans="1:8" s="208" customFormat="1" hidden="1" outlineLevel="2" x14ac:dyDescent="0.2">
      <c r="A1080" s="217"/>
      <c r="B1080" s="217"/>
      <c r="C1080" s="218"/>
      <c r="D1080" s="219"/>
      <c r="E1080" s="208" t="str">
        <f xml:space="preserve"> 'Calc_In-periodODI'!E$301</f>
        <v xml:space="preserve">2028-30 Other bespoke adjustments expressed in 2027-28 CPIH FYA prices (Residential retail) </v>
      </c>
      <c r="F1080" s="209">
        <f xml:space="preserve"> 'Calc_In-periodODI'!F$301</f>
        <v>0</v>
      </c>
      <c r="G1080" s="208" t="str">
        <f xml:space="preserve"> 'Calc_In-periodODI'!G$301</f>
        <v>£m</v>
      </c>
      <c r="H1080" s="209"/>
    </row>
    <row r="1081" spans="1:8" s="208" customFormat="1" hidden="1" outlineLevel="2" x14ac:dyDescent="0.2">
      <c r="A1081" s="217"/>
      <c r="B1081" s="217"/>
      <c r="C1081" s="218"/>
      <c r="D1081" s="219"/>
      <c r="E1081" s="208" t="str">
        <f xml:space="preserve"> 'Calc_In-periodODI'!E$302</f>
        <v xml:space="preserve">2028-30 Other bespoke adjustments expressed in 2027-28 CPIH FYA prices (Business retail) </v>
      </c>
      <c r="F1081" s="209">
        <f xml:space="preserve"> 'Calc_In-periodODI'!F$302</f>
        <v>0</v>
      </c>
      <c r="G1081" s="208" t="str">
        <f xml:space="preserve"> 'Calc_In-periodODI'!G$302</f>
        <v>£m</v>
      </c>
      <c r="H1081" s="209"/>
    </row>
    <row r="1082" spans="1:8" hidden="1" outlineLevel="2" x14ac:dyDescent="0.2">
      <c r="A1082" s="3"/>
      <c r="B1082" s="3"/>
      <c r="C1082" s="10"/>
      <c r="D1082" s="11"/>
      <c r="E1082" s="211" t="s">
        <v>2507</v>
      </c>
      <c r="F1082" s="212">
        <f xml:space="preserve"> INDEX( $F$1074:$F$1081,MATCH("*(WWN)*", $E$1074:$E$1081,0 ))</f>
        <v>0</v>
      </c>
      <c r="G1082" s="211" t="s">
        <v>199</v>
      </c>
      <c r="H1082" s="4"/>
    </row>
    <row r="1083" spans="1:8" hidden="1" outlineLevel="2" x14ac:dyDescent="0.2"/>
    <row r="1084" spans="1:8" hidden="1" outlineLevel="2" x14ac:dyDescent="0.2"/>
    <row r="1085" spans="1:8" hidden="1" outlineLevel="2" x14ac:dyDescent="0.2"/>
    <row r="1086" spans="1:8" s="21" customFormat="1" hidden="1" outlineLevel="2" x14ac:dyDescent="0.2">
      <c r="A1086" s="17"/>
      <c r="B1086" s="17"/>
      <c r="C1086" s="24"/>
      <c r="D1086" s="32" t="s">
        <v>1089</v>
      </c>
    </row>
    <row r="1087" spans="1:8" hidden="1" outlineLevel="2" x14ac:dyDescent="0.2"/>
    <row r="1088" spans="1:8" hidden="1" outlineLevel="2" x14ac:dyDescent="0.2">
      <c r="B1088" s="33" t="s">
        <v>1573</v>
      </c>
    </row>
    <row r="1089" spans="1:8" s="208" customFormat="1" hidden="1" outlineLevel="2" x14ac:dyDescent="0.2">
      <c r="A1089" s="217"/>
      <c r="B1089" s="217"/>
      <c r="C1089" s="218"/>
      <c r="D1089" s="219"/>
      <c r="E1089" s="208" t="str">
        <f xml:space="preserve"> 'Calc_In-periodODI'!E$214</f>
        <v xml:space="preserve">2028-30 ODI payments expressed in 2027-28 CPIH FYA prices (WR) </v>
      </c>
      <c r="F1089" s="209">
        <f xml:space="preserve"> 'Calc_In-periodODI'!F$214</f>
        <v>0</v>
      </c>
      <c r="G1089" s="208" t="str">
        <f xml:space="preserve"> 'Calc_In-periodODI'!G$214</f>
        <v>£m</v>
      </c>
      <c r="H1089" s="209"/>
    </row>
    <row r="1090" spans="1:8" s="208" customFormat="1" hidden="1" outlineLevel="2" x14ac:dyDescent="0.2">
      <c r="A1090" s="217"/>
      <c r="B1090" s="217"/>
      <c r="C1090" s="218"/>
      <c r="D1090" s="219"/>
      <c r="E1090" s="208" t="str">
        <f xml:space="preserve"> 'Calc_In-periodODI'!E$215</f>
        <v xml:space="preserve">2028-30 ODI payments expressed in 2027-28 CPIH FYA prices (WN) </v>
      </c>
      <c r="F1090" s="209">
        <f xml:space="preserve"> 'Calc_In-periodODI'!F$215</f>
        <v>0</v>
      </c>
      <c r="G1090" s="208" t="str">
        <f xml:space="preserve"> 'Calc_In-periodODI'!G$215</f>
        <v>£m</v>
      </c>
      <c r="H1090" s="209"/>
    </row>
    <row r="1091" spans="1:8" s="208" customFormat="1" hidden="1" outlineLevel="2" x14ac:dyDescent="0.2">
      <c r="A1091" s="217"/>
      <c r="B1091" s="217"/>
      <c r="C1091" s="218"/>
      <c r="D1091" s="219"/>
      <c r="E1091" s="208" t="str">
        <f xml:space="preserve"> 'Calc_In-periodODI'!E$216</f>
        <v xml:space="preserve">2028-30 ODI payments expressed in 2027-28 CPIH FYA prices (WWN) </v>
      </c>
      <c r="F1091" s="209">
        <f xml:space="preserve"> 'Calc_In-periodODI'!F$216</f>
        <v>0</v>
      </c>
      <c r="G1091" s="208" t="str">
        <f xml:space="preserve"> 'Calc_In-periodODI'!G$216</f>
        <v>£m</v>
      </c>
      <c r="H1091" s="209"/>
    </row>
    <row r="1092" spans="1:8" s="208" customFormat="1" hidden="1" outlineLevel="2" x14ac:dyDescent="0.2">
      <c r="A1092" s="217"/>
      <c r="B1092" s="217"/>
      <c r="C1092" s="218"/>
      <c r="D1092" s="219"/>
      <c r="E1092" s="208" t="str">
        <f xml:space="preserve"> 'Calc_In-periodODI'!E$217</f>
        <v xml:space="preserve">2028-30 ODI payments expressed in 2027-28 CPIH FYA prices (BR) </v>
      </c>
      <c r="F1092" s="209">
        <f xml:space="preserve"> 'Calc_In-periodODI'!F$217</f>
        <v>0</v>
      </c>
      <c r="G1092" s="208" t="str">
        <f xml:space="preserve"> 'Calc_In-periodODI'!G$217</f>
        <v>£m</v>
      </c>
      <c r="H1092" s="209"/>
    </row>
    <row r="1093" spans="1:8" s="208" customFormat="1" hidden="1" outlineLevel="2" x14ac:dyDescent="0.2">
      <c r="A1093" s="217"/>
      <c r="B1093" s="217"/>
      <c r="C1093" s="218"/>
      <c r="D1093" s="219"/>
      <c r="E1093" s="208" t="str">
        <f xml:space="preserve"> 'Calc_In-periodODI'!E$218</f>
        <v xml:space="preserve">2028-30 ODI payments expressed in 2027-28 CPIH FYA prices (ADDN1) </v>
      </c>
      <c r="F1093" s="209">
        <f xml:space="preserve"> 'Calc_In-periodODI'!F$218</f>
        <v>0</v>
      </c>
      <c r="G1093" s="208" t="str">
        <f xml:space="preserve"> 'Calc_In-periodODI'!G$218</f>
        <v>£m</v>
      </c>
      <c r="H1093" s="209"/>
    </row>
    <row r="1094" spans="1:8" s="208" customFormat="1" hidden="1" outlineLevel="2" x14ac:dyDescent="0.2">
      <c r="A1094" s="217"/>
      <c r="B1094" s="217"/>
      <c r="C1094" s="218"/>
      <c r="D1094" s="219"/>
      <c r="E1094" s="208" t="str">
        <f xml:space="preserve"> 'Calc_In-periodODI'!E$219</f>
        <v xml:space="preserve">2028-30 ODI payments expressed in 2027-28 CPIH FYA prices (ADDN2) </v>
      </c>
      <c r="F1094" s="209">
        <f xml:space="preserve"> 'Calc_In-periodODI'!F$219</f>
        <v>0</v>
      </c>
      <c r="G1094" s="208" t="str">
        <f xml:space="preserve"> 'Calc_In-periodODI'!G$219</f>
        <v>£m</v>
      </c>
      <c r="H1094" s="209"/>
    </row>
    <row r="1095" spans="1:8" s="208" customFormat="1" hidden="1" outlineLevel="2" x14ac:dyDescent="0.2">
      <c r="A1095" s="217"/>
      <c r="B1095" s="217"/>
      <c r="C1095" s="218"/>
      <c r="D1095" s="219"/>
      <c r="E1095" s="208" t="str">
        <f xml:space="preserve"> 'Calc_In-periodODI'!E$220</f>
        <v xml:space="preserve">2028-30 ODI payments expressed in 2027-28 CPIH FYA prices (Residential retail) </v>
      </c>
      <c r="F1095" s="209">
        <f xml:space="preserve"> 'Calc_In-periodODI'!F$220</f>
        <v>0</v>
      </c>
      <c r="G1095" s="208" t="str">
        <f xml:space="preserve"> 'Calc_In-periodODI'!G$220</f>
        <v>£m</v>
      </c>
      <c r="H1095" s="209"/>
    </row>
    <row r="1096" spans="1:8" s="208" customFormat="1" hidden="1" outlineLevel="2" x14ac:dyDescent="0.2">
      <c r="A1096" s="217"/>
      <c r="B1096" s="217"/>
      <c r="C1096" s="218"/>
      <c r="D1096" s="219"/>
      <c r="E1096" s="208" t="str">
        <f xml:space="preserve"> 'Calc_In-periodODI'!E$221</f>
        <v xml:space="preserve">2028-30 ODI payments expressed in 2027-28 CPIH FYA prices (Business retail) </v>
      </c>
      <c r="F1096" s="209">
        <f xml:space="preserve"> 'Calc_In-periodODI'!F$221</f>
        <v>0</v>
      </c>
      <c r="G1096" s="208" t="str">
        <f xml:space="preserve"> 'Calc_In-periodODI'!G$221</f>
        <v>£m</v>
      </c>
      <c r="H1096" s="209"/>
    </row>
    <row r="1097" spans="1:8" hidden="1" outlineLevel="2" x14ac:dyDescent="0.2">
      <c r="A1097" s="3"/>
      <c r="B1097" s="3"/>
      <c r="C1097" s="10"/>
      <c r="D1097" s="11"/>
      <c r="E1097" s="211" t="s">
        <v>1573</v>
      </c>
      <c r="F1097" s="212">
        <f xml:space="preserve"> INDEX( $F$1089:$F$1096,MATCH("*(BR)*", $E$1089:$E$1096,0 ))</f>
        <v>0</v>
      </c>
      <c r="G1097" s="211" t="s">
        <v>199</v>
      </c>
      <c r="H1097" s="4"/>
    </row>
    <row r="1098" spans="1:8" hidden="1" outlineLevel="2" x14ac:dyDescent="0.2"/>
    <row r="1099" spans="1:8" hidden="1" outlineLevel="2" x14ac:dyDescent="0.2"/>
    <row r="1100" spans="1:8" hidden="1" outlineLevel="2" x14ac:dyDescent="0.2">
      <c r="B1100" s="33" t="s">
        <v>69</v>
      </c>
    </row>
    <row r="1101" spans="1:8" s="208" customFormat="1" hidden="1" outlineLevel="2" x14ac:dyDescent="0.2">
      <c r="A1101" s="217"/>
      <c r="B1101" s="217"/>
      <c r="C1101" s="218"/>
      <c r="D1101" s="219"/>
      <c r="E1101" s="208" t="str">
        <f xml:space="preserve"> 'Calc_In-periodODI'!E$241</f>
        <v xml:space="preserve">2028-30 Voluntary abatements expressed in 2027-28 CPIH FYA prices sign reversed (WR) </v>
      </c>
      <c r="F1101" s="209">
        <f xml:space="preserve"> 'Calc_In-periodODI'!F$241</f>
        <v>0</v>
      </c>
      <c r="G1101" s="208" t="str">
        <f xml:space="preserve"> 'Calc_In-periodODI'!G$241</f>
        <v>£m</v>
      </c>
      <c r="H1101" s="209"/>
    </row>
    <row r="1102" spans="1:8" s="208" customFormat="1" hidden="1" outlineLevel="2" x14ac:dyDescent="0.2">
      <c r="A1102" s="217"/>
      <c r="B1102" s="217"/>
      <c r="C1102" s="218"/>
      <c r="D1102" s="219"/>
      <c r="E1102" s="208" t="str">
        <f xml:space="preserve"> 'Calc_In-periodODI'!E$242</f>
        <v xml:space="preserve">2028-30 Voluntary abatements expressed in 2027-28 CPIH FYA prices sign reversed (WN) </v>
      </c>
      <c r="F1102" s="209">
        <f xml:space="preserve"> 'Calc_In-periodODI'!F$242</f>
        <v>0</v>
      </c>
      <c r="G1102" s="208" t="str">
        <f xml:space="preserve"> 'Calc_In-periodODI'!G$242</f>
        <v>£m</v>
      </c>
      <c r="H1102" s="209"/>
    </row>
    <row r="1103" spans="1:8" s="208" customFormat="1" hidden="1" outlineLevel="2" x14ac:dyDescent="0.2">
      <c r="A1103" s="217"/>
      <c r="B1103" s="217"/>
      <c r="C1103" s="218"/>
      <c r="D1103" s="219"/>
      <c r="E1103" s="208" t="str">
        <f xml:space="preserve"> 'Calc_In-periodODI'!E$243</f>
        <v xml:space="preserve">2028-30 Voluntary abatements expressed in 2027-28 CPIH FYA prices sign reversed (WWN) </v>
      </c>
      <c r="F1103" s="209">
        <f xml:space="preserve"> 'Calc_In-periodODI'!F$243</f>
        <v>0</v>
      </c>
      <c r="G1103" s="208" t="str">
        <f xml:space="preserve"> 'Calc_In-periodODI'!G$243</f>
        <v>£m</v>
      </c>
      <c r="H1103" s="209"/>
    </row>
    <row r="1104" spans="1:8" s="208" customFormat="1" hidden="1" outlineLevel="2" x14ac:dyDescent="0.2">
      <c r="A1104" s="217"/>
      <c r="B1104" s="217"/>
      <c r="C1104" s="218"/>
      <c r="D1104" s="219"/>
      <c r="E1104" s="208" t="str">
        <f xml:space="preserve"> 'Calc_In-periodODI'!E$244</f>
        <v xml:space="preserve">2028-30 Voluntary abatements expressed in 2027-28 CPIH FYA prices sign reversed (BR) </v>
      </c>
      <c r="F1104" s="209">
        <f xml:space="preserve"> 'Calc_In-periodODI'!F$244</f>
        <v>0</v>
      </c>
      <c r="G1104" s="208" t="str">
        <f xml:space="preserve"> 'Calc_In-periodODI'!G$244</f>
        <v>£m</v>
      </c>
      <c r="H1104" s="209"/>
    </row>
    <row r="1105" spans="1:8" s="208" customFormat="1" hidden="1" outlineLevel="2" x14ac:dyDescent="0.2">
      <c r="A1105" s="217"/>
      <c r="B1105" s="217"/>
      <c r="C1105" s="218"/>
      <c r="D1105" s="219"/>
      <c r="E1105" s="208" t="str">
        <f xml:space="preserve"> 'Calc_In-periodODI'!E$245</f>
        <v xml:space="preserve">2028-30 Voluntary abatements expressed in 2027-28 CPIH FYA prices sign reversed (ADDN1) </v>
      </c>
      <c r="F1105" s="209">
        <f xml:space="preserve"> 'Calc_In-periodODI'!F$245</f>
        <v>0</v>
      </c>
      <c r="G1105" s="208" t="str">
        <f xml:space="preserve"> 'Calc_In-periodODI'!G$245</f>
        <v>£m</v>
      </c>
      <c r="H1105" s="209"/>
    </row>
    <row r="1106" spans="1:8" s="208" customFormat="1" hidden="1" outlineLevel="2" x14ac:dyDescent="0.2">
      <c r="A1106" s="217"/>
      <c r="B1106" s="217"/>
      <c r="C1106" s="218"/>
      <c r="D1106" s="219"/>
      <c r="E1106" s="208" t="str">
        <f xml:space="preserve"> 'Calc_In-periodODI'!E$246</f>
        <v xml:space="preserve">2028-30 Voluntary abatements expressed in 2027-28 CPIH FYA prices sign reversed (ADDN2) </v>
      </c>
      <c r="F1106" s="209">
        <f xml:space="preserve"> 'Calc_In-periodODI'!F$246</f>
        <v>0</v>
      </c>
      <c r="G1106" s="208" t="str">
        <f xml:space="preserve"> 'Calc_In-periodODI'!G$246</f>
        <v>£m</v>
      </c>
      <c r="H1106" s="209"/>
    </row>
    <row r="1107" spans="1:8" s="208" customFormat="1" hidden="1" outlineLevel="2" x14ac:dyDescent="0.2">
      <c r="A1107" s="217"/>
      <c r="B1107" s="217"/>
      <c r="C1107" s="218"/>
      <c r="D1107" s="219"/>
      <c r="E1107" s="208" t="str">
        <f xml:space="preserve"> 'Calc_In-periodODI'!E$247</f>
        <v xml:space="preserve">2028-30 Voluntary abatements expressed in 2027-28 CPIH FYA prices sign reversed (Residential retail) </v>
      </c>
      <c r="F1107" s="209">
        <f xml:space="preserve"> 'Calc_In-periodODI'!F$247</f>
        <v>0</v>
      </c>
      <c r="G1107" s="208" t="str">
        <f xml:space="preserve"> 'Calc_In-periodODI'!G$247</f>
        <v>£m</v>
      </c>
      <c r="H1107" s="209"/>
    </row>
    <row r="1108" spans="1:8" s="208" customFormat="1" hidden="1" outlineLevel="2" x14ac:dyDescent="0.2">
      <c r="A1108" s="217"/>
      <c r="B1108" s="217"/>
      <c r="C1108" s="218"/>
      <c r="D1108" s="219"/>
      <c r="E1108" s="208" t="str">
        <f xml:space="preserve"> 'Calc_In-periodODI'!E$248</f>
        <v xml:space="preserve">2028-30 Voluntary abatements expressed in 2027-28 CPIH FYA prices sign reversed (Business retail) </v>
      </c>
      <c r="F1108" s="209">
        <f xml:space="preserve"> 'Calc_In-periodODI'!F$248</f>
        <v>0</v>
      </c>
      <c r="G1108" s="208" t="str">
        <f xml:space="preserve"> 'Calc_In-periodODI'!G$248</f>
        <v>£m</v>
      </c>
      <c r="H1108" s="209"/>
    </row>
    <row r="1109" spans="1:8" hidden="1" outlineLevel="2" x14ac:dyDescent="0.2">
      <c r="A1109" s="3"/>
      <c r="B1109" s="3"/>
      <c r="C1109" s="10"/>
      <c r="D1109" s="11"/>
      <c r="E1109" s="211" t="s">
        <v>69</v>
      </c>
      <c r="F1109" s="212">
        <f xml:space="preserve"> INDEX( $F$1101:$F$1108,MATCH("*(BR)*", $E$1101:$E$1108,0 ))</f>
        <v>0</v>
      </c>
      <c r="G1109" s="211" t="s">
        <v>199</v>
      </c>
      <c r="H1109" s="4"/>
    </row>
    <row r="1110" spans="1:8" hidden="1" outlineLevel="2" x14ac:dyDescent="0.2"/>
    <row r="1111" spans="1:8" hidden="1" outlineLevel="2" x14ac:dyDescent="0.2"/>
    <row r="1112" spans="1:8" hidden="1" outlineLevel="2" x14ac:dyDescent="0.2">
      <c r="B1112" s="33" t="s">
        <v>2887</v>
      </c>
    </row>
    <row r="1113" spans="1:8" s="208" customFormat="1" hidden="1" outlineLevel="2" x14ac:dyDescent="0.2">
      <c r="A1113" s="217"/>
      <c r="B1113" s="217"/>
      <c r="C1113" s="218"/>
      <c r="D1113" s="219"/>
      <c r="E1113" s="208" t="str">
        <f xml:space="preserve"> 'Calc_In-periodODI'!E$268</f>
        <v xml:space="preserve">2028-30 Voluntary deferrals expressed in 2027-28 CPIH FYA prices sign reversed (WR) </v>
      </c>
      <c r="F1113" s="209">
        <f xml:space="preserve"> 'Calc_In-periodODI'!F$268</f>
        <v>0</v>
      </c>
      <c r="G1113" s="208" t="str">
        <f xml:space="preserve"> 'Calc_In-periodODI'!G$268</f>
        <v>£m</v>
      </c>
      <c r="H1113" s="209"/>
    </row>
    <row r="1114" spans="1:8" s="208" customFormat="1" hidden="1" outlineLevel="2" x14ac:dyDescent="0.2">
      <c r="A1114" s="217"/>
      <c r="B1114" s="217"/>
      <c r="C1114" s="218"/>
      <c r="D1114" s="219"/>
      <c r="E1114" s="208" t="str">
        <f xml:space="preserve"> 'Calc_In-periodODI'!E$269</f>
        <v xml:space="preserve">2028-30 Voluntary deferrals expressed in 2027-28 CPIH FYA prices sign reversed (WN) </v>
      </c>
      <c r="F1114" s="209">
        <f xml:space="preserve"> 'Calc_In-periodODI'!F$269</f>
        <v>0</v>
      </c>
      <c r="G1114" s="208" t="str">
        <f xml:space="preserve"> 'Calc_In-periodODI'!G$269</f>
        <v>£m</v>
      </c>
      <c r="H1114" s="209"/>
    </row>
    <row r="1115" spans="1:8" s="208" customFormat="1" hidden="1" outlineLevel="2" x14ac:dyDescent="0.2">
      <c r="A1115" s="217"/>
      <c r="B1115" s="217"/>
      <c r="C1115" s="218"/>
      <c r="D1115" s="219"/>
      <c r="E1115" s="208" t="str">
        <f xml:space="preserve"> 'Calc_In-periodODI'!E$270</f>
        <v xml:space="preserve">2028-30 Voluntary deferrals expressed in 2027-28 CPIH FYA prices sign reversed (WWN) </v>
      </c>
      <c r="F1115" s="209">
        <f xml:space="preserve"> 'Calc_In-periodODI'!F$270</f>
        <v>0</v>
      </c>
      <c r="G1115" s="208" t="str">
        <f xml:space="preserve"> 'Calc_In-periodODI'!G$270</f>
        <v>£m</v>
      </c>
      <c r="H1115" s="209"/>
    </row>
    <row r="1116" spans="1:8" s="208" customFormat="1" hidden="1" outlineLevel="2" x14ac:dyDescent="0.2">
      <c r="A1116" s="217"/>
      <c r="B1116" s="217"/>
      <c r="C1116" s="218"/>
      <c r="D1116" s="219"/>
      <c r="E1116" s="208" t="str">
        <f xml:space="preserve"> 'Calc_In-periodODI'!E$271</f>
        <v xml:space="preserve">2028-30 Voluntary deferrals expressed in 2027-28 CPIH FYA prices sign reversed (BR) </v>
      </c>
      <c r="F1116" s="209">
        <f xml:space="preserve"> 'Calc_In-periodODI'!F$271</f>
        <v>0</v>
      </c>
      <c r="G1116" s="208" t="str">
        <f xml:space="preserve"> 'Calc_In-periodODI'!G$271</f>
        <v>£m</v>
      </c>
      <c r="H1116" s="209"/>
    </row>
    <row r="1117" spans="1:8" s="208" customFormat="1" hidden="1" outlineLevel="2" x14ac:dyDescent="0.2">
      <c r="A1117" s="217"/>
      <c r="B1117" s="217"/>
      <c r="C1117" s="218"/>
      <c r="D1117" s="219"/>
      <c r="E1117" s="208" t="str">
        <f xml:space="preserve"> 'Calc_In-periodODI'!E$272</f>
        <v xml:space="preserve">2028-30 Voluntary deferrals expressed in 2027-28 CPIH FYA prices sign reversed (ADDN1) </v>
      </c>
      <c r="F1117" s="209">
        <f xml:space="preserve"> 'Calc_In-periodODI'!F$272</f>
        <v>0</v>
      </c>
      <c r="G1117" s="208" t="str">
        <f xml:space="preserve"> 'Calc_In-periodODI'!G$272</f>
        <v>£m</v>
      </c>
      <c r="H1117" s="209"/>
    </row>
    <row r="1118" spans="1:8" s="208" customFormat="1" hidden="1" outlineLevel="2" x14ac:dyDescent="0.2">
      <c r="A1118" s="217"/>
      <c r="B1118" s="217"/>
      <c r="C1118" s="218"/>
      <c r="D1118" s="219"/>
      <c r="E1118" s="208" t="str">
        <f xml:space="preserve"> 'Calc_In-periodODI'!E$273</f>
        <v xml:space="preserve">2028-30 Voluntary deferrals expressed in 2027-28 CPIH FYA prices sign reversed (ADDN2) </v>
      </c>
      <c r="F1118" s="209">
        <f xml:space="preserve"> 'Calc_In-periodODI'!F$273</f>
        <v>0</v>
      </c>
      <c r="G1118" s="208" t="str">
        <f xml:space="preserve"> 'Calc_In-periodODI'!G$273</f>
        <v>£m</v>
      </c>
      <c r="H1118" s="209"/>
    </row>
    <row r="1119" spans="1:8" s="208" customFormat="1" hidden="1" outlineLevel="2" x14ac:dyDescent="0.2">
      <c r="A1119" s="217"/>
      <c r="B1119" s="217"/>
      <c r="C1119" s="218"/>
      <c r="D1119" s="219"/>
      <c r="E1119" s="208" t="str">
        <f xml:space="preserve"> 'Calc_In-periodODI'!E$274</f>
        <v xml:space="preserve">2028-30 Voluntary deferrals expressed in 2027-28 CPIH FYA prices sign reversed (Residential retail) </v>
      </c>
      <c r="F1119" s="209">
        <f xml:space="preserve"> 'Calc_In-periodODI'!F$274</f>
        <v>0</v>
      </c>
      <c r="G1119" s="208" t="str">
        <f xml:space="preserve"> 'Calc_In-periodODI'!G$274</f>
        <v>£m</v>
      </c>
      <c r="H1119" s="209"/>
    </row>
    <row r="1120" spans="1:8" s="208" customFormat="1" hidden="1" outlineLevel="2" x14ac:dyDescent="0.2">
      <c r="A1120" s="217"/>
      <c r="B1120" s="217"/>
      <c r="C1120" s="218"/>
      <c r="D1120" s="219"/>
      <c r="E1120" s="208" t="str">
        <f xml:space="preserve"> 'Calc_In-periodODI'!E$275</f>
        <v xml:space="preserve">2028-30 Voluntary deferrals expressed in 2027-28 CPIH FYA prices sign reversed (Business retail) </v>
      </c>
      <c r="F1120" s="209">
        <f xml:space="preserve"> 'Calc_In-periodODI'!F$275</f>
        <v>0</v>
      </c>
      <c r="G1120" s="208" t="str">
        <f xml:space="preserve"> 'Calc_In-periodODI'!G$275</f>
        <v>£m</v>
      </c>
      <c r="H1120" s="209"/>
    </row>
    <row r="1121" spans="1:8" hidden="1" outlineLevel="2" x14ac:dyDescent="0.2">
      <c r="A1121" s="3"/>
      <c r="B1121" s="3"/>
      <c r="C1121" s="10"/>
      <c r="D1121" s="11"/>
      <c r="E1121" s="211" t="s">
        <v>2887</v>
      </c>
      <c r="F1121" s="212">
        <f xml:space="preserve"> INDEX( $F$1113:$F$1120,MATCH("*(BR)*", $E$1113:$E$1120,0 ))</f>
        <v>0</v>
      </c>
      <c r="G1121" s="211" t="s">
        <v>199</v>
      </c>
      <c r="H1121" s="4"/>
    </row>
    <row r="1122" spans="1:8" hidden="1" outlineLevel="2" x14ac:dyDescent="0.2"/>
    <row r="1123" spans="1:8" hidden="1" outlineLevel="2" x14ac:dyDescent="0.2"/>
    <row r="1124" spans="1:8" hidden="1" outlineLevel="2" x14ac:dyDescent="0.2">
      <c r="B1124" s="33" t="s">
        <v>1768</v>
      </c>
    </row>
    <row r="1125" spans="1:8" s="208" customFormat="1" hidden="1" outlineLevel="2" x14ac:dyDescent="0.2">
      <c r="A1125" s="217"/>
      <c r="B1125" s="217"/>
      <c r="C1125" s="218"/>
      <c r="D1125" s="219"/>
      <c r="E1125" s="208" t="str">
        <f xml:space="preserve"> 'Calc_In-periodODI'!E$295</f>
        <v xml:space="preserve">2028-30 Other bespoke adjustments expressed in 2027-28 CPIH FYA prices (WR) </v>
      </c>
      <c r="F1125" s="209">
        <f xml:space="preserve"> 'Calc_In-periodODI'!F$295</f>
        <v>0</v>
      </c>
      <c r="G1125" s="208" t="str">
        <f xml:space="preserve"> 'Calc_In-periodODI'!G$295</f>
        <v>£m</v>
      </c>
      <c r="H1125" s="209"/>
    </row>
    <row r="1126" spans="1:8" s="208" customFormat="1" hidden="1" outlineLevel="2" x14ac:dyDescent="0.2">
      <c r="A1126" s="217"/>
      <c r="B1126" s="217"/>
      <c r="C1126" s="218"/>
      <c r="D1126" s="219"/>
      <c r="E1126" s="208" t="str">
        <f xml:space="preserve"> 'Calc_In-periodODI'!E$296</f>
        <v xml:space="preserve">2028-30 Other bespoke adjustments expressed in 2027-28 CPIH FYA prices (WN) </v>
      </c>
      <c r="F1126" s="209">
        <f xml:space="preserve"> 'Calc_In-periodODI'!F$296</f>
        <v>0</v>
      </c>
      <c r="G1126" s="208" t="str">
        <f xml:space="preserve"> 'Calc_In-periodODI'!G$296</f>
        <v>£m</v>
      </c>
      <c r="H1126" s="209"/>
    </row>
    <row r="1127" spans="1:8" s="208" customFormat="1" hidden="1" outlineLevel="2" x14ac:dyDescent="0.2">
      <c r="A1127" s="217"/>
      <c r="B1127" s="217"/>
      <c r="C1127" s="218"/>
      <c r="D1127" s="219"/>
      <c r="E1127" s="208" t="str">
        <f xml:space="preserve"> 'Calc_In-periodODI'!E$297</f>
        <v xml:space="preserve">2028-30 Other bespoke adjustments expressed in 2027-28 CPIH FYA prices (WWN) </v>
      </c>
      <c r="F1127" s="209">
        <f xml:space="preserve"> 'Calc_In-periodODI'!F$297</f>
        <v>0</v>
      </c>
      <c r="G1127" s="208" t="str">
        <f xml:space="preserve"> 'Calc_In-periodODI'!G$297</f>
        <v>£m</v>
      </c>
      <c r="H1127" s="209"/>
    </row>
    <row r="1128" spans="1:8" s="208" customFormat="1" hidden="1" outlineLevel="2" x14ac:dyDescent="0.2">
      <c r="A1128" s="217"/>
      <c r="B1128" s="217"/>
      <c r="C1128" s="218"/>
      <c r="D1128" s="219"/>
      <c r="E1128" s="208" t="str">
        <f xml:space="preserve"> 'Calc_In-periodODI'!E$298</f>
        <v xml:space="preserve">2028-30 Other bespoke adjustments expressed in 2027-28 CPIH FYA prices (BR) </v>
      </c>
      <c r="F1128" s="209">
        <f xml:space="preserve"> 'Calc_In-periodODI'!F$298</f>
        <v>0</v>
      </c>
      <c r="G1128" s="208" t="str">
        <f xml:space="preserve"> 'Calc_In-periodODI'!G$298</f>
        <v>£m</v>
      </c>
      <c r="H1128" s="209"/>
    </row>
    <row r="1129" spans="1:8" s="208" customFormat="1" hidden="1" outlineLevel="2" x14ac:dyDescent="0.2">
      <c r="A1129" s="217"/>
      <c r="B1129" s="217"/>
      <c r="C1129" s="218"/>
      <c r="D1129" s="219"/>
      <c r="E1129" s="208" t="str">
        <f xml:space="preserve"> 'Calc_In-periodODI'!E$299</f>
        <v xml:space="preserve">2028-30 Other bespoke adjustments expressed in 2027-28 CPIH FYA prices (ADDN1) </v>
      </c>
      <c r="F1129" s="209">
        <f xml:space="preserve"> 'Calc_In-periodODI'!F$299</f>
        <v>0</v>
      </c>
      <c r="G1129" s="208" t="str">
        <f xml:space="preserve"> 'Calc_In-periodODI'!G$299</f>
        <v>£m</v>
      </c>
      <c r="H1129" s="209"/>
    </row>
    <row r="1130" spans="1:8" s="208" customFormat="1" hidden="1" outlineLevel="2" x14ac:dyDescent="0.2">
      <c r="A1130" s="217"/>
      <c r="B1130" s="217"/>
      <c r="C1130" s="218"/>
      <c r="D1130" s="219"/>
      <c r="E1130" s="208" t="str">
        <f xml:space="preserve"> 'Calc_In-periodODI'!E$300</f>
        <v xml:space="preserve">2028-30 Other bespoke adjustments expressed in 2027-28 CPIH FYA prices (ADDN2) </v>
      </c>
      <c r="F1130" s="209">
        <f xml:space="preserve"> 'Calc_In-periodODI'!F$300</f>
        <v>0</v>
      </c>
      <c r="G1130" s="208" t="str">
        <f xml:space="preserve"> 'Calc_In-periodODI'!G$300</f>
        <v>£m</v>
      </c>
      <c r="H1130" s="209"/>
    </row>
    <row r="1131" spans="1:8" s="208" customFormat="1" hidden="1" outlineLevel="2" x14ac:dyDescent="0.2">
      <c r="A1131" s="217"/>
      <c r="B1131" s="217"/>
      <c r="C1131" s="218"/>
      <c r="D1131" s="219"/>
      <c r="E1131" s="208" t="str">
        <f xml:space="preserve"> 'Calc_In-periodODI'!E$301</f>
        <v xml:space="preserve">2028-30 Other bespoke adjustments expressed in 2027-28 CPIH FYA prices (Residential retail) </v>
      </c>
      <c r="F1131" s="209">
        <f xml:space="preserve"> 'Calc_In-periodODI'!F$301</f>
        <v>0</v>
      </c>
      <c r="G1131" s="208" t="str">
        <f xml:space="preserve"> 'Calc_In-periodODI'!G$301</f>
        <v>£m</v>
      </c>
      <c r="H1131" s="209"/>
    </row>
    <row r="1132" spans="1:8" s="208" customFormat="1" hidden="1" outlineLevel="2" x14ac:dyDescent="0.2">
      <c r="A1132" s="217"/>
      <c r="B1132" s="217"/>
      <c r="C1132" s="218"/>
      <c r="D1132" s="219"/>
      <c r="E1132" s="208" t="str">
        <f xml:space="preserve"> 'Calc_In-periodODI'!E$302</f>
        <v xml:space="preserve">2028-30 Other bespoke adjustments expressed in 2027-28 CPIH FYA prices (Business retail) </v>
      </c>
      <c r="F1132" s="209">
        <f xml:space="preserve"> 'Calc_In-periodODI'!F$302</f>
        <v>0</v>
      </c>
      <c r="G1132" s="208" t="str">
        <f xml:space="preserve"> 'Calc_In-periodODI'!G$302</f>
        <v>£m</v>
      </c>
      <c r="H1132" s="209"/>
    </row>
    <row r="1133" spans="1:8" hidden="1" outlineLevel="2" x14ac:dyDescent="0.2">
      <c r="A1133" s="3"/>
      <c r="B1133" s="3"/>
      <c r="C1133" s="10"/>
      <c r="D1133" s="11"/>
      <c r="E1133" s="211" t="s">
        <v>1768</v>
      </c>
      <c r="F1133" s="212">
        <f xml:space="preserve"> INDEX( $F$1125:$F$1132,MATCH("*(BR)*", $E$1125:$E$1132,0 ))</f>
        <v>0</v>
      </c>
      <c r="G1133" s="211" t="s">
        <v>199</v>
      </c>
      <c r="H1133" s="4"/>
    </row>
    <row r="1134" spans="1:8" hidden="1" outlineLevel="2" x14ac:dyDescent="0.2"/>
    <row r="1135" spans="1:8" hidden="1" outlineLevel="2" x14ac:dyDescent="0.2"/>
    <row r="1136" spans="1:8" hidden="1" outlineLevel="2" x14ac:dyDescent="0.2"/>
    <row r="1137" spans="1:8" s="21" customFormat="1" hidden="1" outlineLevel="2" x14ac:dyDescent="0.2">
      <c r="A1137" s="17"/>
      <c r="B1137" s="17"/>
      <c r="C1137" s="24"/>
      <c r="D1137" s="32" t="s">
        <v>1152</v>
      </c>
    </row>
    <row r="1138" spans="1:8" hidden="1" outlineLevel="2" x14ac:dyDescent="0.2"/>
    <row r="1139" spans="1:8" hidden="1" outlineLevel="2" x14ac:dyDescent="0.2">
      <c r="B1139" s="33" t="s">
        <v>70</v>
      </c>
    </row>
    <row r="1140" spans="1:8" s="208" customFormat="1" hidden="1" outlineLevel="2" x14ac:dyDescent="0.2">
      <c r="A1140" s="217"/>
      <c r="B1140" s="217"/>
      <c r="C1140" s="218"/>
      <c r="D1140" s="219"/>
      <c r="E1140" s="208" t="str">
        <f xml:space="preserve"> 'Calc_In-periodODI'!E$214</f>
        <v xml:space="preserve">2028-30 ODI payments expressed in 2027-28 CPIH FYA prices (WR) </v>
      </c>
      <c r="F1140" s="209">
        <f xml:space="preserve"> 'Calc_In-periodODI'!F$214</f>
        <v>0</v>
      </c>
      <c r="G1140" s="208" t="str">
        <f xml:space="preserve"> 'Calc_In-periodODI'!G$214</f>
        <v>£m</v>
      </c>
      <c r="H1140" s="209"/>
    </row>
    <row r="1141" spans="1:8" s="208" customFormat="1" hidden="1" outlineLevel="2" x14ac:dyDescent="0.2">
      <c r="A1141" s="217"/>
      <c r="B1141" s="217"/>
      <c r="C1141" s="218"/>
      <c r="D1141" s="219"/>
      <c r="E1141" s="208" t="str">
        <f xml:space="preserve"> 'Calc_In-periodODI'!E$215</f>
        <v xml:space="preserve">2028-30 ODI payments expressed in 2027-28 CPIH FYA prices (WN) </v>
      </c>
      <c r="F1141" s="209">
        <f xml:space="preserve"> 'Calc_In-periodODI'!F$215</f>
        <v>0</v>
      </c>
      <c r="G1141" s="208" t="str">
        <f xml:space="preserve"> 'Calc_In-periodODI'!G$215</f>
        <v>£m</v>
      </c>
      <c r="H1141" s="209"/>
    </row>
    <row r="1142" spans="1:8" s="208" customFormat="1" hidden="1" outlineLevel="2" x14ac:dyDescent="0.2">
      <c r="A1142" s="217"/>
      <c r="B1142" s="217"/>
      <c r="C1142" s="218"/>
      <c r="D1142" s="219"/>
      <c r="E1142" s="208" t="str">
        <f xml:space="preserve"> 'Calc_In-periodODI'!E$216</f>
        <v xml:space="preserve">2028-30 ODI payments expressed in 2027-28 CPIH FYA prices (WWN) </v>
      </c>
      <c r="F1142" s="209">
        <f xml:space="preserve"> 'Calc_In-periodODI'!F$216</f>
        <v>0</v>
      </c>
      <c r="G1142" s="208" t="str">
        <f xml:space="preserve"> 'Calc_In-periodODI'!G$216</f>
        <v>£m</v>
      </c>
      <c r="H1142" s="209"/>
    </row>
    <row r="1143" spans="1:8" s="208" customFormat="1" hidden="1" outlineLevel="2" x14ac:dyDescent="0.2">
      <c r="A1143" s="217"/>
      <c r="B1143" s="217"/>
      <c r="C1143" s="218"/>
      <c r="D1143" s="219"/>
      <c r="E1143" s="208" t="str">
        <f xml:space="preserve"> 'Calc_In-periodODI'!E$217</f>
        <v xml:space="preserve">2028-30 ODI payments expressed in 2027-28 CPIH FYA prices (BR) </v>
      </c>
      <c r="F1143" s="209">
        <f xml:space="preserve"> 'Calc_In-periodODI'!F$217</f>
        <v>0</v>
      </c>
      <c r="G1143" s="208" t="str">
        <f xml:space="preserve"> 'Calc_In-periodODI'!G$217</f>
        <v>£m</v>
      </c>
      <c r="H1143" s="209"/>
    </row>
    <row r="1144" spans="1:8" s="208" customFormat="1" hidden="1" outlineLevel="2" x14ac:dyDescent="0.2">
      <c r="A1144" s="217"/>
      <c r="B1144" s="217"/>
      <c r="C1144" s="218"/>
      <c r="D1144" s="219"/>
      <c r="E1144" s="208" t="str">
        <f xml:space="preserve"> 'Calc_In-periodODI'!E$218</f>
        <v xml:space="preserve">2028-30 ODI payments expressed in 2027-28 CPIH FYA prices (ADDN1) </v>
      </c>
      <c r="F1144" s="209">
        <f xml:space="preserve"> 'Calc_In-periodODI'!F$218</f>
        <v>0</v>
      </c>
      <c r="G1144" s="208" t="str">
        <f xml:space="preserve"> 'Calc_In-periodODI'!G$218</f>
        <v>£m</v>
      </c>
      <c r="H1144" s="209"/>
    </row>
    <row r="1145" spans="1:8" s="208" customFormat="1" hidden="1" outlineLevel="2" x14ac:dyDescent="0.2">
      <c r="A1145" s="217"/>
      <c r="B1145" s="217"/>
      <c r="C1145" s="218"/>
      <c r="D1145" s="219"/>
      <c r="E1145" s="208" t="str">
        <f xml:space="preserve"> 'Calc_In-periodODI'!E$219</f>
        <v xml:space="preserve">2028-30 ODI payments expressed in 2027-28 CPIH FYA prices (ADDN2) </v>
      </c>
      <c r="F1145" s="209">
        <f xml:space="preserve"> 'Calc_In-periodODI'!F$219</f>
        <v>0</v>
      </c>
      <c r="G1145" s="208" t="str">
        <f xml:space="preserve"> 'Calc_In-periodODI'!G$219</f>
        <v>£m</v>
      </c>
      <c r="H1145" s="209"/>
    </row>
    <row r="1146" spans="1:8" s="208" customFormat="1" hidden="1" outlineLevel="2" x14ac:dyDescent="0.2">
      <c r="A1146" s="217"/>
      <c r="B1146" s="217"/>
      <c r="C1146" s="218"/>
      <c r="D1146" s="219"/>
      <c r="E1146" s="208" t="str">
        <f xml:space="preserve"> 'Calc_In-periodODI'!E$220</f>
        <v xml:space="preserve">2028-30 ODI payments expressed in 2027-28 CPIH FYA prices (Residential retail) </v>
      </c>
      <c r="F1146" s="209">
        <f xml:space="preserve"> 'Calc_In-periodODI'!F$220</f>
        <v>0</v>
      </c>
      <c r="G1146" s="208" t="str">
        <f xml:space="preserve"> 'Calc_In-periodODI'!G$220</f>
        <v>£m</v>
      </c>
      <c r="H1146" s="209"/>
    </row>
    <row r="1147" spans="1:8" s="208" customFormat="1" hidden="1" outlineLevel="2" x14ac:dyDescent="0.2">
      <c r="A1147" s="217"/>
      <c r="B1147" s="217"/>
      <c r="C1147" s="218"/>
      <c r="D1147" s="219"/>
      <c r="E1147" s="208" t="str">
        <f xml:space="preserve"> 'Calc_In-periodODI'!E$221</f>
        <v xml:space="preserve">2028-30 ODI payments expressed in 2027-28 CPIH FYA prices (Business retail) </v>
      </c>
      <c r="F1147" s="209">
        <f xml:space="preserve"> 'Calc_In-periodODI'!F$221</f>
        <v>0</v>
      </c>
      <c r="G1147" s="208" t="str">
        <f xml:space="preserve"> 'Calc_In-periodODI'!G$221</f>
        <v>£m</v>
      </c>
      <c r="H1147" s="209"/>
    </row>
    <row r="1148" spans="1:8" hidden="1" outlineLevel="2" x14ac:dyDescent="0.2">
      <c r="A1148" s="3"/>
      <c r="B1148" s="3"/>
      <c r="C1148" s="10"/>
      <c r="D1148" s="11"/>
      <c r="E1148" s="211" t="s">
        <v>70</v>
      </c>
      <c r="F1148" s="212">
        <f xml:space="preserve"> INDEX( $F$1140:$F$1147,MATCH("*(ADDN1)*", $E$1140:$E$1147,0 ))</f>
        <v>0</v>
      </c>
      <c r="G1148" s="211" t="s">
        <v>199</v>
      </c>
      <c r="H1148" s="4"/>
    </row>
    <row r="1149" spans="1:8" hidden="1" outlineLevel="2" x14ac:dyDescent="0.2"/>
    <row r="1150" spans="1:8" hidden="1" outlineLevel="2" x14ac:dyDescent="0.2"/>
    <row r="1151" spans="1:8" hidden="1" outlineLevel="2" x14ac:dyDescent="0.2">
      <c r="B1151" s="33" t="s">
        <v>2128</v>
      </c>
    </row>
    <row r="1152" spans="1:8" s="208" customFormat="1" hidden="1" outlineLevel="2" x14ac:dyDescent="0.2">
      <c r="A1152" s="217"/>
      <c r="B1152" s="217"/>
      <c r="C1152" s="218"/>
      <c r="D1152" s="219"/>
      <c r="E1152" s="208" t="str">
        <f xml:space="preserve"> 'Calc_In-periodODI'!E$241</f>
        <v xml:space="preserve">2028-30 Voluntary abatements expressed in 2027-28 CPIH FYA prices sign reversed (WR) </v>
      </c>
      <c r="F1152" s="209">
        <f xml:space="preserve"> 'Calc_In-periodODI'!F$241</f>
        <v>0</v>
      </c>
      <c r="G1152" s="208" t="str">
        <f xml:space="preserve"> 'Calc_In-periodODI'!G$241</f>
        <v>£m</v>
      </c>
      <c r="H1152" s="209"/>
    </row>
    <row r="1153" spans="1:8" s="208" customFormat="1" hidden="1" outlineLevel="2" x14ac:dyDescent="0.2">
      <c r="A1153" s="217"/>
      <c r="B1153" s="217"/>
      <c r="C1153" s="218"/>
      <c r="D1153" s="219"/>
      <c r="E1153" s="208" t="str">
        <f xml:space="preserve"> 'Calc_In-periodODI'!E$242</f>
        <v xml:space="preserve">2028-30 Voluntary abatements expressed in 2027-28 CPIH FYA prices sign reversed (WN) </v>
      </c>
      <c r="F1153" s="209">
        <f xml:space="preserve"> 'Calc_In-periodODI'!F$242</f>
        <v>0</v>
      </c>
      <c r="G1153" s="208" t="str">
        <f xml:space="preserve"> 'Calc_In-periodODI'!G$242</f>
        <v>£m</v>
      </c>
      <c r="H1153" s="209"/>
    </row>
    <row r="1154" spans="1:8" s="208" customFormat="1" hidden="1" outlineLevel="2" x14ac:dyDescent="0.2">
      <c r="A1154" s="217"/>
      <c r="B1154" s="217"/>
      <c r="C1154" s="218"/>
      <c r="D1154" s="219"/>
      <c r="E1154" s="208" t="str">
        <f xml:space="preserve"> 'Calc_In-periodODI'!E$243</f>
        <v xml:space="preserve">2028-30 Voluntary abatements expressed in 2027-28 CPIH FYA prices sign reversed (WWN) </v>
      </c>
      <c r="F1154" s="209">
        <f xml:space="preserve"> 'Calc_In-periodODI'!F$243</f>
        <v>0</v>
      </c>
      <c r="G1154" s="208" t="str">
        <f xml:space="preserve"> 'Calc_In-periodODI'!G$243</f>
        <v>£m</v>
      </c>
      <c r="H1154" s="209"/>
    </row>
    <row r="1155" spans="1:8" s="208" customFormat="1" hidden="1" outlineLevel="2" x14ac:dyDescent="0.2">
      <c r="A1155" s="217"/>
      <c r="B1155" s="217"/>
      <c r="C1155" s="218"/>
      <c r="D1155" s="219"/>
      <c r="E1155" s="208" t="str">
        <f xml:space="preserve"> 'Calc_In-periodODI'!E$244</f>
        <v xml:space="preserve">2028-30 Voluntary abatements expressed in 2027-28 CPIH FYA prices sign reversed (BR) </v>
      </c>
      <c r="F1155" s="209">
        <f xml:space="preserve"> 'Calc_In-periodODI'!F$244</f>
        <v>0</v>
      </c>
      <c r="G1155" s="208" t="str">
        <f xml:space="preserve"> 'Calc_In-periodODI'!G$244</f>
        <v>£m</v>
      </c>
      <c r="H1155" s="209"/>
    </row>
    <row r="1156" spans="1:8" s="208" customFormat="1" hidden="1" outlineLevel="2" x14ac:dyDescent="0.2">
      <c r="A1156" s="217"/>
      <c r="B1156" s="217"/>
      <c r="C1156" s="218"/>
      <c r="D1156" s="219"/>
      <c r="E1156" s="208" t="str">
        <f xml:space="preserve"> 'Calc_In-periodODI'!E$245</f>
        <v xml:space="preserve">2028-30 Voluntary abatements expressed in 2027-28 CPIH FYA prices sign reversed (ADDN1) </v>
      </c>
      <c r="F1156" s="209">
        <f xml:space="preserve"> 'Calc_In-periodODI'!F$245</f>
        <v>0</v>
      </c>
      <c r="G1156" s="208" t="str">
        <f xml:space="preserve"> 'Calc_In-periodODI'!G$245</f>
        <v>£m</v>
      </c>
      <c r="H1156" s="209"/>
    </row>
    <row r="1157" spans="1:8" s="208" customFormat="1" hidden="1" outlineLevel="2" x14ac:dyDescent="0.2">
      <c r="A1157" s="217"/>
      <c r="B1157" s="217"/>
      <c r="C1157" s="218"/>
      <c r="D1157" s="219"/>
      <c r="E1157" s="208" t="str">
        <f xml:space="preserve"> 'Calc_In-periodODI'!E$246</f>
        <v xml:space="preserve">2028-30 Voluntary abatements expressed in 2027-28 CPIH FYA prices sign reversed (ADDN2) </v>
      </c>
      <c r="F1157" s="209">
        <f xml:space="preserve"> 'Calc_In-periodODI'!F$246</f>
        <v>0</v>
      </c>
      <c r="G1157" s="208" t="str">
        <f xml:space="preserve"> 'Calc_In-periodODI'!G$246</f>
        <v>£m</v>
      </c>
      <c r="H1157" s="209"/>
    </row>
    <row r="1158" spans="1:8" s="208" customFormat="1" hidden="1" outlineLevel="2" x14ac:dyDescent="0.2">
      <c r="A1158" s="217"/>
      <c r="B1158" s="217"/>
      <c r="C1158" s="218"/>
      <c r="D1158" s="219"/>
      <c r="E1158" s="208" t="str">
        <f xml:space="preserve"> 'Calc_In-periodODI'!E$247</f>
        <v xml:space="preserve">2028-30 Voluntary abatements expressed in 2027-28 CPIH FYA prices sign reversed (Residential retail) </v>
      </c>
      <c r="F1158" s="209">
        <f xml:space="preserve"> 'Calc_In-periodODI'!F$247</f>
        <v>0</v>
      </c>
      <c r="G1158" s="208" t="str">
        <f xml:space="preserve"> 'Calc_In-periodODI'!G$247</f>
        <v>£m</v>
      </c>
      <c r="H1158" s="209"/>
    </row>
    <row r="1159" spans="1:8" s="208" customFormat="1" hidden="1" outlineLevel="2" x14ac:dyDescent="0.2">
      <c r="A1159" s="217"/>
      <c r="B1159" s="217"/>
      <c r="C1159" s="218"/>
      <c r="D1159" s="219"/>
      <c r="E1159" s="208" t="str">
        <f xml:space="preserve"> 'Calc_In-periodODI'!E$248</f>
        <v xml:space="preserve">2028-30 Voluntary abatements expressed in 2027-28 CPIH FYA prices sign reversed (Business retail) </v>
      </c>
      <c r="F1159" s="209">
        <f xml:space="preserve"> 'Calc_In-periodODI'!F$248</f>
        <v>0</v>
      </c>
      <c r="G1159" s="208" t="str">
        <f xml:space="preserve"> 'Calc_In-periodODI'!G$248</f>
        <v>£m</v>
      </c>
      <c r="H1159" s="209"/>
    </row>
    <row r="1160" spans="1:8" hidden="1" outlineLevel="2" x14ac:dyDescent="0.2">
      <c r="A1160" s="3"/>
      <c r="B1160" s="3"/>
      <c r="C1160" s="10"/>
      <c r="D1160" s="11"/>
      <c r="E1160" s="211" t="s">
        <v>2128</v>
      </c>
      <c r="F1160" s="212">
        <f xml:space="preserve"> INDEX( $F$1152:$F$1159,MATCH("*(ADDN1)*", $E$1152:$E$1159,0 ))</f>
        <v>0</v>
      </c>
      <c r="G1160" s="211" t="s">
        <v>199</v>
      </c>
      <c r="H1160" s="4"/>
    </row>
    <row r="1161" spans="1:8" hidden="1" outlineLevel="2" x14ac:dyDescent="0.2"/>
    <row r="1162" spans="1:8" hidden="1" outlineLevel="2" x14ac:dyDescent="0.2"/>
    <row r="1163" spans="1:8" hidden="1" outlineLevel="2" x14ac:dyDescent="0.2">
      <c r="B1163" s="33" t="s">
        <v>2707</v>
      </c>
    </row>
    <row r="1164" spans="1:8" s="208" customFormat="1" hidden="1" outlineLevel="2" x14ac:dyDescent="0.2">
      <c r="A1164" s="217"/>
      <c r="B1164" s="217"/>
      <c r="C1164" s="218"/>
      <c r="D1164" s="219"/>
      <c r="E1164" s="208" t="str">
        <f xml:space="preserve"> 'Calc_In-periodODI'!E$268</f>
        <v xml:space="preserve">2028-30 Voluntary deferrals expressed in 2027-28 CPIH FYA prices sign reversed (WR) </v>
      </c>
      <c r="F1164" s="209">
        <f xml:space="preserve"> 'Calc_In-periodODI'!F$268</f>
        <v>0</v>
      </c>
      <c r="G1164" s="208" t="str">
        <f xml:space="preserve"> 'Calc_In-periodODI'!G$268</f>
        <v>£m</v>
      </c>
      <c r="H1164" s="209"/>
    </row>
    <row r="1165" spans="1:8" s="208" customFormat="1" hidden="1" outlineLevel="2" x14ac:dyDescent="0.2">
      <c r="A1165" s="217"/>
      <c r="B1165" s="217"/>
      <c r="C1165" s="218"/>
      <c r="D1165" s="219"/>
      <c r="E1165" s="208" t="str">
        <f xml:space="preserve"> 'Calc_In-periodODI'!E$269</f>
        <v xml:space="preserve">2028-30 Voluntary deferrals expressed in 2027-28 CPIH FYA prices sign reversed (WN) </v>
      </c>
      <c r="F1165" s="209">
        <f xml:space="preserve"> 'Calc_In-periodODI'!F$269</f>
        <v>0</v>
      </c>
      <c r="G1165" s="208" t="str">
        <f xml:space="preserve"> 'Calc_In-periodODI'!G$269</f>
        <v>£m</v>
      </c>
      <c r="H1165" s="209"/>
    </row>
    <row r="1166" spans="1:8" s="208" customFormat="1" hidden="1" outlineLevel="2" x14ac:dyDescent="0.2">
      <c r="A1166" s="217"/>
      <c r="B1166" s="217"/>
      <c r="C1166" s="218"/>
      <c r="D1166" s="219"/>
      <c r="E1166" s="208" t="str">
        <f xml:space="preserve"> 'Calc_In-periodODI'!E$270</f>
        <v xml:space="preserve">2028-30 Voluntary deferrals expressed in 2027-28 CPIH FYA prices sign reversed (WWN) </v>
      </c>
      <c r="F1166" s="209">
        <f xml:space="preserve"> 'Calc_In-periodODI'!F$270</f>
        <v>0</v>
      </c>
      <c r="G1166" s="208" t="str">
        <f xml:space="preserve"> 'Calc_In-periodODI'!G$270</f>
        <v>£m</v>
      </c>
      <c r="H1166" s="209"/>
    </row>
    <row r="1167" spans="1:8" s="208" customFormat="1" hidden="1" outlineLevel="2" x14ac:dyDescent="0.2">
      <c r="A1167" s="217"/>
      <c r="B1167" s="217"/>
      <c r="C1167" s="218"/>
      <c r="D1167" s="219"/>
      <c r="E1167" s="208" t="str">
        <f xml:space="preserve"> 'Calc_In-periodODI'!E$271</f>
        <v xml:space="preserve">2028-30 Voluntary deferrals expressed in 2027-28 CPIH FYA prices sign reversed (BR) </v>
      </c>
      <c r="F1167" s="209">
        <f xml:space="preserve"> 'Calc_In-periodODI'!F$271</f>
        <v>0</v>
      </c>
      <c r="G1167" s="208" t="str">
        <f xml:space="preserve"> 'Calc_In-periodODI'!G$271</f>
        <v>£m</v>
      </c>
      <c r="H1167" s="209"/>
    </row>
    <row r="1168" spans="1:8" s="208" customFormat="1" hidden="1" outlineLevel="2" x14ac:dyDescent="0.2">
      <c r="A1168" s="217"/>
      <c r="B1168" s="217"/>
      <c r="C1168" s="218"/>
      <c r="D1168" s="219"/>
      <c r="E1168" s="208" t="str">
        <f xml:space="preserve"> 'Calc_In-periodODI'!E$272</f>
        <v xml:space="preserve">2028-30 Voluntary deferrals expressed in 2027-28 CPIH FYA prices sign reversed (ADDN1) </v>
      </c>
      <c r="F1168" s="209">
        <f xml:space="preserve"> 'Calc_In-periodODI'!F$272</f>
        <v>0</v>
      </c>
      <c r="G1168" s="208" t="str">
        <f xml:space="preserve"> 'Calc_In-periodODI'!G$272</f>
        <v>£m</v>
      </c>
      <c r="H1168" s="209"/>
    </row>
    <row r="1169" spans="1:8" s="208" customFormat="1" hidden="1" outlineLevel="2" x14ac:dyDescent="0.2">
      <c r="A1169" s="217"/>
      <c r="B1169" s="217"/>
      <c r="C1169" s="218"/>
      <c r="D1169" s="219"/>
      <c r="E1169" s="208" t="str">
        <f xml:space="preserve"> 'Calc_In-periodODI'!E$273</f>
        <v xml:space="preserve">2028-30 Voluntary deferrals expressed in 2027-28 CPIH FYA prices sign reversed (ADDN2) </v>
      </c>
      <c r="F1169" s="209">
        <f xml:space="preserve"> 'Calc_In-periodODI'!F$273</f>
        <v>0</v>
      </c>
      <c r="G1169" s="208" t="str">
        <f xml:space="preserve"> 'Calc_In-periodODI'!G$273</f>
        <v>£m</v>
      </c>
      <c r="H1169" s="209"/>
    </row>
    <row r="1170" spans="1:8" s="208" customFormat="1" hidden="1" outlineLevel="2" x14ac:dyDescent="0.2">
      <c r="A1170" s="217"/>
      <c r="B1170" s="217"/>
      <c r="C1170" s="218"/>
      <c r="D1170" s="219"/>
      <c r="E1170" s="208" t="str">
        <f xml:space="preserve"> 'Calc_In-periodODI'!E$274</f>
        <v xml:space="preserve">2028-30 Voluntary deferrals expressed in 2027-28 CPIH FYA prices sign reversed (Residential retail) </v>
      </c>
      <c r="F1170" s="209">
        <f xml:space="preserve"> 'Calc_In-periodODI'!F$274</f>
        <v>0</v>
      </c>
      <c r="G1170" s="208" t="str">
        <f xml:space="preserve"> 'Calc_In-periodODI'!G$274</f>
        <v>£m</v>
      </c>
      <c r="H1170" s="209"/>
    </row>
    <row r="1171" spans="1:8" s="208" customFormat="1" hidden="1" outlineLevel="2" x14ac:dyDescent="0.2">
      <c r="A1171" s="217"/>
      <c r="B1171" s="217"/>
      <c r="C1171" s="218"/>
      <c r="D1171" s="219"/>
      <c r="E1171" s="208" t="str">
        <f xml:space="preserve"> 'Calc_In-periodODI'!E$275</f>
        <v xml:space="preserve">2028-30 Voluntary deferrals expressed in 2027-28 CPIH FYA prices sign reversed (Business retail) </v>
      </c>
      <c r="F1171" s="209">
        <f xml:space="preserve"> 'Calc_In-periodODI'!F$275</f>
        <v>0</v>
      </c>
      <c r="G1171" s="208" t="str">
        <f xml:space="preserve"> 'Calc_In-periodODI'!G$275</f>
        <v>£m</v>
      </c>
      <c r="H1171" s="209"/>
    </row>
    <row r="1172" spans="1:8" hidden="1" outlineLevel="2" x14ac:dyDescent="0.2">
      <c r="A1172" s="3"/>
      <c r="B1172" s="3"/>
      <c r="C1172" s="10"/>
      <c r="D1172" s="11"/>
      <c r="E1172" s="211" t="s">
        <v>2707</v>
      </c>
      <c r="F1172" s="212">
        <f xml:space="preserve"> INDEX( $F$1164:$F$1171,MATCH("*(ADDN1)*", $E$1164:$E$1171,0 ))</f>
        <v>0</v>
      </c>
      <c r="G1172" s="211" t="s">
        <v>199</v>
      </c>
      <c r="H1172" s="4"/>
    </row>
    <row r="1173" spans="1:8" hidden="1" outlineLevel="2" x14ac:dyDescent="0.2"/>
    <row r="1174" spans="1:8" hidden="1" outlineLevel="2" x14ac:dyDescent="0.2"/>
    <row r="1175" spans="1:8" hidden="1" outlineLevel="2" x14ac:dyDescent="0.2">
      <c r="B1175" s="33" t="s">
        <v>589</v>
      </c>
    </row>
    <row r="1176" spans="1:8" s="208" customFormat="1" hidden="1" outlineLevel="2" x14ac:dyDescent="0.2">
      <c r="A1176" s="217"/>
      <c r="B1176" s="217"/>
      <c r="C1176" s="218"/>
      <c r="D1176" s="219"/>
      <c r="E1176" s="208" t="str">
        <f xml:space="preserve"> 'Calc_In-periodODI'!E$295</f>
        <v xml:space="preserve">2028-30 Other bespoke adjustments expressed in 2027-28 CPIH FYA prices (WR) </v>
      </c>
      <c r="F1176" s="209">
        <f xml:space="preserve"> 'Calc_In-periodODI'!F$295</f>
        <v>0</v>
      </c>
      <c r="G1176" s="208" t="str">
        <f xml:space="preserve"> 'Calc_In-periodODI'!G$295</f>
        <v>£m</v>
      </c>
      <c r="H1176" s="209"/>
    </row>
    <row r="1177" spans="1:8" s="208" customFormat="1" hidden="1" outlineLevel="2" x14ac:dyDescent="0.2">
      <c r="A1177" s="217"/>
      <c r="B1177" s="217"/>
      <c r="C1177" s="218"/>
      <c r="D1177" s="219"/>
      <c r="E1177" s="208" t="str">
        <f xml:space="preserve"> 'Calc_In-periodODI'!E$296</f>
        <v xml:space="preserve">2028-30 Other bespoke adjustments expressed in 2027-28 CPIH FYA prices (WN) </v>
      </c>
      <c r="F1177" s="209">
        <f xml:space="preserve"> 'Calc_In-periodODI'!F$296</f>
        <v>0</v>
      </c>
      <c r="G1177" s="208" t="str">
        <f xml:space="preserve"> 'Calc_In-periodODI'!G$296</f>
        <v>£m</v>
      </c>
      <c r="H1177" s="209"/>
    </row>
    <row r="1178" spans="1:8" s="208" customFormat="1" hidden="1" outlineLevel="2" x14ac:dyDescent="0.2">
      <c r="A1178" s="217"/>
      <c r="B1178" s="217"/>
      <c r="C1178" s="218"/>
      <c r="D1178" s="219"/>
      <c r="E1178" s="208" t="str">
        <f xml:space="preserve"> 'Calc_In-periodODI'!E$297</f>
        <v xml:space="preserve">2028-30 Other bespoke adjustments expressed in 2027-28 CPIH FYA prices (WWN) </v>
      </c>
      <c r="F1178" s="209">
        <f xml:space="preserve"> 'Calc_In-periodODI'!F$297</f>
        <v>0</v>
      </c>
      <c r="G1178" s="208" t="str">
        <f xml:space="preserve"> 'Calc_In-periodODI'!G$297</f>
        <v>£m</v>
      </c>
      <c r="H1178" s="209"/>
    </row>
    <row r="1179" spans="1:8" s="208" customFormat="1" hidden="1" outlineLevel="2" x14ac:dyDescent="0.2">
      <c r="A1179" s="217"/>
      <c r="B1179" s="217"/>
      <c r="C1179" s="218"/>
      <c r="D1179" s="219"/>
      <c r="E1179" s="208" t="str">
        <f xml:space="preserve"> 'Calc_In-periodODI'!E$298</f>
        <v xml:space="preserve">2028-30 Other bespoke adjustments expressed in 2027-28 CPIH FYA prices (BR) </v>
      </c>
      <c r="F1179" s="209">
        <f xml:space="preserve"> 'Calc_In-periodODI'!F$298</f>
        <v>0</v>
      </c>
      <c r="G1179" s="208" t="str">
        <f xml:space="preserve"> 'Calc_In-periodODI'!G$298</f>
        <v>£m</v>
      </c>
      <c r="H1179" s="209"/>
    </row>
    <row r="1180" spans="1:8" s="208" customFormat="1" hidden="1" outlineLevel="2" x14ac:dyDescent="0.2">
      <c r="A1180" s="217"/>
      <c r="B1180" s="217"/>
      <c r="C1180" s="218"/>
      <c r="D1180" s="219"/>
      <c r="E1180" s="208" t="str">
        <f xml:space="preserve"> 'Calc_In-periodODI'!E$299</f>
        <v xml:space="preserve">2028-30 Other bespoke adjustments expressed in 2027-28 CPIH FYA prices (ADDN1) </v>
      </c>
      <c r="F1180" s="209">
        <f xml:space="preserve"> 'Calc_In-periodODI'!F$299</f>
        <v>0</v>
      </c>
      <c r="G1180" s="208" t="str">
        <f xml:space="preserve"> 'Calc_In-periodODI'!G$299</f>
        <v>£m</v>
      </c>
      <c r="H1180" s="209"/>
    </row>
    <row r="1181" spans="1:8" s="208" customFormat="1" hidden="1" outlineLevel="2" x14ac:dyDescent="0.2">
      <c r="A1181" s="217"/>
      <c r="B1181" s="217"/>
      <c r="C1181" s="218"/>
      <c r="D1181" s="219"/>
      <c r="E1181" s="208" t="str">
        <f xml:space="preserve"> 'Calc_In-periodODI'!E$300</f>
        <v xml:space="preserve">2028-30 Other bespoke adjustments expressed in 2027-28 CPIH FYA prices (ADDN2) </v>
      </c>
      <c r="F1181" s="209">
        <f xml:space="preserve"> 'Calc_In-periodODI'!F$300</f>
        <v>0</v>
      </c>
      <c r="G1181" s="208" t="str">
        <f xml:space="preserve"> 'Calc_In-periodODI'!G$300</f>
        <v>£m</v>
      </c>
      <c r="H1181" s="209"/>
    </row>
    <row r="1182" spans="1:8" s="208" customFormat="1" hidden="1" outlineLevel="2" x14ac:dyDescent="0.2">
      <c r="A1182" s="217"/>
      <c r="B1182" s="217"/>
      <c r="C1182" s="218"/>
      <c r="D1182" s="219"/>
      <c r="E1182" s="208" t="str">
        <f xml:space="preserve"> 'Calc_In-periodODI'!E$301</f>
        <v xml:space="preserve">2028-30 Other bespoke adjustments expressed in 2027-28 CPIH FYA prices (Residential retail) </v>
      </c>
      <c r="F1182" s="209">
        <f xml:space="preserve"> 'Calc_In-periodODI'!F$301</f>
        <v>0</v>
      </c>
      <c r="G1182" s="208" t="str">
        <f xml:space="preserve"> 'Calc_In-periodODI'!G$301</f>
        <v>£m</v>
      </c>
      <c r="H1182" s="209"/>
    </row>
    <row r="1183" spans="1:8" s="208" customFormat="1" hidden="1" outlineLevel="2" x14ac:dyDescent="0.2">
      <c r="A1183" s="217"/>
      <c r="B1183" s="217"/>
      <c r="C1183" s="218"/>
      <c r="D1183" s="219"/>
      <c r="E1183" s="208" t="str">
        <f xml:space="preserve"> 'Calc_In-periodODI'!E$302</f>
        <v xml:space="preserve">2028-30 Other bespoke adjustments expressed in 2027-28 CPIH FYA prices (Business retail) </v>
      </c>
      <c r="F1183" s="209">
        <f xml:space="preserve"> 'Calc_In-periodODI'!F$302</f>
        <v>0</v>
      </c>
      <c r="G1183" s="208" t="str">
        <f xml:space="preserve"> 'Calc_In-periodODI'!G$302</f>
        <v>£m</v>
      </c>
      <c r="H1183" s="209"/>
    </row>
    <row r="1184" spans="1:8" hidden="1" outlineLevel="2" x14ac:dyDescent="0.2">
      <c r="A1184" s="3"/>
      <c r="B1184" s="3"/>
      <c r="C1184" s="10"/>
      <c r="D1184" s="11"/>
      <c r="E1184" s="211" t="s">
        <v>589</v>
      </c>
      <c r="F1184" s="212">
        <f xml:space="preserve"> INDEX( $F$1176:$F$1183,MATCH("*(ADDN1)*", $E$1176:$E$1183,0 ))</f>
        <v>0</v>
      </c>
      <c r="G1184" s="211" t="s">
        <v>199</v>
      </c>
      <c r="H1184" s="4"/>
    </row>
    <row r="1185" spans="1:8" hidden="1" outlineLevel="2" x14ac:dyDescent="0.2"/>
    <row r="1186" spans="1:8" hidden="1" outlineLevel="2" x14ac:dyDescent="0.2"/>
    <row r="1187" spans="1:8" hidden="1" outlineLevel="2" x14ac:dyDescent="0.2"/>
    <row r="1188" spans="1:8" s="21" customFormat="1" hidden="1" outlineLevel="2" x14ac:dyDescent="0.2">
      <c r="A1188" s="17"/>
      <c r="B1188" s="17"/>
      <c r="C1188" s="24"/>
      <c r="D1188" s="32" t="s">
        <v>2124</v>
      </c>
    </row>
    <row r="1189" spans="1:8" hidden="1" outlineLevel="2" x14ac:dyDescent="0.2"/>
    <row r="1190" spans="1:8" hidden="1" outlineLevel="2" x14ac:dyDescent="0.2">
      <c r="B1190" s="33" t="s">
        <v>2309</v>
      </c>
    </row>
    <row r="1191" spans="1:8" s="208" customFormat="1" hidden="1" outlineLevel="2" x14ac:dyDescent="0.2">
      <c r="A1191" s="217"/>
      <c r="B1191" s="217"/>
      <c r="C1191" s="218"/>
      <c r="D1191" s="219"/>
      <c r="E1191" s="208" t="str">
        <f xml:space="preserve"> 'Calc_In-periodODI'!E$214</f>
        <v xml:space="preserve">2028-30 ODI payments expressed in 2027-28 CPIH FYA prices (WR) </v>
      </c>
      <c r="F1191" s="209">
        <f xml:space="preserve"> 'Calc_In-periodODI'!F$214</f>
        <v>0</v>
      </c>
      <c r="G1191" s="208" t="str">
        <f xml:space="preserve"> 'Calc_In-periodODI'!G$214</f>
        <v>£m</v>
      </c>
      <c r="H1191" s="209"/>
    </row>
    <row r="1192" spans="1:8" s="208" customFormat="1" hidden="1" outlineLevel="2" x14ac:dyDescent="0.2">
      <c r="A1192" s="217"/>
      <c r="B1192" s="217"/>
      <c r="C1192" s="218"/>
      <c r="D1192" s="219"/>
      <c r="E1192" s="208" t="str">
        <f xml:space="preserve"> 'Calc_In-periodODI'!E$215</f>
        <v xml:space="preserve">2028-30 ODI payments expressed in 2027-28 CPIH FYA prices (WN) </v>
      </c>
      <c r="F1192" s="209">
        <f xml:space="preserve"> 'Calc_In-periodODI'!F$215</f>
        <v>0</v>
      </c>
      <c r="G1192" s="208" t="str">
        <f xml:space="preserve"> 'Calc_In-periodODI'!G$215</f>
        <v>£m</v>
      </c>
      <c r="H1192" s="209"/>
    </row>
    <row r="1193" spans="1:8" s="208" customFormat="1" hidden="1" outlineLevel="2" x14ac:dyDescent="0.2">
      <c r="A1193" s="217"/>
      <c r="B1193" s="217"/>
      <c r="C1193" s="218"/>
      <c r="D1193" s="219"/>
      <c r="E1193" s="208" t="str">
        <f xml:space="preserve"> 'Calc_In-periodODI'!E$216</f>
        <v xml:space="preserve">2028-30 ODI payments expressed in 2027-28 CPIH FYA prices (WWN) </v>
      </c>
      <c r="F1193" s="209">
        <f xml:space="preserve"> 'Calc_In-periodODI'!F$216</f>
        <v>0</v>
      </c>
      <c r="G1193" s="208" t="str">
        <f xml:space="preserve"> 'Calc_In-periodODI'!G$216</f>
        <v>£m</v>
      </c>
      <c r="H1193" s="209"/>
    </row>
    <row r="1194" spans="1:8" s="208" customFormat="1" hidden="1" outlineLevel="2" x14ac:dyDescent="0.2">
      <c r="A1194" s="217"/>
      <c r="B1194" s="217"/>
      <c r="C1194" s="218"/>
      <c r="D1194" s="219"/>
      <c r="E1194" s="208" t="str">
        <f xml:space="preserve"> 'Calc_In-periodODI'!E$217</f>
        <v xml:space="preserve">2028-30 ODI payments expressed in 2027-28 CPIH FYA prices (BR) </v>
      </c>
      <c r="F1194" s="209">
        <f xml:space="preserve"> 'Calc_In-periodODI'!F$217</f>
        <v>0</v>
      </c>
      <c r="G1194" s="208" t="str">
        <f xml:space="preserve"> 'Calc_In-periodODI'!G$217</f>
        <v>£m</v>
      </c>
      <c r="H1194" s="209"/>
    </row>
    <row r="1195" spans="1:8" s="208" customFormat="1" hidden="1" outlineLevel="2" x14ac:dyDescent="0.2">
      <c r="A1195" s="217"/>
      <c r="B1195" s="217"/>
      <c r="C1195" s="218"/>
      <c r="D1195" s="219"/>
      <c r="E1195" s="208" t="str">
        <f xml:space="preserve"> 'Calc_In-periodODI'!E$218</f>
        <v xml:space="preserve">2028-30 ODI payments expressed in 2027-28 CPIH FYA prices (ADDN1) </v>
      </c>
      <c r="F1195" s="209">
        <f xml:space="preserve"> 'Calc_In-periodODI'!F$218</f>
        <v>0</v>
      </c>
      <c r="G1195" s="208" t="str">
        <f xml:space="preserve"> 'Calc_In-periodODI'!G$218</f>
        <v>£m</v>
      </c>
      <c r="H1195" s="209"/>
    </row>
    <row r="1196" spans="1:8" s="208" customFormat="1" hidden="1" outlineLevel="2" x14ac:dyDescent="0.2">
      <c r="A1196" s="217"/>
      <c r="B1196" s="217"/>
      <c r="C1196" s="218"/>
      <c r="D1196" s="219"/>
      <c r="E1196" s="208" t="str">
        <f xml:space="preserve"> 'Calc_In-periodODI'!E$219</f>
        <v xml:space="preserve">2028-30 ODI payments expressed in 2027-28 CPIH FYA prices (ADDN2) </v>
      </c>
      <c r="F1196" s="209">
        <f xml:space="preserve"> 'Calc_In-periodODI'!F$219</f>
        <v>0</v>
      </c>
      <c r="G1196" s="208" t="str">
        <f xml:space="preserve"> 'Calc_In-periodODI'!G$219</f>
        <v>£m</v>
      </c>
      <c r="H1196" s="209"/>
    </row>
    <row r="1197" spans="1:8" s="208" customFormat="1" hidden="1" outlineLevel="2" x14ac:dyDescent="0.2">
      <c r="A1197" s="217"/>
      <c r="B1197" s="217"/>
      <c r="C1197" s="218"/>
      <c r="D1197" s="219"/>
      <c r="E1197" s="208" t="str">
        <f xml:space="preserve"> 'Calc_In-periodODI'!E$220</f>
        <v xml:space="preserve">2028-30 ODI payments expressed in 2027-28 CPIH FYA prices (Residential retail) </v>
      </c>
      <c r="F1197" s="209">
        <f xml:space="preserve"> 'Calc_In-periodODI'!F$220</f>
        <v>0</v>
      </c>
      <c r="G1197" s="208" t="str">
        <f xml:space="preserve"> 'Calc_In-periodODI'!G$220</f>
        <v>£m</v>
      </c>
      <c r="H1197" s="209"/>
    </row>
    <row r="1198" spans="1:8" s="208" customFormat="1" hidden="1" outlineLevel="2" x14ac:dyDescent="0.2">
      <c r="A1198" s="217"/>
      <c r="B1198" s="217"/>
      <c r="C1198" s="218"/>
      <c r="D1198" s="219"/>
      <c r="E1198" s="208" t="str">
        <f xml:space="preserve"> 'Calc_In-periodODI'!E$221</f>
        <v xml:space="preserve">2028-30 ODI payments expressed in 2027-28 CPIH FYA prices (Business retail) </v>
      </c>
      <c r="F1198" s="209">
        <f xml:space="preserve"> 'Calc_In-periodODI'!F$221</f>
        <v>0</v>
      </c>
      <c r="G1198" s="208" t="str">
        <f xml:space="preserve"> 'Calc_In-periodODI'!G$221</f>
        <v>£m</v>
      </c>
      <c r="H1198" s="209"/>
    </row>
    <row r="1199" spans="1:8" hidden="1" outlineLevel="2" x14ac:dyDescent="0.2">
      <c r="A1199" s="3"/>
      <c r="B1199" s="3"/>
      <c r="C1199" s="10"/>
      <c r="D1199" s="11"/>
      <c r="E1199" s="211" t="s">
        <v>2309</v>
      </c>
      <c r="F1199" s="212">
        <f xml:space="preserve"> INDEX( $F$1191:$F$1198,MATCH("*(ADDN2)*", $E$1191:$E$1198,0 ))</f>
        <v>0</v>
      </c>
      <c r="G1199" s="211" t="s">
        <v>199</v>
      </c>
      <c r="H1199" s="4"/>
    </row>
    <row r="1200" spans="1:8" hidden="1" outlineLevel="2" x14ac:dyDescent="0.2"/>
    <row r="1201" spans="1:8" hidden="1" outlineLevel="2" x14ac:dyDescent="0.2"/>
    <row r="1202" spans="1:8" hidden="1" outlineLevel="2" x14ac:dyDescent="0.2">
      <c r="B1202" s="33" t="s">
        <v>1373</v>
      </c>
    </row>
    <row r="1203" spans="1:8" s="208" customFormat="1" hidden="1" outlineLevel="2" x14ac:dyDescent="0.2">
      <c r="A1203" s="217"/>
      <c r="B1203" s="217"/>
      <c r="C1203" s="218"/>
      <c r="D1203" s="219"/>
      <c r="E1203" s="208" t="str">
        <f xml:space="preserve"> 'Calc_In-periodODI'!E$241</f>
        <v xml:space="preserve">2028-30 Voluntary abatements expressed in 2027-28 CPIH FYA prices sign reversed (WR) </v>
      </c>
      <c r="F1203" s="209">
        <f xml:space="preserve"> 'Calc_In-periodODI'!F$241</f>
        <v>0</v>
      </c>
      <c r="G1203" s="208" t="str">
        <f xml:space="preserve"> 'Calc_In-periodODI'!G$241</f>
        <v>£m</v>
      </c>
      <c r="H1203" s="209"/>
    </row>
    <row r="1204" spans="1:8" s="208" customFormat="1" hidden="1" outlineLevel="2" x14ac:dyDescent="0.2">
      <c r="A1204" s="217"/>
      <c r="B1204" s="217"/>
      <c r="C1204" s="218"/>
      <c r="D1204" s="219"/>
      <c r="E1204" s="208" t="str">
        <f xml:space="preserve"> 'Calc_In-periodODI'!E$242</f>
        <v xml:space="preserve">2028-30 Voluntary abatements expressed in 2027-28 CPIH FYA prices sign reversed (WN) </v>
      </c>
      <c r="F1204" s="209">
        <f xml:space="preserve"> 'Calc_In-periodODI'!F$242</f>
        <v>0</v>
      </c>
      <c r="G1204" s="208" t="str">
        <f xml:space="preserve"> 'Calc_In-periodODI'!G$242</f>
        <v>£m</v>
      </c>
      <c r="H1204" s="209"/>
    </row>
    <row r="1205" spans="1:8" s="208" customFormat="1" hidden="1" outlineLevel="2" x14ac:dyDescent="0.2">
      <c r="A1205" s="217"/>
      <c r="B1205" s="217"/>
      <c r="C1205" s="218"/>
      <c r="D1205" s="219"/>
      <c r="E1205" s="208" t="str">
        <f xml:space="preserve"> 'Calc_In-periodODI'!E$243</f>
        <v xml:space="preserve">2028-30 Voluntary abatements expressed in 2027-28 CPIH FYA prices sign reversed (WWN) </v>
      </c>
      <c r="F1205" s="209">
        <f xml:space="preserve"> 'Calc_In-periodODI'!F$243</f>
        <v>0</v>
      </c>
      <c r="G1205" s="208" t="str">
        <f xml:space="preserve"> 'Calc_In-periodODI'!G$243</f>
        <v>£m</v>
      </c>
      <c r="H1205" s="209"/>
    </row>
    <row r="1206" spans="1:8" s="208" customFormat="1" hidden="1" outlineLevel="2" x14ac:dyDescent="0.2">
      <c r="A1206" s="217"/>
      <c r="B1206" s="217"/>
      <c r="C1206" s="218"/>
      <c r="D1206" s="219"/>
      <c r="E1206" s="208" t="str">
        <f xml:space="preserve"> 'Calc_In-periodODI'!E$244</f>
        <v xml:space="preserve">2028-30 Voluntary abatements expressed in 2027-28 CPIH FYA prices sign reversed (BR) </v>
      </c>
      <c r="F1206" s="209">
        <f xml:space="preserve"> 'Calc_In-periodODI'!F$244</f>
        <v>0</v>
      </c>
      <c r="G1206" s="208" t="str">
        <f xml:space="preserve"> 'Calc_In-periodODI'!G$244</f>
        <v>£m</v>
      </c>
      <c r="H1206" s="209"/>
    </row>
    <row r="1207" spans="1:8" s="208" customFormat="1" hidden="1" outlineLevel="2" x14ac:dyDescent="0.2">
      <c r="A1207" s="217"/>
      <c r="B1207" s="217"/>
      <c r="C1207" s="218"/>
      <c r="D1207" s="219"/>
      <c r="E1207" s="208" t="str">
        <f xml:space="preserve"> 'Calc_In-periodODI'!E$245</f>
        <v xml:space="preserve">2028-30 Voluntary abatements expressed in 2027-28 CPIH FYA prices sign reversed (ADDN1) </v>
      </c>
      <c r="F1207" s="209">
        <f xml:space="preserve"> 'Calc_In-periodODI'!F$245</f>
        <v>0</v>
      </c>
      <c r="G1207" s="208" t="str">
        <f xml:space="preserve"> 'Calc_In-periodODI'!G$245</f>
        <v>£m</v>
      </c>
      <c r="H1207" s="209"/>
    </row>
    <row r="1208" spans="1:8" s="208" customFormat="1" hidden="1" outlineLevel="2" x14ac:dyDescent="0.2">
      <c r="A1208" s="217"/>
      <c r="B1208" s="217"/>
      <c r="C1208" s="218"/>
      <c r="D1208" s="219"/>
      <c r="E1208" s="208" t="str">
        <f xml:space="preserve"> 'Calc_In-periodODI'!E$246</f>
        <v xml:space="preserve">2028-30 Voluntary abatements expressed in 2027-28 CPIH FYA prices sign reversed (ADDN2) </v>
      </c>
      <c r="F1208" s="209">
        <f xml:space="preserve"> 'Calc_In-periodODI'!F$246</f>
        <v>0</v>
      </c>
      <c r="G1208" s="208" t="str">
        <f xml:space="preserve"> 'Calc_In-periodODI'!G$246</f>
        <v>£m</v>
      </c>
      <c r="H1208" s="209"/>
    </row>
    <row r="1209" spans="1:8" s="208" customFormat="1" hidden="1" outlineLevel="2" x14ac:dyDescent="0.2">
      <c r="A1209" s="217"/>
      <c r="B1209" s="217"/>
      <c r="C1209" s="218"/>
      <c r="D1209" s="219"/>
      <c r="E1209" s="208" t="str">
        <f xml:space="preserve"> 'Calc_In-periodODI'!E$247</f>
        <v xml:space="preserve">2028-30 Voluntary abatements expressed in 2027-28 CPIH FYA prices sign reversed (Residential retail) </v>
      </c>
      <c r="F1209" s="209">
        <f xml:space="preserve"> 'Calc_In-periodODI'!F$247</f>
        <v>0</v>
      </c>
      <c r="G1209" s="208" t="str">
        <f xml:space="preserve"> 'Calc_In-periodODI'!G$247</f>
        <v>£m</v>
      </c>
      <c r="H1209" s="209"/>
    </row>
    <row r="1210" spans="1:8" s="208" customFormat="1" hidden="1" outlineLevel="2" x14ac:dyDescent="0.2">
      <c r="A1210" s="217"/>
      <c r="B1210" s="217"/>
      <c r="C1210" s="218"/>
      <c r="D1210" s="219"/>
      <c r="E1210" s="208" t="str">
        <f xml:space="preserve"> 'Calc_In-periodODI'!E$248</f>
        <v xml:space="preserve">2028-30 Voluntary abatements expressed in 2027-28 CPIH FYA prices sign reversed (Business retail) </v>
      </c>
      <c r="F1210" s="209">
        <f xml:space="preserve"> 'Calc_In-periodODI'!F$248</f>
        <v>0</v>
      </c>
      <c r="G1210" s="208" t="str">
        <f xml:space="preserve"> 'Calc_In-periodODI'!G$248</f>
        <v>£m</v>
      </c>
      <c r="H1210" s="209"/>
    </row>
    <row r="1211" spans="1:8" hidden="1" outlineLevel="2" x14ac:dyDescent="0.2">
      <c r="A1211" s="3"/>
      <c r="B1211" s="3"/>
      <c r="C1211" s="10"/>
      <c r="D1211" s="11"/>
      <c r="E1211" s="211" t="s">
        <v>1373</v>
      </c>
      <c r="F1211" s="212">
        <f xml:space="preserve"> INDEX( $F$1203:$F$1210,MATCH("*(ADDN2)*", $E$1203:$E$1210,0 ))</f>
        <v>0</v>
      </c>
      <c r="G1211" s="211" t="s">
        <v>199</v>
      </c>
      <c r="H1211" s="4"/>
    </row>
    <row r="1212" spans="1:8" hidden="1" outlineLevel="2" x14ac:dyDescent="0.2"/>
    <row r="1213" spans="1:8" hidden="1" outlineLevel="2" x14ac:dyDescent="0.2"/>
    <row r="1214" spans="1:8" hidden="1" outlineLevel="2" x14ac:dyDescent="0.2">
      <c r="B1214" s="33" t="s">
        <v>1954</v>
      </c>
    </row>
    <row r="1215" spans="1:8" s="208" customFormat="1" hidden="1" outlineLevel="2" x14ac:dyDescent="0.2">
      <c r="A1215" s="217"/>
      <c r="B1215" s="217"/>
      <c r="C1215" s="218"/>
      <c r="D1215" s="219"/>
      <c r="E1215" s="208" t="str">
        <f xml:space="preserve"> 'Calc_In-periodODI'!E$268</f>
        <v xml:space="preserve">2028-30 Voluntary deferrals expressed in 2027-28 CPIH FYA prices sign reversed (WR) </v>
      </c>
      <c r="F1215" s="209">
        <f xml:space="preserve"> 'Calc_In-periodODI'!F$268</f>
        <v>0</v>
      </c>
      <c r="G1215" s="208" t="str">
        <f xml:space="preserve"> 'Calc_In-periodODI'!G$268</f>
        <v>£m</v>
      </c>
      <c r="H1215" s="209"/>
    </row>
    <row r="1216" spans="1:8" s="208" customFormat="1" hidden="1" outlineLevel="2" x14ac:dyDescent="0.2">
      <c r="A1216" s="217"/>
      <c r="B1216" s="217"/>
      <c r="C1216" s="218"/>
      <c r="D1216" s="219"/>
      <c r="E1216" s="208" t="str">
        <f xml:space="preserve"> 'Calc_In-periodODI'!E$269</f>
        <v xml:space="preserve">2028-30 Voluntary deferrals expressed in 2027-28 CPIH FYA prices sign reversed (WN) </v>
      </c>
      <c r="F1216" s="209">
        <f xml:space="preserve"> 'Calc_In-periodODI'!F$269</f>
        <v>0</v>
      </c>
      <c r="G1216" s="208" t="str">
        <f xml:space="preserve"> 'Calc_In-periodODI'!G$269</f>
        <v>£m</v>
      </c>
      <c r="H1216" s="209"/>
    </row>
    <row r="1217" spans="1:8" s="208" customFormat="1" hidden="1" outlineLevel="2" x14ac:dyDescent="0.2">
      <c r="A1217" s="217"/>
      <c r="B1217" s="217"/>
      <c r="C1217" s="218"/>
      <c r="D1217" s="219"/>
      <c r="E1217" s="208" t="str">
        <f xml:space="preserve"> 'Calc_In-periodODI'!E$270</f>
        <v xml:space="preserve">2028-30 Voluntary deferrals expressed in 2027-28 CPIH FYA prices sign reversed (WWN) </v>
      </c>
      <c r="F1217" s="209">
        <f xml:space="preserve"> 'Calc_In-periodODI'!F$270</f>
        <v>0</v>
      </c>
      <c r="G1217" s="208" t="str">
        <f xml:space="preserve"> 'Calc_In-periodODI'!G$270</f>
        <v>£m</v>
      </c>
      <c r="H1217" s="209"/>
    </row>
    <row r="1218" spans="1:8" s="208" customFormat="1" hidden="1" outlineLevel="2" x14ac:dyDescent="0.2">
      <c r="A1218" s="217"/>
      <c r="B1218" s="217"/>
      <c r="C1218" s="218"/>
      <c r="D1218" s="219"/>
      <c r="E1218" s="208" t="str">
        <f xml:space="preserve"> 'Calc_In-periodODI'!E$271</f>
        <v xml:space="preserve">2028-30 Voluntary deferrals expressed in 2027-28 CPIH FYA prices sign reversed (BR) </v>
      </c>
      <c r="F1218" s="209">
        <f xml:space="preserve"> 'Calc_In-periodODI'!F$271</f>
        <v>0</v>
      </c>
      <c r="G1218" s="208" t="str">
        <f xml:space="preserve"> 'Calc_In-periodODI'!G$271</f>
        <v>£m</v>
      </c>
      <c r="H1218" s="209"/>
    </row>
    <row r="1219" spans="1:8" s="208" customFormat="1" hidden="1" outlineLevel="2" x14ac:dyDescent="0.2">
      <c r="A1219" s="217"/>
      <c r="B1219" s="217"/>
      <c r="C1219" s="218"/>
      <c r="D1219" s="219"/>
      <c r="E1219" s="208" t="str">
        <f xml:space="preserve"> 'Calc_In-periodODI'!E$272</f>
        <v xml:space="preserve">2028-30 Voluntary deferrals expressed in 2027-28 CPIH FYA prices sign reversed (ADDN1) </v>
      </c>
      <c r="F1219" s="209">
        <f xml:space="preserve"> 'Calc_In-periodODI'!F$272</f>
        <v>0</v>
      </c>
      <c r="G1219" s="208" t="str">
        <f xml:space="preserve"> 'Calc_In-periodODI'!G$272</f>
        <v>£m</v>
      </c>
      <c r="H1219" s="209"/>
    </row>
    <row r="1220" spans="1:8" s="208" customFormat="1" hidden="1" outlineLevel="2" x14ac:dyDescent="0.2">
      <c r="A1220" s="217"/>
      <c r="B1220" s="217"/>
      <c r="C1220" s="218"/>
      <c r="D1220" s="219"/>
      <c r="E1220" s="208" t="str">
        <f xml:space="preserve"> 'Calc_In-periodODI'!E$273</f>
        <v xml:space="preserve">2028-30 Voluntary deferrals expressed in 2027-28 CPIH FYA prices sign reversed (ADDN2) </v>
      </c>
      <c r="F1220" s="209">
        <f xml:space="preserve"> 'Calc_In-periodODI'!F$273</f>
        <v>0</v>
      </c>
      <c r="G1220" s="208" t="str">
        <f xml:space="preserve"> 'Calc_In-periodODI'!G$273</f>
        <v>£m</v>
      </c>
      <c r="H1220" s="209"/>
    </row>
    <row r="1221" spans="1:8" s="208" customFormat="1" hidden="1" outlineLevel="2" x14ac:dyDescent="0.2">
      <c r="A1221" s="217"/>
      <c r="B1221" s="217"/>
      <c r="C1221" s="218"/>
      <c r="D1221" s="219"/>
      <c r="E1221" s="208" t="str">
        <f xml:space="preserve"> 'Calc_In-periodODI'!E$274</f>
        <v xml:space="preserve">2028-30 Voluntary deferrals expressed in 2027-28 CPIH FYA prices sign reversed (Residential retail) </v>
      </c>
      <c r="F1221" s="209">
        <f xml:space="preserve"> 'Calc_In-periodODI'!F$274</f>
        <v>0</v>
      </c>
      <c r="G1221" s="208" t="str">
        <f xml:space="preserve"> 'Calc_In-periodODI'!G$274</f>
        <v>£m</v>
      </c>
      <c r="H1221" s="209"/>
    </row>
    <row r="1222" spans="1:8" s="208" customFormat="1" hidden="1" outlineLevel="2" x14ac:dyDescent="0.2">
      <c r="A1222" s="217"/>
      <c r="B1222" s="217"/>
      <c r="C1222" s="218"/>
      <c r="D1222" s="219"/>
      <c r="E1222" s="208" t="str">
        <f xml:space="preserve"> 'Calc_In-periodODI'!E$275</f>
        <v xml:space="preserve">2028-30 Voluntary deferrals expressed in 2027-28 CPIH FYA prices sign reversed (Business retail) </v>
      </c>
      <c r="F1222" s="209">
        <f xml:space="preserve"> 'Calc_In-periodODI'!F$275</f>
        <v>0</v>
      </c>
      <c r="G1222" s="208" t="str">
        <f xml:space="preserve"> 'Calc_In-periodODI'!G$275</f>
        <v>£m</v>
      </c>
      <c r="H1222" s="209"/>
    </row>
    <row r="1223" spans="1:8" hidden="1" outlineLevel="2" x14ac:dyDescent="0.2">
      <c r="A1223" s="3"/>
      <c r="B1223" s="3"/>
      <c r="C1223" s="10"/>
      <c r="D1223" s="11"/>
      <c r="E1223" s="211" t="s">
        <v>1954</v>
      </c>
      <c r="F1223" s="212">
        <f xml:space="preserve"> INDEX( $F$1215:$F$1222,MATCH("*(ADDN2)*", $E$1215:$E$1222,0 ))</f>
        <v>0</v>
      </c>
      <c r="G1223" s="211" t="s">
        <v>199</v>
      </c>
      <c r="H1223" s="4"/>
    </row>
    <row r="1224" spans="1:8" hidden="1" outlineLevel="2" x14ac:dyDescent="0.2"/>
    <row r="1225" spans="1:8" hidden="1" outlineLevel="2" x14ac:dyDescent="0.2"/>
    <row r="1226" spans="1:8" hidden="1" outlineLevel="2" x14ac:dyDescent="0.2">
      <c r="B1226" s="33" t="s">
        <v>2888</v>
      </c>
    </row>
    <row r="1227" spans="1:8" s="208" customFormat="1" hidden="1" outlineLevel="2" x14ac:dyDescent="0.2">
      <c r="A1227" s="217"/>
      <c r="B1227" s="217"/>
      <c r="C1227" s="218"/>
      <c r="D1227" s="219"/>
      <c r="E1227" s="208" t="str">
        <f xml:space="preserve"> 'Calc_In-periodODI'!E$295</f>
        <v xml:space="preserve">2028-30 Other bespoke adjustments expressed in 2027-28 CPIH FYA prices (WR) </v>
      </c>
      <c r="F1227" s="209">
        <f xml:space="preserve"> 'Calc_In-periodODI'!F$295</f>
        <v>0</v>
      </c>
      <c r="G1227" s="208" t="str">
        <f xml:space="preserve"> 'Calc_In-periodODI'!G$295</f>
        <v>£m</v>
      </c>
      <c r="H1227" s="209"/>
    </row>
    <row r="1228" spans="1:8" s="208" customFormat="1" hidden="1" outlineLevel="2" x14ac:dyDescent="0.2">
      <c r="A1228" s="217"/>
      <c r="B1228" s="217"/>
      <c r="C1228" s="218"/>
      <c r="D1228" s="219"/>
      <c r="E1228" s="208" t="str">
        <f xml:space="preserve"> 'Calc_In-periodODI'!E$296</f>
        <v xml:space="preserve">2028-30 Other bespoke adjustments expressed in 2027-28 CPIH FYA prices (WN) </v>
      </c>
      <c r="F1228" s="209">
        <f xml:space="preserve"> 'Calc_In-periodODI'!F$296</f>
        <v>0</v>
      </c>
      <c r="G1228" s="208" t="str">
        <f xml:space="preserve"> 'Calc_In-periodODI'!G$296</f>
        <v>£m</v>
      </c>
      <c r="H1228" s="209"/>
    </row>
    <row r="1229" spans="1:8" s="208" customFormat="1" hidden="1" outlineLevel="2" x14ac:dyDescent="0.2">
      <c r="A1229" s="217"/>
      <c r="B1229" s="217"/>
      <c r="C1229" s="218"/>
      <c r="D1229" s="219"/>
      <c r="E1229" s="208" t="str">
        <f xml:space="preserve"> 'Calc_In-periodODI'!E$297</f>
        <v xml:space="preserve">2028-30 Other bespoke adjustments expressed in 2027-28 CPIH FYA prices (WWN) </v>
      </c>
      <c r="F1229" s="209">
        <f xml:space="preserve"> 'Calc_In-periodODI'!F$297</f>
        <v>0</v>
      </c>
      <c r="G1229" s="208" t="str">
        <f xml:space="preserve"> 'Calc_In-periodODI'!G$297</f>
        <v>£m</v>
      </c>
      <c r="H1229" s="209"/>
    </row>
    <row r="1230" spans="1:8" s="208" customFormat="1" hidden="1" outlineLevel="2" x14ac:dyDescent="0.2">
      <c r="A1230" s="217"/>
      <c r="B1230" s="217"/>
      <c r="C1230" s="218"/>
      <c r="D1230" s="219"/>
      <c r="E1230" s="208" t="str">
        <f xml:space="preserve"> 'Calc_In-periodODI'!E$298</f>
        <v xml:space="preserve">2028-30 Other bespoke adjustments expressed in 2027-28 CPIH FYA prices (BR) </v>
      </c>
      <c r="F1230" s="209">
        <f xml:space="preserve"> 'Calc_In-periodODI'!F$298</f>
        <v>0</v>
      </c>
      <c r="G1230" s="208" t="str">
        <f xml:space="preserve"> 'Calc_In-periodODI'!G$298</f>
        <v>£m</v>
      </c>
      <c r="H1230" s="209"/>
    </row>
    <row r="1231" spans="1:8" s="208" customFormat="1" hidden="1" outlineLevel="2" x14ac:dyDescent="0.2">
      <c r="A1231" s="217"/>
      <c r="B1231" s="217"/>
      <c r="C1231" s="218"/>
      <c r="D1231" s="219"/>
      <c r="E1231" s="208" t="str">
        <f xml:space="preserve"> 'Calc_In-periodODI'!E$299</f>
        <v xml:space="preserve">2028-30 Other bespoke adjustments expressed in 2027-28 CPIH FYA prices (ADDN1) </v>
      </c>
      <c r="F1231" s="209">
        <f xml:space="preserve"> 'Calc_In-periodODI'!F$299</f>
        <v>0</v>
      </c>
      <c r="G1231" s="208" t="str">
        <f xml:space="preserve"> 'Calc_In-periodODI'!G$299</f>
        <v>£m</v>
      </c>
      <c r="H1231" s="209"/>
    </row>
    <row r="1232" spans="1:8" s="208" customFormat="1" hidden="1" outlineLevel="2" x14ac:dyDescent="0.2">
      <c r="A1232" s="217"/>
      <c r="B1232" s="217"/>
      <c r="C1232" s="218"/>
      <c r="D1232" s="219"/>
      <c r="E1232" s="208" t="str">
        <f xml:space="preserve"> 'Calc_In-periodODI'!E$300</f>
        <v xml:space="preserve">2028-30 Other bespoke adjustments expressed in 2027-28 CPIH FYA prices (ADDN2) </v>
      </c>
      <c r="F1232" s="209">
        <f xml:space="preserve"> 'Calc_In-periodODI'!F$300</f>
        <v>0</v>
      </c>
      <c r="G1232" s="208" t="str">
        <f xml:space="preserve"> 'Calc_In-periodODI'!G$300</f>
        <v>£m</v>
      </c>
      <c r="H1232" s="209"/>
    </row>
    <row r="1233" spans="1:8" s="208" customFormat="1" hidden="1" outlineLevel="2" x14ac:dyDescent="0.2">
      <c r="A1233" s="217"/>
      <c r="B1233" s="217"/>
      <c r="C1233" s="218"/>
      <c r="D1233" s="219"/>
      <c r="E1233" s="208" t="str">
        <f xml:space="preserve"> 'Calc_In-periodODI'!E$301</f>
        <v xml:space="preserve">2028-30 Other bespoke adjustments expressed in 2027-28 CPIH FYA prices (Residential retail) </v>
      </c>
      <c r="F1233" s="209">
        <f xml:space="preserve"> 'Calc_In-periodODI'!F$301</f>
        <v>0</v>
      </c>
      <c r="G1233" s="208" t="str">
        <f xml:space="preserve"> 'Calc_In-periodODI'!G$301</f>
        <v>£m</v>
      </c>
      <c r="H1233" s="209"/>
    </row>
    <row r="1234" spans="1:8" s="208" customFormat="1" hidden="1" outlineLevel="2" x14ac:dyDescent="0.2">
      <c r="A1234" s="217"/>
      <c r="B1234" s="217"/>
      <c r="C1234" s="218"/>
      <c r="D1234" s="219"/>
      <c r="E1234" s="208" t="str">
        <f xml:space="preserve"> 'Calc_In-periodODI'!E$302</f>
        <v xml:space="preserve">2028-30 Other bespoke adjustments expressed in 2027-28 CPIH FYA prices (Business retail) </v>
      </c>
      <c r="F1234" s="209">
        <f xml:space="preserve"> 'Calc_In-periodODI'!F$302</f>
        <v>0</v>
      </c>
      <c r="G1234" s="208" t="str">
        <f xml:space="preserve"> 'Calc_In-periodODI'!G$302</f>
        <v>£m</v>
      </c>
      <c r="H1234" s="209"/>
    </row>
    <row r="1235" spans="1:8" hidden="1" outlineLevel="2" x14ac:dyDescent="0.2">
      <c r="A1235" s="3"/>
      <c r="B1235" s="3"/>
      <c r="C1235" s="10"/>
      <c r="D1235" s="11"/>
      <c r="E1235" s="211" t="s">
        <v>2888</v>
      </c>
      <c r="F1235" s="212">
        <f xml:space="preserve"> INDEX( $F$1227:$F$1234,MATCH("*(ADDN2)*", $E$1227:$E$1234,0 ))</f>
        <v>0</v>
      </c>
      <c r="G1235" s="211" t="s">
        <v>199</v>
      </c>
      <c r="H1235" s="4"/>
    </row>
    <row r="1236" spans="1:8" hidden="1" outlineLevel="2" x14ac:dyDescent="0.2"/>
    <row r="1237" spans="1:8" hidden="1" outlineLevel="2" x14ac:dyDescent="0.2"/>
    <row r="1238" spans="1:8" hidden="1" outlineLevel="2" x14ac:dyDescent="0.2"/>
    <row r="1239" spans="1:8" s="21" customFormat="1" hidden="1" outlineLevel="2" x14ac:dyDescent="0.2">
      <c r="A1239" s="17"/>
      <c r="B1239" s="17"/>
      <c r="C1239" s="24"/>
      <c r="D1239" s="32" t="s">
        <v>1896</v>
      </c>
    </row>
    <row r="1240" spans="1:8" hidden="1" outlineLevel="2" x14ac:dyDescent="0.2"/>
    <row r="1241" spans="1:8" hidden="1" outlineLevel="2" x14ac:dyDescent="0.2">
      <c r="B1241" s="33" t="s">
        <v>1574</v>
      </c>
    </row>
    <row r="1242" spans="1:8" s="208" customFormat="1" hidden="1" outlineLevel="2" x14ac:dyDescent="0.2">
      <c r="A1242" s="217"/>
      <c r="B1242" s="217"/>
      <c r="C1242" s="218"/>
      <c r="D1242" s="219"/>
      <c r="E1242" s="208" t="str">
        <f xml:space="preserve"> 'Calc_In-periodODI'!E$214</f>
        <v xml:space="preserve">2028-30 ODI payments expressed in 2027-28 CPIH FYA prices (WR) </v>
      </c>
      <c r="F1242" s="209">
        <f xml:space="preserve"> 'Calc_In-periodODI'!F$214</f>
        <v>0</v>
      </c>
      <c r="G1242" s="208" t="str">
        <f xml:space="preserve"> 'Calc_In-periodODI'!G$214</f>
        <v>£m</v>
      </c>
      <c r="H1242" s="209"/>
    </row>
    <row r="1243" spans="1:8" s="208" customFormat="1" hidden="1" outlineLevel="2" x14ac:dyDescent="0.2">
      <c r="A1243" s="217"/>
      <c r="B1243" s="217"/>
      <c r="C1243" s="218"/>
      <c r="D1243" s="219"/>
      <c r="E1243" s="208" t="str">
        <f xml:space="preserve"> 'Calc_In-periodODI'!E$215</f>
        <v xml:space="preserve">2028-30 ODI payments expressed in 2027-28 CPIH FYA prices (WN) </v>
      </c>
      <c r="F1243" s="209">
        <f xml:space="preserve"> 'Calc_In-periodODI'!F$215</f>
        <v>0</v>
      </c>
      <c r="G1243" s="208" t="str">
        <f xml:space="preserve"> 'Calc_In-periodODI'!G$215</f>
        <v>£m</v>
      </c>
      <c r="H1243" s="209"/>
    </row>
    <row r="1244" spans="1:8" s="208" customFormat="1" hidden="1" outlineLevel="2" x14ac:dyDescent="0.2">
      <c r="A1244" s="217"/>
      <c r="B1244" s="217"/>
      <c r="C1244" s="218"/>
      <c r="D1244" s="219"/>
      <c r="E1244" s="208" t="str">
        <f xml:space="preserve"> 'Calc_In-periodODI'!E$216</f>
        <v xml:space="preserve">2028-30 ODI payments expressed in 2027-28 CPIH FYA prices (WWN) </v>
      </c>
      <c r="F1244" s="209">
        <f xml:space="preserve"> 'Calc_In-periodODI'!F$216</f>
        <v>0</v>
      </c>
      <c r="G1244" s="208" t="str">
        <f xml:space="preserve"> 'Calc_In-periodODI'!G$216</f>
        <v>£m</v>
      </c>
      <c r="H1244" s="209"/>
    </row>
    <row r="1245" spans="1:8" s="208" customFormat="1" hidden="1" outlineLevel="2" x14ac:dyDescent="0.2">
      <c r="A1245" s="217"/>
      <c r="B1245" s="217"/>
      <c r="C1245" s="218"/>
      <c r="D1245" s="219"/>
      <c r="E1245" s="208" t="str">
        <f xml:space="preserve"> 'Calc_In-periodODI'!E$217</f>
        <v xml:space="preserve">2028-30 ODI payments expressed in 2027-28 CPIH FYA prices (BR) </v>
      </c>
      <c r="F1245" s="209">
        <f xml:space="preserve"> 'Calc_In-periodODI'!F$217</f>
        <v>0</v>
      </c>
      <c r="G1245" s="208" t="str">
        <f xml:space="preserve"> 'Calc_In-periodODI'!G$217</f>
        <v>£m</v>
      </c>
      <c r="H1245" s="209"/>
    </row>
    <row r="1246" spans="1:8" s="208" customFormat="1" hidden="1" outlineLevel="2" x14ac:dyDescent="0.2">
      <c r="A1246" s="217"/>
      <c r="B1246" s="217"/>
      <c r="C1246" s="218"/>
      <c r="D1246" s="219"/>
      <c r="E1246" s="208" t="str">
        <f xml:space="preserve"> 'Calc_In-periodODI'!E$218</f>
        <v xml:space="preserve">2028-30 ODI payments expressed in 2027-28 CPIH FYA prices (ADDN1) </v>
      </c>
      <c r="F1246" s="209">
        <f xml:space="preserve"> 'Calc_In-periodODI'!F$218</f>
        <v>0</v>
      </c>
      <c r="G1246" s="208" t="str">
        <f xml:space="preserve"> 'Calc_In-periodODI'!G$218</f>
        <v>£m</v>
      </c>
      <c r="H1246" s="209"/>
    </row>
    <row r="1247" spans="1:8" s="208" customFormat="1" hidden="1" outlineLevel="2" x14ac:dyDescent="0.2">
      <c r="A1247" s="217"/>
      <c r="B1247" s="217"/>
      <c r="C1247" s="218"/>
      <c r="D1247" s="219"/>
      <c r="E1247" s="208" t="str">
        <f xml:space="preserve"> 'Calc_In-periodODI'!E$219</f>
        <v xml:space="preserve">2028-30 ODI payments expressed in 2027-28 CPIH FYA prices (ADDN2) </v>
      </c>
      <c r="F1247" s="209">
        <f xml:space="preserve"> 'Calc_In-periodODI'!F$219</f>
        <v>0</v>
      </c>
      <c r="G1247" s="208" t="str">
        <f xml:space="preserve"> 'Calc_In-periodODI'!G$219</f>
        <v>£m</v>
      </c>
      <c r="H1247" s="209"/>
    </row>
    <row r="1248" spans="1:8" s="208" customFormat="1" hidden="1" outlineLevel="2" x14ac:dyDescent="0.2">
      <c r="A1248" s="217"/>
      <c r="B1248" s="217"/>
      <c r="C1248" s="218"/>
      <c r="D1248" s="219"/>
      <c r="E1248" s="208" t="str">
        <f xml:space="preserve"> 'Calc_In-periodODI'!E$220</f>
        <v xml:space="preserve">2028-30 ODI payments expressed in 2027-28 CPIH FYA prices (Residential retail) </v>
      </c>
      <c r="F1248" s="209">
        <f xml:space="preserve"> 'Calc_In-periodODI'!F$220</f>
        <v>0</v>
      </c>
      <c r="G1248" s="208" t="str">
        <f xml:space="preserve"> 'Calc_In-periodODI'!G$220</f>
        <v>£m</v>
      </c>
      <c r="H1248" s="209"/>
    </row>
    <row r="1249" spans="1:8" s="208" customFormat="1" hidden="1" outlineLevel="2" x14ac:dyDescent="0.2">
      <c r="A1249" s="217"/>
      <c r="B1249" s="217"/>
      <c r="C1249" s="218"/>
      <c r="D1249" s="219"/>
      <c r="E1249" s="208" t="str">
        <f xml:space="preserve"> 'Calc_In-periodODI'!E$221</f>
        <v xml:space="preserve">2028-30 ODI payments expressed in 2027-28 CPIH FYA prices (Business retail) </v>
      </c>
      <c r="F1249" s="209">
        <f xml:space="preserve"> 'Calc_In-periodODI'!F$221</f>
        <v>0</v>
      </c>
      <c r="G1249" s="208" t="str">
        <f xml:space="preserve"> 'Calc_In-periodODI'!G$221</f>
        <v>£m</v>
      </c>
      <c r="H1249" s="209"/>
    </row>
    <row r="1250" spans="1:8" hidden="1" outlineLevel="2" x14ac:dyDescent="0.2">
      <c r="A1250" s="3"/>
      <c r="B1250" s="3"/>
      <c r="C1250" s="10"/>
      <c r="D1250" s="11"/>
      <c r="E1250" s="211" t="s">
        <v>1574</v>
      </c>
      <c r="F1250" s="212">
        <f xml:space="preserve"> INDEX( $F$1242:$F$1249,MATCH("*(Residential Retail)*", $E$1242:$E$1249,0 ))</f>
        <v>0</v>
      </c>
      <c r="G1250" s="211" t="s">
        <v>199</v>
      </c>
      <c r="H1250" s="4"/>
    </row>
    <row r="1251" spans="1:8" hidden="1" outlineLevel="2" x14ac:dyDescent="0.2"/>
    <row r="1252" spans="1:8" hidden="1" outlineLevel="2" x14ac:dyDescent="0.2"/>
    <row r="1253" spans="1:8" hidden="1" outlineLevel="2" x14ac:dyDescent="0.2">
      <c r="B1253" s="33" t="s">
        <v>1769</v>
      </c>
    </row>
    <row r="1254" spans="1:8" s="208" customFormat="1" hidden="1" outlineLevel="2" x14ac:dyDescent="0.2">
      <c r="A1254" s="217"/>
      <c r="B1254" s="217"/>
      <c r="C1254" s="218"/>
      <c r="D1254" s="219"/>
      <c r="E1254" s="208" t="str">
        <f xml:space="preserve"> 'Calc_In-periodODI'!E$241</f>
        <v xml:space="preserve">2028-30 Voluntary abatements expressed in 2027-28 CPIH FYA prices sign reversed (WR) </v>
      </c>
      <c r="F1254" s="209">
        <f xml:space="preserve"> 'Calc_In-periodODI'!F$241</f>
        <v>0</v>
      </c>
      <c r="G1254" s="208" t="str">
        <f xml:space="preserve"> 'Calc_In-periodODI'!G$241</f>
        <v>£m</v>
      </c>
      <c r="H1254" s="209"/>
    </row>
    <row r="1255" spans="1:8" s="208" customFormat="1" hidden="1" outlineLevel="2" x14ac:dyDescent="0.2">
      <c r="A1255" s="217"/>
      <c r="B1255" s="217"/>
      <c r="C1255" s="218"/>
      <c r="D1255" s="219"/>
      <c r="E1255" s="208" t="str">
        <f xml:space="preserve"> 'Calc_In-periodODI'!E$242</f>
        <v xml:space="preserve">2028-30 Voluntary abatements expressed in 2027-28 CPIH FYA prices sign reversed (WN) </v>
      </c>
      <c r="F1255" s="209">
        <f xml:space="preserve"> 'Calc_In-periodODI'!F$242</f>
        <v>0</v>
      </c>
      <c r="G1255" s="208" t="str">
        <f xml:space="preserve"> 'Calc_In-periodODI'!G$242</f>
        <v>£m</v>
      </c>
      <c r="H1255" s="209"/>
    </row>
    <row r="1256" spans="1:8" s="208" customFormat="1" hidden="1" outlineLevel="2" x14ac:dyDescent="0.2">
      <c r="A1256" s="217"/>
      <c r="B1256" s="217"/>
      <c r="C1256" s="218"/>
      <c r="D1256" s="219"/>
      <c r="E1256" s="208" t="str">
        <f xml:space="preserve"> 'Calc_In-periodODI'!E$243</f>
        <v xml:space="preserve">2028-30 Voluntary abatements expressed in 2027-28 CPIH FYA prices sign reversed (WWN) </v>
      </c>
      <c r="F1256" s="209">
        <f xml:space="preserve"> 'Calc_In-periodODI'!F$243</f>
        <v>0</v>
      </c>
      <c r="G1256" s="208" t="str">
        <f xml:space="preserve"> 'Calc_In-periodODI'!G$243</f>
        <v>£m</v>
      </c>
      <c r="H1256" s="209"/>
    </row>
    <row r="1257" spans="1:8" s="208" customFormat="1" hidden="1" outlineLevel="2" x14ac:dyDescent="0.2">
      <c r="A1257" s="217"/>
      <c r="B1257" s="217"/>
      <c r="C1257" s="218"/>
      <c r="D1257" s="219"/>
      <c r="E1257" s="208" t="str">
        <f xml:space="preserve"> 'Calc_In-periodODI'!E$244</f>
        <v xml:space="preserve">2028-30 Voluntary abatements expressed in 2027-28 CPIH FYA prices sign reversed (BR) </v>
      </c>
      <c r="F1257" s="209">
        <f xml:space="preserve"> 'Calc_In-periodODI'!F$244</f>
        <v>0</v>
      </c>
      <c r="G1257" s="208" t="str">
        <f xml:space="preserve"> 'Calc_In-periodODI'!G$244</f>
        <v>£m</v>
      </c>
      <c r="H1257" s="209"/>
    </row>
    <row r="1258" spans="1:8" s="208" customFormat="1" hidden="1" outlineLevel="2" x14ac:dyDescent="0.2">
      <c r="A1258" s="217"/>
      <c r="B1258" s="217"/>
      <c r="C1258" s="218"/>
      <c r="D1258" s="219"/>
      <c r="E1258" s="208" t="str">
        <f xml:space="preserve"> 'Calc_In-periodODI'!E$245</f>
        <v xml:space="preserve">2028-30 Voluntary abatements expressed in 2027-28 CPIH FYA prices sign reversed (ADDN1) </v>
      </c>
      <c r="F1258" s="209">
        <f xml:space="preserve"> 'Calc_In-periodODI'!F$245</f>
        <v>0</v>
      </c>
      <c r="G1258" s="208" t="str">
        <f xml:space="preserve"> 'Calc_In-periodODI'!G$245</f>
        <v>£m</v>
      </c>
      <c r="H1258" s="209"/>
    </row>
    <row r="1259" spans="1:8" s="208" customFormat="1" hidden="1" outlineLevel="2" x14ac:dyDescent="0.2">
      <c r="A1259" s="217"/>
      <c r="B1259" s="217"/>
      <c r="C1259" s="218"/>
      <c r="D1259" s="219"/>
      <c r="E1259" s="208" t="str">
        <f xml:space="preserve"> 'Calc_In-periodODI'!E$246</f>
        <v xml:space="preserve">2028-30 Voluntary abatements expressed in 2027-28 CPIH FYA prices sign reversed (ADDN2) </v>
      </c>
      <c r="F1259" s="209">
        <f xml:space="preserve"> 'Calc_In-periodODI'!F$246</f>
        <v>0</v>
      </c>
      <c r="G1259" s="208" t="str">
        <f xml:space="preserve"> 'Calc_In-periodODI'!G$246</f>
        <v>£m</v>
      </c>
      <c r="H1259" s="209"/>
    </row>
    <row r="1260" spans="1:8" s="208" customFormat="1" hidden="1" outlineLevel="2" x14ac:dyDescent="0.2">
      <c r="A1260" s="217"/>
      <c r="B1260" s="217"/>
      <c r="C1260" s="218"/>
      <c r="D1260" s="219"/>
      <c r="E1260" s="208" t="str">
        <f xml:space="preserve"> 'Calc_In-periodODI'!E$247</f>
        <v xml:space="preserve">2028-30 Voluntary abatements expressed in 2027-28 CPIH FYA prices sign reversed (Residential retail) </v>
      </c>
      <c r="F1260" s="209">
        <f xml:space="preserve"> 'Calc_In-periodODI'!F$247</f>
        <v>0</v>
      </c>
      <c r="G1260" s="208" t="str">
        <f xml:space="preserve"> 'Calc_In-periodODI'!G$247</f>
        <v>£m</v>
      </c>
      <c r="H1260" s="209"/>
    </row>
    <row r="1261" spans="1:8" s="208" customFormat="1" hidden="1" outlineLevel="2" x14ac:dyDescent="0.2">
      <c r="A1261" s="217"/>
      <c r="B1261" s="217"/>
      <c r="C1261" s="218"/>
      <c r="D1261" s="219"/>
      <c r="E1261" s="208" t="str">
        <f xml:space="preserve"> 'Calc_In-periodODI'!E$248</f>
        <v xml:space="preserve">2028-30 Voluntary abatements expressed in 2027-28 CPIH FYA prices sign reversed (Business retail) </v>
      </c>
      <c r="F1261" s="209">
        <f xml:space="preserve"> 'Calc_In-periodODI'!F$248</f>
        <v>0</v>
      </c>
      <c r="G1261" s="208" t="str">
        <f xml:space="preserve"> 'Calc_In-periodODI'!G$248</f>
        <v>£m</v>
      </c>
      <c r="H1261" s="209"/>
    </row>
    <row r="1262" spans="1:8" hidden="1" outlineLevel="2" x14ac:dyDescent="0.2">
      <c r="A1262" s="3"/>
      <c r="B1262" s="3"/>
      <c r="C1262" s="10"/>
      <c r="D1262" s="11"/>
      <c r="E1262" s="211" t="s">
        <v>1769</v>
      </c>
      <c r="F1262" s="212">
        <f xml:space="preserve"> INDEX( $F$1254:$F$1261,MATCH("*(Residential Retail)*", $E$1254:$E$1261,0 ))</f>
        <v>0</v>
      </c>
      <c r="G1262" s="211" t="s">
        <v>199</v>
      </c>
      <c r="H1262" s="4"/>
    </row>
    <row r="1263" spans="1:8" hidden="1" outlineLevel="2" x14ac:dyDescent="0.2"/>
    <row r="1264" spans="1:8" hidden="1" outlineLevel="2" x14ac:dyDescent="0.2"/>
    <row r="1265" spans="1:8" hidden="1" outlineLevel="2" x14ac:dyDescent="0.2">
      <c r="B1265" s="33" t="s">
        <v>416</v>
      </c>
    </row>
    <row r="1266" spans="1:8" s="208" customFormat="1" hidden="1" outlineLevel="2" x14ac:dyDescent="0.2">
      <c r="A1266" s="217"/>
      <c r="B1266" s="217"/>
      <c r="C1266" s="218"/>
      <c r="D1266" s="219"/>
      <c r="E1266" s="208" t="str">
        <f xml:space="preserve"> 'Calc_In-periodODI'!E$268</f>
        <v xml:space="preserve">2028-30 Voluntary deferrals expressed in 2027-28 CPIH FYA prices sign reversed (WR) </v>
      </c>
      <c r="F1266" s="209">
        <f xml:space="preserve"> 'Calc_In-periodODI'!F$268</f>
        <v>0</v>
      </c>
      <c r="G1266" s="208" t="str">
        <f xml:space="preserve"> 'Calc_In-periodODI'!G$268</f>
        <v>£m</v>
      </c>
      <c r="H1266" s="209"/>
    </row>
    <row r="1267" spans="1:8" s="208" customFormat="1" hidden="1" outlineLevel="2" x14ac:dyDescent="0.2">
      <c r="A1267" s="217"/>
      <c r="B1267" s="217"/>
      <c r="C1267" s="218"/>
      <c r="D1267" s="219"/>
      <c r="E1267" s="208" t="str">
        <f xml:space="preserve"> 'Calc_In-periodODI'!E$269</f>
        <v xml:space="preserve">2028-30 Voluntary deferrals expressed in 2027-28 CPIH FYA prices sign reversed (WN) </v>
      </c>
      <c r="F1267" s="209">
        <f xml:space="preserve"> 'Calc_In-periodODI'!F$269</f>
        <v>0</v>
      </c>
      <c r="G1267" s="208" t="str">
        <f xml:space="preserve"> 'Calc_In-periodODI'!G$269</f>
        <v>£m</v>
      </c>
      <c r="H1267" s="209"/>
    </row>
    <row r="1268" spans="1:8" s="208" customFormat="1" hidden="1" outlineLevel="2" x14ac:dyDescent="0.2">
      <c r="A1268" s="217"/>
      <c r="B1268" s="217"/>
      <c r="C1268" s="218"/>
      <c r="D1268" s="219"/>
      <c r="E1268" s="208" t="str">
        <f xml:space="preserve"> 'Calc_In-periodODI'!E$270</f>
        <v xml:space="preserve">2028-30 Voluntary deferrals expressed in 2027-28 CPIH FYA prices sign reversed (WWN) </v>
      </c>
      <c r="F1268" s="209">
        <f xml:space="preserve"> 'Calc_In-periodODI'!F$270</f>
        <v>0</v>
      </c>
      <c r="G1268" s="208" t="str">
        <f xml:space="preserve"> 'Calc_In-periodODI'!G$270</f>
        <v>£m</v>
      </c>
      <c r="H1268" s="209"/>
    </row>
    <row r="1269" spans="1:8" s="208" customFormat="1" hidden="1" outlineLevel="2" x14ac:dyDescent="0.2">
      <c r="A1269" s="217"/>
      <c r="B1269" s="217"/>
      <c r="C1269" s="218"/>
      <c r="D1269" s="219"/>
      <c r="E1269" s="208" t="str">
        <f xml:space="preserve"> 'Calc_In-periodODI'!E$271</f>
        <v xml:space="preserve">2028-30 Voluntary deferrals expressed in 2027-28 CPIH FYA prices sign reversed (BR) </v>
      </c>
      <c r="F1269" s="209">
        <f xml:space="preserve"> 'Calc_In-periodODI'!F$271</f>
        <v>0</v>
      </c>
      <c r="G1269" s="208" t="str">
        <f xml:space="preserve"> 'Calc_In-periodODI'!G$271</f>
        <v>£m</v>
      </c>
      <c r="H1269" s="209"/>
    </row>
    <row r="1270" spans="1:8" s="208" customFormat="1" hidden="1" outlineLevel="2" x14ac:dyDescent="0.2">
      <c r="A1270" s="217"/>
      <c r="B1270" s="217"/>
      <c r="C1270" s="218"/>
      <c r="D1270" s="219"/>
      <c r="E1270" s="208" t="str">
        <f xml:space="preserve"> 'Calc_In-periodODI'!E$272</f>
        <v xml:space="preserve">2028-30 Voluntary deferrals expressed in 2027-28 CPIH FYA prices sign reversed (ADDN1) </v>
      </c>
      <c r="F1270" s="209">
        <f xml:space="preserve"> 'Calc_In-periodODI'!F$272</f>
        <v>0</v>
      </c>
      <c r="G1270" s="208" t="str">
        <f xml:space="preserve"> 'Calc_In-periodODI'!G$272</f>
        <v>£m</v>
      </c>
      <c r="H1270" s="209"/>
    </row>
    <row r="1271" spans="1:8" s="208" customFormat="1" hidden="1" outlineLevel="2" x14ac:dyDescent="0.2">
      <c r="A1271" s="217"/>
      <c r="B1271" s="217"/>
      <c r="C1271" s="218"/>
      <c r="D1271" s="219"/>
      <c r="E1271" s="208" t="str">
        <f xml:space="preserve"> 'Calc_In-periodODI'!E$273</f>
        <v xml:space="preserve">2028-30 Voluntary deferrals expressed in 2027-28 CPIH FYA prices sign reversed (ADDN2) </v>
      </c>
      <c r="F1271" s="209">
        <f xml:space="preserve"> 'Calc_In-periodODI'!F$273</f>
        <v>0</v>
      </c>
      <c r="G1271" s="208" t="str">
        <f xml:space="preserve"> 'Calc_In-periodODI'!G$273</f>
        <v>£m</v>
      </c>
      <c r="H1271" s="209"/>
    </row>
    <row r="1272" spans="1:8" s="208" customFormat="1" hidden="1" outlineLevel="2" x14ac:dyDescent="0.2">
      <c r="A1272" s="217"/>
      <c r="B1272" s="217"/>
      <c r="C1272" s="218"/>
      <c r="D1272" s="219"/>
      <c r="E1272" s="208" t="str">
        <f xml:space="preserve"> 'Calc_In-periodODI'!E$274</f>
        <v xml:space="preserve">2028-30 Voluntary deferrals expressed in 2027-28 CPIH FYA prices sign reversed (Residential retail) </v>
      </c>
      <c r="F1272" s="209">
        <f xml:space="preserve"> 'Calc_In-periodODI'!F$274</f>
        <v>0</v>
      </c>
      <c r="G1272" s="208" t="str">
        <f xml:space="preserve"> 'Calc_In-periodODI'!G$274</f>
        <v>£m</v>
      </c>
      <c r="H1272" s="209"/>
    </row>
    <row r="1273" spans="1:8" s="208" customFormat="1" hidden="1" outlineLevel="2" x14ac:dyDescent="0.2">
      <c r="A1273" s="217"/>
      <c r="B1273" s="217"/>
      <c r="C1273" s="218"/>
      <c r="D1273" s="219"/>
      <c r="E1273" s="208" t="str">
        <f xml:space="preserve"> 'Calc_In-periodODI'!E$275</f>
        <v xml:space="preserve">2028-30 Voluntary deferrals expressed in 2027-28 CPIH FYA prices sign reversed (Business retail) </v>
      </c>
      <c r="F1273" s="209">
        <f xml:space="preserve"> 'Calc_In-periodODI'!F$275</f>
        <v>0</v>
      </c>
      <c r="G1273" s="208" t="str">
        <f xml:space="preserve"> 'Calc_In-periodODI'!G$275</f>
        <v>£m</v>
      </c>
      <c r="H1273" s="209"/>
    </row>
    <row r="1274" spans="1:8" hidden="1" outlineLevel="2" x14ac:dyDescent="0.2">
      <c r="A1274" s="3"/>
      <c r="B1274" s="3"/>
      <c r="C1274" s="10"/>
      <c r="D1274" s="11"/>
      <c r="E1274" s="211" t="s">
        <v>416</v>
      </c>
      <c r="F1274" s="212">
        <f xml:space="preserve"> INDEX( $F$1266:$F$1273,MATCH("*(Residential Retail)*", $E$1266:$E$1273,0 ))</f>
        <v>0</v>
      </c>
      <c r="G1274" s="211" t="s">
        <v>199</v>
      </c>
      <c r="H1274" s="4"/>
    </row>
    <row r="1275" spans="1:8" hidden="1" outlineLevel="2" x14ac:dyDescent="0.2"/>
    <row r="1276" spans="1:8" hidden="1" outlineLevel="2" x14ac:dyDescent="0.2"/>
    <row r="1277" spans="1:8" hidden="1" outlineLevel="2" x14ac:dyDescent="0.2">
      <c r="B1277" s="33" t="s">
        <v>2310</v>
      </c>
    </row>
    <row r="1278" spans="1:8" s="208" customFormat="1" hidden="1" outlineLevel="2" x14ac:dyDescent="0.2">
      <c r="A1278" s="217"/>
      <c r="B1278" s="217"/>
      <c r="C1278" s="218"/>
      <c r="D1278" s="219"/>
      <c r="E1278" s="208" t="str">
        <f xml:space="preserve"> 'Calc_In-periodODI'!E$295</f>
        <v xml:space="preserve">2028-30 Other bespoke adjustments expressed in 2027-28 CPIH FYA prices (WR) </v>
      </c>
      <c r="F1278" s="209">
        <f xml:space="preserve"> 'Calc_In-periodODI'!F$295</f>
        <v>0</v>
      </c>
      <c r="G1278" s="208" t="str">
        <f xml:space="preserve"> 'Calc_In-periodODI'!G$295</f>
        <v>£m</v>
      </c>
      <c r="H1278" s="209"/>
    </row>
    <row r="1279" spans="1:8" s="208" customFormat="1" hidden="1" outlineLevel="2" x14ac:dyDescent="0.2">
      <c r="A1279" s="217"/>
      <c r="B1279" s="217"/>
      <c r="C1279" s="218"/>
      <c r="D1279" s="219"/>
      <c r="E1279" s="208" t="str">
        <f xml:space="preserve"> 'Calc_In-periodODI'!E$296</f>
        <v xml:space="preserve">2028-30 Other bespoke adjustments expressed in 2027-28 CPIH FYA prices (WN) </v>
      </c>
      <c r="F1279" s="209">
        <f xml:space="preserve"> 'Calc_In-periodODI'!F$296</f>
        <v>0</v>
      </c>
      <c r="G1279" s="208" t="str">
        <f xml:space="preserve"> 'Calc_In-periodODI'!G$296</f>
        <v>£m</v>
      </c>
      <c r="H1279" s="209"/>
    </row>
    <row r="1280" spans="1:8" s="208" customFormat="1" hidden="1" outlineLevel="2" x14ac:dyDescent="0.2">
      <c r="A1280" s="217"/>
      <c r="B1280" s="217"/>
      <c r="C1280" s="218"/>
      <c r="D1280" s="219"/>
      <c r="E1280" s="208" t="str">
        <f xml:space="preserve"> 'Calc_In-periodODI'!E$297</f>
        <v xml:space="preserve">2028-30 Other bespoke adjustments expressed in 2027-28 CPIH FYA prices (WWN) </v>
      </c>
      <c r="F1280" s="209">
        <f xml:space="preserve"> 'Calc_In-periodODI'!F$297</f>
        <v>0</v>
      </c>
      <c r="G1280" s="208" t="str">
        <f xml:space="preserve"> 'Calc_In-periodODI'!G$297</f>
        <v>£m</v>
      </c>
      <c r="H1280" s="209"/>
    </row>
    <row r="1281" spans="1:8" s="208" customFormat="1" hidden="1" outlineLevel="2" x14ac:dyDescent="0.2">
      <c r="A1281" s="217"/>
      <c r="B1281" s="217"/>
      <c r="C1281" s="218"/>
      <c r="D1281" s="219"/>
      <c r="E1281" s="208" t="str">
        <f xml:space="preserve"> 'Calc_In-periodODI'!E$298</f>
        <v xml:space="preserve">2028-30 Other bespoke adjustments expressed in 2027-28 CPIH FYA prices (BR) </v>
      </c>
      <c r="F1281" s="209">
        <f xml:space="preserve"> 'Calc_In-periodODI'!F$298</f>
        <v>0</v>
      </c>
      <c r="G1281" s="208" t="str">
        <f xml:space="preserve"> 'Calc_In-periodODI'!G$298</f>
        <v>£m</v>
      </c>
      <c r="H1281" s="209"/>
    </row>
    <row r="1282" spans="1:8" s="208" customFormat="1" hidden="1" outlineLevel="2" x14ac:dyDescent="0.2">
      <c r="A1282" s="217"/>
      <c r="B1282" s="217"/>
      <c r="C1282" s="218"/>
      <c r="D1282" s="219"/>
      <c r="E1282" s="208" t="str">
        <f xml:space="preserve"> 'Calc_In-periodODI'!E$299</f>
        <v xml:space="preserve">2028-30 Other bespoke adjustments expressed in 2027-28 CPIH FYA prices (ADDN1) </v>
      </c>
      <c r="F1282" s="209">
        <f xml:space="preserve"> 'Calc_In-periodODI'!F$299</f>
        <v>0</v>
      </c>
      <c r="G1282" s="208" t="str">
        <f xml:space="preserve"> 'Calc_In-periodODI'!G$299</f>
        <v>£m</v>
      </c>
      <c r="H1282" s="209"/>
    </row>
    <row r="1283" spans="1:8" s="208" customFormat="1" hidden="1" outlineLevel="2" x14ac:dyDescent="0.2">
      <c r="A1283" s="217"/>
      <c r="B1283" s="217"/>
      <c r="C1283" s="218"/>
      <c r="D1283" s="219"/>
      <c r="E1283" s="208" t="str">
        <f xml:space="preserve"> 'Calc_In-periodODI'!E$300</f>
        <v xml:space="preserve">2028-30 Other bespoke adjustments expressed in 2027-28 CPIH FYA prices (ADDN2) </v>
      </c>
      <c r="F1283" s="209">
        <f xml:space="preserve"> 'Calc_In-periodODI'!F$300</f>
        <v>0</v>
      </c>
      <c r="G1283" s="208" t="str">
        <f xml:space="preserve"> 'Calc_In-periodODI'!G$300</f>
        <v>£m</v>
      </c>
      <c r="H1283" s="209"/>
    </row>
    <row r="1284" spans="1:8" s="208" customFormat="1" hidden="1" outlineLevel="2" x14ac:dyDescent="0.2">
      <c r="A1284" s="217"/>
      <c r="B1284" s="217"/>
      <c r="C1284" s="218"/>
      <c r="D1284" s="219"/>
      <c r="E1284" s="208" t="str">
        <f xml:space="preserve"> 'Calc_In-periodODI'!E$301</f>
        <v xml:space="preserve">2028-30 Other bespoke adjustments expressed in 2027-28 CPIH FYA prices (Residential retail) </v>
      </c>
      <c r="F1284" s="209">
        <f xml:space="preserve"> 'Calc_In-periodODI'!F$301</f>
        <v>0</v>
      </c>
      <c r="G1284" s="208" t="str">
        <f xml:space="preserve"> 'Calc_In-periodODI'!G$301</f>
        <v>£m</v>
      </c>
      <c r="H1284" s="209"/>
    </row>
    <row r="1285" spans="1:8" s="208" customFormat="1" hidden="1" outlineLevel="2" x14ac:dyDescent="0.2">
      <c r="A1285" s="217"/>
      <c r="B1285" s="217"/>
      <c r="C1285" s="218"/>
      <c r="D1285" s="219"/>
      <c r="E1285" s="208" t="str">
        <f xml:space="preserve"> 'Calc_In-periodODI'!E$302</f>
        <v xml:space="preserve">2028-30 Other bespoke adjustments expressed in 2027-28 CPIH FYA prices (Business retail) </v>
      </c>
      <c r="F1285" s="209">
        <f xml:space="preserve"> 'Calc_In-periodODI'!F$302</f>
        <v>0</v>
      </c>
      <c r="G1285" s="208" t="str">
        <f xml:space="preserve"> 'Calc_In-periodODI'!G$302</f>
        <v>£m</v>
      </c>
      <c r="H1285" s="209"/>
    </row>
    <row r="1286" spans="1:8" hidden="1" outlineLevel="2" x14ac:dyDescent="0.2">
      <c r="A1286" s="3"/>
      <c r="B1286" s="3"/>
      <c r="C1286" s="10"/>
      <c r="D1286" s="11"/>
      <c r="E1286" s="211" t="s">
        <v>2310</v>
      </c>
      <c r="F1286" s="212">
        <f xml:space="preserve"> INDEX( $F$1278:$F$1285,MATCH("*(Residential Retail)*", $E$1278:$E$1285,0 ))</f>
        <v>0</v>
      </c>
      <c r="G1286" s="211" t="s">
        <v>199</v>
      </c>
      <c r="H1286" s="4"/>
    </row>
    <row r="1287" spans="1:8" hidden="1" outlineLevel="2" x14ac:dyDescent="0.2"/>
    <row r="1288" spans="1:8" hidden="1" outlineLevel="2" x14ac:dyDescent="0.2"/>
    <row r="1289" spans="1:8" hidden="1" outlineLevel="2" x14ac:dyDescent="0.2"/>
    <row r="1290" spans="1:8" s="21" customFormat="1" hidden="1" outlineLevel="2" x14ac:dyDescent="0.2">
      <c r="A1290" s="17"/>
      <c r="B1290" s="17"/>
      <c r="C1290" s="24"/>
      <c r="D1290" s="32" t="s">
        <v>1897</v>
      </c>
    </row>
    <row r="1291" spans="1:8" hidden="1" outlineLevel="2" x14ac:dyDescent="0.2"/>
    <row r="1292" spans="1:8" hidden="1" outlineLevel="2" x14ac:dyDescent="0.2">
      <c r="B1292" s="33" t="s">
        <v>2508</v>
      </c>
    </row>
    <row r="1293" spans="1:8" s="208" customFormat="1" hidden="1" outlineLevel="2" x14ac:dyDescent="0.2">
      <c r="A1293" s="217"/>
      <c r="B1293" s="217"/>
      <c r="C1293" s="218"/>
      <c r="D1293" s="219"/>
      <c r="E1293" s="208" t="str">
        <f xml:space="preserve"> 'Calc_In-periodODI'!E$214</f>
        <v xml:space="preserve">2028-30 ODI payments expressed in 2027-28 CPIH FYA prices (WR) </v>
      </c>
      <c r="F1293" s="209">
        <f xml:space="preserve"> 'Calc_In-periodODI'!F$214</f>
        <v>0</v>
      </c>
      <c r="G1293" s="208" t="str">
        <f xml:space="preserve"> 'Calc_In-periodODI'!G$214</f>
        <v>£m</v>
      </c>
      <c r="H1293" s="209"/>
    </row>
    <row r="1294" spans="1:8" s="208" customFormat="1" hidden="1" outlineLevel="2" x14ac:dyDescent="0.2">
      <c r="A1294" s="217"/>
      <c r="B1294" s="217"/>
      <c r="C1294" s="218"/>
      <c r="D1294" s="219"/>
      <c r="E1294" s="208" t="str">
        <f xml:space="preserve"> 'Calc_In-periodODI'!E$215</f>
        <v xml:space="preserve">2028-30 ODI payments expressed in 2027-28 CPIH FYA prices (WN) </v>
      </c>
      <c r="F1294" s="209">
        <f xml:space="preserve"> 'Calc_In-periodODI'!F$215</f>
        <v>0</v>
      </c>
      <c r="G1294" s="208" t="str">
        <f xml:space="preserve"> 'Calc_In-periodODI'!G$215</f>
        <v>£m</v>
      </c>
      <c r="H1294" s="209"/>
    </row>
    <row r="1295" spans="1:8" s="208" customFormat="1" hidden="1" outlineLevel="2" x14ac:dyDescent="0.2">
      <c r="A1295" s="217"/>
      <c r="B1295" s="217"/>
      <c r="C1295" s="218"/>
      <c r="D1295" s="219"/>
      <c r="E1295" s="208" t="str">
        <f xml:space="preserve"> 'Calc_In-periodODI'!E$216</f>
        <v xml:space="preserve">2028-30 ODI payments expressed in 2027-28 CPIH FYA prices (WWN) </v>
      </c>
      <c r="F1295" s="209">
        <f xml:space="preserve"> 'Calc_In-periodODI'!F$216</f>
        <v>0</v>
      </c>
      <c r="G1295" s="208" t="str">
        <f xml:space="preserve"> 'Calc_In-periodODI'!G$216</f>
        <v>£m</v>
      </c>
      <c r="H1295" s="209"/>
    </row>
    <row r="1296" spans="1:8" s="208" customFormat="1" hidden="1" outlineLevel="2" x14ac:dyDescent="0.2">
      <c r="A1296" s="217"/>
      <c r="B1296" s="217"/>
      <c r="C1296" s="218"/>
      <c r="D1296" s="219"/>
      <c r="E1296" s="208" t="str">
        <f xml:space="preserve"> 'Calc_In-periodODI'!E$217</f>
        <v xml:space="preserve">2028-30 ODI payments expressed in 2027-28 CPIH FYA prices (BR) </v>
      </c>
      <c r="F1296" s="209">
        <f xml:space="preserve"> 'Calc_In-periodODI'!F$217</f>
        <v>0</v>
      </c>
      <c r="G1296" s="208" t="str">
        <f xml:space="preserve"> 'Calc_In-periodODI'!G$217</f>
        <v>£m</v>
      </c>
      <c r="H1296" s="209"/>
    </row>
    <row r="1297" spans="1:8" s="208" customFormat="1" hidden="1" outlineLevel="2" x14ac:dyDescent="0.2">
      <c r="A1297" s="217"/>
      <c r="B1297" s="217"/>
      <c r="C1297" s="218"/>
      <c r="D1297" s="219"/>
      <c r="E1297" s="208" t="str">
        <f xml:space="preserve"> 'Calc_In-periodODI'!E$218</f>
        <v xml:space="preserve">2028-30 ODI payments expressed in 2027-28 CPIH FYA prices (ADDN1) </v>
      </c>
      <c r="F1297" s="209">
        <f xml:space="preserve"> 'Calc_In-periodODI'!F$218</f>
        <v>0</v>
      </c>
      <c r="G1297" s="208" t="str">
        <f xml:space="preserve"> 'Calc_In-periodODI'!G$218</f>
        <v>£m</v>
      </c>
      <c r="H1297" s="209"/>
    </row>
    <row r="1298" spans="1:8" s="208" customFormat="1" hidden="1" outlineLevel="2" x14ac:dyDescent="0.2">
      <c r="A1298" s="217"/>
      <c r="B1298" s="217"/>
      <c r="C1298" s="218"/>
      <c r="D1298" s="219"/>
      <c r="E1298" s="208" t="str">
        <f xml:space="preserve"> 'Calc_In-periodODI'!E$219</f>
        <v xml:space="preserve">2028-30 ODI payments expressed in 2027-28 CPIH FYA prices (ADDN2) </v>
      </c>
      <c r="F1298" s="209">
        <f xml:space="preserve"> 'Calc_In-periodODI'!F$219</f>
        <v>0</v>
      </c>
      <c r="G1298" s="208" t="str">
        <f xml:space="preserve"> 'Calc_In-periodODI'!G$219</f>
        <v>£m</v>
      </c>
      <c r="H1298" s="209"/>
    </row>
    <row r="1299" spans="1:8" s="208" customFormat="1" hidden="1" outlineLevel="2" x14ac:dyDescent="0.2">
      <c r="A1299" s="217"/>
      <c r="B1299" s="217"/>
      <c r="C1299" s="218"/>
      <c r="D1299" s="219"/>
      <c r="E1299" s="208" t="str">
        <f xml:space="preserve"> 'Calc_In-periodODI'!E$220</f>
        <v xml:space="preserve">2028-30 ODI payments expressed in 2027-28 CPIH FYA prices (Residential retail) </v>
      </c>
      <c r="F1299" s="209">
        <f xml:space="preserve"> 'Calc_In-periodODI'!F$220</f>
        <v>0</v>
      </c>
      <c r="G1299" s="208" t="str">
        <f xml:space="preserve"> 'Calc_In-periodODI'!G$220</f>
        <v>£m</v>
      </c>
      <c r="H1299" s="209"/>
    </row>
    <row r="1300" spans="1:8" s="208" customFormat="1" hidden="1" outlineLevel="2" x14ac:dyDescent="0.2">
      <c r="A1300" s="217"/>
      <c r="B1300" s="217"/>
      <c r="C1300" s="218"/>
      <c r="D1300" s="219"/>
      <c r="E1300" s="208" t="str">
        <f xml:space="preserve"> 'Calc_In-periodODI'!E$221</f>
        <v xml:space="preserve">2028-30 ODI payments expressed in 2027-28 CPIH FYA prices (Business retail) </v>
      </c>
      <c r="F1300" s="209">
        <f xml:space="preserve"> 'Calc_In-periodODI'!F$221</f>
        <v>0</v>
      </c>
      <c r="G1300" s="208" t="str">
        <f xml:space="preserve"> 'Calc_In-periodODI'!G$221</f>
        <v>£m</v>
      </c>
      <c r="H1300" s="209"/>
    </row>
    <row r="1301" spans="1:8" hidden="1" outlineLevel="2" x14ac:dyDescent="0.2">
      <c r="A1301" s="3"/>
      <c r="B1301" s="3"/>
      <c r="C1301" s="10"/>
      <c r="D1301" s="11"/>
      <c r="E1301" s="211" t="s">
        <v>2508</v>
      </c>
      <c r="F1301" s="212">
        <f xml:space="preserve"> INDEX( $F$1293:$F$1300,MATCH("*(Business Retail)*", $E$1293:$E$1300,0 ))</f>
        <v>0</v>
      </c>
      <c r="G1301" s="211" t="s">
        <v>199</v>
      </c>
      <c r="H1301" s="4"/>
    </row>
    <row r="1302" spans="1:8" hidden="1" outlineLevel="2" x14ac:dyDescent="0.2"/>
    <row r="1303" spans="1:8" hidden="1" outlineLevel="2" x14ac:dyDescent="0.2"/>
    <row r="1304" spans="1:8" hidden="1" outlineLevel="2" x14ac:dyDescent="0.2">
      <c r="B1304" s="33" t="s">
        <v>1955</v>
      </c>
    </row>
    <row r="1305" spans="1:8" s="208" customFormat="1" hidden="1" outlineLevel="2" x14ac:dyDescent="0.2">
      <c r="A1305" s="217"/>
      <c r="B1305" s="217"/>
      <c r="C1305" s="218"/>
      <c r="D1305" s="219"/>
      <c r="E1305" s="208" t="str">
        <f xml:space="preserve"> 'Calc_In-periodODI'!E$241</f>
        <v xml:space="preserve">2028-30 Voluntary abatements expressed in 2027-28 CPIH FYA prices sign reversed (WR) </v>
      </c>
      <c r="F1305" s="209">
        <f xml:space="preserve"> 'Calc_In-periodODI'!F$241</f>
        <v>0</v>
      </c>
      <c r="G1305" s="208" t="str">
        <f xml:space="preserve"> 'Calc_In-periodODI'!G$241</f>
        <v>£m</v>
      </c>
      <c r="H1305" s="209"/>
    </row>
    <row r="1306" spans="1:8" s="208" customFormat="1" hidden="1" outlineLevel="2" x14ac:dyDescent="0.2">
      <c r="A1306" s="217"/>
      <c r="B1306" s="217"/>
      <c r="C1306" s="218"/>
      <c r="D1306" s="219"/>
      <c r="E1306" s="208" t="str">
        <f xml:space="preserve"> 'Calc_In-periodODI'!E$242</f>
        <v xml:space="preserve">2028-30 Voluntary abatements expressed in 2027-28 CPIH FYA prices sign reversed (WN) </v>
      </c>
      <c r="F1306" s="209">
        <f xml:space="preserve"> 'Calc_In-periodODI'!F$242</f>
        <v>0</v>
      </c>
      <c r="G1306" s="208" t="str">
        <f xml:space="preserve"> 'Calc_In-periodODI'!G$242</f>
        <v>£m</v>
      </c>
      <c r="H1306" s="209"/>
    </row>
    <row r="1307" spans="1:8" s="208" customFormat="1" hidden="1" outlineLevel="2" x14ac:dyDescent="0.2">
      <c r="A1307" s="217"/>
      <c r="B1307" s="217"/>
      <c r="C1307" s="218"/>
      <c r="D1307" s="219"/>
      <c r="E1307" s="208" t="str">
        <f xml:space="preserve"> 'Calc_In-periodODI'!E$243</f>
        <v xml:space="preserve">2028-30 Voluntary abatements expressed in 2027-28 CPIH FYA prices sign reversed (WWN) </v>
      </c>
      <c r="F1307" s="209">
        <f xml:space="preserve"> 'Calc_In-periodODI'!F$243</f>
        <v>0</v>
      </c>
      <c r="G1307" s="208" t="str">
        <f xml:space="preserve"> 'Calc_In-periodODI'!G$243</f>
        <v>£m</v>
      </c>
      <c r="H1307" s="209"/>
    </row>
    <row r="1308" spans="1:8" s="208" customFormat="1" hidden="1" outlineLevel="2" x14ac:dyDescent="0.2">
      <c r="A1308" s="217"/>
      <c r="B1308" s="217"/>
      <c r="C1308" s="218"/>
      <c r="D1308" s="219"/>
      <c r="E1308" s="208" t="str">
        <f xml:space="preserve"> 'Calc_In-periodODI'!E$244</f>
        <v xml:space="preserve">2028-30 Voluntary abatements expressed in 2027-28 CPIH FYA prices sign reversed (BR) </v>
      </c>
      <c r="F1308" s="209">
        <f xml:space="preserve"> 'Calc_In-periodODI'!F$244</f>
        <v>0</v>
      </c>
      <c r="G1308" s="208" t="str">
        <f xml:space="preserve"> 'Calc_In-periodODI'!G$244</f>
        <v>£m</v>
      </c>
      <c r="H1308" s="209"/>
    </row>
    <row r="1309" spans="1:8" s="208" customFormat="1" hidden="1" outlineLevel="2" x14ac:dyDescent="0.2">
      <c r="A1309" s="217"/>
      <c r="B1309" s="217"/>
      <c r="C1309" s="218"/>
      <c r="D1309" s="219"/>
      <c r="E1309" s="208" t="str">
        <f xml:space="preserve"> 'Calc_In-periodODI'!E$245</f>
        <v xml:space="preserve">2028-30 Voluntary abatements expressed in 2027-28 CPIH FYA prices sign reversed (ADDN1) </v>
      </c>
      <c r="F1309" s="209">
        <f xml:space="preserve"> 'Calc_In-periodODI'!F$245</f>
        <v>0</v>
      </c>
      <c r="G1309" s="208" t="str">
        <f xml:space="preserve"> 'Calc_In-periodODI'!G$245</f>
        <v>£m</v>
      </c>
      <c r="H1309" s="209"/>
    </row>
    <row r="1310" spans="1:8" s="208" customFormat="1" hidden="1" outlineLevel="2" x14ac:dyDescent="0.2">
      <c r="A1310" s="217"/>
      <c r="B1310" s="217"/>
      <c r="C1310" s="218"/>
      <c r="D1310" s="219"/>
      <c r="E1310" s="208" t="str">
        <f xml:space="preserve"> 'Calc_In-periodODI'!E$246</f>
        <v xml:space="preserve">2028-30 Voluntary abatements expressed in 2027-28 CPIH FYA prices sign reversed (ADDN2) </v>
      </c>
      <c r="F1310" s="209">
        <f xml:space="preserve"> 'Calc_In-periodODI'!F$246</f>
        <v>0</v>
      </c>
      <c r="G1310" s="208" t="str">
        <f xml:space="preserve"> 'Calc_In-periodODI'!G$246</f>
        <v>£m</v>
      </c>
      <c r="H1310" s="209"/>
    </row>
    <row r="1311" spans="1:8" s="208" customFormat="1" hidden="1" outlineLevel="2" x14ac:dyDescent="0.2">
      <c r="A1311" s="217"/>
      <c r="B1311" s="217"/>
      <c r="C1311" s="218"/>
      <c r="D1311" s="219"/>
      <c r="E1311" s="208" t="str">
        <f xml:space="preserve"> 'Calc_In-periodODI'!E$247</f>
        <v xml:space="preserve">2028-30 Voluntary abatements expressed in 2027-28 CPIH FYA prices sign reversed (Residential retail) </v>
      </c>
      <c r="F1311" s="209">
        <f xml:space="preserve"> 'Calc_In-periodODI'!F$247</f>
        <v>0</v>
      </c>
      <c r="G1311" s="208" t="str">
        <f xml:space="preserve"> 'Calc_In-periodODI'!G$247</f>
        <v>£m</v>
      </c>
      <c r="H1311" s="209"/>
    </row>
    <row r="1312" spans="1:8" s="208" customFormat="1" hidden="1" outlineLevel="2" x14ac:dyDescent="0.2">
      <c r="A1312" s="217"/>
      <c r="B1312" s="217"/>
      <c r="C1312" s="218"/>
      <c r="D1312" s="219"/>
      <c r="E1312" s="208" t="str">
        <f xml:space="preserve"> 'Calc_In-periodODI'!E$248</f>
        <v xml:space="preserve">2028-30 Voluntary abatements expressed in 2027-28 CPIH FYA prices sign reversed (Business retail) </v>
      </c>
      <c r="F1312" s="209">
        <f xml:space="preserve"> 'Calc_In-periodODI'!F$248</f>
        <v>0</v>
      </c>
      <c r="G1312" s="208" t="str">
        <f xml:space="preserve"> 'Calc_In-periodODI'!G$248</f>
        <v>£m</v>
      </c>
      <c r="H1312" s="209"/>
    </row>
    <row r="1313" spans="1:8" hidden="1" outlineLevel="2" x14ac:dyDescent="0.2">
      <c r="A1313" s="3"/>
      <c r="B1313" s="3"/>
      <c r="C1313" s="10"/>
      <c r="D1313" s="11"/>
      <c r="E1313" s="211" t="s">
        <v>1955</v>
      </c>
      <c r="F1313" s="212">
        <f xml:space="preserve"> INDEX( $F$1305:$F$1312,MATCH("*(Business Retail)*", $E$1305:$E$1312,0 ))</f>
        <v>0</v>
      </c>
      <c r="G1313" s="211" t="s">
        <v>199</v>
      </c>
      <c r="H1313" s="4"/>
    </row>
    <row r="1314" spans="1:8" hidden="1" outlineLevel="2" x14ac:dyDescent="0.2"/>
    <row r="1315" spans="1:8" hidden="1" outlineLevel="2" x14ac:dyDescent="0.2"/>
    <row r="1316" spans="1:8" hidden="1" outlineLevel="2" x14ac:dyDescent="0.2">
      <c r="B1316" s="33" t="s">
        <v>249</v>
      </c>
    </row>
    <row r="1317" spans="1:8" s="208" customFormat="1" hidden="1" outlineLevel="2" x14ac:dyDescent="0.2">
      <c r="A1317" s="217"/>
      <c r="B1317" s="217"/>
      <c r="C1317" s="218"/>
      <c r="D1317" s="219"/>
      <c r="E1317" s="208" t="str">
        <f xml:space="preserve"> 'Calc_In-periodODI'!E$268</f>
        <v xml:space="preserve">2028-30 Voluntary deferrals expressed in 2027-28 CPIH FYA prices sign reversed (WR) </v>
      </c>
      <c r="F1317" s="209">
        <f xml:space="preserve"> 'Calc_In-periodODI'!F$268</f>
        <v>0</v>
      </c>
      <c r="G1317" s="208" t="str">
        <f xml:space="preserve"> 'Calc_In-periodODI'!G$268</f>
        <v>£m</v>
      </c>
      <c r="H1317" s="209"/>
    </row>
    <row r="1318" spans="1:8" s="208" customFormat="1" hidden="1" outlineLevel="2" x14ac:dyDescent="0.2">
      <c r="A1318" s="217"/>
      <c r="B1318" s="217"/>
      <c r="C1318" s="218"/>
      <c r="D1318" s="219"/>
      <c r="E1318" s="208" t="str">
        <f xml:space="preserve"> 'Calc_In-periodODI'!E$269</f>
        <v xml:space="preserve">2028-30 Voluntary deferrals expressed in 2027-28 CPIH FYA prices sign reversed (WN) </v>
      </c>
      <c r="F1318" s="209">
        <f xml:space="preserve"> 'Calc_In-periodODI'!F$269</f>
        <v>0</v>
      </c>
      <c r="G1318" s="208" t="str">
        <f xml:space="preserve"> 'Calc_In-periodODI'!G$269</f>
        <v>£m</v>
      </c>
      <c r="H1318" s="209"/>
    </row>
    <row r="1319" spans="1:8" s="208" customFormat="1" hidden="1" outlineLevel="2" x14ac:dyDescent="0.2">
      <c r="A1319" s="217"/>
      <c r="B1319" s="217"/>
      <c r="C1319" s="218"/>
      <c r="D1319" s="219"/>
      <c r="E1319" s="208" t="str">
        <f xml:space="preserve"> 'Calc_In-periodODI'!E$270</f>
        <v xml:space="preserve">2028-30 Voluntary deferrals expressed in 2027-28 CPIH FYA prices sign reversed (WWN) </v>
      </c>
      <c r="F1319" s="209">
        <f xml:space="preserve"> 'Calc_In-periodODI'!F$270</f>
        <v>0</v>
      </c>
      <c r="G1319" s="208" t="str">
        <f xml:space="preserve"> 'Calc_In-periodODI'!G$270</f>
        <v>£m</v>
      </c>
      <c r="H1319" s="209"/>
    </row>
    <row r="1320" spans="1:8" s="208" customFormat="1" hidden="1" outlineLevel="2" x14ac:dyDescent="0.2">
      <c r="A1320" s="217"/>
      <c r="B1320" s="217"/>
      <c r="C1320" s="218"/>
      <c r="D1320" s="219"/>
      <c r="E1320" s="208" t="str">
        <f xml:space="preserve"> 'Calc_In-periodODI'!E$271</f>
        <v xml:space="preserve">2028-30 Voluntary deferrals expressed in 2027-28 CPIH FYA prices sign reversed (BR) </v>
      </c>
      <c r="F1320" s="209">
        <f xml:space="preserve"> 'Calc_In-periodODI'!F$271</f>
        <v>0</v>
      </c>
      <c r="G1320" s="208" t="str">
        <f xml:space="preserve"> 'Calc_In-periodODI'!G$271</f>
        <v>£m</v>
      </c>
      <c r="H1320" s="209"/>
    </row>
    <row r="1321" spans="1:8" s="208" customFormat="1" hidden="1" outlineLevel="2" x14ac:dyDescent="0.2">
      <c r="A1321" s="217"/>
      <c r="B1321" s="217"/>
      <c r="C1321" s="218"/>
      <c r="D1321" s="219"/>
      <c r="E1321" s="208" t="str">
        <f xml:space="preserve"> 'Calc_In-periodODI'!E$272</f>
        <v xml:space="preserve">2028-30 Voluntary deferrals expressed in 2027-28 CPIH FYA prices sign reversed (ADDN1) </v>
      </c>
      <c r="F1321" s="209">
        <f xml:space="preserve"> 'Calc_In-periodODI'!F$272</f>
        <v>0</v>
      </c>
      <c r="G1321" s="208" t="str">
        <f xml:space="preserve"> 'Calc_In-periodODI'!G$272</f>
        <v>£m</v>
      </c>
      <c r="H1321" s="209"/>
    </row>
    <row r="1322" spans="1:8" s="208" customFormat="1" hidden="1" outlineLevel="2" x14ac:dyDescent="0.2">
      <c r="A1322" s="217"/>
      <c r="B1322" s="217"/>
      <c r="C1322" s="218"/>
      <c r="D1322" s="219"/>
      <c r="E1322" s="208" t="str">
        <f xml:space="preserve"> 'Calc_In-periodODI'!E$273</f>
        <v xml:space="preserve">2028-30 Voluntary deferrals expressed in 2027-28 CPIH FYA prices sign reversed (ADDN2) </v>
      </c>
      <c r="F1322" s="209">
        <f xml:space="preserve"> 'Calc_In-periodODI'!F$273</f>
        <v>0</v>
      </c>
      <c r="G1322" s="208" t="str">
        <f xml:space="preserve"> 'Calc_In-periodODI'!G$273</f>
        <v>£m</v>
      </c>
      <c r="H1322" s="209"/>
    </row>
    <row r="1323" spans="1:8" s="208" customFormat="1" hidden="1" outlineLevel="2" x14ac:dyDescent="0.2">
      <c r="A1323" s="217"/>
      <c r="B1323" s="217"/>
      <c r="C1323" s="218"/>
      <c r="D1323" s="219"/>
      <c r="E1323" s="208" t="str">
        <f xml:space="preserve"> 'Calc_In-periodODI'!E$274</f>
        <v xml:space="preserve">2028-30 Voluntary deferrals expressed in 2027-28 CPIH FYA prices sign reversed (Residential retail) </v>
      </c>
      <c r="F1323" s="209">
        <f xml:space="preserve"> 'Calc_In-periodODI'!F$274</f>
        <v>0</v>
      </c>
      <c r="G1323" s="208" t="str">
        <f xml:space="preserve"> 'Calc_In-periodODI'!G$274</f>
        <v>£m</v>
      </c>
      <c r="H1323" s="209"/>
    </row>
    <row r="1324" spans="1:8" s="208" customFormat="1" hidden="1" outlineLevel="2" x14ac:dyDescent="0.2">
      <c r="A1324" s="217"/>
      <c r="B1324" s="217"/>
      <c r="C1324" s="218"/>
      <c r="D1324" s="219"/>
      <c r="E1324" s="208" t="str">
        <f xml:space="preserve"> 'Calc_In-periodODI'!E$275</f>
        <v xml:space="preserve">2028-30 Voluntary deferrals expressed in 2027-28 CPIH FYA prices sign reversed (Business retail) </v>
      </c>
      <c r="F1324" s="209">
        <f xml:space="preserve"> 'Calc_In-periodODI'!F$275</f>
        <v>0</v>
      </c>
      <c r="G1324" s="208" t="str">
        <f xml:space="preserve"> 'Calc_In-periodODI'!G$275</f>
        <v>£m</v>
      </c>
      <c r="H1324" s="209"/>
    </row>
    <row r="1325" spans="1:8" hidden="1" outlineLevel="2" x14ac:dyDescent="0.2">
      <c r="A1325" s="3"/>
      <c r="B1325" s="3"/>
      <c r="C1325" s="10"/>
      <c r="D1325" s="11"/>
      <c r="E1325" s="211" t="s">
        <v>249</v>
      </c>
      <c r="F1325" s="212">
        <f xml:space="preserve"> INDEX( $F$1317:$F$1324,MATCH("*(Business Retail)*", $E$1317:$E$1324,0 ))</f>
        <v>0</v>
      </c>
      <c r="G1325" s="211" t="s">
        <v>199</v>
      </c>
      <c r="H1325" s="4"/>
    </row>
    <row r="1326" spans="1:8" hidden="1" outlineLevel="2" x14ac:dyDescent="0.2"/>
    <row r="1327" spans="1:8" hidden="1" outlineLevel="2" x14ac:dyDescent="0.2"/>
    <row r="1328" spans="1:8" hidden="1" outlineLevel="2" x14ac:dyDescent="0.2">
      <c r="B1328" s="33" t="s">
        <v>2889</v>
      </c>
    </row>
    <row r="1329" spans="1:8" s="208" customFormat="1" hidden="1" outlineLevel="2" x14ac:dyDescent="0.2">
      <c r="A1329" s="217"/>
      <c r="B1329" s="217"/>
      <c r="C1329" s="218"/>
      <c r="D1329" s="219"/>
      <c r="E1329" s="208" t="str">
        <f xml:space="preserve"> 'Calc_In-periodODI'!E$295</f>
        <v xml:space="preserve">2028-30 Other bespoke adjustments expressed in 2027-28 CPIH FYA prices (WR) </v>
      </c>
      <c r="F1329" s="209">
        <f xml:space="preserve"> 'Calc_In-periodODI'!F$295</f>
        <v>0</v>
      </c>
      <c r="G1329" s="208" t="str">
        <f xml:space="preserve"> 'Calc_In-periodODI'!G$295</f>
        <v>£m</v>
      </c>
      <c r="H1329" s="209"/>
    </row>
    <row r="1330" spans="1:8" s="208" customFormat="1" hidden="1" outlineLevel="2" x14ac:dyDescent="0.2">
      <c r="A1330" s="217"/>
      <c r="B1330" s="217"/>
      <c r="C1330" s="218"/>
      <c r="D1330" s="219"/>
      <c r="E1330" s="208" t="str">
        <f xml:space="preserve"> 'Calc_In-periodODI'!E$296</f>
        <v xml:space="preserve">2028-30 Other bespoke adjustments expressed in 2027-28 CPIH FYA prices (WN) </v>
      </c>
      <c r="F1330" s="209">
        <f xml:space="preserve"> 'Calc_In-periodODI'!F$296</f>
        <v>0</v>
      </c>
      <c r="G1330" s="208" t="str">
        <f xml:space="preserve"> 'Calc_In-periodODI'!G$296</f>
        <v>£m</v>
      </c>
      <c r="H1330" s="209"/>
    </row>
    <row r="1331" spans="1:8" s="208" customFormat="1" hidden="1" outlineLevel="2" x14ac:dyDescent="0.2">
      <c r="A1331" s="217"/>
      <c r="B1331" s="217"/>
      <c r="C1331" s="218"/>
      <c r="D1331" s="219"/>
      <c r="E1331" s="208" t="str">
        <f xml:space="preserve"> 'Calc_In-periodODI'!E$297</f>
        <v xml:space="preserve">2028-30 Other bespoke adjustments expressed in 2027-28 CPIH FYA prices (WWN) </v>
      </c>
      <c r="F1331" s="209">
        <f xml:space="preserve"> 'Calc_In-periodODI'!F$297</f>
        <v>0</v>
      </c>
      <c r="G1331" s="208" t="str">
        <f xml:space="preserve"> 'Calc_In-periodODI'!G$297</f>
        <v>£m</v>
      </c>
      <c r="H1331" s="209"/>
    </row>
    <row r="1332" spans="1:8" s="208" customFormat="1" hidden="1" outlineLevel="2" x14ac:dyDescent="0.2">
      <c r="A1332" s="217"/>
      <c r="B1332" s="217"/>
      <c r="C1332" s="218"/>
      <c r="D1332" s="219"/>
      <c r="E1332" s="208" t="str">
        <f xml:space="preserve"> 'Calc_In-periodODI'!E$298</f>
        <v xml:space="preserve">2028-30 Other bespoke adjustments expressed in 2027-28 CPIH FYA prices (BR) </v>
      </c>
      <c r="F1332" s="209">
        <f xml:space="preserve"> 'Calc_In-periodODI'!F$298</f>
        <v>0</v>
      </c>
      <c r="G1332" s="208" t="str">
        <f xml:space="preserve"> 'Calc_In-periodODI'!G$298</f>
        <v>£m</v>
      </c>
      <c r="H1332" s="209"/>
    </row>
    <row r="1333" spans="1:8" s="208" customFormat="1" hidden="1" outlineLevel="2" x14ac:dyDescent="0.2">
      <c r="A1333" s="217"/>
      <c r="B1333" s="217"/>
      <c r="C1333" s="218"/>
      <c r="D1333" s="219"/>
      <c r="E1333" s="208" t="str">
        <f xml:space="preserve"> 'Calc_In-periodODI'!E$299</f>
        <v xml:space="preserve">2028-30 Other bespoke adjustments expressed in 2027-28 CPIH FYA prices (ADDN1) </v>
      </c>
      <c r="F1333" s="209">
        <f xml:space="preserve"> 'Calc_In-periodODI'!F$299</f>
        <v>0</v>
      </c>
      <c r="G1333" s="208" t="str">
        <f xml:space="preserve"> 'Calc_In-periodODI'!G$299</f>
        <v>£m</v>
      </c>
      <c r="H1333" s="209"/>
    </row>
    <row r="1334" spans="1:8" s="208" customFormat="1" hidden="1" outlineLevel="2" x14ac:dyDescent="0.2">
      <c r="A1334" s="217"/>
      <c r="B1334" s="217"/>
      <c r="C1334" s="218"/>
      <c r="D1334" s="219"/>
      <c r="E1334" s="208" t="str">
        <f xml:space="preserve"> 'Calc_In-periodODI'!E$300</f>
        <v xml:space="preserve">2028-30 Other bespoke adjustments expressed in 2027-28 CPIH FYA prices (ADDN2) </v>
      </c>
      <c r="F1334" s="209">
        <f xml:space="preserve"> 'Calc_In-periodODI'!F$300</f>
        <v>0</v>
      </c>
      <c r="G1334" s="208" t="str">
        <f xml:space="preserve"> 'Calc_In-periodODI'!G$300</f>
        <v>£m</v>
      </c>
      <c r="H1334" s="209"/>
    </row>
    <row r="1335" spans="1:8" s="208" customFormat="1" hidden="1" outlineLevel="2" x14ac:dyDescent="0.2">
      <c r="A1335" s="217"/>
      <c r="B1335" s="217"/>
      <c r="C1335" s="218"/>
      <c r="D1335" s="219"/>
      <c r="E1335" s="208" t="str">
        <f xml:space="preserve"> 'Calc_In-periodODI'!E$301</f>
        <v xml:space="preserve">2028-30 Other bespoke adjustments expressed in 2027-28 CPIH FYA prices (Residential retail) </v>
      </c>
      <c r="F1335" s="209">
        <f xml:space="preserve"> 'Calc_In-periodODI'!F$301</f>
        <v>0</v>
      </c>
      <c r="G1335" s="208" t="str">
        <f xml:space="preserve"> 'Calc_In-periodODI'!G$301</f>
        <v>£m</v>
      </c>
      <c r="H1335" s="209"/>
    </row>
    <row r="1336" spans="1:8" s="208" customFormat="1" hidden="1" outlineLevel="2" x14ac:dyDescent="0.2">
      <c r="A1336" s="217"/>
      <c r="B1336" s="217"/>
      <c r="C1336" s="218"/>
      <c r="D1336" s="219"/>
      <c r="E1336" s="208" t="str">
        <f xml:space="preserve"> 'Calc_In-periodODI'!E$302</f>
        <v xml:space="preserve">2028-30 Other bespoke adjustments expressed in 2027-28 CPIH FYA prices (Business retail) </v>
      </c>
      <c r="F1336" s="209">
        <f xml:space="preserve"> 'Calc_In-periodODI'!F$302</f>
        <v>0</v>
      </c>
      <c r="G1336" s="208" t="str">
        <f xml:space="preserve"> 'Calc_In-periodODI'!G$302</f>
        <v>£m</v>
      </c>
      <c r="H1336" s="209"/>
    </row>
    <row r="1337" spans="1:8" hidden="1" outlineLevel="2" x14ac:dyDescent="0.2">
      <c r="A1337" s="3"/>
      <c r="B1337" s="3"/>
      <c r="C1337" s="10"/>
      <c r="D1337" s="11"/>
      <c r="E1337" s="211" t="s">
        <v>2889</v>
      </c>
      <c r="F1337" s="212">
        <f xml:space="preserve"> INDEX( $F$1329:$F$1336,MATCH("*(Business Retail)*", $E$1329:$E$1336,0 ))</f>
        <v>0</v>
      </c>
      <c r="G1337" s="211" t="s">
        <v>199</v>
      </c>
      <c r="H1337" s="4"/>
    </row>
    <row r="1338" spans="1:8" hidden="1" outlineLevel="2" x14ac:dyDescent="0.2"/>
    <row r="1339" spans="1:8" hidden="1" outlineLevel="1" x14ac:dyDescent="0.2"/>
    <row r="1340" spans="1:8" hidden="1" outlineLevel="1" x14ac:dyDescent="0.2"/>
    <row r="1341" spans="1:8" s="21" customFormat="1" hidden="1" outlineLevel="1" x14ac:dyDescent="0.2">
      <c r="A1341" s="17"/>
      <c r="B1341" s="17"/>
      <c r="C1341" s="35" t="s">
        <v>754</v>
      </c>
      <c r="D1341" s="31"/>
    </row>
    <row r="1342" spans="1:8" hidden="1" outlineLevel="1" x14ac:dyDescent="0.2"/>
    <row r="1343" spans="1:8" hidden="1" outlineLevel="2" x14ac:dyDescent="0.2"/>
    <row r="1344" spans="1:8" s="21" customFormat="1" hidden="1" outlineLevel="2" x14ac:dyDescent="0.2">
      <c r="A1344" s="17"/>
      <c r="B1344" s="17"/>
      <c r="C1344" s="24"/>
      <c r="D1344" s="32" t="s">
        <v>1096</v>
      </c>
    </row>
    <row r="1345" spans="1:8" hidden="1" outlineLevel="2" x14ac:dyDescent="0.2"/>
    <row r="1346" spans="1:8" hidden="1" outlineLevel="2" x14ac:dyDescent="0.2">
      <c r="B1346" s="33" t="s">
        <v>1155</v>
      </c>
    </row>
    <row r="1347" spans="1:8" s="208" customFormat="1" hidden="1" outlineLevel="2" x14ac:dyDescent="0.2">
      <c r="A1347" s="217"/>
      <c r="B1347" s="217"/>
      <c r="C1347" s="218"/>
      <c r="D1347" s="219"/>
      <c r="E1347" s="208" t="str">
        <f xml:space="preserve"> Calc!E$738</f>
        <v xml:space="preserve">Ofwat - PR24 ODI revenue adjustment eligible for tax uplift in 2027-28 CPIH FYA prices (WR) </v>
      </c>
      <c r="F1347" s="209">
        <f xml:space="preserve"> Calc!F$738</f>
        <v>0</v>
      </c>
      <c r="G1347" s="208" t="str">
        <f xml:space="preserve"> Calc!G$738</f>
        <v>£m</v>
      </c>
      <c r="H1347" s="209"/>
    </row>
    <row r="1348" spans="1:8" s="208" customFormat="1" hidden="1" outlineLevel="2" x14ac:dyDescent="0.2">
      <c r="A1348" s="217"/>
      <c r="B1348" s="217"/>
      <c r="C1348" s="218"/>
      <c r="D1348" s="219"/>
      <c r="E1348" s="208" t="str">
        <f xml:space="preserve"> Calc!E$739</f>
        <v xml:space="preserve">Ofwat - PR24 ODI revenue adjustment eligible for tax uplift in 2027-28 CPIH FYA prices (WN) </v>
      </c>
      <c r="F1348" s="209">
        <f xml:space="preserve"> Calc!F$739</f>
        <v>0</v>
      </c>
      <c r="G1348" s="208" t="str">
        <f xml:space="preserve"> Calc!G$739</f>
        <v>£m</v>
      </c>
      <c r="H1348" s="209"/>
    </row>
    <row r="1349" spans="1:8" s="208" customFormat="1" hidden="1" outlineLevel="2" x14ac:dyDescent="0.2">
      <c r="A1349" s="217"/>
      <c r="B1349" s="217"/>
      <c r="C1349" s="218"/>
      <c r="D1349" s="219"/>
      <c r="E1349" s="208" t="str">
        <f xml:space="preserve"> Calc!E$740</f>
        <v xml:space="preserve">Ofwat - PR24 ODI revenue adjustment eligible for tax uplift in 2027-28 CPIH FYA prices (WWN) </v>
      </c>
      <c r="F1349" s="209">
        <f xml:space="preserve"> Calc!F$740</f>
        <v>0</v>
      </c>
      <c r="G1349" s="208" t="str">
        <f xml:space="preserve"> Calc!G$740</f>
        <v>£m</v>
      </c>
      <c r="H1349" s="209"/>
    </row>
    <row r="1350" spans="1:8" s="208" customFormat="1" hidden="1" outlineLevel="2" x14ac:dyDescent="0.2">
      <c r="A1350" s="217"/>
      <c r="B1350" s="217"/>
      <c r="C1350" s="218"/>
      <c r="D1350" s="219"/>
      <c r="E1350" s="208" t="str">
        <f xml:space="preserve"> Calc!E$741</f>
        <v xml:space="preserve">Ofwat - PR24 ODI revenue adjustment eligible for tax uplift in 2027-28 CPIH FYA prices (BR) </v>
      </c>
      <c r="F1350" s="209">
        <f xml:space="preserve"> Calc!F$741</f>
        <v>0</v>
      </c>
      <c r="G1350" s="208" t="str">
        <f xml:space="preserve"> Calc!G$741</f>
        <v>£m</v>
      </c>
      <c r="H1350" s="209"/>
    </row>
    <row r="1351" spans="1:8" s="208" customFormat="1" hidden="1" outlineLevel="2" x14ac:dyDescent="0.2">
      <c r="A1351" s="217"/>
      <c r="B1351" s="217"/>
      <c r="C1351" s="218"/>
      <c r="D1351" s="219"/>
      <c r="E1351" s="208" t="str">
        <f xml:space="preserve"> Calc!E$742</f>
        <v xml:space="preserve">Ofwat - PR24 ODI revenue adjustment eligible for tax uplift in 2027-28 CPIH FYA prices (ADDN1) </v>
      </c>
      <c r="F1351" s="209">
        <f xml:space="preserve"> Calc!F$742</f>
        <v>0</v>
      </c>
      <c r="G1351" s="208" t="str">
        <f xml:space="preserve"> Calc!G$742</f>
        <v>£m</v>
      </c>
      <c r="H1351" s="209"/>
    </row>
    <row r="1352" spans="1:8" s="208" customFormat="1" hidden="1" outlineLevel="2" x14ac:dyDescent="0.2">
      <c r="A1352" s="217"/>
      <c r="B1352" s="217"/>
      <c r="C1352" s="218"/>
      <c r="D1352" s="219"/>
      <c r="E1352" s="208" t="str">
        <f xml:space="preserve"> Calc!E$743</f>
        <v xml:space="preserve">Ofwat - PR24 ODI revenue adjustment eligible for tax uplift in 2027-28 CPIH FYA prices (ADDN2) </v>
      </c>
      <c r="F1352" s="209">
        <f xml:space="preserve"> Calc!F$743</f>
        <v>0</v>
      </c>
      <c r="G1352" s="208" t="str">
        <f xml:space="preserve"> Calc!G$743</f>
        <v>£m</v>
      </c>
      <c r="H1352" s="209"/>
    </row>
    <row r="1353" spans="1:8" s="208" customFormat="1" hidden="1" outlineLevel="2" x14ac:dyDescent="0.2">
      <c r="A1353" s="217"/>
      <c r="B1353" s="217"/>
      <c r="C1353" s="218"/>
      <c r="D1353" s="219"/>
      <c r="E1353" s="208" t="str">
        <f xml:space="preserve"> Calc!E$744</f>
        <v xml:space="preserve">Ofwat - PR24 ODI revenue adjustment eligible for tax uplift in 2027-28 CPIH FYA prices (Residential retail) </v>
      </c>
      <c r="F1353" s="209">
        <f xml:space="preserve"> Calc!F$744</f>
        <v>0</v>
      </c>
      <c r="G1353" s="208" t="str">
        <f xml:space="preserve"> Calc!G$744</f>
        <v>£m</v>
      </c>
      <c r="H1353" s="209"/>
    </row>
    <row r="1354" spans="1:8" s="208" customFormat="1" hidden="1" outlineLevel="2" x14ac:dyDescent="0.2">
      <c r="A1354" s="217"/>
      <c r="B1354" s="217"/>
      <c r="C1354" s="218"/>
      <c r="D1354" s="219"/>
      <c r="E1354" s="208" t="str">
        <f xml:space="preserve"> Calc!E$745</f>
        <v xml:space="preserve">Ofwat - PR24 ODI revenue adjustment eligible for tax uplift in 2027-28 CPIH FYA prices (Business retail) </v>
      </c>
      <c r="F1354" s="209">
        <f xml:space="preserve"> Calc!F$745</f>
        <v>0</v>
      </c>
      <c r="G1354" s="208" t="str">
        <f xml:space="preserve"> Calc!G$745</f>
        <v>£m</v>
      </c>
      <c r="H1354" s="209"/>
    </row>
    <row r="1355" spans="1:8" hidden="1" outlineLevel="2" x14ac:dyDescent="0.2">
      <c r="A1355" s="3"/>
      <c r="B1355" s="3"/>
      <c r="C1355" s="10"/>
      <c r="D1355" s="11"/>
      <c r="E1355" s="211" t="s">
        <v>1155</v>
      </c>
      <c r="F1355" s="212">
        <f xml:space="preserve"> INDEX( $F$1347:$F$1354,MATCH("*(WR)*", $E$1347:$E$1354,0 ))</f>
        <v>0</v>
      </c>
      <c r="G1355" s="211" t="s">
        <v>199</v>
      </c>
      <c r="H1355" s="4"/>
    </row>
    <row r="1356" spans="1:8" hidden="1" outlineLevel="2" x14ac:dyDescent="0.2"/>
    <row r="1357" spans="1:8" hidden="1" outlineLevel="2" x14ac:dyDescent="0.2"/>
    <row r="1358" spans="1:8" hidden="1" outlineLevel="2" x14ac:dyDescent="0.2">
      <c r="B1358" s="33" t="s">
        <v>951</v>
      </c>
    </row>
    <row r="1359" spans="1:8" s="208" customFormat="1" hidden="1" outlineLevel="2" x14ac:dyDescent="0.2">
      <c r="A1359" s="217"/>
      <c r="B1359" s="217"/>
      <c r="C1359" s="218"/>
      <c r="D1359" s="219"/>
      <c r="E1359" s="208" t="str">
        <f xml:space="preserve"> Calc!E$786</f>
        <v xml:space="preserve">Ofwat - PR24 RFI revenue adjustment eligible for tax uplift in 2027-28 CPIH FYA prices (WR) </v>
      </c>
      <c r="F1359" s="209">
        <f xml:space="preserve"> Calc!F$786</f>
        <v>0</v>
      </c>
      <c r="G1359" s="208" t="str">
        <f xml:space="preserve"> Calc!G$786</f>
        <v>£m</v>
      </c>
      <c r="H1359" s="209"/>
    </row>
    <row r="1360" spans="1:8" s="208" customFormat="1" hidden="1" outlineLevel="2" x14ac:dyDescent="0.2">
      <c r="A1360" s="217"/>
      <c r="B1360" s="217"/>
      <c r="C1360" s="218"/>
      <c r="D1360" s="219"/>
      <c r="E1360" s="208" t="str">
        <f xml:space="preserve"> Calc!E$787</f>
        <v xml:space="preserve">Ofwat - PR24 RFI revenue adjustment eligible for tax uplift in 2027-28 CPIH FYA prices (WN) </v>
      </c>
      <c r="F1360" s="209">
        <f xml:space="preserve"> Calc!F$787</f>
        <v>0</v>
      </c>
      <c r="G1360" s="208" t="str">
        <f xml:space="preserve"> Calc!G$787</f>
        <v>£m</v>
      </c>
      <c r="H1360" s="209"/>
    </row>
    <row r="1361" spans="1:8" s="208" customFormat="1" hidden="1" outlineLevel="2" x14ac:dyDescent="0.2">
      <c r="A1361" s="217"/>
      <c r="B1361" s="217"/>
      <c r="C1361" s="218"/>
      <c r="D1361" s="219"/>
      <c r="E1361" s="208" t="str">
        <f xml:space="preserve"> Calc!E$788</f>
        <v xml:space="preserve">Ofwat - PR24 RFI revenue adjustment eligible for tax uplift in 2027-28 CPIH FYA prices (WWN) </v>
      </c>
      <c r="F1361" s="209">
        <f xml:space="preserve"> Calc!F$788</f>
        <v>0</v>
      </c>
      <c r="G1361" s="208" t="str">
        <f xml:space="preserve"> Calc!G$788</f>
        <v>£m</v>
      </c>
      <c r="H1361" s="209"/>
    </row>
    <row r="1362" spans="1:8" s="208" customFormat="1" hidden="1" outlineLevel="2" x14ac:dyDescent="0.2">
      <c r="A1362" s="217"/>
      <c r="B1362" s="217"/>
      <c r="C1362" s="218"/>
      <c r="D1362" s="219"/>
      <c r="E1362" s="208" t="str">
        <f xml:space="preserve"> Calc!E$789</f>
        <v xml:space="preserve">Ofwat - PR24 RFI revenue adjustment eligible for tax uplift in 2027-28 CPIH FYA prices (BR) </v>
      </c>
      <c r="F1362" s="209">
        <f xml:space="preserve"> Calc!F$789</f>
        <v>0</v>
      </c>
      <c r="G1362" s="208" t="str">
        <f xml:space="preserve"> Calc!G$789</f>
        <v>£m</v>
      </c>
      <c r="H1362" s="209"/>
    </row>
    <row r="1363" spans="1:8" s="208" customFormat="1" hidden="1" outlineLevel="2" x14ac:dyDescent="0.2">
      <c r="A1363" s="217"/>
      <c r="B1363" s="217"/>
      <c r="C1363" s="218"/>
      <c r="D1363" s="219"/>
      <c r="E1363" s="208" t="str">
        <f xml:space="preserve"> Calc!E$790</f>
        <v xml:space="preserve">Ofwat - PR24 RFI revenue adjustment eligible for tax uplift in 2027-28 CPIH FYA prices (ADDN1) </v>
      </c>
      <c r="F1363" s="209">
        <f xml:space="preserve"> Calc!F$790</f>
        <v>0</v>
      </c>
      <c r="G1363" s="208" t="str">
        <f xml:space="preserve"> Calc!G$790</f>
        <v>£m</v>
      </c>
      <c r="H1363" s="209"/>
    </row>
    <row r="1364" spans="1:8" s="208" customFormat="1" hidden="1" outlineLevel="2" x14ac:dyDescent="0.2">
      <c r="A1364" s="217"/>
      <c r="B1364" s="217"/>
      <c r="C1364" s="218"/>
      <c r="D1364" s="219"/>
      <c r="E1364" s="208" t="str">
        <f xml:space="preserve"> Calc!E$791</f>
        <v xml:space="preserve">Ofwat - PR24 RFI revenue adjustment eligible for tax uplift in 2027-28 CPIH FYA prices (ADDN2) </v>
      </c>
      <c r="F1364" s="209">
        <f xml:space="preserve"> Calc!F$791</f>
        <v>0</v>
      </c>
      <c r="G1364" s="208" t="str">
        <f xml:space="preserve"> Calc!G$791</f>
        <v>£m</v>
      </c>
      <c r="H1364" s="209"/>
    </row>
    <row r="1365" spans="1:8" s="208" customFormat="1" hidden="1" outlineLevel="2" x14ac:dyDescent="0.2">
      <c r="A1365" s="217"/>
      <c r="B1365" s="217"/>
      <c r="C1365" s="218"/>
      <c r="D1365" s="219"/>
      <c r="E1365" s="208" t="str">
        <f xml:space="preserve"> Calc!E$792</f>
        <v xml:space="preserve">Ofwat - PR24 RFI revenue adjustment eligible for tax uplift in 2027-28 CPIH FYA prices (Residential retail) </v>
      </c>
      <c r="F1365" s="209">
        <f xml:space="preserve"> Calc!F$792</f>
        <v>0</v>
      </c>
      <c r="G1365" s="208" t="str">
        <f xml:space="preserve"> Calc!G$792</f>
        <v>£m</v>
      </c>
      <c r="H1365" s="209"/>
    </row>
    <row r="1366" spans="1:8" s="208" customFormat="1" hidden="1" outlineLevel="2" x14ac:dyDescent="0.2">
      <c r="A1366" s="217"/>
      <c r="B1366" s="217"/>
      <c r="C1366" s="218"/>
      <c r="D1366" s="219"/>
      <c r="E1366" s="208" t="str">
        <f xml:space="preserve"> Calc!E$793</f>
        <v xml:space="preserve">Ofwat - PR24 RFI revenue adjustment eligible for tax uplift in 2027-28 CPIH FYA prices (Business retail) </v>
      </c>
      <c r="F1366" s="209">
        <f xml:space="preserve"> Calc!F$793</f>
        <v>0</v>
      </c>
      <c r="G1366" s="208" t="str">
        <f xml:space="preserve"> Calc!G$793</f>
        <v>£m</v>
      </c>
      <c r="H1366" s="209"/>
    </row>
    <row r="1367" spans="1:8" hidden="1" outlineLevel="2" x14ac:dyDescent="0.2">
      <c r="A1367" s="3"/>
      <c r="B1367" s="3"/>
      <c r="C1367" s="10"/>
      <c r="D1367" s="11"/>
      <c r="E1367" s="211" t="s">
        <v>951</v>
      </c>
      <c r="F1367" s="212">
        <f xml:space="preserve"> INDEX( $F$1359:$F$1366,MATCH("*(WR)*", $E$1359:$E$1366,0 ))</f>
        <v>0</v>
      </c>
      <c r="G1367" s="211" t="s">
        <v>199</v>
      </c>
      <c r="H1367" s="4"/>
    </row>
    <row r="1368" spans="1:8" hidden="1" outlineLevel="2" x14ac:dyDescent="0.2"/>
    <row r="1369" spans="1:8" hidden="1" outlineLevel="2" x14ac:dyDescent="0.2"/>
    <row r="1370" spans="1:8" hidden="1" outlineLevel="2" x14ac:dyDescent="0.2">
      <c r="B1370" s="33" t="s">
        <v>2509</v>
      </c>
    </row>
    <row r="1371" spans="1:8" s="208" customFormat="1" hidden="1" outlineLevel="2" x14ac:dyDescent="0.2">
      <c r="A1371" s="217"/>
      <c r="B1371" s="217"/>
      <c r="C1371" s="218"/>
      <c r="D1371" s="219"/>
      <c r="E1371" s="208" t="str">
        <f xml:space="preserve"> Calc!E$814</f>
        <v xml:space="preserve">Ofwat - PR24 Delayed delivery cashflow mechanism (DDCM) revenue adjustment eligible for tax uplift in 2027-28 CPIH FYA prices (WR) </v>
      </c>
      <c r="F1371" s="209">
        <f xml:space="preserve"> Calc!F$814</f>
        <v>0</v>
      </c>
      <c r="G1371" s="208" t="str">
        <f xml:space="preserve"> Calc!G$814</f>
        <v>£m</v>
      </c>
      <c r="H1371" s="209"/>
    </row>
    <row r="1372" spans="1:8" s="208" customFormat="1" hidden="1" outlineLevel="2" x14ac:dyDescent="0.2">
      <c r="A1372" s="217"/>
      <c r="B1372" s="217"/>
      <c r="C1372" s="218"/>
      <c r="D1372" s="219"/>
      <c r="E1372" s="208" t="str">
        <f xml:space="preserve"> Calc!E$815</f>
        <v xml:space="preserve">Ofwat - PR24 Delayed delivery cashflow mechanism (DDCM) revenue adjustment eligible for tax uplift in 2027-28 CPIH FYA prices (WN) </v>
      </c>
      <c r="F1372" s="209">
        <f xml:space="preserve"> Calc!F$815</f>
        <v>0</v>
      </c>
      <c r="G1372" s="208" t="str">
        <f xml:space="preserve"> Calc!G$815</f>
        <v>£m</v>
      </c>
      <c r="H1372" s="209"/>
    </row>
    <row r="1373" spans="1:8" s="208" customFormat="1" hidden="1" outlineLevel="2" x14ac:dyDescent="0.2">
      <c r="A1373" s="217"/>
      <c r="B1373" s="217"/>
      <c r="C1373" s="218"/>
      <c r="D1373" s="219"/>
      <c r="E1373" s="208" t="str">
        <f xml:space="preserve"> Calc!E$816</f>
        <v xml:space="preserve">Ofwat - PR24 Delayed delivery cashflow mechanism (DDCM) revenue adjustment eligible for tax uplift in 2027-28 CPIH FYA prices (WWN) </v>
      </c>
      <c r="F1373" s="209">
        <f xml:space="preserve"> Calc!F$816</f>
        <v>0</v>
      </c>
      <c r="G1373" s="208" t="str">
        <f xml:space="preserve"> Calc!G$816</f>
        <v>£m</v>
      </c>
      <c r="H1373" s="209"/>
    </row>
    <row r="1374" spans="1:8" s="208" customFormat="1" hidden="1" outlineLevel="2" x14ac:dyDescent="0.2">
      <c r="A1374" s="217"/>
      <c r="B1374" s="217"/>
      <c r="C1374" s="218"/>
      <c r="D1374" s="219"/>
      <c r="E1374" s="208" t="str">
        <f xml:space="preserve"> Calc!E$817</f>
        <v xml:space="preserve">Ofwat - PR24 Delayed delivery cashflow mechanism (DDCM) revenue adjustment eligible for tax uplift in 2027-28 CPIH FYA prices (BR) </v>
      </c>
      <c r="F1374" s="209">
        <f xml:space="preserve"> Calc!F$817</f>
        <v>0</v>
      </c>
      <c r="G1374" s="208" t="str">
        <f xml:space="preserve"> Calc!G$817</f>
        <v>£m</v>
      </c>
      <c r="H1374" s="209"/>
    </row>
    <row r="1375" spans="1:8" s="208" customFormat="1" hidden="1" outlineLevel="2" x14ac:dyDescent="0.2">
      <c r="A1375" s="217"/>
      <c r="B1375" s="217"/>
      <c r="C1375" s="218"/>
      <c r="D1375" s="219"/>
      <c r="E1375" s="208" t="str">
        <f xml:space="preserve"> Calc!E$818</f>
        <v xml:space="preserve">Ofwat - PR24 Delayed delivery cashflow mechanism (DDCM) revenue adjustment eligible for tax uplift in 2027-28 CPIH FYA prices (ADDN1) </v>
      </c>
      <c r="F1375" s="209">
        <f xml:space="preserve"> Calc!F$818</f>
        <v>0</v>
      </c>
      <c r="G1375" s="208" t="str">
        <f xml:space="preserve"> Calc!G$818</f>
        <v>£m</v>
      </c>
      <c r="H1375" s="209"/>
    </row>
    <row r="1376" spans="1:8" s="208" customFormat="1" hidden="1" outlineLevel="2" x14ac:dyDescent="0.2">
      <c r="A1376" s="217"/>
      <c r="B1376" s="217"/>
      <c r="C1376" s="218"/>
      <c r="D1376" s="219"/>
      <c r="E1376" s="208" t="str">
        <f xml:space="preserve"> Calc!E$819</f>
        <v xml:space="preserve">Ofwat - PR24 Delayed delivery cashflow mechanism (DDCM) revenue adjustment eligible for tax uplift in 2027-28 CPIH FYA prices (ADDN2) </v>
      </c>
      <c r="F1376" s="209">
        <f xml:space="preserve"> Calc!F$819</f>
        <v>0</v>
      </c>
      <c r="G1376" s="208" t="str">
        <f xml:space="preserve"> Calc!G$819</f>
        <v>£m</v>
      </c>
      <c r="H1376" s="209"/>
    </row>
    <row r="1377" spans="1:8" s="208" customFormat="1" hidden="1" outlineLevel="2" x14ac:dyDescent="0.2">
      <c r="A1377" s="217"/>
      <c r="B1377" s="217"/>
      <c r="C1377" s="218"/>
      <c r="D1377" s="219"/>
      <c r="E1377" s="208" t="str">
        <f xml:space="preserve"> Calc!E$820</f>
        <v xml:space="preserve">Ofwat - PR24 Delayed delivery cashflow mechanism (DDCM) revenue adjustment eligible for tax uplift in 2027-28 CPIH FYA prices (Residential retail) </v>
      </c>
      <c r="F1377" s="209">
        <f xml:space="preserve"> Calc!F$820</f>
        <v>0</v>
      </c>
      <c r="G1377" s="208" t="str">
        <f xml:space="preserve"> Calc!G$820</f>
        <v>£m</v>
      </c>
      <c r="H1377" s="209"/>
    </row>
    <row r="1378" spans="1:8" s="208" customFormat="1" hidden="1" outlineLevel="2" x14ac:dyDescent="0.2">
      <c r="A1378" s="217"/>
      <c r="B1378" s="217"/>
      <c r="C1378" s="218"/>
      <c r="D1378" s="219"/>
      <c r="E1378" s="208" t="str">
        <f xml:space="preserve"> Calc!E$821</f>
        <v xml:space="preserve">Ofwat - PR24 Delayed delivery cashflow mechanism (DDCM) revenue adjustment eligible for tax uplift in 2027-28 CPIH FYA prices (Business retail) </v>
      </c>
      <c r="F1378" s="209">
        <f xml:space="preserve"> Calc!F$821</f>
        <v>0</v>
      </c>
      <c r="G1378" s="208" t="str">
        <f xml:space="preserve"> Calc!G$821</f>
        <v>£m</v>
      </c>
      <c r="H1378" s="209"/>
    </row>
    <row r="1379" spans="1:8" hidden="1" outlineLevel="2" x14ac:dyDescent="0.2">
      <c r="A1379" s="3"/>
      <c r="B1379" s="3"/>
      <c r="C1379" s="10"/>
      <c r="D1379" s="11"/>
      <c r="E1379" s="211" t="s">
        <v>2509</v>
      </c>
      <c r="F1379" s="212">
        <f xml:space="preserve"> INDEX( $F$1371:$F$1378,MATCH("*(WR)*", $E$1371:$E$1378,0 ))</f>
        <v>0</v>
      </c>
      <c r="G1379" s="211" t="s">
        <v>199</v>
      </c>
      <c r="H1379" s="4"/>
    </row>
    <row r="1380" spans="1:8" hidden="1" outlineLevel="2" x14ac:dyDescent="0.2"/>
    <row r="1381" spans="1:8" hidden="1" outlineLevel="2" x14ac:dyDescent="0.2"/>
    <row r="1382" spans="1:8" hidden="1" outlineLevel="2" x14ac:dyDescent="0.2">
      <c r="B1382" s="33" t="s">
        <v>417</v>
      </c>
    </row>
    <row r="1383" spans="1:8" s="208" customFormat="1" hidden="1" outlineLevel="2" x14ac:dyDescent="0.2">
      <c r="A1383" s="217"/>
      <c r="B1383" s="217"/>
      <c r="C1383" s="218"/>
      <c r="D1383" s="219"/>
      <c r="E1383" s="208" t="str">
        <f xml:space="preserve"> Calc!E$922</f>
        <v xml:space="preserve">Ofwat - PR24 Business retail revenue adjustment eligible for tax uplift in 2027-28 CPIH FYA prices (WR) </v>
      </c>
      <c r="F1383" s="209">
        <f xml:space="preserve"> Calc!F$922</f>
        <v>0</v>
      </c>
      <c r="G1383" s="208" t="str">
        <f xml:space="preserve"> Calc!G$922</f>
        <v>£m</v>
      </c>
      <c r="H1383" s="209"/>
    </row>
    <row r="1384" spans="1:8" s="208" customFormat="1" hidden="1" outlineLevel="2" x14ac:dyDescent="0.2">
      <c r="A1384" s="217"/>
      <c r="B1384" s="217"/>
      <c r="C1384" s="218"/>
      <c r="D1384" s="219"/>
      <c r="E1384" s="208" t="str">
        <f xml:space="preserve"> Calc!E$923</f>
        <v xml:space="preserve">Ofwat - PR24 Business retail revenue adjustment eligible for tax uplift in 2027-28 CPIH FYA prices (WN) </v>
      </c>
      <c r="F1384" s="209">
        <f xml:space="preserve"> Calc!F$923</f>
        <v>0</v>
      </c>
      <c r="G1384" s="208" t="str">
        <f xml:space="preserve"> Calc!G$923</f>
        <v>£m</v>
      </c>
      <c r="H1384" s="209"/>
    </row>
    <row r="1385" spans="1:8" s="208" customFormat="1" hidden="1" outlineLevel="2" x14ac:dyDescent="0.2">
      <c r="A1385" s="217"/>
      <c r="B1385" s="217"/>
      <c r="C1385" s="218"/>
      <c r="D1385" s="219"/>
      <c r="E1385" s="208" t="str">
        <f xml:space="preserve"> Calc!E$924</f>
        <v xml:space="preserve">Ofwat - PR24 Business retail revenue adjustment eligible for tax uplift in 2027-28 CPIH FYA prices (WWN) </v>
      </c>
      <c r="F1385" s="209">
        <f xml:space="preserve"> Calc!F$924</f>
        <v>0</v>
      </c>
      <c r="G1385" s="208" t="str">
        <f xml:space="preserve"> Calc!G$924</f>
        <v>£m</v>
      </c>
      <c r="H1385" s="209"/>
    </row>
    <row r="1386" spans="1:8" s="208" customFormat="1" hidden="1" outlineLevel="2" x14ac:dyDescent="0.2">
      <c r="A1386" s="217"/>
      <c r="B1386" s="217"/>
      <c r="C1386" s="218"/>
      <c r="D1386" s="219"/>
      <c r="E1386" s="208" t="str">
        <f xml:space="preserve"> Calc!E$925</f>
        <v xml:space="preserve">Ofwat - PR24 Business retail revenue adjustment eligible for tax uplift in 2027-28 CPIH FYA prices (BR) </v>
      </c>
      <c r="F1386" s="209">
        <f xml:space="preserve"> Calc!F$925</f>
        <v>0</v>
      </c>
      <c r="G1386" s="208" t="str">
        <f xml:space="preserve"> Calc!G$925</f>
        <v>£m</v>
      </c>
      <c r="H1386" s="209"/>
    </row>
    <row r="1387" spans="1:8" s="208" customFormat="1" hidden="1" outlineLevel="2" x14ac:dyDescent="0.2">
      <c r="A1387" s="217"/>
      <c r="B1387" s="217"/>
      <c r="C1387" s="218"/>
      <c r="D1387" s="219"/>
      <c r="E1387" s="208" t="str">
        <f xml:space="preserve"> Calc!E$926</f>
        <v xml:space="preserve">Ofwat - PR24 Business retail revenue adjustment eligible for tax uplift in 2027-28 CPIH FYA prices (ADDN1) </v>
      </c>
      <c r="F1387" s="209">
        <f xml:space="preserve"> Calc!F$926</f>
        <v>0</v>
      </c>
      <c r="G1387" s="208" t="str">
        <f xml:space="preserve"> Calc!G$926</f>
        <v>£m</v>
      </c>
      <c r="H1387" s="209"/>
    </row>
    <row r="1388" spans="1:8" s="208" customFormat="1" hidden="1" outlineLevel="2" x14ac:dyDescent="0.2">
      <c r="A1388" s="217"/>
      <c r="B1388" s="217"/>
      <c r="C1388" s="218"/>
      <c r="D1388" s="219"/>
      <c r="E1388" s="208" t="str">
        <f xml:space="preserve"> Calc!E$927</f>
        <v xml:space="preserve">Ofwat - PR24 Business retail revenue adjustment eligible for tax uplift in 2027-28 CPIH FYA prices (ADDN2) </v>
      </c>
      <c r="F1388" s="209">
        <f xml:space="preserve"> Calc!F$927</f>
        <v>0</v>
      </c>
      <c r="G1388" s="208" t="str">
        <f xml:space="preserve"> Calc!G$927</f>
        <v>£m</v>
      </c>
      <c r="H1388" s="209"/>
    </row>
    <row r="1389" spans="1:8" s="208" customFormat="1" hidden="1" outlineLevel="2" x14ac:dyDescent="0.2">
      <c r="A1389" s="217"/>
      <c r="B1389" s="217"/>
      <c r="C1389" s="218"/>
      <c r="D1389" s="219"/>
      <c r="E1389" s="208" t="str">
        <f xml:space="preserve"> Calc!E$928</f>
        <v xml:space="preserve">Ofwat - PR24 Business retail revenue adjustment eligible for tax uplift in 2027-28 CPIH FYA prices (Residential retail) </v>
      </c>
      <c r="F1389" s="209">
        <f xml:space="preserve"> Calc!F$928</f>
        <v>0</v>
      </c>
      <c r="G1389" s="208" t="str">
        <f xml:space="preserve"> Calc!G$928</f>
        <v>£m</v>
      </c>
      <c r="H1389" s="209"/>
    </row>
    <row r="1390" spans="1:8" s="208" customFormat="1" hidden="1" outlineLevel="2" x14ac:dyDescent="0.2">
      <c r="A1390" s="217"/>
      <c r="B1390" s="217"/>
      <c r="C1390" s="218"/>
      <c r="D1390" s="219"/>
      <c r="E1390" s="208" t="str">
        <f xml:space="preserve"> Calc!E$929</f>
        <v xml:space="preserve">Ofwat - PR24 Business retail revenue adjustment eligible for tax uplift in 2027-28 CPIH FYA prices (Business retail) </v>
      </c>
      <c r="F1390" s="209">
        <f xml:space="preserve"> Calc!F$929</f>
        <v>0</v>
      </c>
      <c r="G1390" s="208" t="str">
        <f xml:space="preserve"> Calc!G$929</f>
        <v>£m</v>
      </c>
      <c r="H1390" s="209"/>
    </row>
    <row r="1391" spans="1:8" hidden="1" outlineLevel="2" x14ac:dyDescent="0.2">
      <c r="A1391" s="3"/>
      <c r="B1391" s="3"/>
      <c r="C1391" s="10"/>
      <c r="D1391" s="11"/>
      <c r="E1391" s="211" t="s">
        <v>417</v>
      </c>
      <c r="F1391" s="212">
        <f xml:space="preserve"> INDEX( $F$1383:$F$1390,MATCH("*(WR)*", $E$1383:$E$1390,0 ))</f>
        <v>0</v>
      </c>
      <c r="G1391" s="211" t="s">
        <v>199</v>
      </c>
      <c r="H1391" s="4"/>
    </row>
    <row r="1392" spans="1:8" hidden="1" outlineLevel="2" x14ac:dyDescent="0.2"/>
    <row r="1393" spans="1:8" hidden="1" outlineLevel="2" x14ac:dyDescent="0.2"/>
    <row r="1394" spans="1:8" hidden="1" outlineLevel="2" x14ac:dyDescent="0.2">
      <c r="B1394" s="33" t="s">
        <v>418</v>
      </c>
    </row>
    <row r="1395" spans="1:8" s="208" customFormat="1" hidden="1" outlineLevel="2" x14ac:dyDescent="0.2">
      <c r="A1395" s="217"/>
      <c r="B1395" s="217"/>
      <c r="C1395" s="218"/>
      <c r="D1395" s="219"/>
      <c r="E1395" s="208" t="str">
        <f xml:space="preserve"> Calc!E$949</f>
        <v xml:space="preserve">Ofwat - PR24 Water trading revenue adjustment eligible for tax uplift in 2027-28 CPIH FYA prices (WR) </v>
      </c>
      <c r="F1395" s="209">
        <f xml:space="preserve"> Calc!F$949</f>
        <v>0</v>
      </c>
      <c r="G1395" s="208" t="str">
        <f xml:space="preserve"> Calc!G$949</f>
        <v>£m</v>
      </c>
      <c r="H1395" s="209"/>
    </row>
    <row r="1396" spans="1:8" s="208" customFormat="1" hidden="1" outlineLevel="2" x14ac:dyDescent="0.2">
      <c r="A1396" s="217"/>
      <c r="B1396" s="217"/>
      <c r="C1396" s="218"/>
      <c r="D1396" s="219"/>
      <c r="E1396" s="208" t="str">
        <f xml:space="preserve"> Calc!E$950</f>
        <v xml:space="preserve">Ofwat - PR24 Water trading revenue adjustment eligible for tax uplift in 2027-28 CPIH FYA prices (WN) </v>
      </c>
      <c r="F1396" s="209">
        <f xml:space="preserve"> Calc!F$950</f>
        <v>0</v>
      </c>
      <c r="G1396" s="208" t="str">
        <f xml:space="preserve"> Calc!G$950</f>
        <v>£m</v>
      </c>
      <c r="H1396" s="209"/>
    </row>
    <row r="1397" spans="1:8" s="208" customFormat="1" hidden="1" outlineLevel="2" x14ac:dyDescent="0.2">
      <c r="A1397" s="217"/>
      <c r="B1397" s="217"/>
      <c r="C1397" s="218"/>
      <c r="D1397" s="219"/>
      <c r="E1397" s="208" t="str">
        <f xml:space="preserve"> Calc!E$951</f>
        <v xml:space="preserve">Ofwat - PR24 Water trading revenue adjustment eligible for tax uplift in 2027-28 CPIH FYA prices (WWN) </v>
      </c>
      <c r="F1397" s="209">
        <f xml:space="preserve"> Calc!F$951</f>
        <v>0</v>
      </c>
      <c r="G1397" s="208" t="str">
        <f xml:space="preserve"> Calc!G$951</f>
        <v>£m</v>
      </c>
      <c r="H1397" s="209"/>
    </row>
    <row r="1398" spans="1:8" s="208" customFormat="1" hidden="1" outlineLevel="2" x14ac:dyDescent="0.2">
      <c r="A1398" s="217"/>
      <c r="B1398" s="217"/>
      <c r="C1398" s="218"/>
      <c r="D1398" s="219"/>
      <c r="E1398" s="208" t="str">
        <f xml:space="preserve"> Calc!E$952</f>
        <v xml:space="preserve">Ofwat - PR24 Water trading revenue adjustment eligible for tax uplift in 2027-28 CPIH FYA prices (BR) </v>
      </c>
      <c r="F1398" s="209">
        <f xml:space="preserve"> Calc!F$952</f>
        <v>0</v>
      </c>
      <c r="G1398" s="208" t="str">
        <f xml:space="preserve"> Calc!G$952</f>
        <v>£m</v>
      </c>
      <c r="H1398" s="209"/>
    </row>
    <row r="1399" spans="1:8" s="208" customFormat="1" hidden="1" outlineLevel="2" x14ac:dyDescent="0.2">
      <c r="A1399" s="217"/>
      <c r="B1399" s="217"/>
      <c r="C1399" s="218"/>
      <c r="D1399" s="219"/>
      <c r="E1399" s="208" t="str">
        <f xml:space="preserve"> Calc!E$953</f>
        <v xml:space="preserve">Ofwat - PR24 Water trading revenue adjustment eligible for tax uplift in 2027-28 CPIH FYA prices (ADDN1) </v>
      </c>
      <c r="F1399" s="209">
        <f xml:space="preserve"> Calc!F$953</f>
        <v>0</v>
      </c>
      <c r="G1399" s="208" t="str">
        <f xml:space="preserve"> Calc!G$953</f>
        <v>£m</v>
      </c>
      <c r="H1399" s="209"/>
    </row>
    <row r="1400" spans="1:8" s="208" customFormat="1" hidden="1" outlineLevel="2" x14ac:dyDescent="0.2">
      <c r="A1400" s="217"/>
      <c r="B1400" s="217"/>
      <c r="C1400" s="218"/>
      <c r="D1400" s="219"/>
      <c r="E1400" s="208" t="str">
        <f xml:space="preserve"> Calc!E$954</f>
        <v xml:space="preserve">Ofwat - PR24 Water trading revenue adjustment eligible for tax uplift in 2027-28 CPIH FYA prices (ADDN2) </v>
      </c>
      <c r="F1400" s="209">
        <f xml:space="preserve"> Calc!F$954</f>
        <v>0</v>
      </c>
      <c r="G1400" s="208" t="str">
        <f xml:space="preserve"> Calc!G$954</f>
        <v>£m</v>
      </c>
      <c r="H1400" s="209"/>
    </row>
    <row r="1401" spans="1:8" s="208" customFormat="1" hidden="1" outlineLevel="2" x14ac:dyDescent="0.2">
      <c r="A1401" s="217"/>
      <c r="B1401" s="217"/>
      <c r="C1401" s="218"/>
      <c r="D1401" s="219"/>
      <c r="E1401" s="208" t="str">
        <f xml:space="preserve"> Calc!E$955</f>
        <v xml:space="preserve">Ofwat - PR24 Water trading revenue adjustment eligible for tax uplift in 2027-28 CPIH FYA prices (Residential retail) </v>
      </c>
      <c r="F1401" s="209">
        <f xml:space="preserve"> Calc!F$955</f>
        <v>0</v>
      </c>
      <c r="G1401" s="208" t="str">
        <f xml:space="preserve"> Calc!G$955</f>
        <v>£m</v>
      </c>
      <c r="H1401" s="209"/>
    </row>
    <row r="1402" spans="1:8" s="208" customFormat="1" hidden="1" outlineLevel="2" x14ac:dyDescent="0.2">
      <c r="A1402" s="217"/>
      <c r="B1402" s="217"/>
      <c r="C1402" s="218"/>
      <c r="D1402" s="219"/>
      <c r="E1402" s="208" t="str">
        <f xml:space="preserve"> Calc!E$956</f>
        <v xml:space="preserve">Ofwat - PR24 Water trading revenue adjustment eligible for tax uplift in 2027-28 CPIH FYA prices (Business retail) </v>
      </c>
      <c r="F1402" s="209">
        <f xml:space="preserve"> Calc!F$956</f>
        <v>0</v>
      </c>
      <c r="G1402" s="208" t="str">
        <f xml:space="preserve"> Calc!G$956</f>
        <v>£m</v>
      </c>
      <c r="H1402" s="209"/>
    </row>
    <row r="1403" spans="1:8" hidden="1" outlineLevel="2" x14ac:dyDescent="0.2">
      <c r="A1403" s="3"/>
      <c r="B1403" s="3"/>
      <c r="C1403" s="10"/>
      <c r="D1403" s="11"/>
      <c r="E1403" s="211" t="s">
        <v>418</v>
      </c>
      <c r="F1403" s="212">
        <f xml:space="preserve"> INDEX( $F$1395:$F$1402,MATCH("*(WR)*", $E$1395:$E$1402,0 ))</f>
        <v>0</v>
      </c>
      <c r="G1403" s="211" t="s">
        <v>199</v>
      </c>
      <c r="H1403" s="4"/>
    </row>
    <row r="1404" spans="1:8" hidden="1" outlineLevel="2" x14ac:dyDescent="0.2"/>
    <row r="1405" spans="1:8" hidden="1" outlineLevel="2" x14ac:dyDescent="0.2"/>
    <row r="1406" spans="1:8" hidden="1" outlineLevel="2" x14ac:dyDescent="0.2">
      <c r="B1406" s="33" t="s">
        <v>1770</v>
      </c>
    </row>
    <row r="1407" spans="1:8" s="208" customFormat="1" hidden="1" outlineLevel="2" x14ac:dyDescent="0.2">
      <c r="A1407" s="217"/>
      <c r="B1407" s="217"/>
      <c r="C1407" s="218"/>
      <c r="D1407" s="219"/>
      <c r="E1407" s="208" t="str">
        <f xml:space="preserve"> Calc!E$976</f>
        <v xml:space="preserve">Ofwat - PR24 Third party services revenue adjustment eligible for tax uplift in 2027-28 CPIH FYA prices (WR) </v>
      </c>
      <c r="F1407" s="209">
        <f xml:space="preserve"> Calc!F$976</f>
        <v>0</v>
      </c>
      <c r="G1407" s="208" t="str">
        <f xml:space="preserve"> Calc!G$976</f>
        <v>£m</v>
      </c>
      <c r="H1407" s="209"/>
    </row>
    <row r="1408" spans="1:8" s="208" customFormat="1" hidden="1" outlineLevel="2" x14ac:dyDescent="0.2">
      <c r="A1408" s="217"/>
      <c r="B1408" s="217"/>
      <c r="C1408" s="218"/>
      <c r="D1408" s="219"/>
      <c r="E1408" s="208" t="str">
        <f xml:space="preserve"> Calc!E$977</f>
        <v xml:space="preserve">Ofwat - PR24 Third party services revenue adjustment eligible for tax uplift in 2027-28 CPIH FYA prices (WN) </v>
      </c>
      <c r="F1408" s="209">
        <f xml:space="preserve"> Calc!F$977</f>
        <v>0</v>
      </c>
      <c r="G1408" s="208" t="str">
        <f xml:space="preserve"> Calc!G$977</f>
        <v>£m</v>
      </c>
      <c r="H1408" s="209"/>
    </row>
    <row r="1409" spans="1:8" s="208" customFormat="1" hidden="1" outlineLevel="2" x14ac:dyDescent="0.2">
      <c r="A1409" s="217"/>
      <c r="B1409" s="217"/>
      <c r="C1409" s="218"/>
      <c r="D1409" s="219"/>
      <c r="E1409" s="208" t="str">
        <f xml:space="preserve"> Calc!E$978</f>
        <v xml:space="preserve">Ofwat - PR24 Third party services revenue adjustment eligible for tax uplift in 2027-28 CPIH FYA prices (WWN) </v>
      </c>
      <c r="F1409" s="209">
        <f xml:space="preserve"> Calc!F$978</f>
        <v>0</v>
      </c>
      <c r="G1409" s="208" t="str">
        <f xml:space="preserve"> Calc!G$978</f>
        <v>£m</v>
      </c>
      <c r="H1409" s="209"/>
    </row>
    <row r="1410" spans="1:8" s="208" customFormat="1" hidden="1" outlineLevel="2" x14ac:dyDescent="0.2">
      <c r="A1410" s="217"/>
      <c r="B1410" s="217"/>
      <c r="C1410" s="218"/>
      <c r="D1410" s="219"/>
      <c r="E1410" s="208" t="str">
        <f xml:space="preserve"> Calc!E$979</f>
        <v xml:space="preserve">Ofwat - PR24 Third party services revenue adjustment eligible for tax uplift in 2027-28 CPIH FYA prices (BR) </v>
      </c>
      <c r="F1410" s="209">
        <f xml:space="preserve"> Calc!F$979</f>
        <v>0</v>
      </c>
      <c r="G1410" s="208" t="str">
        <f xml:space="preserve"> Calc!G$979</f>
        <v>£m</v>
      </c>
      <c r="H1410" s="209"/>
    </row>
    <row r="1411" spans="1:8" s="208" customFormat="1" hidden="1" outlineLevel="2" x14ac:dyDescent="0.2">
      <c r="A1411" s="217"/>
      <c r="B1411" s="217"/>
      <c r="C1411" s="218"/>
      <c r="D1411" s="219"/>
      <c r="E1411" s="208" t="str">
        <f xml:space="preserve"> Calc!E$980</f>
        <v xml:space="preserve">Ofwat - PR24 Third party services revenue adjustment eligible for tax uplift in 2027-28 CPIH FYA prices (ADDN1) </v>
      </c>
      <c r="F1411" s="209">
        <f xml:space="preserve"> Calc!F$980</f>
        <v>0</v>
      </c>
      <c r="G1411" s="208" t="str">
        <f xml:space="preserve"> Calc!G$980</f>
        <v>£m</v>
      </c>
      <c r="H1411" s="209"/>
    </row>
    <row r="1412" spans="1:8" s="208" customFormat="1" hidden="1" outlineLevel="2" x14ac:dyDescent="0.2">
      <c r="A1412" s="217"/>
      <c r="B1412" s="217"/>
      <c r="C1412" s="218"/>
      <c r="D1412" s="219"/>
      <c r="E1412" s="208" t="str">
        <f xml:space="preserve"> Calc!E$981</f>
        <v xml:space="preserve">Ofwat - PR24 Third party services revenue adjustment eligible for tax uplift in 2027-28 CPIH FYA prices (ADDN2) </v>
      </c>
      <c r="F1412" s="209">
        <f xml:space="preserve"> Calc!F$981</f>
        <v>0</v>
      </c>
      <c r="G1412" s="208" t="str">
        <f xml:space="preserve"> Calc!G$981</f>
        <v>£m</v>
      </c>
      <c r="H1412" s="209"/>
    </row>
    <row r="1413" spans="1:8" s="208" customFormat="1" hidden="1" outlineLevel="2" x14ac:dyDescent="0.2">
      <c r="A1413" s="217"/>
      <c r="B1413" s="217"/>
      <c r="C1413" s="218"/>
      <c r="D1413" s="219"/>
      <c r="E1413" s="208" t="str">
        <f xml:space="preserve"> Calc!E$982</f>
        <v xml:space="preserve">Ofwat - PR24 Third party services revenue adjustment eligible for tax uplift in 2027-28 CPIH FYA prices (Residential retail) </v>
      </c>
      <c r="F1413" s="209">
        <f xml:space="preserve"> Calc!F$982</f>
        <v>0</v>
      </c>
      <c r="G1413" s="208" t="str">
        <f xml:space="preserve"> Calc!G$982</f>
        <v>£m</v>
      </c>
      <c r="H1413" s="209"/>
    </row>
    <row r="1414" spans="1:8" s="208" customFormat="1" hidden="1" outlineLevel="2" x14ac:dyDescent="0.2">
      <c r="A1414" s="217"/>
      <c r="B1414" s="217"/>
      <c r="C1414" s="218"/>
      <c r="D1414" s="219"/>
      <c r="E1414" s="208" t="str">
        <f xml:space="preserve"> Calc!E$983</f>
        <v xml:space="preserve">Ofwat - PR24 Third party services revenue adjustment eligible for tax uplift in 2027-28 CPIH FYA prices (Business retail) </v>
      </c>
      <c r="F1414" s="209">
        <f xml:space="preserve"> Calc!F$983</f>
        <v>0</v>
      </c>
      <c r="G1414" s="208" t="str">
        <f xml:space="preserve"> Calc!G$983</f>
        <v>£m</v>
      </c>
      <c r="H1414" s="209"/>
    </row>
    <row r="1415" spans="1:8" hidden="1" outlineLevel="2" x14ac:dyDescent="0.2">
      <c r="A1415" s="3"/>
      <c r="B1415" s="3"/>
      <c r="C1415" s="10"/>
      <c r="D1415" s="11"/>
      <c r="E1415" s="211" t="s">
        <v>1770</v>
      </c>
      <c r="F1415" s="212">
        <f xml:space="preserve"> INDEX( $F$1407:$F$1414,MATCH("*(WR)*", $E$1407:$E$1414,0 ))</f>
        <v>0</v>
      </c>
      <c r="G1415" s="211" t="s">
        <v>199</v>
      </c>
      <c r="H1415" s="4"/>
    </row>
    <row r="1416" spans="1:8" hidden="1" outlineLevel="2" x14ac:dyDescent="0.2"/>
    <row r="1417" spans="1:8" hidden="1" outlineLevel="2" x14ac:dyDescent="0.2"/>
    <row r="1418" spans="1:8" hidden="1" outlineLevel="2" x14ac:dyDescent="0.2">
      <c r="B1418" s="33" t="s">
        <v>1575</v>
      </c>
    </row>
    <row r="1419" spans="1:8" s="208" customFormat="1" hidden="1" outlineLevel="2" x14ac:dyDescent="0.2">
      <c r="A1419" s="217"/>
      <c r="B1419" s="217"/>
      <c r="C1419" s="218"/>
      <c r="D1419" s="219"/>
      <c r="E1419" s="208" t="str">
        <f xml:space="preserve"> Calc!E$1003</f>
        <v xml:space="preserve">Ofwat - PR24 Cost of new debt revenue adjustment eligible for tax uplift in 2027-28 CPIH FYA prices (WR) </v>
      </c>
      <c r="F1419" s="209">
        <f xml:space="preserve"> Calc!F$1003</f>
        <v>0</v>
      </c>
      <c r="G1419" s="208" t="str">
        <f xml:space="preserve"> Calc!G$1003</f>
        <v>£m</v>
      </c>
      <c r="H1419" s="209"/>
    </row>
    <row r="1420" spans="1:8" s="208" customFormat="1" hidden="1" outlineLevel="2" x14ac:dyDescent="0.2">
      <c r="A1420" s="217"/>
      <c r="B1420" s="217"/>
      <c r="C1420" s="218"/>
      <c r="D1420" s="219"/>
      <c r="E1420" s="208" t="str">
        <f xml:space="preserve"> Calc!E$1004</f>
        <v xml:space="preserve">Ofwat - PR24 Cost of new debt revenue adjustment eligible for tax uplift in 2027-28 CPIH FYA prices (WN) </v>
      </c>
      <c r="F1420" s="209">
        <f xml:space="preserve"> Calc!F$1004</f>
        <v>0</v>
      </c>
      <c r="G1420" s="208" t="str">
        <f xml:space="preserve"> Calc!G$1004</f>
        <v>£m</v>
      </c>
      <c r="H1420" s="209"/>
    </row>
    <row r="1421" spans="1:8" s="208" customFormat="1" hidden="1" outlineLevel="2" x14ac:dyDescent="0.2">
      <c r="A1421" s="217"/>
      <c r="B1421" s="217"/>
      <c r="C1421" s="218"/>
      <c r="D1421" s="219"/>
      <c r="E1421" s="208" t="str">
        <f xml:space="preserve"> Calc!E$1005</f>
        <v xml:space="preserve">Ofwat - PR24 Cost of new debt revenue adjustment eligible for tax uplift in 2027-28 CPIH FYA prices (WWN) </v>
      </c>
      <c r="F1421" s="209">
        <f xml:space="preserve"> Calc!F$1005</f>
        <v>0</v>
      </c>
      <c r="G1421" s="208" t="str">
        <f xml:space="preserve"> Calc!G$1005</f>
        <v>£m</v>
      </c>
      <c r="H1421" s="209"/>
    </row>
    <row r="1422" spans="1:8" s="208" customFormat="1" hidden="1" outlineLevel="2" x14ac:dyDescent="0.2">
      <c r="A1422" s="217"/>
      <c r="B1422" s="217"/>
      <c r="C1422" s="218"/>
      <c r="D1422" s="219"/>
      <c r="E1422" s="208" t="str">
        <f xml:space="preserve"> Calc!E$1006</f>
        <v xml:space="preserve">Ofwat - PR24 Cost of new debt revenue adjustment eligible for tax uplift in 2027-28 CPIH FYA prices (BR) </v>
      </c>
      <c r="F1422" s="209">
        <f xml:space="preserve"> Calc!F$1006</f>
        <v>0</v>
      </c>
      <c r="G1422" s="208" t="str">
        <f xml:space="preserve"> Calc!G$1006</f>
        <v>£m</v>
      </c>
      <c r="H1422" s="209"/>
    </row>
    <row r="1423" spans="1:8" s="208" customFormat="1" hidden="1" outlineLevel="2" x14ac:dyDescent="0.2">
      <c r="A1423" s="217"/>
      <c r="B1423" s="217"/>
      <c r="C1423" s="218"/>
      <c r="D1423" s="219"/>
      <c r="E1423" s="208" t="str">
        <f xml:space="preserve"> Calc!E$1007</f>
        <v xml:space="preserve">Ofwat - PR24 Cost of new debt revenue adjustment eligible for tax uplift in 2027-28 CPIH FYA prices (ADDN1) </v>
      </c>
      <c r="F1423" s="209">
        <f xml:space="preserve"> Calc!F$1007</f>
        <v>0</v>
      </c>
      <c r="G1423" s="208" t="str">
        <f xml:space="preserve"> Calc!G$1007</f>
        <v>£m</v>
      </c>
      <c r="H1423" s="209"/>
    </row>
    <row r="1424" spans="1:8" s="208" customFormat="1" hidden="1" outlineLevel="2" x14ac:dyDescent="0.2">
      <c r="A1424" s="217"/>
      <c r="B1424" s="217"/>
      <c r="C1424" s="218"/>
      <c r="D1424" s="219"/>
      <c r="E1424" s="208" t="str">
        <f xml:space="preserve"> Calc!E$1008</f>
        <v xml:space="preserve">Ofwat - PR24 Cost of new debt revenue adjustment eligible for tax uplift in 2027-28 CPIH FYA prices (ADDN2) </v>
      </c>
      <c r="F1424" s="209">
        <f xml:space="preserve"> Calc!F$1008</f>
        <v>0</v>
      </c>
      <c r="G1424" s="208" t="str">
        <f xml:space="preserve"> Calc!G$1008</f>
        <v>£m</v>
      </c>
      <c r="H1424" s="209"/>
    </row>
    <row r="1425" spans="1:8" s="208" customFormat="1" hidden="1" outlineLevel="2" x14ac:dyDescent="0.2">
      <c r="A1425" s="217"/>
      <c r="B1425" s="217"/>
      <c r="C1425" s="218"/>
      <c r="D1425" s="219"/>
      <c r="E1425" s="208" t="str">
        <f xml:space="preserve"> Calc!E$1009</f>
        <v xml:space="preserve">Ofwat - PR24 Cost of new debt revenue adjustment eligible for tax uplift in 2027-28 CPIH FYA prices (Residential retail) </v>
      </c>
      <c r="F1425" s="209">
        <f xml:space="preserve"> Calc!F$1009</f>
        <v>0</v>
      </c>
      <c r="G1425" s="208" t="str">
        <f xml:space="preserve"> Calc!G$1009</f>
        <v>£m</v>
      </c>
      <c r="H1425" s="209"/>
    </row>
    <row r="1426" spans="1:8" s="208" customFormat="1" hidden="1" outlineLevel="2" x14ac:dyDescent="0.2">
      <c r="A1426" s="217"/>
      <c r="B1426" s="217"/>
      <c r="C1426" s="218"/>
      <c r="D1426" s="219"/>
      <c r="E1426" s="208" t="str">
        <f xml:space="preserve"> Calc!E$1010</f>
        <v xml:space="preserve">Ofwat - PR24 Cost of new debt revenue adjustment eligible for tax uplift in 2027-28 CPIH FYA prices (Business retail) </v>
      </c>
      <c r="F1426" s="209">
        <f xml:space="preserve"> Calc!F$1010</f>
        <v>0</v>
      </c>
      <c r="G1426" s="208" t="str">
        <f xml:space="preserve"> Calc!G$1010</f>
        <v>£m</v>
      </c>
      <c r="H1426" s="209"/>
    </row>
    <row r="1427" spans="1:8" hidden="1" outlineLevel="2" x14ac:dyDescent="0.2">
      <c r="A1427" s="3"/>
      <c r="B1427" s="3"/>
      <c r="C1427" s="10"/>
      <c r="D1427" s="11"/>
      <c r="E1427" s="211" t="s">
        <v>1575</v>
      </c>
      <c r="F1427" s="212">
        <f xml:space="preserve"> INDEX( $F$1419:$F$1426,MATCH("*(WR)*", $E$1419:$E$1426,0 ))</f>
        <v>0</v>
      </c>
      <c r="G1427" s="211" t="s">
        <v>199</v>
      </c>
      <c r="H1427" s="4"/>
    </row>
    <row r="1428" spans="1:8" hidden="1" outlineLevel="2" x14ac:dyDescent="0.2"/>
    <row r="1429" spans="1:8" hidden="1" outlineLevel="2" x14ac:dyDescent="0.2"/>
    <row r="1430" spans="1:8" hidden="1" outlineLevel="2" x14ac:dyDescent="0.2">
      <c r="B1430" s="33" t="s">
        <v>2890</v>
      </c>
    </row>
    <row r="1431" spans="1:8" s="208" customFormat="1" hidden="1" outlineLevel="2" x14ac:dyDescent="0.2">
      <c r="A1431" s="217"/>
      <c r="B1431" s="217"/>
      <c r="C1431" s="218"/>
      <c r="D1431" s="219"/>
      <c r="E1431" s="208" t="str">
        <f xml:space="preserve"> Calc!E$1057</f>
        <v xml:space="preserve">Ofwat - PR24 Totex costs revenue adjustment eligible for tax uplift in 2027-28 CPIH FYA prices (WR) </v>
      </c>
      <c r="F1431" s="209">
        <f xml:space="preserve"> Calc!F$1057</f>
        <v>0</v>
      </c>
      <c r="G1431" s="208" t="str">
        <f xml:space="preserve"> Calc!G$1057</f>
        <v>£m</v>
      </c>
      <c r="H1431" s="209"/>
    </row>
    <row r="1432" spans="1:8" s="208" customFormat="1" hidden="1" outlineLevel="2" x14ac:dyDescent="0.2">
      <c r="A1432" s="217"/>
      <c r="B1432" s="217"/>
      <c r="C1432" s="218"/>
      <c r="D1432" s="219"/>
      <c r="E1432" s="208" t="str">
        <f xml:space="preserve"> Calc!E$1058</f>
        <v xml:space="preserve">Ofwat - PR24 Totex costs revenue adjustment eligible for tax uplift in 2027-28 CPIH FYA prices (WN) </v>
      </c>
      <c r="F1432" s="209">
        <f xml:space="preserve"> Calc!F$1058</f>
        <v>0</v>
      </c>
      <c r="G1432" s="208" t="str">
        <f xml:space="preserve"> Calc!G$1058</f>
        <v>£m</v>
      </c>
      <c r="H1432" s="209"/>
    </row>
    <row r="1433" spans="1:8" s="208" customFormat="1" hidden="1" outlineLevel="2" x14ac:dyDescent="0.2">
      <c r="A1433" s="217"/>
      <c r="B1433" s="217"/>
      <c r="C1433" s="218"/>
      <c r="D1433" s="219"/>
      <c r="E1433" s="208" t="str">
        <f xml:space="preserve"> Calc!E$1059</f>
        <v xml:space="preserve">Ofwat - PR24 Totex costs revenue adjustment eligible for tax uplift in 2027-28 CPIH FYA prices (WWN) </v>
      </c>
      <c r="F1433" s="209">
        <f xml:space="preserve"> Calc!F$1059</f>
        <v>0</v>
      </c>
      <c r="G1433" s="208" t="str">
        <f xml:space="preserve"> Calc!G$1059</f>
        <v>£m</v>
      </c>
      <c r="H1433" s="209"/>
    </row>
    <row r="1434" spans="1:8" s="208" customFormat="1" hidden="1" outlineLevel="2" x14ac:dyDescent="0.2">
      <c r="A1434" s="217"/>
      <c r="B1434" s="217"/>
      <c r="C1434" s="218"/>
      <c r="D1434" s="219"/>
      <c r="E1434" s="208" t="str">
        <f xml:space="preserve"> Calc!E$1060</f>
        <v xml:space="preserve">Ofwat - PR24 Totex costs revenue adjustment eligible for tax uplift in 2027-28 CPIH FYA prices (BR) </v>
      </c>
      <c r="F1434" s="209">
        <f xml:space="preserve"> Calc!F$1060</f>
        <v>0</v>
      </c>
      <c r="G1434" s="208" t="str">
        <f xml:space="preserve"> Calc!G$1060</f>
        <v>£m</v>
      </c>
      <c r="H1434" s="209"/>
    </row>
    <row r="1435" spans="1:8" s="208" customFormat="1" hidden="1" outlineLevel="2" x14ac:dyDescent="0.2">
      <c r="A1435" s="217"/>
      <c r="B1435" s="217"/>
      <c r="C1435" s="218"/>
      <c r="D1435" s="219"/>
      <c r="E1435" s="208" t="str">
        <f xml:space="preserve"> Calc!E$1061</f>
        <v xml:space="preserve">Ofwat - PR24 Totex costs revenue adjustment eligible for tax uplift in 2027-28 CPIH FYA prices (ADDN1) </v>
      </c>
      <c r="F1435" s="209">
        <f xml:space="preserve"> Calc!F$1061</f>
        <v>0</v>
      </c>
      <c r="G1435" s="208" t="str">
        <f xml:space="preserve"> Calc!G$1061</f>
        <v>£m</v>
      </c>
      <c r="H1435" s="209"/>
    </row>
    <row r="1436" spans="1:8" s="208" customFormat="1" hidden="1" outlineLevel="2" x14ac:dyDescent="0.2">
      <c r="A1436" s="217"/>
      <c r="B1436" s="217"/>
      <c r="C1436" s="218"/>
      <c r="D1436" s="219"/>
      <c r="E1436" s="208" t="str">
        <f xml:space="preserve"> Calc!E$1062</f>
        <v xml:space="preserve">Ofwat - PR24 Totex costs revenue adjustment eligible for tax uplift in 2027-28 CPIH FYA prices (ADDN2) </v>
      </c>
      <c r="F1436" s="209">
        <f xml:space="preserve"> Calc!F$1062</f>
        <v>0</v>
      </c>
      <c r="G1436" s="208" t="str">
        <f xml:space="preserve"> Calc!G$1062</f>
        <v>£m</v>
      </c>
      <c r="H1436" s="209"/>
    </row>
    <row r="1437" spans="1:8" s="208" customFormat="1" hidden="1" outlineLevel="2" x14ac:dyDescent="0.2">
      <c r="A1437" s="217"/>
      <c r="B1437" s="217"/>
      <c r="C1437" s="218"/>
      <c r="D1437" s="219"/>
      <c r="E1437" s="208" t="str">
        <f xml:space="preserve"> Calc!E$1063</f>
        <v xml:space="preserve">Ofwat - PR24 Totex costs revenue adjustment eligible for tax uplift in 2027-28 CPIH FYA prices (Residential retail) </v>
      </c>
      <c r="F1437" s="209">
        <f xml:space="preserve"> Calc!F$1063</f>
        <v>0</v>
      </c>
      <c r="G1437" s="208" t="str">
        <f xml:space="preserve"> Calc!G$1063</f>
        <v>£m</v>
      </c>
      <c r="H1437" s="209"/>
    </row>
    <row r="1438" spans="1:8" s="208" customFormat="1" hidden="1" outlineLevel="2" x14ac:dyDescent="0.2">
      <c r="A1438" s="217"/>
      <c r="B1438" s="217"/>
      <c r="C1438" s="218"/>
      <c r="D1438" s="219"/>
      <c r="E1438" s="208" t="str">
        <f xml:space="preserve"> Calc!E$1064</f>
        <v xml:space="preserve">Ofwat - PR24 Totex costs revenue adjustment eligible for tax uplift in 2027-28 CPIH FYA prices (Business retail) </v>
      </c>
      <c r="F1438" s="209">
        <f xml:space="preserve"> Calc!F$1064</f>
        <v>0</v>
      </c>
      <c r="G1438" s="208" t="str">
        <f xml:space="preserve"> Calc!G$1064</f>
        <v>£m</v>
      </c>
      <c r="H1438" s="209"/>
    </row>
    <row r="1439" spans="1:8" hidden="1" outlineLevel="2" x14ac:dyDescent="0.2">
      <c r="A1439" s="3"/>
      <c r="B1439" s="3"/>
      <c r="C1439" s="10"/>
      <c r="D1439" s="11"/>
      <c r="E1439" s="211" t="s">
        <v>2890</v>
      </c>
      <c r="F1439" s="212">
        <f xml:space="preserve"> INDEX( $F$1431:$F$1438,MATCH("*(WR)*", $E$1431:$E$1438,0 ))</f>
        <v>0</v>
      </c>
      <c r="G1439" s="211" t="s">
        <v>199</v>
      </c>
      <c r="H1439" s="4"/>
    </row>
    <row r="1440" spans="1:8" hidden="1" outlineLevel="2" x14ac:dyDescent="0.2"/>
    <row r="1441" spans="1:8" hidden="1" outlineLevel="2" x14ac:dyDescent="0.2"/>
    <row r="1442" spans="1:8" hidden="1" outlineLevel="2" x14ac:dyDescent="0.2">
      <c r="B1442" s="33" t="s">
        <v>1576</v>
      </c>
    </row>
    <row r="1443" spans="1:8" s="208" customFormat="1" hidden="1" outlineLevel="2" x14ac:dyDescent="0.2">
      <c r="A1443" s="217"/>
      <c r="B1443" s="217"/>
      <c r="C1443" s="218"/>
      <c r="D1443" s="219"/>
      <c r="E1443" s="208" t="str">
        <f xml:space="preserve"> Calc!E$1084</f>
        <v xml:space="preserve">Ofwat - PR24 Tax revenue adjustment eligible for tax uplift in 2027-28 CPIH FYA prices (WR) </v>
      </c>
      <c r="F1443" s="209">
        <f xml:space="preserve"> Calc!F$1084</f>
        <v>0</v>
      </c>
      <c r="G1443" s="208" t="str">
        <f xml:space="preserve"> Calc!G$1084</f>
        <v>£m</v>
      </c>
      <c r="H1443" s="209"/>
    </row>
    <row r="1444" spans="1:8" s="208" customFormat="1" hidden="1" outlineLevel="2" x14ac:dyDescent="0.2">
      <c r="A1444" s="217"/>
      <c r="B1444" s="217"/>
      <c r="C1444" s="218"/>
      <c r="D1444" s="219"/>
      <c r="E1444" s="208" t="str">
        <f xml:space="preserve"> Calc!E$1085</f>
        <v xml:space="preserve">Ofwat - PR24 Tax revenue adjustment eligible for tax uplift in 2027-28 CPIH FYA prices (WN) </v>
      </c>
      <c r="F1444" s="209">
        <f xml:space="preserve"> Calc!F$1085</f>
        <v>0</v>
      </c>
      <c r="G1444" s="208" t="str">
        <f xml:space="preserve"> Calc!G$1085</f>
        <v>£m</v>
      </c>
      <c r="H1444" s="209"/>
    </row>
    <row r="1445" spans="1:8" s="208" customFormat="1" hidden="1" outlineLevel="2" x14ac:dyDescent="0.2">
      <c r="A1445" s="217"/>
      <c r="B1445" s="217"/>
      <c r="C1445" s="218"/>
      <c r="D1445" s="219"/>
      <c r="E1445" s="208" t="str">
        <f xml:space="preserve"> Calc!E$1086</f>
        <v xml:space="preserve">Ofwat - PR24 Tax revenue adjustment eligible for tax uplift in 2027-28 CPIH FYA prices (WWN) </v>
      </c>
      <c r="F1445" s="209">
        <f xml:space="preserve"> Calc!F$1086</f>
        <v>0</v>
      </c>
      <c r="G1445" s="208" t="str">
        <f xml:space="preserve"> Calc!G$1086</f>
        <v>£m</v>
      </c>
      <c r="H1445" s="209"/>
    </row>
    <row r="1446" spans="1:8" s="208" customFormat="1" hidden="1" outlineLevel="2" x14ac:dyDescent="0.2">
      <c r="A1446" s="217"/>
      <c r="B1446" s="217"/>
      <c r="C1446" s="218"/>
      <c r="D1446" s="219"/>
      <c r="E1446" s="208" t="str">
        <f xml:space="preserve"> Calc!E$1087</f>
        <v xml:space="preserve">Ofwat - PR24 Tax revenue adjustment eligible for tax uplift in 2027-28 CPIH FYA prices (BR) </v>
      </c>
      <c r="F1446" s="209">
        <f xml:space="preserve"> Calc!F$1087</f>
        <v>0</v>
      </c>
      <c r="G1446" s="208" t="str">
        <f xml:space="preserve"> Calc!G$1087</f>
        <v>£m</v>
      </c>
      <c r="H1446" s="209"/>
    </row>
    <row r="1447" spans="1:8" s="208" customFormat="1" hidden="1" outlineLevel="2" x14ac:dyDescent="0.2">
      <c r="A1447" s="217"/>
      <c r="B1447" s="217"/>
      <c r="C1447" s="218"/>
      <c r="D1447" s="219"/>
      <c r="E1447" s="208" t="str">
        <f xml:space="preserve"> Calc!E$1088</f>
        <v xml:space="preserve">Ofwat - PR24 Tax revenue adjustment eligible for tax uplift in 2027-28 CPIH FYA prices (ADDN1) </v>
      </c>
      <c r="F1447" s="209">
        <f xml:space="preserve"> Calc!F$1088</f>
        <v>0</v>
      </c>
      <c r="G1447" s="208" t="str">
        <f xml:space="preserve"> Calc!G$1088</f>
        <v>£m</v>
      </c>
      <c r="H1447" s="209"/>
    </row>
    <row r="1448" spans="1:8" s="208" customFormat="1" hidden="1" outlineLevel="2" x14ac:dyDescent="0.2">
      <c r="A1448" s="217"/>
      <c r="B1448" s="217"/>
      <c r="C1448" s="218"/>
      <c r="D1448" s="219"/>
      <c r="E1448" s="208" t="str">
        <f xml:space="preserve"> Calc!E$1089</f>
        <v xml:space="preserve">Ofwat - PR24 Tax revenue adjustment eligible for tax uplift in 2027-28 CPIH FYA prices (ADDN2) </v>
      </c>
      <c r="F1448" s="209">
        <f xml:space="preserve"> Calc!F$1089</f>
        <v>0</v>
      </c>
      <c r="G1448" s="208" t="str">
        <f xml:space="preserve"> Calc!G$1089</f>
        <v>£m</v>
      </c>
      <c r="H1448" s="209"/>
    </row>
    <row r="1449" spans="1:8" s="208" customFormat="1" hidden="1" outlineLevel="2" x14ac:dyDescent="0.2">
      <c r="A1449" s="217"/>
      <c r="B1449" s="217"/>
      <c r="C1449" s="218"/>
      <c r="D1449" s="219"/>
      <c r="E1449" s="208" t="str">
        <f xml:space="preserve"> Calc!E$1090</f>
        <v xml:space="preserve">Ofwat - PR24 Tax revenue adjustment eligible for tax uplift in 2027-28 CPIH FYA prices (Residential retail) </v>
      </c>
      <c r="F1449" s="209">
        <f xml:space="preserve"> Calc!F$1090</f>
        <v>0</v>
      </c>
      <c r="G1449" s="208" t="str">
        <f xml:space="preserve"> Calc!G$1090</f>
        <v>£m</v>
      </c>
      <c r="H1449" s="209"/>
    </row>
    <row r="1450" spans="1:8" s="208" customFormat="1" hidden="1" outlineLevel="2" x14ac:dyDescent="0.2">
      <c r="A1450" s="217"/>
      <c r="B1450" s="217"/>
      <c r="C1450" s="218"/>
      <c r="D1450" s="219"/>
      <c r="E1450" s="208" t="str">
        <f xml:space="preserve"> Calc!E$1091</f>
        <v xml:space="preserve">Ofwat - PR24 Tax revenue adjustment eligible for tax uplift in 2027-28 CPIH FYA prices (Business retail) </v>
      </c>
      <c r="F1450" s="209">
        <f xml:space="preserve"> Calc!F$1091</f>
        <v>0</v>
      </c>
      <c r="G1450" s="208" t="str">
        <f xml:space="preserve"> Calc!G$1091</f>
        <v>£m</v>
      </c>
      <c r="H1450" s="209"/>
    </row>
    <row r="1451" spans="1:8" hidden="1" outlineLevel="2" x14ac:dyDescent="0.2">
      <c r="A1451" s="3"/>
      <c r="B1451" s="3"/>
      <c r="C1451" s="10"/>
      <c r="D1451" s="11"/>
      <c r="E1451" s="211" t="s">
        <v>1576</v>
      </c>
      <c r="F1451" s="212">
        <f xml:space="preserve"> INDEX( $F$1443:$F$1450,MATCH("*(WR)*", $E$1443:$E$1450,0 ))</f>
        <v>0</v>
      </c>
      <c r="G1451" s="211" t="s">
        <v>199</v>
      </c>
      <c r="H1451" s="4"/>
    </row>
    <row r="1452" spans="1:8" hidden="1" outlineLevel="2" x14ac:dyDescent="0.2"/>
    <row r="1453" spans="1:8" hidden="1" outlineLevel="2" x14ac:dyDescent="0.2"/>
    <row r="1454" spans="1:8" hidden="1" outlineLevel="2" x14ac:dyDescent="0.2">
      <c r="B1454" s="33" t="s">
        <v>1771</v>
      </c>
    </row>
    <row r="1455" spans="1:8" s="208" customFormat="1" hidden="1" outlineLevel="2" x14ac:dyDescent="0.2">
      <c r="A1455" s="217"/>
      <c r="B1455" s="217"/>
      <c r="C1455" s="218"/>
      <c r="D1455" s="219"/>
      <c r="E1455" s="208" t="str">
        <f xml:space="preserve"> Calc!E$1111</f>
        <v xml:space="preserve">Ofwat - PR24 Real price effects revenue adjustment eligible for tax uplift in 2027-28 CPIH FYA prices (WR) </v>
      </c>
      <c r="F1455" s="209">
        <f xml:space="preserve"> Calc!F$1111</f>
        <v>0</v>
      </c>
      <c r="G1455" s="208" t="str">
        <f xml:space="preserve"> Calc!G$1111</f>
        <v>£m</v>
      </c>
      <c r="H1455" s="209"/>
    </row>
    <row r="1456" spans="1:8" s="208" customFormat="1" hidden="1" outlineLevel="2" x14ac:dyDescent="0.2">
      <c r="A1456" s="217"/>
      <c r="B1456" s="217"/>
      <c r="C1456" s="218"/>
      <c r="D1456" s="219"/>
      <c r="E1456" s="208" t="str">
        <f xml:space="preserve"> Calc!E$1112</f>
        <v xml:space="preserve">Ofwat - PR24 Real price effects revenue adjustment eligible for tax uplift in 2027-28 CPIH FYA prices (WN) </v>
      </c>
      <c r="F1456" s="209">
        <f xml:space="preserve"> Calc!F$1112</f>
        <v>0</v>
      </c>
      <c r="G1456" s="208" t="str">
        <f xml:space="preserve"> Calc!G$1112</f>
        <v>£m</v>
      </c>
      <c r="H1456" s="209"/>
    </row>
    <row r="1457" spans="1:8" s="208" customFormat="1" hidden="1" outlineLevel="2" x14ac:dyDescent="0.2">
      <c r="A1457" s="217"/>
      <c r="B1457" s="217"/>
      <c r="C1457" s="218"/>
      <c r="D1457" s="219"/>
      <c r="E1457" s="208" t="str">
        <f xml:space="preserve"> Calc!E$1113</f>
        <v xml:space="preserve">Ofwat - PR24 Real price effects revenue adjustment eligible for tax uplift in 2027-28 CPIH FYA prices (WWN) </v>
      </c>
      <c r="F1457" s="209">
        <f xml:space="preserve"> Calc!F$1113</f>
        <v>0</v>
      </c>
      <c r="G1457" s="208" t="str">
        <f xml:space="preserve"> Calc!G$1113</f>
        <v>£m</v>
      </c>
      <c r="H1457" s="209"/>
    </row>
    <row r="1458" spans="1:8" s="208" customFormat="1" hidden="1" outlineLevel="2" x14ac:dyDescent="0.2">
      <c r="A1458" s="217"/>
      <c r="B1458" s="217"/>
      <c r="C1458" s="218"/>
      <c r="D1458" s="219"/>
      <c r="E1458" s="208" t="str">
        <f xml:space="preserve"> Calc!E$1114</f>
        <v xml:space="preserve">Ofwat - PR24 Real price effects revenue adjustment eligible for tax uplift in 2027-28 CPIH FYA prices (BR) </v>
      </c>
      <c r="F1458" s="209">
        <f xml:space="preserve"> Calc!F$1114</f>
        <v>0</v>
      </c>
      <c r="G1458" s="208" t="str">
        <f xml:space="preserve"> Calc!G$1114</f>
        <v>£m</v>
      </c>
      <c r="H1458" s="209"/>
    </row>
    <row r="1459" spans="1:8" s="208" customFormat="1" hidden="1" outlineLevel="2" x14ac:dyDescent="0.2">
      <c r="A1459" s="217"/>
      <c r="B1459" s="217"/>
      <c r="C1459" s="218"/>
      <c r="D1459" s="219"/>
      <c r="E1459" s="208" t="str">
        <f xml:space="preserve"> Calc!E$1115</f>
        <v xml:space="preserve">Ofwat - PR24 Real price effects revenue adjustment eligible for tax uplift in 2027-28 CPIH FYA prices (ADDN1) </v>
      </c>
      <c r="F1459" s="209">
        <f xml:space="preserve"> Calc!F$1115</f>
        <v>0</v>
      </c>
      <c r="G1459" s="208" t="str">
        <f xml:space="preserve"> Calc!G$1115</f>
        <v>£m</v>
      </c>
      <c r="H1459" s="209"/>
    </row>
    <row r="1460" spans="1:8" s="208" customFormat="1" hidden="1" outlineLevel="2" x14ac:dyDescent="0.2">
      <c r="A1460" s="217"/>
      <c r="B1460" s="217"/>
      <c r="C1460" s="218"/>
      <c r="D1460" s="219"/>
      <c r="E1460" s="208" t="str">
        <f xml:space="preserve"> Calc!E$1116</f>
        <v xml:space="preserve">Ofwat - PR24 Real price effects revenue adjustment eligible for tax uplift in 2027-28 CPIH FYA prices (ADDN2) </v>
      </c>
      <c r="F1460" s="209">
        <f xml:space="preserve"> Calc!F$1116</f>
        <v>0</v>
      </c>
      <c r="G1460" s="208" t="str">
        <f xml:space="preserve"> Calc!G$1116</f>
        <v>£m</v>
      </c>
      <c r="H1460" s="209"/>
    </row>
    <row r="1461" spans="1:8" s="208" customFormat="1" hidden="1" outlineLevel="2" x14ac:dyDescent="0.2">
      <c r="A1461" s="217"/>
      <c r="B1461" s="217"/>
      <c r="C1461" s="218"/>
      <c r="D1461" s="219"/>
      <c r="E1461" s="208" t="str">
        <f xml:space="preserve"> Calc!E$1117</f>
        <v xml:space="preserve">Ofwat - PR24 Real price effects revenue adjustment eligible for tax uplift in 2027-28 CPIH FYA prices (Residential retail) </v>
      </c>
      <c r="F1461" s="209">
        <f xml:space="preserve"> Calc!F$1117</f>
        <v>0</v>
      </c>
      <c r="G1461" s="208" t="str">
        <f xml:space="preserve"> Calc!G$1117</f>
        <v>£m</v>
      </c>
      <c r="H1461" s="209"/>
    </row>
    <row r="1462" spans="1:8" s="208" customFormat="1" hidden="1" outlineLevel="2" x14ac:dyDescent="0.2">
      <c r="A1462" s="217"/>
      <c r="B1462" s="217"/>
      <c r="C1462" s="218"/>
      <c r="D1462" s="219"/>
      <c r="E1462" s="208" t="str">
        <f xml:space="preserve"> Calc!E$1118</f>
        <v xml:space="preserve">Ofwat - PR24 Real price effects revenue adjustment eligible for tax uplift in 2027-28 CPIH FYA prices (Business retail) </v>
      </c>
      <c r="F1462" s="209">
        <f xml:space="preserve"> Calc!F$1118</f>
        <v>0</v>
      </c>
      <c r="G1462" s="208" t="str">
        <f xml:space="preserve"> Calc!G$1118</f>
        <v>£m</v>
      </c>
      <c r="H1462" s="209"/>
    </row>
    <row r="1463" spans="1:8" hidden="1" outlineLevel="2" x14ac:dyDescent="0.2">
      <c r="A1463" s="3"/>
      <c r="B1463" s="3"/>
      <c r="C1463" s="10"/>
      <c r="D1463" s="11"/>
      <c r="E1463" s="211" t="s">
        <v>1771</v>
      </c>
      <c r="F1463" s="212">
        <f xml:space="preserve"> INDEX( $F$1455:$F$1462,MATCH("*(WR)*", $E$1455:$E$1462,0 ))</f>
        <v>0</v>
      </c>
      <c r="G1463" s="211" t="s">
        <v>199</v>
      </c>
      <c r="H1463" s="4"/>
    </row>
    <row r="1464" spans="1:8" hidden="1" outlineLevel="2" x14ac:dyDescent="0.2"/>
    <row r="1465" spans="1:8" hidden="1" outlineLevel="2" x14ac:dyDescent="0.2"/>
    <row r="1466" spans="1:8" hidden="1" outlineLevel="2" x14ac:dyDescent="0.2">
      <c r="B1466" s="33" t="s">
        <v>2510</v>
      </c>
    </row>
    <row r="1467" spans="1:8" s="208" customFormat="1" hidden="1" outlineLevel="2" x14ac:dyDescent="0.2">
      <c r="A1467" s="217"/>
      <c r="B1467" s="217"/>
      <c r="C1467" s="218"/>
      <c r="D1467" s="219"/>
      <c r="E1467" s="208" t="str">
        <f xml:space="preserve"> Calc!E$1138</f>
        <v xml:space="preserve">Ofwat - PR24 Major projects revenue adjustment eligible for tax uplift in 2027-28 CPIH FYA prices (WR) </v>
      </c>
      <c r="F1467" s="209">
        <f xml:space="preserve"> Calc!F$1138</f>
        <v>0</v>
      </c>
      <c r="G1467" s="208" t="str">
        <f xml:space="preserve"> Calc!G$1138</f>
        <v>£m</v>
      </c>
      <c r="H1467" s="209"/>
    </row>
    <row r="1468" spans="1:8" s="208" customFormat="1" hidden="1" outlineLevel="2" x14ac:dyDescent="0.2">
      <c r="A1468" s="217"/>
      <c r="B1468" s="217"/>
      <c r="C1468" s="218"/>
      <c r="D1468" s="219"/>
      <c r="E1468" s="208" t="str">
        <f xml:space="preserve"> Calc!E$1139</f>
        <v xml:space="preserve">Ofwat - PR24 Major projects revenue adjustment eligible for tax uplift in 2027-28 CPIH FYA prices (WN) </v>
      </c>
      <c r="F1468" s="209">
        <f xml:space="preserve"> Calc!F$1139</f>
        <v>0</v>
      </c>
      <c r="G1468" s="208" t="str">
        <f xml:space="preserve"> Calc!G$1139</f>
        <v>£m</v>
      </c>
      <c r="H1468" s="209"/>
    </row>
    <row r="1469" spans="1:8" s="208" customFormat="1" hidden="1" outlineLevel="2" x14ac:dyDescent="0.2">
      <c r="A1469" s="217"/>
      <c r="B1469" s="217"/>
      <c r="C1469" s="218"/>
      <c r="D1469" s="219"/>
      <c r="E1469" s="208" t="str">
        <f xml:space="preserve"> Calc!E$1140</f>
        <v xml:space="preserve">Ofwat - PR24 Major projects revenue adjustment eligible for tax uplift in 2027-28 CPIH FYA prices (WWN) </v>
      </c>
      <c r="F1469" s="209">
        <f xml:space="preserve"> Calc!F$1140</f>
        <v>0</v>
      </c>
      <c r="G1469" s="208" t="str">
        <f xml:space="preserve"> Calc!G$1140</f>
        <v>£m</v>
      </c>
      <c r="H1469" s="209"/>
    </row>
    <row r="1470" spans="1:8" s="208" customFormat="1" hidden="1" outlineLevel="2" x14ac:dyDescent="0.2">
      <c r="A1470" s="217"/>
      <c r="B1470" s="217"/>
      <c r="C1470" s="218"/>
      <c r="D1470" s="219"/>
      <c r="E1470" s="208" t="str">
        <f xml:space="preserve"> Calc!E$1141</f>
        <v xml:space="preserve">Ofwat - PR24 Major projects revenue adjustment eligible for tax uplift in 2027-28 CPIH FYA prices (BR) </v>
      </c>
      <c r="F1470" s="209">
        <f xml:space="preserve"> Calc!F$1141</f>
        <v>0</v>
      </c>
      <c r="G1470" s="208" t="str">
        <f xml:space="preserve"> Calc!G$1141</f>
        <v>£m</v>
      </c>
      <c r="H1470" s="209"/>
    </row>
    <row r="1471" spans="1:8" s="208" customFormat="1" hidden="1" outlineLevel="2" x14ac:dyDescent="0.2">
      <c r="A1471" s="217"/>
      <c r="B1471" s="217"/>
      <c r="C1471" s="218"/>
      <c r="D1471" s="219"/>
      <c r="E1471" s="208" t="str">
        <f xml:space="preserve"> Calc!E$1142</f>
        <v xml:space="preserve">Ofwat - PR24 Major projects revenue adjustment eligible for tax uplift in 2027-28 CPIH FYA prices (ADDN1) </v>
      </c>
      <c r="F1471" s="209">
        <f xml:space="preserve"> Calc!F$1142</f>
        <v>0</v>
      </c>
      <c r="G1471" s="208" t="str">
        <f xml:space="preserve"> Calc!G$1142</f>
        <v>£m</v>
      </c>
      <c r="H1471" s="209"/>
    </row>
    <row r="1472" spans="1:8" s="208" customFormat="1" hidden="1" outlineLevel="2" x14ac:dyDescent="0.2">
      <c r="A1472" s="217"/>
      <c r="B1472" s="217"/>
      <c r="C1472" s="218"/>
      <c r="D1472" s="219"/>
      <c r="E1472" s="208" t="str">
        <f xml:space="preserve"> Calc!E$1143</f>
        <v xml:space="preserve">Ofwat - PR24 Major projects revenue adjustment eligible for tax uplift in 2027-28 CPIH FYA prices (ADDN2) </v>
      </c>
      <c r="F1472" s="209">
        <f xml:space="preserve"> Calc!F$1143</f>
        <v>0</v>
      </c>
      <c r="G1472" s="208" t="str">
        <f xml:space="preserve"> Calc!G$1143</f>
        <v>£m</v>
      </c>
      <c r="H1472" s="209"/>
    </row>
    <row r="1473" spans="1:8" s="208" customFormat="1" hidden="1" outlineLevel="2" x14ac:dyDescent="0.2">
      <c r="A1473" s="217"/>
      <c r="B1473" s="217"/>
      <c r="C1473" s="218"/>
      <c r="D1473" s="219"/>
      <c r="E1473" s="208" t="str">
        <f xml:space="preserve"> Calc!E$1144</f>
        <v xml:space="preserve">Ofwat - PR24 Major projects revenue adjustment eligible for tax uplift in 2027-28 CPIH FYA prices (Residential retail) </v>
      </c>
      <c r="F1473" s="209">
        <f xml:space="preserve"> Calc!F$1144</f>
        <v>0</v>
      </c>
      <c r="G1473" s="208" t="str">
        <f xml:space="preserve"> Calc!G$1144</f>
        <v>£m</v>
      </c>
      <c r="H1473" s="209"/>
    </row>
    <row r="1474" spans="1:8" s="208" customFormat="1" hidden="1" outlineLevel="2" x14ac:dyDescent="0.2">
      <c r="A1474" s="217"/>
      <c r="B1474" s="217"/>
      <c r="C1474" s="218"/>
      <c r="D1474" s="219"/>
      <c r="E1474" s="208" t="str">
        <f xml:space="preserve"> Calc!E$1145</f>
        <v xml:space="preserve">Ofwat - PR24 Major projects revenue adjustment eligible for tax uplift in 2027-28 CPIH FYA prices (Business retail) </v>
      </c>
      <c r="F1474" s="209">
        <f xml:space="preserve"> Calc!F$1145</f>
        <v>0</v>
      </c>
      <c r="G1474" s="208" t="str">
        <f xml:space="preserve"> Calc!G$1145</f>
        <v>£m</v>
      </c>
      <c r="H1474" s="209"/>
    </row>
    <row r="1475" spans="1:8" hidden="1" outlineLevel="2" x14ac:dyDescent="0.2">
      <c r="A1475" s="3"/>
      <c r="B1475" s="3"/>
      <c r="C1475" s="10"/>
      <c r="D1475" s="11"/>
      <c r="E1475" s="211" t="s">
        <v>2510</v>
      </c>
      <c r="F1475" s="212">
        <f xml:space="preserve"> INDEX( $F$1467:$F$1474,MATCH("*(WR)*", $E$1467:$E$1474,0 ))</f>
        <v>0</v>
      </c>
      <c r="G1475" s="211" t="s">
        <v>199</v>
      </c>
      <c r="H1475" s="4"/>
    </row>
    <row r="1476" spans="1:8" hidden="1" outlineLevel="2" x14ac:dyDescent="0.2"/>
    <row r="1477" spans="1:8" hidden="1" outlineLevel="2" x14ac:dyDescent="0.2"/>
    <row r="1478" spans="1:8" hidden="1" outlineLevel="2" x14ac:dyDescent="0.2">
      <c r="B1478" s="33" t="s">
        <v>3068</v>
      </c>
    </row>
    <row r="1479" spans="1:8" s="208" customFormat="1" hidden="1" outlineLevel="2" x14ac:dyDescent="0.2">
      <c r="A1479" s="217"/>
      <c r="B1479" s="217"/>
      <c r="C1479" s="218"/>
      <c r="D1479" s="219"/>
      <c r="E1479" s="208" t="str">
        <f xml:space="preserve"> Calc!E$1165</f>
        <v xml:space="preserve">Ofwat - PR24 Cost change process revenue adjustment eligible for tax uplift in 2027-28 CPIH FYA prices (WR) </v>
      </c>
      <c r="F1479" s="209">
        <f xml:space="preserve"> Calc!F$1165</f>
        <v>0</v>
      </c>
      <c r="G1479" s="208" t="str">
        <f xml:space="preserve"> Calc!G$1165</f>
        <v>£m</v>
      </c>
      <c r="H1479" s="209"/>
    </row>
    <row r="1480" spans="1:8" s="208" customFormat="1" hidden="1" outlineLevel="2" x14ac:dyDescent="0.2">
      <c r="A1480" s="217"/>
      <c r="B1480" s="217"/>
      <c r="C1480" s="218"/>
      <c r="D1480" s="219"/>
      <c r="E1480" s="208" t="str">
        <f xml:space="preserve"> Calc!E$1166</f>
        <v xml:space="preserve">Ofwat - PR24 Cost change process revenue adjustment eligible for tax uplift in 2027-28 CPIH FYA prices (WN) </v>
      </c>
      <c r="F1480" s="209">
        <f xml:space="preserve"> Calc!F$1166</f>
        <v>0</v>
      </c>
      <c r="G1480" s="208" t="str">
        <f xml:space="preserve"> Calc!G$1166</f>
        <v>£m</v>
      </c>
      <c r="H1480" s="209"/>
    </row>
    <row r="1481" spans="1:8" s="208" customFormat="1" hidden="1" outlineLevel="2" x14ac:dyDescent="0.2">
      <c r="A1481" s="217"/>
      <c r="B1481" s="217"/>
      <c r="C1481" s="218"/>
      <c r="D1481" s="219"/>
      <c r="E1481" s="208" t="str">
        <f xml:space="preserve"> Calc!E$1167</f>
        <v xml:space="preserve">Ofwat - PR24 Cost change process revenue adjustment eligible for tax uplift in 2027-28 CPIH FYA prices (WWN) </v>
      </c>
      <c r="F1481" s="209">
        <f xml:space="preserve"> Calc!F$1167</f>
        <v>0</v>
      </c>
      <c r="G1481" s="208" t="str">
        <f xml:space="preserve"> Calc!G$1167</f>
        <v>£m</v>
      </c>
      <c r="H1481" s="209"/>
    </row>
    <row r="1482" spans="1:8" s="208" customFormat="1" hidden="1" outlineLevel="2" x14ac:dyDescent="0.2">
      <c r="A1482" s="217"/>
      <c r="B1482" s="217"/>
      <c r="C1482" s="218"/>
      <c r="D1482" s="219"/>
      <c r="E1482" s="208" t="str">
        <f xml:space="preserve"> Calc!E$1168</f>
        <v xml:space="preserve">Ofwat - PR24 Cost change process revenue adjustment eligible for tax uplift in 2027-28 CPIH FYA prices (BR) </v>
      </c>
      <c r="F1482" s="209">
        <f xml:space="preserve"> Calc!F$1168</f>
        <v>0</v>
      </c>
      <c r="G1482" s="208" t="str">
        <f xml:space="preserve"> Calc!G$1168</f>
        <v>£m</v>
      </c>
      <c r="H1482" s="209"/>
    </row>
    <row r="1483" spans="1:8" s="208" customFormat="1" hidden="1" outlineLevel="2" x14ac:dyDescent="0.2">
      <c r="A1483" s="217"/>
      <c r="B1483" s="217"/>
      <c r="C1483" s="218"/>
      <c r="D1483" s="219"/>
      <c r="E1483" s="208" t="str">
        <f xml:space="preserve"> Calc!E$1169</f>
        <v xml:space="preserve">Ofwat - PR24 Cost change process revenue adjustment eligible for tax uplift in 2027-28 CPIH FYA prices (ADDN1) </v>
      </c>
      <c r="F1483" s="209">
        <f xml:space="preserve"> Calc!F$1169</f>
        <v>0</v>
      </c>
      <c r="G1483" s="208" t="str">
        <f xml:space="preserve"> Calc!G$1169</f>
        <v>£m</v>
      </c>
      <c r="H1483" s="209"/>
    </row>
    <row r="1484" spans="1:8" s="208" customFormat="1" hidden="1" outlineLevel="2" x14ac:dyDescent="0.2">
      <c r="A1484" s="217"/>
      <c r="B1484" s="217"/>
      <c r="C1484" s="218"/>
      <c r="D1484" s="219"/>
      <c r="E1484" s="208" t="str">
        <f xml:space="preserve"> Calc!E$1170</f>
        <v xml:space="preserve">Ofwat - PR24 Cost change process revenue adjustment eligible for tax uplift in 2027-28 CPIH FYA prices (ADDN2) </v>
      </c>
      <c r="F1484" s="209">
        <f xml:space="preserve"> Calc!F$1170</f>
        <v>0</v>
      </c>
      <c r="G1484" s="208" t="str">
        <f xml:space="preserve"> Calc!G$1170</f>
        <v>£m</v>
      </c>
      <c r="H1484" s="209"/>
    </row>
    <row r="1485" spans="1:8" s="208" customFormat="1" hidden="1" outlineLevel="2" x14ac:dyDescent="0.2">
      <c r="A1485" s="217"/>
      <c r="B1485" s="217"/>
      <c r="C1485" s="218"/>
      <c r="D1485" s="219"/>
      <c r="E1485" s="208" t="str">
        <f xml:space="preserve"> Calc!E$1171</f>
        <v xml:space="preserve">Ofwat - PR24 Cost change process revenue adjustment eligible for tax uplift in 2027-28 CPIH FYA prices (Residential retail) </v>
      </c>
      <c r="F1485" s="209">
        <f xml:space="preserve"> Calc!F$1171</f>
        <v>0</v>
      </c>
      <c r="G1485" s="208" t="str">
        <f xml:space="preserve"> Calc!G$1171</f>
        <v>£m</v>
      </c>
      <c r="H1485" s="209"/>
    </row>
    <row r="1486" spans="1:8" s="208" customFormat="1" hidden="1" outlineLevel="2" x14ac:dyDescent="0.2">
      <c r="A1486" s="217"/>
      <c r="B1486" s="217"/>
      <c r="C1486" s="218"/>
      <c r="D1486" s="219"/>
      <c r="E1486" s="208" t="str">
        <f xml:space="preserve"> Calc!E$1172</f>
        <v xml:space="preserve">Ofwat - PR24 Cost change process revenue adjustment eligible for tax uplift in 2027-28 CPIH FYA prices (Business retail) </v>
      </c>
      <c r="F1486" s="209">
        <f xml:space="preserve"> Calc!F$1172</f>
        <v>0</v>
      </c>
      <c r="G1486" s="208" t="str">
        <f xml:space="preserve"> Calc!G$1172</f>
        <v>£m</v>
      </c>
      <c r="H1486" s="209"/>
    </row>
    <row r="1487" spans="1:8" hidden="1" outlineLevel="2" x14ac:dyDescent="0.2">
      <c r="A1487" s="3"/>
      <c r="B1487" s="3"/>
      <c r="C1487" s="10"/>
      <c r="D1487" s="11"/>
      <c r="E1487" s="211" t="s">
        <v>3068</v>
      </c>
      <c r="F1487" s="212">
        <f xml:space="preserve"> INDEX( $F$1479:$F$1486,MATCH("*(WR)*", $E$1479:$E$1486,0 ))</f>
        <v>0</v>
      </c>
      <c r="G1487" s="211" t="s">
        <v>199</v>
      </c>
      <c r="H1487" s="4"/>
    </row>
    <row r="1488" spans="1:8" hidden="1" outlineLevel="2" x14ac:dyDescent="0.2"/>
    <row r="1489" spans="1:8" hidden="1" outlineLevel="2" x14ac:dyDescent="0.2"/>
    <row r="1490" spans="1:8" hidden="1" outlineLevel="2" x14ac:dyDescent="0.2">
      <c r="B1490" s="33" t="s">
        <v>250</v>
      </c>
    </row>
    <row r="1491" spans="1:8" s="208" customFormat="1" hidden="1" outlineLevel="2" x14ac:dyDescent="0.2">
      <c r="A1491" s="217"/>
      <c r="B1491" s="217"/>
      <c r="C1491" s="218"/>
      <c r="D1491" s="219"/>
      <c r="E1491" s="208" t="str">
        <f xml:space="preserve"> Calc!E$1192</f>
        <v xml:space="preserve">Ofwat - PR24 Havant Thicket - cost of debt revenue adjustment eligible for tax uplift in 2027-28 CPIH FYA prices (WR) </v>
      </c>
      <c r="F1491" s="209">
        <f xml:space="preserve"> Calc!F$1192</f>
        <v>0</v>
      </c>
      <c r="G1491" s="208" t="str">
        <f xml:space="preserve"> Calc!G$1192</f>
        <v>£m</v>
      </c>
      <c r="H1491" s="209"/>
    </row>
    <row r="1492" spans="1:8" s="208" customFormat="1" hidden="1" outlineLevel="2" x14ac:dyDescent="0.2">
      <c r="A1492" s="217"/>
      <c r="B1492" s="217"/>
      <c r="C1492" s="218"/>
      <c r="D1492" s="219"/>
      <c r="E1492" s="208" t="str">
        <f xml:space="preserve"> Calc!E$1193</f>
        <v xml:space="preserve">Ofwat - PR24 Havant Thicket - cost of debt revenue adjustment eligible for tax uplift in 2027-28 CPIH FYA prices (WN) </v>
      </c>
      <c r="F1492" s="209">
        <f xml:space="preserve"> Calc!F$1193</f>
        <v>0</v>
      </c>
      <c r="G1492" s="208" t="str">
        <f xml:space="preserve"> Calc!G$1193</f>
        <v>£m</v>
      </c>
      <c r="H1492" s="209"/>
    </row>
    <row r="1493" spans="1:8" s="208" customFormat="1" hidden="1" outlineLevel="2" x14ac:dyDescent="0.2">
      <c r="A1493" s="217"/>
      <c r="B1493" s="217"/>
      <c r="C1493" s="218"/>
      <c r="D1493" s="219"/>
      <c r="E1493" s="208" t="str">
        <f xml:space="preserve"> Calc!E$1194</f>
        <v xml:space="preserve">Ofwat - PR24 Havant Thicket - cost of debt revenue adjustment eligible for tax uplift in 2027-28 CPIH FYA prices (WWN) </v>
      </c>
      <c r="F1493" s="209">
        <f xml:space="preserve"> Calc!F$1194</f>
        <v>0</v>
      </c>
      <c r="G1493" s="208" t="str">
        <f xml:space="preserve"> Calc!G$1194</f>
        <v>£m</v>
      </c>
      <c r="H1493" s="209"/>
    </row>
    <row r="1494" spans="1:8" s="208" customFormat="1" hidden="1" outlineLevel="2" x14ac:dyDescent="0.2">
      <c r="A1494" s="217"/>
      <c r="B1494" s="217"/>
      <c r="C1494" s="218"/>
      <c r="D1494" s="219"/>
      <c r="E1494" s="208" t="str">
        <f xml:space="preserve"> Calc!E$1195</f>
        <v xml:space="preserve">Ofwat - PR24 Havant Thicket - cost of debt revenue adjustment eligible for tax uplift in 2027-28 CPIH FYA prices (BR) </v>
      </c>
      <c r="F1494" s="209">
        <f xml:space="preserve"> Calc!F$1195</f>
        <v>0</v>
      </c>
      <c r="G1494" s="208" t="str">
        <f xml:space="preserve"> Calc!G$1195</f>
        <v>£m</v>
      </c>
      <c r="H1494" s="209"/>
    </row>
    <row r="1495" spans="1:8" s="208" customFormat="1" hidden="1" outlineLevel="2" x14ac:dyDescent="0.2">
      <c r="A1495" s="217"/>
      <c r="B1495" s="217"/>
      <c r="C1495" s="218"/>
      <c r="D1495" s="219"/>
      <c r="E1495" s="208" t="str">
        <f xml:space="preserve"> Calc!E$1196</f>
        <v xml:space="preserve">Ofwat - PR24 Havant Thicket - cost of debt revenue adjustment eligible for tax uplift in 2027-28 CPIH FYA prices (ADDN1) </v>
      </c>
      <c r="F1495" s="209">
        <f xml:space="preserve"> Calc!F$1196</f>
        <v>0</v>
      </c>
      <c r="G1495" s="208" t="str">
        <f xml:space="preserve"> Calc!G$1196</f>
        <v>£m</v>
      </c>
      <c r="H1495" s="209"/>
    </row>
    <row r="1496" spans="1:8" s="208" customFormat="1" hidden="1" outlineLevel="2" x14ac:dyDescent="0.2">
      <c r="A1496" s="217"/>
      <c r="B1496" s="217"/>
      <c r="C1496" s="218"/>
      <c r="D1496" s="219"/>
      <c r="E1496" s="208" t="str">
        <f xml:space="preserve"> Calc!E$1197</f>
        <v xml:space="preserve">Ofwat - PR24 Havant Thicket - cost of debt revenue adjustment eligible for tax uplift in 2027-28 CPIH FYA prices (ADDN2) </v>
      </c>
      <c r="F1496" s="209">
        <f xml:space="preserve"> Calc!F$1197</f>
        <v>0</v>
      </c>
      <c r="G1496" s="208" t="str">
        <f xml:space="preserve"> Calc!G$1197</f>
        <v>£m</v>
      </c>
      <c r="H1496" s="209"/>
    </row>
    <row r="1497" spans="1:8" s="208" customFormat="1" hidden="1" outlineLevel="2" x14ac:dyDescent="0.2">
      <c r="A1497" s="217"/>
      <c r="B1497" s="217"/>
      <c r="C1497" s="218"/>
      <c r="D1497" s="219"/>
      <c r="E1497" s="208" t="str">
        <f xml:space="preserve"> Calc!E$1198</f>
        <v xml:space="preserve">Ofwat - PR24 Havant Thicket - cost of debt revenue adjustment eligible for tax uplift in 2027-28 CPIH FYA prices (Residential retail) </v>
      </c>
      <c r="F1497" s="209">
        <f xml:space="preserve"> Calc!F$1198</f>
        <v>0</v>
      </c>
      <c r="G1497" s="208" t="str">
        <f xml:space="preserve"> Calc!G$1198</f>
        <v>£m</v>
      </c>
      <c r="H1497" s="209"/>
    </row>
    <row r="1498" spans="1:8" s="208" customFormat="1" hidden="1" outlineLevel="2" x14ac:dyDescent="0.2">
      <c r="A1498" s="217"/>
      <c r="B1498" s="217"/>
      <c r="C1498" s="218"/>
      <c r="D1498" s="219"/>
      <c r="E1498" s="208" t="str">
        <f xml:space="preserve"> Calc!E$1199</f>
        <v xml:space="preserve">Ofwat - PR24 Havant Thicket - cost of debt revenue adjustment eligible for tax uplift in 2027-28 CPIH FYA prices (Business retail) </v>
      </c>
      <c r="F1498" s="209">
        <f xml:space="preserve"> Calc!F$1199</f>
        <v>0</v>
      </c>
      <c r="G1498" s="208" t="str">
        <f xml:space="preserve"> Calc!G$1199</f>
        <v>£m</v>
      </c>
      <c r="H1498" s="209"/>
    </row>
    <row r="1499" spans="1:8" hidden="1" outlineLevel="2" x14ac:dyDescent="0.2">
      <c r="A1499" s="3"/>
      <c r="B1499" s="3"/>
      <c r="C1499" s="10"/>
      <c r="D1499" s="11"/>
      <c r="E1499" s="211" t="s">
        <v>250</v>
      </c>
      <c r="F1499" s="212">
        <f xml:space="preserve"> INDEX( $F$1491:$F$1498,MATCH("*(WR)*", $E$1491:$E$1498,0 ))</f>
        <v>0</v>
      </c>
      <c r="G1499" s="211" t="s">
        <v>199</v>
      </c>
      <c r="H1499" s="4"/>
    </row>
    <row r="1500" spans="1:8" hidden="1" outlineLevel="2" x14ac:dyDescent="0.2"/>
    <row r="1501" spans="1:8" hidden="1" outlineLevel="2" x14ac:dyDescent="0.2"/>
    <row r="1502" spans="1:8" hidden="1" outlineLevel="2" x14ac:dyDescent="0.2">
      <c r="B1502" s="33" t="s">
        <v>251</v>
      </c>
    </row>
    <row r="1503" spans="1:8" s="208" customFormat="1" hidden="1" outlineLevel="2" x14ac:dyDescent="0.2">
      <c r="A1503" s="217"/>
      <c r="B1503" s="217"/>
      <c r="C1503" s="218"/>
      <c r="D1503" s="219"/>
      <c r="E1503" s="208" t="str">
        <f xml:space="preserve"> Calc!E$1219</f>
        <v xml:space="preserve">Ofwat - PR24 Innovation and water efficiency revenue adjustment eligible for tax uplift in 2027-28 CPIH FYA prices (WR) </v>
      </c>
      <c r="F1503" s="209">
        <f xml:space="preserve"> Calc!F$1219</f>
        <v>0</v>
      </c>
      <c r="G1503" s="208" t="str">
        <f xml:space="preserve"> Calc!G$1219</f>
        <v>£m</v>
      </c>
      <c r="H1503" s="209"/>
    </row>
    <row r="1504" spans="1:8" s="208" customFormat="1" hidden="1" outlineLevel="2" x14ac:dyDescent="0.2">
      <c r="A1504" s="217"/>
      <c r="B1504" s="217"/>
      <c r="C1504" s="218"/>
      <c r="D1504" s="219"/>
      <c r="E1504" s="208" t="str">
        <f xml:space="preserve"> Calc!E$1220</f>
        <v xml:space="preserve">Ofwat - PR24 Innovation and water efficiency revenue adjustment eligible for tax uplift in 2027-28 CPIH FYA prices (WN) </v>
      </c>
      <c r="F1504" s="209">
        <f xml:space="preserve"> Calc!F$1220</f>
        <v>0</v>
      </c>
      <c r="G1504" s="208" t="str">
        <f xml:space="preserve"> Calc!G$1220</f>
        <v>£m</v>
      </c>
      <c r="H1504" s="209"/>
    </row>
    <row r="1505" spans="1:8" s="208" customFormat="1" hidden="1" outlineLevel="2" x14ac:dyDescent="0.2">
      <c r="A1505" s="217"/>
      <c r="B1505" s="217"/>
      <c r="C1505" s="218"/>
      <c r="D1505" s="219"/>
      <c r="E1505" s="208" t="str">
        <f xml:space="preserve"> Calc!E$1221</f>
        <v xml:space="preserve">Ofwat - PR24 Innovation and water efficiency revenue adjustment eligible for tax uplift in 2027-28 CPIH FYA prices (WWN) </v>
      </c>
      <c r="F1505" s="209">
        <f xml:space="preserve"> Calc!F$1221</f>
        <v>0</v>
      </c>
      <c r="G1505" s="208" t="str">
        <f xml:space="preserve"> Calc!G$1221</f>
        <v>£m</v>
      </c>
      <c r="H1505" s="209"/>
    </row>
    <row r="1506" spans="1:8" s="208" customFormat="1" hidden="1" outlineLevel="2" x14ac:dyDescent="0.2">
      <c r="A1506" s="217"/>
      <c r="B1506" s="217"/>
      <c r="C1506" s="218"/>
      <c r="D1506" s="219"/>
      <c r="E1506" s="208" t="str">
        <f xml:space="preserve"> Calc!E$1222</f>
        <v xml:space="preserve">Ofwat - PR24 Innovation and water efficiency revenue adjustment eligible for tax uplift in 2027-28 CPIH FYA prices (BR) </v>
      </c>
      <c r="F1506" s="209">
        <f xml:space="preserve"> Calc!F$1222</f>
        <v>0</v>
      </c>
      <c r="G1506" s="208" t="str">
        <f xml:space="preserve"> Calc!G$1222</f>
        <v>£m</v>
      </c>
      <c r="H1506" s="209"/>
    </row>
    <row r="1507" spans="1:8" s="208" customFormat="1" hidden="1" outlineLevel="2" x14ac:dyDescent="0.2">
      <c r="A1507" s="217"/>
      <c r="B1507" s="217"/>
      <c r="C1507" s="218"/>
      <c r="D1507" s="219"/>
      <c r="E1507" s="208" t="str">
        <f xml:space="preserve"> Calc!E$1223</f>
        <v xml:space="preserve">Ofwat - PR24 Innovation and water efficiency revenue adjustment eligible for tax uplift in 2027-28 CPIH FYA prices (ADDN1) </v>
      </c>
      <c r="F1507" s="209">
        <f xml:space="preserve"> Calc!F$1223</f>
        <v>0</v>
      </c>
      <c r="G1507" s="208" t="str">
        <f xml:space="preserve"> Calc!G$1223</f>
        <v>£m</v>
      </c>
      <c r="H1507" s="209"/>
    </row>
    <row r="1508" spans="1:8" s="208" customFormat="1" hidden="1" outlineLevel="2" x14ac:dyDescent="0.2">
      <c r="A1508" s="217"/>
      <c r="B1508" s="217"/>
      <c r="C1508" s="218"/>
      <c r="D1508" s="219"/>
      <c r="E1508" s="208" t="str">
        <f xml:space="preserve"> Calc!E$1224</f>
        <v xml:space="preserve">Ofwat - PR24 Innovation and water efficiency revenue adjustment eligible for tax uplift in 2027-28 CPIH FYA prices (ADDN2) </v>
      </c>
      <c r="F1508" s="209">
        <f xml:space="preserve"> Calc!F$1224</f>
        <v>0</v>
      </c>
      <c r="G1508" s="208" t="str">
        <f xml:space="preserve"> Calc!G$1224</f>
        <v>£m</v>
      </c>
      <c r="H1508" s="209"/>
    </row>
    <row r="1509" spans="1:8" s="208" customFormat="1" hidden="1" outlineLevel="2" x14ac:dyDescent="0.2">
      <c r="A1509" s="217"/>
      <c r="B1509" s="217"/>
      <c r="C1509" s="218"/>
      <c r="D1509" s="219"/>
      <c r="E1509" s="208" t="str">
        <f xml:space="preserve"> Calc!E$1225</f>
        <v xml:space="preserve">Ofwat - PR24 Innovation and water efficiency revenue adjustment eligible for tax uplift in 2027-28 CPIH FYA prices (Residential retail) </v>
      </c>
      <c r="F1509" s="209">
        <f xml:space="preserve"> Calc!F$1225</f>
        <v>0</v>
      </c>
      <c r="G1509" s="208" t="str">
        <f xml:space="preserve"> Calc!G$1225</f>
        <v>£m</v>
      </c>
      <c r="H1509" s="209"/>
    </row>
    <row r="1510" spans="1:8" s="208" customFormat="1" hidden="1" outlineLevel="2" x14ac:dyDescent="0.2">
      <c r="A1510" s="217"/>
      <c r="B1510" s="217"/>
      <c r="C1510" s="218"/>
      <c r="D1510" s="219"/>
      <c r="E1510" s="208" t="str">
        <f xml:space="preserve"> Calc!E$1226</f>
        <v xml:space="preserve">Ofwat - PR24 Innovation and water efficiency revenue adjustment eligible for tax uplift in 2027-28 CPIH FYA prices (Business retail) </v>
      </c>
      <c r="F1510" s="209">
        <f xml:space="preserve"> Calc!F$1226</f>
        <v>0</v>
      </c>
      <c r="G1510" s="208" t="str">
        <f xml:space="preserve"> Calc!G$1226</f>
        <v>£m</v>
      </c>
      <c r="H1510" s="209"/>
    </row>
    <row r="1511" spans="1:8" hidden="1" outlineLevel="2" x14ac:dyDescent="0.2">
      <c r="A1511" s="3"/>
      <c r="B1511" s="3"/>
      <c r="C1511" s="10"/>
      <c r="D1511" s="11"/>
      <c r="E1511" s="211" t="s">
        <v>251</v>
      </c>
      <c r="F1511" s="212">
        <f xml:space="preserve"> INDEX( $F$1503:$F$1510,MATCH("*(WR)*", $E$1503:$E$1510,0 ))</f>
        <v>0</v>
      </c>
      <c r="G1511" s="211" t="s">
        <v>199</v>
      </c>
      <c r="H1511" s="4"/>
    </row>
    <row r="1512" spans="1:8" hidden="1" outlineLevel="2" x14ac:dyDescent="0.2"/>
    <row r="1513" spans="1:8" hidden="1" outlineLevel="2" x14ac:dyDescent="0.2"/>
    <row r="1514" spans="1:8" hidden="1" outlineLevel="2" x14ac:dyDescent="0.2">
      <c r="B1514" s="33" t="s">
        <v>590</v>
      </c>
    </row>
    <row r="1515" spans="1:8" s="208" customFormat="1" hidden="1" outlineLevel="2" x14ac:dyDescent="0.2">
      <c r="A1515" s="217"/>
      <c r="B1515" s="217"/>
      <c r="C1515" s="218"/>
      <c r="D1515" s="219"/>
      <c r="E1515" s="208" t="str">
        <f xml:space="preserve"> Calc!E$1246</f>
        <v xml:space="preserve">Ofwat - PR24 QAA revenue adjustment eligible for tax uplift in 2027-28 CPIH FYA prices (WR) </v>
      </c>
      <c r="F1515" s="209">
        <f xml:space="preserve"> Calc!F$1246</f>
        <v>0</v>
      </c>
      <c r="G1515" s="208" t="str">
        <f xml:space="preserve"> Calc!G$1246</f>
        <v>£m</v>
      </c>
      <c r="H1515" s="209"/>
    </row>
    <row r="1516" spans="1:8" s="208" customFormat="1" hidden="1" outlineLevel="2" x14ac:dyDescent="0.2">
      <c r="A1516" s="217"/>
      <c r="B1516" s="217"/>
      <c r="C1516" s="218"/>
      <c r="D1516" s="219"/>
      <c r="E1516" s="208" t="str">
        <f xml:space="preserve"> Calc!E$1247</f>
        <v xml:space="preserve">Ofwat - PR24 QAA revenue adjustment eligible for tax uplift in 2027-28 CPIH FYA prices (WN) </v>
      </c>
      <c r="F1516" s="209">
        <f xml:space="preserve"> Calc!F$1247</f>
        <v>0</v>
      </c>
      <c r="G1516" s="208" t="str">
        <f xml:space="preserve"> Calc!G$1247</f>
        <v>£m</v>
      </c>
      <c r="H1516" s="209"/>
    </row>
    <row r="1517" spans="1:8" s="208" customFormat="1" hidden="1" outlineLevel="2" x14ac:dyDescent="0.2">
      <c r="A1517" s="217"/>
      <c r="B1517" s="217"/>
      <c r="C1517" s="218"/>
      <c r="D1517" s="219"/>
      <c r="E1517" s="208" t="str">
        <f xml:space="preserve"> Calc!E$1248</f>
        <v xml:space="preserve">Ofwat - PR24 QAA revenue adjustment eligible for tax uplift in 2027-28 CPIH FYA prices (WWN) </v>
      </c>
      <c r="F1517" s="209">
        <f xml:space="preserve"> Calc!F$1248</f>
        <v>0</v>
      </c>
      <c r="G1517" s="208" t="str">
        <f xml:space="preserve"> Calc!G$1248</f>
        <v>£m</v>
      </c>
      <c r="H1517" s="209"/>
    </row>
    <row r="1518" spans="1:8" s="208" customFormat="1" hidden="1" outlineLevel="2" x14ac:dyDescent="0.2">
      <c r="A1518" s="217"/>
      <c r="B1518" s="217"/>
      <c r="C1518" s="218"/>
      <c r="D1518" s="219"/>
      <c r="E1518" s="208" t="str">
        <f xml:space="preserve"> Calc!E$1249</f>
        <v xml:space="preserve">Ofwat - PR24 QAA revenue adjustment eligible for tax uplift in 2027-28 CPIH FYA prices (BR) </v>
      </c>
      <c r="F1518" s="209">
        <f xml:space="preserve"> Calc!F$1249</f>
        <v>0</v>
      </c>
      <c r="G1518" s="208" t="str">
        <f xml:space="preserve"> Calc!G$1249</f>
        <v>£m</v>
      </c>
      <c r="H1518" s="209"/>
    </row>
    <row r="1519" spans="1:8" s="208" customFormat="1" hidden="1" outlineLevel="2" x14ac:dyDescent="0.2">
      <c r="A1519" s="217"/>
      <c r="B1519" s="217"/>
      <c r="C1519" s="218"/>
      <c r="D1519" s="219"/>
      <c r="E1519" s="208" t="str">
        <f xml:space="preserve"> Calc!E$1250</f>
        <v xml:space="preserve">Ofwat - PR24 QAA revenue adjustment eligible for tax uplift in 2027-28 CPIH FYA prices (ADDN1) </v>
      </c>
      <c r="F1519" s="209">
        <f xml:space="preserve"> Calc!F$1250</f>
        <v>0</v>
      </c>
      <c r="G1519" s="208" t="str">
        <f xml:space="preserve"> Calc!G$1250</f>
        <v>£m</v>
      </c>
      <c r="H1519" s="209"/>
    </row>
    <row r="1520" spans="1:8" s="208" customFormat="1" hidden="1" outlineLevel="2" x14ac:dyDescent="0.2">
      <c r="A1520" s="217"/>
      <c r="B1520" s="217"/>
      <c r="C1520" s="218"/>
      <c r="D1520" s="219"/>
      <c r="E1520" s="208" t="str">
        <f xml:space="preserve"> Calc!E$1251</f>
        <v xml:space="preserve">Ofwat - PR24 QAA revenue adjustment eligible for tax uplift in 2027-28 CPIH FYA prices (ADDN2) </v>
      </c>
      <c r="F1520" s="209">
        <f xml:space="preserve"> Calc!F$1251</f>
        <v>0</v>
      </c>
      <c r="G1520" s="208" t="str">
        <f xml:space="preserve"> Calc!G$1251</f>
        <v>£m</v>
      </c>
      <c r="H1520" s="209"/>
    </row>
    <row r="1521" spans="1:8" s="208" customFormat="1" hidden="1" outlineLevel="2" x14ac:dyDescent="0.2">
      <c r="A1521" s="217"/>
      <c r="B1521" s="217"/>
      <c r="C1521" s="218"/>
      <c r="D1521" s="219"/>
      <c r="E1521" s="208" t="str">
        <f xml:space="preserve"> Calc!E$1252</f>
        <v xml:space="preserve">Ofwat - PR24 QAA revenue adjustment eligible for tax uplift in 2027-28 CPIH FYA prices (Residential retail) </v>
      </c>
      <c r="F1521" s="209">
        <f xml:space="preserve"> Calc!F$1252</f>
        <v>0</v>
      </c>
      <c r="G1521" s="208" t="str">
        <f xml:space="preserve"> Calc!G$1252</f>
        <v>£m</v>
      </c>
      <c r="H1521" s="209"/>
    </row>
    <row r="1522" spans="1:8" s="208" customFormat="1" hidden="1" outlineLevel="2" x14ac:dyDescent="0.2">
      <c r="A1522" s="217"/>
      <c r="B1522" s="217"/>
      <c r="C1522" s="218"/>
      <c r="D1522" s="219"/>
      <c r="E1522" s="208" t="str">
        <f xml:space="preserve"> Calc!E$1253</f>
        <v xml:space="preserve">Ofwat - PR24 QAA revenue adjustment eligible for tax uplift in 2027-28 CPIH FYA prices (Business retail) </v>
      </c>
      <c r="F1522" s="209">
        <f xml:space="preserve"> Calc!F$1253</f>
        <v>0</v>
      </c>
      <c r="G1522" s="208" t="str">
        <f xml:space="preserve"> Calc!G$1253</f>
        <v>£m</v>
      </c>
      <c r="H1522" s="209"/>
    </row>
    <row r="1523" spans="1:8" hidden="1" outlineLevel="2" x14ac:dyDescent="0.2">
      <c r="A1523" s="3"/>
      <c r="B1523" s="3"/>
      <c r="C1523" s="10"/>
      <c r="D1523" s="11"/>
      <c r="E1523" s="211" t="s">
        <v>590</v>
      </c>
      <c r="F1523" s="212">
        <f xml:space="preserve"> INDEX( $F$1515:$F$1522,MATCH("*(WR)*", $E$1515:$E$1522,0 ))</f>
        <v>0</v>
      </c>
      <c r="G1523" s="211" t="s">
        <v>199</v>
      </c>
      <c r="H1523" s="4"/>
    </row>
    <row r="1524" spans="1:8" hidden="1" outlineLevel="2" x14ac:dyDescent="0.2"/>
    <row r="1525" spans="1:8" hidden="1" outlineLevel="2" x14ac:dyDescent="0.2"/>
    <row r="1526" spans="1:8" hidden="1" outlineLevel="2" x14ac:dyDescent="0.2">
      <c r="B1526" s="33" t="s">
        <v>1577</v>
      </c>
    </row>
    <row r="1527" spans="1:8" s="208" customFormat="1" hidden="1" outlineLevel="2" x14ac:dyDescent="0.2">
      <c r="A1527" s="217"/>
      <c r="B1527" s="217"/>
      <c r="C1527" s="218"/>
      <c r="D1527" s="219"/>
      <c r="E1527" s="208" t="str">
        <f xml:space="preserve"> Calc!E$1273</f>
        <v xml:space="preserve">Ofwat - Other revenue adjustment eligible for tax uplift in 2027-28 CPIH FYA prices (WR) </v>
      </c>
      <c r="F1527" s="209">
        <f xml:space="preserve"> Calc!F$1273</f>
        <v>0</v>
      </c>
      <c r="G1527" s="208" t="str">
        <f xml:space="preserve"> Calc!G$1273</f>
        <v>£m</v>
      </c>
      <c r="H1527" s="209"/>
    </row>
    <row r="1528" spans="1:8" s="208" customFormat="1" hidden="1" outlineLevel="2" x14ac:dyDescent="0.2">
      <c r="A1528" s="217"/>
      <c r="B1528" s="217"/>
      <c r="C1528" s="218"/>
      <c r="D1528" s="219"/>
      <c r="E1528" s="208" t="str">
        <f xml:space="preserve"> Calc!E$1274</f>
        <v xml:space="preserve">Ofwat - Other revenue adjustment eligible for tax uplift in 2027-28 CPIH FYA prices (WN) </v>
      </c>
      <c r="F1528" s="209">
        <f xml:space="preserve"> Calc!F$1274</f>
        <v>0</v>
      </c>
      <c r="G1528" s="208" t="str">
        <f xml:space="preserve"> Calc!G$1274</f>
        <v>£m</v>
      </c>
      <c r="H1528" s="209"/>
    </row>
    <row r="1529" spans="1:8" s="208" customFormat="1" hidden="1" outlineLevel="2" x14ac:dyDescent="0.2">
      <c r="A1529" s="217"/>
      <c r="B1529" s="217"/>
      <c r="C1529" s="218"/>
      <c r="D1529" s="219"/>
      <c r="E1529" s="208" t="str">
        <f xml:space="preserve"> Calc!E$1275</f>
        <v xml:space="preserve">Ofwat - Other revenue adjustment eligible for tax uplift in 2027-28 CPIH FYA prices (WWN) </v>
      </c>
      <c r="F1529" s="209">
        <f xml:space="preserve"> Calc!F$1275</f>
        <v>0</v>
      </c>
      <c r="G1529" s="208" t="str">
        <f xml:space="preserve"> Calc!G$1275</f>
        <v>£m</v>
      </c>
      <c r="H1529" s="209"/>
    </row>
    <row r="1530" spans="1:8" s="208" customFormat="1" hidden="1" outlineLevel="2" x14ac:dyDescent="0.2">
      <c r="A1530" s="217"/>
      <c r="B1530" s="217"/>
      <c r="C1530" s="218"/>
      <c r="D1530" s="219"/>
      <c r="E1530" s="208" t="str">
        <f xml:space="preserve"> Calc!E$1276</f>
        <v xml:space="preserve">Ofwat - Other revenue adjustment eligible for tax uplift in 2027-28 CPIH FYA prices (BR) </v>
      </c>
      <c r="F1530" s="209">
        <f xml:space="preserve"> Calc!F$1276</f>
        <v>0</v>
      </c>
      <c r="G1530" s="208" t="str">
        <f xml:space="preserve"> Calc!G$1276</f>
        <v>£m</v>
      </c>
      <c r="H1530" s="209"/>
    </row>
    <row r="1531" spans="1:8" s="208" customFormat="1" hidden="1" outlineLevel="2" x14ac:dyDescent="0.2">
      <c r="A1531" s="217"/>
      <c r="B1531" s="217"/>
      <c r="C1531" s="218"/>
      <c r="D1531" s="219"/>
      <c r="E1531" s="208" t="str">
        <f xml:space="preserve"> Calc!E$1277</f>
        <v xml:space="preserve">Ofwat - Other revenue adjustment eligible for tax uplift in 2027-28 CPIH FYA prices (ADDN1) </v>
      </c>
      <c r="F1531" s="209">
        <f xml:space="preserve"> Calc!F$1277</f>
        <v>0</v>
      </c>
      <c r="G1531" s="208" t="str">
        <f xml:space="preserve"> Calc!G$1277</f>
        <v>£m</v>
      </c>
      <c r="H1531" s="209"/>
    </row>
    <row r="1532" spans="1:8" s="208" customFormat="1" hidden="1" outlineLevel="2" x14ac:dyDescent="0.2">
      <c r="A1532" s="217"/>
      <c r="B1532" s="217"/>
      <c r="C1532" s="218"/>
      <c r="D1532" s="219"/>
      <c r="E1532" s="208" t="str">
        <f xml:space="preserve"> Calc!E$1278</f>
        <v xml:space="preserve">Ofwat - Other revenue adjustment eligible for tax uplift in 2027-28 CPIH FYA prices (ADDN2) </v>
      </c>
      <c r="F1532" s="209">
        <f xml:space="preserve"> Calc!F$1278</f>
        <v>0</v>
      </c>
      <c r="G1532" s="208" t="str">
        <f xml:space="preserve"> Calc!G$1278</f>
        <v>£m</v>
      </c>
      <c r="H1532" s="209"/>
    </row>
    <row r="1533" spans="1:8" s="208" customFormat="1" hidden="1" outlineLevel="2" x14ac:dyDescent="0.2">
      <c r="A1533" s="217"/>
      <c r="B1533" s="217"/>
      <c r="C1533" s="218"/>
      <c r="D1533" s="219"/>
      <c r="E1533" s="208" t="str">
        <f xml:space="preserve"> Calc!E$1279</f>
        <v xml:space="preserve">Ofwat - Other revenue adjustment eligible for tax uplift in 2027-28 CPIH FYA prices (Residential retail) </v>
      </c>
      <c r="F1533" s="209">
        <f xml:space="preserve"> Calc!F$1279</f>
        <v>0</v>
      </c>
      <c r="G1533" s="208" t="str">
        <f xml:space="preserve"> Calc!G$1279</f>
        <v>£m</v>
      </c>
      <c r="H1533" s="209"/>
    </row>
    <row r="1534" spans="1:8" s="208" customFormat="1" hidden="1" outlineLevel="2" x14ac:dyDescent="0.2">
      <c r="A1534" s="217"/>
      <c r="B1534" s="217"/>
      <c r="C1534" s="218"/>
      <c r="D1534" s="219"/>
      <c r="E1534" s="208" t="str">
        <f xml:space="preserve"> Calc!E$1280</f>
        <v xml:space="preserve">Ofwat - Other revenue adjustment eligible for tax uplift in 2027-28 CPIH FYA prices (Business retail) </v>
      </c>
      <c r="F1534" s="209">
        <f xml:space="preserve"> Calc!F$1280</f>
        <v>0</v>
      </c>
      <c r="G1534" s="208" t="str">
        <f xml:space="preserve"> Calc!G$1280</f>
        <v>£m</v>
      </c>
      <c r="H1534" s="209"/>
    </row>
    <row r="1535" spans="1:8" hidden="1" outlineLevel="2" x14ac:dyDescent="0.2">
      <c r="A1535" s="3"/>
      <c r="B1535" s="3"/>
      <c r="C1535" s="10"/>
      <c r="D1535" s="11"/>
      <c r="E1535" s="211" t="s">
        <v>1577</v>
      </c>
      <c r="F1535" s="212">
        <f xml:space="preserve"> INDEX( $F$1527:$F$1534,MATCH("*(WR)*", $E$1527:$E$1534,0 ))</f>
        <v>0</v>
      </c>
      <c r="G1535" s="211" t="s">
        <v>199</v>
      </c>
      <c r="H1535" s="4"/>
    </row>
    <row r="1536" spans="1:8" hidden="1" outlineLevel="2" x14ac:dyDescent="0.2"/>
    <row r="1537" spans="1:8" hidden="1" outlineLevel="2" x14ac:dyDescent="0.2"/>
    <row r="1538" spans="1:8" hidden="1" outlineLevel="2" x14ac:dyDescent="0.2">
      <c r="B1538" s="33" t="s">
        <v>2708</v>
      </c>
    </row>
    <row r="1539" spans="1:8" s="208" customFormat="1" hidden="1" outlineLevel="2" x14ac:dyDescent="0.2">
      <c r="A1539" s="217"/>
      <c r="B1539" s="217"/>
      <c r="C1539" s="218"/>
      <c r="D1539" s="219"/>
      <c r="E1539" s="208" t="str">
        <f xml:space="preserve"> Calc!E$1030</f>
        <v xml:space="preserve">Ofwat - PR24 Delivery mechanism (DM) revenue adjustment eligible for tax uplift in 2027-28 CPIH FYA prices (WR) </v>
      </c>
      <c r="F1539" s="209">
        <f xml:space="preserve"> Calc!F$1030</f>
        <v>0</v>
      </c>
      <c r="G1539" s="208" t="str">
        <f xml:space="preserve"> Calc!G$1030</f>
        <v>£m</v>
      </c>
      <c r="H1539" s="209"/>
    </row>
    <row r="1540" spans="1:8" s="208" customFormat="1" hidden="1" outlineLevel="2" x14ac:dyDescent="0.2">
      <c r="A1540" s="217"/>
      <c r="B1540" s="217"/>
      <c r="C1540" s="218"/>
      <c r="D1540" s="219"/>
      <c r="E1540" s="208" t="str">
        <f xml:space="preserve"> Calc!E$1031</f>
        <v xml:space="preserve">Ofwat - PR24 Delivery mechanism (DM) revenue adjustment eligible for tax uplift in 2027-28 CPIH FYA prices (WN) </v>
      </c>
      <c r="F1540" s="209">
        <f xml:space="preserve"> Calc!F$1031</f>
        <v>0</v>
      </c>
      <c r="G1540" s="208" t="str">
        <f xml:space="preserve"> Calc!G$1031</f>
        <v>£m</v>
      </c>
      <c r="H1540" s="209"/>
    </row>
    <row r="1541" spans="1:8" s="208" customFormat="1" hidden="1" outlineLevel="2" x14ac:dyDescent="0.2">
      <c r="A1541" s="217"/>
      <c r="B1541" s="217"/>
      <c r="C1541" s="218"/>
      <c r="D1541" s="219"/>
      <c r="E1541" s="208" t="str">
        <f xml:space="preserve"> Calc!E$1032</f>
        <v xml:space="preserve">Ofwat - PR24 Delivery mechanism (DM) revenue adjustment eligible for tax uplift in 2027-28 CPIH FYA prices (WWN) </v>
      </c>
      <c r="F1541" s="209">
        <f xml:space="preserve"> Calc!F$1032</f>
        <v>0</v>
      </c>
      <c r="G1541" s="208" t="str">
        <f xml:space="preserve"> Calc!G$1032</f>
        <v>£m</v>
      </c>
      <c r="H1541" s="209"/>
    </row>
    <row r="1542" spans="1:8" s="208" customFormat="1" hidden="1" outlineLevel="2" x14ac:dyDescent="0.2">
      <c r="A1542" s="217"/>
      <c r="B1542" s="217"/>
      <c r="C1542" s="218"/>
      <c r="D1542" s="219"/>
      <c r="E1542" s="208" t="str">
        <f xml:space="preserve"> Calc!E$1033</f>
        <v xml:space="preserve">Ofwat - PR24 Delivery mechanism (DM) revenue adjustment eligible for tax uplift in 2027-28 CPIH FYA prices (BR) </v>
      </c>
      <c r="F1542" s="209">
        <f xml:space="preserve"> Calc!F$1033</f>
        <v>0</v>
      </c>
      <c r="G1542" s="208" t="str">
        <f xml:space="preserve"> Calc!G$1033</f>
        <v>£m</v>
      </c>
      <c r="H1542" s="209"/>
    </row>
    <row r="1543" spans="1:8" s="208" customFormat="1" hidden="1" outlineLevel="2" x14ac:dyDescent="0.2">
      <c r="A1543" s="217"/>
      <c r="B1543" s="217"/>
      <c r="C1543" s="218"/>
      <c r="D1543" s="219"/>
      <c r="E1543" s="208" t="str">
        <f xml:space="preserve"> Calc!E$1034</f>
        <v xml:space="preserve">Ofwat - PR24 Delivery mechanism (DM) revenue adjustment eligible for tax uplift in 2027-28 CPIH FYA prices (ADDN1) </v>
      </c>
      <c r="F1543" s="209">
        <f xml:space="preserve"> Calc!F$1034</f>
        <v>0</v>
      </c>
      <c r="G1543" s="208" t="str">
        <f xml:space="preserve"> Calc!G$1034</f>
        <v>£m</v>
      </c>
      <c r="H1543" s="209"/>
    </row>
    <row r="1544" spans="1:8" s="208" customFormat="1" hidden="1" outlineLevel="2" x14ac:dyDescent="0.2">
      <c r="A1544" s="217"/>
      <c r="B1544" s="217"/>
      <c r="C1544" s="218"/>
      <c r="D1544" s="219"/>
      <c r="E1544" s="208" t="str">
        <f xml:space="preserve"> Calc!E$1035</f>
        <v xml:space="preserve">Ofwat - PR24 Delivery mechanism (DM) revenue adjustment eligible for tax uplift in 2027-28 CPIH FYA prices (ADDN2) </v>
      </c>
      <c r="F1544" s="209">
        <f xml:space="preserve"> Calc!F$1035</f>
        <v>0</v>
      </c>
      <c r="G1544" s="208" t="str">
        <f xml:space="preserve"> Calc!G$1035</f>
        <v>£m</v>
      </c>
      <c r="H1544" s="209"/>
    </row>
    <row r="1545" spans="1:8" s="208" customFormat="1" hidden="1" outlineLevel="2" x14ac:dyDescent="0.2">
      <c r="A1545" s="217"/>
      <c r="B1545" s="217"/>
      <c r="C1545" s="218"/>
      <c r="D1545" s="219"/>
      <c r="E1545" s="208" t="str">
        <f xml:space="preserve"> Calc!E$1036</f>
        <v xml:space="preserve">Ofwat - PR24 Delivery mechanism (DM) revenue adjustment eligible for tax uplift in 2027-28 CPIH FYA prices (Residential retail) </v>
      </c>
      <c r="F1545" s="209">
        <f xml:space="preserve"> Calc!F$1036</f>
        <v>0</v>
      </c>
      <c r="G1545" s="208" t="str">
        <f xml:space="preserve"> Calc!G$1036</f>
        <v>£m</v>
      </c>
      <c r="H1545" s="209"/>
    </row>
    <row r="1546" spans="1:8" s="208" customFormat="1" hidden="1" outlineLevel="2" x14ac:dyDescent="0.2">
      <c r="A1546" s="217"/>
      <c r="B1546" s="217"/>
      <c r="C1546" s="218"/>
      <c r="D1546" s="219"/>
      <c r="E1546" s="208" t="str">
        <f xml:space="preserve"> Calc!E$1037</f>
        <v xml:space="preserve">Ofwat - PR24 Delivery mechanism (DM) revenue adjustment eligible for tax uplift in 2027-28 CPIH FYA prices (Business retail) </v>
      </c>
      <c r="F1546" s="209">
        <f xml:space="preserve"> Calc!F$1037</f>
        <v>0</v>
      </c>
      <c r="G1546" s="208" t="str">
        <f xml:space="preserve"> Calc!G$1037</f>
        <v>£m</v>
      </c>
      <c r="H1546" s="209"/>
    </row>
    <row r="1547" spans="1:8" hidden="1" outlineLevel="2" x14ac:dyDescent="0.2">
      <c r="A1547" s="3"/>
      <c r="B1547" s="3"/>
      <c r="C1547" s="10"/>
      <c r="D1547" s="11"/>
      <c r="E1547" s="211" t="s">
        <v>2708</v>
      </c>
      <c r="F1547" s="212">
        <f xml:space="preserve"> INDEX( $F$1539:$F$1546,MATCH("*(WR)*", $E$1539:$E$1546,0 ))</f>
        <v>0</v>
      </c>
      <c r="G1547" s="211" t="s">
        <v>199</v>
      </c>
      <c r="H1547" s="4"/>
    </row>
    <row r="1548" spans="1:8" hidden="1" outlineLevel="2" x14ac:dyDescent="0.2"/>
    <row r="1549" spans="1:8" hidden="1" outlineLevel="2" x14ac:dyDescent="0.2"/>
    <row r="1550" spans="1:8" hidden="1" outlineLevel="2" x14ac:dyDescent="0.2">
      <c r="B1550" s="33" t="s">
        <v>2709</v>
      </c>
    </row>
    <row r="1551" spans="1:8" s="208" customFormat="1" hidden="1" outlineLevel="2" x14ac:dyDescent="0.2">
      <c r="A1551" s="217"/>
      <c r="B1551" s="217"/>
      <c r="C1551" s="218"/>
      <c r="D1551" s="219"/>
      <c r="E1551" s="208" t="str">
        <f xml:space="preserve"> Calc!E$895</f>
        <v xml:space="preserve">Ofwat - PR24 Residential retail revenue adjustment eligible for tax uplift in 2027-28 CPIH FYA prices (WR) </v>
      </c>
      <c r="F1551" s="209">
        <f xml:space="preserve"> Calc!F$895</f>
        <v>0</v>
      </c>
      <c r="G1551" s="208" t="str">
        <f xml:space="preserve"> Calc!G$895</f>
        <v>£m</v>
      </c>
      <c r="H1551" s="209"/>
    </row>
    <row r="1552" spans="1:8" s="208" customFormat="1" hidden="1" outlineLevel="2" x14ac:dyDescent="0.2">
      <c r="A1552" s="217"/>
      <c r="B1552" s="217"/>
      <c r="C1552" s="218"/>
      <c r="D1552" s="219"/>
      <c r="E1552" s="208" t="str">
        <f xml:space="preserve"> Calc!E$896</f>
        <v xml:space="preserve">Ofwat - PR24 Residential retail revenue adjustment eligible for tax uplift in 2027-28 CPIH FYA prices (WN) </v>
      </c>
      <c r="F1552" s="209">
        <f xml:space="preserve"> Calc!F$896</f>
        <v>0</v>
      </c>
      <c r="G1552" s="208" t="str">
        <f xml:space="preserve"> Calc!G$896</f>
        <v>£m</v>
      </c>
      <c r="H1552" s="209"/>
    </row>
    <row r="1553" spans="1:8" s="208" customFormat="1" hidden="1" outlineLevel="2" x14ac:dyDescent="0.2">
      <c r="A1553" s="217"/>
      <c r="B1553" s="217"/>
      <c r="C1553" s="218"/>
      <c r="D1553" s="219"/>
      <c r="E1553" s="208" t="str">
        <f xml:space="preserve"> Calc!E$897</f>
        <v xml:space="preserve">Ofwat - PR24 Residential retail revenue adjustment eligible for tax uplift in 2027-28 CPIH FYA prices (WWN) </v>
      </c>
      <c r="F1553" s="209">
        <f xml:space="preserve"> Calc!F$897</f>
        <v>0</v>
      </c>
      <c r="G1553" s="208" t="str">
        <f xml:space="preserve"> Calc!G$897</f>
        <v>£m</v>
      </c>
      <c r="H1553" s="209"/>
    </row>
    <row r="1554" spans="1:8" s="208" customFormat="1" hidden="1" outlineLevel="2" x14ac:dyDescent="0.2">
      <c r="A1554" s="217"/>
      <c r="B1554" s="217"/>
      <c r="C1554" s="218"/>
      <c r="D1554" s="219"/>
      <c r="E1554" s="208" t="str">
        <f xml:space="preserve"> Calc!E$898</f>
        <v xml:space="preserve">Ofwat - PR24 Residential retail revenue adjustment eligible for tax uplift in 2027-28 CPIH FYA prices (BR) </v>
      </c>
      <c r="F1554" s="209">
        <f xml:space="preserve"> Calc!F$898</f>
        <v>0</v>
      </c>
      <c r="G1554" s="208" t="str">
        <f xml:space="preserve"> Calc!G$898</f>
        <v>£m</v>
      </c>
      <c r="H1554" s="209"/>
    </row>
    <row r="1555" spans="1:8" s="208" customFormat="1" hidden="1" outlineLevel="2" x14ac:dyDescent="0.2">
      <c r="A1555" s="217"/>
      <c r="B1555" s="217"/>
      <c r="C1555" s="218"/>
      <c r="D1555" s="219"/>
      <c r="E1555" s="208" t="str">
        <f xml:space="preserve"> Calc!E$899</f>
        <v xml:space="preserve">Ofwat - PR24 Residential retail revenue adjustment eligible for tax uplift in 2027-28 CPIH FYA prices (ADDN1) </v>
      </c>
      <c r="F1555" s="209">
        <f xml:space="preserve"> Calc!F$899</f>
        <v>0</v>
      </c>
      <c r="G1555" s="208" t="str">
        <f xml:space="preserve"> Calc!G$899</f>
        <v>£m</v>
      </c>
      <c r="H1555" s="209"/>
    </row>
    <row r="1556" spans="1:8" s="208" customFormat="1" hidden="1" outlineLevel="2" x14ac:dyDescent="0.2">
      <c r="A1556" s="217"/>
      <c r="B1556" s="217"/>
      <c r="C1556" s="218"/>
      <c r="D1556" s="219"/>
      <c r="E1556" s="208" t="str">
        <f xml:space="preserve"> Calc!E$900</f>
        <v xml:space="preserve">Ofwat - PR24 Residential retail revenue adjustment eligible for tax uplift in 2027-28 CPIH FYA prices (ADDN2) </v>
      </c>
      <c r="F1556" s="209">
        <f xml:space="preserve"> Calc!F$900</f>
        <v>0</v>
      </c>
      <c r="G1556" s="208" t="str">
        <f xml:space="preserve"> Calc!G$900</f>
        <v>£m</v>
      </c>
      <c r="H1556" s="209"/>
    </row>
    <row r="1557" spans="1:8" s="208" customFormat="1" hidden="1" outlineLevel="2" x14ac:dyDescent="0.2">
      <c r="A1557" s="217"/>
      <c r="B1557" s="217"/>
      <c r="C1557" s="218"/>
      <c r="D1557" s="219"/>
      <c r="E1557" s="208" t="str">
        <f xml:space="preserve"> Calc!E$901</f>
        <v xml:space="preserve">Ofwat - PR24 Residential retail revenue adjustment eligible for tax uplift in 2027-28 CPIH FYA prices (Residential retail) </v>
      </c>
      <c r="F1557" s="209">
        <f xml:space="preserve"> Calc!F$901</f>
        <v>0</v>
      </c>
      <c r="G1557" s="208" t="str">
        <f xml:space="preserve"> Calc!G$901</f>
        <v>£m</v>
      </c>
      <c r="H1557" s="209"/>
    </row>
    <row r="1558" spans="1:8" s="208" customFormat="1" hidden="1" outlineLevel="2" x14ac:dyDescent="0.2">
      <c r="A1558" s="217"/>
      <c r="B1558" s="217"/>
      <c r="C1558" s="218"/>
      <c r="D1558" s="219"/>
      <c r="E1558" s="208" t="str">
        <f xml:space="preserve"> Calc!E$902</f>
        <v xml:space="preserve">Ofwat - PR24 Residential retail revenue adjustment eligible for tax uplift in 2027-28 CPIH FYA prices (Business retail) </v>
      </c>
      <c r="F1558" s="209">
        <f xml:space="preserve"> Calc!F$902</f>
        <v>0</v>
      </c>
      <c r="G1558" s="208" t="str">
        <f xml:space="preserve"> Calc!G$902</f>
        <v>£m</v>
      </c>
      <c r="H1558" s="209"/>
    </row>
    <row r="1559" spans="1:8" hidden="1" outlineLevel="2" x14ac:dyDescent="0.2">
      <c r="A1559" s="3"/>
      <c r="B1559" s="3"/>
      <c r="C1559" s="10"/>
      <c r="D1559" s="11"/>
      <c r="E1559" s="211" t="s">
        <v>2709</v>
      </c>
      <c r="F1559" s="212">
        <f xml:space="preserve"> INDEX( $F$1551:$F$1558,MATCH("*(WR)*", $E$1551:$E$1558,0 ))</f>
        <v>0</v>
      </c>
      <c r="G1559" s="211" t="s">
        <v>199</v>
      </c>
      <c r="H1559" s="4"/>
    </row>
    <row r="1560" spans="1:8" hidden="1" outlineLevel="2" x14ac:dyDescent="0.2"/>
    <row r="1561" spans="1:8" hidden="1" outlineLevel="2" x14ac:dyDescent="0.2"/>
    <row r="1562" spans="1:8" hidden="1" outlineLevel="2" x14ac:dyDescent="0.2">
      <c r="B1562" s="33" t="s">
        <v>1374</v>
      </c>
    </row>
    <row r="1563" spans="1:8" s="208" customFormat="1" hidden="1" outlineLevel="2" x14ac:dyDescent="0.2">
      <c r="A1563" s="217"/>
      <c r="B1563" s="217"/>
      <c r="C1563" s="218"/>
      <c r="D1563" s="219"/>
      <c r="E1563" s="208" t="str">
        <f xml:space="preserve"> Calc!E$841</f>
        <v xml:space="preserve">Ofwat - PR24 Bioresources revenue adjustment eligible for tax uplift in 2027-28 CPIH FYA prices (WR) </v>
      </c>
      <c r="F1563" s="209">
        <f xml:space="preserve"> Calc!F$841</f>
        <v>0</v>
      </c>
      <c r="G1563" s="208" t="str">
        <f xml:space="preserve"> Calc!G$841</f>
        <v>£m</v>
      </c>
      <c r="H1563" s="209"/>
    </row>
    <row r="1564" spans="1:8" s="208" customFormat="1" hidden="1" outlineLevel="2" x14ac:dyDescent="0.2">
      <c r="A1564" s="217"/>
      <c r="B1564" s="217"/>
      <c r="C1564" s="218"/>
      <c r="D1564" s="219"/>
      <c r="E1564" s="208" t="str">
        <f xml:space="preserve"> Calc!E$842</f>
        <v xml:space="preserve">Ofwat - PR24 Bioresources revenue adjustment eligible for tax uplift in 2027-28 CPIH FYA prices (WN) </v>
      </c>
      <c r="F1564" s="209">
        <f xml:space="preserve"> Calc!F$842</f>
        <v>0</v>
      </c>
      <c r="G1564" s="208" t="str">
        <f xml:space="preserve"> Calc!G$842</f>
        <v>£m</v>
      </c>
      <c r="H1564" s="209"/>
    </row>
    <row r="1565" spans="1:8" s="208" customFormat="1" hidden="1" outlineLevel="2" x14ac:dyDescent="0.2">
      <c r="A1565" s="217"/>
      <c r="B1565" s="217"/>
      <c r="C1565" s="218"/>
      <c r="D1565" s="219"/>
      <c r="E1565" s="208" t="str">
        <f xml:space="preserve"> Calc!E$843</f>
        <v xml:space="preserve">Ofwat - PR24 Bioresources revenue adjustment eligible for tax uplift in 2027-28 CPIH FYA prices (WWN) </v>
      </c>
      <c r="F1565" s="209">
        <f xml:space="preserve"> Calc!F$843</f>
        <v>0</v>
      </c>
      <c r="G1565" s="208" t="str">
        <f xml:space="preserve"> Calc!G$843</f>
        <v>£m</v>
      </c>
      <c r="H1565" s="209"/>
    </row>
    <row r="1566" spans="1:8" s="208" customFormat="1" hidden="1" outlineLevel="2" x14ac:dyDescent="0.2">
      <c r="A1566" s="217"/>
      <c r="B1566" s="217"/>
      <c r="C1566" s="218"/>
      <c r="D1566" s="219"/>
      <c r="E1566" s="208" t="str">
        <f xml:space="preserve"> Calc!E$844</f>
        <v xml:space="preserve">Ofwat - PR24 Bioresources revenue adjustment eligible for tax uplift in 2027-28 CPIH FYA prices (BR) </v>
      </c>
      <c r="F1566" s="209">
        <f xml:space="preserve"> Calc!F$844</f>
        <v>0</v>
      </c>
      <c r="G1566" s="208" t="str">
        <f xml:space="preserve"> Calc!G$844</f>
        <v>£m</v>
      </c>
      <c r="H1566" s="209"/>
    </row>
    <row r="1567" spans="1:8" s="208" customFormat="1" hidden="1" outlineLevel="2" x14ac:dyDescent="0.2">
      <c r="A1567" s="217"/>
      <c r="B1567" s="217"/>
      <c r="C1567" s="218"/>
      <c r="D1567" s="219"/>
      <c r="E1567" s="208" t="str">
        <f xml:space="preserve"> Calc!E$845</f>
        <v xml:space="preserve">Ofwat - PR24 Bioresources revenue adjustment eligible for tax uplift in 2027-28 CPIH FYA prices (ADDN1) </v>
      </c>
      <c r="F1567" s="209">
        <f xml:space="preserve"> Calc!F$845</f>
        <v>0</v>
      </c>
      <c r="G1567" s="208" t="str">
        <f xml:space="preserve"> Calc!G$845</f>
        <v>£m</v>
      </c>
      <c r="H1567" s="209"/>
    </row>
    <row r="1568" spans="1:8" s="208" customFormat="1" hidden="1" outlineLevel="2" x14ac:dyDescent="0.2">
      <c r="A1568" s="217"/>
      <c r="B1568" s="217"/>
      <c r="C1568" s="218"/>
      <c r="D1568" s="219"/>
      <c r="E1568" s="208" t="str">
        <f xml:space="preserve"> Calc!E$846</f>
        <v xml:space="preserve">Ofwat - PR24 Bioresources revenue adjustment eligible for tax uplift in 2027-28 CPIH FYA prices (ADDN2) </v>
      </c>
      <c r="F1568" s="209">
        <f xml:space="preserve"> Calc!F$846</f>
        <v>0</v>
      </c>
      <c r="G1568" s="208" t="str">
        <f xml:space="preserve"> Calc!G$846</f>
        <v>£m</v>
      </c>
      <c r="H1568" s="209"/>
    </row>
    <row r="1569" spans="1:8" s="208" customFormat="1" hidden="1" outlineLevel="2" x14ac:dyDescent="0.2">
      <c r="A1569" s="217"/>
      <c r="B1569" s="217"/>
      <c r="C1569" s="218"/>
      <c r="D1569" s="219"/>
      <c r="E1569" s="208" t="str">
        <f xml:space="preserve"> Calc!E$847</f>
        <v xml:space="preserve">Ofwat - PR24 Bioresources revenue adjustment eligible for tax uplift in 2027-28 CPIH FYA prices (Residential retail) </v>
      </c>
      <c r="F1569" s="209">
        <f xml:space="preserve"> Calc!F$847</f>
        <v>0</v>
      </c>
      <c r="G1569" s="208" t="str">
        <f xml:space="preserve"> Calc!G$847</f>
        <v>£m</v>
      </c>
      <c r="H1569" s="209"/>
    </row>
    <row r="1570" spans="1:8" s="208" customFormat="1" hidden="1" outlineLevel="2" x14ac:dyDescent="0.2">
      <c r="A1570" s="217"/>
      <c r="B1570" s="217"/>
      <c r="C1570" s="218"/>
      <c r="D1570" s="219"/>
      <c r="E1570" s="208" t="str">
        <f xml:space="preserve"> Calc!E$848</f>
        <v xml:space="preserve">Ofwat - PR24 Bioresources revenue adjustment eligible for tax uplift in 2027-28 CPIH FYA prices (Business retail) </v>
      </c>
      <c r="F1570" s="209">
        <f xml:space="preserve"> Calc!F$848</f>
        <v>0</v>
      </c>
      <c r="G1570" s="208" t="str">
        <f xml:space="preserve"> Calc!G$848</f>
        <v>£m</v>
      </c>
      <c r="H1570" s="209"/>
    </row>
    <row r="1571" spans="1:8" hidden="1" outlineLevel="2" x14ac:dyDescent="0.2">
      <c r="A1571" s="3"/>
      <c r="B1571" s="3"/>
      <c r="C1571" s="10"/>
      <c r="D1571" s="11"/>
      <c r="E1571" s="211" t="s">
        <v>1374</v>
      </c>
      <c r="F1571" s="212">
        <f xml:space="preserve"> INDEX( $F$1563:$F$1570,MATCH("*(WR)*", $E$1563:$E$1570,0 ))</f>
        <v>0</v>
      </c>
      <c r="G1571" s="211" t="s">
        <v>199</v>
      </c>
      <c r="H1571" s="4"/>
    </row>
    <row r="1572" spans="1:8" hidden="1" outlineLevel="2" x14ac:dyDescent="0.2"/>
    <row r="1573" spans="1:8" hidden="1" outlineLevel="2" x14ac:dyDescent="0.2"/>
    <row r="1574" spans="1:8" hidden="1" outlineLevel="2" x14ac:dyDescent="0.2">
      <c r="B1574" s="33" t="s">
        <v>2511</v>
      </c>
    </row>
    <row r="1575" spans="1:8" s="208" customFormat="1" hidden="1" outlineLevel="2" x14ac:dyDescent="0.2">
      <c r="A1575" s="217"/>
      <c r="B1575" s="217"/>
      <c r="C1575" s="218"/>
      <c r="D1575" s="219"/>
      <c r="E1575" s="208" t="str">
        <f xml:space="preserve"> Calc!E$868</f>
        <v xml:space="preserve">Ofwat - PR24 Bioresources forecasting accuracy incentive penalty adjustment eligible for tax uplift in 2027-28 CPIH FYA prices (WR) </v>
      </c>
      <c r="F1575" s="209">
        <f xml:space="preserve"> Calc!F$868</f>
        <v>0</v>
      </c>
      <c r="G1575" s="208" t="str">
        <f xml:space="preserve"> Calc!G$868</f>
        <v>£m</v>
      </c>
      <c r="H1575" s="209"/>
    </row>
    <row r="1576" spans="1:8" s="208" customFormat="1" hidden="1" outlineLevel="2" x14ac:dyDescent="0.2">
      <c r="A1576" s="217"/>
      <c r="B1576" s="217"/>
      <c r="C1576" s="218"/>
      <c r="D1576" s="219"/>
      <c r="E1576" s="208" t="str">
        <f xml:space="preserve"> Calc!E$869</f>
        <v xml:space="preserve">Ofwat - PR24 Bioresources forecasting accuracy incentive penalty adjustment eligible for tax uplift in 2027-28 CPIH FYA prices (WN) </v>
      </c>
      <c r="F1576" s="209">
        <f xml:space="preserve"> Calc!F$869</f>
        <v>0</v>
      </c>
      <c r="G1576" s="208" t="str">
        <f xml:space="preserve"> Calc!G$869</f>
        <v>£m</v>
      </c>
      <c r="H1576" s="209"/>
    </row>
    <row r="1577" spans="1:8" s="208" customFormat="1" hidden="1" outlineLevel="2" x14ac:dyDescent="0.2">
      <c r="A1577" s="217"/>
      <c r="B1577" s="217"/>
      <c r="C1577" s="218"/>
      <c r="D1577" s="219"/>
      <c r="E1577" s="208" t="str">
        <f xml:space="preserve"> Calc!E$870</f>
        <v xml:space="preserve">Ofwat - PR24 Bioresources forecasting accuracy incentive penalty adjustment eligible for tax uplift in 2027-28 CPIH FYA prices (WWN) </v>
      </c>
      <c r="F1577" s="209">
        <f xml:space="preserve"> Calc!F$870</f>
        <v>0</v>
      </c>
      <c r="G1577" s="208" t="str">
        <f xml:space="preserve"> Calc!G$870</f>
        <v>£m</v>
      </c>
      <c r="H1577" s="209"/>
    </row>
    <row r="1578" spans="1:8" s="208" customFormat="1" hidden="1" outlineLevel="2" x14ac:dyDescent="0.2">
      <c r="A1578" s="217"/>
      <c r="B1578" s="217"/>
      <c r="C1578" s="218"/>
      <c r="D1578" s="219"/>
      <c r="E1578" s="208" t="str">
        <f xml:space="preserve"> Calc!E$871</f>
        <v xml:space="preserve">Ofwat - PR24 Bioresources forecasting accuracy incentive penalty adjustment eligible for tax uplift in 2027-28 CPIH FYA prices (BR) </v>
      </c>
      <c r="F1578" s="209">
        <f xml:space="preserve"> Calc!F$871</f>
        <v>0</v>
      </c>
      <c r="G1578" s="208" t="str">
        <f xml:space="preserve"> Calc!G$871</f>
        <v>£m</v>
      </c>
      <c r="H1578" s="209"/>
    </row>
    <row r="1579" spans="1:8" s="208" customFormat="1" hidden="1" outlineLevel="2" x14ac:dyDescent="0.2">
      <c r="A1579" s="217"/>
      <c r="B1579" s="217"/>
      <c r="C1579" s="218"/>
      <c r="D1579" s="219"/>
      <c r="E1579" s="208" t="str">
        <f xml:space="preserve"> Calc!E$872</f>
        <v xml:space="preserve">Ofwat - PR24 Bioresources forecasting accuracy incentive penalty adjustment eligible for tax uplift in 2027-28 CPIH FYA prices (ADDN1) </v>
      </c>
      <c r="F1579" s="209">
        <f xml:space="preserve"> Calc!F$872</f>
        <v>0</v>
      </c>
      <c r="G1579" s="208" t="str">
        <f xml:space="preserve"> Calc!G$872</f>
        <v>£m</v>
      </c>
      <c r="H1579" s="209"/>
    </row>
    <row r="1580" spans="1:8" s="208" customFormat="1" hidden="1" outlineLevel="2" x14ac:dyDescent="0.2">
      <c r="A1580" s="217"/>
      <c r="B1580" s="217"/>
      <c r="C1580" s="218"/>
      <c r="D1580" s="219"/>
      <c r="E1580" s="208" t="str">
        <f xml:space="preserve"> Calc!E$873</f>
        <v xml:space="preserve">Ofwat - PR24 Bioresources forecasting accuracy incentive penalty adjustment eligible for tax uplift in 2027-28 CPIH FYA prices (ADDN2) </v>
      </c>
      <c r="F1580" s="209">
        <f xml:space="preserve"> Calc!F$873</f>
        <v>0</v>
      </c>
      <c r="G1580" s="208" t="str">
        <f xml:space="preserve"> Calc!G$873</f>
        <v>£m</v>
      </c>
      <c r="H1580" s="209"/>
    </row>
    <row r="1581" spans="1:8" s="208" customFormat="1" hidden="1" outlineLevel="2" x14ac:dyDescent="0.2">
      <c r="A1581" s="217"/>
      <c r="B1581" s="217"/>
      <c r="C1581" s="218"/>
      <c r="D1581" s="219"/>
      <c r="E1581" s="208" t="str">
        <f xml:space="preserve"> Calc!E$874</f>
        <v xml:space="preserve">Ofwat - PR24 Bioresources forecasting accuracy incentive penalty adjustment eligible for tax uplift in 2027-28 CPIH FYA prices (Residential retail) </v>
      </c>
      <c r="F1581" s="209">
        <f xml:space="preserve"> Calc!F$874</f>
        <v>0</v>
      </c>
      <c r="G1581" s="208" t="str">
        <f xml:space="preserve"> Calc!G$874</f>
        <v>£m</v>
      </c>
      <c r="H1581" s="209"/>
    </row>
    <row r="1582" spans="1:8" s="208" customFormat="1" hidden="1" outlineLevel="2" x14ac:dyDescent="0.2">
      <c r="A1582" s="217"/>
      <c r="B1582" s="217"/>
      <c r="C1582" s="218"/>
      <c r="D1582" s="219"/>
      <c r="E1582" s="208" t="str">
        <f xml:space="preserve"> Calc!E$875</f>
        <v xml:space="preserve">Ofwat - PR24 Bioresources forecasting accuracy incentive penalty adjustment eligible for tax uplift in 2027-28 CPIH FYA prices (Business retail) </v>
      </c>
      <c r="F1582" s="209">
        <f xml:space="preserve"> Calc!F$875</f>
        <v>0</v>
      </c>
      <c r="G1582" s="208" t="str">
        <f xml:space="preserve"> Calc!G$875</f>
        <v>£m</v>
      </c>
      <c r="H1582" s="209"/>
    </row>
    <row r="1583" spans="1:8" hidden="1" outlineLevel="2" x14ac:dyDescent="0.2">
      <c r="A1583" s="3"/>
      <c r="B1583" s="3"/>
      <c r="C1583" s="10"/>
      <c r="D1583" s="11"/>
      <c r="E1583" s="211" t="s">
        <v>2511</v>
      </c>
      <c r="F1583" s="212">
        <f xml:space="preserve"> INDEX( $F$1575:$F$1582,MATCH("*(WR)*", $E$1575:$E$1582,0 ))</f>
        <v>0</v>
      </c>
      <c r="G1583" s="211" t="s">
        <v>199</v>
      </c>
      <c r="H1583" s="4"/>
    </row>
    <row r="1584" spans="1:8" hidden="1" outlineLevel="2" x14ac:dyDescent="0.2"/>
    <row r="1585" spans="1:8" hidden="1" outlineLevel="2" x14ac:dyDescent="0.2"/>
    <row r="1586" spans="1:8" hidden="1" outlineLevel="2" x14ac:dyDescent="0.2">
      <c r="B1586" s="33" t="s">
        <v>2710</v>
      </c>
    </row>
    <row r="1587" spans="1:8" s="208" customFormat="1" hidden="1" outlineLevel="2" x14ac:dyDescent="0.2">
      <c r="A1587" s="217"/>
      <c r="B1587" s="217"/>
      <c r="C1587" s="218"/>
      <c r="D1587" s="219"/>
      <c r="E1587" s="208" t="str">
        <f xml:space="preserve"> Calc!E$1300</f>
        <v xml:space="preserve">Ofwat - PR24 Price control deliverables (PCD) revenue adjustment eligible for tax uplift in 2027-28 CPIH FYA prices (WR) </v>
      </c>
      <c r="F1587" s="209">
        <f xml:space="preserve"> Calc!F$1300</f>
        <v>0</v>
      </c>
      <c r="G1587" s="208" t="str">
        <f xml:space="preserve"> Calc!G$1300</f>
        <v>£m</v>
      </c>
      <c r="H1587" s="209"/>
    </row>
    <row r="1588" spans="1:8" s="208" customFormat="1" hidden="1" outlineLevel="2" x14ac:dyDescent="0.2">
      <c r="A1588" s="217"/>
      <c r="B1588" s="217"/>
      <c r="C1588" s="218"/>
      <c r="D1588" s="219"/>
      <c r="E1588" s="208" t="str">
        <f xml:space="preserve"> Calc!E$1301</f>
        <v xml:space="preserve">Ofwat - PR24 Price control deliverables (PCD) revenue adjustment eligible for tax uplift in 2027-28 CPIH FYA prices (WN) </v>
      </c>
      <c r="F1588" s="209">
        <f xml:space="preserve"> Calc!F$1301</f>
        <v>0</v>
      </c>
      <c r="G1588" s="208" t="str">
        <f xml:space="preserve"> Calc!G$1301</f>
        <v>£m</v>
      </c>
      <c r="H1588" s="209"/>
    </row>
    <row r="1589" spans="1:8" s="208" customFormat="1" hidden="1" outlineLevel="2" x14ac:dyDescent="0.2">
      <c r="A1589" s="217"/>
      <c r="B1589" s="217"/>
      <c r="C1589" s="218"/>
      <c r="D1589" s="219"/>
      <c r="E1589" s="208" t="str">
        <f xml:space="preserve"> Calc!E$1302</f>
        <v xml:space="preserve">Ofwat - PR24 Price control deliverables (PCD) revenue adjustment eligible for tax uplift in 2027-28 CPIH FYA prices (WWN) </v>
      </c>
      <c r="F1589" s="209">
        <f xml:space="preserve"> Calc!F$1302</f>
        <v>0</v>
      </c>
      <c r="G1589" s="208" t="str">
        <f xml:space="preserve"> Calc!G$1302</f>
        <v>£m</v>
      </c>
      <c r="H1589" s="209"/>
    </row>
    <row r="1590" spans="1:8" s="208" customFormat="1" hidden="1" outlineLevel="2" x14ac:dyDescent="0.2">
      <c r="A1590" s="217"/>
      <c r="B1590" s="217"/>
      <c r="C1590" s="218"/>
      <c r="D1590" s="219"/>
      <c r="E1590" s="208" t="str">
        <f xml:space="preserve"> Calc!E$1303</f>
        <v xml:space="preserve">Ofwat - PR24 Price control deliverables (PCD) revenue adjustment eligible for tax uplift in 2027-28 CPIH FYA prices (BR) </v>
      </c>
      <c r="F1590" s="209">
        <f xml:space="preserve"> Calc!F$1303</f>
        <v>0</v>
      </c>
      <c r="G1590" s="208" t="str">
        <f xml:space="preserve"> Calc!G$1303</f>
        <v>£m</v>
      </c>
      <c r="H1590" s="209"/>
    </row>
    <row r="1591" spans="1:8" s="208" customFormat="1" hidden="1" outlineLevel="2" x14ac:dyDescent="0.2">
      <c r="A1591" s="217"/>
      <c r="B1591" s="217"/>
      <c r="C1591" s="218"/>
      <c r="D1591" s="219"/>
      <c r="E1591" s="208" t="str">
        <f xml:space="preserve"> Calc!E$1304</f>
        <v xml:space="preserve">Ofwat - PR24 Price control deliverables (PCD) revenue adjustment eligible for tax uplift in 2027-28 CPIH FYA prices (ADDN1) </v>
      </c>
      <c r="F1591" s="209">
        <f xml:space="preserve"> Calc!F$1304</f>
        <v>0</v>
      </c>
      <c r="G1591" s="208" t="str">
        <f xml:space="preserve"> Calc!G$1304</f>
        <v>£m</v>
      </c>
      <c r="H1591" s="209"/>
    </row>
    <row r="1592" spans="1:8" s="208" customFormat="1" hidden="1" outlineLevel="2" x14ac:dyDescent="0.2">
      <c r="A1592" s="217"/>
      <c r="B1592" s="217"/>
      <c r="C1592" s="218"/>
      <c r="D1592" s="219"/>
      <c r="E1592" s="208" t="str">
        <f xml:space="preserve"> Calc!E$1305</f>
        <v xml:space="preserve">Ofwat - PR24 Price control deliverables (PCD) revenue adjustment eligible for tax uplift in 2027-28 CPIH FYA prices (ADDN2) </v>
      </c>
      <c r="F1592" s="209">
        <f xml:space="preserve"> Calc!F$1305</f>
        <v>0</v>
      </c>
      <c r="G1592" s="208" t="str">
        <f xml:space="preserve"> Calc!G$1305</f>
        <v>£m</v>
      </c>
      <c r="H1592" s="209"/>
    </row>
    <row r="1593" spans="1:8" s="208" customFormat="1" hidden="1" outlineLevel="2" x14ac:dyDescent="0.2">
      <c r="A1593" s="217"/>
      <c r="B1593" s="217"/>
      <c r="C1593" s="218"/>
      <c r="D1593" s="219"/>
      <c r="E1593" s="208" t="str">
        <f xml:space="preserve"> Calc!E$1306</f>
        <v xml:space="preserve">Ofwat - PR24 Price control deliverables (PCD) revenue adjustment eligible for tax uplift in 2027-28 CPIH FYA prices (Residential retail) </v>
      </c>
      <c r="F1593" s="209">
        <f xml:space="preserve"> Calc!F$1306</f>
        <v>0</v>
      </c>
      <c r="G1593" s="208" t="str">
        <f xml:space="preserve"> Calc!G$1306</f>
        <v>£m</v>
      </c>
      <c r="H1593" s="209"/>
    </row>
    <row r="1594" spans="1:8" s="208" customFormat="1" hidden="1" outlineLevel="2" x14ac:dyDescent="0.2">
      <c r="A1594" s="217"/>
      <c r="B1594" s="217"/>
      <c r="C1594" s="218"/>
      <c r="D1594" s="219"/>
      <c r="E1594" s="208" t="str">
        <f xml:space="preserve"> Calc!E$1307</f>
        <v xml:space="preserve">Ofwat - PR24 Price control deliverables (PCD) revenue adjustment eligible for tax uplift in 2027-28 CPIH FYA prices (Business retail) </v>
      </c>
      <c r="F1594" s="209">
        <f xml:space="preserve"> Calc!F$1307</f>
        <v>0</v>
      </c>
      <c r="G1594" s="208" t="str">
        <f xml:space="preserve"> Calc!G$1307</f>
        <v>£m</v>
      </c>
      <c r="H1594" s="209"/>
    </row>
    <row r="1595" spans="1:8" hidden="1" outlineLevel="2" x14ac:dyDescent="0.2">
      <c r="A1595" s="3"/>
      <c r="B1595" s="3"/>
      <c r="C1595" s="10"/>
      <c r="D1595" s="11"/>
      <c r="E1595" s="211" t="s">
        <v>2710</v>
      </c>
      <c r="F1595" s="212">
        <f xml:space="preserve"> INDEX( $F$1587:$F$1594,MATCH("*(WR)*", $E$1587:$E$1594,0 ))</f>
        <v>0</v>
      </c>
      <c r="G1595" s="211" t="s">
        <v>199</v>
      </c>
      <c r="H1595" s="4"/>
    </row>
    <row r="1596" spans="1:8" hidden="1" outlineLevel="2" x14ac:dyDescent="0.2"/>
    <row r="1597" spans="1:8" hidden="1" outlineLevel="2" x14ac:dyDescent="0.2"/>
    <row r="1598" spans="1:8" hidden="1" outlineLevel="2" x14ac:dyDescent="0.2">
      <c r="B1598" s="33" t="s">
        <v>591</v>
      </c>
    </row>
    <row r="1599" spans="1:8" s="208" customFormat="1" hidden="1" outlineLevel="2" x14ac:dyDescent="0.2">
      <c r="A1599" s="217"/>
      <c r="B1599" s="217"/>
      <c r="C1599" s="218"/>
      <c r="D1599" s="219"/>
      <c r="E1599" s="208" t="str">
        <f xml:space="preserve"> Calc!E$1327</f>
        <v xml:space="preserve">Ofwat - PR24 Wastewater enhancement revenue adjustment eligible for tax uplift in 2027-28 CPIH FYA prices (WR) </v>
      </c>
      <c r="F1599" s="209">
        <f xml:space="preserve"> Calc!F$1327</f>
        <v>0</v>
      </c>
      <c r="G1599" s="208" t="str">
        <f xml:space="preserve"> Calc!G$1327</f>
        <v>£m</v>
      </c>
      <c r="H1599" s="209"/>
    </row>
    <row r="1600" spans="1:8" s="208" customFormat="1" hidden="1" outlineLevel="2" x14ac:dyDescent="0.2">
      <c r="A1600" s="217"/>
      <c r="B1600" s="217"/>
      <c r="C1600" s="218"/>
      <c r="D1600" s="219"/>
      <c r="E1600" s="208" t="str">
        <f xml:space="preserve"> Calc!E$1328</f>
        <v xml:space="preserve">Ofwat - PR24 Wastewater enhancement revenue adjustment eligible for tax uplift in 2027-28 CPIH FYA prices (WN) </v>
      </c>
      <c r="F1600" s="209">
        <f xml:space="preserve"> Calc!F$1328</f>
        <v>0</v>
      </c>
      <c r="G1600" s="208" t="str">
        <f xml:space="preserve"> Calc!G$1328</f>
        <v>£m</v>
      </c>
      <c r="H1600" s="209"/>
    </row>
    <row r="1601" spans="1:8" s="208" customFormat="1" hidden="1" outlineLevel="2" x14ac:dyDescent="0.2">
      <c r="A1601" s="217"/>
      <c r="B1601" s="217"/>
      <c r="C1601" s="218"/>
      <c r="D1601" s="219"/>
      <c r="E1601" s="208" t="str">
        <f xml:space="preserve"> Calc!E$1329</f>
        <v xml:space="preserve">Ofwat - PR24 Wastewater enhancement revenue adjustment eligible for tax uplift in 2027-28 CPIH FYA prices (WWN) </v>
      </c>
      <c r="F1601" s="209">
        <f xml:space="preserve"> Calc!F$1329</f>
        <v>0</v>
      </c>
      <c r="G1601" s="208" t="str">
        <f xml:space="preserve"> Calc!G$1329</f>
        <v>£m</v>
      </c>
      <c r="H1601" s="209"/>
    </row>
    <row r="1602" spans="1:8" s="208" customFormat="1" hidden="1" outlineLevel="2" x14ac:dyDescent="0.2">
      <c r="A1602" s="217"/>
      <c r="B1602" s="217"/>
      <c r="C1602" s="218"/>
      <c r="D1602" s="219"/>
      <c r="E1602" s="208" t="str">
        <f xml:space="preserve"> Calc!E$1330</f>
        <v xml:space="preserve">Ofwat - PR24 Wastewater enhancement revenue adjustment eligible for tax uplift in 2027-28 CPIH FYA prices (BR) </v>
      </c>
      <c r="F1602" s="209">
        <f xml:space="preserve"> Calc!F$1330</f>
        <v>0</v>
      </c>
      <c r="G1602" s="208" t="str">
        <f xml:space="preserve"> Calc!G$1330</f>
        <v>£m</v>
      </c>
      <c r="H1602" s="209"/>
    </row>
    <row r="1603" spans="1:8" s="208" customFormat="1" hidden="1" outlineLevel="2" x14ac:dyDescent="0.2">
      <c r="A1603" s="217"/>
      <c r="B1603" s="217"/>
      <c r="C1603" s="218"/>
      <c r="D1603" s="219"/>
      <c r="E1603" s="208" t="str">
        <f xml:space="preserve"> Calc!E$1331</f>
        <v xml:space="preserve">Ofwat - PR24 Wastewater enhancement revenue adjustment eligible for tax uplift in 2027-28 CPIH FYA prices (ADDN1) </v>
      </c>
      <c r="F1603" s="209">
        <f xml:space="preserve"> Calc!F$1331</f>
        <v>0</v>
      </c>
      <c r="G1603" s="208" t="str">
        <f xml:space="preserve"> Calc!G$1331</f>
        <v>£m</v>
      </c>
      <c r="H1603" s="209"/>
    </row>
    <row r="1604" spans="1:8" s="208" customFormat="1" hidden="1" outlineLevel="2" x14ac:dyDescent="0.2">
      <c r="A1604" s="217"/>
      <c r="B1604" s="217"/>
      <c r="C1604" s="218"/>
      <c r="D1604" s="219"/>
      <c r="E1604" s="208" t="str">
        <f xml:space="preserve"> Calc!E$1332</f>
        <v xml:space="preserve">Ofwat - PR24 Wastewater enhancement revenue adjustment eligible for tax uplift in 2027-28 CPIH FYA prices (ADDN2) </v>
      </c>
      <c r="F1604" s="209">
        <f xml:space="preserve"> Calc!F$1332</f>
        <v>0</v>
      </c>
      <c r="G1604" s="208" t="str">
        <f xml:space="preserve"> Calc!G$1332</f>
        <v>£m</v>
      </c>
      <c r="H1604" s="209"/>
    </row>
    <row r="1605" spans="1:8" s="208" customFormat="1" hidden="1" outlineLevel="2" x14ac:dyDescent="0.2">
      <c r="A1605" s="217"/>
      <c r="B1605" s="217"/>
      <c r="C1605" s="218"/>
      <c r="D1605" s="219"/>
      <c r="E1605" s="208" t="str">
        <f xml:space="preserve"> Calc!E$1333</f>
        <v xml:space="preserve">Ofwat - PR24 Wastewater enhancement revenue adjustment eligible for tax uplift in 2027-28 CPIH FYA prices (Residential retail) </v>
      </c>
      <c r="F1605" s="209">
        <f xml:space="preserve"> Calc!F$1333</f>
        <v>0</v>
      </c>
      <c r="G1605" s="208" t="str">
        <f xml:space="preserve"> Calc!G$1333</f>
        <v>£m</v>
      </c>
      <c r="H1605" s="209"/>
    </row>
    <row r="1606" spans="1:8" s="208" customFormat="1" hidden="1" outlineLevel="2" x14ac:dyDescent="0.2">
      <c r="A1606" s="217"/>
      <c r="B1606" s="217"/>
      <c r="C1606" s="218"/>
      <c r="D1606" s="219"/>
      <c r="E1606" s="208" t="str">
        <f xml:space="preserve"> Calc!E$1334</f>
        <v xml:space="preserve">Ofwat - PR24 Wastewater enhancement revenue adjustment eligible for tax uplift in 2027-28 CPIH FYA prices (Business retail) </v>
      </c>
      <c r="F1606" s="209">
        <f xml:space="preserve"> Calc!F$1334</f>
        <v>0</v>
      </c>
      <c r="G1606" s="208" t="str">
        <f xml:space="preserve"> Calc!G$1334</f>
        <v>£m</v>
      </c>
      <c r="H1606" s="209"/>
    </row>
    <row r="1607" spans="1:8" hidden="1" outlineLevel="2" x14ac:dyDescent="0.2">
      <c r="A1607" s="3"/>
      <c r="B1607" s="3"/>
      <c r="C1607" s="10"/>
      <c r="D1607" s="11"/>
      <c r="E1607" s="211" t="s">
        <v>591</v>
      </c>
      <c r="F1607" s="212">
        <f xml:space="preserve"> INDEX( $F$1599:$F$1606,MATCH("*(WR)*", $E$1599:$E$1606,0 ))</f>
        <v>0</v>
      </c>
      <c r="G1607" s="211" t="s">
        <v>199</v>
      </c>
      <c r="H1607" s="4"/>
    </row>
    <row r="1608" spans="1:8" hidden="1" outlineLevel="2" x14ac:dyDescent="0.2"/>
    <row r="1609" spans="1:8" hidden="1" outlineLevel="2" x14ac:dyDescent="0.2"/>
    <row r="1610" spans="1:8" hidden="1" outlineLevel="2" x14ac:dyDescent="0.2"/>
    <row r="1611" spans="1:8" s="21" customFormat="1" hidden="1" outlineLevel="2" x14ac:dyDescent="0.2">
      <c r="A1611" s="17"/>
      <c r="B1611" s="17"/>
      <c r="C1611" s="24"/>
      <c r="D1611" s="32" t="s">
        <v>891</v>
      </c>
    </row>
    <row r="1612" spans="1:8" hidden="1" outlineLevel="2" x14ac:dyDescent="0.2"/>
    <row r="1613" spans="1:8" hidden="1" outlineLevel="2" x14ac:dyDescent="0.2">
      <c r="B1613" s="33" t="s">
        <v>952</v>
      </c>
    </row>
    <row r="1614" spans="1:8" s="208" customFormat="1" hidden="1" outlineLevel="2" x14ac:dyDescent="0.2">
      <c r="A1614" s="217"/>
      <c r="B1614" s="217"/>
      <c r="C1614" s="218"/>
      <c r="D1614" s="219"/>
      <c r="E1614" s="208" t="str">
        <f xml:space="preserve"> Calc!E$738</f>
        <v xml:space="preserve">Ofwat - PR24 ODI revenue adjustment eligible for tax uplift in 2027-28 CPIH FYA prices (WR) </v>
      </c>
      <c r="F1614" s="209">
        <f xml:space="preserve"> Calc!F$738</f>
        <v>0</v>
      </c>
      <c r="G1614" s="208" t="str">
        <f xml:space="preserve"> Calc!G$738</f>
        <v>£m</v>
      </c>
      <c r="H1614" s="209"/>
    </row>
    <row r="1615" spans="1:8" s="208" customFormat="1" hidden="1" outlineLevel="2" x14ac:dyDescent="0.2">
      <c r="A1615" s="217"/>
      <c r="B1615" s="217"/>
      <c r="C1615" s="218"/>
      <c r="D1615" s="219"/>
      <c r="E1615" s="208" t="str">
        <f xml:space="preserve"> Calc!E$739</f>
        <v xml:space="preserve">Ofwat - PR24 ODI revenue adjustment eligible for tax uplift in 2027-28 CPIH FYA prices (WN) </v>
      </c>
      <c r="F1615" s="209">
        <f xml:space="preserve"> Calc!F$739</f>
        <v>0</v>
      </c>
      <c r="G1615" s="208" t="str">
        <f xml:space="preserve"> Calc!G$739</f>
        <v>£m</v>
      </c>
      <c r="H1615" s="209"/>
    </row>
    <row r="1616" spans="1:8" s="208" customFormat="1" hidden="1" outlineLevel="2" x14ac:dyDescent="0.2">
      <c r="A1616" s="217"/>
      <c r="B1616" s="217"/>
      <c r="C1616" s="218"/>
      <c r="D1616" s="219"/>
      <c r="E1616" s="208" t="str">
        <f xml:space="preserve"> Calc!E$740</f>
        <v xml:space="preserve">Ofwat - PR24 ODI revenue adjustment eligible for tax uplift in 2027-28 CPIH FYA prices (WWN) </v>
      </c>
      <c r="F1616" s="209">
        <f xml:space="preserve"> Calc!F$740</f>
        <v>0</v>
      </c>
      <c r="G1616" s="208" t="str">
        <f xml:space="preserve"> Calc!G$740</f>
        <v>£m</v>
      </c>
      <c r="H1616" s="209"/>
    </row>
    <row r="1617" spans="1:8" s="208" customFormat="1" hidden="1" outlineLevel="2" x14ac:dyDescent="0.2">
      <c r="A1617" s="217"/>
      <c r="B1617" s="217"/>
      <c r="C1617" s="218"/>
      <c r="D1617" s="219"/>
      <c r="E1617" s="208" t="str">
        <f xml:space="preserve"> Calc!E$741</f>
        <v xml:space="preserve">Ofwat - PR24 ODI revenue adjustment eligible for tax uplift in 2027-28 CPIH FYA prices (BR) </v>
      </c>
      <c r="F1617" s="209">
        <f xml:space="preserve"> Calc!F$741</f>
        <v>0</v>
      </c>
      <c r="G1617" s="208" t="str">
        <f xml:space="preserve"> Calc!G$741</f>
        <v>£m</v>
      </c>
      <c r="H1617" s="209"/>
    </row>
    <row r="1618" spans="1:8" s="208" customFormat="1" hidden="1" outlineLevel="2" x14ac:dyDescent="0.2">
      <c r="A1618" s="217"/>
      <c r="B1618" s="217"/>
      <c r="C1618" s="218"/>
      <c r="D1618" s="219"/>
      <c r="E1618" s="208" t="str">
        <f xml:space="preserve"> Calc!E$742</f>
        <v xml:space="preserve">Ofwat - PR24 ODI revenue adjustment eligible for tax uplift in 2027-28 CPIH FYA prices (ADDN1) </v>
      </c>
      <c r="F1618" s="209">
        <f xml:space="preserve"> Calc!F$742</f>
        <v>0</v>
      </c>
      <c r="G1618" s="208" t="str">
        <f xml:space="preserve"> Calc!G$742</f>
        <v>£m</v>
      </c>
      <c r="H1618" s="209"/>
    </row>
    <row r="1619" spans="1:8" s="208" customFormat="1" hidden="1" outlineLevel="2" x14ac:dyDescent="0.2">
      <c r="A1619" s="217"/>
      <c r="B1619" s="217"/>
      <c r="C1619" s="218"/>
      <c r="D1619" s="219"/>
      <c r="E1619" s="208" t="str">
        <f xml:space="preserve"> Calc!E$743</f>
        <v xml:space="preserve">Ofwat - PR24 ODI revenue adjustment eligible for tax uplift in 2027-28 CPIH FYA prices (ADDN2) </v>
      </c>
      <c r="F1619" s="209">
        <f xml:space="preserve"> Calc!F$743</f>
        <v>0</v>
      </c>
      <c r="G1619" s="208" t="str">
        <f xml:space="preserve"> Calc!G$743</f>
        <v>£m</v>
      </c>
      <c r="H1619" s="209"/>
    </row>
    <row r="1620" spans="1:8" s="208" customFormat="1" hidden="1" outlineLevel="2" x14ac:dyDescent="0.2">
      <c r="A1620" s="217"/>
      <c r="B1620" s="217"/>
      <c r="C1620" s="218"/>
      <c r="D1620" s="219"/>
      <c r="E1620" s="208" t="str">
        <f xml:space="preserve"> Calc!E$744</f>
        <v xml:space="preserve">Ofwat - PR24 ODI revenue adjustment eligible for tax uplift in 2027-28 CPIH FYA prices (Residential retail) </v>
      </c>
      <c r="F1620" s="209">
        <f xml:space="preserve"> Calc!F$744</f>
        <v>0</v>
      </c>
      <c r="G1620" s="208" t="str">
        <f xml:space="preserve"> Calc!G$744</f>
        <v>£m</v>
      </c>
      <c r="H1620" s="209"/>
    </row>
    <row r="1621" spans="1:8" s="208" customFormat="1" hidden="1" outlineLevel="2" x14ac:dyDescent="0.2">
      <c r="A1621" s="217"/>
      <c r="B1621" s="217"/>
      <c r="C1621" s="218"/>
      <c r="D1621" s="219"/>
      <c r="E1621" s="208" t="str">
        <f xml:space="preserve"> Calc!E$745</f>
        <v xml:space="preserve">Ofwat - PR24 ODI revenue adjustment eligible for tax uplift in 2027-28 CPIH FYA prices (Business retail) </v>
      </c>
      <c r="F1621" s="209">
        <f xml:space="preserve"> Calc!F$745</f>
        <v>0</v>
      </c>
      <c r="G1621" s="208" t="str">
        <f xml:space="preserve"> Calc!G$745</f>
        <v>£m</v>
      </c>
      <c r="H1621" s="209"/>
    </row>
    <row r="1622" spans="1:8" hidden="1" outlineLevel="2" x14ac:dyDescent="0.2">
      <c r="A1622" s="3"/>
      <c r="B1622" s="3"/>
      <c r="C1622" s="10"/>
      <c r="D1622" s="11"/>
      <c r="E1622" s="211" t="s">
        <v>952</v>
      </c>
      <c r="F1622" s="212">
        <f xml:space="preserve"> INDEX( $F$1614:$F$1621,MATCH("*(WN)*", $E$1614:$E$1621,0 ))</f>
        <v>0</v>
      </c>
      <c r="G1622" s="211" t="s">
        <v>199</v>
      </c>
      <c r="H1622" s="4"/>
    </row>
    <row r="1623" spans="1:8" hidden="1" outlineLevel="2" x14ac:dyDescent="0.2"/>
    <row r="1624" spans="1:8" hidden="1" outlineLevel="2" x14ac:dyDescent="0.2"/>
    <row r="1625" spans="1:8" hidden="1" outlineLevel="2" x14ac:dyDescent="0.2">
      <c r="B1625" s="33" t="s">
        <v>2512</v>
      </c>
    </row>
    <row r="1626" spans="1:8" s="208" customFormat="1" hidden="1" outlineLevel="2" x14ac:dyDescent="0.2">
      <c r="A1626" s="217"/>
      <c r="B1626" s="217"/>
      <c r="C1626" s="218"/>
      <c r="D1626" s="219"/>
      <c r="E1626" s="208" t="str">
        <f xml:space="preserve"> Calc!E$814</f>
        <v xml:space="preserve">Ofwat - PR24 Delayed delivery cashflow mechanism (DDCM) revenue adjustment eligible for tax uplift in 2027-28 CPIH FYA prices (WR) </v>
      </c>
      <c r="F1626" s="209">
        <f xml:space="preserve"> Calc!F$814</f>
        <v>0</v>
      </c>
      <c r="G1626" s="208" t="str">
        <f xml:space="preserve"> Calc!G$814</f>
        <v>£m</v>
      </c>
      <c r="H1626" s="209"/>
    </row>
    <row r="1627" spans="1:8" s="208" customFormat="1" hidden="1" outlineLevel="2" x14ac:dyDescent="0.2">
      <c r="A1627" s="217"/>
      <c r="B1627" s="217"/>
      <c r="C1627" s="218"/>
      <c r="D1627" s="219"/>
      <c r="E1627" s="208" t="str">
        <f xml:space="preserve"> Calc!E$815</f>
        <v xml:space="preserve">Ofwat - PR24 Delayed delivery cashflow mechanism (DDCM) revenue adjustment eligible for tax uplift in 2027-28 CPIH FYA prices (WN) </v>
      </c>
      <c r="F1627" s="209">
        <f xml:space="preserve"> Calc!F$815</f>
        <v>0</v>
      </c>
      <c r="G1627" s="208" t="str">
        <f xml:space="preserve"> Calc!G$815</f>
        <v>£m</v>
      </c>
      <c r="H1627" s="209"/>
    </row>
    <row r="1628" spans="1:8" s="208" customFormat="1" hidden="1" outlineLevel="2" x14ac:dyDescent="0.2">
      <c r="A1628" s="217"/>
      <c r="B1628" s="217"/>
      <c r="C1628" s="218"/>
      <c r="D1628" s="219"/>
      <c r="E1628" s="208" t="str">
        <f xml:space="preserve"> Calc!E$816</f>
        <v xml:space="preserve">Ofwat - PR24 Delayed delivery cashflow mechanism (DDCM) revenue adjustment eligible for tax uplift in 2027-28 CPIH FYA prices (WWN) </v>
      </c>
      <c r="F1628" s="209">
        <f xml:space="preserve"> Calc!F$816</f>
        <v>0</v>
      </c>
      <c r="G1628" s="208" t="str">
        <f xml:space="preserve"> Calc!G$816</f>
        <v>£m</v>
      </c>
      <c r="H1628" s="209"/>
    </row>
    <row r="1629" spans="1:8" s="208" customFormat="1" hidden="1" outlineLevel="2" x14ac:dyDescent="0.2">
      <c r="A1629" s="217"/>
      <c r="B1629" s="217"/>
      <c r="C1629" s="218"/>
      <c r="D1629" s="219"/>
      <c r="E1629" s="208" t="str">
        <f xml:space="preserve"> Calc!E$817</f>
        <v xml:space="preserve">Ofwat - PR24 Delayed delivery cashflow mechanism (DDCM) revenue adjustment eligible for tax uplift in 2027-28 CPIH FYA prices (BR) </v>
      </c>
      <c r="F1629" s="209">
        <f xml:space="preserve"> Calc!F$817</f>
        <v>0</v>
      </c>
      <c r="G1629" s="208" t="str">
        <f xml:space="preserve"> Calc!G$817</f>
        <v>£m</v>
      </c>
      <c r="H1629" s="209"/>
    </row>
    <row r="1630" spans="1:8" s="208" customFormat="1" hidden="1" outlineLevel="2" x14ac:dyDescent="0.2">
      <c r="A1630" s="217"/>
      <c r="B1630" s="217"/>
      <c r="C1630" s="218"/>
      <c r="D1630" s="219"/>
      <c r="E1630" s="208" t="str">
        <f xml:space="preserve"> Calc!E$818</f>
        <v xml:space="preserve">Ofwat - PR24 Delayed delivery cashflow mechanism (DDCM) revenue adjustment eligible for tax uplift in 2027-28 CPIH FYA prices (ADDN1) </v>
      </c>
      <c r="F1630" s="209">
        <f xml:space="preserve"> Calc!F$818</f>
        <v>0</v>
      </c>
      <c r="G1630" s="208" t="str">
        <f xml:space="preserve"> Calc!G$818</f>
        <v>£m</v>
      </c>
      <c r="H1630" s="209"/>
    </row>
    <row r="1631" spans="1:8" s="208" customFormat="1" hidden="1" outlineLevel="2" x14ac:dyDescent="0.2">
      <c r="A1631" s="217"/>
      <c r="B1631" s="217"/>
      <c r="C1631" s="218"/>
      <c r="D1631" s="219"/>
      <c r="E1631" s="208" t="str">
        <f xml:space="preserve"> Calc!E$819</f>
        <v xml:space="preserve">Ofwat - PR24 Delayed delivery cashflow mechanism (DDCM) revenue adjustment eligible for tax uplift in 2027-28 CPIH FYA prices (ADDN2) </v>
      </c>
      <c r="F1631" s="209">
        <f xml:space="preserve"> Calc!F$819</f>
        <v>0</v>
      </c>
      <c r="G1631" s="208" t="str">
        <f xml:space="preserve"> Calc!G$819</f>
        <v>£m</v>
      </c>
      <c r="H1631" s="209"/>
    </row>
    <row r="1632" spans="1:8" s="208" customFormat="1" hidden="1" outlineLevel="2" x14ac:dyDescent="0.2">
      <c r="A1632" s="217"/>
      <c r="B1632" s="217"/>
      <c r="C1632" s="218"/>
      <c r="D1632" s="219"/>
      <c r="E1632" s="208" t="str">
        <f xml:space="preserve"> Calc!E$820</f>
        <v xml:space="preserve">Ofwat - PR24 Delayed delivery cashflow mechanism (DDCM) revenue adjustment eligible for tax uplift in 2027-28 CPIH FYA prices (Residential retail) </v>
      </c>
      <c r="F1632" s="209">
        <f xml:space="preserve"> Calc!F$820</f>
        <v>0</v>
      </c>
      <c r="G1632" s="208" t="str">
        <f xml:space="preserve"> Calc!G$820</f>
        <v>£m</v>
      </c>
      <c r="H1632" s="209"/>
    </row>
    <row r="1633" spans="1:8" s="208" customFormat="1" hidden="1" outlineLevel="2" x14ac:dyDescent="0.2">
      <c r="A1633" s="217"/>
      <c r="B1633" s="217"/>
      <c r="C1633" s="218"/>
      <c r="D1633" s="219"/>
      <c r="E1633" s="208" t="str">
        <f xml:space="preserve"> Calc!E$821</f>
        <v xml:space="preserve">Ofwat - PR24 Delayed delivery cashflow mechanism (DDCM) revenue adjustment eligible for tax uplift in 2027-28 CPIH FYA prices (Business retail) </v>
      </c>
      <c r="F1633" s="209">
        <f xml:space="preserve"> Calc!F$821</f>
        <v>0</v>
      </c>
      <c r="G1633" s="208" t="str">
        <f xml:space="preserve"> Calc!G$821</f>
        <v>£m</v>
      </c>
      <c r="H1633" s="209"/>
    </row>
    <row r="1634" spans="1:8" hidden="1" outlineLevel="2" x14ac:dyDescent="0.2">
      <c r="A1634" s="3"/>
      <c r="B1634" s="3"/>
      <c r="C1634" s="10"/>
      <c r="D1634" s="11"/>
      <c r="E1634" s="211" t="s">
        <v>2512</v>
      </c>
      <c r="F1634" s="212">
        <f xml:space="preserve"> INDEX( $F$1626:$F$1633,MATCH("*(WN)*", $E$1626:$E$1633,0 ))</f>
        <v>0</v>
      </c>
      <c r="G1634" s="211" t="s">
        <v>199</v>
      </c>
      <c r="H1634" s="4"/>
    </row>
    <row r="1635" spans="1:8" hidden="1" outlineLevel="2" x14ac:dyDescent="0.2"/>
    <row r="1636" spans="1:8" hidden="1" outlineLevel="2" x14ac:dyDescent="0.2"/>
    <row r="1637" spans="1:8" hidden="1" outlineLevel="2" x14ac:dyDescent="0.2">
      <c r="B1637" s="33" t="s">
        <v>252</v>
      </c>
    </row>
    <row r="1638" spans="1:8" s="208" customFormat="1" hidden="1" outlineLevel="2" x14ac:dyDescent="0.2">
      <c r="A1638" s="217"/>
      <c r="B1638" s="217"/>
      <c r="C1638" s="218"/>
      <c r="D1638" s="219"/>
      <c r="E1638" s="208" t="str">
        <f xml:space="preserve"> Calc!E$922</f>
        <v xml:space="preserve">Ofwat - PR24 Business retail revenue adjustment eligible for tax uplift in 2027-28 CPIH FYA prices (WR) </v>
      </c>
      <c r="F1638" s="209">
        <f xml:space="preserve"> Calc!F$922</f>
        <v>0</v>
      </c>
      <c r="G1638" s="208" t="str">
        <f xml:space="preserve"> Calc!G$922</f>
        <v>£m</v>
      </c>
      <c r="H1638" s="209"/>
    </row>
    <row r="1639" spans="1:8" s="208" customFormat="1" hidden="1" outlineLevel="2" x14ac:dyDescent="0.2">
      <c r="A1639" s="217"/>
      <c r="B1639" s="217"/>
      <c r="C1639" s="218"/>
      <c r="D1639" s="219"/>
      <c r="E1639" s="208" t="str">
        <f xml:space="preserve"> Calc!E$923</f>
        <v xml:space="preserve">Ofwat - PR24 Business retail revenue adjustment eligible for tax uplift in 2027-28 CPIH FYA prices (WN) </v>
      </c>
      <c r="F1639" s="209">
        <f xml:space="preserve"> Calc!F$923</f>
        <v>0</v>
      </c>
      <c r="G1639" s="208" t="str">
        <f xml:space="preserve"> Calc!G$923</f>
        <v>£m</v>
      </c>
      <c r="H1639" s="209"/>
    </row>
    <row r="1640" spans="1:8" s="208" customFormat="1" hidden="1" outlineLevel="2" x14ac:dyDescent="0.2">
      <c r="A1640" s="217"/>
      <c r="B1640" s="217"/>
      <c r="C1640" s="218"/>
      <c r="D1640" s="219"/>
      <c r="E1640" s="208" t="str">
        <f xml:space="preserve"> Calc!E$924</f>
        <v xml:space="preserve">Ofwat - PR24 Business retail revenue adjustment eligible for tax uplift in 2027-28 CPIH FYA prices (WWN) </v>
      </c>
      <c r="F1640" s="209">
        <f xml:space="preserve"> Calc!F$924</f>
        <v>0</v>
      </c>
      <c r="G1640" s="208" t="str">
        <f xml:space="preserve"> Calc!G$924</f>
        <v>£m</v>
      </c>
      <c r="H1640" s="209"/>
    </row>
    <row r="1641" spans="1:8" s="208" customFormat="1" hidden="1" outlineLevel="2" x14ac:dyDescent="0.2">
      <c r="A1641" s="217"/>
      <c r="B1641" s="217"/>
      <c r="C1641" s="218"/>
      <c r="D1641" s="219"/>
      <c r="E1641" s="208" t="str">
        <f xml:space="preserve"> Calc!E$925</f>
        <v xml:space="preserve">Ofwat - PR24 Business retail revenue adjustment eligible for tax uplift in 2027-28 CPIH FYA prices (BR) </v>
      </c>
      <c r="F1641" s="209">
        <f xml:space="preserve"> Calc!F$925</f>
        <v>0</v>
      </c>
      <c r="G1641" s="208" t="str">
        <f xml:space="preserve"> Calc!G$925</f>
        <v>£m</v>
      </c>
      <c r="H1641" s="209"/>
    </row>
    <row r="1642" spans="1:8" s="208" customFormat="1" hidden="1" outlineLevel="2" x14ac:dyDescent="0.2">
      <c r="A1642" s="217"/>
      <c r="B1642" s="217"/>
      <c r="C1642" s="218"/>
      <c r="D1642" s="219"/>
      <c r="E1642" s="208" t="str">
        <f xml:space="preserve"> Calc!E$926</f>
        <v xml:space="preserve">Ofwat - PR24 Business retail revenue adjustment eligible for tax uplift in 2027-28 CPIH FYA prices (ADDN1) </v>
      </c>
      <c r="F1642" s="209">
        <f xml:space="preserve"> Calc!F$926</f>
        <v>0</v>
      </c>
      <c r="G1642" s="208" t="str">
        <f xml:space="preserve"> Calc!G$926</f>
        <v>£m</v>
      </c>
      <c r="H1642" s="209"/>
    </row>
    <row r="1643" spans="1:8" s="208" customFormat="1" hidden="1" outlineLevel="2" x14ac:dyDescent="0.2">
      <c r="A1643" s="217"/>
      <c r="B1643" s="217"/>
      <c r="C1643" s="218"/>
      <c r="D1643" s="219"/>
      <c r="E1643" s="208" t="str">
        <f xml:space="preserve"> Calc!E$927</f>
        <v xml:space="preserve">Ofwat - PR24 Business retail revenue adjustment eligible for tax uplift in 2027-28 CPIH FYA prices (ADDN2) </v>
      </c>
      <c r="F1643" s="209">
        <f xml:space="preserve"> Calc!F$927</f>
        <v>0</v>
      </c>
      <c r="G1643" s="208" t="str">
        <f xml:space="preserve"> Calc!G$927</f>
        <v>£m</v>
      </c>
      <c r="H1643" s="209"/>
    </row>
    <row r="1644" spans="1:8" s="208" customFormat="1" hidden="1" outlineLevel="2" x14ac:dyDescent="0.2">
      <c r="A1644" s="217"/>
      <c r="B1644" s="217"/>
      <c r="C1644" s="218"/>
      <c r="D1644" s="219"/>
      <c r="E1644" s="208" t="str">
        <f xml:space="preserve"> Calc!E$928</f>
        <v xml:space="preserve">Ofwat - PR24 Business retail revenue adjustment eligible for tax uplift in 2027-28 CPIH FYA prices (Residential retail) </v>
      </c>
      <c r="F1644" s="209">
        <f xml:space="preserve"> Calc!F$928</f>
        <v>0</v>
      </c>
      <c r="G1644" s="208" t="str">
        <f xml:space="preserve"> Calc!G$928</f>
        <v>£m</v>
      </c>
      <c r="H1644" s="209"/>
    </row>
    <row r="1645" spans="1:8" s="208" customFormat="1" hidden="1" outlineLevel="2" x14ac:dyDescent="0.2">
      <c r="A1645" s="217"/>
      <c r="B1645" s="217"/>
      <c r="C1645" s="218"/>
      <c r="D1645" s="219"/>
      <c r="E1645" s="208" t="str">
        <f xml:space="preserve"> Calc!E$929</f>
        <v xml:space="preserve">Ofwat - PR24 Business retail revenue adjustment eligible for tax uplift in 2027-28 CPIH FYA prices (Business retail) </v>
      </c>
      <c r="F1645" s="209">
        <f xml:space="preserve"> Calc!F$929</f>
        <v>0</v>
      </c>
      <c r="G1645" s="208" t="str">
        <f xml:space="preserve"> Calc!G$929</f>
        <v>£m</v>
      </c>
      <c r="H1645" s="209"/>
    </row>
    <row r="1646" spans="1:8" hidden="1" outlineLevel="2" x14ac:dyDescent="0.2">
      <c r="A1646" s="3"/>
      <c r="B1646" s="3"/>
      <c r="C1646" s="10"/>
      <c r="D1646" s="11"/>
      <c r="E1646" s="211" t="s">
        <v>252</v>
      </c>
      <c r="F1646" s="212">
        <f xml:space="preserve"> INDEX( $F$1638:$F$1645,MATCH("*(WN)*", $E$1638:$E$1645,0 ))</f>
        <v>0</v>
      </c>
      <c r="G1646" s="211" t="s">
        <v>199</v>
      </c>
      <c r="H1646" s="4"/>
    </row>
    <row r="1647" spans="1:8" hidden="1" outlineLevel="2" x14ac:dyDescent="0.2"/>
    <row r="1648" spans="1:8" hidden="1" outlineLevel="2" x14ac:dyDescent="0.2"/>
    <row r="1649" spans="1:8" hidden="1" outlineLevel="2" x14ac:dyDescent="0.2">
      <c r="B1649" s="33" t="s">
        <v>419</v>
      </c>
    </row>
    <row r="1650" spans="1:8" s="208" customFormat="1" hidden="1" outlineLevel="2" x14ac:dyDescent="0.2">
      <c r="A1650" s="217"/>
      <c r="B1650" s="217"/>
      <c r="C1650" s="218"/>
      <c r="D1650" s="219"/>
      <c r="E1650" s="208" t="str">
        <f xml:space="preserve"> Calc!E$949</f>
        <v xml:space="preserve">Ofwat - PR24 Water trading revenue adjustment eligible for tax uplift in 2027-28 CPIH FYA prices (WR) </v>
      </c>
      <c r="F1650" s="209">
        <f xml:space="preserve"> Calc!F$949</f>
        <v>0</v>
      </c>
      <c r="G1650" s="208" t="str">
        <f xml:space="preserve"> Calc!G$949</f>
        <v>£m</v>
      </c>
      <c r="H1650" s="209"/>
    </row>
    <row r="1651" spans="1:8" s="208" customFormat="1" hidden="1" outlineLevel="2" x14ac:dyDescent="0.2">
      <c r="A1651" s="217"/>
      <c r="B1651" s="217"/>
      <c r="C1651" s="218"/>
      <c r="D1651" s="219"/>
      <c r="E1651" s="208" t="str">
        <f xml:space="preserve"> Calc!E$950</f>
        <v xml:space="preserve">Ofwat - PR24 Water trading revenue adjustment eligible for tax uplift in 2027-28 CPIH FYA prices (WN) </v>
      </c>
      <c r="F1651" s="209">
        <f xml:space="preserve"> Calc!F$950</f>
        <v>0</v>
      </c>
      <c r="G1651" s="208" t="str">
        <f xml:space="preserve"> Calc!G$950</f>
        <v>£m</v>
      </c>
      <c r="H1651" s="209"/>
    </row>
    <row r="1652" spans="1:8" s="208" customFormat="1" hidden="1" outlineLevel="2" x14ac:dyDescent="0.2">
      <c r="A1652" s="217"/>
      <c r="B1652" s="217"/>
      <c r="C1652" s="218"/>
      <c r="D1652" s="219"/>
      <c r="E1652" s="208" t="str">
        <f xml:space="preserve"> Calc!E$951</f>
        <v xml:space="preserve">Ofwat - PR24 Water trading revenue adjustment eligible for tax uplift in 2027-28 CPIH FYA prices (WWN) </v>
      </c>
      <c r="F1652" s="209">
        <f xml:space="preserve"> Calc!F$951</f>
        <v>0</v>
      </c>
      <c r="G1652" s="208" t="str">
        <f xml:space="preserve"> Calc!G$951</f>
        <v>£m</v>
      </c>
      <c r="H1652" s="209"/>
    </row>
    <row r="1653" spans="1:8" s="208" customFormat="1" hidden="1" outlineLevel="2" x14ac:dyDescent="0.2">
      <c r="A1653" s="217"/>
      <c r="B1653" s="217"/>
      <c r="C1653" s="218"/>
      <c r="D1653" s="219"/>
      <c r="E1653" s="208" t="str">
        <f xml:space="preserve"> Calc!E$952</f>
        <v xml:space="preserve">Ofwat - PR24 Water trading revenue adjustment eligible for tax uplift in 2027-28 CPIH FYA prices (BR) </v>
      </c>
      <c r="F1653" s="209">
        <f xml:space="preserve"> Calc!F$952</f>
        <v>0</v>
      </c>
      <c r="G1653" s="208" t="str">
        <f xml:space="preserve"> Calc!G$952</f>
        <v>£m</v>
      </c>
      <c r="H1653" s="209"/>
    </row>
    <row r="1654" spans="1:8" s="208" customFormat="1" hidden="1" outlineLevel="2" x14ac:dyDescent="0.2">
      <c r="A1654" s="217"/>
      <c r="B1654" s="217"/>
      <c r="C1654" s="218"/>
      <c r="D1654" s="219"/>
      <c r="E1654" s="208" t="str">
        <f xml:space="preserve"> Calc!E$953</f>
        <v xml:space="preserve">Ofwat - PR24 Water trading revenue adjustment eligible for tax uplift in 2027-28 CPIH FYA prices (ADDN1) </v>
      </c>
      <c r="F1654" s="209">
        <f xml:space="preserve"> Calc!F$953</f>
        <v>0</v>
      </c>
      <c r="G1654" s="208" t="str">
        <f xml:space="preserve"> Calc!G$953</f>
        <v>£m</v>
      </c>
      <c r="H1654" s="209"/>
    </row>
    <row r="1655" spans="1:8" s="208" customFormat="1" hidden="1" outlineLevel="2" x14ac:dyDescent="0.2">
      <c r="A1655" s="217"/>
      <c r="B1655" s="217"/>
      <c r="C1655" s="218"/>
      <c r="D1655" s="219"/>
      <c r="E1655" s="208" t="str">
        <f xml:space="preserve"> Calc!E$954</f>
        <v xml:space="preserve">Ofwat - PR24 Water trading revenue adjustment eligible for tax uplift in 2027-28 CPIH FYA prices (ADDN2) </v>
      </c>
      <c r="F1655" s="209">
        <f xml:space="preserve"> Calc!F$954</f>
        <v>0</v>
      </c>
      <c r="G1655" s="208" t="str">
        <f xml:space="preserve"> Calc!G$954</f>
        <v>£m</v>
      </c>
      <c r="H1655" s="209"/>
    </row>
    <row r="1656" spans="1:8" s="208" customFormat="1" hidden="1" outlineLevel="2" x14ac:dyDescent="0.2">
      <c r="A1656" s="217"/>
      <c r="B1656" s="217"/>
      <c r="C1656" s="218"/>
      <c r="D1656" s="219"/>
      <c r="E1656" s="208" t="str">
        <f xml:space="preserve"> Calc!E$955</f>
        <v xml:space="preserve">Ofwat - PR24 Water trading revenue adjustment eligible for tax uplift in 2027-28 CPIH FYA prices (Residential retail) </v>
      </c>
      <c r="F1656" s="209">
        <f xml:space="preserve"> Calc!F$955</f>
        <v>0</v>
      </c>
      <c r="G1656" s="208" t="str">
        <f xml:space="preserve"> Calc!G$955</f>
        <v>£m</v>
      </c>
      <c r="H1656" s="209"/>
    </row>
    <row r="1657" spans="1:8" s="208" customFormat="1" hidden="1" outlineLevel="2" x14ac:dyDescent="0.2">
      <c r="A1657" s="217"/>
      <c r="B1657" s="217"/>
      <c r="C1657" s="218"/>
      <c r="D1657" s="219"/>
      <c r="E1657" s="208" t="str">
        <f xml:space="preserve"> Calc!E$956</f>
        <v xml:space="preserve">Ofwat - PR24 Water trading revenue adjustment eligible for tax uplift in 2027-28 CPIH FYA prices (Business retail) </v>
      </c>
      <c r="F1657" s="209">
        <f xml:space="preserve"> Calc!F$956</f>
        <v>0</v>
      </c>
      <c r="G1657" s="208" t="str">
        <f xml:space="preserve"> Calc!G$956</f>
        <v>£m</v>
      </c>
      <c r="H1657" s="209"/>
    </row>
    <row r="1658" spans="1:8" hidden="1" outlineLevel="2" x14ac:dyDescent="0.2">
      <c r="A1658" s="3"/>
      <c r="B1658" s="3"/>
      <c r="C1658" s="10"/>
      <c r="D1658" s="11"/>
      <c r="E1658" s="211" t="s">
        <v>419</v>
      </c>
      <c r="F1658" s="212">
        <f xml:space="preserve"> INDEX( $F$1650:$F$1657,MATCH("*(WN)*", $E$1650:$E$1657,0 ))</f>
        <v>0</v>
      </c>
      <c r="G1658" s="211" t="s">
        <v>199</v>
      </c>
      <c r="H1658" s="4"/>
    </row>
    <row r="1659" spans="1:8" hidden="1" outlineLevel="2" x14ac:dyDescent="0.2"/>
    <row r="1660" spans="1:8" hidden="1" outlineLevel="2" x14ac:dyDescent="0.2"/>
    <row r="1661" spans="1:8" hidden="1" outlineLevel="2" x14ac:dyDescent="0.2">
      <c r="B1661" s="33" t="s">
        <v>1772</v>
      </c>
    </row>
    <row r="1662" spans="1:8" s="208" customFormat="1" hidden="1" outlineLevel="2" x14ac:dyDescent="0.2">
      <c r="A1662" s="217"/>
      <c r="B1662" s="217"/>
      <c r="C1662" s="218"/>
      <c r="D1662" s="219"/>
      <c r="E1662" s="208" t="str">
        <f xml:space="preserve"> Calc!E$976</f>
        <v xml:space="preserve">Ofwat - PR24 Third party services revenue adjustment eligible for tax uplift in 2027-28 CPIH FYA prices (WR) </v>
      </c>
      <c r="F1662" s="209">
        <f xml:space="preserve"> Calc!F$976</f>
        <v>0</v>
      </c>
      <c r="G1662" s="208" t="str">
        <f xml:space="preserve"> Calc!G$976</f>
        <v>£m</v>
      </c>
      <c r="H1662" s="209"/>
    </row>
    <row r="1663" spans="1:8" s="208" customFormat="1" hidden="1" outlineLevel="2" x14ac:dyDescent="0.2">
      <c r="A1663" s="217"/>
      <c r="B1663" s="217"/>
      <c r="C1663" s="218"/>
      <c r="D1663" s="219"/>
      <c r="E1663" s="208" t="str">
        <f xml:space="preserve"> Calc!E$977</f>
        <v xml:space="preserve">Ofwat - PR24 Third party services revenue adjustment eligible for tax uplift in 2027-28 CPIH FYA prices (WN) </v>
      </c>
      <c r="F1663" s="209">
        <f xml:space="preserve"> Calc!F$977</f>
        <v>0</v>
      </c>
      <c r="G1663" s="208" t="str">
        <f xml:space="preserve"> Calc!G$977</f>
        <v>£m</v>
      </c>
      <c r="H1663" s="209"/>
    </row>
    <row r="1664" spans="1:8" s="208" customFormat="1" hidden="1" outlineLevel="2" x14ac:dyDescent="0.2">
      <c r="A1664" s="217"/>
      <c r="B1664" s="217"/>
      <c r="C1664" s="218"/>
      <c r="D1664" s="219"/>
      <c r="E1664" s="208" t="str">
        <f xml:space="preserve"> Calc!E$978</f>
        <v xml:space="preserve">Ofwat - PR24 Third party services revenue adjustment eligible for tax uplift in 2027-28 CPIH FYA prices (WWN) </v>
      </c>
      <c r="F1664" s="209">
        <f xml:space="preserve"> Calc!F$978</f>
        <v>0</v>
      </c>
      <c r="G1664" s="208" t="str">
        <f xml:space="preserve"> Calc!G$978</f>
        <v>£m</v>
      </c>
      <c r="H1664" s="209"/>
    </row>
    <row r="1665" spans="1:8" s="208" customFormat="1" hidden="1" outlineLevel="2" x14ac:dyDescent="0.2">
      <c r="A1665" s="217"/>
      <c r="B1665" s="217"/>
      <c r="C1665" s="218"/>
      <c r="D1665" s="219"/>
      <c r="E1665" s="208" t="str">
        <f xml:space="preserve"> Calc!E$979</f>
        <v xml:space="preserve">Ofwat - PR24 Third party services revenue adjustment eligible for tax uplift in 2027-28 CPIH FYA prices (BR) </v>
      </c>
      <c r="F1665" s="209">
        <f xml:space="preserve"> Calc!F$979</f>
        <v>0</v>
      </c>
      <c r="G1665" s="208" t="str">
        <f xml:space="preserve"> Calc!G$979</f>
        <v>£m</v>
      </c>
      <c r="H1665" s="209"/>
    </row>
    <row r="1666" spans="1:8" s="208" customFormat="1" hidden="1" outlineLevel="2" x14ac:dyDescent="0.2">
      <c r="A1666" s="217"/>
      <c r="B1666" s="217"/>
      <c r="C1666" s="218"/>
      <c r="D1666" s="219"/>
      <c r="E1666" s="208" t="str">
        <f xml:space="preserve"> Calc!E$980</f>
        <v xml:space="preserve">Ofwat - PR24 Third party services revenue adjustment eligible for tax uplift in 2027-28 CPIH FYA prices (ADDN1) </v>
      </c>
      <c r="F1666" s="209">
        <f xml:space="preserve"> Calc!F$980</f>
        <v>0</v>
      </c>
      <c r="G1666" s="208" t="str">
        <f xml:space="preserve"> Calc!G$980</f>
        <v>£m</v>
      </c>
      <c r="H1666" s="209"/>
    </row>
    <row r="1667" spans="1:8" s="208" customFormat="1" hidden="1" outlineLevel="2" x14ac:dyDescent="0.2">
      <c r="A1667" s="217"/>
      <c r="B1667" s="217"/>
      <c r="C1667" s="218"/>
      <c r="D1667" s="219"/>
      <c r="E1667" s="208" t="str">
        <f xml:space="preserve"> Calc!E$981</f>
        <v xml:space="preserve">Ofwat - PR24 Third party services revenue adjustment eligible for tax uplift in 2027-28 CPIH FYA prices (ADDN2) </v>
      </c>
      <c r="F1667" s="209">
        <f xml:space="preserve"> Calc!F$981</f>
        <v>0</v>
      </c>
      <c r="G1667" s="208" t="str">
        <f xml:space="preserve"> Calc!G$981</f>
        <v>£m</v>
      </c>
      <c r="H1667" s="209"/>
    </row>
    <row r="1668" spans="1:8" s="208" customFormat="1" hidden="1" outlineLevel="2" x14ac:dyDescent="0.2">
      <c r="A1668" s="217"/>
      <c r="B1668" s="217"/>
      <c r="C1668" s="218"/>
      <c r="D1668" s="219"/>
      <c r="E1668" s="208" t="str">
        <f xml:space="preserve"> Calc!E$982</f>
        <v xml:space="preserve">Ofwat - PR24 Third party services revenue adjustment eligible for tax uplift in 2027-28 CPIH FYA prices (Residential retail) </v>
      </c>
      <c r="F1668" s="209">
        <f xml:space="preserve"> Calc!F$982</f>
        <v>0</v>
      </c>
      <c r="G1668" s="208" t="str">
        <f xml:space="preserve"> Calc!G$982</f>
        <v>£m</v>
      </c>
      <c r="H1668" s="209"/>
    </row>
    <row r="1669" spans="1:8" s="208" customFormat="1" hidden="1" outlineLevel="2" x14ac:dyDescent="0.2">
      <c r="A1669" s="217"/>
      <c r="B1669" s="217"/>
      <c r="C1669" s="218"/>
      <c r="D1669" s="219"/>
      <c r="E1669" s="208" t="str">
        <f xml:space="preserve"> Calc!E$983</f>
        <v xml:space="preserve">Ofwat - PR24 Third party services revenue adjustment eligible for tax uplift in 2027-28 CPIH FYA prices (Business retail) </v>
      </c>
      <c r="F1669" s="209">
        <f xml:space="preserve"> Calc!F$983</f>
        <v>0</v>
      </c>
      <c r="G1669" s="208" t="str">
        <f xml:space="preserve"> Calc!G$983</f>
        <v>£m</v>
      </c>
      <c r="H1669" s="209"/>
    </row>
    <row r="1670" spans="1:8" hidden="1" outlineLevel="2" x14ac:dyDescent="0.2">
      <c r="A1670" s="3"/>
      <c r="B1670" s="3"/>
      <c r="C1670" s="10"/>
      <c r="D1670" s="11"/>
      <c r="E1670" s="211" t="s">
        <v>1772</v>
      </c>
      <c r="F1670" s="212">
        <f xml:space="preserve"> INDEX( $F$1662:$F$1669,MATCH("*(WN)*", $E$1662:$E$1669,0 ))</f>
        <v>0</v>
      </c>
      <c r="G1670" s="211" t="s">
        <v>199</v>
      </c>
      <c r="H1670" s="4"/>
    </row>
    <row r="1671" spans="1:8" hidden="1" outlineLevel="2" x14ac:dyDescent="0.2"/>
    <row r="1672" spans="1:8" hidden="1" outlineLevel="2" x14ac:dyDescent="0.2"/>
    <row r="1673" spans="1:8" hidden="1" outlineLevel="2" x14ac:dyDescent="0.2">
      <c r="B1673" s="33" t="s">
        <v>1578</v>
      </c>
    </row>
    <row r="1674" spans="1:8" s="208" customFormat="1" hidden="1" outlineLevel="2" x14ac:dyDescent="0.2">
      <c r="A1674" s="217"/>
      <c r="B1674" s="217"/>
      <c r="C1674" s="218"/>
      <c r="D1674" s="219"/>
      <c r="E1674" s="208" t="str">
        <f xml:space="preserve"> Calc!E$1003</f>
        <v xml:space="preserve">Ofwat - PR24 Cost of new debt revenue adjustment eligible for tax uplift in 2027-28 CPIH FYA prices (WR) </v>
      </c>
      <c r="F1674" s="209">
        <f xml:space="preserve"> Calc!F$1003</f>
        <v>0</v>
      </c>
      <c r="G1674" s="208" t="str">
        <f xml:space="preserve"> Calc!G$1003</f>
        <v>£m</v>
      </c>
      <c r="H1674" s="209"/>
    </row>
    <row r="1675" spans="1:8" s="208" customFormat="1" hidden="1" outlineLevel="2" x14ac:dyDescent="0.2">
      <c r="A1675" s="217"/>
      <c r="B1675" s="217"/>
      <c r="C1675" s="218"/>
      <c r="D1675" s="219"/>
      <c r="E1675" s="208" t="str">
        <f xml:space="preserve"> Calc!E$1004</f>
        <v xml:space="preserve">Ofwat - PR24 Cost of new debt revenue adjustment eligible for tax uplift in 2027-28 CPIH FYA prices (WN) </v>
      </c>
      <c r="F1675" s="209">
        <f xml:space="preserve"> Calc!F$1004</f>
        <v>0</v>
      </c>
      <c r="G1675" s="208" t="str">
        <f xml:space="preserve"> Calc!G$1004</f>
        <v>£m</v>
      </c>
      <c r="H1675" s="209"/>
    </row>
    <row r="1676" spans="1:8" s="208" customFormat="1" hidden="1" outlineLevel="2" x14ac:dyDescent="0.2">
      <c r="A1676" s="217"/>
      <c r="B1676" s="217"/>
      <c r="C1676" s="218"/>
      <c r="D1676" s="219"/>
      <c r="E1676" s="208" t="str">
        <f xml:space="preserve"> Calc!E$1005</f>
        <v xml:space="preserve">Ofwat - PR24 Cost of new debt revenue adjustment eligible for tax uplift in 2027-28 CPIH FYA prices (WWN) </v>
      </c>
      <c r="F1676" s="209">
        <f xml:space="preserve"> Calc!F$1005</f>
        <v>0</v>
      </c>
      <c r="G1676" s="208" t="str">
        <f xml:space="preserve"> Calc!G$1005</f>
        <v>£m</v>
      </c>
      <c r="H1676" s="209"/>
    </row>
    <row r="1677" spans="1:8" s="208" customFormat="1" hidden="1" outlineLevel="2" x14ac:dyDescent="0.2">
      <c r="A1677" s="217"/>
      <c r="B1677" s="217"/>
      <c r="C1677" s="218"/>
      <c r="D1677" s="219"/>
      <c r="E1677" s="208" t="str">
        <f xml:space="preserve"> Calc!E$1006</f>
        <v xml:space="preserve">Ofwat - PR24 Cost of new debt revenue adjustment eligible for tax uplift in 2027-28 CPIH FYA prices (BR) </v>
      </c>
      <c r="F1677" s="209">
        <f xml:space="preserve"> Calc!F$1006</f>
        <v>0</v>
      </c>
      <c r="G1677" s="208" t="str">
        <f xml:space="preserve"> Calc!G$1006</f>
        <v>£m</v>
      </c>
      <c r="H1677" s="209"/>
    </row>
    <row r="1678" spans="1:8" s="208" customFormat="1" hidden="1" outlineLevel="2" x14ac:dyDescent="0.2">
      <c r="A1678" s="217"/>
      <c r="B1678" s="217"/>
      <c r="C1678" s="218"/>
      <c r="D1678" s="219"/>
      <c r="E1678" s="208" t="str">
        <f xml:space="preserve"> Calc!E$1007</f>
        <v xml:space="preserve">Ofwat - PR24 Cost of new debt revenue adjustment eligible for tax uplift in 2027-28 CPIH FYA prices (ADDN1) </v>
      </c>
      <c r="F1678" s="209">
        <f xml:space="preserve"> Calc!F$1007</f>
        <v>0</v>
      </c>
      <c r="G1678" s="208" t="str">
        <f xml:space="preserve"> Calc!G$1007</f>
        <v>£m</v>
      </c>
      <c r="H1678" s="209"/>
    </row>
    <row r="1679" spans="1:8" s="208" customFormat="1" hidden="1" outlineLevel="2" x14ac:dyDescent="0.2">
      <c r="A1679" s="217"/>
      <c r="B1679" s="217"/>
      <c r="C1679" s="218"/>
      <c r="D1679" s="219"/>
      <c r="E1679" s="208" t="str">
        <f xml:space="preserve"> Calc!E$1008</f>
        <v xml:space="preserve">Ofwat - PR24 Cost of new debt revenue adjustment eligible for tax uplift in 2027-28 CPIH FYA prices (ADDN2) </v>
      </c>
      <c r="F1679" s="209">
        <f xml:space="preserve"> Calc!F$1008</f>
        <v>0</v>
      </c>
      <c r="G1679" s="208" t="str">
        <f xml:space="preserve"> Calc!G$1008</f>
        <v>£m</v>
      </c>
      <c r="H1679" s="209"/>
    </row>
    <row r="1680" spans="1:8" s="208" customFormat="1" hidden="1" outlineLevel="2" x14ac:dyDescent="0.2">
      <c r="A1680" s="217"/>
      <c r="B1680" s="217"/>
      <c r="C1680" s="218"/>
      <c r="D1680" s="219"/>
      <c r="E1680" s="208" t="str">
        <f xml:space="preserve"> Calc!E$1009</f>
        <v xml:space="preserve">Ofwat - PR24 Cost of new debt revenue adjustment eligible for tax uplift in 2027-28 CPIH FYA prices (Residential retail) </v>
      </c>
      <c r="F1680" s="209">
        <f xml:space="preserve"> Calc!F$1009</f>
        <v>0</v>
      </c>
      <c r="G1680" s="208" t="str">
        <f xml:space="preserve"> Calc!G$1009</f>
        <v>£m</v>
      </c>
      <c r="H1680" s="209"/>
    </row>
    <row r="1681" spans="1:8" s="208" customFormat="1" hidden="1" outlineLevel="2" x14ac:dyDescent="0.2">
      <c r="A1681" s="217"/>
      <c r="B1681" s="217"/>
      <c r="C1681" s="218"/>
      <c r="D1681" s="219"/>
      <c r="E1681" s="208" t="str">
        <f xml:space="preserve"> Calc!E$1010</f>
        <v xml:space="preserve">Ofwat - PR24 Cost of new debt revenue adjustment eligible for tax uplift in 2027-28 CPIH FYA prices (Business retail) </v>
      </c>
      <c r="F1681" s="209">
        <f xml:space="preserve"> Calc!F$1010</f>
        <v>0</v>
      </c>
      <c r="G1681" s="208" t="str">
        <f xml:space="preserve"> Calc!G$1010</f>
        <v>£m</v>
      </c>
      <c r="H1681" s="209"/>
    </row>
    <row r="1682" spans="1:8" hidden="1" outlineLevel="2" x14ac:dyDescent="0.2">
      <c r="A1682" s="3"/>
      <c r="B1682" s="3"/>
      <c r="C1682" s="10"/>
      <c r="D1682" s="11"/>
      <c r="E1682" s="211" t="s">
        <v>1578</v>
      </c>
      <c r="F1682" s="212">
        <f xml:space="preserve"> INDEX( $F$1674:$F$1681,MATCH("*(WN)*", $E$1674:$E$1681,0 ))</f>
        <v>0</v>
      </c>
      <c r="G1682" s="211" t="s">
        <v>199</v>
      </c>
      <c r="H1682" s="4"/>
    </row>
    <row r="1683" spans="1:8" hidden="1" outlineLevel="2" x14ac:dyDescent="0.2"/>
    <row r="1684" spans="1:8" hidden="1" outlineLevel="2" x14ac:dyDescent="0.2"/>
    <row r="1685" spans="1:8" hidden="1" outlineLevel="2" x14ac:dyDescent="0.2">
      <c r="B1685" s="33" t="s">
        <v>2891</v>
      </c>
    </row>
    <row r="1686" spans="1:8" s="208" customFormat="1" hidden="1" outlineLevel="2" x14ac:dyDescent="0.2">
      <c r="A1686" s="217"/>
      <c r="B1686" s="217"/>
      <c r="C1686" s="218"/>
      <c r="D1686" s="219"/>
      <c r="E1686" s="208" t="str">
        <f xml:space="preserve"> Calc!E$1057</f>
        <v xml:space="preserve">Ofwat - PR24 Totex costs revenue adjustment eligible for tax uplift in 2027-28 CPIH FYA prices (WR) </v>
      </c>
      <c r="F1686" s="209">
        <f xml:space="preserve"> Calc!F$1057</f>
        <v>0</v>
      </c>
      <c r="G1686" s="208" t="str">
        <f xml:space="preserve"> Calc!G$1057</f>
        <v>£m</v>
      </c>
      <c r="H1686" s="209"/>
    </row>
    <row r="1687" spans="1:8" s="208" customFormat="1" hidden="1" outlineLevel="2" x14ac:dyDescent="0.2">
      <c r="A1687" s="217"/>
      <c r="B1687" s="217"/>
      <c r="C1687" s="218"/>
      <c r="D1687" s="219"/>
      <c r="E1687" s="208" t="str">
        <f xml:space="preserve"> Calc!E$1058</f>
        <v xml:space="preserve">Ofwat - PR24 Totex costs revenue adjustment eligible for tax uplift in 2027-28 CPIH FYA prices (WN) </v>
      </c>
      <c r="F1687" s="209">
        <f xml:space="preserve"> Calc!F$1058</f>
        <v>0</v>
      </c>
      <c r="G1687" s="208" t="str">
        <f xml:space="preserve"> Calc!G$1058</f>
        <v>£m</v>
      </c>
      <c r="H1687" s="209"/>
    </row>
    <row r="1688" spans="1:8" s="208" customFormat="1" hidden="1" outlineLevel="2" x14ac:dyDescent="0.2">
      <c r="A1688" s="217"/>
      <c r="B1688" s="217"/>
      <c r="C1688" s="218"/>
      <c r="D1688" s="219"/>
      <c r="E1688" s="208" t="str">
        <f xml:space="preserve"> Calc!E$1059</f>
        <v xml:space="preserve">Ofwat - PR24 Totex costs revenue adjustment eligible for tax uplift in 2027-28 CPIH FYA prices (WWN) </v>
      </c>
      <c r="F1688" s="209">
        <f xml:space="preserve"> Calc!F$1059</f>
        <v>0</v>
      </c>
      <c r="G1688" s="208" t="str">
        <f xml:space="preserve"> Calc!G$1059</f>
        <v>£m</v>
      </c>
      <c r="H1688" s="209"/>
    </row>
    <row r="1689" spans="1:8" s="208" customFormat="1" hidden="1" outlineLevel="2" x14ac:dyDescent="0.2">
      <c r="A1689" s="217"/>
      <c r="B1689" s="217"/>
      <c r="C1689" s="218"/>
      <c r="D1689" s="219"/>
      <c r="E1689" s="208" t="str">
        <f xml:space="preserve"> Calc!E$1060</f>
        <v xml:space="preserve">Ofwat - PR24 Totex costs revenue adjustment eligible for tax uplift in 2027-28 CPIH FYA prices (BR) </v>
      </c>
      <c r="F1689" s="209">
        <f xml:space="preserve"> Calc!F$1060</f>
        <v>0</v>
      </c>
      <c r="G1689" s="208" t="str">
        <f xml:space="preserve"> Calc!G$1060</f>
        <v>£m</v>
      </c>
      <c r="H1689" s="209"/>
    </row>
    <row r="1690" spans="1:8" s="208" customFormat="1" hidden="1" outlineLevel="2" x14ac:dyDescent="0.2">
      <c r="A1690" s="217"/>
      <c r="B1690" s="217"/>
      <c r="C1690" s="218"/>
      <c r="D1690" s="219"/>
      <c r="E1690" s="208" t="str">
        <f xml:space="preserve"> Calc!E$1061</f>
        <v xml:space="preserve">Ofwat - PR24 Totex costs revenue adjustment eligible for tax uplift in 2027-28 CPIH FYA prices (ADDN1) </v>
      </c>
      <c r="F1690" s="209">
        <f xml:space="preserve"> Calc!F$1061</f>
        <v>0</v>
      </c>
      <c r="G1690" s="208" t="str">
        <f xml:space="preserve"> Calc!G$1061</f>
        <v>£m</v>
      </c>
      <c r="H1690" s="209"/>
    </row>
    <row r="1691" spans="1:8" s="208" customFormat="1" hidden="1" outlineLevel="2" x14ac:dyDescent="0.2">
      <c r="A1691" s="217"/>
      <c r="B1691" s="217"/>
      <c r="C1691" s="218"/>
      <c r="D1691" s="219"/>
      <c r="E1691" s="208" t="str">
        <f xml:space="preserve"> Calc!E$1062</f>
        <v xml:space="preserve">Ofwat - PR24 Totex costs revenue adjustment eligible for tax uplift in 2027-28 CPIH FYA prices (ADDN2) </v>
      </c>
      <c r="F1691" s="209">
        <f xml:space="preserve"> Calc!F$1062</f>
        <v>0</v>
      </c>
      <c r="G1691" s="208" t="str">
        <f xml:space="preserve"> Calc!G$1062</f>
        <v>£m</v>
      </c>
      <c r="H1691" s="209"/>
    </row>
    <row r="1692" spans="1:8" s="208" customFormat="1" hidden="1" outlineLevel="2" x14ac:dyDescent="0.2">
      <c r="A1692" s="217"/>
      <c r="B1692" s="217"/>
      <c r="C1692" s="218"/>
      <c r="D1692" s="219"/>
      <c r="E1692" s="208" t="str">
        <f xml:space="preserve"> Calc!E$1063</f>
        <v xml:space="preserve">Ofwat - PR24 Totex costs revenue adjustment eligible for tax uplift in 2027-28 CPIH FYA prices (Residential retail) </v>
      </c>
      <c r="F1692" s="209">
        <f xml:space="preserve"> Calc!F$1063</f>
        <v>0</v>
      </c>
      <c r="G1692" s="208" t="str">
        <f xml:space="preserve"> Calc!G$1063</f>
        <v>£m</v>
      </c>
      <c r="H1692" s="209"/>
    </row>
    <row r="1693" spans="1:8" s="208" customFormat="1" hidden="1" outlineLevel="2" x14ac:dyDescent="0.2">
      <c r="A1693" s="217"/>
      <c r="B1693" s="217"/>
      <c r="C1693" s="218"/>
      <c r="D1693" s="219"/>
      <c r="E1693" s="208" t="str">
        <f xml:space="preserve"> Calc!E$1064</f>
        <v xml:space="preserve">Ofwat - PR24 Totex costs revenue adjustment eligible for tax uplift in 2027-28 CPIH FYA prices (Business retail) </v>
      </c>
      <c r="F1693" s="209">
        <f xml:space="preserve"> Calc!F$1064</f>
        <v>0</v>
      </c>
      <c r="G1693" s="208" t="str">
        <f xml:space="preserve"> Calc!G$1064</f>
        <v>£m</v>
      </c>
      <c r="H1693" s="209"/>
    </row>
    <row r="1694" spans="1:8" hidden="1" outlineLevel="2" x14ac:dyDescent="0.2">
      <c r="A1694" s="3"/>
      <c r="B1694" s="3"/>
      <c r="C1694" s="10"/>
      <c r="D1694" s="11"/>
      <c r="E1694" s="211" t="s">
        <v>2891</v>
      </c>
      <c r="F1694" s="212">
        <f xml:space="preserve"> INDEX( $F$1686:$F$1693,MATCH("*(WN)*", $E$1686:$E$1693,0 ))</f>
        <v>0</v>
      </c>
      <c r="G1694" s="211" t="s">
        <v>199</v>
      </c>
      <c r="H1694" s="4"/>
    </row>
    <row r="1695" spans="1:8" hidden="1" outlineLevel="2" x14ac:dyDescent="0.2"/>
    <row r="1696" spans="1:8" hidden="1" outlineLevel="2" x14ac:dyDescent="0.2"/>
    <row r="1697" spans="1:8" hidden="1" outlineLevel="2" x14ac:dyDescent="0.2">
      <c r="B1697" s="33" t="s">
        <v>1375</v>
      </c>
    </row>
    <row r="1698" spans="1:8" s="208" customFormat="1" hidden="1" outlineLevel="2" x14ac:dyDescent="0.2">
      <c r="A1698" s="217"/>
      <c r="B1698" s="217"/>
      <c r="C1698" s="218"/>
      <c r="D1698" s="219"/>
      <c r="E1698" s="208" t="str">
        <f xml:space="preserve"> Calc!E$1084</f>
        <v xml:space="preserve">Ofwat - PR24 Tax revenue adjustment eligible for tax uplift in 2027-28 CPIH FYA prices (WR) </v>
      </c>
      <c r="F1698" s="209">
        <f xml:space="preserve"> Calc!F$1084</f>
        <v>0</v>
      </c>
      <c r="G1698" s="208" t="str">
        <f xml:space="preserve"> Calc!G$1084</f>
        <v>£m</v>
      </c>
      <c r="H1698" s="209"/>
    </row>
    <row r="1699" spans="1:8" s="208" customFormat="1" hidden="1" outlineLevel="2" x14ac:dyDescent="0.2">
      <c r="A1699" s="217"/>
      <c r="B1699" s="217"/>
      <c r="C1699" s="218"/>
      <c r="D1699" s="219"/>
      <c r="E1699" s="208" t="str">
        <f xml:space="preserve"> Calc!E$1085</f>
        <v xml:space="preserve">Ofwat - PR24 Tax revenue adjustment eligible for tax uplift in 2027-28 CPIH FYA prices (WN) </v>
      </c>
      <c r="F1699" s="209">
        <f xml:space="preserve"> Calc!F$1085</f>
        <v>0</v>
      </c>
      <c r="G1699" s="208" t="str">
        <f xml:space="preserve"> Calc!G$1085</f>
        <v>£m</v>
      </c>
      <c r="H1699" s="209"/>
    </row>
    <row r="1700" spans="1:8" s="208" customFormat="1" hidden="1" outlineLevel="2" x14ac:dyDescent="0.2">
      <c r="A1700" s="217"/>
      <c r="B1700" s="217"/>
      <c r="C1700" s="218"/>
      <c r="D1700" s="219"/>
      <c r="E1700" s="208" t="str">
        <f xml:space="preserve"> Calc!E$1086</f>
        <v xml:space="preserve">Ofwat - PR24 Tax revenue adjustment eligible for tax uplift in 2027-28 CPIH FYA prices (WWN) </v>
      </c>
      <c r="F1700" s="209">
        <f xml:space="preserve"> Calc!F$1086</f>
        <v>0</v>
      </c>
      <c r="G1700" s="208" t="str">
        <f xml:space="preserve"> Calc!G$1086</f>
        <v>£m</v>
      </c>
      <c r="H1700" s="209"/>
    </row>
    <row r="1701" spans="1:8" s="208" customFormat="1" hidden="1" outlineLevel="2" x14ac:dyDescent="0.2">
      <c r="A1701" s="217"/>
      <c r="B1701" s="217"/>
      <c r="C1701" s="218"/>
      <c r="D1701" s="219"/>
      <c r="E1701" s="208" t="str">
        <f xml:space="preserve"> Calc!E$1087</f>
        <v xml:space="preserve">Ofwat - PR24 Tax revenue adjustment eligible for tax uplift in 2027-28 CPIH FYA prices (BR) </v>
      </c>
      <c r="F1701" s="209">
        <f xml:space="preserve"> Calc!F$1087</f>
        <v>0</v>
      </c>
      <c r="G1701" s="208" t="str">
        <f xml:space="preserve"> Calc!G$1087</f>
        <v>£m</v>
      </c>
      <c r="H1701" s="209"/>
    </row>
    <row r="1702" spans="1:8" s="208" customFormat="1" hidden="1" outlineLevel="2" x14ac:dyDescent="0.2">
      <c r="A1702" s="217"/>
      <c r="B1702" s="217"/>
      <c r="C1702" s="218"/>
      <c r="D1702" s="219"/>
      <c r="E1702" s="208" t="str">
        <f xml:space="preserve"> Calc!E$1088</f>
        <v xml:space="preserve">Ofwat - PR24 Tax revenue adjustment eligible for tax uplift in 2027-28 CPIH FYA prices (ADDN1) </v>
      </c>
      <c r="F1702" s="209">
        <f xml:space="preserve"> Calc!F$1088</f>
        <v>0</v>
      </c>
      <c r="G1702" s="208" t="str">
        <f xml:space="preserve"> Calc!G$1088</f>
        <v>£m</v>
      </c>
      <c r="H1702" s="209"/>
    </row>
    <row r="1703" spans="1:8" s="208" customFormat="1" hidden="1" outlineLevel="2" x14ac:dyDescent="0.2">
      <c r="A1703" s="217"/>
      <c r="B1703" s="217"/>
      <c r="C1703" s="218"/>
      <c r="D1703" s="219"/>
      <c r="E1703" s="208" t="str">
        <f xml:space="preserve"> Calc!E$1089</f>
        <v xml:space="preserve">Ofwat - PR24 Tax revenue adjustment eligible for tax uplift in 2027-28 CPIH FYA prices (ADDN2) </v>
      </c>
      <c r="F1703" s="209">
        <f xml:space="preserve"> Calc!F$1089</f>
        <v>0</v>
      </c>
      <c r="G1703" s="208" t="str">
        <f xml:space="preserve"> Calc!G$1089</f>
        <v>£m</v>
      </c>
      <c r="H1703" s="209"/>
    </row>
    <row r="1704" spans="1:8" s="208" customFormat="1" hidden="1" outlineLevel="2" x14ac:dyDescent="0.2">
      <c r="A1704" s="217"/>
      <c r="B1704" s="217"/>
      <c r="C1704" s="218"/>
      <c r="D1704" s="219"/>
      <c r="E1704" s="208" t="str">
        <f xml:space="preserve"> Calc!E$1090</f>
        <v xml:space="preserve">Ofwat - PR24 Tax revenue adjustment eligible for tax uplift in 2027-28 CPIH FYA prices (Residential retail) </v>
      </c>
      <c r="F1704" s="209">
        <f xml:space="preserve"> Calc!F$1090</f>
        <v>0</v>
      </c>
      <c r="G1704" s="208" t="str">
        <f xml:space="preserve"> Calc!G$1090</f>
        <v>£m</v>
      </c>
      <c r="H1704" s="209"/>
    </row>
    <row r="1705" spans="1:8" s="208" customFormat="1" hidden="1" outlineLevel="2" x14ac:dyDescent="0.2">
      <c r="A1705" s="217"/>
      <c r="B1705" s="217"/>
      <c r="C1705" s="218"/>
      <c r="D1705" s="219"/>
      <c r="E1705" s="208" t="str">
        <f xml:space="preserve"> Calc!E$1091</f>
        <v xml:space="preserve">Ofwat - PR24 Tax revenue adjustment eligible for tax uplift in 2027-28 CPIH FYA prices (Business retail) </v>
      </c>
      <c r="F1705" s="209">
        <f xml:space="preserve"> Calc!F$1091</f>
        <v>0</v>
      </c>
      <c r="G1705" s="208" t="str">
        <f xml:space="preserve"> Calc!G$1091</f>
        <v>£m</v>
      </c>
      <c r="H1705" s="209"/>
    </row>
    <row r="1706" spans="1:8" hidden="1" outlineLevel="2" x14ac:dyDescent="0.2">
      <c r="A1706" s="3"/>
      <c r="B1706" s="3"/>
      <c r="C1706" s="10"/>
      <c r="D1706" s="11"/>
      <c r="E1706" s="211" t="s">
        <v>1375</v>
      </c>
      <c r="F1706" s="212">
        <f xml:space="preserve"> INDEX( $F$1698:$F$1705,MATCH("*(WN)*", $E$1698:$E$1705,0 ))</f>
        <v>0</v>
      </c>
      <c r="G1706" s="211" t="s">
        <v>199</v>
      </c>
      <c r="H1706" s="4"/>
    </row>
    <row r="1707" spans="1:8" hidden="1" outlineLevel="2" x14ac:dyDescent="0.2"/>
    <row r="1708" spans="1:8" hidden="1" outlineLevel="2" x14ac:dyDescent="0.2"/>
    <row r="1709" spans="1:8" hidden="1" outlineLevel="2" x14ac:dyDescent="0.2">
      <c r="B1709" s="33" t="s">
        <v>1579</v>
      </c>
    </row>
    <row r="1710" spans="1:8" s="208" customFormat="1" hidden="1" outlineLevel="2" x14ac:dyDescent="0.2">
      <c r="A1710" s="217"/>
      <c r="B1710" s="217"/>
      <c r="C1710" s="218"/>
      <c r="D1710" s="219"/>
      <c r="E1710" s="208" t="str">
        <f xml:space="preserve"> Calc!E$1111</f>
        <v xml:space="preserve">Ofwat - PR24 Real price effects revenue adjustment eligible for tax uplift in 2027-28 CPIH FYA prices (WR) </v>
      </c>
      <c r="F1710" s="209">
        <f xml:space="preserve"> Calc!F$1111</f>
        <v>0</v>
      </c>
      <c r="G1710" s="208" t="str">
        <f xml:space="preserve"> Calc!G$1111</f>
        <v>£m</v>
      </c>
      <c r="H1710" s="209"/>
    </row>
    <row r="1711" spans="1:8" s="208" customFormat="1" hidden="1" outlineLevel="2" x14ac:dyDescent="0.2">
      <c r="A1711" s="217"/>
      <c r="B1711" s="217"/>
      <c r="C1711" s="218"/>
      <c r="D1711" s="219"/>
      <c r="E1711" s="208" t="str">
        <f xml:space="preserve"> Calc!E$1112</f>
        <v xml:space="preserve">Ofwat - PR24 Real price effects revenue adjustment eligible for tax uplift in 2027-28 CPIH FYA prices (WN) </v>
      </c>
      <c r="F1711" s="209">
        <f xml:space="preserve"> Calc!F$1112</f>
        <v>0</v>
      </c>
      <c r="G1711" s="208" t="str">
        <f xml:space="preserve"> Calc!G$1112</f>
        <v>£m</v>
      </c>
      <c r="H1711" s="209"/>
    </row>
    <row r="1712" spans="1:8" s="208" customFormat="1" hidden="1" outlineLevel="2" x14ac:dyDescent="0.2">
      <c r="A1712" s="217"/>
      <c r="B1712" s="217"/>
      <c r="C1712" s="218"/>
      <c r="D1712" s="219"/>
      <c r="E1712" s="208" t="str">
        <f xml:space="preserve"> Calc!E$1113</f>
        <v xml:space="preserve">Ofwat - PR24 Real price effects revenue adjustment eligible for tax uplift in 2027-28 CPIH FYA prices (WWN) </v>
      </c>
      <c r="F1712" s="209">
        <f xml:space="preserve"> Calc!F$1113</f>
        <v>0</v>
      </c>
      <c r="G1712" s="208" t="str">
        <f xml:space="preserve"> Calc!G$1113</f>
        <v>£m</v>
      </c>
      <c r="H1712" s="209"/>
    </row>
    <row r="1713" spans="1:8" s="208" customFormat="1" hidden="1" outlineLevel="2" x14ac:dyDescent="0.2">
      <c r="A1713" s="217"/>
      <c r="B1713" s="217"/>
      <c r="C1713" s="218"/>
      <c r="D1713" s="219"/>
      <c r="E1713" s="208" t="str">
        <f xml:space="preserve"> Calc!E$1114</f>
        <v xml:space="preserve">Ofwat - PR24 Real price effects revenue adjustment eligible for tax uplift in 2027-28 CPIH FYA prices (BR) </v>
      </c>
      <c r="F1713" s="209">
        <f xml:space="preserve"> Calc!F$1114</f>
        <v>0</v>
      </c>
      <c r="G1713" s="208" t="str">
        <f xml:space="preserve"> Calc!G$1114</f>
        <v>£m</v>
      </c>
      <c r="H1713" s="209"/>
    </row>
    <row r="1714" spans="1:8" s="208" customFormat="1" hidden="1" outlineLevel="2" x14ac:dyDescent="0.2">
      <c r="A1714" s="217"/>
      <c r="B1714" s="217"/>
      <c r="C1714" s="218"/>
      <c r="D1714" s="219"/>
      <c r="E1714" s="208" t="str">
        <f xml:space="preserve"> Calc!E$1115</f>
        <v xml:space="preserve">Ofwat - PR24 Real price effects revenue adjustment eligible for tax uplift in 2027-28 CPIH FYA prices (ADDN1) </v>
      </c>
      <c r="F1714" s="209">
        <f xml:space="preserve"> Calc!F$1115</f>
        <v>0</v>
      </c>
      <c r="G1714" s="208" t="str">
        <f xml:space="preserve"> Calc!G$1115</f>
        <v>£m</v>
      </c>
      <c r="H1714" s="209"/>
    </row>
    <row r="1715" spans="1:8" s="208" customFormat="1" hidden="1" outlineLevel="2" x14ac:dyDescent="0.2">
      <c r="A1715" s="217"/>
      <c r="B1715" s="217"/>
      <c r="C1715" s="218"/>
      <c r="D1715" s="219"/>
      <c r="E1715" s="208" t="str">
        <f xml:space="preserve"> Calc!E$1116</f>
        <v xml:space="preserve">Ofwat - PR24 Real price effects revenue adjustment eligible for tax uplift in 2027-28 CPIH FYA prices (ADDN2) </v>
      </c>
      <c r="F1715" s="209">
        <f xml:space="preserve"> Calc!F$1116</f>
        <v>0</v>
      </c>
      <c r="G1715" s="208" t="str">
        <f xml:space="preserve"> Calc!G$1116</f>
        <v>£m</v>
      </c>
      <c r="H1715" s="209"/>
    </row>
    <row r="1716" spans="1:8" s="208" customFormat="1" hidden="1" outlineLevel="2" x14ac:dyDescent="0.2">
      <c r="A1716" s="217"/>
      <c r="B1716" s="217"/>
      <c r="C1716" s="218"/>
      <c r="D1716" s="219"/>
      <c r="E1716" s="208" t="str">
        <f xml:space="preserve"> Calc!E$1117</f>
        <v xml:space="preserve">Ofwat - PR24 Real price effects revenue adjustment eligible for tax uplift in 2027-28 CPIH FYA prices (Residential retail) </v>
      </c>
      <c r="F1716" s="209">
        <f xml:space="preserve"> Calc!F$1117</f>
        <v>0</v>
      </c>
      <c r="G1716" s="208" t="str">
        <f xml:space="preserve"> Calc!G$1117</f>
        <v>£m</v>
      </c>
      <c r="H1716" s="209"/>
    </row>
    <row r="1717" spans="1:8" s="208" customFormat="1" hidden="1" outlineLevel="2" x14ac:dyDescent="0.2">
      <c r="A1717" s="217"/>
      <c r="B1717" s="217"/>
      <c r="C1717" s="218"/>
      <c r="D1717" s="219"/>
      <c r="E1717" s="208" t="str">
        <f xml:space="preserve"> Calc!E$1118</f>
        <v xml:space="preserve">Ofwat - PR24 Real price effects revenue adjustment eligible for tax uplift in 2027-28 CPIH FYA prices (Business retail) </v>
      </c>
      <c r="F1717" s="209">
        <f xml:space="preserve"> Calc!F$1118</f>
        <v>0</v>
      </c>
      <c r="G1717" s="208" t="str">
        <f xml:space="preserve"> Calc!G$1118</f>
        <v>£m</v>
      </c>
      <c r="H1717" s="209"/>
    </row>
    <row r="1718" spans="1:8" hidden="1" outlineLevel="2" x14ac:dyDescent="0.2">
      <c r="A1718" s="3"/>
      <c r="B1718" s="3"/>
      <c r="C1718" s="10"/>
      <c r="D1718" s="11"/>
      <c r="E1718" s="211" t="s">
        <v>1579</v>
      </c>
      <c r="F1718" s="212">
        <f xml:space="preserve"> INDEX( $F$1710:$F$1717,MATCH("*(WN)*", $E$1710:$E$1717,0 ))</f>
        <v>0</v>
      </c>
      <c r="G1718" s="211" t="s">
        <v>199</v>
      </c>
      <c r="H1718" s="4"/>
    </row>
    <row r="1719" spans="1:8" hidden="1" outlineLevel="2" x14ac:dyDescent="0.2"/>
    <row r="1720" spans="1:8" hidden="1" outlineLevel="2" x14ac:dyDescent="0.2"/>
    <row r="1721" spans="1:8" hidden="1" outlineLevel="2" x14ac:dyDescent="0.2">
      <c r="B1721" s="33" t="s">
        <v>2311</v>
      </c>
    </row>
    <row r="1722" spans="1:8" s="208" customFormat="1" hidden="1" outlineLevel="2" x14ac:dyDescent="0.2">
      <c r="A1722" s="217"/>
      <c r="B1722" s="217"/>
      <c r="C1722" s="218"/>
      <c r="D1722" s="219"/>
      <c r="E1722" s="208" t="str">
        <f xml:space="preserve"> Calc!E$1138</f>
        <v xml:space="preserve">Ofwat - PR24 Major projects revenue adjustment eligible for tax uplift in 2027-28 CPIH FYA prices (WR) </v>
      </c>
      <c r="F1722" s="209">
        <f xml:space="preserve"> Calc!F$1138</f>
        <v>0</v>
      </c>
      <c r="G1722" s="208" t="str">
        <f xml:space="preserve"> Calc!G$1138</f>
        <v>£m</v>
      </c>
      <c r="H1722" s="209"/>
    </row>
    <row r="1723" spans="1:8" s="208" customFormat="1" hidden="1" outlineLevel="2" x14ac:dyDescent="0.2">
      <c r="A1723" s="217"/>
      <c r="B1723" s="217"/>
      <c r="C1723" s="218"/>
      <c r="D1723" s="219"/>
      <c r="E1723" s="208" t="str">
        <f xml:space="preserve"> Calc!E$1139</f>
        <v xml:space="preserve">Ofwat - PR24 Major projects revenue adjustment eligible for tax uplift in 2027-28 CPIH FYA prices (WN) </v>
      </c>
      <c r="F1723" s="209">
        <f xml:space="preserve"> Calc!F$1139</f>
        <v>0</v>
      </c>
      <c r="G1723" s="208" t="str">
        <f xml:space="preserve"> Calc!G$1139</f>
        <v>£m</v>
      </c>
      <c r="H1723" s="209"/>
    </row>
    <row r="1724" spans="1:8" s="208" customFormat="1" hidden="1" outlineLevel="2" x14ac:dyDescent="0.2">
      <c r="A1724" s="217"/>
      <c r="B1724" s="217"/>
      <c r="C1724" s="218"/>
      <c r="D1724" s="219"/>
      <c r="E1724" s="208" t="str">
        <f xml:space="preserve"> Calc!E$1140</f>
        <v xml:space="preserve">Ofwat - PR24 Major projects revenue adjustment eligible for tax uplift in 2027-28 CPIH FYA prices (WWN) </v>
      </c>
      <c r="F1724" s="209">
        <f xml:space="preserve"> Calc!F$1140</f>
        <v>0</v>
      </c>
      <c r="G1724" s="208" t="str">
        <f xml:space="preserve"> Calc!G$1140</f>
        <v>£m</v>
      </c>
      <c r="H1724" s="209"/>
    </row>
    <row r="1725" spans="1:8" s="208" customFormat="1" hidden="1" outlineLevel="2" x14ac:dyDescent="0.2">
      <c r="A1725" s="217"/>
      <c r="B1725" s="217"/>
      <c r="C1725" s="218"/>
      <c r="D1725" s="219"/>
      <c r="E1725" s="208" t="str">
        <f xml:space="preserve"> Calc!E$1141</f>
        <v xml:space="preserve">Ofwat - PR24 Major projects revenue adjustment eligible for tax uplift in 2027-28 CPIH FYA prices (BR) </v>
      </c>
      <c r="F1725" s="209">
        <f xml:space="preserve"> Calc!F$1141</f>
        <v>0</v>
      </c>
      <c r="G1725" s="208" t="str">
        <f xml:space="preserve"> Calc!G$1141</f>
        <v>£m</v>
      </c>
      <c r="H1725" s="209"/>
    </row>
    <row r="1726" spans="1:8" s="208" customFormat="1" hidden="1" outlineLevel="2" x14ac:dyDescent="0.2">
      <c r="A1726" s="217"/>
      <c r="B1726" s="217"/>
      <c r="C1726" s="218"/>
      <c r="D1726" s="219"/>
      <c r="E1726" s="208" t="str">
        <f xml:space="preserve"> Calc!E$1142</f>
        <v xml:space="preserve">Ofwat - PR24 Major projects revenue adjustment eligible for tax uplift in 2027-28 CPIH FYA prices (ADDN1) </v>
      </c>
      <c r="F1726" s="209">
        <f xml:space="preserve"> Calc!F$1142</f>
        <v>0</v>
      </c>
      <c r="G1726" s="208" t="str">
        <f xml:space="preserve"> Calc!G$1142</f>
        <v>£m</v>
      </c>
      <c r="H1726" s="209"/>
    </row>
    <row r="1727" spans="1:8" s="208" customFormat="1" hidden="1" outlineLevel="2" x14ac:dyDescent="0.2">
      <c r="A1727" s="217"/>
      <c r="B1727" s="217"/>
      <c r="C1727" s="218"/>
      <c r="D1727" s="219"/>
      <c r="E1727" s="208" t="str">
        <f xml:space="preserve"> Calc!E$1143</f>
        <v xml:space="preserve">Ofwat - PR24 Major projects revenue adjustment eligible for tax uplift in 2027-28 CPIH FYA prices (ADDN2) </v>
      </c>
      <c r="F1727" s="209">
        <f xml:space="preserve"> Calc!F$1143</f>
        <v>0</v>
      </c>
      <c r="G1727" s="208" t="str">
        <f xml:space="preserve"> Calc!G$1143</f>
        <v>£m</v>
      </c>
      <c r="H1727" s="209"/>
    </row>
    <row r="1728" spans="1:8" s="208" customFormat="1" hidden="1" outlineLevel="2" x14ac:dyDescent="0.2">
      <c r="A1728" s="217"/>
      <c r="B1728" s="217"/>
      <c r="C1728" s="218"/>
      <c r="D1728" s="219"/>
      <c r="E1728" s="208" t="str">
        <f xml:space="preserve"> Calc!E$1144</f>
        <v xml:space="preserve">Ofwat - PR24 Major projects revenue adjustment eligible for tax uplift in 2027-28 CPIH FYA prices (Residential retail) </v>
      </c>
      <c r="F1728" s="209">
        <f xml:space="preserve"> Calc!F$1144</f>
        <v>0</v>
      </c>
      <c r="G1728" s="208" t="str">
        <f xml:space="preserve"> Calc!G$1144</f>
        <v>£m</v>
      </c>
      <c r="H1728" s="209"/>
    </row>
    <row r="1729" spans="1:8" s="208" customFormat="1" hidden="1" outlineLevel="2" x14ac:dyDescent="0.2">
      <c r="A1729" s="217"/>
      <c r="B1729" s="217"/>
      <c r="C1729" s="218"/>
      <c r="D1729" s="219"/>
      <c r="E1729" s="208" t="str">
        <f xml:space="preserve"> Calc!E$1145</f>
        <v xml:space="preserve">Ofwat - PR24 Major projects revenue adjustment eligible for tax uplift in 2027-28 CPIH FYA prices (Business retail) </v>
      </c>
      <c r="F1729" s="209">
        <f xml:space="preserve"> Calc!F$1145</f>
        <v>0</v>
      </c>
      <c r="G1729" s="208" t="str">
        <f xml:space="preserve"> Calc!G$1145</f>
        <v>£m</v>
      </c>
      <c r="H1729" s="209"/>
    </row>
    <row r="1730" spans="1:8" hidden="1" outlineLevel="2" x14ac:dyDescent="0.2">
      <c r="A1730" s="3"/>
      <c r="B1730" s="3"/>
      <c r="C1730" s="10"/>
      <c r="D1730" s="11"/>
      <c r="E1730" s="211" t="s">
        <v>2311</v>
      </c>
      <c r="F1730" s="212">
        <f xml:space="preserve"> INDEX( $F$1722:$F$1729,MATCH("*(WN)*", $E$1722:$E$1729,0 ))</f>
        <v>0</v>
      </c>
      <c r="G1730" s="211" t="s">
        <v>199</v>
      </c>
      <c r="H1730" s="4"/>
    </row>
    <row r="1731" spans="1:8" hidden="1" outlineLevel="2" x14ac:dyDescent="0.2"/>
    <row r="1732" spans="1:8" hidden="1" outlineLevel="2" x14ac:dyDescent="0.2"/>
    <row r="1733" spans="1:8" hidden="1" outlineLevel="2" x14ac:dyDescent="0.2">
      <c r="B1733" s="33" t="s">
        <v>3069</v>
      </c>
    </row>
    <row r="1734" spans="1:8" s="208" customFormat="1" hidden="1" outlineLevel="2" x14ac:dyDescent="0.2">
      <c r="A1734" s="217"/>
      <c r="B1734" s="217"/>
      <c r="C1734" s="218"/>
      <c r="D1734" s="219"/>
      <c r="E1734" s="208" t="str">
        <f xml:space="preserve"> Calc!E$1165</f>
        <v xml:space="preserve">Ofwat - PR24 Cost change process revenue adjustment eligible for tax uplift in 2027-28 CPIH FYA prices (WR) </v>
      </c>
      <c r="F1734" s="209">
        <f xml:space="preserve"> Calc!F$1165</f>
        <v>0</v>
      </c>
      <c r="G1734" s="208" t="str">
        <f xml:space="preserve"> Calc!G$1165</f>
        <v>£m</v>
      </c>
      <c r="H1734" s="209"/>
    </row>
    <row r="1735" spans="1:8" s="208" customFormat="1" hidden="1" outlineLevel="2" x14ac:dyDescent="0.2">
      <c r="A1735" s="217"/>
      <c r="B1735" s="217"/>
      <c r="C1735" s="218"/>
      <c r="D1735" s="219"/>
      <c r="E1735" s="208" t="str">
        <f xml:space="preserve"> Calc!E$1166</f>
        <v xml:space="preserve">Ofwat - PR24 Cost change process revenue adjustment eligible for tax uplift in 2027-28 CPIH FYA prices (WN) </v>
      </c>
      <c r="F1735" s="209">
        <f xml:space="preserve"> Calc!F$1166</f>
        <v>0</v>
      </c>
      <c r="G1735" s="208" t="str">
        <f xml:space="preserve"> Calc!G$1166</f>
        <v>£m</v>
      </c>
      <c r="H1735" s="209"/>
    </row>
    <row r="1736" spans="1:8" s="208" customFormat="1" hidden="1" outlineLevel="2" x14ac:dyDescent="0.2">
      <c r="A1736" s="217"/>
      <c r="B1736" s="217"/>
      <c r="C1736" s="218"/>
      <c r="D1736" s="219"/>
      <c r="E1736" s="208" t="str">
        <f xml:space="preserve"> Calc!E$1167</f>
        <v xml:space="preserve">Ofwat - PR24 Cost change process revenue adjustment eligible for tax uplift in 2027-28 CPIH FYA prices (WWN) </v>
      </c>
      <c r="F1736" s="209">
        <f xml:space="preserve"> Calc!F$1167</f>
        <v>0</v>
      </c>
      <c r="G1736" s="208" t="str">
        <f xml:space="preserve"> Calc!G$1167</f>
        <v>£m</v>
      </c>
      <c r="H1736" s="209"/>
    </row>
    <row r="1737" spans="1:8" s="208" customFormat="1" hidden="1" outlineLevel="2" x14ac:dyDescent="0.2">
      <c r="A1737" s="217"/>
      <c r="B1737" s="217"/>
      <c r="C1737" s="218"/>
      <c r="D1737" s="219"/>
      <c r="E1737" s="208" t="str">
        <f xml:space="preserve"> Calc!E$1168</f>
        <v xml:space="preserve">Ofwat - PR24 Cost change process revenue adjustment eligible for tax uplift in 2027-28 CPIH FYA prices (BR) </v>
      </c>
      <c r="F1737" s="209">
        <f xml:space="preserve"> Calc!F$1168</f>
        <v>0</v>
      </c>
      <c r="G1737" s="208" t="str">
        <f xml:space="preserve"> Calc!G$1168</f>
        <v>£m</v>
      </c>
      <c r="H1737" s="209"/>
    </row>
    <row r="1738" spans="1:8" s="208" customFormat="1" hidden="1" outlineLevel="2" x14ac:dyDescent="0.2">
      <c r="A1738" s="217"/>
      <c r="B1738" s="217"/>
      <c r="C1738" s="218"/>
      <c r="D1738" s="219"/>
      <c r="E1738" s="208" t="str">
        <f xml:space="preserve"> Calc!E$1169</f>
        <v xml:space="preserve">Ofwat - PR24 Cost change process revenue adjustment eligible for tax uplift in 2027-28 CPIH FYA prices (ADDN1) </v>
      </c>
      <c r="F1738" s="209">
        <f xml:space="preserve"> Calc!F$1169</f>
        <v>0</v>
      </c>
      <c r="G1738" s="208" t="str">
        <f xml:space="preserve"> Calc!G$1169</f>
        <v>£m</v>
      </c>
      <c r="H1738" s="209"/>
    </row>
    <row r="1739" spans="1:8" s="208" customFormat="1" hidden="1" outlineLevel="2" x14ac:dyDescent="0.2">
      <c r="A1739" s="217"/>
      <c r="B1739" s="217"/>
      <c r="C1739" s="218"/>
      <c r="D1739" s="219"/>
      <c r="E1739" s="208" t="str">
        <f xml:space="preserve"> Calc!E$1170</f>
        <v xml:space="preserve">Ofwat - PR24 Cost change process revenue adjustment eligible for tax uplift in 2027-28 CPIH FYA prices (ADDN2) </v>
      </c>
      <c r="F1739" s="209">
        <f xml:space="preserve"> Calc!F$1170</f>
        <v>0</v>
      </c>
      <c r="G1739" s="208" t="str">
        <f xml:space="preserve"> Calc!G$1170</f>
        <v>£m</v>
      </c>
      <c r="H1739" s="209"/>
    </row>
    <row r="1740" spans="1:8" s="208" customFormat="1" hidden="1" outlineLevel="2" x14ac:dyDescent="0.2">
      <c r="A1740" s="217"/>
      <c r="B1740" s="217"/>
      <c r="C1740" s="218"/>
      <c r="D1740" s="219"/>
      <c r="E1740" s="208" t="str">
        <f xml:space="preserve"> Calc!E$1171</f>
        <v xml:space="preserve">Ofwat - PR24 Cost change process revenue adjustment eligible for tax uplift in 2027-28 CPIH FYA prices (Residential retail) </v>
      </c>
      <c r="F1740" s="209">
        <f xml:space="preserve"> Calc!F$1171</f>
        <v>0</v>
      </c>
      <c r="G1740" s="208" t="str">
        <f xml:space="preserve"> Calc!G$1171</f>
        <v>£m</v>
      </c>
      <c r="H1740" s="209"/>
    </row>
    <row r="1741" spans="1:8" s="208" customFormat="1" hidden="1" outlineLevel="2" x14ac:dyDescent="0.2">
      <c r="A1741" s="217"/>
      <c r="B1741" s="217"/>
      <c r="C1741" s="218"/>
      <c r="D1741" s="219"/>
      <c r="E1741" s="208" t="str">
        <f xml:space="preserve"> Calc!E$1172</f>
        <v xml:space="preserve">Ofwat - PR24 Cost change process revenue adjustment eligible for tax uplift in 2027-28 CPIH FYA prices (Business retail) </v>
      </c>
      <c r="F1741" s="209">
        <f xml:space="preserve"> Calc!F$1172</f>
        <v>0</v>
      </c>
      <c r="G1741" s="208" t="str">
        <f xml:space="preserve"> Calc!G$1172</f>
        <v>£m</v>
      </c>
      <c r="H1741" s="209"/>
    </row>
    <row r="1742" spans="1:8" hidden="1" outlineLevel="2" x14ac:dyDescent="0.2">
      <c r="A1742" s="3"/>
      <c r="B1742" s="3"/>
      <c r="C1742" s="10"/>
      <c r="D1742" s="11"/>
      <c r="E1742" s="211" t="s">
        <v>3069</v>
      </c>
      <c r="F1742" s="212">
        <f xml:space="preserve"> INDEX( $F$1734:$F$1741,MATCH("*(WN)*", $E$1734:$E$1741,0 ))</f>
        <v>0</v>
      </c>
      <c r="G1742" s="211" t="s">
        <v>199</v>
      </c>
      <c r="H1742" s="4"/>
    </row>
    <row r="1743" spans="1:8" hidden="1" outlineLevel="2" x14ac:dyDescent="0.2"/>
    <row r="1744" spans="1:8" hidden="1" outlineLevel="2" x14ac:dyDescent="0.2"/>
    <row r="1745" spans="1:8" hidden="1" outlineLevel="2" x14ac:dyDescent="0.2">
      <c r="B1745" s="33" t="s">
        <v>71</v>
      </c>
    </row>
    <row r="1746" spans="1:8" s="208" customFormat="1" hidden="1" outlineLevel="2" x14ac:dyDescent="0.2">
      <c r="A1746" s="217"/>
      <c r="B1746" s="217"/>
      <c r="C1746" s="218"/>
      <c r="D1746" s="219"/>
      <c r="E1746" s="208" t="str">
        <f xml:space="preserve"> Calc!E$1192</f>
        <v xml:space="preserve">Ofwat - PR24 Havant Thicket - cost of debt revenue adjustment eligible for tax uplift in 2027-28 CPIH FYA prices (WR) </v>
      </c>
      <c r="F1746" s="209">
        <f xml:space="preserve"> Calc!F$1192</f>
        <v>0</v>
      </c>
      <c r="G1746" s="208" t="str">
        <f xml:space="preserve"> Calc!G$1192</f>
        <v>£m</v>
      </c>
      <c r="H1746" s="209"/>
    </row>
    <row r="1747" spans="1:8" s="208" customFormat="1" hidden="1" outlineLevel="2" x14ac:dyDescent="0.2">
      <c r="A1747" s="217"/>
      <c r="B1747" s="217"/>
      <c r="C1747" s="218"/>
      <c r="D1747" s="219"/>
      <c r="E1747" s="208" t="str">
        <f xml:space="preserve"> Calc!E$1193</f>
        <v xml:space="preserve">Ofwat - PR24 Havant Thicket - cost of debt revenue adjustment eligible for tax uplift in 2027-28 CPIH FYA prices (WN) </v>
      </c>
      <c r="F1747" s="209">
        <f xml:space="preserve"> Calc!F$1193</f>
        <v>0</v>
      </c>
      <c r="G1747" s="208" t="str">
        <f xml:space="preserve"> Calc!G$1193</f>
        <v>£m</v>
      </c>
      <c r="H1747" s="209"/>
    </row>
    <row r="1748" spans="1:8" s="208" customFormat="1" hidden="1" outlineLevel="2" x14ac:dyDescent="0.2">
      <c r="A1748" s="217"/>
      <c r="B1748" s="217"/>
      <c r="C1748" s="218"/>
      <c r="D1748" s="219"/>
      <c r="E1748" s="208" t="str">
        <f xml:space="preserve"> Calc!E$1194</f>
        <v xml:space="preserve">Ofwat - PR24 Havant Thicket - cost of debt revenue adjustment eligible for tax uplift in 2027-28 CPIH FYA prices (WWN) </v>
      </c>
      <c r="F1748" s="209">
        <f xml:space="preserve"> Calc!F$1194</f>
        <v>0</v>
      </c>
      <c r="G1748" s="208" t="str">
        <f xml:space="preserve"> Calc!G$1194</f>
        <v>£m</v>
      </c>
      <c r="H1748" s="209"/>
    </row>
    <row r="1749" spans="1:8" s="208" customFormat="1" hidden="1" outlineLevel="2" x14ac:dyDescent="0.2">
      <c r="A1749" s="217"/>
      <c r="B1749" s="217"/>
      <c r="C1749" s="218"/>
      <c r="D1749" s="219"/>
      <c r="E1749" s="208" t="str">
        <f xml:space="preserve"> Calc!E$1195</f>
        <v xml:space="preserve">Ofwat - PR24 Havant Thicket - cost of debt revenue adjustment eligible for tax uplift in 2027-28 CPIH FYA prices (BR) </v>
      </c>
      <c r="F1749" s="209">
        <f xml:space="preserve"> Calc!F$1195</f>
        <v>0</v>
      </c>
      <c r="G1749" s="208" t="str">
        <f xml:space="preserve"> Calc!G$1195</f>
        <v>£m</v>
      </c>
      <c r="H1749" s="209"/>
    </row>
    <row r="1750" spans="1:8" s="208" customFormat="1" hidden="1" outlineLevel="2" x14ac:dyDescent="0.2">
      <c r="A1750" s="217"/>
      <c r="B1750" s="217"/>
      <c r="C1750" s="218"/>
      <c r="D1750" s="219"/>
      <c r="E1750" s="208" t="str">
        <f xml:space="preserve"> Calc!E$1196</f>
        <v xml:space="preserve">Ofwat - PR24 Havant Thicket - cost of debt revenue adjustment eligible for tax uplift in 2027-28 CPIH FYA prices (ADDN1) </v>
      </c>
      <c r="F1750" s="209">
        <f xml:space="preserve"> Calc!F$1196</f>
        <v>0</v>
      </c>
      <c r="G1750" s="208" t="str">
        <f xml:space="preserve"> Calc!G$1196</f>
        <v>£m</v>
      </c>
      <c r="H1750" s="209"/>
    </row>
    <row r="1751" spans="1:8" s="208" customFormat="1" hidden="1" outlineLevel="2" x14ac:dyDescent="0.2">
      <c r="A1751" s="217"/>
      <c r="B1751" s="217"/>
      <c r="C1751" s="218"/>
      <c r="D1751" s="219"/>
      <c r="E1751" s="208" t="str">
        <f xml:space="preserve"> Calc!E$1197</f>
        <v xml:space="preserve">Ofwat - PR24 Havant Thicket - cost of debt revenue adjustment eligible for tax uplift in 2027-28 CPIH FYA prices (ADDN2) </v>
      </c>
      <c r="F1751" s="209">
        <f xml:space="preserve"> Calc!F$1197</f>
        <v>0</v>
      </c>
      <c r="G1751" s="208" t="str">
        <f xml:space="preserve"> Calc!G$1197</f>
        <v>£m</v>
      </c>
      <c r="H1751" s="209"/>
    </row>
    <row r="1752" spans="1:8" s="208" customFormat="1" hidden="1" outlineLevel="2" x14ac:dyDescent="0.2">
      <c r="A1752" s="217"/>
      <c r="B1752" s="217"/>
      <c r="C1752" s="218"/>
      <c r="D1752" s="219"/>
      <c r="E1752" s="208" t="str">
        <f xml:space="preserve"> Calc!E$1198</f>
        <v xml:space="preserve">Ofwat - PR24 Havant Thicket - cost of debt revenue adjustment eligible for tax uplift in 2027-28 CPIH FYA prices (Residential retail) </v>
      </c>
      <c r="F1752" s="209">
        <f xml:space="preserve"> Calc!F$1198</f>
        <v>0</v>
      </c>
      <c r="G1752" s="208" t="str">
        <f xml:space="preserve"> Calc!G$1198</f>
        <v>£m</v>
      </c>
      <c r="H1752" s="209"/>
    </row>
    <row r="1753" spans="1:8" s="208" customFormat="1" hidden="1" outlineLevel="2" x14ac:dyDescent="0.2">
      <c r="A1753" s="217"/>
      <c r="B1753" s="217"/>
      <c r="C1753" s="218"/>
      <c r="D1753" s="219"/>
      <c r="E1753" s="208" t="str">
        <f xml:space="preserve"> Calc!E$1199</f>
        <v xml:space="preserve">Ofwat - PR24 Havant Thicket - cost of debt revenue adjustment eligible for tax uplift in 2027-28 CPIH FYA prices (Business retail) </v>
      </c>
      <c r="F1753" s="209">
        <f xml:space="preserve"> Calc!F$1199</f>
        <v>0</v>
      </c>
      <c r="G1753" s="208" t="str">
        <f xml:space="preserve"> Calc!G$1199</f>
        <v>£m</v>
      </c>
      <c r="H1753" s="209"/>
    </row>
    <row r="1754" spans="1:8" hidden="1" outlineLevel="2" x14ac:dyDescent="0.2">
      <c r="A1754" s="3"/>
      <c r="B1754" s="3"/>
      <c r="C1754" s="10"/>
      <c r="D1754" s="11"/>
      <c r="E1754" s="211" t="s">
        <v>71</v>
      </c>
      <c r="F1754" s="212">
        <f xml:space="preserve"> INDEX( $F$1746:$F$1753,MATCH("*(WN)*", $E$1746:$E$1753,0 ))</f>
        <v>0</v>
      </c>
      <c r="G1754" s="211" t="s">
        <v>199</v>
      </c>
      <c r="H1754" s="4"/>
    </row>
    <row r="1755" spans="1:8" hidden="1" outlineLevel="2" x14ac:dyDescent="0.2"/>
    <row r="1756" spans="1:8" hidden="1" outlineLevel="2" x14ac:dyDescent="0.2"/>
    <row r="1757" spans="1:8" hidden="1" outlineLevel="2" x14ac:dyDescent="0.2">
      <c r="B1757" s="33" t="s">
        <v>253</v>
      </c>
    </row>
    <row r="1758" spans="1:8" s="208" customFormat="1" hidden="1" outlineLevel="2" x14ac:dyDescent="0.2">
      <c r="A1758" s="217"/>
      <c r="B1758" s="217"/>
      <c r="C1758" s="218"/>
      <c r="D1758" s="219"/>
      <c r="E1758" s="208" t="str">
        <f xml:space="preserve"> Calc!E$1219</f>
        <v xml:space="preserve">Ofwat - PR24 Innovation and water efficiency revenue adjustment eligible for tax uplift in 2027-28 CPIH FYA prices (WR) </v>
      </c>
      <c r="F1758" s="209">
        <f xml:space="preserve"> Calc!F$1219</f>
        <v>0</v>
      </c>
      <c r="G1758" s="208" t="str">
        <f xml:space="preserve"> Calc!G$1219</f>
        <v>£m</v>
      </c>
      <c r="H1758" s="209"/>
    </row>
    <row r="1759" spans="1:8" s="208" customFormat="1" hidden="1" outlineLevel="2" x14ac:dyDescent="0.2">
      <c r="A1759" s="217"/>
      <c r="B1759" s="217"/>
      <c r="C1759" s="218"/>
      <c r="D1759" s="219"/>
      <c r="E1759" s="208" t="str">
        <f xml:space="preserve"> Calc!E$1220</f>
        <v xml:space="preserve">Ofwat - PR24 Innovation and water efficiency revenue adjustment eligible for tax uplift in 2027-28 CPIH FYA prices (WN) </v>
      </c>
      <c r="F1759" s="209">
        <f xml:space="preserve"> Calc!F$1220</f>
        <v>0</v>
      </c>
      <c r="G1759" s="208" t="str">
        <f xml:space="preserve"> Calc!G$1220</f>
        <v>£m</v>
      </c>
      <c r="H1759" s="209"/>
    </row>
    <row r="1760" spans="1:8" s="208" customFormat="1" hidden="1" outlineLevel="2" x14ac:dyDescent="0.2">
      <c r="A1760" s="217"/>
      <c r="B1760" s="217"/>
      <c r="C1760" s="218"/>
      <c r="D1760" s="219"/>
      <c r="E1760" s="208" t="str">
        <f xml:space="preserve"> Calc!E$1221</f>
        <v xml:space="preserve">Ofwat - PR24 Innovation and water efficiency revenue adjustment eligible for tax uplift in 2027-28 CPIH FYA prices (WWN) </v>
      </c>
      <c r="F1760" s="209">
        <f xml:space="preserve"> Calc!F$1221</f>
        <v>0</v>
      </c>
      <c r="G1760" s="208" t="str">
        <f xml:space="preserve"> Calc!G$1221</f>
        <v>£m</v>
      </c>
      <c r="H1760" s="209"/>
    </row>
    <row r="1761" spans="1:8" s="208" customFormat="1" hidden="1" outlineLevel="2" x14ac:dyDescent="0.2">
      <c r="A1761" s="217"/>
      <c r="B1761" s="217"/>
      <c r="C1761" s="218"/>
      <c r="D1761" s="219"/>
      <c r="E1761" s="208" t="str">
        <f xml:space="preserve"> Calc!E$1222</f>
        <v xml:space="preserve">Ofwat - PR24 Innovation and water efficiency revenue adjustment eligible for tax uplift in 2027-28 CPIH FYA prices (BR) </v>
      </c>
      <c r="F1761" s="209">
        <f xml:space="preserve"> Calc!F$1222</f>
        <v>0</v>
      </c>
      <c r="G1761" s="208" t="str">
        <f xml:space="preserve"> Calc!G$1222</f>
        <v>£m</v>
      </c>
      <c r="H1761" s="209"/>
    </row>
    <row r="1762" spans="1:8" s="208" customFormat="1" hidden="1" outlineLevel="2" x14ac:dyDescent="0.2">
      <c r="A1762" s="217"/>
      <c r="B1762" s="217"/>
      <c r="C1762" s="218"/>
      <c r="D1762" s="219"/>
      <c r="E1762" s="208" t="str">
        <f xml:space="preserve"> Calc!E$1223</f>
        <v xml:space="preserve">Ofwat - PR24 Innovation and water efficiency revenue adjustment eligible for tax uplift in 2027-28 CPIH FYA prices (ADDN1) </v>
      </c>
      <c r="F1762" s="209">
        <f xml:space="preserve"> Calc!F$1223</f>
        <v>0</v>
      </c>
      <c r="G1762" s="208" t="str">
        <f xml:space="preserve"> Calc!G$1223</f>
        <v>£m</v>
      </c>
      <c r="H1762" s="209"/>
    </row>
    <row r="1763" spans="1:8" s="208" customFormat="1" hidden="1" outlineLevel="2" x14ac:dyDescent="0.2">
      <c r="A1763" s="217"/>
      <c r="B1763" s="217"/>
      <c r="C1763" s="218"/>
      <c r="D1763" s="219"/>
      <c r="E1763" s="208" t="str">
        <f xml:space="preserve"> Calc!E$1224</f>
        <v xml:space="preserve">Ofwat - PR24 Innovation and water efficiency revenue adjustment eligible for tax uplift in 2027-28 CPIH FYA prices (ADDN2) </v>
      </c>
      <c r="F1763" s="209">
        <f xml:space="preserve"> Calc!F$1224</f>
        <v>0</v>
      </c>
      <c r="G1763" s="208" t="str">
        <f xml:space="preserve"> Calc!G$1224</f>
        <v>£m</v>
      </c>
      <c r="H1763" s="209"/>
    </row>
    <row r="1764" spans="1:8" s="208" customFormat="1" hidden="1" outlineLevel="2" x14ac:dyDescent="0.2">
      <c r="A1764" s="217"/>
      <c r="B1764" s="217"/>
      <c r="C1764" s="218"/>
      <c r="D1764" s="219"/>
      <c r="E1764" s="208" t="str">
        <f xml:space="preserve"> Calc!E$1225</f>
        <v xml:space="preserve">Ofwat - PR24 Innovation and water efficiency revenue adjustment eligible for tax uplift in 2027-28 CPIH FYA prices (Residential retail) </v>
      </c>
      <c r="F1764" s="209">
        <f xml:space="preserve"> Calc!F$1225</f>
        <v>0</v>
      </c>
      <c r="G1764" s="208" t="str">
        <f xml:space="preserve"> Calc!G$1225</f>
        <v>£m</v>
      </c>
      <c r="H1764" s="209"/>
    </row>
    <row r="1765" spans="1:8" s="208" customFormat="1" hidden="1" outlineLevel="2" x14ac:dyDescent="0.2">
      <c r="A1765" s="217"/>
      <c r="B1765" s="217"/>
      <c r="C1765" s="218"/>
      <c r="D1765" s="219"/>
      <c r="E1765" s="208" t="str">
        <f xml:space="preserve"> Calc!E$1226</f>
        <v xml:space="preserve">Ofwat - PR24 Innovation and water efficiency revenue adjustment eligible for tax uplift in 2027-28 CPIH FYA prices (Business retail) </v>
      </c>
      <c r="F1765" s="209">
        <f xml:space="preserve"> Calc!F$1226</f>
        <v>0</v>
      </c>
      <c r="G1765" s="208" t="str">
        <f xml:space="preserve"> Calc!G$1226</f>
        <v>£m</v>
      </c>
      <c r="H1765" s="209"/>
    </row>
    <row r="1766" spans="1:8" hidden="1" outlineLevel="2" x14ac:dyDescent="0.2">
      <c r="A1766" s="3"/>
      <c r="B1766" s="3"/>
      <c r="C1766" s="10"/>
      <c r="D1766" s="11"/>
      <c r="E1766" s="211" t="s">
        <v>253</v>
      </c>
      <c r="F1766" s="212">
        <f xml:space="preserve"> INDEX( $F$1758:$F$1765,MATCH("*(WN)*", $E$1758:$E$1765,0 ))</f>
        <v>0</v>
      </c>
      <c r="G1766" s="211" t="s">
        <v>199</v>
      </c>
      <c r="H1766" s="4"/>
    </row>
    <row r="1767" spans="1:8" hidden="1" outlineLevel="2" x14ac:dyDescent="0.2"/>
    <row r="1768" spans="1:8" hidden="1" outlineLevel="2" x14ac:dyDescent="0.2"/>
    <row r="1769" spans="1:8" hidden="1" outlineLevel="2" x14ac:dyDescent="0.2">
      <c r="B1769" s="33" t="s">
        <v>420</v>
      </c>
    </row>
    <row r="1770" spans="1:8" s="208" customFormat="1" hidden="1" outlineLevel="2" x14ac:dyDescent="0.2">
      <c r="A1770" s="217"/>
      <c r="B1770" s="217"/>
      <c r="C1770" s="218"/>
      <c r="D1770" s="219"/>
      <c r="E1770" s="208" t="str">
        <f xml:space="preserve"> Calc!E$1246</f>
        <v xml:space="preserve">Ofwat - PR24 QAA revenue adjustment eligible for tax uplift in 2027-28 CPIH FYA prices (WR) </v>
      </c>
      <c r="F1770" s="209">
        <f xml:space="preserve"> Calc!F$1246</f>
        <v>0</v>
      </c>
      <c r="G1770" s="208" t="str">
        <f xml:space="preserve"> Calc!G$1246</f>
        <v>£m</v>
      </c>
      <c r="H1770" s="209"/>
    </row>
    <row r="1771" spans="1:8" s="208" customFormat="1" hidden="1" outlineLevel="2" x14ac:dyDescent="0.2">
      <c r="A1771" s="217"/>
      <c r="B1771" s="217"/>
      <c r="C1771" s="218"/>
      <c r="D1771" s="219"/>
      <c r="E1771" s="208" t="str">
        <f xml:space="preserve"> Calc!E$1247</f>
        <v xml:space="preserve">Ofwat - PR24 QAA revenue adjustment eligible for tax uplift in 2027-28 CPIH FYA prices (WN) </v>
      </c>
      <c r="F1771" s="209">
        <f xml:space="preserve"> Calc!F$1247</f>
        <v>0</v>
      </c>
      <c r="G1771" s="208" t="str">
        <f xml:space="preserve"> Calc!G$1247</f>
        <v>£m</v>
      </c>
      <c r="H1771" s="209"/>
    </row>
    <row r="1772" spans="1:8" s="208" customFormat="1" hidden="1" outlineLevel="2" x14ac:dyDescent="0.2">
      <c r="A1772" s="217"/>
      <c r="B1772" s="217"/>
      <c r="C1772" s="218"/>
      <c r="D1772" s="219"/>
      <c r="E1772" s="208" t="str">
        <f xml:space="preserve"> Calc!E$1248</f>
        <v xml:space="preserve">Ofwat - PR24 QAA revenue adjustment eligible for tax uplift in 2027-28 CPIH FYA prices (WWN) </v>
      </c>
      <c r="F1772" s="209">
        <f xml:space="preserve"> Calc!F$1248</f>
        <v>0</v>
      </c>
      <c r="G1772" s="208" t="str">
        <f xml:space="preserve"> Calc!G$1248</f>
        <v>£m</v>
      </c>
      <c r="H1772" s="209"/>
    </row>
    <row r="1773" spans="1:8" s="208" customFormat="1" hidden="1" outlineLevel="2" x14ac:dyDescent="0.2">
      <c r="A1773" s="217"/>
      <c r="B1773" s="217"/>
      <c r="C1773" s="218"/>
      <c r="D1773" s="219"/>
      <c r="E1773" s="208" t="str">
        <f xml:space="preserve"> Calc!E$1249</f>
        <v xml:space="preserve">Ofwat - PR24 QAA revenue adjustment eligible for tax uplift in 2027-28 CPIH FYA prices (BR) </v>
      </c>
      <c r="F1773" s="209">
        <f xml:space="preserve"> Calc!F$1249</f>
        <v>0</v>
      </c>
      <c r="G1773" s="208" t="str">
        <f xml:space="preserve"> Calc!G$1249</f>
        <v>£m</v>
      </c>
      <c r="H1773" s="209"/>
    </row>
    <row r="1774" spans="1:8" s="208" customFormat="1" hidden="1" outlineLevel="2" x14ac:dyDescent="0.2">
      <c r="A1774" s="217"/>
      <c r="B1774" s="217"/>
      <c r="C1774" s="218"/>
      <c r="D1774" s="219"/>
      <c r="E1774" s="208" t="str">
        <f xml:space="preserve"> Calc!E$1250</f>
        <v xml:space="preserve">Ofwat - PR24 QAA revenue adjustment eligible for tax uplift in 2027-28 CPIH FYA prices (ADDN1) </v>
      </c>
      <c r="F1774" s="209">
        <f xml:space="preserve"> Calc!F$1250</f>
        <v>0</v>
      </c>
      <c r="G1774" s="208" t="str">
        <f xml:space="preserve"> Calc!G$1250</f>
        <v>£m</v>
      </c>
      <c r="H1774" s="209"/>
    </row>
    <row r="1775" spans="1:8" s="208" customFormat="1" hidden="1" outlineLevel="2" x14ac:dyDescent="0.2">
      <c r="A1775" s="217"/>
      <c r="B1775" s="217"/>
      <c r="C1775" s="218"/>
      <c r="D1775" s="219"/>
      <c r="E1775" s="208" t="str">
        <f xml:space="preserve"> Calc!E$1251</f>
        <v xml:space="preserve">Ofwat - PR24 QAA revenue adjustment eligible for tax uplift in 2027-28 CPIH FYA prices (ADDN2) </v>
      </c>
      <c r="F1775" s="209">
        <f xml:space="preserve"> Calc!F$1251</f>
        <v>0</v>
      </c>
      <c r="G1775" s="208" t="str">
        <f xml:space="preserve"> Calc!G$1251</f>
        <v>£m</v>
      </c>
      <c r="H1775" s="209"/>
    </row>
    <row r="1776" spans="1:8" s="208" customFormat="1" hidden="1" outlineLevel="2" x14ac:dyDescent="0.2">
      <c r="A1776" s="217"/>
      <c r="B1776" s="217"/>
      <c r="C1776" s="218"/>
      <c r="D1776" s="219"/>
      <c r="E1776" s="208" t="str">
        <f xml:space="preserve"> Calc!E$1252</f>
        <v xml:space="preserve">Ofwat - PR24 QAA revenue adjustment eligible for tax uplift in 2027-28 CPIH FYA prices (Residential retail) </v>
      </c>
      <c r="F1776" s="209">
        <f xml:space="preserve"> Calc!F$1252</f>
        <v>0</v>
      </c>
      <c r="G1776" s="208" t="str">
        <f xml:space="preserve"> Calc!G$1252</f>
        <v>£m</v>
      </c>
      <c r="H1776" s="209"/>
    </row>
    <row r="1777" spans="1:8" s="208" customFormat="1" hidden="1" outlineLevel="2" x14ac:dyDescent="0.2">
      <c r="A1777" s="217"/>
      <c r="B1777" s="217"/>
      <c r="C1777" s="218"/>
      <c r="D1777" s="219"/>
      <c r="E1777" s="208" t="str">
        <f xml:space="preserve"> Calc!E$1253</f>
        <v xml:space="preserve">Ofwat - PR24 QAA revenue adjustment eligible for tax uplift in 2027-28 CPIH FYA prices (Business retail) </v>
      </c>
      <c r="F1777" s="209">
        <f xml:space="preserve"> Calc!F$1253</f>
        <v>0</v>
      </c>
      <c r="G1777" s="208" t="str">
        <f xml:space="preserve"> Calc!G$1253</f>
        <v>£m</v>
      </c>
      <c r="H1777" s="209"/>
    </row>
    <row r="1778" spans="1:8" hidden="1" outlineLevel="2" x14ac:dyDescent="0.2">
      <c r="A1778" s="3"/>
      <c r="B1778" s="3"/>
      <c r="C1778" s="10"/>
      <c r="D1778" s="11"/>
      <c r="E1778" s="211" t="s">
        <v>420</v>
      </c>
      <c r="F1778" s="212">
        <f xml:space="preserve"> INDEX( $F$1770:$F$1777,MATCH("*(WN)*", $E$1770:$E$1777,0 ))</f>
        <v>0</v>
      </c>
      <c r="G1778" s="211" t="s">
        <v>199</v>
      </c>
      <c r="H1778" s="4"/>
    </row>
    <row r="1779" spans="1:8" hidden="1" outlineLevel="2" x14ac:dyDescent="0.2"/>
    <row r="1780" spans="1:8" hidden="1" outlineLevel="2" x14ac:dyDescent="0.2"/>
    <row r="1781" spans="1:8" hidden="1" outlineLevel="2" x14ac:dyDescent="0.2">
      <c r="B1781" s="33" t="s">
        <v>1376</v>
      </c>
    </row>
    <row r="1782" spans="1:8" s="208" customFormat="1" hidden="1" outlineLevel="2" x14ac:dyDescent="0.2">
      <c r="A1782" s="217"/>
      <c r="B1782" s="217"/>
      <c r="C1782" s="218"/>
      <c r="D1782" s="219"/>
      <c r="E1782" s="208" t="str">
        <f xml:space="preserve"> Calc!E$1273</f>
        <v xml:space="preserve">Ofwat - Other revenue adjustment eligible for tax uplift in 2027-28 CPIH FYA prices (WR) </v>
      </c>
      <c r="F1782" s="209">
        <f xml:space="preserve"> Calc!F$1273</f>
        <v>0</v>
      </c>
      <c r="G1782" s="208" t="str">
        <f xml:space="preserve"> Calc!G$1273</f>
        <v>£m</v>
      </c>
      <c r="H1782" s="209"/>
    </row>
    <row r="1783" spans="1:8" s="208" customFormat="1" hidden="1" outlineLevel="2" x14ac:dyDescent="0.2">
      <c r="A1783" s="217"/>
      <c r="B1783" s="217"/>
      <c r="C1783" s="218"/>
      <c r="D1783" s="219"/>
      <c r="E1783" s="208" t="str">
        <f xml:space="preserve"> Calc!E$1274</f>
        <v xml:space="preserve">Ofwat - Other revenue adjustment eligible for tax uplift in 2027-28 CPIH FYA prices (WN) </v>
      </c>
      <c r="F1783" s="209">
        <f xml:space="preserve"> Calc!F$1274</f>
        <v>0</v>
      </c>
      <c r="G1783" s="208" t="str">
        <f xml:space="preserve"> Calc!G$1274</f>
        <v>£m</v>
      </c>
      <c r="H1783" s="209"/>
    </row>
    <row r="1784" spans="1:8" s="208" customFormat="1" hidden="1" outlineLevel="2" x14ac:dyDescent="0.2">
      <c r="A1784" s="217"/>
      <c r="B1784" s="217"/>
      <c r="C1784" s="218"/>
      <c r="D1784" s="219"/>
      <c r="E1784" s="208" t="str">
        <f xml:space="preserve"> Calc!E$1275</f>
        <v xml:space="preserve">Ofwat - Other revenue adjustment eligible for tax uplift in 2027-28 CPIH FYA prices (WWN) </v>
      </c>
      <c r="F1784" s="209">
        <f xml:space="preserve"> Calc!F$1275</f>
        <v>0</v>
      </c>
      <c r="G1784" s="208" t="str">
        <f xml:space="preserve"> Calc!G$1275</f>
        <v>£m</v>
      </c>
      <c r="H1784" s="209"/>
    </row>
    <row r="1785" spans="1:8" s="208" customFormat="1" hidden="1" outlineLevel="2" x14ac:dyDescent="0.2">
      <c r="A1785" s="217"/>
      <c r="B1785" s="217"/>
      <c r="C1785" s="218"/>
      <c r="D1785" s="219"/>
      <c r="E1785" s="208" t="str">
        <f xml:space="preserve"> Calc!E$1276</f>
        <v xml:space="preserve">Ofwat - Other revenue adjustment eligible for tax uplift in 2027-28 CPIH FYA prices (BR) </v>
      </c>
      <c r="F1785" s="209">
        <f xml:space="preserve"> Calc!F$1276</f>
        <v>0</v>
      </c>
      <c r="G1785" s="208" t="str">
        <f xml:space="preserve"> Calc!G$1276</f>
        <v>£m</v>
      </c>
      <c r="H1785" s="209"/>
    </row>
    <row r="1786" spans="1:8" s="208" customFormat="1" hidden="1" outlineLevel="2" x14ac:dyDescent="0.2">
      <c r="A1786" s="217"/>
      <c r="B1786" s="217"/>
      <c r="C1786" s="218"/>
      <c r="D1786" s="219"/>
      <c r="E1786" s="208" t="str">
        <f xml:space="preserve"> Calc!E$1277</f>
        <v xml:space="preserve">Ofwat - Other revenue adjustment eligible for tax uplift in 2027-28 CPIH FYA prices (ADDN1) </v>
      </c>
      <c r="F1786" s="209">
        <f xml:space="preserve"> Calc!F$1277</f>
        <v>0</v>
      </c>
      <c r="G1786" s="208" t="str">
        <f xml:space="preserve"> Calc!G$1277</f>
        <v>£m</v>
      </c>
      <c r="H1786" s="209"/>
    </row>
    <row r="1787" spans="1:8" s="208" customFormat="1" hidden="1" outlineLevel="2" x14ac:dyDescent="0.2">
      <c r="A1787" s="217"/>
      <c r="B1787" s="217"/>
      <c r="C1787" s="218"/>
      <c r="D1787" s="219"/>
      <c r="E1787" s="208" t="str">
        <f xml:space="preserve"> Calc!E$1278</f>
        <v xml:space="preserve">Ofwat - Other revenue adjustment eligible for tax uplift in 2027-28 CPIH FYA prices (ADDN2) </v>
      </c>
      <c r="F1787" s="209">
        <f xml:space="preserve"> Calc!F$1278</f>
        <v>0</v>
      </c>
      <c r="G1787" s="208" t="str">
        <f xml:space="preserve"> Calc!G$1278</f>
        <v>£m</v>
      </c>
      <c r="H1787" s="209"/>
    </row>
    <row r="1788" spans="1:8" s="208" customFormat="1" hidden="1" outlineLevel="2" x14ac:dyDescent="0.2">
      <c r="A1788" s="217"/>
      <c r="B1788" s="217"/>
      <c r="C1788" s="218"/>
      <c r="D1788" s="219"/>
      <c r="E1788" s="208" t="str">
        <f xml:space="preserve"> Calc!E$1279</f>
        <v xml:space="preserve">Ofwat - Other revenue adjustment eligible for tax uplift in 2027-28 CPIH FYA prices (Residential retail) </v>
      </c>
      <c r="F1788" s="209">
        <f xml:space="preserve"> Calc!F$1279</f>
        <v>0</v>
      </c>
      <c r="G1788" s="208" t="str">
        <f xml:space="preserve"> Calc!G$1279</f>
        <v>£m</v>
      </c>
      <c r="H1788" s="209"/>
    </row>
    <row r="1789" spans="1:8" s="208" customFormat="1" hidden="1" outlineLevel="2" x14ac:dyDescent="0.2">
      <c r="A1789" s="217"/>
      <c r="B1789" s="217"/>
      <c r="C1789" s="218"/>
      <c r="D1789" s="219"/>
      <c r="E1789" s="208" t="str">
        <f xml:space="preserve"> Calc!E$1280</f>
        <v xml:space="preserve">Ofwat - Other revenue adjustment eligible for tax uplift in 2027-28 CPIH FYA prices (Business retail) </v>
      </c>
      <c r="F1789" s="209">
        <f xml:space="preserve"> Calc!F$1280</f>
        <v>0</v>
      </c>
      <c r="G1789" s="208" t="str">
        <f xml:space="preserve"> Calc!G$1280</f>
        <v>£m</v>
      </c>
      <c r="H1789" s="209"/>
    </row>
    <row r="1790" spans="1:8" hidden="1" outlineLevel="2" x14ac:dyDescent="0.2">
      <c r="A1790" s="3"/>
      <c r="B1790" s="3"/>
      <c r="C1790" s="10"/>
      <c r="D1790" s="11"/>
      <c r="E1790" s="211" t="s">
        <v>1376</v>
      </c>
      <c r="F1790" s="212">
        <f xml:space="preserve"> INDEX( $F$1782:$F$1789,MATCH("*(WN)*", $E$1782:$E$1789,0 ))</f>
        <v>0</v>
      </c>
      <c r="G1790" s="211" t="s">
        <v>199</v>
      </c>
      <c r="H1790" s="4"/>
    </row>
    <row r="1791" spans="1:8" hidden="1" outlineLevel="2" x14ac:dyDescent="0.2"/>
    <row r="1792" spans="1:8" hidden="1" outlineLevel="2" x14ac:dyDescent="0.2"/>
    <row r="1793" spans="1:8" hidden="1" outlineLevel="2" x14ac:dyDescent="0.2">
      <c r="B1793" s="33" t="s">
        <v>2513</v>
      </c>
    </row>
    <row r="1794" spans="1:8" s="208" customFormat="1" hidden="1" outlineLevel="2" x14ac:dyDescent="0.2">
      <c r="A1794" s="217"/>
      <c r="B1794" s="217"/>
      <c r="C1794" s="218"/>
      <c r="D1794" s="219"/>
      <c r="E1794" s="208" t="str">
        <f xml:space="preserve"> Calc!E$1030</f>
        <v xml:space="preserve">Ofwat - PR24 Delivery mechanism (DM) revenue adjustment eligible for tax uplift in 2027-28 CPIH FYA prices (WR) </v>
      </c>
      <c r="F1794" s="209">
        <f xml:space="preserve"> Calc!F$1030</f>
        <v>0</v>
      </c>
      <c r="G1794" s="208" t="str">
        <f xml:space="preserve"> Calc!G$1030</f>
        <v>£m</v>
      </c>
      <c r="H1794" s="209"/>
    </row>
    <row r="1795" spans="1:8" s="208" customFormat="1" hidden="1" outlineLevel="2" x14ac:dyDescent="0.2">
      <c r="A1795" s="217"/>
      <c r="B1795" s="217"/>
      <c r="C1795" s="218"/>
      <c r="D1795" s="219"/>
      <c r="E1795" s="208" t="str">
        <f xml:space="preserve"> Calc!E$1031</f>
        <v xml:space="preserve">Ofwat - PR24 Delivery mechanism (DM) revenue adjustment eligible for tax uplift in 2027-28 CPIH FYA prices (WN) </v>
      </c>
      <c r="F1795" s="209">
        <f xml:space="preserve"> Calc!F$1031</f>
        <v>0</v>
      </c>
      <c r="G1795" s="208" t="str">
        <f xml:space="preserve"> Calc!G$1031</f>
        <v>£m</v>
      </c>
      <c r="H1795" s="209"/>
    </row>
    <row r="1796" spans="1:8" s="208" customFormat="1" hidden="1" outlineLevel="2" x14ac:dyDescent="0.2">
      <c r="A1796" s="217"/>
      <c r="B1796" s="217"/>
      <c r="C1796" s="218"/>
      <c r="D1796" s="219"/>
      <c r="E1796" s="208" t="str">
        <f xml:space="preserve"> Calc!E$1032</f>
        <v xml:space="preserve">Ofwat - PR24 Delivery mechanism (DM) revenue adjustment eligible for tax uplift in 2027-28 CPIH FYA prices (WWN) </v>
      </c>
      <c r="F1796" s="209">
        <f xml:space="preserve"> Calc!F$1032</f>
        <v>0</v>
      </c>
      <c r="G1796" s="208" t="str">
        <f xml:space="preserve"> Calc!G$1032</f>
        <v>£m</v>
      </c>
      <c r="H1796" s="209"/>
    </row>
    <row r="1797" spans="1:8" s="208" customFormat="1" hidden="1" outlineLevel="2" x14ac:dyDescent="0.2">
      <c r="A1797" s="217"/>
      <c r="B1797" s="217"/>
      <c r="C1797" s="218"/>
      <c r="D1797" s="219"/>
      <c r="E1797" s="208" t="str">
        <f xml:space="preserve"> Calc!E$1033</f>
        <v xml:space="preserve">Ofwat - PR24 Delivery mechanism (DM) revenue adjustment eligible for tax uplift in 2027-28 CPIH FYA prices (BR) </v>
      </c>
      <c r="F1797" s="209">
        <f xml:space="preserve"> Calc!F$1033</f>
        <v>0</v>
      </c>
      <c r="G1797" s="208" t="str">
        <f xml:space="preserve"> Calc!G$1033</f>
        <v>£m</v>
      </c>
      <c r="H1797" s="209"/>
    </row>
    <row r="1798" spans="1:8" s="208" customFormat="1" hidden="1" outlineLevel="2" x14ac:dyDescent="0.2">
      <c r="A1798" s="217"/>
      <c r="B1798" s="217"/>
      <c r="C1798" s="218"/>
      <c r="D1798" s="219"/>
      <c r="E1798" s="208" t="str">
        <f xml:space="preserve"> Calc!E$1034</f>
        <v xml:space="preserve">Ofwat - PR24 Delivery mechanism (DM) revenue adjustment eligible for tax uplift in 2027-28 CPIH FYA prices (ADDN1) </v>
      </c>
      <c r="F1798" s="209">
        <f xml:space="preserve"> Calc!F$1034</f>
        <v>0</v>
      </c>
      <c r="G1798" s="208" t="str">
        <f xml:space="preserve"> Calc!G$1034</f>
        <v>£m</v>
      </c>
      <c r="H1798" s="209"/>
    </row>
    <row r="1799" spans="1:8" s="208" customFormat="1" hidden="1" outlineLevel="2" x14ac:dyDescent="0.2">
      <c r="A1799" s="217"/>
      <c r="B1799" s="217"/>
      <c r="C1799" s="218"/>
      <c r="D1799" s="219"/>
      <c r="E1799" s="208" t="str">
        <f xml:space="preserve"> Calc!E$1035</f>
        <v xml:space="preserve">Ofwat - PR24 Delivery mechanism (DM) revenue adjustment eligible for tax uplift in 2027-28 CPIH FYA prices (ADDN2) </v>
      </c>
      <c r="F1799" s="209">
        <f xml:space="preserve"> Calc!F$1035</f>
        <v>0</v>
      </c>
      <c r="G1799" s="208" t="str">
        <f xml:space="preserve"> Calc!G$1035</f>
        <v>£m</v>
      </c>
      <c r="H1799" s="209"/>
    </row>
    <row r="1800" spans="1:8" s="208" customFormat="1" hidden="1" outlineLevel="2" x14ac:dyDescent="0.2">
      <c r="A1800" s="217"/>
      <c r="B1800" s="217"/>
      <c r="C1800" s="218"/>
      <c r="D1800" s="219"/>
      <c r="E1800" s="208" t="str">
        <f xml:space="preserve"> Calc!E$1036</f>
        <v xml:space="preserve">Ofwat - PR24 Delivery mechanism (DM) revenue adjustment eligible for tax uplift in 2027-28 CPIH FYA prices (Residential retail) </v>
      </c>
      <c r="F1800" s="209">
        <f xml:space="preserve"> Calc!F$1036</f>
        <v>0</v>
      </c>
      <c r="G1800" s="208" t="str">
        <f xml:space="preserve"> Calc!G$1036</f>
        <v>£m</v>
      </c>
      <c r="H1800" s="209"/>
    </row>
    <row r="1801" spans="1:8" s="208" customFormat="1" hidden="1" outlineLevel="2" x14ac:dyDescent="0.2">
      <c r="A1801" s="217"/>
      <c r="B1801" s="217"/>
      <c r="C1801" s="218"/>
      <c r="D1801" s="219"/>
      <c r="E1801" s="208" t="str">
        <f xml:space="preserve"> Calc!E$1037</f>
        <v xml:space="preserve">Ofwat - PR24 Delivery mechanism (DM) revenue adjustment eligible for tax uplift in 2027-28 CPIH FYA prices (Business retail) </v>
      </c>
      <c r="F1801" s="209">
        <f xml:space="preserve"> Calc!F$1037</f>
        <v>0</v>
      </c>
      <c r="G1801" s="208" t="str">
        <f xml:space="preserve"> Calc!G$1037</f>
        <v>£m</v>
      </c>
      <c r="H1801" s="209"/>
    </row>
    <row r="1802" spans="1:8" hidden="1" outlineLevel="2" x14ac:dyDescent="0.2">
      <c r="A1802" s="3"/>
      <c r="B1802" s="3"/>
      <c r="C1802" s="10"/>
      <c r="D1802" s="11"/>
      <c r="E1802" s="211" t="s">
        <v>2513</v>
      </c>
      <c r="F1802" s="212">
        <f xml:space="preserve"> INDEX( $F$1794:$F$1801,MATCH("*(WN)*", $E$1794:$E$1801,0 ))</f>
        <v>0</v>
      </c>
      <c r="G1802" s="211" t="s">
        <v>199</v>
      </c>
      <c r="H1802" s="4"/>
    </row>
    <row r="1803" spans="1:8" hidden="1" outlineLevel="2" x14ac:dyDescent="0.2"/>
    <row r="1804" spans="1:8" hidden="1" outlineLevel="2" x14ac:dyDescent="0.2"/>
    <row r="1805" spans="1:8" hidden="1" outlineLevel="2" x14ac:dyDescent="0.2">
      <c r="B1805" s="33" t="s">
        <v>2711</v>
      </c>
    </row>
    <row r="1806" spans="1:8" s="208" customFormat="1" hidden="1" outlineLevel="2" x14ac:dyDescent="0.2">
      <c r="A1806" s="217"/>
      <c r="B1806" s="217"/>
      <c r="C1806" s="218"/>
      <c r="D1806" s="219"/>
      <c r="E1806" s="208" t="str">
        <f xml:space="preserve"> Calc!E$895</f>
        <v xml:space="preserve">Ofwat - PR24 Residential retail revenue adjustment eligible for tax uplift in 2027-28 CPIH FYA prices (WR) </v>
      </c>
      <c r="F1806" s="209">
        <f xml:space="preserve"> Calc!F$895</f>
        <v>0</v>
      </c>
      <c r="G1806" s="208" t="str">
        <f xml:space="preserve"> Calc!G$895</f>
        <v>£m</v>
      </c>
      <c r="H1806" s="209"/>
    </row>
    <row r="1807" spans="1:8" s="208" customFormat="1" hidden="1" outlineLevel="2" x14ac:dyDescent="0.2">
      <c r="A1807" s="217"/>
      <c r="B1807" s="217"/>
      <c r="C1807" s="218"/>
      <c r="D1807" s="219"/>
      <c r="E1807" s="208" t="str">
        <f xml:space="preserve"> Calc!E$896</f>
        <v xml:space="preserve">Ofwat - PR24 Residential retail revenue adjustment eligible for tax uplift in 2027-28 CPIH FYA prices (WN) </v>
      </c>
      <c r="F1807" s="209">
        <f xml:space="preserve"> Calc!F$896</f>
        <v>0</v>
      </c>
      <c r="G1807" s="208" t="str">
        <f xml:space="preserve"> Calc!G$896</f>
        <v>£m</v>
      </c>
      <c r="H1807" s="209"/>
    </row>
    <row r="1808" spans="1:8" s="208" customFormat="1" hidden="1" outlineLevel="2" x14ac:dyDescent="0.2">
      <c r="A1808" s="217"/>
      <c r="B1808" s="217"/>
      <c r="C1808" s="218"/>
      <c r="D1808" s="219"/>
      <c r="E1808" s="208" t="str">
        <f xml:space="preserve"> Calc!E$897</f>
        <v xml:space="preserve">Ofwat - PR24 Residential retail revenue adjustment eligible for tax uplift in 2027-28 CPIH FYA prices (WWN) </v>
      </c>
      <c r="F1808" s="209">
        <f xml:space="preserve"> Calc!F$897</f>
        <v>0</v>
      </c>
      <c r="G1808" s="208" t="str">
        <f xml:space="preserve"> Calc!G$897</f>
        <v>£m</v>
      </c>
      <c r="H1808" s="209"/>
    </row>
    <row r="1809" spans="1:8" s="208" customFormat="1" hidden="1" outlineLevel="2" x14ac:dyDescent="0.2">
      <c r="A1809" s="217"/>
      <c r="B1809" s="217"/>
      <c r="C1809" s="218"/>
      <c r="D1809" s="219"/>
      <c r="E1809" s="208" t="str">
        <f xml:space="preserve"> Calc!E$898</f>
        <v xml:space="preserve">Ofwat - PR24 Residential retail revenue adjustment eligible for tax uplift in 2027-28 CPIH FYA prices (BR) </v>
      </c>
      <c r="F1809" s="209">
        <f xml:space="preserve"> Calc!F$898</f>
        <v>0</v>
      </c>
      <c r="G1809" s="208" t="str">
        <f xml:space="preserve"> Calc!G$898</f>
        <v>£m</v>
      </c>
      <c r="H1809" s="209"/>
    </row>
    <row r="1810" spans="1:8" s="208" customFormat="1" hidden="1" outlineLevel="2" x14ac:dyDescent="0.2">
      <c r="A1810" s="217"/>
      <c r="B1810" s="217"/>
      <c r="C1810" s="218"/>
      <c r="D1810" s="219"/>
      <c r="E1810" s="208" t="str">
        <f xml:space="preserve"> Calc!E$899</f>
        <v xml:space="preserve">Ofwat - PR24 Residential retail revenue adjustment eligible for tax uplift in 2027-28 CPIH FYA prices (ADDN1) </v>
      </c>
      <c r="F1810" s="209">
        <f xml:space="preserve"> Calc!F$899</f>
        <v>0</v>
      </c>
      <c r="G1810" s="208" t="str">
        <f xml:space="preserve"> Calc!G$899</f>
        <v>£m</v>
      </c>
      <c r="H1810" s="209"/>
    </row>
    <row r="1811" spans="1:8" s="208" customFormat="1" hidden="1" outlineLevel="2" x14ac:dyDescent="0.2">
      <c r="A1811" s="217"/>
      <c r="B1811" s="217"/>
      <c r="C1811" s="218"/>
      <c r="D1811" s="219"/>
      <c r="E1811" s="208" t="str">
        <f xml:space="preserve"> Calc!E$900</f>
        <v xml:space="preserve">Ofwat - PR24 Residential retail revenue adjustment eligible for tax uplift in 2027-28 CPIH FYA prices (ADDN2) </v>
      </c>
      <c r="F1811" s="209">
        <f xml:space="preserve"> Calc!F$900</f>
        <v>0</v>
      </c>
      <c r="G1811" s="208" t="str">
        <f xml:space="preserve"> Calc!G$900</f>
        <v>£m</v>
      </c>
      <c r="H1811" s="209"/>
    </row>
    <row r="1812" spans="1:8" s="208" customFormat="1" hidden="1" outlineLevel="2" x14ac:dyDescent="0.2">
      <c r="A1812" s="217"/>
      <c r="B1812" s="217"/>
      <c r="C1812" s="218"/>
      <c r="D1812" s="219"/>
      <c r="E1812" s="208" t="str">
        <f xml:space="preserve"> Calc!E$901</f>
        <v xml:space="preserve">Ofwat - PR24 Residential retail revenue adjustment eligible for tax uplift in 2027-28 CPIH FYA prices (Residential retail) </v>
      </c>
      <c r="F1812" s="209">
        <f xml:space="preserve"> Calc!F$901</f>
        <v>0</v>
      </c>
      <c r="G1812" s="208" t="str">
        <f xml:space="preserve"> Calc!G$901</f>
        <v>£m</v>
      </c>
      <c r="H1812" s="209"/>
    </row>
    <row r="1813" spans="1:8" s="208" customFormat="1" hidden="1" outlineLevel="2" x14ac:dyDescent="0.2">
      <c r="A1813" s="217"/>
      <c r="B1813" s="217"/>
      <c r="C1813" s="218"/>
      <c r="D1813" s="219"/>
      <c r="E1813" s="208" t="str">
        <f xml:space="preserve"> Calc!E$902</f>
        <v xml:space="preserve">Ofwat - PR24 Residential retail revenue adjustment eligible for tax uplift in 2027-28 CPIH FYA prices (Business retail) </v>
      </c>
      <c r="F1813" s="209">
        <f xml:space="preserve"> Calc!F$902</f>
        <v>0</v>
      </c>
      <c r="G1813" s="208" t="str">
        <f xml:space="preserve"> Calc!G$902</f>
        <v>£m</v>
      </c>
      <c r="H1813" s="209"/>
    </row>
    <row r="1814" spans="1:8" hidden="1" outlineLevel="2" x14ac:dyDescent="0.2">
      <c r="A1814" s="3"/>
      <c r="B1814" s="3"/>
      <c r="C1814" s="10"/>
      <c r="D1814" s="11"/>
      <c r="E1814" s="211" t="s">
        <v>2711</v>
      </c>
      <c r="F1814" s="212">
        <f xml:space="preserve"> INDEX( $F$1806:$F$1813,MATCH("*(WN)*", $E$1806:$E$1813,0 ))</f>
        <v>0</v>
      </c>
      <c r="G1814" s="211" t="s">
        <v>199</v>
      </c>
      <c r="H1814" s="4"/>
    </row>
    <row r="1815" spans="1:8" hidden="1" outlineLevel="2" x14ac:dyDescent="0.2"/>
    <row r="1816" spans="1:8" hidden="1" outlineLevel="2" x14ac:dyDescent="0.2"/>
    <row r="1817" spans="1:8" hidden="1" outlineLevel="2" x14ac:dyDescent="0.2">
      <c r="B1817" s="33" t="s">
        <v>766</v>
      </c>
    </row>
    <row r="1818" spans="1:8" s="208" customFormat="1" hidden="1" outlineLevel="2" x14ac:dyDescent="0.2">
      <c r="A1818" s="217"/>
      <c r="B1818" s="217"/>
      <c r="C1818" s="218"/>
      <c r="D1818" s="219"/>
      <c r="E1818" s="208" t="str">
        <f xml:space="preserve"> Calc!E$786</f>
        <v xml:space="preserve">Ofwat - PR24 RFI revenue adjustment eligible for tax uplift in 2027-28 CPIH FYA prices (WR) </v>
      </c>
      <c r="F1818" s="209">
        <f xml:space="preserve"> Calc!F$786</f>
        <v>0</v>
      </c>
      <c r="G1818" s="208" t="str">
        <f xml:space="preserve"> Calc!G$786</f>
        <v>£m</v>
      </c>
      <c r="H1818" s="209"/>
    </row>
    <row r="1819" spans="1:8" s="208" customFormat="1" hidden="1" outlineLevel="2" x14ac:dyDescent="0.2">
      <c r="A1819" s="217"/>
      <c r="B1819" s="217"/>
      <c r="C1819" s="218"/>
      <c r="D1819" s="219"/>
      <c r="E1819" s="208" t="str">
        <f xml:space="preserve"> Calc!E$787</f>
        <v xml:space="preserve">Ofwat - PR24 RFI revenue adjustment eligible for tax uplift in 2027-28 CPIH FYA prices (WN) </v>
      </c>
      <c r="F1819" s="209">
        <f xml:space="preserve"> Calc!F$787</f>
        <v>0</v>
      </c>
      <c r="G1819" s="208" t="str">
        <f xml:space="preserve"> Calc!G$787</f>
        <v>£m</v>
      </c>
      <c r="H1819" s="209"/>
    </row>
    <row r="1820" spans="1:8" s="208" customFormat="1" hidden="1" outlineLevel="2" x14ac:dyDescent="0.2">
      <c r="A1820" s="217"/>
      <c r="B1820" s="217"/>
      <c r="C1820" s="218"/>
      <c r="D1820" s="219"/>
      <c r="E1820" s="208" t="str">
        <f xml:space="preserve"> Calc!E$788</f>
        <v xml:space="preserve">Ofwat - PR24 RFI revenue adjustment eligible for tax uplift in 2027-28 CPIH FYA prices (WWN) </v>
      </c>
      <c r="F1820" s="209">
        <f xml:space="preserve"> Calc!F$788</f>
        <v>0</v>
      </c>
      <c r="G1820" s="208" t="str">
        <f xml:space="preserve"> Calc!G$788</f>
        <v>£m</v>
      </c>
      <c r="H1820" s="209"/>
    </row>
    <row r="1821" spans="1:8" s="208" customFormat="1" hidden="1" outlineLevel="2" x14ac:dyDescent="0.2">
      <c r="A1821" s="217"/>
      <c r="B1821" s="217"/>
      <c r="C1821" s="218"/>
      <c r="D1821" s="219"/>
      <c r="E1821" s="208" t="str">
        <f xml:space="preserve"> Calc!E$789</f>
        <v xml:space="preserve">Ofwat - PR24 RFI revenue adjustment eligible for tax uplift in 2027-28 CPIH FYA prices (BR) </v>
      </c>
      <c r="F1821" s="209">
        <f xml:space="preserve"> Calc!F$789</f>
        <v>0</v>
      </c>
      <c r="G1821" s="208" t="str">
        <f xml:space="preserve"> Calc!G$789</f>
        <v>£m</v>
      </c>
      <c r="H1821" s="209"/>
    </row>
    <row r="1822" spans="1:8" s="208" customFormat="1" hidden="1" outlineLevel="2" x14ac:dyDescent="0.2">
      <c r="A1822" s="217"/>
      <c r="B1822" s="217"/>
      <c r="C1822" s="218"/>
      <c r="D1822" s="219"/>
      <c r="E1822" s="208" t="str">
        <f xml:space="preserve"> Calc!E$790</f>
        <v xml:space="preserve">Ofwat - PR24 RFI revenue adjustment eligible for tax uplift in 2027-28 CPIH FYA prices (ADDN1) </v>
      </c>
      <c r="F1822" s="209">
        <f xml:space="preserve"> Calc!F$790</f>
        <v>0</v>
      </c>
      <c r="G1822" s="208" t="str">
        <f xml:space="preserve"> Calc!G$790</f>
        <v>£m</v>
      </c>
      <c r="H1822" s="209"/>
    </row>
    <row r="1823" spans="1:8" s="208" customFormat="1" hidden="1" outlineLevel="2" x14ac:dyDescent="0.2">
      <c r="A1823" s="217"/>
      <c r="B1823" s="217"/>
      <c r="C1823" s="218"/>
      <c r="D1823" s="219"/>
      <c r="E1823" s="208" t="str">
        <f xml:space="preserve"> Calc!E$791</f>
        <v xml:space="preserve">Ofwat - PR24 RFI revenue adjustment eligible for tax uplift in 2027-28 CPIH FYA prices (ADDN2) </v>
      </c>
      <c r="F1823" s="209">
        <f xml:space="preserve"> Calc!F$791</f>
        <v>0</v>
      </c>
      <c r="G1823" s="208" t="str">
        <f xml:space="preserve"> Calc!G$791</f>
        <v>£m</v>
      </c>
      <c r="H1823" s="209"/>
    </row>
    <row r="1824" spans="1:8" s="208" customFormat="1" hidden="1" outlineLevel="2" x14ac:dyDescent="0.2">
      <c r="A1824" s="217"/>
      <c r="B1824" s="217"/>
      <c r="C1824" s="218"/>
      <c r="D1824" s="219"/>
      <c r="E1824" s="208" t="str">
        <f xml:space="preserve"> Calc!E$792</f>
        <v xml:space="preserve">Ofwat - PR24 RFI revenue adjustment eligible for tax uplift in 2027-28 CPIH FYA prices (Residential retail) </v>
      </c>
      <c r="F1824" s="209">
        <f xml:space="preserve"> Calc!F$792</f>
        <v>0</v>
      </c>
      <c r="G1824" s="208" t="str">
        <f xml:space="preserve"> Calc!G$792</f>
        <v>£m</v>
      </c>
      <c r="H1824" s="209"/>
    </row>
    <row r="1825" spans="1:8" s="208" customFormat="1" hidden="1" outlineLevel="2" x14ac:dyDescent="0.2">
      <c r="A1825" s="217"/>
      <c r="B1825" s="217"/>
      <c r="C1825" s="218"/>
      <c r="D1825" s="219"/>
      <c r="E1825" s="208" t="str">
        <f xml:space="preserve"> Calc!E$793</f>
        <v xml:space="preserve">Ofwat - PR24 RFI revenue adjustment eligible for tax uplift in 2027-28 CPIH FYA prices (Business retail) </v>
      </c>
      <c r="F1825" s="209">
        <f xml:space="preserve"> Calc!F$793</f>
        <v>0</v>
      </c>
      <c r="G1825" s="208" t="str">
        <f xml:space="preserve"> Calc!G$793</f>
        <v>£m</v>
      </c>
      <c r="H1825" s="209"/>
    </row>
    <row r="1826" spans="1:8" hidden="1" outlineLevel="2" x14ac:dyDescent="0.2">
      <c r="A1826" s="3"/>
      <c r="B1826" s="3"/>
      <c r="C1826" s="10"/>
      <c r="D1826" s="11"/>
      <c r="E1826" s="211" t="s">
        <v>766</v>
      </c>
      <c r="F1826" s="212">
        <f xml:space="preserve"> INDEX( $F$1818:$F$1825,MATCH("*(WN)*", $E$1818:$E$1825,0 ))</f>
        <v>0</v>
      </c>
      <c r="G1826" s="211" t="s">
        <v>199</v>
      </c>
      <c r="H1826" s="4"/>
    </row>
    <row r="1827" spans="1:8" hidden="1" outlineLevel="2" x14ac:dyDescent="0.2"/>
    <row r="1828" spans="1:8" hidden="1" outlineLevel="2" x14ac:dyDescent="0.2"/>
    <row r="1829" spans="1:8" hidden="1" outlineLevel="2" x14ac:dyDescent="0.2">
      <c r="B1829" s="33" t="s">
        <v>1156</v>
      </c>
    </row>
    <row r="1830" spans="1:8" s="208" customFormat="1" hidden="1" outlineLevel="2" x14ac:dyDescent="0.2">
      <c r="A1830" s="217"/>
      <c r="B1830" s="217"/>
      <c r="C1830" s="218"/>
      <c r="D1830" s="219"/>
      <c r="E1830" s="208" t="str">
        <f xml:space="preserve"> Calc!E$841</f>
        <v xml:space="preserve">Ofwat - PR24 Bioresources revenue adjustment eligible for tax uplift in 2027-28 CPIH FYA prices (WR) </v>
      </c>
      <c r="F1830" s="209">
        <f xml:space="preserve"> Calc!F$841</f>
        <v>0</v>
      </c>
      <c r="G1830" s="208" t="str">
        <f xml:space="preserve"> Calc!G$841</f>
        <v>£m</v>
      </c>
      <c r="H1830" s="209"/>
    </row>
    <row r="1831" spans="1:8" s="208" customFormat="1" hidden="1" outlineLevel="2" x14ac:dyDescent="0.2">
      <c r="A1831" s="217"/>
      <c r="B1831" s="217"/>
      <c r="C1831" s="218"/>
      <c r="D1831" s="219"/>
      <c r="E1831" s="208" t="str">
        <f xml:space="preserve"> Calc!E$842</f>
        <v xml:space="preserve">Ofwat - PR24 Bioresources revenue adjustment eligible for tax uplift in 2027-28 CPIH FYA prices (WN) </v>
      </c>
      <c r="F1831" s="209">
        <f xml:space="preserve"> Calc!F$842</f>
        <v>0</v>
      </c>
      <c r="G1831" s="208" t="str">
        <f xml:space="preserve"> Calc!G$842</f>
        <v>£m</v>
      </c>
      <c r="H1831" s="209"/>
    </row>
    <row r="1832" spans="1:8" s="208" customFormat="1" hidden="1" outlineLevel="2" x14ac:dyDescent="0.2">
      <c r="A1832" s="217"/>
      <c r="B1832" s="217"/>
      <c r="C1832" s="218"/>
      <c r="D1832" s="219"/>
      <c r="E1832" s="208" t="str">
        <f xml:space="preserve"> Calc!E$843</f>
        <v xml:space="preserve">Ofwat - PR24 Bioresources revenue adjustment eligible for tax uplift in 2027-28 CPIH FYA prices (WWN) </v>
      </c>
      <c r="F1832" s="209">
        <f xml:space="preserve"> Calc!F$843</f>
        <v>0</v>
      </c>
      <c r="G1832" s="208" t="str">
        <f xml:space="preserve"> Calc!G$843</f>
        <v>£m</v>
      </c>
      <c r="H1832" s="209"/>
    </row>
    <row r="1833" spans="1:8" s="208" customFormat="1" hidden="1" outlineLevel="2" x14ac:dyDescent="0.2">
      <c r="A1833" s="217"/>
      <c r="B1833" s="217"/>
      <c r="C1833" s="218"/>
      <c r="D1833" s="219"/>
      <c r="E1833" s="208" t="str">
        <f xml:space="preserve"> Calc!E$844</f>
        <v xml:space="preserve">Ofwat - PR24 Bioresources revenue adjustment eligible for tax uplift in 2027-28 CPIH FYA prices (BR) </v>
      </c>
      <c r="F1833" s="209">
        <f xml:space="preserve"> Calc!F$844</f>
        <v>0</v>
      </c>
      <c r="G1833" s="208" t="str">
        <f xml:space="preserve"> Calc!G$844</f>
        <v>£m</v>
      </c>
      <c r="H1833" s="209"/>
    </row>
    <row r="1834" spans="1:8" s="208" customFormat="1" hidden="1" outlineLevel="2" x14ac:dyDescent="0.2">
      <c r="A1834" s="217"/>
      <c r="B1834" s="217"/>
      <c r="C1834" s="218"/>
      <c r="D1834" s="219"/>
      <c r="E1834" s="208" t="str">
        <f xml:space="preserve"> Calc!E$845</f>
        <v xml:space="preserve">Ofwat - PR24 Bioresources revenue adjustment eligible for tax uplift in 2027-28 CPIH FYA prices (ADDN1) </v>
      </c>
      <c r="F1834" s="209">
        <f xml:space="preserve"> Calc!F$845</f>
        <v>0</v>
      </c>
      <c r="G1834" s="208" t="str">
        <f xml:space="preserve"> Calc!G$845</f>
        <v>£m</v>
      </c>
      <c r="H1834" s="209"/>
    </row>
    <row r="1835" spans="1:8" s="208" customFormat="1" hidden="1" outlineLevel="2" x14ac:dyDescent="0.2">
      <c r="A1835" s="217"/>
      <c r="B1835" s="217"/>
      <c r="C1835" s="218"/>
      <c r="D1835" s="219"/>
      <c r="E1835" s="208" t="str">
        <f xml:space="preserve"> Calc!E$846</f>
        <v xml:space="preserve">Ofwat - PR24 Bioresources revenue adjustment eligible for tax uplift in 2027-28 CPIH FYA prices (ADDN2) </v>
      </c>
      <c r="F1835" s="209">
        <f xml:space="preserve"> Calc!F$846</f>
        <v>0</v>
      </c>
      <c r="G1835" s="208" t="str">
        <f xml:space="preserve"> Calc!G$846</f>
        <v>£m</v>
      </c>
      <c r="H1835" s="209"/>
    </row>
    <row r="1836" spans="1:8" s="208" customFormat="1" hidden="1" outlineLevel="2" x14ac:dyDescent="0.2">
      <c r="A1836" s="217"/>
      <c r="B1836" s="217"/>
      <c r="C1836" s="218"/>
      <c r="D1836" s="219"/>
      <c r="E1836" s="208" t="str">
        <f xml:space="preserve"> Calc!E$847</f>
        <v xml:space="preserve">Ofwat - PR24 Bioresources revenue adjustment eligible for tax uplift in 2027-28 CPIH FYA prices (Residential retail) </v>
      </c>
      <c r="F1836" s="209">
        <f xml:space="preserve"> Calc!F$847</f>
        <v>0</v>
      </c>
      <c r="G1836" s="208" t="str">
        <f xml:space="preserve"> Calc!G$847</f>
        <v>£m</v>
      </c>
      <c r="H1836" s="209"/>
    </row>
    <row r="1837" spans="1:8" s="208" customFormat="1" hidden="1" outlineLevel="2" x14ac:dyDescent="0.2">
      <c r="A1837" s="217"/>
      <c r="B1837" s="217"/>
      <c r="C1837" s="218"/>
      <c r="D1837" s="219"/>
      <c r="E1837" s="208" t="str">
        <f xml:space="preserve"> Calc!E$848</f>
        <v xml:space="preserve">Ofwat - PR24 Bioresources revenue adjustment eligible for tax uplift in 2027-28 CPIH FYA prices (Business retail) </v>
      </c>
      <c r="F1837" s="209">
        <f xml:space="preserve"> Calc!F$848</f>
        <v>0</v>
      </c>
      <c r="G1837" s="208" t="str">
        <f xml:space="preserve"> Calc!G$848</f>
        <v>£m</v>
      </c>
      <c r="H1837" s="209"/>
    </row>
    <row r="1838" spans="1:8" hidden="1" outlineLevel="2" x14ac:dyDescent="0.2">
      <c r="A1838" s="3"/>
      <c r="B1838" s="3"/>
      <c r="C1838" s="10"/>
      <c r="D1838" s="11"/>
      <c r="E1838" s="211" t="s">
        <v>1156</v>
      </c>
      <c r="F1838" s="212">
        <f xml:space="preserve"> INDEX( $F$1830:$F$1837,MATCH("*(WN)*", $E$1830:$E$1837,0 ))</f>
        <v>0</v>
      </c>
      <c r="G1838" s="211" t="s">
        <v>199</v>
      </c>
      <c r="H1838" s="4"/>
    </row>
    <row r="1839" spans="1:8" hidden="1" outlineLevel="2" x14ac:dyDescent="0.2"/>
    <row r="1840" spans="1:8" hidden="1" outlineLevel="2" x14ac:dyDescent="0.2"/>
    <row r="1841" spans="1:8" hidden="1" outlineLevel="2" x14ac:dyDescent="0.2">
      <c r="B1841" s="33" t="s">
        <v>2514</v>
      </c>
    </row>
    <row r="1842" spans="1:8" s="208" customFormat="1" hidden="1" outlineLevel="2" x14ac:dyDescent="0.2">
      <c r="A1842" s="217"/>
      <c r="B1842" s="217"/>
      <c r="C1842" s="218"/>
      <c r="D1842" s="219"/>
      <c r="E1842" s="208" t="str">
        <f xml:space="preserve"> Calc!E$868</f>
        <v xml:space="preserve">Ofwat - PR24 Bioresources forecasting accuracy incentive penalty adjustment eligible for tax uplift in 2027-28 CPIH FYA prices (WR) </v>
      </c>
      <c r="F1842" s="209">
        <f xml:space="preserve"> Calc!F$868</f>
        <v>0</v>
      </c>
      <c r="G1842" s="208" t="str">
        <f xml:space="preserve"> Calc!G$868</f>
        <v>£m</v>
      </c>
      <c r="H1842" s="209"/>
    </row>
    <row r="1843" spans="1:8" s="208" customFormat="1" hidden="1" outlineLevel="2" x14ac:dyDescent="0.2">
      <c r="A1843" s="217"/>
      <c r="B1843" s="217"/>
      <c r="C1843" s="218"/>
      <c r="D1843" s="219"/>
      <c r="E1843" s="208" t="str">
        <f xml:space="preserve"> Calc!E$869</f>
        <v xml:space="preserve">Ofwat - PR24 Bioresources forecasting accuracy incentive penalty adjustment eligible for tax uplift in 2027-28 CPIH FYA prices (WN) </v>
      </c>
      <c r="F1843" s="209">
        <f xml:space="preserve"> Calc!F$869</f>
        <v>0</v>
      </c>
      <c r="G1843" s="208" t="str">
        <f xml:space="preserve"> Calc!G$869</f>
        <v>£m</v>
      </c>
      <c r="H1843" s="209"/>
    </row>
    <row r="1844" spans="1:8" s="208" customFormat="1" hidden="1" outlineLevel="2" x14ac:dyDescent="0.2">
      <c r="A1844" s="217"/>
      <c r="B1844" s="217"/>
      <c r="C1844" s="218"/>
      <c r="D1844" s="219"/>
      <c r="E1844" s="208" t="str">
        <f xml:space="preserve"> Calc!E$870</f>
        <v xml:space="preserve">Ofwat - PR24 Bioresources forecasting accuracy incentive penalty adjustment eligible for tax uplift in 2027-28 CPIH FYA prices (WWN) </v>
      </c>
      <c r="F1844" s="209">
        <f xml:space="preserve"> Calc!F$870</f>
        <v>0</v>
      </c>
      <c r="G1844" s="208" t="str">
        <f xml:space="preserve"> Calc!G$870</f>
        <v>£m</v>
      </c>
      <c r="H1844" s="209"/>
    </row>
    <row r="1845" spans="1:8" s="208" customFormat="1" hidden="1" outlineLevel="2" x14ac:dyDescent="0.2">
      <c r="A1845" s="217"/>
      <c r="B1845" s="217"/>
      <c r="C1845" s="218"/>
      <c r="D1845" s="219"/>
      <c r="E1845" s="208" t="str">
        <f xml:space="preserve"> Calc!E$871</f>
        <v xml:space="preserve">Ofwat - PR24 Bioresources forecasting accuracy incentive penalty adjustment eligible for tax uplift in 2027-28 CPIH FYA prices (BR) </v>
      </c>
      <c r="F1845" s="209">
        <f xml:space="preserve"> Calc!F$871</f>
        <v>0</v>
      </c>
      <c r="G1845" s="208" t="str">
        <f xml:space="preserve"> Calc!G$871</f>
        <v>£m</v>
      </c>
      <c r="H1845" s="209"/>
    </row>
    <row r="1846" spans="1:8" s="208" customFormat="1" hidden="1" outlineLevel="2" x14ac:dyDescent="0.2">
      <c r="A1846" s="217"/>
      <c r="B1846" s="217"/>
      <c r="C1846" s="218"/>
      <c r="D1846" s="219"/>
      <c r="E1846" s="208" t="str">
        <f xml:space="preserve"> Calc!E$872</f>
        <v xml:space="preserve">Ofwat - PR24 Bioresources forecasting accuracy incentive penalty adjustment eligible for tax uplift in 2027-28 CPIH FYA prices (ADDN1) </v>
      </c>
      <c r="F1846" s="209">
        <f xml:space="preserve"> Calc!F$872</f>
        <v>0</v>
      </c>
      <c r="G1846" s="208" t="str">
        <f xml:space="preserve"> Calc!G$872</f>
        <v>£m</v>
      </c>
      <c r="H1846" s="209"/>
    </row>
    <row r="1847" spans="1:8" s="208" customFormat="1" hidden="1" outlineLevel="2" x14ac:dyDescent="0.2">
      <c r="A1847" s="217"/>
      <c r="B1847" s="217"/>
      <c r="C1847" s="218"/>
      <c r="D1847" s="219"/>
      <c r="E1847" s="208" t="str">
        <f xml:space="preserve"> Calc!E$873</f>
        <v xml:space="preserve">Ofwat - PR24 Bioresources forecasting accuracy incentive penalty adjustment eligible for tax uplift in 2027-28 CPIH FYA prices (ADDN2) </v>
      </c>
      <c r="F1847" s="209">
        <f xml:space="preserve"> Calc!F$873</f>
        <v>0</v>
      </c>
      <c r="G1847" s="208" t="str">
        <f xml:space="preserve"> Calc!G$873</f>
        <v>£m</v>
      </c>
      <c r="H1847" s="209"/>
    </row>
    <row r="1848" spans="1:8" s="208" customFormat="1" hidden="1" outlineLevel="2" x14ac:dyDescent="0.2">
      <c r="A1848" s="217"/>
      <c r="B1848" s="217"/>
      <c r="C1848" s="218"/>
      <c r="D1848" s="219"/>
      <c r="E1848" s="208" t="str">
        <f xml:space="preserve"> Calc!E$874</f>
        <v xml:space="preserve">Ofwat - PR24 Bioresources forecasting accuracy incentive penalty adjustment eligible for tax uplift in 2027-28 CPIH FYA prices (Residential retail) </v>
      </c>
      <c r="F1848" s="209">
        <f xml:space="preserve"> Calc!F$874</f>
        <v>0</v>
      </c>
      <c r="G1848" s="208" t="str">
        <f xml:space="preserve"> Calc!G$874</f>
        <v>£m</v>
      </c>
      <c r="H1848" s="209"/>
    </row>
    <row r="1849" spans="1:8" s="208" customFormat="1" hidden="1" outlineLevel="2" x14ac:dyDescent="0.2">
      <c r="A1849" s="217"/>
      <c r="B1849" s="217"/>
      <c r="C1849" s="218"/>
      <c r="D1849" s="219"/>
      <c r="E1849" s="208" t="str">
        <f xml:space="preserve"> Calc!E$875</f>
        <v xml:space="preserve">Ofwat - PR24 Bioresources forecasting accuracy incentive penalty adjustment eligible for tax uplift in 2027-28 CPIH FYA prices (Business retail) </v>
      </c>
      <c r="F1849" s="209">
        <f xml:space="preserve"> Calc!F$875</f>
        <v>0</v>
      </c>
      <c r="G1849" s="208" t="str">
        <f xml:space="preserve"> Calc!G$875</f>
        <v>£m</v>
      </c>
      <c r="H1849" s="209"/>
    </row>
    <row r="1850" spans="1:8" hidden="1" outlineLevel="2" x14ac:dyDescent="0.2">
      <c r="A1850" s="3"/>
      <c r="B1850" s="3"/>
      <c r="C1850" s="10"/>
      <c r="D1850" s="11"/>
      <c r="E1850" s="211" t="s">
        <v>2514</v>
      </c>
      <c r="F1850" s="212">
        <f xml:space="preserve"> INDEX( $F$1842:$F$1849,MATCH("*(WN)*", $E$1842:$E$1849,0 ))</f>
        <v>0</v>
      </c>
      <c r="G1850" s="211" t="s">
        <v>199</v>
      </c>
      <c r="H1850" s="4"/>
    </row>
    <row r="1851" spans="1:8" hidden="1" outlineLevel="2" x14ac:dyDescent="0.2"/>
    <row r="1852" spans="1:8" hidden="1" outlineLevel="2" x14ac:dyDescent="0.2"/>
    <row r="1853" spans="1:8" hidden="1" outlineLevel="2" x14ac:dyDescent="0.2">
      <c r="B1853" s="33" t="s">
        <v>2712</v>
      </c>
    </row>
    <row r="1854" spans="1:8" s="208" customFormat="1" hidden="1" outlineLevel="2" x14ac:dyDescent="0.2">
      <c r="A1854" s="217"/>
      <c r="B1854" s="217"/>
      <c r="C1854" s="218"/>
      <c r="D1854" s="219"/>
      <c r="E1854" s="208" t="str">
        <f xml:space="preserve"> Calc!E$1300</f>
        <v xml:space="preserve">Ofwat - PR24 Price control deliverables (PCD) revenue adjustment eligible for tax uplift in 2027-28 CPIH FYA prices (WR) </v>
      </c>
      <c r="F1854" s="209">
        <f xml:space="preserve"> Calc!F$1300</f>
        <v>0</v>
      </c>
      <c r="G1854" s="208" t="str">
        <f xml:space="preserve"> Calc!G$1300</f>
        <v>£m</v>
      </c>
      <c r="H1854" s="209"/>
    </row>
    <row r="1855" spans="1:8" s="208" customFormat="1" hidden="1" outlineLevel="2" x14ac:dyDescent="0.2">
      <c r="A1855" s="217"/>
      <c r="B1855" s="217"/>
      <c r="C1855" s="218"/>
      <c r="D1855" s="219"/>
      <c r="E1855" s="208" t="str">
        <f xml:space="preserve"> Calc!E$1301</f>
        <v xml:space="preserve">Ofwat - PR24 Price control deliverables (PCD) revenue adjustment eligible for tax uplift in 2027-28 CPIH FYA prices (WN) </v>
      </c>
      <c r="F1855" s="209">
        <f xml:space="preserve"> Calc!F$1301</f>
        <v>0</v>
      </c>
      <c r="G1855" s="208" t="str">
        <f xml:space="preserve"> Calc!G$1301</f>
        <v>£m</v>
      </c>
      <c r="H1855" s="209"/>
    </row>
    <row r="1856" spans="1:8" s="208" customFormat="1" hidden="1" outlineLevel="2" x14ac:dyDescent="0.2">
      <c r="A1856" s="217"/>
      <c r="B1856" s="217"/>
      <c r="C1856" s="218"/>
      <c r="D1856" s="219"/>
      <c r="E1856" s="208" t="str">
        <f xml:space="preserve"> Calc!E$1302</f>
        <v xml:space="preserve">Ofwat - PR24 Price control deliverables (PCD) revenue adjustment eligible for tax uplift in 2027-28 CPIH FYA prices (WWN) </v>
      </c>
      <c r="F1856" s="209">
        <f xml:space="preserve"> Calc!F$1302</f>
        <v>0</v>
      </c>
      <c r="G1856" s="208" t="str">
        <f xml:space="preserve"> Calc!G$1302</f>
        <v>£m</v>
      </c>
      <c r="H1856" s="209"/>
    </row>
    <row r="1857" spans="1:8" s="208" customFormat="1" hidden="1" outlineLevel="2" x14ac:dyDescent="0.2">
      <c r="A1857" s="217"/>
      <c r="B1857" s="217"/>
      <c r="C1857" s="218"/>
      <c r="D1857" s="219"/>
      <c r="E1857" s="208" t="str">
        <f xml:space="preserve"> Calc!E$1303</f>
        <v xml:space="preserve">Ofwat - PR24 Price control deliverables (PCD) revenue adjustment eligible for tax uplift in 2027-28 CPIH FYA prices (BR) </v>
      </c>
      <c r="F1857" s="209">
        <f xml:space="preserve"> Calc!F$1303</f>
        <v>0</v>
      </c>
      <c r="G1857" s="208" t="str">
        <f xml:space="preserve"> Calc!G$1303</f>
        <v>£m</v>
      </c>
      <c r="H1857" s="209"/>
    </row>
    <row r="1858" spans="1:8" s="208" customFormat="1" hidden="1" outlineLevel="2" x14ac:dyDescent="0.2">
      <c r="A1858" s="217"/>
      <c r="B1858" s="217"/>
      <c r="C1858" s="218"/>
      <c r="D1858" s="219"/>
      <c r="E1858" s="208" t="str">
        <f xml:space="preserve"> Calc!E$1304</f>
        <v xml:space="preserve">Ofwat - PR24 Price control deliverables (PCD) revenue adjustment eligible for tax uplift in 2027-28 CPIH FYA prices (ADDN1) </v>
      </c>
      <c r="F1858" s="209">
        <f xml:space="preserve"> Calc!F$1304</f>
        <v>0</v>
      </c>
      <c r="G1858" s="208" t="str">
        <f xml:space="preserve"> Calc!G$1304</f>
        <v>£m</v>
      </c>
      <c r="H1858" s="209"/>
    </row>
    <row r="1859" spans="1:8" s="208" customFormat="1" hidden="1" outlineLevel="2" x14ac:dyDescent="0.2">
      <c r="A1859" s="217"/>
      <c r="B1859" s="217"/>
      <c r="C1859" s="218"/>
      <c r="D1859" s="219"/>
      <c r="E1859" s="208" t="str">
        <f xml:space="preserve"> Calc!E$1305</f>
        <v xml:space="preserve">Ofwat - PR24 Price control deliverables (PCD) revenue adjustment eligible for tax uplift in 2027-28 CPIH FYA prices (ADDN2) </v>
      </c>
      <c r="F1859" s="209">
        <f xml:space="preserve"> Calc!F$1305</f>
        <v>0</v>
      </c>
      <c r="G1859" s="208" t="str">
        <f xml:space="preserve"> Calc!G$1305</f>
        <v>£m</v>
      </c>
      <c r="H1859" s="209"/>
    </row>
    <row r="1860" spans="1:8" s="208" customFormat="1" hidden="1" outlineLevel="2" x14ac:dyDescent="0.2">
      <c r="A1860" s="217"/>
      <c r="B1860" s="217"/>
      <c r="C1860" s="218"/>
      <c r="D1860" s="219"/>
      <c r="E1860" s="208" t="str">
        <f xml:space="preserve"> Calc!E$1306</f>
        <v xml:space="preserve">Ofwat - PR24 Price control deliverables (PCD) revenue adjustment eligible for tax uplift in 2027-28 CPIH FYA prices (Residential retail) </v>
      </c>
      <c r="F1860" s="209">
        <f xml:space="preserve"> Calc!F$1306</f>
        <v>0</v>
      </c>
      <c r="G1860" s="208" t="str">
        <f xml:space="preserve"> Calc!G$1306</f>
        <v>£m</v>
      </c>
      <c r="H1860" s="209"/>
    </row>
    <row r="1861" spans="1:8" s="208" customFormat="1" hidden="1" outlineLevel="2" x14ac:dyDescent="0.2">
      <c r="A1861" s="217"/>
      <c r="B1861" s="217"/>
      <c r="C1861" s="218"/>
      <c r="D1861" s="219"/>
      <c r="E1861" s="208" t="str">
        <f xml:space="preserve"> Calc!E$1307</f>
        <v xml:space="preserve">Ofwat - PR24 Price control deliverables (PCD) revenue adjustment eligible for tax uplift in 2027-28 CPIH FYA prices (Business retail) </v>
      </c>
      <c r="F1861" s="209">
        <f xml:space="preserve"> Calc!F$1307</f>
        <v>0</v>
      </c>
      <c r="G1861" s="208" t="str">
        <f xml:space="preserve"> Calc!G$1307</f>
        <v>£m</v>
      </c>
      <c r="H1861" s="209"/>
    </row>
    <row r="1862" spans="1:8" hidden="1" outlineLevel="2" x14ac:dyDescent="0.2">
      <c r="A1862" s="3"/>
      <c r="B1862" s="3"/>
      <c r="C1862" s="10"/>
      <c r="D1862" s="11"/>
      <c r="E1862" s="211" t="s">
        <v>2712</v>
      </c>
      <c r="F1862" s="212">
        <f xml:space="preserve"> INDEX( $F$1854:$F$1861,MATCH("*(WN)*", $E$1854:$E$1861,0 ))</f>
        <v>0</v>
      </c>
      <c r="G1862" s="211" t="s">
        <v>199</v>
      </c>
      <c r="H1862" s="4"/>
    </row>
    <row r="1863" spans="1:8" hidden="1" outlineLevel="2" x14ac:dyDescent="0.2"/>
    <row r="1864" spans="1:8" hidden="1" outlineLevel="2" x14ac:dyDescent="0.2"/>
    <row r="1865" spans="1:8" hidden="1" outlineLevel="2" x14ac:dyDescent="0.2">
      <c r="B1865" s="33" t="s">
        <v>592</v>
      </c>
    </row>
    <row r="1866" spans="1:8" s="208" customFormat="1" hidden="1" outlineLevel="2" x14ac:dyDescent="0.2">
      <c r="A1866" s="217"/>
      <c r="B1866" s="217"/>
      <c r="C1866" s="218"/>
      <c r="D1866" s="219"/>
      <c r="E1866" s="208" t="str">
        <f xml:space="preserve"> Calc!E$1327</f>
        <v xml:space="preserve">Ofwat - PR24 Wastewater enhancement revenue adjustment eligible for tax uplift in 2027-28 CPIH FYA prices (WR) </v>
      </c>
      <c r="F1866" s="209">
        <f xml:space="preserve"> Calc!F$1327</f>
        <v>0</v>
      </c>
      <c r="G1866" s="208" t="str">
        <f xml:space="preserve"> Calc!G$1327</f>
        <v>£m</v>
      </c>
      <c r="H1866" s="209"/>
    </row>
    <row r="1867" spans="1:8" s="208" customFormat="1" hidden="1" outlineLevel="2" x14ac:dyDescent="0.2">
      <c r="A1867" s="217"/>
      <c r="B1867" s="217"/>
      <c r="C1867" s="218"/>
      <c r="D1867" s="219"/>
      <c r="E1867" s="208" t="str">
        <f xml:space="preserve"> Calc!E$1328</f>
        <v xml:space="preserve">Ofwat - PR24 Wastewater enhancement revenue adjustment eligible for tax uplift in 2027-28 CPIH FYA prices (WN) </v>
      </c>
      <c r="F1867" s="209">
        <f xml:space="preserve"> Calc!F$1328</f>
        <v>0</v>
      </c>
      <c r="G1867" s="208" t="str">
        <f xml:space="preserve"> Calc!G$1328</f>
        <v>£m</v>
      </c>
      <c r="H1867" s="209"/>
    </row>
    <row r="1868" spans="1:8" s="208" customFormat="1" hidden="1" outlineLevel="2" x14ac:dyDescent="0.2">
      <c r="A1868" s="217"/>
      <c r="B1868" s="217"/>
      <c r="C1868" s="218"/>
      <c r="D1868" s="219"/>
      <c r="E1868" s="208" t="str">
        <f xml:space="preserve"> Calc!E$1329</f>
        <v xml:space="preserve">Ofwat - PR24 Wastewater enhancement revenue adjustment eligible for tax uplift in 2027-28 CPIH FYA prices (WWN) </v>
      </c>
      <c r="F1868" s="209">
        <f xml:space="preserve"> Calc!F$1329</f>
        <v>0</v>
      </c>
      <c r="G1868" s="208" t="str">
        <f xml:space="preserve"> Calc!G$1329</f>
        <v>£m</v>
      </c>
      <c r="H1868" s="209"/>
    </row>
    <row r="1869" spans="1:8" s="208" customFormat="1" hidden="1" outlineLevel="2" x14ac:dyDescent="0.2">
      <c r="A1869" s="217"/>
      <c r="B1869" s="217"/>
      <c r="C1869" s="218"/>
      <c r="D1869" s="219"/>
      <c r="E1869" s="208" t="str">
        <f xml:space="preserve"> Calc!E$1330</f>
        <v xml:space="preserve">Ofwat - PR24 Wastewater enhancement revenue adjustment eligible for tax uplift in 2027-28 CPIH FYA prices (BR) </v>
      </c>
      <c r="F1869" s="209">
        <f xml:space="preserve"> Calc!F$1330</f>
        <v>0</v>
      </c>
      <c r="G1869" s="208" t="str">
        <f xml:space="preserve"> Calc!G$1330</f>
        <v>£m</v>
      </c>
      <c r="H1869" s="209"/>
    </row>
    <row r="1870" spans="1:8" s="208" customFormat="1" hidden="1" outlineLevel="2" x14ac:dyDescent="0.2">
      <c r="A1870" s="217"/>
      <c r="B1870" s="217"/>
      <c r="C1870" s="218"/>
      <c r="D1870" s="219"/>
      <c r="E1870" s="208" t="str">
        <f xml:space="preserve"> Calc!E$1331</f>
        <v xml:space="preserve">Ofwat - PR24 Wastewater enhancement revenue adjustment eligible for tax uplift in 2027-28 CPIH FYA prices (ADDN1) </v>
      </c>
      <c r="F1870" s="209">
        <f xml:space="preserve"> Calc!F$1331</f>
        <v>0</v>
      </c>
      <c r="G1870" s="208" t="str">
        <f xml:space="preserve"> Calc!G$1331</f>
        <v>£m</v>
      </c>
      <c r="H1870" s="209"/>
    </row>
    <row r="1871" spans="1:8" s="208" customFormat="1" hidden="1" outlineLevel="2" x14ac:dyDescent="0.2">
      <c r="A1871" s="217"/>
      <c r="B1871" s="217"/>
      <c r="C1871" s="218"/>
      <c r="D1871" s="219"/>
      <c r="E1871" s="208" t="str">
        <f xml:space="preserve"> Calc!E$1332</f>
        <v xml:space="preserve">Ofwat - PR24 Wastewater enhancement revenue adjustment eligible for tax uplift in 2027-28 CPIH FYA prices (ADDN2) </v>
      </c>
      <c r="F1871" s="209">
        <f xml:space="preserve"> Calc!F$1332</f>
        <v>0</v>
      </c>
      <c r="G1871" s="208" t="str">
        <f xml:space="preserve"> Calc!G$1332</f>
        <v>£m</v>
      </c>
      <c r="H1871" s="209"/>
    </row>
    <row r="1872" spans="1:8" s="208" customFormat="1" hidden="1" outlineLevel="2" x14ac:dyDescent="0.2">
      <c r="A1872" s="217"/>
      <c r="B1872" s="217"/>
      <c r="C1872" s="218"/>
      <c r="D1872" s="219"/>
      <c r="E1872" s="208" t="str">
        <f xml:space="preserve"> Calc!E$1333</f>
        <v xml:space="preserve">Ofwat - PR24 Wastewater enhancement revenue adjustment eligible for tax uplift in 2027-28 CPIH FYA prices (Residential retail) </v>
      </c>
      <c r="F1872" s="209">
        <f xml:space="preserve"> Calc!F$1333</f>
        <v>0</v>
      </c>
      <c r="G1872" s="208" t="str">
        <f xml:space="preserve"> Calc!G$1333</f>
        <v>£m</v>
      </c>
      <c r="H1872" s="209"/>
    </row>
    <row r="1873" spans="1:8" s="208" customFormat="1" hidden="1" outlineLevel="2" x14ac:dyDescent="0.2">
      <c r="A1873" s="217"/>
      <c r="B1873" s="217"/>
      <c r="C1873" s="218"/>
      <c r="D1873" s="219"/>
      <c r="E1873" s="208" t="str">
        <f xml:space="preserve"> Calc!E$1334</f>
        <v xml:space="preserve">Ofwat - PR24 Wastewater enhancement revenue adjustment eligible for tax uplift in 2027-28 CPIH FYA prices (Business retail) </v>
      </c>
      <c r="F1873" s="209">
        <f xml:space="preserve"> Calc!F$1334</f>
        <v>0</v>
      </c>
      <c r="G1873" s="208" t="str">
        <f xml:space="preserve"> Calc!G$1334</f>
        <v>£m</v>
      </c>
      <c r="H1873" s="209"/>
    </row>
    <row r="1874" spans="1:8" hidden="1" outlineLevel="2" x14ac:dyDescent="0.2">
      <c r="A1874" s="3"/>
      <c r="B1874" s="3"/>
      <c r="C1874" s="10"/>
      <c r="D1874" s="11"/>
      <c r="E1874" s="211" t="s">
        <v>592</v>
      </c>
      <c r="F1874" s="212">
        <f xml:space="preserve"> INDEX( $F$1866:$F$1873,MATCH("*(WN)*", $E$1866:$E$1873,0 ))</f>
        <v>0</v>
      </c>
      <c r="G1874" s="211" t="s">
        <v>199</v>
      </c>
      <c r="H1874" s="4"/>
    </row>
    <row r="1875" spans="1:8" hidden="1" outlineLevel="2" x14ac:dyDescent="0.2"/>
    <row r="1876" spans="1:8" hidden="1" outlineLevel="2" x14ac:dyDescent="0.2"/>
    <row r="1877" spans="1:8" hidden="1" outlineLevel="2" x14ac:dyDescent="0.2"/>
    <row r="1878" spans="1:8" s="21" customFormat="1" hidden="1" outlineLevel="2" x14ac:dyDescent="0.2">
      <c r="A1878" s="17"/>
      <c r="B1878" s="17"/>
      <c r="C1878" s="24"/>
      <c r="D1878" s="32" t="s">
        <v>541</v>
      </c>
    </row>
    <row r="1879" spans="1:8" hidden="1" outlineLevel="2" x14ac:dyDescent="0.2"/>
    <row r="1880" spans="1:8" hidden="1" outlineLevel="2" x14ac:dyDescent="0.2">
      <c r="B1880" s="33" t="s">
        <v>953</v>
      </c>
    </row>
    <row r="1881" spans="1:8" s="208" customFormat="1" hidden="1" outlineLevel="2" x14ac:dyDescent="0.2">
      <c r="A1881" s="217"/>
      <c r="B1881" s="217"/>
      <c r="C1881" s="218"/>
      <c r="D1881" s="219"/>
      <c r="E1881" s="208" t="str">
        <f xml:space="preserve"> Calc!E$738</f>
        <v xml:space="preserve">Ofwat - PR24 ODI revenue adjustment eligible for tax uplift in 2027-28 CPIH FYA prices (WR) </v>
      </c>
      <c r="F1881" s="209">
        <f xml:space="preserve"> Calc!F$738</f>
        <v>0</v>
      </c>
      <c r="G1881" s="208" t="str">
        <f xml:space="preserve"> Calc!G$738</f>
        <v>£m</v>
      </c>
      <c r="H1881" s="209"/>
    </row>
    <row r="1882" spans="1:8" s="208" customFormat="1" hidden="1" outlineLevel="2" x14ac:dyDescent="0.2">
      <c r="A1882" s="217"/>
      <c r="B1882" s="217"/>
      <c r="C1882" s="218"/>
      <c r="D1882" s="219"/>
      <c r="E1882" s="208" t="str">
        <f xml:space="preserve"> Calc!E$739</f>
        <v xml:space="preserve">Ofwat - PR24 ODI revenue adjustment eligible for tax uplift in 2027-28 CPIH FYA prices (WN) </v>
      </c>
      <c r="F1882" s="209">
        <f xml:space="preserve"> Calc!F$739</f>
        <v>0</v>
      </c>
      <c r="G1882" s="208" t="str">
        <f xml:space="preserve"> Calc!G$739</f>
        <v>£m</v>
      </c>
      <c r="H1882" s="209"/>
    </row>
    <row r="1883" spans="1:8" s="208" customFormat="1" hidden="1" outlineLevel="2" x14ac:dyDescent="0.2">
      <c r="A1883" s="217"/>
      <c r="B1883" s="217"/>
      <c r="C1883" s="218"/>
      <c r="D1883" s="219"/>
      <c r="E1883" s="208" t="str">
        <f xml:space="preserve"> Calc!E$740</f>
        <v xml:space="preserve">Ofwat - PR24 ODI revenue adjustment eligible for tax uplift in 2027-28 CPIH FYA prices (WWN) </v>
      </c>
      <c r="F1883" s="209">
        <f xml:space="preserve"> Calc!F$740</f>
        <v>0</v>
      </c>
      <c r="G1883" s="208" t="str">
        <f xml:space="preserve"> Calc!G$740</f>
        <v>£m</v>
      </c>
      <c r="H1883" s="209"/>
    </row>
    <row r="1884" spans="1:8" s="208" customFormat="1" hidden="1" outlineLevel="2" x14ac:dyDescent="0.2">
      <c r="A1884" s="217"/>
      <c r="B1884" s="217"/>
      <c r="C1884" s="218"/>
      <c r="D1884" s="219"/>
      <c r="E1884" s="208" t="str">
        <f xml:space="preserve"> Calc!E$741</f>
        <v xml:space="preserve">Ofwat - PR24 ODI revenue adjustment eligible for tax uplift in 2027-28 CPIH FYA prices (BR) </v>
      </c>
      <c r="F1884" s="209">
        <f xml:space="preserve"> Calc!F$741</f>
        <v>0</v>
      </c>
      <c r="G1884" s="208" t="str">
        <f xml:space="preserve"> Calc!G$741</f>
        <v>£m</v>
      </c>
      <c r="H1884" s="209"/>
    </row>
    <row r="1885" spans="1:8" s="208" customFormat="1" hidden="1" outlineLevel="2" x14ac:dyDescent="0.2">
      <c r="A1885" s="217"/>
      <c r="B1885" s="217"/>
      <c r="C1885" s="218"/>
      <c r="D1885" s="219"/>
      <c r="E1885" s="208" t="str">
        <f xml:space="preserve"> Calc!E$742</f>
        <v xml:space="preserve">Ofwat - PR24 ODI revenue adjustment eligible for tax uplift in 2027-28 CPIH FYA prices (ADDN1) </v>
      </c>
      <c r="F1885" s="209">
        <f xml:space="preserve"> Calc!F$742</f>
        <v>0</v>
      </c>
      <c r="G1885" s="208" t="str">
        <f xml:space="preserve"> Calc!G$742</f>
        <v>£m</v>
      </c>
      <c r="H1885" s="209"/>
    </row>
    <row r="1886" spans="1:8" s="208" customFormat="1" hidden="1" outlineLevel="2" x14ac:dyDescent="0.2">
      <c r="A1886" s="217"/>
      <c r="B1886" s="217"/>
      <c r="C1886" s="218"/>
      <c r="D1886" s="219"/>
      <c r="E1886" s="208" t="str">
        <f xml:space="preserve"> Calc!E$743</f>
        <v xml:space="preserve">Ofwat - PR24 ODI revenue adjustment eligible for tax uplift in 2027-28 CPIH FYA prices (ADDN2) </v>
      </c>
      <c r="F1886" s="209">
        <f xml:space="preserve"> Calc!F$743</f>
        <v>0</v>
      </c>
      <c r="G1886" s="208" t="str">
        <f xml:space="preserve"> Calc!G$743</f>
        <v>£m</v>
      </c>
      <c r="H1886" s="209"/>
    </row>
    <row r="1887" spans="1:8" s="208" customFormat="1" hidden="1" outlineLevel="2" x14ac:dyDescent="0.2">
      <c r="A1887" s="217"/>
      <c r="B1887" s="217"/>
      <c r="C1887" s="218"/>
      <c r="D1887" s="219"/>
      <c r="E1887" s="208" t="str">
        <f xml:space="preserve"> Calc!E$744</f>
        <v xml:space="preserve">Ofwat - PR24 ODI revenue adjustment eligible for tax uplift in 2027-28 CPIH FYA prices (Residential retail) </v>
      </c>
      <c r="F1887" s="209">
        <f xml:space="preserve"> Calc!F$744</f>
        <v>0</v>
      </c>
      <c r="G1887" s="208" t="str">
        <f xml:space="preserve"> Calc!G$744</f>
        <v>£m</v>
      </c>
      <c r="H1887" s="209"/>
    </row>
    <row r="1888" spans="1:8" s="208" customFormat="1" hidden="1" outlineLevel="2" x14ac:dyDescent="0.2">
      <c r="A1888" s="217"/>
      <c r="B1888" s="217"/>
      <c r="C1888" s="218"/>
      <c r="D1888" s="219"/>
      <c r="E1888" s="208" t="str">
        <f xml:space="preserve"> Calc!E$745</f>
        <v xml:space="preserve">Ofwat - PR24 ODI revenue adjustment eligible for tax uplift in 2027-28 CPIH FYA prices (Business retail) </v>
      </c>
      <c r="F1888" s="209">
        <f xml:space="preserve"> Calc!F$745</f>
        <v>0</v>
      </c>
      <c r="G1888" s="208" t="str">
        <f xml:space="preserve"> Calc!G$745</f>
        <v>£m</v>
      </c>
      <c r="H1888" s="209"/>
    </row>
    <row r="1889" spans="1:8" hidden="1" outlineLevel="2" x14ac:dyDescent="0.2">
      <c r="A1889" s="3"/>
      <c r="B1889" s="3"/>
      <c r="C1889" s="10"/>
      <c r="D1889" s="11"/>
      <c r="E1889" s="211" t="s">
        <v>953</v>
      </c>
      <c r="F1889" s="212">
        <f xml:space="preserve"> INDEX( $F$1881:$F$1888,MATCH("*(WWN)*", $E$1881:$E$1888,0 ))</f>
        <v>0</v>
      </c>
      <c r="G1889" s="211" t="s">
        <v>199</v>
      </c>
      <c r="H1889" s="4"/>
    </row>
    <row r="1890" spans="1:8" hidden="1" outlineLevel="2" x14ac:dyDescent="0.2"/>
    <row r="1891" spans="1:8" hidden="1" outlineLevel="2" x14ac:dyDescent="0.2"/>
    <row r="1892" spans="1:8" hidden="1" outlineLevel="2" x14ac:dyDescent="0.2">
      <c r="B1892" s="33" t="s">
        <v>1157</v>
      </c>
    </row>
    <row r="1893" spans="1:8" s="208" customFormat="1" hidden="1" outlineLevel="2" x14ac:dyDescent="0.2">
      <c r="A1893" s="217"/>
      <c r="B1893" s="217"/>
      <c r="C1893" s="218"/>
      <c r="D1893" s="219"/>
      <c r="E1893" s="208" t="str">
        <f xml:space="preserve"> Calc!E$814</f>
        <v xml:space="preserve">Ofwat - PR24 Delayed delivery cashflow mechanism (DDCM) revenue adjustment eligible for tax uplift in 2027-28 CPIH FYA prices (WR) </v>
      </c>
      <c r="F1893" s="209">
        <f xml:space="preserve"> Calc!F$814</f>
        <v>0</v>
      </c>
      <c r="G1893" s="208" t="str">
        <f xml:space="preserve"> Calc!G$814</f>
        <v>£m</v>
      </c>
      <c r="H1893" s="209"/>
    </row>
    <row r="1894" spans="1:8" s="208" customFormat="1" hidden="1" outlineLevel="2" x14ac:dyDescent="0.2">
      <c r="A1894" s="217"/>
      <c r="B1894" s="217"/>
      <c r="C1894" s="218"/>
      <c r="D1894" s="219"/>
      <c r="E1894" s="208" t="str">
        <f xml:space="preserve"> Calc!E$815</f>
        <v xml:space="preserve">Ofwat - PR24 Delayed delivery cashflow mechanism (DDCM) revenue adjustment eligible for tax uplift in 2027-28 CPIH FYA prices (WN) </v>
      </c>
      <c r="F1894" s="209">
        <f xml:space="preserve"> Calc!F$815</f>
        <v>0</v>
      </c>
      <c r="G1894" s="208" t="str">
        <f xml:space="preserve"> Calc!G$815</f>
        <v>£m</v>
      </c>
      <c r="H1894" s="209"/>
    </row>
    <row r="1895" spans="1:8" s="208" customFormat="1" hidden="1" outlineLevel="2" x14ac:dyDescent="0.2">
      <c r="A1895" s="217"/>
      <c r="B1895" s="217"/>
      <c r="C1895" s="218"/>
      <c r="D1895" s="219"/>
      <c r="E1895" s="208" t="str">
        <f xml:space="preserve"> Calc!E$816</f>
        <v xml:space="preserve">Ofwat - PR24 Delayed delivery cashflow mechanism (DDCM) revenue adjustment eligible for tax uplift in 2027-28 CPIH FYA prices (WWN) </v>
      </c>
      <c r="F1895" s="209">
        <f xml:space="preserve"> Calc!F$816</f>
        <v>0</v>
      </c>
      <c r="G1895" s="208" t="str">
        <f xml:space="preserve"> Calc!G$816</f>
        <v>£m</v>
      </c>
      <c r="H1895" s="209"/>
    </row>
    <row r="1896" spans="1:8" s="208" customFormat="1" hidden="1" outlineLevel="2" x14ac:dyDescent="0.2">
      <c r="A1896" s="217"/>
      <c r="B1896" s="217"/>
      <c r="C1896" s="218"/>
      <c r="D1896" s="219"/>
      <c r="E1896" s="208" t="str">
        <f xml:space="preserve"> Calc!E$817</f>
        <v xml:space="preserve">Ofwat - PR24 Delayed delivery cashflow mechanism (DDCM) revenue adjustment eligible for tax uplift in 2027-28 CPIH FYA prices (BR) </v>
      </c>
      <c r="F1896" s="209">
        <f xml:space="preserve"> Calc!F$817</f>
        <v>0</v>
      </c>
      <c r="G1896" s="208" t="str">
        <f xml:space="preserve"> Calc!G$817</f>
        <v>£m</v>
      </c>
      <c r="H1896" s="209"/>
    </row>
    <row r="1897" spans="1:8" s="208" customFormat="1" hidden="1" outlineLevel="2" x14ac:dyDescent="0.2">
      <c r="A1897" s="217"/>
      <c r="B1897" s="217"/>
      <c r="C1897" s="218"/>
      <c r="D1897" s="219"/>
      <c r="E1897" s="208" t="str">
        <f xml:space="preserve"> Calc!E$818</f>
        <v xml:space="preserve">Ofwat - PR24 Delayed delivery cashflow mechanism (DDCM) revenue adjustment eligible for tax uplift in 2027-28 CPIH FYA prices (ADDN1) </v>
      </c>
      <c r="F1897" s="209">
        <f xml:space="preserve"> Calc!F$818</f>
        <v>0</v>
      </c>
      <c r="G1897" s="208" t="str">
        <f xml:space="preserve"> Calc!G$818</f>
        <v>£m</v>
      </c>
      <c r="H1897" s="209"/>
    </row>
    <row r="1898" spans="1:8" s="208" customFormat="1" hidden="1" outlineLevel="2" x14ac:dyDescent="0.2">
      <c r="A1898" s="217"/>
      <c r="B1898" s="217"/>
      <c r="C1898" s="218"/>
      <c r="D1898" s="219"/>
      <c r="E1898" s="208" t="str">
        <f xml:space="preserve"> Calc!E$819</f>
        <v xml:space="preserve">Ofwat - PR24 Delayed delivery cashflow mechanism (DDCM) revenue adjustment eligible for tax uplift in 2027-28 CPIH FYA prices (ADDN2) </v>
      </c>
      <c r="F1898" s="209">
        <f xml:space="preserve"> Calc!F$819</f>
        <v>0</v>
      </c>
      <c r="G1898" s="208" t="str">
        <f xml:space="preserve"> Calc!G$819</f>
        <v>£m</v>
      </c>
      <c r="H1898" s="209"/>
    </row>
    <row r="1899" spans="1:8" s="208" customFormat="1" hidden="1" outlineLevel="2" x14ac:dyDescent="0.2">
      <c r="A1899" s="217"/>
      <c r="B1899" s="217"/>
      <c r="C1899" s="218"/>
      <c r="D1899" s="219"/>
      <c r="E1899" s="208" t="str">
        <f xml:space="preserve"> Calc!E$820</f>
        <v xml:space="preserve">Ofwat - PR24 Delayed delivery cashflow mechanism (DDCM) revenue adjustment eligible for tax uplift in 2027-28 CPIH FYA prices (Residential retail) </v>
      </c>
      <c r="F1899" s="209">
        <f xml:space="preserve"> Calc!F$820</f>
        <v>0</v>
      </c>
      <c r="G1899" s="208" t="str">
        <f xml:space="preserve"> Calc!G$820</f>
        <v>£m</v>
      </c>
      <c r="H1899" s="209"/>
    </row>
    <row r="1900" spans="1:8" s="208" customFormat="1" hidden="1" outlineLevel="2" x14ac:dyDescent="0.2">
      <c r="A1900" s="217"/>
      <c r="B1900" s="217"/>
      <c r="C1900" s="218"/>
      <c r="D1900" s="219"/>
      <c r="E1900" s="208" t="str">
        <f xml:space="preserve"> Calc!E$821</f>
        <v xml:space="preserve">Ofwat - PR24 Delayed delivery cashflow mechanism (DDCM) revenue adjustment eligible for tax uplift in 2027-28 CPIH FYA prices (Business retail) </v>
      </c>
      <c r="F1900" s="209">
        <f xml:space="preserve"> Calc!F$821</f>
        <v>0</v>
      </c>
      <c r="G1900" s="208" t="str">
        <f xml:space="preserve"> Calc!G$821</f>
        <v>£m</v>
      </c>
      <c r="H1900" s="209"/>
    </row>
    <row r="1901" spans="1:8" hidden="1" outlineLevel="2" x14ac:dyDescent="0.2">
      <c r="A1901" s="3"/>
      <c r="B1901" s="3"/>
      <c r="C1901" s="10"/>
      <c r="D1901" s="11"/>
      <c r="E1901" s="211" t="s">
        <v>1157</v>
      </c>
      <c r="F1901" s="212">
        <f xml:space="preserve"> INDEX( $F$1893:$F$1900,MATCH("*(WWN)*", $E$1893:$E$1900,0 ))</f>
        <v>0</v>
      </c>
      <c r="G1901" s="211" t="s">
        <v>199</v>
      </c>
      <c r="H1901" s="4"/>
    </row>
    <row r="1902" spans="1:8" hidden="1" outlineLevel="2" x14ac:dyDescent="0.2"/>
    <row r="1903" spans="1:8" hidden="1" outlineLevel="2" x14ac:dyDescent="0.2"/>
    <row r="1904" spans="1:8" hidden="1" outlineLevel="2" x14ac:dyDescent="0.2">
      <c r="B1904" s="33" t="s">
        <v>767</v>
      </c>
    </row>
    <row r="1905" spans="1:8" s="208" customFormat="1" hidden="1" outlineLevel="2" x14ac:dyDescent="0.2">
      <c r="A1905" s="217"/>
      <c r="B1905" s="217"/>
      <c r="C1905" s="218"/>
      <c r="D1905" s="219"/>
      <c r="E1905" s="208" t="str">
        <f xml:space="preserve"> Calc!E$922</f>
        <v xml:space="preserve">Ofwat - PR24 Business retail revenue adjustment eligible for tax uplift in 2027-28 CPIH FYA prices (WR) </v>
      </c>
      <c r="F1905" s="209">
        <f xml:space="preserve"> Calc!F$922</f>
        <v>0</v>
      </c>
      <c r="G1905" s="208" t="str">
        <f xml:space="preserve"> Calc!G$922</f>
        <v>£m</v>
      </c>
      <c r="H1905" s="209"/>
    </row>
    <row r="1906" spans="1:8" s="208" customFormat="1" hidden="1" outlineLevel="2" x14ac:dyDescent="0.2">
      <c r="A1906" s="217"/>
      <c r="B1906" s="217"/>
      <c r="C1906" s="218"/>
      <c r="D1906" s="219"/>
      <c r="E1906" s="208" t="str">
        <f xml:space="preserve"> Calc!E$923</f>
        <v xml:space="preserve">Ofwat - PR24 Business retail revenue adjustment eligible for tax uplift in 2027-28 CPIH FYA prices (WN) </v>
      </c>
      <c r="F1906" s="209">
        <f xml:space="preserve"> Calc!F$923</f>
        <v>0</v>
      </c>
      <c r="G1906" s="208" t="str">
        <f xml:space="preserve"> Calc!G$923</f>
        <v>£m</v>
      </c>
      <c r="H1906" s="209"/>
    </row>
    <row r="1907" spans="1:8" s="208" customFormat="1" hidden="1" outlineLevel="2" x14ac:dyDescent="0.2">
      <c r="A1907" s="217"/>
      <c r="B1907" s="217"/>
      <c r="C1907" s="218"/>
      <c r="D1907" s="219"/>
      <c r="E1907" s="208" t="str">
        <f xml:space="preserve"> Calc!E$924</f>
        <v xml:space="preserve">Ofwat - PR24 Business retail revenue adjustment eligible for tax uplift in 2027-28 CPIH FYA prices (WWN) </v>
      </c>
      <c r="F1907" s="209">
        <f xml:space="preserve"> Calc!F$924</f>
        <v>0</v>
      </c>
      <c r="G1907" s="208" t="str">
        <f xml:space="preserve"> Calc!G$924</f>
        <v>£m</v>
      </c>
      <c r="H1907" s="209"/>
    </row>
    <row r="1908" spans="1:8" s="208" customFormat="1" hidden="1" outlineLevel="2" x14ac:dyDescent="0.2">
      <c r="A1908" s="217"/>
      <c r="B1908" s="217"/>
      <c r="C1908" s="218"/>
      <c r="D1908" s="219"/>
      <c r="E1908" s="208" t="str">
        <f xml:space="preserve"> Calc!E$925</f>
        <v xml:space="preserve">Ofwat - PR24 Business retail revenue adjustment eligible for tax uplift in 2027-28 CPIH FYA prices (BR) </v>
      </c>
      <c r="F1908" s="209">
        <f xml:space="preserve"> Calc!F$925</f>
        <v>0</v>
      </c>
      <c r="G1908" s="208" t="str">
        <f xml:space="preserve"> Calc!G$925</f>
        <v>£m</v>
      </c>
      <c r="H1908" s="209"/>
    </row>
    <row r="1909" spans="1:8" s="208" customFormat="1" hidden="1" outlineLevel="2" x14ac:dyDescent="0.2">
      <c r="A1909" s="217"/>
      <c r="B1909" s="217"/>
      <c r="C1909" s="218"/>
      <c r="D1909" s="219"/>
      <c r="E1909" s="208" t="str">
        <f xml:space="preserve"> Calc!E$926</f>
        <v xml:space="preserve">Ofwat - PR24 Business retail revenue adjustment eligible for tax uplift in 2027-28 CPIH FYA prices (ADDN1) </v>
      </c>
      <c r="F1909" s="209">
        <f xml:space="preserve"> Calc!F$926</f>
        <v>0</v>
      </c>
      <c r="G1909" s="208" t="str">
        <f xml:space="preserve"> Calc!G$926</f>
        <v>£m</v>
      </c>
      <c r="H1909" s="209"/>
    </row>
    <row r="1910" spans="1:8" s="208" customFormat="1" hidden="1" outlineLevel="2" x14ac:dyDescent="0.2">
      <c r="A1910" s="217"/>
      <c r="B1910" s="217"/>
      <c r="C1910" s="218"/>
      <c r="D1910" s="219"/>
      <c r="E1910" s="208" t="str">
        <f xml:space="preserve"> Calc!E$927</f>
        <v xml:space="preserve">Ofwat - PR24 Business retail revenue adjustment eligible for tax uplift in 2027-28 CPIH FYA prices (ADDN2) </v>
      </c>
      <c r="F1910" s="209">
        <f xml:space="preserve"> Calc!F$927</f>
        <v>0</v>
      </c>
      <c r="G1910" s="208" t="str">
        <f xml:space="preserve"> Calc!G$927</f>
        <v>£m</v>
      </c>
      <c r="H1910" s="209"/>
    </row>
    <row r="1911" spans="1:8" s="208" customFormat="1" hidden="1" outlineLevel="2" x14ac:dyDescent="0.2">
      <c r="A1911" s="217"/>
      <c r="B1911" s="217"/>
      <c r="C1911" s="218"/>
      <c r="D1911" s="219"/>
      <c r="E1911" s="208" t="str">
        <f xml:space="preserve"> Calc!E$928</f>
        <v xml:space="preserve">Ofwat - PR24 Business retail revenue adjustment eligible for tax uplift in 2027-28 CPIH FYA prices (Residential retail) </v>
      </c>
      <c r="F1911" s="209">
        <f xml:space="preserve"> Calc!F$928</f>
        <v>0</v>
      </c>
      <c r="G1911" s="208" t="str">
        <f xml:space="preserve"> Calc!G$928</f>
        <v>£m</v>
      </c>
      <c r="H1911" s="209"/>
    </row>
    <row r="1912" spans="1:8" s="208" customFormat="1" hidden="1" outlineLevel="2" x14ac:dyDescent="0.2">
      <c r="A1912" s="217"/>
      <c r="B1912" s="217"/>
      <c r="C1912" s="218"/>
      <c r="D1912" s="219"/>
      <c r="E1912" s="208" t="str">
        <f xml:space="preserve"> Calc!E$929</f>
        <v xml:space="preserve">Ofwat - PR24 Business retail revenue adjustment eligible for tax uplift in 2027-28 CPIH FYA prices (Business retail) </v>
      </c>
      <c r="F1912" s="209">
        <f xml:space="preserve"> Calc!F$929</f>
        <v>0</v>
      </c>
      <c r="G1912" s="208" t="str">
        <f xml:space="preserve"> Calc!G$929</f>
        <v>£m</v>
      </c>
      <c r="H1912" s="209"/>
    </row>
    <row r="1913" spans="1:8" hidden="1" outlineLevel="2" x14ac:dyDescent="0.2">
      <c r="A1913" s="3"/>
      <c r="B1913" s="3"/>
      <c r="C1913" s="10"/>
      <c r="D1913" s="11"/>
      <c r="E1913" s="211" t="s">
        <v>767</v>
      </c>
      <c r="F1913" s="212">
        <f xml:space="preserve"> INDEX( $F$1905:$F$1912,MATCH("*(WWN)*", $E$1905:$E$1912,0 ))</f>
        <v>0</v>
      </c>
      <c r="G1913" s="211" t="s">
        <v>199</v>
      </c>
      <c r="H1913" s="4"/>
    </row>
    <row r="1914" spans="1:8" hidden="1" outlineLevel="2" x14ac:dyDescent="0.2"/>
    <row r="1915" spans="1:8" hidden="1" outlineLevel="2" x14ac:dyDescent="0.2"/>
    <row r="1916" spans="1:8" hidden="1" outlineLevel="2" x14ac:dyDescent="0.2">
      <c r="B1916" s="33" t="s">
        <v>2713</v>
      </c>
    </row>
    <row r="1917" spans="1:8" s="208" customFormat="1" hidden="1" outlineLevel="2" x14ac:dyDescent="0.2">
      <c r="A1917" s="217"/>
      <c r="B1917" s="217"/>
      <c r="C1917" s="218"/>
      <c r="D1917" s="219"/>
      <c r="E1917" s="208" t="str">
        <f xml:space="preserve"> Calc!E$949</f>
        <v xml:space="preserve">Ofwat - PR24 Water trading revenue adjustment eligible for tax uplift in 2027-28 CPIH FYA prices (WR) </v>
      </c>
      <c r="F1917" s="209">
        <f xml:space="preserve"> Calc!F$949</f>
        <v>0</v>
      </c>
      <c r="G1917" s="208" t="str">
        <f xml:space="preserve"> Calc!G$949</f>
        <v>£m</v>
      </c>
      <c r="H1917" s="209"/>
    </row>
    <row r="1918" spans="1:8" s="208" customFormat="1" hidden="1" outlineLevel="2" x14ac:dyDescent="0.2">
      <c r="A1918" s="217"/>
      <c r="B1918" s="217"/>
      <c r="C1918" s="218"/>
      <c r="D1918" s="219"/>
      <c r="E1918" s="208" t="str">
        <f xml:space="preserve"> Calc!E$950</f>
        <v xml:space="preserve">Ofwat - PR24 Water trading revenue adjustment eligible for tax uplift in 2027-28 CPIH FYA prices (WN) </v>
      </c>
      <c r="F1918" s="209">
        <f xml:space="preserve"> Calc!F$950</f>
        <v>0</v>
      </c>
      <c r="G1918" s="208" t="str">
        <f xml:space="preserve"> Calc!G$950</f>
        <v>£m</v>
      </c>
      <c r="H1918" s="209"/>
    </row>
    <row r="1919" spans="1:8" s="208" customFormat="1" hidden="1" outlineLevel="2" x14ac:dyDescent="0.2">
      <c r="A1919" s="217"/>
      <c r="B1919" s="217"/>
      <c r="C1919" s="218"/>
      <c r="D1919" s="219"/>
      <c r="E1919" s="208" t="str">
        <f xml:space="preserve"> Calc!E$951</f>
        <v xml:space="preserve">Ofwat - PR24 Water trading revenue adjustment eligible for tax uplift in 2027-28 CPIH FYA prices (WWN) </v>
      </c>
      <c r="F1919" s="209">
        <f xml:space="preserve"> Calc!F$951</f>
        <v>0</v>
      </c>
      <c r="G1919" s="208" t="str">
        <f xml:space="preserve"> Calc!G$951</f>
        <v>£m</v>
      </c>
      <c r="H1919" s="209"/>
    </row>
    <row r="1920" spans="1:8" s="208" customFormat="1" hidden="1" outlineLevel="2" x14ac:dyDescent="0.2">
      <c r="A1920" s="217"/>
      <c r="B1920" s="217"/>
      <c r="C1920" s="218"/>
      <c r="D1920" s="219"/>
      <c r="E1920" s="208" t="str">
        <f xml:space="preserve"> Calc!E$952</f>
        <v xml:space="preserve">Ofwat - PR24 Water trading revenue adjustment eligible for tax uplift in 2027-28 CPIH FYA prices (BR) </v>
      </c>
      <c r="F1920" s="209">
        <f xml:space="preserve"> Calc!F$952</f>
        <v>0</v>
      </c>
      <c r="G1920" s="208" t="str">
        <f xml:space="preserve"> Calc!G$952</f>
        <v>£m</v>
      </c>
      <c r="H1920" s="209"/>
    </row>
    <row r="1921" spans="1:8" s="208" customFormat="1" hidden="1" outlineLevel="2" x14ac:dyDescent="0.2">
      <c r="A1921" s="217"/>
      <c r="B1921" s="217"/>
      <c r="C1921" s="218"/>
      <c r="D1921" s="219"/>
      <c r="E1921" s="208" t="str">
        <f xml:space="preserve"> Calc!E$953</f>
        <v xml:space="preserve">Ofwat - PR24 Water trading revenue adjustment eligible for tax uplift in 2027-28 CPIH FYA prices (ADDN1) </v>
      </c>
      <c r="F1921" s="209">
        <f xml:space="preserve"> Calc!F$953</f>
        <v>0</v>
      </c>
      <c r="G1921" s="208" t="str">
        <f xml:space="preserve"> Calc!G$953</f>
        <v>£m</v>
      </c>
      <c r="H1921" s="209"/>
    </row>
    <row r="1922" spans="1:8" s="208" customFormat="1" hidden="1" outlineLevel="2" x14ac:dyDescent="0.2">
      <c r="A1922" s="217"/>
      <c r="B1922" s="217"/>
      <c r="C1922" s="218"/>
      <c r="D1922" s="219"/>
      <c r="E1922" s="208" t="str">
        <f xml:space="preserve"> Calc!E$954</f>
        <v xml:space="preserve">Ofwat - PR24 Water trading revenue adjustment eligible for tax uplift in 2027-28 CPIH FYA prices (ADDN2) </v>
      </c>
      <c r="F1922" s="209">
        <f xml:space="preserve"> Calc!F$954</f>
        <v>0</v>
      </c>
      <c r="G1922" s="208" t="str">
        <f xml:space="preserve"> Calc!G$954</f>
        <v>£m</v>
      </c>
      <c r="H1922" s="209"/>
    </row>
    <row r="1923" spans="1:8" s="208" customFormat="1" hidden="1" outlineLevel="2" x14ac:dyDescent="0.2">
      <c r="A1923" s="217"/>
      <c r="B1923" s="217"/>
      <c r="C1923" s="218"/>
      <c r="D1923" s="219"/>
      <c r="E1923" s="208" t="str">
        <f xml:space="preserve"> Calc!E$955</f>
        <v xml:space="preserve">Ofwat - PR24 Water trading revenue adjustment eligible for tax uplift in 2027-28 CPIH FYA prices (Residential retail) </v>
      </c>
      <c r="F1923" s="209">
        <f xml:space="preserve"> Calc!F$955</f>
        <v>0</v>
      </c>
      <c r="G1923" s="208" t="str">
        <f xml:space="preserve"> Calc!G$955</f>
        <v>£m</v>
      </c>
      <c r="H1923" s="209"/>
    </row>
    <row r="1924" spans="1:8" s="208" customFormat="1" hidden="1" outlineLevel="2" x14ac:dyDescent="0.2">
      <c r="A1924" s="217"/>
      <c r="B1924" s="217"/>
      <c r="C1924" s="218"/>
      <c r="D1924" s="219"/>
      <c r="E1924" s="208" t="str">
        <f xml:space="preserve"> Calc!E$956</f>
        <v xml:space="preserve">Ofwat - PR24 Water trading revenue adjustment eligible for tax uplift in 2027-28 CPIH FYA prices (Business retail) </v>
      </c>
      <c r="F1924" s="209">
        <f xml:space="preserve"> Calc!F$956</f>
        <v>0</v>
      </c>
      <c r="G1924" s="208" t="str">
        <f xml:space="preserve"> Calc!G$956</f>
        <v>£m</v>
      </c>
      <c r="H1924" s="209"/>
    </row>
    <row r="1925" spans="1:8" hidden="1" outlineLevel="2" x14ac:dyDescent="0.2">
      <c r="A1925" s="3"/>
      <c r="B1925" s="3"/>
      <c r="C1925" s="10"/>
      <c r="D1925" s="11"/>
      <c r="E1925" s="211" t="s">
        <v>2713</v>
      </c>
      <c r="F1925" s="212">
        <f xml:space="preserve"> INDEX( $F$1917:$F$1924,MATCH("*(WWN)*", $E$1917:$E$1924,0 ))</f>
        <v>0</v>
      </c>
      <c r="G1925" s="211" t="s">
        <v>199</v>
      </c>
      <c r="H1925" s="4"/>
    </row>
    <row r="1926" spans="1:8" hidden="1" outlineLevel="2" x14ac:dyDescent="0.2"/>
    <row r="1927" spans="1:8" hidden="1" outlineLevel="2" x14ac:dyDescent="0.2"/>
    <row r="1928" spans="1:8" hidden="1" outlineLevel="2" x14ac:dyDescent="0.2">
      <c r="B1928" s="33" t="s">
        <v>2312</v>
      </c>
    </row>
    <row r="1929" spans="1:8" s="208" customFormat="1" hidden="1" outlineLevel="2" x14ac:dyDescent="0.2">
      <c r="A1929" s="217"/>
      <c r="B1929" s="217"/>
      <c r="C1929" s="218"/>
      <c r="D1929" s="219"/>
      <c r="E1929" s="208" t="str">
        <f xml:space="preserve"> Calc!E$976</f>
        <v xml:space="preserve">Ofwat - PR24 Third party services revenue adjustment eligible for tax uplift in 2027-28 CPIH FYA prices (WR) </v>
      </c>
      <c r="F1929" s="209">
        <f xml:space="preserve"> Calc!F$976</f>
        <v>0</v>
      </c>
      <c r="G1929" s="208" t="str">
        <f xml:space="preserve"> Calc!G$976</f>
        <v>£m</v>
      </c>
      <c r="H1929" s="209"/>
    </row>
    <row r="1930" spans="1:8" s="208" customFormat="1" hidden="1" outlineLevel="2" x14ac:dyDescent="0.2">
      <c r="A1930" s="217"/>
      <c r="B1930" s="217"/>
      <c r="C1930" s="218"/>
      <c r="D1930" s="219"/>
      <c r="E1930" s="208" t="str">
        <f xml:space="preserve"> Calc!E$977</f>
        <v xml:space="preserve">Ofwat - PR24 Third party services revenue adjustment eligible for tax uplift in 2027-28 CPIH FYA prices (WN) </v>
      </c>
      <c r="F1930" s="209">
        <f xml:space="preserve"> Calc!F$977</f>
        <v>0</v>
      </c>
      <c r="G1930" s="208" t="str">
        <f xml:space="preserve"> Calc!G$977</f>
        <v>£m</v>
      </c>
      <c r="H1930" s="209"/>
    </row>
    <row r="1931" spans="1:8" s="208" customFormat="1" hidden="1" outlineLevel="2" x14ac:dyDescent="0.2">
      <c r="A1931" s="217"/>
      <c r="B1931" s="217"/>
      <c r="C1931" s="218"/>
      <c r="D1931" s="219"/>
      <c r="E1931" s="208" t="str">
        <f xml:space="preserve"> Calc!E$978</f>
        <v xml:space="preserve">Ofwat - PR24 Third party services revenue adjustment eligible for tax uplift in 2027-28 CPIH FYA prices (WWN) </v>
      </c>
      <c r="F1931" s="209">
        <f xml:space="preserve"> Calc!F$978</f>
        <v>0</v>
      </c>
      <c r="G1931" s="208" t="str">
        <f xml:space="preserve"> Calc!G$978</f>
        <v>£m</v>
      </c>
      <c r="H1931" s="209"/>
    </row>
    <row r="1932" spans="1:8" s="208" customFormat="1" hidden="1" outlineLevel="2" x14ac:dyDescent="0.2">
      <c r="A1932" s="217"/>
      <c r="B1932" s="217"/>
      <c r="C1932" s="218"/>
      <c r="D1932" s="219"/>
      <c r="E1932" s="208" t="str">
        <f xml:space="preserve"> Calc!E$979</f>
        <v xml:space="preserve">Ofwat - PR24 Third party services revenue adjustment eligible for tax uplift in 2027-28 CPIH FYA prices (BR) </v>
      </c>
      <c r="F1932" s="209">
        <f xml:space="preserve"> Calc!F$979</f>
        <v>0</v>
      </c>
      <c r="G1932" s="208" t="str">
        <f xml:space="preserve"> Calc!G$979</f>
        <v>£m</v>
      </c>
      <c r="H1932" s="209"/>
    </row>
    <row r="1933" spans="1:8" s="208" customFormat="1" hidden="1" outlineLevel="2" x14ac:dyDescent="0.2">
      <c r="A1933" s="217"/>
      <c r="B1933" s="217"/>
      <c r="C1933" s="218"/>
      <c r="D1933" s="219"/>
      <c r="E1933" s="208" t="str">
        <f xml:space="preserve"> Calc!E$980</f>
        <v xml:space="preserve">Ofwat - PR24 Third party services revenue adjustment eligible for tax uplift in 2027-28 CPIH FYA prices (ADDN1) </v>
      </c>
      <c r="F1933" s="209">
        <f xml:space="preserve"> Calc!F$980</f>
        <v>0</v>
      </c>
      <c r="G1933" s="208" t="str">
        <f xml:space="preserve"> Calc!G$980</f>
        <v>£m</v>
      </c>
      <c r="H1933" s="209"/>
    </row>
    <row r="1934" spans="1:8" s="208" customFormat="1" hidden="1" outlineLevel="2" x14ac:dyDescent="0.2">
      <c r="A1934" s="217"/>
      <c r="B1934" s="217"/>
      <c r="C1934" s="218"/>
      <c r="D1934" s="219"/>
      <c r="E1934" s="208" t="str">
        <f xml:space="preserve"> Calc!E$981</f>
        <v xml:space="preserve">Ofwat - PR24 Third party services revenue adjustment eligible for tax uplift in 2027-28 CPIH FYA prices (ADDN2) </v>
      </c>
      <c r="F1934" s="209">
        <f xml:space="preserve"> Calc!F$981</f>
        <v>0</v>
      </c>
      <c r="G1934" s="208" t="str">
        <f xml:space="preserve"> Calc!G$981</f>
        <v>£m</v>
      </c>
      <c r="H1934" s="209"/>
    </row>
    <row r="1935" spans="1:8" s="208" customFormat="1" hidden="1" outlineLevel="2" x14ac:dyDescent="0.2">
      <c r="A1935" s="217"/>
      <c r="B1935" s="217"/>
      <c r="C1935" s="218"/>
      <c r="D1935" s="219"/>
      <c r="E1935" s="208" t="str">
        <f xml:space="preserve"> Calc!E$982</f>
        <v xml:space="preserve">Ofwat - PR24 Third party services revenue adjustment eligible for tax uplift in 2027-28 CPIH FYA prices (Residential retail) </v>
      </c>
      <c r="F1935" s="209">
        <f xml:space="preserve"> Calc!F$982</f>
        <v>0</v>
      </c>
      <c r="G1935" s="208" t="str">
        <f xml:space="preserve"> Calc!G$982</f>
        <v>£m</v>
      </c>
      <c r="H1935" s="209"/>
    </row>
    <row r="1936" spans="1:8" s="208" customFormat="1" hidden="1" outlineLevel="2" x14ac:dyDescent="0.2">
      <c r="A1936" s="217"/>
      <c r="B1936" s="217"/>
      <c r="C1936" s="218"/>
      <c r="D1936" s="219"/>
      <c r="E1936" s="208" t="str">
        <f xml:space="preserve"> Calc!E$983</f>
        <v xml:space="preserve">Ofwat - PR24 Third party services revenue adjustment eligible for tax uplift in 2027-28 CPIH FYA prices (Business retail) </v>
      </c>
      <c r="F1936" s="209">
        <f xml:space="preserve"> Calc!F$983</f>
        <v>0</v>
      </c>
      <c r="G1936" s="208" t="str">
        <f xml:space="preserve"> Calc!G$983</f>
        <v>£m</v>
      </c>
      <c r="H1936" s="209"/>
    </row>
    <row r="1937" spans="1:8" hidden="1" outlineLevel="2" x14ac:dyDescent="0.2">
      <c r="A1937" s="3"/>
      <c r="B1937" s="3"/>
      <c r="C1937" s="10"/>
      <c r="D1937" s="11"/>
      <c r="E1937" s="211" t="s">
        <v>2312</v>
      </c>
      <c r="F1937" s="212">
        <f xml:space="preserve"> INDEX( $F$1929:$F$1936,MATCH("*(WWN)*", $E$1929:$E$1936,0 ))</f>
        <v>0</v>
      </c>
      <c r="G1937" s="211" t="s">
        <v>199</v>
      </c>
      <c r="H1937" s="4"/>
    </row>
    <row r="1938" spans="1:8" hidden="1" outlineLevel="2" x14ac:dyDescent="0.2"/>
    <row r="1939" spans="1:8" hidden="1" outlineLevel="2" x14ac:dyDescent="0.2"/>
    <row r="1940" spans="1:8" hidden="1" outlineLevel="2" x14ac:dyDescent="0.2">
      <c r="B1940" s="33" t="s">
        <v>1377</v>
      </c>
    </row>
    <row r="1941" spans="1:8" s="208" customFormat="1" hidden="1" outlineLevel="2" x14ac:dyDescent="0.2">
      <c r="A1941" s="217"/>
      <c r="B1941" s="217"/>
      <c r="C1941" s="218"/>
      <c r="D1941" s="219"/>
      <c r="E1941" s="208" t="str">
        <f xml:space="preserve"> Calc!E$1003</f>
        <v xml:space="preserve">Ofwat - PR24 Cost of new debt revenue adjustment eligible for tax uplift in 2027-28 CPIH FYA prices (WR) </v>
      </c>
      <c r="F1941" s="209">
        <f xml:space="preserve"> Calc!F$1003</f>
        <v>0</v>
      </c>
      <c r="G1941" s="208" t="str">
        <f xml:space="preserve"> Calc!G$1003</f>
        <v>£m</v>
      </c>
      <c r="H1941" s="209"/>
    </row>
    <row r="1942" spans="1:8" s="208" customFormat="1" hidden="1" outlineLevel="2" x14ac:dyDescent="0.2">
      <c r="A1942" s="217"/>
      <c r="B1942" s="217"/>
      <c r="C1942" s="218"/>
      <c r="D1942" s="219"/>
      <c r="E1942" s="208" t="str">
        <f xml:space="preserve"> Calc!E$1004</f>
        <v xml:space="preserve">Ofwat - PR24 Cost of new debt revenue adjustment eligible for tax uplift in 2027-28 CPIH FYA prices (WN) </v>
      </c>
      <c r="F1942" s="209">
        <f xml:space="preserve"> Calc!F$1004</f>
        <v>0</v>
      </c>
      <c r="G1942" s="208" t="str">
        <f xml:space="preserve"> Calc!G$1004</f>
        <v>£m</v>
      </c>
      <c r="H1942" s="209"/>
    </row>
    <row r="1943" spans="1:8" s="208" customFormat="1" hidden="1" outlineLevel="2" x14ac:dyDescent="0.2">
      <c r="A1943" s="217"/>
      <c r="B1943" s="217"/>
      <c r="C1943" s="218"/>
      <c r="D1943" s="219"/>
      <c r="E1943" s="208" t="str">
        <f xml:space="preserve"> Calc!E$1005</f>
        <v xml:space="preserve">Ofwat - PR24 Cost of new debt revenue adjustment eligible for tax uplift in 2027-28 CPIH FYA prices (WWN) </v>
      </c>
      <c r="F1943" s="209">
        <f xml:space="preserve"> Calc!F$1005</f>
        <v>0</v>
      </c>
      <c r="G1943" s="208" t="str">
        <f xml:space="preserve"> Calc!G$1005</f>
        <v>£m</v>
      </c>
      <c r="H1943" s="209"/>
    </row>
    <row r="1944" spans="1:8" s="208" customFormat="1" hidden="1" outlineLevel="2" x14ac:dyDescent="0.2">
      <c r="A1944" s="217"/>
      <c r="B1944" s="217"/>
      <c r="C1944" s="218"/>
      <c r="D1944" s="219"/>
      <c r="E1944" s="208" t="str">
        <f xml:space="preserve"> Calc!E$1006</f>
        <v xml:space="preserve">Ofwat - PR24 Cost of new debt revenue adjustment eligible for tax uplift in 2027-28 CPIH FYA prices (BR) </v>
      </c>
      <c r="F1944" s="209">
        <f xml:space="preserve"> Calc!F$1006</f>
        <v>0</v>
      </c>
      <c r="G1944" s="208" t="str">
        <f xml:space="preserve"> Calc!G$1006</f>
        <v>£m</v>
      </c>
      <c r="H1944" s="209"/>
    </row>
    <row r="1945" spans="1:8" s="208" customFormat="1" hidden="1" outlineLevel="2" x14ac:dyDescent="0.2">
      <c r="A1945" s="217"/>
      <c r="B1945" s="217"/>
      <c r="C1945" s="218"/>
      <c r="D1945" s="219"/>
      <c r="E1945" s="208" t="str">
        <f xml:space="preserve"> Calc!E$1007</f>
        <v xml:space="preserve">Ofwat - PR24 Cost of new debt revenue adjustment eligible for tax uplift in 2027-28 CPIH FYA prices (ADDN1) </v>
      </c>
      <c r="F1945" s="209">
        <f xml:space="preserve"> Calc!F$1007</f>
        <v>0</v>
      </c>
      <c r="G1945" s="208" t="str">
        <f xml:space="preserve"> Calc!G$1007</f>
        <v>£m</v>
      </c>
      <c r="H1945" s="209"/>
    </row>
    <row r="1946" spans="1:8" s="208" customFormat="1" hidden="1" outlineLevel="2" x14ac:dyDescent="0.2">
      <c r="A1946" s="217"/>
      <c r="B1946" s="217"/>
      <c r="C1946" s="218"/>
      <c r="D1946" s="219"/>
      <c r="E1946" s="208" t="str">
        <f xml:space="preserve"> Calc!E$1008</f>
        <v xml:space="preserve">Ofwat - PR24 Cost of new debt revenue adjustment eligible for tax uplift in 2027-28 CPIH FYA prices (ADDN2) </v>
      </c>
      <c r="F1946" s="209">
        <f xml:space="preserve"> Calc!F$1008</f>
        <v>0</v>
      </c>
      <c r="G1946" s="208" t="str">
        <f xml:space="preserve"> Calc!G$1008</f>
        <v>£m</v>
      </c>
      <c r="H1946" s="209"/>
    </row>
    <row r="1947" spans="1:8" s="208" customFormat="1" hidden="1" outlineLevel="2" x14ac:dyDescent="0.2">
      <c r="A1947" s="217"/>
      <c r="B1947" s="217"/>
      <c r="C1947" s="218"/>
      <c r="D1947" s="219"/>
      <c r="E1947" s="208" t="str">
        <f xml:space="preserve"> Calc!E$1009</f>
        <v xml:space="preserve">Ofwat - PR24 Cost of new debt revenue adjustment eligible for tax uplift in 2027-28 CPIH FYA prices (Residential retail) </v>
      </c>
      <c r="F1947" s="209">
        <f xml:space="preserve"> Calc!F$1009</f>
        <v>0</v>
      </c>
      <c r="G1947" s="208" t="str">
        <f xml:space="preserve"> Calc!G$1009</f>
        <v>£m</v>
      </c>
      <c r="H1947" s="209"/>
    </row>
    <row r="1948" spans="1:8" s="208" customFormat="1" hidden="1" outlineLevel="2" x14ac:dyDescent="0.2">
      <c r="A1948" s="217"/>
      <c r="B1948" s="217"/>
      <c r="C1948" s="218"/>
      <c r="D1948" s="219"/>
      <c r="E1948" s="208" t="str">
        <f xml:space="preserve"> Calc!E$1010</f>
        <v xml:space="preserve">Ofwat - PR24 Cost of new debt revenue adjustment eligible for tax uplift in 2027-28 CPIH FYA prices (Business retail) </v>
      </c>
      <c r="F1948" s="209">
        <f xml:space="preserve"> Calc!F$1010</f>
        <v>0</v>
      </c>
      <c r="G1948" s="208" t="str">
        <f xml:space="preserve"> Calc!G$1010</f>
        <v>£m</v>
      </c>
      <c r="H1948" s="209"/>
    </row>
    <row r="1949" spans="1:8" hidden="1" outlineLevel="2" x14ac:dyDescent="0.2">
      <c r="A1949" s="3"/>
      <c r="B1949" s="3"/>
      <c r="C1949" s="10"/>
      <c r="D1949" s="11"/>
      <c r="E1949" s="211" t="s">
        <v>1377</v>
      </c>
      <c r="F1949" s="212">
        <f xml:space="preserve"> INDEX( $F$1941:$F$1948,MATCH("*(WWN)*", $E$1941:$E$1948,0 ))</f>
        <v>0</v>
      </c>
      <c r="G1949" s="211" t="s">
        <v>199</v>
      </c>
      <c r="H1949" s="4"/>
    </row>
    <row r="1950" spans="1:8" hidden="1" outlineLevel="2" x14ac:dyDescent="0.2"/>
    <row r="1951" spans="1:8" hidden="1" outlineLevel="2" x14ac:dyDescent="0.2"/>
    <row r="1952" spans="1:8" hidden="1" outlineLevel="2" x14ac:dyDescent="0.2">
      <c r="B1952" s="33" t="s">
        <v>254</v>
      </c>
    </row>
    <row r="1953" spans="1:8" s="208" customFormat="1" hidden="1" outlineLevel="2" x14ac:dyDescent="0.2">
      <c r="A1953" s="217"/>
      <c r="B1953" s="217"/>
      <c r="C1953" s="218"/>
      <c r="D1953" s="219"/>
      <c r="E1953" s="208" t="str">
        <f xml:space="preserve"> Calc!E$1057</f>
        <v xml:space="preserve">Ofwat - PR24 Totex costs revenue adjustment eligible for tax uplift in 2027-28 CPIH FYA prices (WR) </v>
      </c>
      <c r="F1953" s="209">
        <f xml:space="preserve"> Calc!F$1057</f>
        <v>0</v>
      </c>
      <c r="G1953" s="208" t="str">
        <f xml:space="preserve"> Calc!G$1057</f>
        <v>£m</v>
      </c>
      <c r="H1953" s="209"/>
    </row>
    <row r="1954" spans="1:8" s="208" customFormat="1" hidden="1" outlineLevel="2" x14ac:dyDescent="0.2">
      <c r="A1954" s="217"/>
      <c r="B1954" s="217"/>
      <c r="C1954" s="218"/>
      <c r="D1954" s="219"/>
      <c r="E1954" s="208" t="str">
        <f xml:space="preserve"> Calc!E$1058</f>
        <v xml:space="preserve">Ofwat - PR24 Totex costs revenue adjustment eligible for tax uplift in 2027-28 CPIH FYA prices (WN) </v>
      </c>
      <c r="F1954" s="209">
        <f xml:space="preserve"> Calc!F$1058</f>
        <v>0</v>
      </c>
      <c r="G1954" s="208" t="str">
        <f xml:space="preserve"> Calc!G$1058</f>
        <v>£m</v>
      </c>
      <c r="H1954" s="209"/>
    </row>
    <row r="1955" spans="1:8" s="208" customFormat="1" hidden="1" outlineLevel="2" x14ac:dyDescent="0.2">
      <c r="A1955" s="217"/>
      <c r="B1955" s="217"/>
      <c r="C1955" s="218"/>
      <c r="D1955" s="219"/>
      <c r="E1955" s="208" t="str">
        <f xml:space="preserve"> Calc!E$1059</f>
        <v xml:space="preserve">Ofwat - PR24 Totex costs revenue adjustment eligible for tax uplift in 2027-28 CPIH FYA prices (WWN) </v>
      </c>
      <c r="F1955" s="209">
        <f xml:space="preserve"> Calc!F$1059</f>
        <v>0</v>
      </c>
      <c r="G1955" s="208" t="str">
        <f xml:space="preserve"> Calc!G$1059</f>
        <v>£m</v>
      </c>
      <c r="H1955" s="209"/>
    </row>
    <row r="1956" spans="1:8" s="208" customFormat="1" hidden="1" outlineLevel="2" x14ac:dyDescent="0.2">
      <c r="A1956" s="217"/>
      <c r="B1956" s="217"/>
      <c r="C1956" s="218"/>
      <c r="D1956" s="219"/>
      <c r="E1956" s="208" t="str">
        <f xml:space="preserve"> Calc!E$1060</f>
        <v xml:space="preserve">Ofwat - PR24 Totex costs revenue adjustment eligible for tax uplift in 2027-28 CPIH FYA prices (BR) </v>
      </c>
      <c r="F1956" s="209">
        <f xml:space="preserve"> Calc!F$1060</f>
        <v>0</v>
      </c>
      <c r="G1956" s="208" t="str">
        <f xml:space="preserve"> Calc!G$1060</f>
        <v>£m</v>
      </c>
      <c r="H1956" s="209"/>
    </row>
    <row r="1957" spans="1:8" s="208" customFormat="1" hidden="1" outlineLevel="2" x14ac:dyDescent="0.2">
      <c r="A1957" s="217"/>
      <c r="B1957" s="217"/>
      <c r="C1957" s="218"/>
      <c r="D1957" s="219"/>
      <c r="E1957" s="208" t="str">
        <f xml:space="preserve"> Calc!E$1061</f>
        <v xml:space="preserve">Ofwat - PR24 Totex costs revenue adjustment eligible for tax uplift in 2027-28 CPIH FYA prices (ADDN1) </v>
      </c>
      <c r="F1957" s="209">
        <f xml:space="preserve"> Calc!F$1061</f>
        <v>0</v>
      </c>
      <c r="G1957" s="208" t="str">
        <f xml:space="preserve"> Calc!G$1061</f>
        <v>£m</v>
      </c>
      <c r="H1957" s="209"/>
    </row>
    <row r="1958" spans="1:8" s="208" customFormat="1" hidden="1" outlineLevel="2" x14ac:dyDescent="0.2">
      <c r="A1958" s="217"/>
      <c r="B1958" s="217"/>
      <c r="C1958" s="218"/>
      <c r="D1958" s="219"/>
      <c r="E1958" s="208" t="str">
        <f xml:space="preserve"> Calc!E$1062</f>
        <v xml:space="preserve">Ofwat - PR24 Totex costs revenue adjustment eligible for tax uplift in 2027-28 CPIH FYA prices (ADDN2) </v>
      </c>
      <c r="F1958" s="209">
        <f xml:space="preserve"> Calc!F$1062</f>
        <v>0</v>
      </c>
      <c r="G1958" s="208" t="str">
        <f xml:space="preserve"> Calc!G$1062</f>
        <v>£m</v>
      </c>
      <c r="H1958" s="209"/>
    </row>
    <row r="1959" spans="1:8" s="208" customFormat="1" hidden="1" outlineLevel="2" x14ac:dyDescent="0.2">
      <c r="A1959" s="217"/>
      <c r="B1959" s="217"/>
      <c r="C1959" s="218"/>
      <c r="D1959" s="219"/>
      <c r="E1959" s="208" t="str">
        <f xml:space="preserve"> Calc!E$1063</f>
        <v xml:space="preserve">Ofwat - PR24 Totex costs revenue adjustment eligible for tax uplift in 2027-28 CPIH FYA prices (Residential retail) </v>
      </c>
      <c r="F1959" s="209">
        <f xml:space="preserve"> Calc!F$1063</f>
        <v>0</v>
      </c>
      <c r="G1959" s="208" t="str">
        <f xml:space="preserve"> Calc!G$1063</f>
        <v>£m</v>
      </c>
      <c r="H1959" s="209"/>
    </row>
    <row r="1960" spans="1:8" s="208" customFormat="1" hidden="1" outlineLevel="2" x14ac:dyDescent="0.2">
      <c r="A1960" s="217"/>
      <c r="B1960" s="217"/>
      <c r="C1960" s="218"/>
      <c r="D1960" s="219"/>
      <c r="E1960" s="208" t="str">
        <f xml:space="preserve"> Calc!E$1064</f>
        <v xml:space="preserve">Ofwat - PR24 Totex costs revenue adjustment eligible for tax uplift in 2027-28 CPIH FYA prices (Business retail) </v>
      </c>
      <c r="F1960" s="209">
        <f xml:space="preserve"> Calc!F$1064</f>
        <v>0</v>
      </c>
      <c r="G1960" s="208" t="str">
        <f xml:space="preserve"> Calc!G$1064</f>
        <v>£m</v>
      </c>
      <c r="H1960" s="209"/>
    </row>
    <row r="1961" spans="1:8" hidden="1" outlineLevel="2" x14ac:dyDescent="0.2">
      <c r="A1961" s="3"/>
      <c r="B1961" s="3"/>
      <c r="C1961" s="10"/>
      <c r="D1961" s="11"/>
      <c r="E1961" s="211" t="s">
        <v>254</v>
      </c>
      <c r="F1961" s="212">
        <f xml:space="preserve"> INDEX( $F$1953:$F$1960,MATCH("*(WWN)*", $E$1953:$E$1960,0 ))</f>
        <v>0</v>
      </c>
      <c r="G1961" s="211" t="s">
        <v>199</v>
      </c>
      <c r="H1961" s="4"/>
    </row>
    <row r="1962" spans="1:8" hidden="1" outlineLevel="2" x14ac:dyDescent="0.2"/>
    <row r="1963" spans="1:8" hidden="1" outlineLevel="2" x14ac:dyDescent="0.2"/>
    <row r="1964" spans="1:8" hidden="1" outlineLevel="2" x14ac:dyDescent="0.2">
      <c r="B1964" s="33" t="s">
        <v>2892</v>
      </c>
    </row>
    <row r="1965" spans="1:8" s="208" customFormat="1" hidden="1" outlineLevel="2" x14ac:dyDescent="0.2">
      <c r="A1965" s="217"/>
      <c r="B1965" s="217"/>
      <c r="C1965" s="218"/>
      <c r="D1965" s="219"/>
      <c r="E1965" s="208" t="str">
        <f xml:space="preserve"> Calc!E$1084</f>
        <v xml:space="preserve">Ofwat - PR24 Tax revenue adjustment eligible for tax uplift in 2027-28 CPIH FYA prices (WR) </v>
      </c>
      <c r="F1965" s="209">
        <f xml:space="preserve"> Calc!F$1084</f>
        <v>0</v>
      </c>
      <c r="G1965" s="208" t="str">
        <f xml:space="preserve"> Calc!G$1084</f>
        <v>£m</v>
      </c>
      <c r="H1965" s="209"/>
    </row>
    <row r="1966" spans="1:8" s="208" customFormat="1" hidden="1" outlineLevel="2" x14ac:dyDescent="0.2">
      <c r="A1966" s="217"/>
      <c r="B1966" s="217"/>
      <c r="C1966" s="218"/>
      <c r="D1966" s="219"/>
      <c r="E1966" s="208" t="str">
        <f xml:space="preserve"> Calc!E$1085</f>
        <v xml:space="preserve">Ofwat - PR24 Tax revenue adjustment eligible for tax uplift in 2027-28 CPIH FYA prices (WN) </v>
      </c>
      <c r="F1966" s="209">
        <f xml:space="preserve"> Calc!F$1085</f>
        <v>0</v>
      </c>
      <c r="G1966" s="208" t="str">
        <f xml:space="preserve"> Calc!G$1085</f>
        <v>£m</v>
      </c>
      <c r="H1966" s="209"/>
    </row>
    <row r="1967" spans="1:8" s="208" customFormat="1" hidden="1" outlineLevel="2" x14ac:dyDescent="0.2">
      <c r="A1967" s="217"/>
      <c r="B1967" s="217"/>
      <c r="C1967" s="218"/>
      <c r="D1967" s="219"/>
      <c r="E1967" s="208" t="str">
        <f xml:space="preserve"> Calc!E$1086</f>
        <v xml:space="preserve">Ofwat - PR24 Tax revenue adjustment eligible for tax uplift in 2027-28 CPIH FYA prices (WWN) </v>
      </c>
      <c r="F1967" s="209">
        <f xml:space="preserve"> Calc!F$1086</f>
        <v>0</v>
      </c>
      <c r="G1967" s="208" t="str">
        <f xml:space="preserve"> Calc!G$1086</f>
        <v>£m</v>
      </c>
      <c r="H1967" s="209"/>
    </row>
    <row r="1968" spans="1:8" s="208" customFormat="1" hidden="1" outlineLevel="2" x14ac:dyDescent="0.2">
      <c r="A1968" s="217"/>
      <c r="B1968" s="217"/>
      <c r="C1968" s="218"/>
      <c r="D1968" s="219"/>
      <c r="E1968" s="208" t="str">
        <f xml:space="preserve"> Calc!E$1087</f>
        <v xml:space="preserve">Ofwat - PR24 Tax revenue adjustment eligible for tax uplift in 2027-28 CPIH FYA prices (BR) </v>
      </c>
      <c r="F1968" s="209">
        <f xml:space="preserve"> Calc!F$1087</f>
        <v>0</v>
      </c>
      <c r="G1968" s="208" t="str">
        <f xml:space="preserve"> Calc!G$1087</f>
        <v>£m</v>
      </c>
      <c r="H1968" s="209"/>
    </row>
    <row r="1969" spans="1:8" s="208" customFormat="1" hidden="1" outlineLevel="2" x14ac:dyDescent="0.2">
      <c r="A1969" s="217"/>
      <c r="B1969" s="217"/>
      <c r="C1969" s="218"/>
      <c r="D1969" s="219"/>
      <c r="E1969" s="208" t="str">
        <f xml:space="preserve"> Calc!E$1088</f>
        <v xml:space="preserve">Ofwat - PR24 Tax revenue adjustment eligible for tax uplift in 2027-28 CPIH FYA prices (ADDN1) </v>
      </c>
      <c r="F1969" s="209">
        <f xml:space="preserve"> Calc!F$1088</f>
        <v>0</v>
      </c>
      <c r="G1969" s="208" t="str">
        <f xml:space="preserve"> Calc!G$1088</f>
        <v>£m</v>
      </c>
      <c r="H1969" s="209"/>
    </row>
    <row r="1970" spans="1:8" s="208" customFormat="1" hidden="1" outlineLevel="2" x14ac:dyDescent="0.2">
      <c r="A1970" s="217"/>
      <c r="B1970" s="217"/>
      <c r="C1970" s="218"/>
      <c r="D1970" s="219"/>
      <c r="E1970" s="208" t="str">
        <f xml:space="preserve"> Calc!E$1089</f>
        <v xml:space="preserve">Ofwat - PR24 Tax revenue adjustment eligible for tax uplift in 2027-28 CPIH FYA prices (ADDN2) </v>
      </c>
      <c r="F1970" s="209">
        <f xml:space="preserve"> Calc!F$1089</f>
        <v>0</v>
      </c>
      <c r="G1970" s="208" t="str">
        <f xml:space="preserve"> Calc!G$1089</f>
        <v>£m</v>
      </c>
      <c r="H1970" s="209"/>
    </row>
    <row r="1971" spans="1:8" s="208" customFormat="1" hidden="1" outlineLevel="2" x14ac:dyDescent="0.2">
      <c r="A1971" s="217"/>
      <c r="B1971" s="217"/>
      <c r="C1971" s="218"/>
      <c r="D1971" s="219"/>
      <c r="E1971" s="208" t="str">
        <f xml:space="preserve"> Calc!E$1090</f>
        <v xml:space="preserve">Ofwat - PR24 Tax revenue adjustment eligible for tax uplift in 2027-28 CPIH FYA prices (Residential retail) </v>
      </c>
      <c r="F1971" s="209">
        <f xml:space="preserve"> Calc!F$1090</f>
        <v>0</v>
      </c>
      <c r="G1971" s="208" t="str">
        <f xml:space="preserve"> Calc!G$1090</f>
        <v>£m</v>
      </c>
      <c r="H1971" s="209"/>
    </row>
    <row r="1972" spans="1:8" s="208" customFormat="1" hidden="1" outlineLevel="2" x14ac:dyDescent="0.2">
      <c r="A1972" s="217"/>
      <c r="B1972" s="217"/>
      <c r="C1972" s="218"/>
      <c r="D1972" s="219"/>
      <c r="E1972" s="208" t="str">
        <f xml:space="preserve"> Calc!E$1091</f>
        <v xml:space="preserve">Ofwat - PR24 Tax revenue adjustment eligible for tax uplift in 2027-28 CPIH FYA prices (Business retail) </v>
      </c>
      <c r="F1972" s="209">
        <f xml:space="preserve"> Calc!F$1091</f>
        <v>0</v>
      </c>
      <c r="G1972" s="208" t="str">
        <f xml:space="preserve"> Calc!G$1091</f>
        <v>£m</v>
      </c>
      <c r="H1972" s="209"/>
    </row>
    <row r="1973" spans="1:8" hidden="1" outlineLevel="2" x14ac:dyDescent="0.2">
      <c r="A1973" s="3"/>
      <c r="B1973" s="3"/>
      <c r="C1973" s="10"/>
      <c r="D1973" s="11"/>
      <c r="E1973" s="211" t="s">
        <v>2892</v>
      </c>
      <c r="F1973" s="212">
        <f xml:space="preserve"> INDEX( $F$1965:$F$1972,MATCH("*(WWN)*", $E$1965:$E$1972,0 ))</f>
        <v>0</v>
      </c>
      <c r="G1973" s="211" t="s">
        <v>199</v>
      </c>
      <c r="H1973" s="4"/>
    </row>
    <row r="1974" spans="1:8" hidden="1" outlineLevel="2" x14ac:dyDescent="0.2"/>
    <row r="1975" spans="1:8" hidden="1" outlineLevel="2" x14ac:dyDescent="0.2"/>
    <row r="1976" spans="1:8" hidden="1" outlineLevel="2" x14ac:dyDescent="0.2">
      <c r="B1976" s="33" t="s">
        <v>768</v>
      </c>
    </row>
    <row r="1977" spans="1:8" s="208" customFormat="1" hidden="1" outlineLevel="2" x14ac:dyDescent="0.2">
      <c r="A1977" s="217"/>
      <c r="B1977" s="217"/>
      <c r="C1977" s="218"/>
      <c r="D1977" s="219"/>
      <c r="E1977" s="208" t="str">
        <f xml:space="preserve"> Calc!E$1111</f>
        <v xml:space="preserve">Ofwat - PR24 Real price effects revenue adjustment eligible for tax uplift in 2027-28 CPIH FYA prices (WR) </v>
      </c>
      <c r="F1977" s="209">
        <f xml:space="preserve"> Calc!F$1111</f>
        <v>0</v>
      </c>
      <c r="G1977" s="208" t="str">
        <f xml:space="preserve"> Calc!G$1111</f>
        <v>£m</v>
      </c>
      <c r="H1977" s="209"/>
    </row>
    <row r="1978" spans="1:8" s="208" customFormat="1" hidden="1" outlineLevel="2" x14ac:dyDescent="0.2">
      <c r="A1978" s="217"/>
      <c r="B1978" s="217"/>
      <c r="C1978" s="218"/>
      <c r="D1978" s="219"/>
      <c r="E1978" s="208" t="str">
        <f xml:space="preserve"> Calc!E$1112</f>
        <v xml:space="preserve">Ofwat - PR24 Real price effects revenue adjustment eligible for tax uplift in 2027-28 CPIH FYA prices (WN) </v>
      </c>
      <c r="F1978" s="209">
        <f xml:space="preserve"> Calc!F$1112</f>
        <v>0</v>
      </c>
      <c r="G1978" s="208" t="str">
        <f xml:space="preserve"> Calc!G$1112</f>
        <v>£m</v>
      </c>
      <c r="H1978" s="209"/>
    </row>
    <row r="1979" spans="1:8" s="208" customFormat="1" hidden="1" outlineLevel="2" x14ac:dyDescent="0.2">
      <c r="A1979" s="217"/>
      <c r="B1979" s="217"/>
      <c r="C1979" s="218"/>
      <c r="D1979" s="219"/>
      <c r="E1979" s="208" t="str">
        <f xml:space="preserve"> Calc!E$1113</f>
        <v xml:space="preserve">Ofwat - PR24 Real price effects revenue adjustment eligible for tax uplift in 2027-28 CPIH FYA prices (WWN) </v>
      </c>
      <c r="F1979" s="209">
        <f xml:space="preserve"> Calc!F$1113</f>
        <v>0</v>
      </c>
      <c r="G1979" s="208" t="str">
        <f xml:space="preserve"> Calc!G$1113</f>
        <v>£m</v>
      </c>
      <c r="H1979" s="209"/>
    </row>
    <row r="1980" spans="1:8" s="208" customFormat="1" hidden="1" outlineLevel="2" x14ac:dyDescent="0.2">
      <c r="A1980" s="217"/>
      <c r="B1980" s="217"/>
      <c r="C1980" s="218"/>
      <c r="D1980" s="219"/>
      <c r="E1980" s="208" t="str">
        <f xml:space="preserve"> Calc!E$1114</f>
        <v xml:space="preserve">Ofwat - PR24 Real price effects revenue adjustment eligible for tax uplift in 2027-28 CPIH FYA prices (BR) </v>
      </c>
      <c r="F1980" s="209">
        <f xml:space="preserve"> Calc!F$1114</f>
        <v>0</v>
      </c>
      <c r="G1980" s="208" t="str">
        <f xml:space="preserve"> Calc!G$1114</f>
        <v>£m</v>
      </c>
      <c r="H1980" s="209"/>
    </row>
    <row r="1981" spans="1:8" s="208" customFormat="1" hidden="1" outlineLevel="2" x14ac:dyDescent="0.2">
      <c r="A1981" s="217"/>
      <c r="B1981" s="217"/>
      <c r="C1981" s="218"/>
      <c r="D1981" s="219"/>
      <c r="E1981" s="208" t="str">
        <f xml:space="preserve"> Calc!E$1115</f>
        <v xml:space="preserve">Ofwat - PR24 Real price effects revenue adjustment eligible for tax uplift in 2027-28 CPIH FYA prices (ADDN1) </v>
      </c>
      <c r="F1981" s="209">
        <f xml:space="preserve"> Calc!F$1115</f>
        <v>0</v>
      </c>
      <c r="G1981" s="208" t="str">
        <f xml:space="preserve"> Calc!G$1115</f>
        <v>£m</v>
      </c>
      <c r="H1981" s="209"/>
    </row>
    <row r="1982" spans="1:8" s="208" customFormat="1" hidden="1" outlineLevel="2" x14ac:dyDescent="0.2">
      <c r="A1982" s="217"/>
      <c r="B1982" s="217"/>
      <c r="C1982" s="218"/>
      <c r="D1982" s="219"/>
      <c r="E1982" s="208" t="str">
        <f xml:space="preserve"> Calc!E$1116</f>
        <v xml:space="preserve">Ofwat - PR24 Real price effects revenue adjustment eligible for tax uplift in 2027-28 CPIH FYA prices (ADDN2) </v>
      </c>
      <c r="F1982" s="209">
        <f xml:space="preserve"> Calc!F$1116</f>
        <v>0</v>
      </c>
      <c r="G1982" s="208" t="str">
        <f xml:space="preserve"> Calc!G$1116</f>
        <v>£m</v>
      </c>
      <c r="H1982" s="209"/>
    </row>
    <row r="1983" spans="1:8" s="208" customFormat="1" hidden="1" outlineLevel="2" x14ac:dyDescent="0.2">
      <c r="A1983" s="217"/>
      <c r="B1983" s="217"/>
      <c r="C1983" s="218"/>
      <c r="D1983" s="219"/>
      <c r="E1983" s="208" t="str">
        <f xml:space="preserve"> Calc!E$1117</f>
        <v xml:space="preserve">Ofwat - PR24 Real price effects revenue adjustment eligible for tax uplift in 2027-28 CPIH FYA prices (Residential retail) </v>
      </c>
      <c r="F1983" s="209">
        <f xml:space="preserve"> Calc!F$1117</f>
        <v>0</v>
      </c>
      <c r="G1983" s="208" t="str">
        <f xml:space="preserve"> Calc!G$1117</f>
        <v>£m</v>
      </c>
      <c r="H1983" s="209"/>
    </row>
    <row r="1984" spans="1:8" s="208" customFormat="1" hidden="1" outlineLevel="2" x14ac:dyDescent="0.2">
      <c r="A1984" s="217"/>
      <c r="B1984" s="217"/>
      <c r="C1984" s="218"/>
      <c r="D1984" s="219"/>
      <c r="E1984" s="208" t="str">
        <f xml:space="preserve"> Calc!E$1118</f>
        <v xml:space="preserve">Ofwat - PR24 Real price effects revenue adjustment eligible for tax uplift in 2027-28 CPIH FYA prices (Business retail) </v>
      </c>
      <c r="F1984" s="209">
        <f xml:space="preserve"> Calc!F$1118</f>
        <v>0</v>
      </c>
      <c r="G1984" s="208" t="str">
        <f xml:space="preserve"> Calc!G$1118</f>
        <v>£m</v>
      </c>
      <c r="H1984" s="209"/>
    </row>
    <row r="1985" spans="1:8" hidden="1" outlineLevel="2" x14ac:dyDescent="0.2">
      <c r="A1985" s="3"/>
      <c r="B1985" s="3"/>
      <c r="C1985" s="10"/>
      <c r="D1985" s="11"/>
      <c r="E1985" s="211" t="s">
        <v>768</v>
      </c>
      <c r="F1985" s="212">
        <f xml:space="preserve"> INDEX( $F$1977:$F$1984,MATCH("*(WWN)*", $E$1977:$E$1984,0 ))</f>
        <v>0</v>
      </c>
      <c r="G1985" s="211" t="s">
        <v>199</v>
      </c>
      <c r="H1985" s="4"/>
    </row>
    <row r="1986" spans="1:8" hidden="1" outlineLevel="2" x14ac:dyDescent="0.2"/>
    <row r="1987" spans="1:8" hidden="1" outlineLevel="2" x14ac:dyDescent="0.2"/>
    <row r="1988" spans="1:8" hidden="1" outlineLevel="2" x14ac:dyDescent="0.2">
      <c r="B1988" s="33" t="s">
        <v>2714</v>
      </c>
    </row>
    <row r="1989" spans="1:8" s="208" customFormat="1" hidden="1" outlineLevel="2" x14ac:dyDescent="0.2">
      <c r="A1989" s="217"/>
      <c r="B1989" s="217"/>
      <c r="C1989" s="218"/>
      <c r="D1989" s="219"/>
      <c r="E1989" s="208" t="str">
        <f xml:space="preserve"> Calc!E$1138</f>
        <v xml:space="preserve">Ofwat - PR24 Major projects revenue adjustment eligible for tax uplift in 2027-28 CPIH FYA prices (WR) </v>
      </c>
      <c r="F1989" s="209">
        <f xml:space="preserve"> Calc!F$1138</f>
        <v>0</v>
      </c>
      <c r="G1989" s="208" t="str">
        <f xml:space="preserve"> Calc!G$1138</f>
        <v>£m</v>
      </c>
      <c r="H1989" s="209"/>
    </row>
    <row r="1990" spans="1:8" s="208" customFormat="1" hidden="1" outlineLevel="2" x14ac:dyDescent="0.2">
      <c r="A1990" s="217"/>
      <c r="B1990" s="217"/>
      <c r="C1990" s="218"/>
      <c r="D1990" s="219"/>
      <c r="E1990" s="208" t="str">
        <f xml:space="preserve"> Calc!E$1139</f>
        <v xml:space="preserve">Ofwat - PR24 Major projects revenue adjustment eligible for tax uplift in 2027-28 CPIH FYA prices (WN) </v>
      </c>
      <c r="F1990" s="209">
        <f xml:space="preserve"> Calc!F$1139</f>
        <v>0</v>
      </c>
      <c r="G1990" s="208" t="str">
        <f xml:space="preserve"> Calc!G$1139</f>
        <v>£m</v>
      </c>
      <c r="H1990" s="209"/>
    </row>
    <row r="1991" spans="1:8" s="208" customFormat="1" hidden="1" outlineLevel="2" x14ac:dyDescent="0.2">
      <c r="A1991" s="217"/>
      <c r="B1991" s="217"/>
      <c r="C1991" s="218"/>
      <c r="D1991" s="219"/>
      <c r="E1991" s="208" t="str">
        <f xml:space="preserve"> Calc!E$1140</f>
        <v xml:space="preserve">Ofwat - PR24 Major projects revenue adjustment eligible for tax uplift in 2027-28 CPIH FYA prices (WWN) </v>
      </c>
      <c r="F1991" s="209">
        <f xml:space="preserve"> Calc!F$1140</f>
        <v>0</v>
      </c>
      <c r="G1991" s="208" t="str">
        <f xml:space="preserve"> Calc!G$1140</f>
        <v>£m</v>
      </c>
      <c r="H1991" s="209"/>
    </row>
    <row r="1992" spans="1:8" s="208" customFormat="1" hidden="1" outlineLevel="2" x14ac:dyDescent="0.2">
      <c r="A1992" s="217"/>
      <c r="B1992" s="217"/>
      <c r="C1992" s="218"/>
      <c r="D1992" s="219"/>
      <c r="E1992" s="208" t="str">
        <f xml:space="preserve"> Calc!E$1141</f>
        <v xml:space="preserve">Ofwat - PR24 Major projects revenue adjustment eligible for tax uplift in 2027-28 CPIH FYA prices (BR) </v>
      </c>
      <c r="F1992" s="209">
        <f xml:space="preserve"> Calc!F$1141</f>
        <v>0</v>
      </c>
      <c r="G1992" s="208" t="str">
        <f xml:space="preserve"> Calc!G$1141</f>
        <v>£m</v>
      </c>
      <c r="H1992" s="209"/>
    </row>
    <row r="1993" spans="1:8" s="208" customFormat="1" hidden="1" outlineLevel="2" x14ac:dyDescent="0.2">
      <c r="A1993" s="217"/>
      <c r="B1993" s="217"/>
      <c r="C1993" s="218"/>
      <c r="D1993" s="219"/>
      <c r="E1993" s="208" t="str">
        <f xml:space="preserve"> Calc!E$1142</f>
        <v xml:space="preserve">Ofwat - PR24 Major projects revenue adjustment eligible for tax uplift in 2027-28 CPIH FYA prices (ADDN1) </v>
      </c>
      <c r="F1993" s="209">
        <f xml:space="preserve"> Calc!F$1142</f>
        <v>0</v>
      </c>
      <c r="G1993" s="208" t="str">
        <f xml:space="preserve"> Calc!G$1142</f>
        <v>£m</v>
      </c>
      <c r="H1993" s="209"/>
    </row>
    <row r="1994" spans="1:8" s="208" customFormat="1" hidden="1" outlineLevel="2" x14ac:dyDescent="0.2">
      <c r="A1994" s="217"/>
      <c r="B1994" s="217"/>
      <c r="C1994" s="218"/>
      <c r="D1994" s="219"/>
      <c r="E1994" s="208" t="str">
        <f xml:space="preserve"> Calc!E$1143</f>
        <v xml:space="preserve">Ofwat - PR24 Major projects revenue adjustment eligible for tax uplift in 2027-28 CPIH FYA prices (ADDN2) </v>
      </c>
      <c r="F1994" s="209">
        <f xml:space="preserve"> Calc!F$1143</f>
        <v>0</v>
      </c>
      <c r="G1994" s="208" t="str">
        <f xml:space="preserve"> Calc!G$1143</f>
        <v>£m</v>
      </c>
      <c r="H1994" s="209"/>
    </row>
    <row r="1995" spans="1:8" s="208" customFormat="1" hidden="1" outlineLevel="2" x14ac:dyDescent="0.2">
      <c r="A1995" s="217"/>
      <c r="B1995" s="217"/>
      <c r="C1995" s="218"/>
      <c r="D1995" s="219"/>
      <c r="E1995" s="208" t="str">
        <f xml:space="preserve"> Calc!E$1144</f>
        <v xml:space="preserve">Ofwat - PR24 Major projects revenue adjustment eligible for tax uplift in 2027-28 CPIH FYA prices (Residential retail) </v>
      </c>
      <c r="F1995" s="209">
        <f xml:space="preserve"> Calc!F$1144</f>
        <v>0</v>
      </c>
      <c r="G1995" s="208" t="str">
        <f xml:space="preserve"> Calc!G$1144</f>
        <v>£m</v>
      </c>
      <c r="H1995" s="209"/>
    </row>
    <row r="1996" spans="1:8" s="208" customFormat="1" hidden="1" outlineLevel="2" x14ac:dyDescent="0.2">
      <c r="A1996" s="217"/>
      <c r="B1996" s="217"/>
      <c r="C1996" s="218"/>
      <c r="D1996" s="219"/>
      <c r="E1996" s="208" t="str">
        <f xml:space="preserve"> Calc!E$1145</f>
        <v xml:space="preserve">Ofwat - PR24 Major projects revenue adjustment eligible for tax uplift in 2027-28 CPIH FYA prices (Business retail) </v>
      </c>
      <c r="F1996" s="209">
        <f xml:space="preserve"> Calc!F$1145</f>
        <v>0</v>
      </c>
      <c r="G1996" s="208" t="str">
        <f xml:space="preserve"> Calc!G$1145</f>
        <v>£m</v>
      </c>
      <c r="H1996" s="209"/>
    </row>
    <row r="1997" spans="1:8" hidden="1" outlineLevel="2" x14ac:dyDescent="0.2">
      <c r="A1997" s="3"/>
      <c r="B1997" s="3"/>
      <c r="C1997" s="10"/>
      <c r="D1997" s="11"/>
      <c r="E1997" s="211" t="s">
        <v>2714</v>
      </c>
      <c r="F1997" s="212">
        <f xml:space="preserve"> INDEX( $F$1989:$F$1996,MATCH("*(WWN)*", $E$1989:$E$1996,0 ))</f>
        <v>0</v>
      </c>
      <c r="G1997" s="211" t="s">
        <v>199</v>
      </c>
      <c r="H1997" s="4"/>
    </row>
    <row r="1998" spans="1:8" hidden="1" outlineLevel="2" x14ac:dyDescent="0.2"/>
    <row r="1999" spans="1:8" hidden="1" outlineLevel="2" x14ac:dyDescent="0.2"/>
    <row r="2000" spans="1:8" hidden="1" outlineLevel="2" x14ac:dyDescent="0.2">
      <c r="B2000" s="33" t="s">
        <v>3070</v>
      </c>
    </row>
    <row r="2001" spans="1:8" s="208" customFormat="1" hidden="1" outlineLevel="2" x14ac:dyDescent="0.2">
      <c r="A2001" s="217"/>
      <c r="B2001" s="217"/>
      <c r="C2001" s="218"/>
      <c r="D2001" s="219"/>
      <c r="E2001" s="208" t="str">
        <f xml:space="preserve"> Calc!E$1165</f>
        <v xml:space="preserve">Ofwat - PR24 Cost change process revenue adjustment eligible for tax uplift in 2027-28 CPIH FYA prices (WR) </v>
      </c>
      <c r="F2001" s="209">
        <f xml:space="preserve"> Calc!F$1165</f>
        <v>0</v>
      </c>
      <c r="G2001" s="208" t="str">
        <f xml:space="preserve"> Calc!G$1165</f>
        <v>£m</v>
      </c>
      <c r="H2001" s="209"/>
    </row>
    <row r="2002" spans="1:8" s="208" customFormat="1" hidden="1" outlineLevel="2" x14ac:dyDescent="0.2">
      <c r="A2002" s="217"/>
      <c r="B2002" s="217"/>
      <c r="C2002" s="218"/>
      <c r="D2002" s="219"/>
      <c r="E2002" s="208" t="str">
        <f xml:space="preserve"> Calc!E$1166</f>
        <v xml:space="preserve">Ofwat - PR24 Cost change process revenue adjustment eligible for tax uplift in 2027-28 CPIH FYA prices (WN) </v>
      </c>
      <c r="F2002" s="209">
        <f xml:space="preserve"> Calc!F$1166</f>
        <v>0</v>
      </c>
      <c r="G2002" s="208" t="str">
        <f xml:space="preserve"> Calc!G$1166</f>
        <v>£m</v>
      </c>
      <c r="H2002" s="209"/>
    </row>
    <row r="2003" spans="1:8" s="208" customFormat="1" hidden="1" outlineLevel="2" x14ac:dyDescent="0.2">
      <c r="A2003" s="217"/>
      <c r="B2003" s="217"/>
      <c r="C2003" s="218"/>
      <c r="D2003" s="219"/>
      <c r="E2003" s="208" t="str">
        <f xml:space="preserve"> Calc!E$1167</f>
        <v xml:space="preserve">Ofwat - PR24 Cost change process revenue adjustment eligible for tax uplift in 2027-28 CPIH FYA prices (WWN) </v>
      </c>
      <c r="F2003" s="209">
        <f xml:space="preserve"> Calc!F$1167</f>
        <v>0</v>
      </c>
      <c r="G2003" s="208" t="str">
        <f xml:space="preserve"> Calc!G$1167</f>
        <v>£m</v>
      </c>
      <c r="H2003" s="209"/>
    </row>
    <row r="2004" spans="1:8" s="208" customFormat="1" hidden="1" outlineLevel="2" x14ac:dyDescent="0.2">
      <c r="A2004" s="217"/>
      <c r="B2004" s="217"/>
      <c r="C2004" s="218"/>
      <c r="D2004" s="219"/>
      <c r="E2004" s="208" t="str">
        <f xml:space="preserve"> Calc!E$1168</f>
        <v xml:space="preserve">Ofwat - PR24 Cost change process revenue adjustment eligible for tax uplift in 2027-28 CPIH FYA prices (BR) </v>
      </c>
      <c r="F2004" s="209">
        <f xml:space="preserve"> Calc!F$1168</f>
        <v>0</v>
      </c>
      <c r="G2004" s="208" t="str">
        <f xml:space="preserve"> Calc!G$1168</f>
        <v>£m</v>
      </c>
      <c r="H2004" s="209"/>
    </row>
    <row r="2005" spans="1:8" s="208" customFormat="1" hidden="1" outlineLevel="2" x14ac:dyDescent="0.2">
      <c r="A2005" s="217"/>
      <c r="B2005" s="217"/>
      <c r="C2005" s="218"/>
      <c r="D2005" s="219"/>
      <c r="E2005" s="208" t="str">
        <f xml:space="preserve"> Calc!E$1169</f>
        <v xml:space="preserve">Ofwat - PR24 Cost change process revenue adjustment eligible for tax uplift in 2027-28 CPIH FYA prices (ADDN1) </v>
      </c>
      <c r="F2005" s="209">
        <f xml:space="preserve"> Calc!F$1169</f>
        <v>0</v>
      </c>
      <c r="G2005" s="208" t="str">
        <f xml:space="preserve"> Calc!G$1169</f>
        <v>£m</v>
      </c>
      <c r="H2005" s="209"/>
    </row>
    <row r="2006" spans="1:8" s="208" customFormat="1" hidden="1" outlineLevel="2" x14ac:dyDescent="0.2">
      <c r="A2006" s="217"/>
      <c r="B2006" s="217"/>
      <c r="C2006" s="218"/>
      <c r="D2006" s="219"/>
      <c r="E2006" s="208" t="str">
        <f xml:space="preserve"> Calc!E$1170</f>
        <v xml:space="preserve">Ofwat - PR24 Cost change process revenue adjustment eligible for tax uplift in 2027-28 CPIH FYA prices (ADDN2) </v>
      </c>
      <c r="F2006" s="209">
        <f xml:space="preserve"> Calc!F$1170</f>
        <v>0</v>
      </c>
      <c r="G2006" s="208" t="str">
        <f xml:space="preserve"> Calc!G$1170</f>
        <v>£m</v>
      </c>
      <c r="H2006" s="209"/>
    </row>
    <row r="2007" spans="1:8" s="208" customFormat="1" hidden="1" outlineLevel="2" x14ac:dyDescent="0.2">
      <c r="A2007" s="217"/>
      <c r="B2007" s="217"/>
      <c r="C2007" s="218"/>
      <c r="D2007" s="219"/>
      <c r="E2007" s="208" t="str">
        <f xml:space="preserve"> Calc!E$1171</f>
        <v xml:space="preserve">Ofwat - PR24 Cost change process revenue adjustment eligible for tax uplift in 2027-28 CPIH FYA prices (Residential retail) </v>
      </c>
      <c r="F2007" s="209">
        <f xml:space="preserve"> Calc!F$1171</f>
        <v>0</v>
      </c>
      <c r="G2007" s="208" t="str">
        <f xml:space="preserve"> Calc!G$1171</f>
        <v>£m</v>
      </c>
      <c r="H2007" s="209"/>
    </row>
    <row r="2008" spans="1:8" s="208" customFormat="1" hidden="1" outlineLevel="2" x14ac:dyDescent="0.2">
      <c r="A2008" s="217"/>
      <c r="B2008" s="217"/>
      <c r="C2008" s="218"/>
      <c r="D2008" s="219"/>
      <c r="E2008" s="208" t="str">
        <f xml:space="preserve"> Calc!E$1172</f>
        <v xml:space="preserve">Ofwat - PR24 Cost change process revenue adjustment eligible for tax uplift in 2027-28 CPIH FYA prices (Business retail) </v>
      </c>
      <c r="F2008" s="209">
        <f xml:space="preserve"> Calc!F$1172</f>
        <v>0</v>
      </c>
      <c r="G2008" s="208" t="str">
        <f xml:space="preserve"> Calc!G$1172</f>
        <v>£m</v>
      </c>
      <c r="H2008" s="209"/>
    </row>
    <row r="2009" spans="1:8" hidden="1" outlineLevel="2" x14ac:dyDescent="0.2">
      <c r="A2009" s="3"/>
      <c r="B2009" s="3"/>
      <c r="C2009" s="10"/>
      <c r="D2009" s="11"/>
      <c r="E2009" s="211" t="s">
        <v>3070</v>
      </c>
      <c r="F2009" s="212">
        <f xml:space="preserve"> INDEX( $F$2001:$F$2008,MATCH("*(WWN)*", $E$2001:$E$2008,0 ))</f>
        <v>0</v>
      </c>
      <c r="G2009" s="211" t="s">
        <v>199</v>
      </c>
      <c r="H2009" s="4"/>
    </row>
    <row r="2010" spans="1:8" hidden="1" outlineLevel="2" x14ac:dyDescent="0.2"/>
    <row r="2011" spans="1:8" hidden="1" outlineLevel="2" x14ac:dyDescent="0.2"/>
    <row r="2012" spans="1:8" hidden="1" outlineLevel="2" x14ac:dyDescent="0.2">
      <c r="B2012" s="33" t="s">
        <v>2893</v>
      </c>
    </row>
    <row r="2013" spans="1:8" s="208" customFormat="1" hidden="1" outlineLevel="2" x14ac:dyDescent="0.2">
      <c r="A2013" s="217"/>
      <c r="B2013" s="217"/>
      <c r="C2013" s="218"/>
      <c r="D2013" s="219"/>
      <c r="E2013" s="208" t="str">
        <f xml:space="preserve"> Calc!E$1192</f>
        <v xml:space="preserve">Ofwat - PR24 Havant Thicket - cost of debt revenue adjustment eligible for tax uplift in 2027-28 CPIH FYA prices (WR) </v>
      </c>
      <c r="F2013" s="209">
        <f xml:space="preserve"> Calc!F$1192</f>
        <v>0</v>
      </c>
      <c r="G2013" s="208" t="str">
        <f xml:space="preserve"> Calc!G$1192</f>
        <v>£m</v>
      </c>
      <c r="H2013" s="209"/>
    </row>
    <row r="2014" spans="1:8" s="208" customFormat="1" hidden="1" outlineLevel="2" x14ac:dyDescent="0.2">
      <c r="A2014" s="217"/>
      <c r="B2014" s="217"/>
      <c r="C2014" s="218"/>
      <c r="D2014" s="219"/>
      <c r="E2014" s="208" t="str">
        <f xml:space="preserve"> Calc!E$1193</f>
        <v xml:space="preserve">Ofwat - PR24 Havant Thicket - cost of debt revenue adjustment eligible for tax uplift in 2027-28 CPIH FYA prices (WN) </v>
      </c>
      <c r="F2014" s="209">
        <f xml:space="preserve"> Calc!F$1193</f>
        <v>0</v>
      </c>
      <c r="G2014" s="208" t="str">
        <f xml:space="preserve"> Calc!G$1193</f>
        <v>£m</v>
      </c>
      <c r="H2014" s="209"/>
    </row>
    <row r="2015" spans="1:8" s="208" customFormat="1" hidden="1" outlineLevel="2" x14ac:dyDescent="0.2">
      <c r="A2015" s="217"/>
      <c r="B2015" s="217"/>
      <c r="C2015" s="218"/>
      <c r="D2015" s="219"/>
      <c r="E2015" s="208" t="str">
        <f xml:space="preserve"> Calc!E$1194</f>
        <v xml:space="preserve">Ofwat - PR24 Havant Thicket - cost of debt revenue adjustment eligible for tax uplift in 2027-28 CPIH FYA prices (WWN) </v>
      </c>
      <c r="F2015" s="209">
        <f xml:space="preserve"> Calc!F$1194</f>
        <v>0</v>
      </c>
      <c r="G2015" s="208" t="str">
        <f xml:space="preserve"> Calc!G$1194</f>
        <v>£m</v>
      </c>
      <c r="H2015" s="209"/>
    </row>
    <row r="2016" spans="1:8" s="208" customFormat="1" hidden="1" outlineLevel="2" x14ac:dyDescent="0.2">
      <c r="A2016" s="217"/>
      <c r="B2016" s="217"/>
      <c r="C2016" s="218"/>
      <c r="D2016" s="219"/>
      <c r="E2016" s="208" t="str">
        <f xml:space="preserve"> Calc!E$1195</f>
        <v xml:space="preserve">Ofwat - PR24 Havant Thicket - cost of debt revenue adjustment eligible for tax uplift in 2027-28 CPIH FYA prices (BR) </v>
      </c>
      <c r="F2016" s="209">
        <f xml:space="preserve"> Calc!F$1195</f>
        <v>0</v>
      </c>
      <c r="G2016" s="208" t="str">
        <f xml:space="preserve"> Calc!G$1195</f>
        <v>£m</v>
      </c>
      <c r="H2016" s="209"/>
    </row>
    <row r="2017" spans="1:8" s="208" customFormat="1" hidden="1" outlineLevel="2" x14ac:dyDescent="0.2">
      <c r="A2017" s="217"/>
      <c r="B2017" s="217"/>
      <c r="C2017" s="218"/>
      <c r="D2017" s="219"/>
      <c r="E2017" s="208" t="str">
        <f xml:space="preserve"> Calc!E$1196</f>
        <v xml:space="preserve">Ofwat - PR24 Havant Thicket - cost of debt revenue adjustment eligible for tax uplift in 2027-28 CPIH FYA prices (ADDN1) </v>
      </c>
      <c r="F2017" s="209">
        <f xml:space="preserve"> Calc!F$1196</f>
        <v>0</v>
      </c>
      <c r="G2017" s="208" t="str">
        <f xml:space="preserve"> Calc!G$1196</f>
        <v>£m</v>
      </c>
      <c r="H2017" s="209"/>
    </row>
    <row r="2018" spans="1:8" s="208" customFormat="1" hidden="1" outlineLevel="2" x14ac:dyDescent="0.2">
      <c r="A2018" s="217"/>
      <c r="B2018" s="217"/>
      <c r="C2018" s="218"/>
      <c r="D2018" s="219"/>
      <c r="E2018" s="208" t="str">
        <f xml:space="preserve"> Calc!E$1197</f>
        <v xml:space="preserve">Ofwat - PR24 Havant Thicket - cost of debt revenue adjustment eligible for tax uplift in 2027-28 CPIH FYA prices (ADDN2) </v>
      </c>
      <c r="F2018" s="209">
        <f xml:space="preserve"> Calc!F$1197</f>
        <v>0</v>
      </c>
      <c r="G2018" s="208" t="str">
        <f xml:space="preserve"> Calc!G$1197</f>
        <v>£m</v>
      </c>
      <c r="H2018" s="209"/>
    </row>
    <row r="2019" spans="1:8" s="208" customFormat="1" hidden="1" outlineLevel="2" x14ac:dyDescent="0.2">
      <c r="A2019" s="217"/>
      <c r="B2019" s="217"/>
      <c r="C2019" s="218"/>
      <c r="D2019" s="219"/>
      <c r="E2019" s="208" t="str">
        <f xml:space="preserve"> Calc!E$1198</f>
        <v xml:space="preserve">Ofwat - PR24 Havant Thicket - cost of debt revenue adjustment eligible for tax uplift in 2027-28 CPIH FYA prices (Residential retail) </v>
      </c>
      <c r="F2019" s="209">
        <f xml:space="preserve"> Calc!F$1198</f>
        <v>0</v>
      </c>
      <c r="G2019" s="208" t="str">
        <f xml:space="preserve"> Calc!G$1198</f>
        <v>£m</v>
      </c>
      <c r="H2019" s="209"/>
    </row>
    <row r="2020" spans="1:8" s="208" customFormat="1" hidden="1" outlineLevel="2" x14ac:dyDescent="0.2">
      <c r="A2020" s="217"/>
      <c r="B2020" s="217"/>
      <c r="C2020" s="218"/>
      <c r="D2020" s="219"/>
      <c r="E2020" s="208" t="str">
        <f xml:space="preserve"> Calc!E$1199</f>
        <v xml:space="preserve">Ofwat - PR24 Havant Thicket - cost of debt revenue adjustment eligible for tax uplift in 2027-28 CPIH FYA prices (Business retail) </v>
      </c>
      <c r="F2020" s="209">
        <f xml:space="preserve"> Calc!F$1199</f>
        <v>0</v>
      </c>
      <c r="G2020" s="208" t="str">
        <f xml:space="preserve"> Calc!G$1199</f>
        <v>£m</v>
      </c>
      <c r="H2020" s="209"/>
    </row>
    <row r="2021" spans="1:8" hidden="1" outlineLevel="2" x14ac:dyDescent="0.2">
      <c r="A2021" s="3"/>
      <c r="B2021" s="3"/>
      <c r="C2021" s="10"/>
      <c r="D2021" s="11"/>
      <c r="E2021" s="211" t="s">
        <v>2893</v>
      </c>
      <c r="F2021" s="212">
        <f xml:space="preserve"> INDEX( $F$2013:$F$2020,MATCH("*(WWN)*", $E$2013:$E$2020,0 ))</f>
        <v>0</v>
      </c>
      <c r="G2021" s="211" t="s">
        <v>199</v>
      </c>
      <c r="H2021" s="4"/>
    </row>
    <row r="2022" spans="1:8" hidden="1" outlineLevel="2" x14ac:dyDescent="0.2"/>
    <row r="2023" spans="1:8" hidden="1" outlineLevel="2" x14ac:dyDescent="0.2"/>
    <row r="2024" spans="1:8" hidden="1" outlineLevel="2" x14ac:dyDescent="0.2">
      <c r="B2024" s="33" t="s">
        <v>769</v>
      </c>
    </row>
    <row r="2025" spans="1:8" s="208" customFormat="1" hidden="1" outlineLevel="2" x14ac:dyDescent="0.2">
      <c r="A2025" s="217"/>
      <c r="B2025" s="217"/>
      <c r="C2025" s="218"/>
      <c r="D2025" s="219"/>
      <c r="E2025" s="208" t="str">
        <f xml:space="preserve"> Calc!E$1219</f>
        <v xml:space="preserve">Ofwat - PR24 Innovation and water efficiency revenue adjustment eligible for tax uplift in 2027-28 CPIH FYA prices (WR) </v>
      </c>
      <c r="F2025" s="209">
        <f xml:space="preserve"> Calc!F$1219</f>
        <v>0</v>
      </c>
      <c r="G2025" s="208" t="str">
        <f xml:space="preserve"> Calc!G$1219</f>
        <v>£m</v>
      </c>
      <c r="H2025" s="209"/>
    </row>
    <row r="2026" spans="1:8" s="208" customFormat="1" hidden="1" outlineLevel="2" x14ac:dyDescent="0.2">
      <c r="A2026" s="217"/>
      <c r="B2026" s="217"/>
      <c r="C2026" s="218"/>
      <c r="D2026" s="219"/>
      <c r="E2026" s="208" t="str">
        <f xml:space="preserve"> Calc!E$1220</f>
        <v xml:space="preserve">Ofwat - PR24 Innovation and water efficiency revenue adjustment eligible for tax uplift in 2027-28 CPIH FYA prices (WN) </v>
      </c>
      <c r="F2026" s="209">
        <f xml:space="preserve"> Calc!F$1220</f>
        <v>0</v>
      </c>
      <c r="G2026" s="208" t="str">
        <f xml:space="preserve"> Calc!G$1220</f>
        <v>£m</v>
      </c>
      <c r="H2026" s="209"/>
    </row>
    <row r="2027" spans="1:8" s="208" customFormat="1" hidden="1" outlineLevel="2" x14ac:dyDescent="0.2">
      <c r="A2027" s="217"/>
      <c r="B2027" s="217"/>
      <c r="C2027" s="218"/>
      <c r="D2027" s="219"/>
      <c r="E2027" s="208" t="str">
        <f xml:space="preserve"> Calc!E$1221</f>
        <v xml:space="preserve">Ofwat - PR24 Innovation and water efficiency revenue adjustment eligible for tax uplift in 2027-28 CPIH FYA prices (WWN) </v>
      </c>
      <c r="F2027" s="209">
        <f xml:space="preserve"> Calc!F$1221</f>
        <v>0</v>
      </c>
      <c r="G2027" s="208" t="str">
        <f xml:space="preserve"> Calc!G$1221</f>
        <v>£m</v>
      </c>
      <c r="H2027" s="209"/>
    </row>
    <row r="2028" spans="1:8" s="208" customFormat="1" hidden="1" outlineLevel="2" x14ac:dyDescent="0.2">
      <c r="A2028" s="217"/>
      <c r="B2028" s="217"/>
      <c r="C2028" s="218"/>
      <c r="D2028" s="219"/>
      <c r="E2028" s="208" t="str">
        <f xml:space="preserve"> Calc!E$1222</f>
        <v xml:space="preserve">Ofwat - PR24 Innovation and water efficiency revenue adjustment eligible for tax uplift in 2027-28 CPIH FYA prices (BR) </v>
      </c>
      <c r="F2028" s="209">
        <f xml:space="preserve"> Calc!F$1222</f>
        <v>0</v>
      </c>
      <c r="G2028" s="208" t="str">
        <f xml:space="preserve"> Calc!G$1222</f>
        <v>£m</v>
      </c>
      <c r="H2028" s="209"/>
    </row>
    <row r="2029" spans="1:8" s="208" customFormat="1" hidden="1" outlineLevel="2" x14ac:dyDescent="0.2">
      <c r="A2029" s="217"/>
      <c r="B2029" s="217"/>
      <c r="C2029" s="218"/>
      <c r="D2029" s="219"/>
      <c r="E2029" s="208" t="str">
        <f xml:space="preserve"> Calc!E$1223</f>
        <v xml:space="preserve">Ofwat - PR24 Innovation and water efficiency revenue adjustment eligible for tax uplift in 2027-28 CPIH FYA prices (ADDN1) </v>
      </c>
      <c r="F2029" s="209">
        <f xml:space="preserve"> Calc!F$1223</f>
        <v>0</v>
      </c>
      <c r="G2029" s="208" t="str">
        <f xml:space="preserve"> Calc!G$1223</f>
        <v>£m</v>
      </c>
      <c r="H2029" s="209"/>
    </row>
    <row r="2030" spans="1:8" s="208" customFormat="1" hidden="1" outlineLevel="2" x14ac:dyDescent="0.2">
      <c r="A2030" s="217"/>
      <c r="B2030" s="217"/>
      <c r="C2030" s="218"/>
      <c r="D2030" s="219"/>
      <c r="E2030" s="208" t="str">
        <f xml:space="preserve"> Calc!E$1224</f>
        <v xml:space="preserve">Ofwat - PR24 Innovation and water efficiency revenue adjustment eligible for tax uplift in 2027-28 CPIH FYA prices (ADDN2) </v>
      </c>
      <c r="F2030" s="209">
        <f xml:space="preserve"> Calc!F$1224</f>
        <v>0</v>
      </c>
      <c r="G2030" s="208" t="str">
        <f xml:space="preserve"> Calc!G$1224</f>
        <v>£m</v>
      </c>
      <c r="H2030" s="209"/>
    </row>
    <row r="2031" spans="1:8" s="208" customFormat="1" hidden="1" outlineLevel="2" x14ac:dyDescent="0.2">
      <c r="A2031" s="217"/>
      <c r="B2031" s="217"/>
      <c r="C2031" s="218"/>
      <c r="D2031" s="219"/>
      <c r="E2031" s="208" t="str">
        <f xml:space="preserve"> Calc!E$1225</f>
        <v xml:space="preserve">Ofwat - PR24 Innovation and water efficiency revenue adjustment eligible for tax uplift in 2027-28 CPIH FYA prices (Residential retail) </v>
      </c>
      <c r="F2031" s="209">
        <f xml:space="preserve"> Calc!F$1225</f>
        <v>0</v>
      </c>
      <c r="G2031" s="208" t="str">
        <f xml:space="preserve"> Calc!G$1225</f>
        <v>£m</v>
      </c>
      <c r="H2031" s="209"/>
    </row>
    <row r="2032" spans="1:8" s="208" customFormat="1" hidden="1" outlineLevel="2" x14ac:dyDescent="0.2">
      <c r="A2032" s="217"/>
      <c r="B2032" s="217"/>
      <c r="C2032" s="218"/>
      <c r="D2032" s="219"/>
      <c r="E2032" s="208" t="str">
        <f xml:space="preserve"> Calc!E$1226</f>
        <v xml:space="preserve">Ofwat - PR24 Innovation and water efficiency revenue adjustment eligible for tax uplift in 2027-28 CPIH FYA prices (Business retail) </v>
      </c>
      <c r="F2032" s="209">
        <f xml:space="preserve"> Calc!F$1226</f>
        <v>0</v>
      </c>
      <c r="G2032" s="208" t="str">
        <f xml:space="preserve"> Calc!G$1226</f>
        <v>£m</v>
      </c>
      <c r="H2032" s="209"/>
    </row>
    <row r="2033" spans="1:8" hidden="1" outlineLevel="2" x14ac:dyDescent="0.2">
      <c r="A2033" s="3"/>
      <c r="B2033" s="3"/>
      <c r="C2033" s="10"/>
      <c r="D2033" s="11"/>
      <c r="E2033" s="211" t="s">
        <v>769</v>
      </c>
      <c r="F2033" s="212">
        <f xml:space="preserve"> INDEX( $F$2025:$F$2032,MATCH("*(WWN)*", $E$2025:$E$2032,0 ))</f>
        <v>0</v>
      </c>
      <c r="G2033" s="211" t="s">
        <v>199</v>
      </c>
      <c r="H2033" s="4"/>
    </row>
    <row r="2034" spans="1:8" hidden="1" outlineLevel="2" x14ac:dyDescent="0.2"/>
    <row r="2035" spans="1:8" hidden="1" outlineLevel="2" x14ac:dyDescent="0.2"/>
    <row r="2036" spans="1:8" hidden="1" outlineLevel="2" x14ac:dyDescent="0.2">
      <c r="B2036" s="33" t="s">
        <v>1773</v>
      </c>
    </row>
    <row r="2037" spans="1:8" s="208" customFormat="1" hidden="1" outlineLevel="2" x14ac:dyDescent="0.2">
      <c r="A2037" s="217"/>
      <c r="B2037" s="217"/>
      <c r="C2037" s="218"/>
      <c r="D2037" s="219"/>
      <c r="E2037" s="208" t="str">
        <f xml:space="preserve"> Calc!E$1246</f>
        <v xml:space="preserve">Ofwat - PR24 QAA revenue adjustment eligible for tax uplift in 2027-28 CPIH FYA prices (WR) </v>
      </c>
      <c r="F2037" s="209">
        <f xml:space="preserve"> Calc!F$1246</f>
        <v>0</v>
      </c>
      <c r="G2037" s="208" t="str">
        <f xml:space="preserve"> Calc!G$1246</f>
        <v>£m</v>
      </c>
      <c r="H2037" s="209"/>
    </row>
    <row r="2038" spans="1:8" s="208" customFormat="1" hidden="1" outlineLevel="2" x14ac:dyDescent="0.2">
      <c r="A2038" s="217"/>
      <c r="B2038" s="217"/>
      <c r="C2038" s="218"/>
      <c r="D2038" s="219"/>
      <c r="E2038" s="208" t="str">
        <f xml:space="preserve"> Calc!E$1247</f>
        <v xml:space="preserve">Ofwat - PR24 QAA revenue adjustment eligible for tax uplift in 2027-28 CPIH FYA prices (WN) </v>
      </c>
      <c r="F2038" s="209">
        <f xml:space="preserve"> Calc!F$1247</f>
        <v>0</v>
      </c>
      <c r="G2038" s="208" t="str">
        <f xml:space="preserve"> Calc!G$1247</f>
        <v>£m</v>
      </c>
      <c r="H2038" s="209"/>
    </row>
    <row r="2039" spans="1:8" s="208" customFormat="1" hidden="1" outlineLevel="2" x14ac:dyDescent="0.2">
      <c r="A2039" s="217"/>
      <c r="B2039" s="217"/>
      <c r="C2039" s="218"/>
      <c r="D2039" s="219"/>
      <c r="E2039" s="208" t="str">
        <f xml:space="preserve"> Calc!E$1248</f>
        <v xml:space="preserve">Ofwat - PR24 QAA revenue adjustment eligible for tax uplift in 2027-28 CPIH FYA prices (WWN) </v>
      </c>
      <c r="F2039" s="209">
        <f xml:space="preserve"> Calc!F$1248</f>
        <v>0</v>
      </c>
      <c r="G2039" s="208" t="str">
        <f xml:space="preserve"> Calc!G$1248</f>
        <v>£m</v>
      </c>
      <c r="H2039" s="209"/>
    </row>
    <row r="2040" spans="1:8" s="208" customFormat="1" hidden="1" outlineLevel="2" x14ac:dyDescent="0.2">
      <c r="A2040" s="217"/>
      <c r="B2040" s="217"/>
      <c r="C2040" s="218"/>
      <c r="D2040" s="219"/>
      <c r="E2040" s="208" t="str">
        <f xml:space="preserve"> Calc!E$1249</f>
        <v xml:space="preserve">Ofwat - PR24 QAA revenue adjustment eligible for tax uplift in 2027-28 CPIH FYA prices (BR) </v>
      </c>
      <c r="F2040" s="209">
        <f xml:space="preserve"> Calc!F$1249</f>
        <v>0</v>
      </c>
      <c r="G2040" s="208" t="str">
        <f xml:space="preserve"> Calc!G$1249</f>
        <v>£m</v>
      </c>
      <c r="H2040" s="209"/>
    </row>
    <row r="2041" spans="1:8" s="208" customFormat="1" hidden="1" outlineLevel="2" x14ac:dyDescent="0.2">
      <c r="A2041" s="217"/>
      <c r="B2041" s="217"/>
      <c r="C2041" s="218"/>
      <c r="D2041" s="219"/>
      <c r="E2041" s="208" t="str">
        <f xml:space="preserve"> Calc!E$1250</f>
        <v xml:space="preserve">Ofwat - PR24 QAA revenue adjustment eligible for tax uplift in 2027-28 CPIH FYA prices (ADDN1) </v>
      </c>
      <c r="F2041" s="209">
        <f xml:space="preserve"> Calc!F$1250</f>
        <v>0</v>
      </c>
      <c r="G2041" s="208" t="str">
        <f xml:space="preserve"> Calc!G$1250</f>
        <v>£m</v>
      </c>
      <c r="H2041" s="209"/>
    </row>
    <row r="2042" spans="1:8" s="208" customFormat="1" hidden="1" outlineLevel="2" x14ac:dyDescent="0.2">
      <c r="A2042" s="217"/>
      <c r="B2042" s="217"/>
      <c r="C2042" s="218"/>
      <c r="D2042" s="219"/>
      <c r="E2042" s="208" t="str">
        <f xml:space="preserve"> Calc!E$1251</f>
        <v xml:space="preserve">Ofwat - PR24 QAA revenue adjustment eligible for tax uplift in 2027-28 CPIH FYA prices (ADDN2) </v>
      </c>
      <c r="F2042" s="209">
        <f xml:space="preserve"> Calc!F$1251</f>
        <v>0</v>
      </c>
      <c r="G2042" s="208" t="str">
        <f xml:space="preserve"> Calc!G$1251</f>
        <v>£m</v>
      </c>
      <c r="H2042" s="209"/>
    </row>
    <row r="2043" spans="1:8" s="208" customFormat="1" hidden="1" outlineLevel="2" x14ac:dyDescent="0.2">
      <c r="A2043" s="217"/>
      <c r="B2043" s="217"/>
      <c r="C2043" s="218"/>
      <c r="D2043" s="219"/>
      <c r="E2043" s="208" t="str">
        <f xml:space="preserve"> Calc!E$1252</f>
        <v xml:space="preserve">Ofwat - PR24 QAA revenue adjustment eligible for tax uplift in 2027-28 CPIH FYA prices (Residential retail) </v>
      </c>
      <c r="F2043" s="209">
        <f xml:space="preserve"> Calc!F$1252</f>
        <v>0</v>
      </c>
      <c r="G2043" s="208" t="str">
        <f xml:space="preserve"> Calc!G$1252</f>
        <v>£m</v>
      </c>
      <c r="H2043" s="209"/>
    </row>
    <row r="2044" spans="1:8" s="208" customFormat="1" hidden="1" outlineLevel="2" x14ac:dyDescent="0.2">
      <c r="A2044" s="217"/>
      <c r="B2044" s="217"/>
      <c r="C2044" s="218"/>
      <c r="D2044" s="219"/>
      <c r="E2044" s="208" t="str">
        <f xml:space="preserve"> Calc!E$1253</f>
        <v xml:space="preserve">Ofwat - PR24 QAA revenue adjustment eligible for tax uplift in 2027-28 CPIH FYA prices (Business retail) </v>
      </c>
      <c r="F2044" s="209">
        <f xml:space="preserve"> Calc!F$1253</f>
        <v>0</v>
      </c>
      <c r="G2044" s="208" t="str">
        <f xml:space="preserve"> Calc!G$1253</f>
        <v>£m</v>
      </c>
      <c r="H2044" s="209"/>
    </row>
    <row r="2045" spans="1:8" hidden="1" outlineLevel="2" x14ac:dyDescent="0.2">
      <c r="A2045" s="3"/>
      <c r="B2045" s="3"/>
      <c r="C2045" s="10"/>
      <c r="D2045" s="11"/>
      <c r="E2045" s="211" t="s">
        <v>1773</v>
      </c>
      <c r="F2045" s="212">
        <f xml:space="preserve"> INDEX( $F$2037:$F$2044,MATCH("*(WWN)*", $E$2037:$E$2044,0 ))</f>
        <v>0</v>
      </c>
      <c r="G2045" s="211" t="s">
        <v>199</v>
      </c>
      <c r="H2045" s="4"/>
    </row>
    <row r="2046" spans="1:8" hidden="1" outlineLevel="2" x14ac:dyDescent="0.2"/>
    <row r="2047" spans="1:8" hidden="1" outlineLevel="2" x14ac:dyDescent="0.2"/>
    <row r="2048" spans="1:8" hidden="1" outlineLevel="2" x14ac:dyDescent="0.2">
      <c r="B2048" s="33" t="s">
        <v>1774</v>
      </c>
    </row>
    <row r="2049" spans="1:8" s="208" customFormat="1" hidden="1" outlineLevel="2" x14ac:dyDescent="0.2">
      <c r="A2049" s="217"/>
      <c r="B2049" s="217"/>
      <c r="C2049" s="218"/>
      <c r="D2049" s="219"/>
      <c r="E2049" s="208" t="str">
        <f xml:space="preserve"> Calc!E$1273</f>
        <v xml:space="preserve">Ofwat - Other revenue adjustment eligible for tax uplift in 2027-28 CPIH FYA prices (WR) </v>
      </c>
      <c r="F2049" s="209">
        <f xml:space="preserve"> Calc!F$1273</f>
        <v>0</v>
      </c>
      <c r="G2049" s="208" t="str">
        <f xml:space="preserve"> Calc!G$1273</f>
        <v>£m</v>
      </c>
      <c r="H2049" s="209"/>
    </row>
    <row r="2050" spans="1:8" s="208" customFormat="1" hidden="1" outlineLevel="2" x14ac:dyDescent="0.2">
      <c r="A2050" s="217"/>
      <c r="B2050" s="217"/>
      <c r="C2050" s="218"/>
      <c r="D2050" s="219"/>
      <c r="E2050" s="208" t="str">
        <f xml:space="preserve"> Calc!E$1274</f>
        <v xml:space="preserve">Ofwat - Other revenue adjustment eligible for tax uplift in 2027-28 CPIH FYA prices (WN) </v>
      </c>
      <c r="F2050" s="209">
        <f xml:space="preserve"> Calc!F$1274</f>
        <v>0</v>
      </c>
      <c r="G2050" s="208" t="str">
        <f xml:space="preserve"> Calc!G$1274</f>
        <v>£m</v>
      </c>
      <c r="H2050" s="209"/>
    </row>
    <row r="2051" spans="1:8" s="208" customFormat="1" hidden="1" outlineLevel="2" x14ac:dyDescent="0.2">
      <c r="A2051" s="217"/>
      <c r="B2051" s="217"/>
      <c r="C2051" s="218"/>
      <c r="D2051" s="219"/>
      <c r="E2051" s="208" t="str">
        <f xml:space="preserve"> Calc!E$1275</f>
        <v xml:space="preserve">Ofwat - Other revenue adjustment eligible for tax uplift in 2027-28 CPIH FYA prices (WWN) </v>
      </c>
      <c r="F2051" s="209">
        <f xml:space="preserve"> Calc!F$1275</f>
        <v>0</v>
      </c>
      <c r="G2051" s="208" t="str">
        <f xml:space="preserve"> Calc!G$1275</f>
        <v>£m</v>
      </c>
      <c r="H2051" s="209"/>
    </row>
    <row r="2052" spans="1:8" s="208" customFormat="1" hidden="1" outlineLevel="2" x14ac:dyDescent="0.2">
      <c r="A2052" s="217"/>
      <c r="B2052" s="217"/>
      <c r="C2052" s="218"/>
      <c r="D2052" s="219"/>
      <c r="E2052" s="208" t="str">
        <f xml:space="preserve"> Calc!E$1276</f>
        <v xml:space="preserve">Ofwat - Other revenue adjustment eligible for tax uplift in 2027-28 CPIH FYA prices (BR) </v>
      </c>
      <c r="F2052" s="209">
        <f xml:space="preserve"> Calc!F$1276</f>
        <v>0</v>
      </c>
      <c r="G2052" s="208" t="str">
        <f xml:space="preserve"> Calc!G$1276</f>
        <v>£m</v>
      </c>
      <c r="H2052" s="209"/>
    </row>
    <row r="2053" spans="1:8" s="208" customFormat="1" hidden="1" outlineLevel="2" x14ac:dyDescent="0.2">
      <c r="A2053" s="217"/>
      <c r="B2053" s="217"/>
      <c r="C2053" s="218"/>
      <c r="D2053" s="219"/>
      <c r="E2053" s="208" t="str">
        <f xml:space="preserve"> Calc!E$1277</f>
        <v xml:space="preserve">Ofwat - Other revenue adjustment eligible for tax uplift in 2027-28 CPIH FYA prices (ADDN1) </v>
      </c>
      <c r="F2053" s="209">
        <f xml:space="preserve"> Calc!F$1277</f>
        <v>0</v>
      </c>
      <c r="G2053" s="208" t="str">
        <f xml:space="preserve"> Calc!G$1277</f>
        <v>£m</v>
      </c>
      <c r="H2053" s="209"/>
    </row>
    <row r="2054" spans="1:8" s="208" customFormat="1" hidden="1" outlineLevel="2" x14ac:dyDescent="0.2">
      <c r="A2054" s="217"/>
      <c r="B2054" s="217"/>
      <c r="C2054" s="218"/>
      <c r="D2054" s="219"/>
      <c r="E2054" s="208" t="str">
        <f xml:space="preserve"> Calc!E$1278</f>
        <v xml:space="preserve">Ofwat - Other revenue adjustment eligible for tax uplift in 2027-28 CPIH FYA prices (ADDN2) </v>
      </c>
      <c r="F2054" s="209">
        <f xml:space="preserve"> Calc!F$1278</f>
        <v>0</v>
      </c>
      <c r="G2054" s="208" t="str">
        <f xml:space="preserve"> Calc!G$1278</f>
        <v>£m</v>
      </c>
      <c r="H2054" s="209"/>
    </row>
    <row r="2055" spans="1:8" s="208" customFormat="1" hidden="1" outlineLevel="2" x14ac:dyDescent="0.2">
      <c r="A2055" s="217"/>
      <c r="B2055" s="217"/>
      <c r="C2055" s="218"/>
      <c r="D2055" s="219"/>
      <c r="E2055" s="208" t="str">
        <f xml:space="preserve"> Calc!E$1279</f>
        <v xml:space="preserve">Ofwat - Other revenue adjustment eligible for tax uplift in 2027-28 CPIH FYA prices (Residential retail) </v>
      </c>
      <c r="F2055" s="209">
        <f xml:space="preserve"> Calc!F$1279</f>
        <v>0</v>
      </c>
      <c r="G2055" s="208" t="str">
        <f xml:space="preserve"> Calc!G$1279</f>
        <v>£m</v>
      </c>
      <c r="H2055" s="209"/>
    </row>
    <row r="2056" spans="1:8" s="208" customFormat="1" hidden="1" outlineLevel="2" x14ac:dyDescent="0.2">
      <c r="A2056" s="217"/>
      <c r="B2056" s="217"/>
      <c r="C2056" s="218"/>
      <c r="D2056" s="219"/>
      <c r="E2056" s="208" t="str">
        <f xml:space="preserve"> Calc!E$1280</f>
        <v xml:space="preserve">Ofwat - Other revenue adjustment eligible for tax uplift in 2027-28 CPIH FYA prices (Business retail) </v>
      </c>
      <c r="F2056" s="209">
        <f xml:space="preserve"> Calc!F$1280</f>
        <v>0</v>
      </c>
      <c r="G2056" s="208" t="str">
        <f xml:space="preserve"> Calc!G$1280</f>
        <v>£m</v>
      </c>
      <c r="H2056" s="209"/>
    </row>
    <row r="2057" spans="1:8" hidden="1" outlineLevel="2" x14ac:dyDescent="0.2">
      <c r="A2057" s="3"/>
      <c r="B2057" s="3"/>
      <c r="C2057" s="10"/>
      <c r="D2057" s="11"/>
      <c r="E2057" s="211" t="s">
        <v>1774</v>
      </c>
      <c r="F2057" s="212">
        <f xml:space="preserve"> INDEX( $F$2049:$F$2056,MATCH("*(WWN)*", $E$2049:$E$2056,0 ))</f>
        <v>0</v>
      </c>
      <c r="G2057" s="211" t="s">
        <v>199</v>
      </c>
      <c r="H2057" s="4"/>
    </row>
    <row r="2058" spans="1:8" hidden="1" outlineLevel="2" x14ac:dyDescent="0.2"/>
    <row r="2059" spans="1:8" hidden="1" outlineLevel="2" x14ac:dyDescent="0.2"/>
    <row r="2060" spans="1:8" hidden="1" outlineLevel="2" x14ac:dyDescent="0.2">
      <c r="B2060" s="33" t="s">
        <v>2894</v>
      </c>
    </row>
    <row r="2061" spans="1:8" s="208" customFormat="1" hidden="1" outlineLevel="2" x14ac:dyDescent="0.2">
      <c r="A2061" s="217"/>
      <c r="B2061" s="217"/>
      <c r="C2061" s="218"/>
      <c r="D2061" s="219"/>
      <c r="E2061" s="208" t="str">
        <f xml:space="preserve"> Calc!E$1030</f>
        <v xml:space="preserve">Ofwat - PR24 Delivery mechanism (DM) revenue adjustment eligible for tax uplift in 2027-28 CPIH FYA prices (WR) </v>
      </c>
      <c r="F2061" s="209">
        <f xml:space="preserve"> Calc!F$1030</f>
        <v>0</v>
      </c>
      <c r="G2061" s="208" t="str">
        <f xml:space="preserve"> Calc!G$1030</f>
        <v>£m</v>
      </c>
      <c r="H2061" s="209"/>
    </row>
    <row r="2062" spans="1:8" s="208" customFormat="1" hidden="1" outlineLevel="2" x14ac:dyDescent="0.2">
      <c r="A2062" s="217"/>
      <c r="B2062" s="217"/>
      <c r="C2062" s="218"/>
      <c r="D2062" s="219"/>
      <c r="E2062" s="208" t="str">
        <f xml:space="preserve"> Calc!E$1031</f>
        <v xml:space="preserve">Ofwat - PR24 Delivery mechanism (DM) revenue adjustment eligible for tax uplift in 2027-28 CPIH FYA prices (WN) </v>
      </c>
      <c r="F2062" s="209">
        <f xml:space="preserve"> Calc!F$1031</f>
        <v>0</v>
      </c>
      <c r="G2062" s="208" t="str">
        <f xml:space="preserve"> Calc!G$1031</f>
        <v>£m</v>
      </c>
      <c r="H2062" s="209"/>
    </row>
    <row r="2063" spans="1:8" s="208" customFormat="1" hidden="1" outlineLevel="2" x14ac:dyDescent="0.2">
      <c r="A2063" s="217"/>
      <c r="B2063" s="217"/>
      <c r="C2063" s="218"/>
      <c r="D2063" s="219"/>
      <c r="E2063" s="208" t="str">
        <f xml:space="preserve"> Calc!E$1032</f>
        <v xml:space="preserve">Ofwat - PR24 Delivery mechanism (DM) revenue adjustment eligible for tax uplift in 2027-28 CPIH FYA prices (WWN) </v>
      </c>
      <c r="F2063" s="209">
        <f xml:space="preserve"> Calc!F$1032</f>
        <v>0</v>
      </c>
      <c r="G2063" s="208" t="str">
        <f xml:space="preserve"> Calc!G$1032</f>
        <v>£m</v>
      </c>
      <c r="H2063" s="209"/>
    </row>
    <row r="2064" spans="1:8" s="208" customFormat="1" hidden="1" outlineLevel="2" x14ac:dyDescent="0.2">
      <c r="A2064" s="217"/>
      <c r="B2064" s="217"/>
      <c r="C2064" s="218"/>
      <c r="D2064" s="219"/>
      <c r="E2064" s="208" t="str">
        <f xml:space="preserve"> Calc!E$1033</f>
        <v xml:space="preserve">Ofwat - PR24 Delivery mechanism (DM) revenue adjustment eligible for tax uplift in 2027-28 CPIH FYA prices (BR) </v>
      </c>
      <c r="F2064" s="209">
        <f xml:space="preserve"> Calc!F$1033</f>
        <v>0</v>
      </c>
      <c r="G2064" s="208" t="str">
        <f xml:space="preserve"> Calc!G$1033</f>
        <v>£m</v>
      </c>
      <c r="H2064" s="209"/>
    </row>
    <row r="2065" spans="1:8" s="208" customFormat="1" hidden="1" outlineLevel="2" x14ac:dyDescent="0.2">
      <c r="A2065" s="217"/>
      <c r="B2065" s="217"/>
      <c r="C2065" s="218"/>
      <c r="D2065" s="219"/>
      <c r="E2065" s="208" t="str">
        <f xml:space="preserve"> Calc!E$1034</f>
        <v xml:space="preserve">Ofwat - PR24 Delivery mechanism (DM) revenue adjustment eligible for tax uplift in 2027-28 CPIH FYA prices (ADDN1) </v>
      </c>
      <c r="F2065" s="209">
        <f xml:space="preserve"> Calc!F$1034</f>
        <v>0</v>
      </c>
      <c r="G2065" s="208" t="str">
        <f xml:space="preserve"> Calc!G$1034</f>
        <v>£m</v>
      </c>
      <c r="H2065" s="209"/>
    </row>
    <row r="2066" spans="1:8" s="208" customFormat="1" hidden="1" outlineLevel="2" x14ac:dyDescent="0.2">
      <c r="A2066" s="217"/>
      <c r="B2066" s="217"/>
      <c r="C2066" s="218"/>
      <c r="D2066" s="219"/>
      <c r="E2066" s="208" t="str">
        <f xml:space="preserve"> Calc!E$1035</f>
        <v xml:space="preserve">Ofwat - PR24 Delivery mechanism (DM) revenue adjustment eligible for tax uplift in 2027-28 CPIH FYA prices (ADDN2) </v>
      </c>
      <c r="F2066" s="209">
        <f xml:space="preserve"> Calc!F$1035</f>
        <v>0</v>
      </c>
      <c r="G2066" s="208" t="str">
        <f xml:space="preserve"> Calc!G$1035</f>
        <v>£m</v>
      </c>
      <c r="H2066" s="209"/>
    </row>
    <row r="2067" spans="1:8" s="208" customFormat="1" hidden="1" outlineLevel="2" x14ac:dyDescent="0.2">
      <c r="A2067" s="217"/>
      <c r="B2067" s="217"/>
      <c r="C2067" s="218"/>
      <c r="D2067" s="219"/>
      <c r="E2067" s="208" t="str">
        <f xml:space="preserve"> Calc!E$1036</f>
        <v xml:space="preserve">Ofwat - PR24 Delivery mechanism (DM) revenue adjustment eligible for tax uplift in 2027-28 CPIH FYA prices (Residential retail) </v>
      </c>
      <c r="F2067" s="209">
        <f xml:space="preserve"> Calc!F$1036</f>
        <v>0</v>
      </c>
      <c r="G2067" s="208" t="str">
        <f xml:space="preserve"> Calc!G$1036</f>
        <v>£m</v>
      </c>
      <c r="H2067" s="209"/>
    </row>
    <row r="2068" spans="1:8" s="208" customFormat="1" hidden="1" outlineLevel="2" x14ac:dyDescent="0.2">
      <c r="A2068" s="217"/>
      <c r="B2068" s="217"/>
      <c r="C2068" s="218"/>
      <c r="D2068" s="219"/>
      <c r="E2068" s="208" t="str">
        <f xml:space="preserve"> Calc!E$1037</f>
        <v xml:space="preserve">Ofwat - PR24 Delivery mechanism (DM) revenue adjustment eligible for tax uplift in 2027-28 CPIH FYA prices (Business retail) </v>
      </c>
      <c r="F2068" s="209">
        <f xml:space="preserve"> Calc!F$1037</f>
        <v>0</v>
      </c>
      <c r="G2068" s="208" t="str">
        <f xml:space="preserve"> Calc!G$1037</f>
        <v>£m</v>
      </c>
      <c r="H2068" s="209"/>
    </row>
    <row r="2069" spans="1:8" hidden="1" outlineLevel="2" x14ac:dyDescent="0.2">
      <c r="A2069" s="3"/>
      <c r="B2069" s="3"/>
      <c r="C2069" s="10"/>
      <c r="D2069" s="11"/>
      <c r="E2069" s="211" t="s">
        <v>2894</v>
      </c>
      <c r="F2069" s="212">
        <f xml:space="preserve"> INDEX( $F$2061:$F$2068,MATCH("*(WWN)*", $E$2061:$E$2068,0 ))</f>
        <v>0</v>
      </c>
      <c r="G2069" s="211" t="s">
        <v>199</v>
      </c>
      <c r="H2069" s="4"/>
    </row>
    <row r="2070" spans="1:8" hidden="1" outlineLevel="2" x14ac:dyDescent="0.2"/>
    <row r="2071" spans="1:8" hidden="1" outlineLevel="2" x14ac:dyDescent="0.2"/>
    <row r="2072" spans="1:8" hidden="1" outlineLevel="2" x14ac:dyDescent="0.2">
      <c r="B2072" s="33" t="s">
        <v>1580</v>
      </c>
    </row>
    <row r="2073" spans="1:8" s="208" customFormat="1" hidden="1" outlineLevel="2" x14ac:dyDescent="0.2">
      <c r="A2073" s="217"/>
      <c r="B2073" s="217"/>
      <c r="C2073" s="218"/>
      <c r="D2073" s="219"/>
      <c r="E2073" s="208" t="str">
        <f xml:space="preserve"> Calc!E$895</f>
        <v xml:space="preserve">Ofwat - PR24 Residential retail revenue adjustment eligible for tax uplift in 2027-28 CPIH FYA prices (WR) </v>
      </c>
      <c r="F2073" s="209">
        <f xml:space="preserve"> Calc!F$895</f>
        <v>0</v>
      </c>
      <c r="G2073" s="208" t="str">
        <f xml:space="preserve"> Calc!G$895</f>
        <v>£m</v>
      </c>
      <c r="H2073" s="209"/>
    </row>
    <row r="2074" spans="1:8" s="208" customFormat="1" hidden="1" outlineLevel="2" x14ac:dyDescent="0.2">
      <c r="A2074" s="217"/>
      <c r="B2074" s="217"/>
      <c r="C2074" s="218"/>
      <c r="D2074" s="219"/>
      <c r="E2074" s="208" t="str">
        <f xml:space="preserve"> Calc!E$896</f>
        <v xml:space="preserve">Ofwat - PR24 Residential retail revenue adjustment eligible for tax uplift in 2027-28 CPIH FYA prices (WN) </v>
      </c>
      <c r="F2074" s="209">
        <f xml:space="preserve"> Calc!F$896</f>
        <v>0</v>
      </c>
      <c r="G2074" s="208" t="str">
        <f xml:space="preserve"> Calc!G$896</f>
        <v>£m</v>
      </c>
      <c r="H2074" s="209"/>
    </row>
    <row r="2075" spans="1:8" s="208" customFormat="1" hidden="1" outlineLevel="2" x14ac:dyDescent="0.2">
      <c r="A2075" s="217"/>
      <c r="B2075" s="217"/>
      <c r="C2075" s="218"/>
      <c r="D2075" s="219"/>
      <c r="E2075" s="208" t="str">
        <f xml:space="preserve"> Calc!E$897</f>
        <v xml:space="preserve">Ofwat - PR24 Residential retail revenue adjustment eligible for tax uplift in 2027-28 CPIH FYA prices (WWN) </v>
      </c>
      <c r="F2075" s="209">
        <f xml:space="preserve"> Calc!F$897</f>
        <v>0</v>
      </c>
      <c r="G2075" s="208" t="str">
        <f xml:space="preserve"> Calc!G$897</f>
        <v>£m</v>
      </c>
      <c r="H2075" s="209"/>
    </row>
    <row r="2076" spans="1:8" s="208" customFormat="1" hidden="1" outlineLevel="2" x14ac:dyDescent="0.2">
      <c r="A2076" s="217"/>
      <c r="B2076" s="217"/>
      <c r="C2076" s="218"/>
      <c r="D2076" s="219"/>
      <c r="E2076" s="208" t="str">
        <f xml:space="preserve"> Calc!E$898</f>
        <v xml:space="preserve">Ofwat - PR24 Residential retail revenue adjustment eligible for tax uplift in 2027-28 CPIH FYA prices (BR) </v>
      </c>
      <c r="F2076" s="209">
        <f xml:space="preserve"> Calc!F$898</f>
        <v>0</v>
      </c>
      <c r="G2076" s="208" t="str">
        <f xml:space="preserve"> Calc!G$898</f>
        <v>£m</v>
      </c>
      <c r="H2076" s="209"/>
    </row>
    <row r="2077" spans="1:8" s="208" customFormat="1" hidden="1" outlineLevel="2" x14ac:dyDescent="0.2">
      <c r="A2077" s="217"/>
      <c r="B2077" s="217"/>
      <c r="C2077" s="218"/>
      <c r="D2077" s="219"/>
      <c r="E2077" s="208" t="str">
        <f xml:space="preserve"> Calc!E$899</f>
        <v xml:space="preserve">Ofwat - PR24 Residential retail revenue adjustment eligible for tax uplift in 2027-28 CPIH FYA prices (ADDN1) </v>
      </c>
      <c r="F2077" s="209">
        <f xml:space="preserve"> Calc!F$899</f>
        <v>0</v>
      </c>
      <c r="G2077" s="208" t="str">
        <f xml:space="preserve"> Calc!G$899</f>
        <v>£m</v>
      </c>
      <c r="H2077" s="209"/>
    </row>
    <row r="2078" spans="1:8" s="208" customFormat="1" hidden="1" outlineLevel="2" x14ac:dyDescent="0.2">
      <c r="A2078" s="217"/>
      <c r="B2078" s="217"/>
      <c r="C2078" s="218"/>
      <c r="D2078" s="219"/>
      <c r="E2078" s="208" t="str">
        <f xml:space="preserve"> Calc!E$900</f>
        <v xml:space="preserve">Ofwat - PR24 Residential retail revenue adjustment eligible for tax uplift in 2027-28 CPIH FYA prices (ADDN2) </v>
      </c>
      <c r="F2078" s="209">
        <f xml:space="preserve"> Calc!F$900</f>
        <v>0</v>
      </c>
      <c r="G2078" s="208" t="str">
        <f xml:space="preserve"> Calc!G$900</f>
        <v>£m</v>
      </c>
      <c r="H2078" s="209"/>
    </row>
    <row r="2079" spans="1:8" s="208" customFormat="1" hidden="1" outlineLevel="2" x14ac:dyDescent="0.2">
      <c r="A2079" s="217"/>
      <c r="B2079" s="217"/>
      <c r="C2079" s="218"/>
      <c r="D2079" s="219"/>
      <c r="E2079" s="208" t="str">
        <f xml:space="preserve"> Calc!E$901</f>
        <v xml:space="preserve">Ofwat - PR24 Residential retail revenue adjustment eligible for tax uplift in 2027-28 CPIH FYA prices (Residential retail) </v>
      </c>
      <c r="F2079" s="209">
        <f xml:space="preserve"> Calc!F$901</f>
        <v>0</v>
      </c>
      <c r="G2079" s="208" t="str">
        <f xml:space="preserve"> Calc!G$901</f>
        <v>£m</v>
      </c>
      <c r="H2079" s="209"/>
    </row>
    <row r="2080" spans="1:8" s="208" customFormat="1" hidden="1" outlineLevel="2" x14ac:dyDescent="0.2">
      <c r="A2080" s="217"/>
      <c r="B2080" s="217"/>
      <c r="C2080" s="218"/>
      <c r="D2080" s="219"/>
      <c r="E2080" s="208" t="str">
        <f xml:space="preserve"> Calc!E$902</f>
        <v xml:space="preserve">Ofwat - PR24 Residential retail revenue adjustment eligible for tax uplift in 2027-28 CPIH FYA prices (Business retail) </v>
      </c>
      <c r="F2080" s="209">
        <f xml:space="preserve"> Calc!F$902</f>
        <v>0</v>
      </c>
      <c r="G2080" s="208" t="str">
        <f xml:space="preserve"> Calc!G$902</f>
        <v>£m</v>
      </c>
      <c r="H2080" s="209"/>
    </row>
    <row r="2081" spans="1:8" hidden="1" outlineLevel="2" x14ac:dyDescent="0.2">
      <c r="A2081" s="3"/>
      <c r="B2081" s="3"/>
      <c r="C2081" s="10"/>
      <c r="D2081" s="11"/>
      <c r="E2081" s="211" t="s">
        <v>1580</v>
      </c>
      <c r="F2081" s="212">
        <f xml:space="preserve"> INDEX( $F$2073:$F$2080,MATCH("*(WWN)*", $E$2073:$E$2080,0 ))</f>
        <v>0</v>
      </c>
      <c r="G2081" s="211" t="s">
        <v>199</v>
      </c>
      <c r="H2081" s="4"/>
    </row>
    <row r="2082" spans="1:8" hidden="1" outlineLevel="2" x14ac:dyDescent="0.2"/>
    <row r="2083" spans="1:8" hidden="1" outlineLevel="2" x14ac:dyDescent="0.2"/>
    <row r="2084" spans="1:8" hidden="1" outlineLevel="2" x14ac:dyDescent="0.2">
      <c r="B2084" s="33" t="s">
        <v>2129</v>
      </c>
    </row>
    <row r="2085" spans="1:8" s="208" customFormat="1" hidden="1" outlineLevel="2" x14ac:dyDescent="0.2">
      <c r="A2085" s="217"/>
      <c r="B2085" s="217"/>
      <c r="C2085" s="218"/>
      <c r="D2085" s="219"/>
      <c r="E2085" s="208" t="str">
        <f xml:space="preserve"> Calc!E$786</f>
        <v xml:space="preserve">Ofwat - PR24 RFI revenue adjustment eligible for tax uplift in 2027-28 CPIH FYA prices (WR) </v>
      </c>
      <c r="F2085" s="209">
        <f xml:space="preserve"> Calc!F$786</f>
        <v>0</v>
      </c>
      <c r="G2085" s="208" t="str">
        <f xml:space="preserve"> Calc!G$786</f>
        <v>£m</v>
      </c>
      <c r="H2085" s="209"/>
    </row>
    <row r="2086" spans="1:8" s="208" customFormat="1" hidden="1" outlineLevel="2" x14ac:dyDescent="0.2">
      <c r="A2086" s="217"/>
      <c r="B2086" s="217"/>
      <c r="C2086" s="218"/>
      <c r="D2086" s="219"/>
      <c r="E2086" s="208" t="str">
        <f xml:space="preserve"> Calc!E$787</f>
        <v xml:space="preserve">Ofwat - PR24 RFI revenue adjustment eligible for tax uplift in 2027-28 CPIH FYA prices (WN) </v>
      </c>
      <c r="F2086" s="209">
        <f xml:space="preserve"> Calc!F$787</f>
        <v>0</v>
      </c>
      <c r="G2086" s="208" t="str">
        <f xml:space="preserve"> Calc!G$787</f>
        <v>£m</v>
      </c>
      <c r="H2086" s="209"/>
    </row>
    <row r="2087" spans="1:8" s="208" customFormat="1" hidden="1" outlineLevel="2" x14ac:dyDescent="0.2">
      <c r="A2087" s="217"/>
      <c r="B2087" s="217"/>
      <c r="C2087" s="218"/>
      <c r="D2087" s="219"/>
      <c r="E2087" s="208" t="str">
        <f xml:space="preserve"> Calc!E$788</f>
        <v xml:space="preserve">Ofwat - PR24 RFI revenue adjustment eligible for tax uplift in 2027-28 CPIH FYA prices (WWN) </v>
      </c>
      <c r="F2087" s="209">
        <f xml:space="preserve"> Calc!F$788</f>
        <v>0</v>
      </c>
      <c r="G2087" s="208" t="str">
        <f xml:space="preserve"> Calc!G$788</f>
        <v>£m</v>
      </c>
      <c r="H2087" s="209"/>
    </row>
    <row r="2088" spans="1:8" s="208" customFormat="1" hidden="1" outlineLevel="2" x14ac:dyDescent="0.2">
      <c r="A2088" s="217"/>
      <c r="B2088" s="217"/>
      <c r="C2088" s="218"/>
      <c r="D2088" s="219"/>
      <c r="E2088" s="208" t="str">
        <f xml:space="preserve"> Calc!E$789</f>
        <v xml:space="preserve">Ofwat - PR24 RFI revenue adjustment eligible for tax uplift in 2027-28 CPIH FYA prices (BR) </v>
      </c>
      <c r="F2088" s="209">
        <f xml:space="preserve"> Calc!F$789</f>
        <v>0</v>
      </c>
      <c r="G2088" s="208" t="str">
        <f xml:space="preserve"> Calc!G$789</f>
        <v>£m</v>
      </c>
      <c r="H2088" s="209"/>
    </row>
    <row r="2089" spans="1:8" s="208" customFormat="1" hidden="1" outlineLevel="2" x14ac:dyDescent="0.2">
      <c r="A2089" s="217"/>
      <c r="B2089" s="217"/>
      <c r="C2089" s="218"/>
      <c r="D2089" s="219"/>
      <c r="E2089" s="208" t="str">
        <f xml:space="preserve"> Calc!E$790</f>
        <v xml:space="preserve">Ofwat - PR24 RFI revenue adjustment eligible for tax uplift in 2027-28 CPIH FYA prices (ADDN1) </v>
      </c>
      <c r="F2089" s="209">
        <f xml:space="preserve"> Calc!F$790</f>
        <v>0</v>
      </c>
      <c r="G2089" s="208" t="str">
        <f xml:space="preserve"> Calc!G$790</f>
        <v>£m</v>
      </c>
      <c r="H2089" s="209"/>
    </row>
    <row r="2090" spans="1:8" s="208" customFormat="1" hidden="1" outlineLevel="2" x14ac:dyDescent="0.2">
      <c r="A2090" s="217"/>
      <c r="B2090" s="217"/>
      <c r="C2090" s="218"/>
      <c r="D2090" s="219"/>
      <c r="E2090" s="208" t="str">
        <f xml:space="preserve"> Calc!E$791</f>
        <v xml:space="preserve">Ofwat - PR24 RFI revenue adjustment eligible for tax uplift in 2027-28 CPIH FYA prices (ADDN2) </v>
      </c>
      <c r="F2090" s="209">
        <f xml:space="preserve"> Calc!F$791</f>
        <v>0</v>
      </c>
      <c r="G2090" s="208" t="str">
        <f xml:space="preserve"> Calc!G$791</f>
        <v>£m</v>
      </c>
      <c r="H2090" s="209"/>
    </row>
    <row r="2091" spans="1:8" s="208" customFormat="1" hidden="1" outlineLevel="2" x14ac:dyDescent="0.2">
      <c r="A2091" s="217"/>
      <c r="B2091" s="217"/>
      <c r="C2091" s="218"/>
      <c r="D2091" s="219"/>
      <c r="E2091" s="208" t="str">
        <f xml:space="preserve"> Calc!E$792</f>
        <v xml:space="preserve">Ofwat - PR24 RFI revenue adjustment eligible for tax uplift in 2027-28 CPIH FYA prices (Residential retail) </v>
      </c>
      <c r="F2091" s="209">
        <f xml:space="preserve"> Calc!F$792</f>
        <v>0</v>
      </c>
      <c r="G2091" s="208" t="str">
        <f xml:space="preserve"> Calc!G$792</f>
        <v>£m</v>
      </c>
      <c r="H2091" s="209"/>
    </row>
    <row r="2092" spans="1:8" s="208" customFormat="1" hidden="1" outlineLevel="2" x14ac:dyDescent="0.2">
      <c r="A2092" s="217"/>
      <c r="B2092" s="217"/>
      <c r="C2092" s="218"/>
      <c r="D2092" s="219"/>
      <c r="E2092" s="208" t="str">
        <f xml:space="preserve"> Calc!E$793</f>
        <v xml:space="preserve">Ofwat - PR24 RFI revenue adjustment eligible for tax uplift in 2027-28 CPIH FYA prices (Business retail) </v>
      </c>
      <c r="F2092" s="209">
        <f xml:space="preserve"> Calc!F$793</f>
        <v>0</v>
      </c>
      <c r="G2092" s="208" t="str">
        <f xml:space="preserve"> Calc!G$793</f>
        <v>£m</v>
      </c>
      <c r="H2092" s="209"/>
    </row>
    <row r="2093" spans="1:8" hidden="1" outlineLevel="2" x14ac:dyDescent="0.2">
      <c r="A2093" s="3"/>
      <c r="B2093" s="3"/>
      <c r="C2093" s="10"/>
      <c r="D2093" s="11"/>
      <c r="E2093" s="211" t="s">
        <v>2129</v>
      </c>
      <c r="F2093" s="212">
        <f xml:space="preserve"> INDEX( $F$2085:$F$2092,MATCH("*(WWN)*", $E$2085:$E$2092,0 ))</f>
        <v>0</v>
      </c>
      <c r="G2093" s="211" t="s">
        <v>199</v>
      </c>
      <c r="H2093" s="4"/>
    </row>
    <row r="2094" spans="1:8" hidden="1" outlineLevel="2" x14ac:dyDescent="0.2"/>
    <row r="2095" spans="1:8" hidden="1" outlineLevel="2" x14ac:dyDescent="0.2"/>
    <row r="2096" spans="1:8" hidden="1" outlineLevel="2" x14ac:dyDescent="0.2">
      <c r="B2096" s="33" t="s">
        <v>954</v>
      </c>
    </row>
    <row r="2097" spans="1:8" s="208" customFormat="1" hidden="1" outlineLevel="2" x14ac:dyDescent="0.2">
      <c r="A2097" s="217"/>
      <c r="B2097" s="217"/>
      <c r="C2097" s="218"/>
      <c r="D2097" s="219"/>
      <c r="E2097" s="208" t="str">
        <f xml:space="preserve"> Calc!E$841</f>
        <v xml:space="preserve">Ofwat - PR24 Bioresources revenue adjustment eligible for tax uplift in 2027-28 CPIH FYA prices (WR) </v>
      </c>
      <c r="F2097" s="209">
        <f xml:space="preserve"> Calc!F$841</f>
        <v>0</v>
      </c>
      <c r="G2097" s="208" t="str">
        <f xml:space="preserve"> Calc!G$841</f>
        <v>£m</v>
      </c>
      <c r="H2097" s="209"/>
    </row>
    <row r="2098" spans="1:8" s="208" customFormat="1" hidden="1" outlineLevel="2" x14ac:dyDescent="0.2">
      <c r="A2098" s="217"/>
      <c r="B2098" s="217"/>
      <c r="C2098" s="218"/>
      <c r="D2098" s="219"/>
      <c r="E2098" s="208" t="str">
        <f xml:space="preserve"> Calc!E$842</f>
        <v xml:space="preserve">Ofwat - PR24 Bioresources revenue adjustment eligible for tax uplift in 2027-28 CPIH FYA prices (WN) </v>
      </c>
      <c r="F2098" s="209">
        <f xml:space="preserve"> Calc!F$842</f>
        <v>0</v>
      </c>
      <c r="G2098" s="208" t="str">
        <f xml:space="preserve"> Calc!G$842</f>
        <v>£m</v>
      </c>
      <c r="H2098" s="209"/>
    </row>
    <row r="2099" spans="1:8" s="208" customFormat="1" hidden="1" outlineLevel="2" x14ac:dyDescent="0.2">
      <c r="A2099" s="217"/>
      <c r="B2099" s="217"/>
      <c r="C2099" s="218"/>
      <c r="D2099" s="219"/>
      <c r="E2099" s="208" t="str">
        <f xml:space="preserve"> Calc!E$843</f>
        <v xml:space="preserve">Ofwat - PR24 Bioresources revenue adjustment eligible for tax uplift in 2027-28 CPIH FYA prices (WWN) </v>
      </c>
      <c r="F2099" s="209">
        <f xml:space="preserve"> Calc!F$843</f>
        <v>0</v>
      </c>
      <c r="G2099" s="208" t="str">
        <f xml:space="preserve"> Calc!G$843</f>
        <v>£m</v>
      </c>
      <c r="H2099" s="209"/>
    </row>
    <row r="2100" spans="1:8" s="208" customFormat="1" hidden="1" outlineLevel="2" x14ac:dyDescent="0.2">
      <c r="A2100" s="217"/>
      <c r="B2100" s="217"/>
      <c r="C2100" s="218"/>
      <c r="D2100" s="219"/>
      <c r="E2100" s="208" t="str">
        <f xml:space="preserve"> Calc!E$844</f>
        <v xml:space="preserve">Ofwat - PR24 Bioresources revenue adjustment eligible for tax uplift in 2027-28 CPIH FYA prices (BR) </v>
      </c>
      <c r="F2100" s="209">
        <f xml:space="preserve"> Calc!F$844</f>
        <v>0</v>
      </c>
      <c r="G2100" s="208" t="str">
        <f xml:space="preserve"> Calc!G$844</f>
        <v>£m</v>
      </c>
      <c r="H2100" s="209"/>
    </row>
    <row r="2101" spans="1:8" s="208" customFormat="1" hidden="1" outlineLevel="2" x14ac:dyDescent="0.2">
      <c r="A2101" s="217"/>
      <c r="B2101" s="217"/>
      <c r="C2101" s="218"/>
      <c r="D2101" s="219"/>
      <c r="E2101" s="208" t="str">
        <f xml:space="preserve"> Calc!E$845</f>
        <v xml:space="preserve">Ofwat - PR24 Bioresources revenue adjustment eligible for tax uplift in 2027-28 CPIH FYA prices (ADDN1) </v>
      </c>
      <c r="F2101" s="209">
        <f xml:space="preserve"> Calc!F$845</f>
        <v>0</v>
      </c>
      <c r="G2101" s="208" t="str">
        <f xml:space="preserve"> Calc!G$845</f>
        <v>£m</v>
      </c>
      <c r="H2101" s="209"/>
    </row>
    <row r="2102" spans="1:8" s="208" customFormat="1" hidden="1" outlineLevel="2" x14ac:dyDescent="0.2">
      <c r="A2102" s="217"/>
      <c r="B2102" s="217"/>
      <c r="C2102" s="218"/>
      <c r="D2102" s="219"/>
      <c r="E2102" s="208" t="str">
        <f xml:space="preserve"> Calc!E$846</f>
        <v xml:space="preserve">Ofwat - PR24 Bioresources revenue adjustment eligible for tax uplift in 2027-28 CPIH FYA prices (ADDN2) </v>
      </c>
      <c r="F2102" s="209">
        <f xml:space="preserve"> Calc!F$846</f>
        <v>0</v>
      </c>
      <c r="G2102" s="208" t="str">
        <f xml:space="preserve"> Calc!G$846</f>
        <v>£m</v>
      </c>
      <c r="H2102" s="209"/>
    </row>
    <row r="2103" spans="1:8" s="208" customFormat="1" hidden="1" outlineLevel="2" x14ac:dyDescent="0.2">
      <c r="A2103" s="217"/>
      <c r="B2103" s="217"/>
      <c r="C2103" s="218"/>
      <c r="D2103" s="219"/>
      <c r="E2103" s="208" t="str">
        <f xml:space="preserve"> Calc!E$847</f>
        <v xml:space="preserve">Ofwat - PR24 Bioresources revenue adjustment eligible for tax uplift in 2027-28 CPIH FYA prices (Residential retail) </v>
      </c>
      <c r="F2103" s="209">
        <f xml:space="preserve"> Calc!F$847</f>
        <v>0</v>
      </c>
      <c r="G2103" s="208" t="str">
        <f xml:space="preserve"> Calc!G$847</f>
        <v>£m</v>
      </c>
      <c r="H2103" s="209"/>
    </row>
    <row r="2104" spans="1:8" s="208" customFormat="1" hidden="1" outlineLevel="2" x14ac:dyDescent="0.2">
      <c r="A2104" s="217"/>
      <c r="B2104" s="217"/>
      <c r="C2104" s="218"/>
      <c r="D2104" s="219"/>
      <c r="E2104" s="208" t="str">
        <f xml:space="preserve"> Calc!E$848</f>
        <v xml:space="preserve">Ofwat - PR24 Bioresources revenue adjustment eligible for tax uplift in 2027-28 CPIH FYA prices (Business retail) </v>
      </c>
      <c r="F2104" s="209">
        <f xml:space="preserve"> Calc!F$848</f>
        <v>0</v>
      </c>
      <c r="G2104" s="208" t="str">
        <f xml:space="preserve"> Calc!G$848</f>
        <v>£m</v>
      </c>
      <c r="H2104" s="209"/>
    </row>
    <row r="2105" spans="1:8" hidden="1" outlineLevel="2" x14ac:dyDescent="0.2">
      <c r="A2105" s="3"/>
      <c r="B2105" s="3"/>
      <c r="C2105" s="10"/>
      <c r="D2105" s="11"/>
      <c r="E2105" s="211" t="s">
        <v>954</v>
      </c>
      <c r="F2105" s="212">
        <f xml:space="preserve"> INDEX( $F$2097:$F$2104,MATCH("*(WWN)*", $E$2097:$E$2104,0 ))</f>
        <v>0</v>
      </c>
      <c r="G2105" s="211" t="s">
        <v>199</v>
      </c>
      <c r="H2105" s="4"/>
    </row>
    <row r="2106" spans="1:8" hidden="1" outlineLevel="2" x14ac:dyDescent="0.2"/>
    <row r="2107" spans="1:8" hidden="1" outlineLevel="2" x14ac:dyDescent="0.2"/>
    <row r="2108" spans="1:8" hidden="1" outlineLevel="2" x14ac:dyDescent="0.2">
      <c r="B2108" s="33" t="s">
        <v>593</v>
      </c>
    </row>
    <row r="2109" spans="1:8" s="208" customFormat="1" hidden="1" outlineLevel="2" x14ac:dyDescent="0.2">
      <c r="A2109" s="217"/>
      <c r="B2109" s="217"/>
      <c r="C2109" s="218"/>
      <c r="D2109" s="219"/>
      <c r="E2109" s="208" t="str">
        <f xml:space="preserve"> Calc!E$868</f>
        <v xml:space="preserve">Ofwat - PR24 Bioresources forecasting accuracy incentive penalty adjustment eligible for tax uplift in 2027-28 CPIH FYA prices (WR) </v>
      </c>
      <c r="F2109" s="209">
        <f xml:space="preserve"> Calc!F$868</f>
        <v>0</v>
      </c>
      <c r="G2109" s="208" t="str">
        <f xml:space="preserve"> Calc!G$868</f>
        <v>£m</v>
      </c>
      <c r="H2109" s="209"/>
    </row>
    <row r="2110" spans="1:8" s="208" customFormat="1" hidden="1" outlineLevel="2" x14ac:dyDescent="0.2">
      <c r="A2110" s="217"/>
      <c r="B2110" s="217"/>
      <c r="C2110" s="218"/>
      <c r="D2110" s="219"/>
      <c r="E2110" s="208" t="str">
        <f xml:space="preserve"> Calc!E$869</f>
        <v xml:space="preserve">Ofwat - PR24 Bioresources forecasting accuracy incentive penalty adjustment eligible for tax uplift in 2027-28 CPIH FYA prices (WN) </v>
      </c>
      <c r="F2110" s="209">
        <f xml:space="preserve"> Calc!F$869</f>
        <v>0</v>
      </c>
      <c r="G2110" s="208" t="str">
        <f xml:space="preserve"> Calc!G$869</f>
        <v>£m</v>
      </c>
      <c r="H2110" s="209"/>
    </row>
    <row r="2111" spans="1:8" s="208" customFormat="1" hidden="1" outlineLevel="2" x14ac:dyDescent="0.2">
      <c r="A2111" s="217"/>
      <c r="B2111" s="217"/>
      <c r="C2111" s="218"/>
      <c r="D2111" s="219"/>
      <c r="E2111" s="208" t="str">
        <f xml:space="preserve"> Calc!E$870</f>
        <v xml:space="preserve">Ofwat - PR24 Bioresources forecasting accuracy incentive penalty adjustment eligible for tax uplift in 2027-28 CPIH FYA prices (WWN) </v>
      </c>
      <c r="F2111" s="209">
        <f xml:space="preserve"> Calc!F$870</f>
        <v>0</v>
      </c>
      <c r="G2111" s="208" t="str">
        <f xml:space="preserve"> Calc!G$870</f>
        <v>£m</v>
      </c>
      <c r="H2111" s="209"/>
    </row>
    <row r="2112" spans="1:8" s="208" customFormat="1" hidden="1" outlineLevel="2" x14ac:dyDescent="0.2">
      <c r="A2112" s="217"/>
      <c r="B2112" s="217"/>
      <c r="C2112" s="218"/>
      <c r="D2112" s="219"/>
      <c r="E2112" s="208" t="str">
        <f xml:space="preserve"> Calc!E$871</f>
        <v xml:space="preserve">Ofwat - PR24 Bioresources forecasting accuracy incentive penalty adjustment eligible for tax uplift in 2027-28 CPIH FYA prices (BR) </v>
      </c>
      <c r="F2112" s="209">
        <f xml:space="preserve"> Calc!F$871</f>
        <v>0</v>
      </c>
      <c r="G2112" s="208" t="str">
        <f xml:space="preserve"> Calc!G$871</f>
        <v>£m</v>
      </c>
      <c r="H2112" s="209"/>
    </row>
    <row r="2113" spans="1:8" s="208" customFormat="1" hidden="1" outlineLevel="2" x14ac:dyDescent="0.2">
      <c r="A2113" s="217"/>
      <c r="B2113" s="217"/>
      <c r="C2113" s="218"/>
      <c r="D2113" s="219"/>
      <c r="E2113" s="208" t="str">
        <f xml:space="preserve"> Calc!E$872</f>
        <v xml:space="preserve">Ofwat - PR24 Bioresources forecasting accuracy incentive penalty adjustment eligible for tax uplift in 2027-28 CPIH FYA prices (ADDN1) </v>
      </c>
      <c r="F2113" s="209">
        <f xml:space="preserve"> Calc!F$872</f>
        <v>0</v>
      </c>
      <c r="G2113" s="208" t="str">
        <f xml:space="preserve"> Calc!G$872</f>
        <v>£m</v>
      </c>
      <c r="H2113" s="209"/>
    </row>
    <row r="2114" spans="1:8" s="208" customFormat="1" hidden="1" outlineLevel="2" x14ac:dyDescent="0.2">
      <c r="A2114" s="217"/>
      <c r="B2114" s="217"/>
      <c r="C2114" s="218"/>
      <c r="D2114" s="219"/>
      <c r="E2114" s="208" t="str">
        <f xml:space="preserve"> Calc!E$873</f>
        <v xml:space="preserve">Ofwat - PR24 Bioresources forecasting accuracy incentive penalty adjustment eligible for tax uplift in 2027-28 CPIH FYA prices (ADDN2) </v>
      </c>
      <c r="F2114" s="209">
        <f xml:space="preserve"> Calc!F$873</f>
        <v>0</v>
      </c>
      <c r="G2114" s="208" t="str">
        <f xml:space="preserve"> Calc!G$873</f>
        <v>£m</v>
      </c>
      <c r="H2114" s="209"/>
    </row>
    <row r="2115" spans="1:8" s="208" customFormat="1" hidden="1" outlineLevel="2" x14ac:dyDescent="0.2">
      <c r="A2115" s="217"/>
      <c r="B2115" s="217"/>
      <c r="C2115" s="218"/>
      <c r="D2115" s="219"/>
      <c r="E2115" s="208" t="str">
        <f xml:space="preserve"> Calc!E$874</f>
        <v xml:space="preserve">Ofwat - PR24 Bioresources forecasting accuracy incentive penalty adjustment eligible for tax uplift in 2027-28 CPIH FYA prices (Residential retail) </v>
      </c>
      <c r="F2115" s="209">
        <f xml:space="preserve"> Calc!F$874</f>
        <v>0</v>
      </c>
      <c r="G2115" s="208" t="str">
        <f xml:space="preserve"> Calc!G$874</f>
        <v>£m</v>
      </c>
      <c r="H2115" s="209"/>
    </row>
    <row r="2116" spans="1:8" s="208" customFormat="1" hidden="1" outlineLevel="2" x14ac:dyDescent="0.2">
      <c r="A2116" s="217"/>
      <c r="B2116" s="217"/>
      <c r="C2116" s="218"/>
      <c r="D2116" s="219"/>
      <c r="E2116" s="208" t="str">
        <f xml:space="preserve"> Calc!E$875</f>
        <v xml:space="preserve">Ofwat - PR24 Bioresources forecasting accuracy incentive penalty adjustment eligible for tax uplift in 2027-28 CPIH FYA prices (Business retail) </v>
      </c>
      <c r="F2116" s="209">
        <f xml:space="preserve"> Calc!F$875</f>
        <v>0</v>
      </c>
      <c r="G2116" s="208" t="str">
        <f xml:space="preserve"> Calc!G$875</f>
        <v>£m</v>
      </c>
      <c r="H2116" s="209"/>
    </row>
    <row r="2117" spans="1:8" hidden="1" outlineLevel="2" x14ac:dyDescent="0.2">
      <c r="A2117" s="3"/>
      <c r="B2117" s="3"/>
      <c r="C2117" s="10"/>
      <c r="D2117" s="11"/>
      <c r="E2117" s="211" t="s">
        <v>593</v>
      </c>
      <c r="F2117" s="212">
        <f xml:space="preserve"> INDEX( $F$2109:$F$2116,MATCH("*(WWN)*", $E$2109:$E$2116,0 ))</f>
        <v>0</v>
      </c>
      <c r="G2117" s="211" t="s">
        <v>199</v>
      </c>
      <c r="H2117" s="4"/>
    </row>
    <row r="2118" spans="1:8" hidden="1" outlineLevel="2" x14ac:dyDescent="0.2"/>
    <row r="2119" spans="1:8" hidden="1" outlineLevel="2" x14ac:dyDescent="0.2"/>
    <row r="2120" spans="1:8" hidden="1" outlineLevel="2" x14ac:dyDescent="0.2">
      <c r="B2120" s="33" t="s">
        <v>2715</v>
      </c>
    </row>
    <row r="2121" spans="1:8" s="208" customFormat="1" hidden="1" outlineLevel="2" x14ac:dyDescent="0.2">
      <c r="A2121" s="217"/>
      <c r="B2121" s="217"/>
      <c r="C2121" s="218"/>
      <c r="D2121" s="219"/>
      <c r="E2121" s="208" t="str">
        <f xml:space="preserve"> Calc!E$1300</f>
        <v xml:space="preserve">Ofwat - PR24 Price control deliverables (PCD) revenue adjustment eligible for tax uplift in 2027-28 CPIH FYA prices (WR) </v>
      </c>
      <c r="F2121" s="209">
        <f xml:space="preserve"> Calc!F$1300</f>
        <v>0</v>
      </c>
      <c r="G2121" s="208" t="str">
        <f xml:space="preserve"> Calc!G$1300</f>
        <v>£m</v>
      </c>
      <c r="H2121" s="209"/>
    </row>
    <row r="2122" spans="1:8" s="208" customFormat="1" hidden="1" outlineLevel="2" x14ac:dyDescent="0.2">
      <c r="A2122" s="217"/>
      <c r="B2122" s="217"/>
      <c r="C2122" s="218"/>
      <c r="D2122" s="219"/>
      <c r="E2122" s="208" t="str">
        <f xml:space="preserve"> Calc!E$1301</f>
        <v xml:space="preserve">Ofwat - PR24 Price control deliverables (PCD) revenue adjustment eligible for tax uplift in 2027-28 CPIH FYA prices (WN) </v>
      </c>
      <c r="F2122" s="209">
        <f xml:space="preserve"> Calc!F$1301</f>
        <v>0</v>
      </c>
      <c r="G2122" s="208" t="str">
        <f xml:space="preserve"> Calc!G$1301</f>
        <v>£m</v>
      </c>
      <c r="H2122" s="209"/>
    </row>
    <row r="2123" spans="1:8" s="208" customFormat="1" hidden="1" outlineLevel="2" x14ac:dyDescent="0.2">
      <c r="A2123" s="217"/>
      <c r="B2123" s="217"/>
      <c r="C2123" s="218"/>
      <c r="D2123" s="219"/>
      <c r="E2123" s="208" t="str">
        <f xml:space="preserve"> Calc!E$1302</f>
        <v xml:space="preserve">Ofwat - PR24 Price control deliverables (PCD) revenue adjustment eligible for tax uplift in 2027-28 CPIH FYA prices (WWN) </v>
      </c>
      <c r="F2123" s="209">
        <f xml:space="preserve"> Calc!F$1302</f>
        <v>0</v>
      </c>
      <c r="G2123" s="208" t="str">
        <f xml:space="preserve"> Calc!G$1302</f>
        <v>£m</v>
      </c>
      <c r="H2123" s="209"/>
    </row>
    <row r="2124" spans="1:8" s="208" customFormat="1" hidden="1" outlineLevel="2" x14ac:dyDescent="0.2">
      <c r="A2124" s="217"/>
      <c r="B2124" s="217"/>
      <c r="C2124" s="218"/>
      <c r="D2124" s="219"/>
      <c r="E2124" s="208" t="str">
        <f xml:space="preserve"> Calc!E$1303</f>
        <v xml:space="preserve">Ofwat - PR24 Price control deliverables (PCD) revenue adjustment eligible for tax uplift in 2027-28 CPIH FYA prices (BR) </v>
      </c>
      <c r="F2124" s="209">
        <f xml:space="preserve"> Calc!F$1303</f>
        <v>0</v>
      </c>
      <c r="G2124" s="208" t="str">
        <f xml:space="preserve"> Calc!G$1303</f>
        <v>£m</v>
      </c>
      <c r="H2124" s="209"/>
    </row>
    <row r="2125" spans="1:8" s="208" customFormat="1" hidden="1" outlineLevel="2" x14ac:dyDescent="0.2">
      <c r="A2125" s="217"/>
      <c r="B2125" s="217"/>
      <c r="C2125" s="218"/>
      <c r="D2125" s="219"/>
      <c r="E2125" s="208" t="str">
        <f xml:space="preserve"> Calc!E$1304</f>
        <v xml:space="preserve">Ofwat - PR24 Price control deliverables (PCD) revenue adjustment eligible for tax uplift in 2027-28 CPIH FYA prices (ADDN1) </v>
      </c>
      <c r="F2125" s="209">
        <f xml:space="preserve"> Calc!F$1304</f>
        <v>0</v>
      </c>
      <c r="G2125" s="208" t="str">
        <f xml:space="preserve"> Calc!G$1304</f>
        <v>£m</v>
      </c>
      <c r="H2125" s="209"/>
    </row>
    <row r="2126" spans="1:8" s="208" customFormat="1" hidden="1" outlineLevel="2" x14ac:dyDescent="0.2">
      <c r="A2126" s="217"/>
      <c r="B2126" s="217"/>
      <c r="C2126" s="218"/>
      <c r="D2126" s="219"/>
      <c r="E2126" s="208" t="str">
        <f xml:space="preserve"> Calc!E$1305</f>
        <v xml:space="preserve">Ofwat - PR24 Price control deliverables (PCD) revenue adjustment eligible for tax uplift in 2027-28 CPIH FYA prices (ADDN2) </v>
      </c>
      <c r="F2126" s="209">
        <f xml:space="preserve"> Calc!F$1305</f>
        <v>0</v>
      </c>
      <c r="G2126" s="208" t="str">
        <f xml:space="preserve"> Calc!G$1305</f>
        <v>£m</v>
      </c>
      <c r="H2126" s="209"/>
    </row>
    <row r="2127" spans="1:8" s="208" customFormat="1" hidden="1" outlineLevel="2" x14ac:dyDescent="0.2">
      <c r="A2127" s="217"/>
      <c r="B2127" s="217"/>
      <c r="C2127" s="218"/>
      <c r="D2127" s="219"/>
      <c r="E2127" s="208" t="str">
        <f xml:space="preserve"> Calc!E$1306</f>
        <v xml:space="preserve">Ofwat - PR24 Price control deliverables (PCD) revenue adjustment eligible for tax uplift in 2027-28 CPIH FYA prices (Residential retail) </v>
      </c>
      <c r="F2127" s="209">
        <f xml:space="preserve"> Calc!F$1306</f>
        <v>0</v>
      </c>
      <c r="G2127" s="208" t="str">
        <f xml:space="preserve"> Calc!G$1306</f>
        <v>£m</v>
      </c>
      <c r="H2127" s="209"/>
    </row>
    <row r="2128" spans="1:8" s="208" customFormat="1" hidden="1" outlineLevel="2" x14ac:dyDescent="0.2">
      <c r="A2128" s="217"/>
      <c r="B2128" s="217"/>
      <c r="C2128" s="218"/>
      <c r="D2128" s="219"/>
      <c r="E2128" s="208" t="str">
        <f xml:space="preserve"> Calc!E$1307</f>
        <v xml:space="preserve">Ofwat - PR24 Price control deliverables (PCD) revenue adjustment eligible for tax uplift in 2027-28 CPIH FYA prices (Business retail) </v>
      </c>
      <c r="F2128" s="209">
        <f xml:space="preserve"> Calc!F$1307</f>
        <v>0</v>
      </c>
      <c r="G2128" s="208" t="str">
        <f xml:space="preserve"> Calc!G$1307</f>
        <v>£m</v>
      </c>
      <c r="H2128" s="209"/>
    </row>
    <row r="2129" spans="1:8" hidden="1" outlineLevel="2" x14ac:dyDescent="0.2">
      <c r="A2129" s="3"/>
      <c r="B2129" s="3"/>
      <c r="C2129" s="10"/>
      <c r="D2129" s="11"/>
      <c r="E2129" s="211" t="s">
        <v>2715</v>
      </c>
      <c r="F2129" s="212">
        <f xml:space="preserve"> INDEX( $F$2121:$F$2128,MATCH("*(WWN)*", $E$2121:$E$2128,0 ))</f>
        <v>0</v>
      </c>
      <c r="G2129" s="211" t="s">
        <v>199</v>
      </c>
      <c r="H2129" s="4"/>
    </row>
    <row r="2130" spans="1:8" hidden="1" outlineLevel="2" x14ac:dyDescent="0.2"/>
    <row r="2131" spans="1:8" hidden="1" outlineLevel="2" x14ac:dyDescent="0.2"/>
    <row r="2132" spans="1:8" hidden="1" outlineLevel="2" x14ac:dyDescent="0.2">
      <c r="B2132" s="33" t="s">
        <v>770</v>
      </c>
    </row>
    <row r="2133" spans="1:8" s="208" customFormat="1" hidden="1" outlineLevel="2" x14ac:dyDescent="0.2">
      <c r="A2133" s="217"/>
      <c r="B2133" s="217"/>
      <c r="C2133" s="218"/>
      <c r="D2133" s="219"/>
      <c r="E2133" s="208" t="str">
        <f xml:space="preserve"> Calc!E$1327</f>
        <v xml:space="preserve">Ofwat - PR24 Wastewater enhancement revenue adjustment eligible for tax uplift in 2027-28 CPIH FYA prices (WR) </v>
      </c>
      <c r="F2133" s="209">
        <f xml:space="preserve"> Calc!F$1327</f>
        <v>0</v>
      </c>
      <c r="G2133" s="208" t="str">
        <f xml:space="preserve"> Calc!G$1327</f>
        <v>£m</v>
      </c>
      <c r="H2133" s="209"/>
    </row>
    <row r="2134" spans="1:8" s="208" customFormat="1" hidden="1" outlineLevel="2" x14ac:dyDescent="0.2">
      <c r="A2134" s="217"/>
      <c r="B2134" s="217"/>
      <c r="C2134" s="218"/>
      <c r="D2134" s="219"/>
      <c r="E2134" s="208" t="str">
        <f xml:space="preserve"> Calc!E$1328</f>
        <v xml:space="preserve">Ofwat - PR24 Wastewater enhancement revenue adjustment eligible for tax uplift in 2027-28 CPIH FYA prices (WN) </v>
      </c>
      <c r="F2134" s="209">
        <f xml:space="preserve"> Calc!F$1328</f>
        <v>0</v>
      </c>
      <c r="G2134" s="208" t="str">
        <f xml:space="preserve"> Calc!G$1328</f>
        <v>£m</v>
      </c>
      <c r="H2134" s="209"/>
    </row>
    <row r="2135" spans="1:8" s="208" customFormat="1" hidden="1" outlineLevel="2" x14ac:dyDescent="0.2">
      <c r="A2135" s="217"/>
      <c r="B2135" s="217"/>
      <c r="C2135" s="218"/>
      <c r="D2135" s="219"/>
      <c r="E2135" s="208" t="str">
        <f xml:space="preserve"> Calc!E$1329</f>
        <v xml:space="preserve">Ofwat - PR24 Wastewater enhancement revenue adjustment eligible for tax uplift in 2027-28 CPIH FYA prices (WWN) </v>
      </c>
      <c r="F2135" s="209">
        <f xml:space="preserve"> Calc!F$1329</f>
        <v>0</v>
      </c>
      <c r="G2135" s="208" t="str">
        <f xml:space="preserve"> Calc!G$1329</f>
        <v>£m</v>
      </c>
      <c r="H2135" s="209"/>
    </row>
    <row r="2136" spans="1:8" s="208" customFormat="1" hidden="1" outlineLevel="2" x14ac:dyDescent="0.2">
      <c r="A2136" s="217"/>
      <c r="B2136" s="217"/>
      <c r="C2136" s="218"/>
      <c r="D2136" s="219"/>
      <c r="E2136" s="208" t="str">
        <f xml:space="preserve"> Calc!E$1330</f>
        <v xml:space="preserve">Ofwat - PR24 Wastewater enhancement revenue adjustment eligible for tax uplift in 2027-28 CPIH FYA prices (BR) </v>
      </c>
      <c r="F2136" s="209">
        <f xml:space="preserve"> Calc!F$1330</f>
        <v>0</v>
      </c>
      <c r="G2136" s="208" t="str">
        <f xml:space="preserve"> Calc!G$1330</f>
        <v>£m</v>
      </c>
      <c r="H2136" s="209"/>
    </row>
    <row r="2137" spans="1:8" s="208" customFormat="1" hidden="1" outlineLevel="2" x14ac:dyDescent="0.2">
      <c r="A2137" s="217"/>
      <c r="B2137" s="217"/>
      <c r="C2137" s="218"/>
      <c r="D2137" s="219"/>
      <c r="E2137" s="208" t="str">
        <f xml:space="preserve"> Calc!E$1331</f>
        <v xml:space="preserve">Ofwat - PR24 Wastewater enhancement revenue adjustment eligible for tax uplift in 2027-28 CPIH FYA prices (ADDN1) </v>
      </c>
      <c r="F2137" s="209">
        <f xml:space="preserve"> Calc!F$1331</f>
        <v>0</v>
      </c>
      <c r="G2137" s="208" t="str">
        <f xml:space="preserve"> Calc!G$1331</f>
        <v>£m</v>
      </c>
      <c r="H2137" s="209"/>
    </row>
    <row r="2138" spans="1:8" s="208" customFormat="1" hidden="1" outlineLevel="2" x14ac:dyDescent="0.2">
      <c r="A2138" s="217"/>
      <c r="B2138" s="217"/>
      <c r="C2138" s="218"/>
      <c r="D2138" s="219"/>
      <c r="E2138" s="208" t="str">
        <f xml:space="preserve"> Calc!E$1332</f>
        <v xml:space="preserve">Ofwat - PR24 Wastewater enhancement revenue adjustment eligible for tax uplift in 2027-28 CPIH FYA prices (ADDN2) </v>
      </c>
      <c r="F2138" s="209">
        <f xml:space="preserve"> Calc!F$1332</f>
        <v>0</v>
      </c>
      <c r="G2138" s="208" t="str">
        <f xml:space="preserve"> Calc!G$1332</f>
        <v>£m</v>
      </c>
      <c r="H2138" s="209"/>
    </row>
    <row r="2139" spans="1:8" s="208" customFormat="1" hidden="1" outlineLevel="2" x14ac:dyDescent="0.2">
      <c r="A2139" s="217"/>
      <c r="B2139" s="217"/>
      <c r="C2139" s="218"/>
      <c r="D2139" s="219"/>
      <c r="E2139" s="208" t="str">
        <f xml:space="preserve"> Calc!E$1333</f>
        <v xml:space="preserve">Ofwat - PR24 Wastewater enhancement revenue adjustment eligible for tax uplift in 2027-28 CPIH FYA prices (Residential retail) </v>
      </c>
      <c r="F2139" s="209">
        <f xml:space="preserve"> Calc!F$1333</f>
        <v>0</v>
      </c>
      <c r="G2139" s="208" t="str">
        <f xml:space="preserve"> Calc!G$1333</f>
        <v>£m</v>
      </c>
      <c r="H2139" s="209"/>
    </row>
    <row r="2140" spans="1:8" s="208" customFormat="1" hidden="1" outlineLevel="2" x14ac:dyDescent="0.2">
      <c r="A2140" s="217"/>
      <c r="B2140" s="217"/>
      <c r="C2140" s="218"/>
      <c r="D2140" s="219"/>
      <c r="E2140" s="208" t="str">
        <f xml:space="preserve"> Calc!E$1334</f>
        <v xml:space="preserve">Ofwat - PR24 Wastewater enhancement revenue adjustment eligible for tax uplift in 2027-28 CPIH FYA prices (Business retail) </v>
      </c>
      <c r="F2140" s="209">
        <f xml:space="preserve"> Calc!F$1334</f>
        <v>0</v>
      </c>
      <c r="G2140" s="208" t="str">
        <f xml:space="preserve"> Calc!G$1334</f>
        <v>£m</v>
      </c>
      <c r="H2140" s="209"/>
    </row>
    <row r="2141" spans="1:8" hidden="1" outlineLevel="2" x14ac:dyDescent="0.2">
      <c r="A2141" s="3"/>
      <c r="B2141" s="3"/>
      <c r="C2141" s="10"/>
      <c r="D2141" s="11"/>
      <c r="E2141" s="211" t="s">
        <v>770</v>
      </c>
      <c r="F2141" s="212">
        <f xml:space="preserve"> INDEX( $F$2133:$F$2140,MATCH("*(WWN)*", $E$2133:$E$2140,0 ))</f>
        <v>0</v>
      </c>
      <c r="G2141" s="211" t="s">
        <v>199</v>
      </c>
      <c r="H2141" s="4"/>
    </row>
    <row r="2142" spans="1:8" hidden="1" outlineLevel="2" x14ac:dyDescent="0.2"/>
    <row r="2143" spans="1:8" hidden="1" outlineLevel="2" x14ac:dyDescent="0.2"/>
    <row r="2144" spans="1:8" hidden="1" outlineLevel="2" x14ac:dyDescent="0.2"/>
    <row r="2145" spans="1:8" s="21" customFormat="1" hidden="1" outlineLevel="2" x14ac:dyDescent="0.2">
      <c r="A2145" s="17"/>
      <c r="B2145" s="17"/>
      <c r="C2145" s="24"/>
      <c r="D2145" s="32" t="s">
        <v>1089</v>
      </c>
    </row>
    <row r="2146" spans="1:8" hidden="1" outlineLevel="2" x14ac:dyDescent="0.2"/>
    <row r="2147" spans="1:8" hidden="1" outlineLevel="2" x14ac:dyDescent="0.2">
      <c r="B2147" s="33" t="s">
        <v>2515</v>
      </c>
    </row>
    <row r="2148" spans="1:8" s="208" customFormat="1" hidden="1" outlineLevel="2" x14ac:dyDescent="0.2">
      <c r="A2148" s="217"/>
      <c r="B2148" s="217"/>
      <c r="C2148" s="218"/>
      <c r="D2148" s="219"/>
      <c r="E2148" s="208" t="str">
        <f xml:space="preserve"> Calc!E$738</f>
        <v xml:space="preserve">Ofwat - PR24 ODI revenue adjustment eligible for tax uplift in 2027-28 CPIH FYA prices (WR) </v>
      </c>
      <c r="F2148" s="209">
        <f xml:space="preserve"> Calc!F$738</f>
        <v>0</v>
      </c>
      <c r="G2148" s="208" t="str">
        <f xml:space="preserve"> Calc!G$738</f>
        <v>£m</v>
      </c>
      <c r="H2148" s="209"/>
    </row>
    <row r="2149" spans="1:8" s="208" customFormat="1" hidden="1" outlineLevel="2" x14ac:dyDescent="0.2">
      <c r="A2149" s="217"/>
      <c r="B2149" s="217"/>
      <c r="C2149" s="218"/>
      <c r="D2149" s="219"/>
      <c r="E2149" s="208" t="str">
        <f xml:space="preserve"> Calc!E$739</f>
        <v xml:space="preserve">Ofwat - PR24 ODI revenue adjustment eligible for tax uplift in 2027-28 CPIH FYA prices (WN) </v>
      </c>
      <c r="F2149" s="209">
        <f xml:space="preserve"> Calc!F$739</f>
        <v>0</v>
      </c>
      <c r="G2149" s="208" t="str">
        <f xml:space="preserve"> Calc!G$739</f>
        <v>£m</v>
      </c>
      <c r="H2149" s="209"/>
    </row>
    <row r="2150" spans="1:8" s="208" customFormat="1" hidden="1" outlineLevel="2" x14ac:dyDescent="0.2">
      <c r="A2150" s="217"/>
      <c r="B2150" s="217"/>
      <c r="C2150" s="218"/>
      <c r="D2150" s="219"/>
      <c r="E2150" s="208" t="str">
        <f xml:space="preserve"> Calc!E$740</f>
        <v xml:space="preserve">Ofwat - PR24 ODI revenue adjustment eligible for tax uplift in 2027-28 CPIH FYA prices (WWN) </v>
      </c>
      <c r="F2150" s="209">
        <f xml:space="preserve"> Calc!F$740</f>
        <v>0</v>
      </c>
      <c r="G2150" s="208" t="str">
        <f xml:space="preserve"> Calc!G$740</f>
        <v>£m</v>
      </c>
      <c r="H2150" s="209"/>
    </row>
    <row r="2151" spans="1:8" s="208" customFormat="1" hidden="1" outlineLevel="2" x14ac:dyDescent="0.2">
      <c r="A2151" s="217"/>
      <c r="B2151" s="217"/>
      <c r="C2151" s="218"/>
      <c r="D2151" s="219"/>
      <c r="E2151" s="208" t="str">
        <f xml:space="preserve"> Calc!E$741</f>
        <v xml:space="preserve">Ofwat - PR24 ODI revenue adjustment eligible for tax uplift in 2027-28 CPIH FYA prices (BR) </v>
      </c>
      <c r="F2151" s="209">
        <f xml:space="preserve"> Calc!F$741</f>
        <v>0</v>
      </c>
      <c r="G2151" s="208" t="str">
        <f xml:space="preserve"> Calc!G$741</f>
        <v>£m</v>
      </c>
      <c r="H2151" s="209"/>
    </row>
    <row r="2152" spans="1:8" s="208" customFormat="1" hidden="1" outlineLevel="2" x14ac:dyDescent="0.2">
      <c r="A2152" s="217"/>
      <c r="B2152" s="217"/>
      <c r="C2152" s="218"/>
      <c r="D2152" s="219"/>
      <c r="E2152" s="208" t="str">
        <f xml:space="preserve"> Calc!E$742</f>
        <v xml:space="preserve">Ofwat - PR24 ODI revenue adjustment eligible for tax uplift in 2027-28 CPIH FYA prices (ADDN1) </v>
      </c>
      <c r="F2152" s="209">
        <f xml:space="preserve"> Calc!F$742</f>
        <v>0</v>
      </c>
      <c r="G2152" s="208" t="str">
        <f xml:space="preserve"> Calc!G$742</f>
        <v>£m</v>
      </c>
      <c r="H2152" s="209"/>
    </row>
    <row r="2153" spans="1:8" s="208" customFormat="1" hidden="1" outlineLevel="2" x14ac:dyDescent="0.2">
      <c r="A2153" s="217"/>
      <c r="B2153" s="217"/>
      <c r="C2153" s="218"/>
      <c r="D2153" s="219"/>
      <c r="E2153" s="208" t="str">
        <f xml:space="preserve"> Calc!E$743</f>
        <v xml:space="preserve">Ofwat - PR24 ODI revenue adjustment eligible for tax uplift in 2027-28 CPIH FYA prices (ADDN2) </v>
      </c>
      <c r="F2153" s="209">
        <f xml:space="preserve"> Calc!F$743</f>
        <v>0</v>
      </c>
      <c r="G2153" s="208" t="str">
        <f xml:space="preserve"> Calc!G$743</f>
        <v>£m</v>
      </c>
      <c r="H2153" s="209"/>
    </row>
    <row r="2154" spans="1:8" s="208" customFormat="1" hidden="1" outlineLevel="2" x14ac:dyDescent="0.2">
      <c r="A2154" s="217"/>
      <c r="B2154" s="217"/>
      <c r="C2154" s="218"/>
      <c r="D2154" s="219"/>
      <c r="E2154" s="208" t="str">
        <f xml:space="preserve"> Calc!E$744</f>
        <v xml:space="preserve">Ofwat - PR24 ODI revenue adjustment eligible for tax uplift in 2027-28 CPIH FYA prices (Residential retail) </v>
      </c>
      <c r="F2154" s="209">
        <f xml:space="preserve"> Calc!F$744</f>
        <v>0</v>
      </c>
      <c r="G2154" s="208" t="str">
        <f xml:space="preserve"> Calc!G$744</f>
        <v>£m</v>
      </c>
      <c r="H2154" s="209"/>
    </row>
    <row r="2155" spans="1:8" s="208" customFormat="1" hidden="1" outlineLevel="2" x14ac:dyDescent="0.2">
      <c r="A2155" s="217"/>
      <c r="B2155" s="217"/>
      <c r="C2155" s="218"/>
      <c r="D2155" s="219"/>
      <c r="E2155" s="208" t="str">
        <f xml:space="preserve"> Calc!E$745</f>
        <v xml:space="preserve">Ofwat - PR24 ODI revenue adjustment eligible for tax uplift in 2027-28 CPIH FYA prices (Business retail) </v>
      </c>
      <c r="F2155" s="209">
        <f xml:space="preserve"> Calc!F$745</f>
        <v>0</v>
      </c>
      <c r="G2155" s="208" t="str">
        <f xml:space="preserve"> Calc!G$745</f>
        <v>£m</v>
      </c>
      <c r="H2155" s="209"/>
    </row>
    <row r="2156" spans="1:8" hidden="1" outlineLevel="2" x14ac:dyDescent="0.2">
      <c r="A2156" s="3"/>
      <c r="B2156" s="3"/>
      <c r="C2156" s="10"/>
      <c r="D2156" s="11"/>
      <c r="E2156" s="211" t="s">
        <v>2515</v>
      </c>
      <c r="F2156" s="212">
        <f xml:space="preserve"> INDEX( $F$2148:$F$2155,MATCH("*(BR)*", $E$2148:$E$2155,0 ))</f>
        <v>0</v>
      </c>
      <c r="G2156" s="211" t="s">
        <v>199</v>
      </c>
      <c r="H2156" s="4"/>
    </row>
    <row r="2157" spans="1:8" hidden="1" outlineLevel="2" x14ac:dyDescent="0.2"/>
    <row r="2158" spans="1:8" hidden="1" outlineLevel="2" x14ac:dyDescent="0.2"/>
    <row r="2159" spans="1:8" hidden="1" outlineLevel="2" x14ac:dyDescent="0.2">
      <c r="B2159" s="33" t="s">
        <v>955</v>
      </c>
    </row>
    <row r="2160" spans="1:8" s="208" customFormat="1" hidden="1" outlineLevel="2" x14ac:dyDescent="0.2">
      <c r="A2160" s="217"/>
      <c r="B2160" s="217"/>
      <c r="C2160" s="218"/>
      <c r="D2160" s="219"/>
      <c r="E2160" s="208" t="str">
        <f xml:space="preserve"> Calc!E$814</f>
        <v xml:space="preserve">Ofwat - PR24 Delayed delivery cashflow mechanism (DDCM) revenue adjustment eligible for tax uplift in 2027-28 CPIH FYA prices (WR) </v>
      </c>
      <c r="F2160" s="209">
        <f xml:space="preserve"> Calc!F$814</f>
        <v>0</v>
      </c>
      <c r="G2160" s="208" t="str">
        <f xml:space="preserve"> Calc!G$814</f>
        <v>£m</v>
      </c>
      <c r="H2160" s="209"/>
    </row>
    <row r="2161" spans="1:8" s="208" customFormat="1" hidden="1" outlineLevel="2" x14ac:dyDescent="0.2">
      <c r="A2161" s="217"/>
      <c r="B2161" s="217"/>
      <c r="C2161" s="218"/>
      <c r="D2161" s="219"/>
      <c r="E2161" s="208" t="str">
        <f xml:space="preserve"> Calc!E$815</f>
        <v xml:space="preserve">Ofwat - PR24 Delayed delivery cashflow mechanism (DDCM) revenue adjustment eligible for tax uplift in 2027-28 CPIH FYA prices (WN) </v>
      </c>
      <c r="F2161" s="209">
        <f xml:space="preserve"> Calc!F$815</f>
        <v>0</v>
      </c>
      <c r="G2161" s="208" t="str">
        <f xml:space="preserve"> Calc!G$815</f>
        <v>£m</v>
      </c>
      <c r="H2161" s="209"/>
    </row>
    <row r="2162" spans="1:8" s="208" customFormat="1" hidden="1" outlineLevel="2" x14ac:dyDescent="0.2">
      <c r="A2162" s="217"/>
      <c r="B2162" s="217"/>
      <c r="C2162" s="218"/>
      <c r="D2162" s="219"/>
      <c r="E2162" s="208" t="str">
        <f xml:space="preserve"> Calc!E$816</f>
        <v xml:space="preserve">Ofwat - PR24 Delayed delivery cashflow mechanism (DDCM) revenue adjustment eligible for tax uplift in 2027-28 CPIH FYA prices (WWN) </v>
      </c>
      <c r="F2162" s="209">
        <f xml:space="preserve"> Calc!F$816</f>
        <v>0</v>
      </c>
      <c r="G2162" s="208" t="str">
        <f xml:space="preserve"> Calc!G$816</f>
        <v>£m</v>
      </c>
      <c r="H2162" s="209"/>
    </row>
    <row r="2163" spans="1:8" s="208" customFormat="1" hidden="1" outlineLevel="2" x14ac:dyDescent="0.2">
      <c r="A2163" s="217"/>
      <c r="B2163" s="217"/>
      <c r="C2163" s="218"/>
      <c r="D2163" s="219"/>
      <c r="E2163" s="208" t="str">
        <f xml:space="preserve"> Calc!E$817</f>
        <v xml:space="preserve">Ofwat - PR24 Delayed delivery cashflow mechanism (DDCM) revenue adjustment eligible for tax uplift in 2027-28 CPIH FYA prices (BR) </v>
      </c>
      <c r="F2163" s="209">
        <f xml:space="preserve"> Calc!F$817</f>
        <v>0</v>
      </c>
      <c r="G2163" s="208" t="str">
        <f xml:space="preserve"> Calc!G$817</f>
        <v>£m</v>
      </c>
      <c r="H2163" s="209"/>
    </row>
    <row r="2164" spans="1:8" s="208" customFormat="1" hidden="1" outlineLevel="2" x14ac:dyDescent="0.2">
      <c r="A2164" s="217"/>
      <c r="B2164" s="217"/>
      <c r="C2164" s="218"/>
      <c r="D2164" s="219"/>
      <c r="E2164" s="208" t="str">
        <f xml:space="preserve"> Calc!E$818</f>
        <v xml:space="preserve">Ofwat - PR24 Delayed delivery cashflow mechanism (DDCM) revenue adjustment eligible for tax uplift in 2027-28 CPIH FYA prices (ADDN1) </v>
      </c>
      <c r="F2164" s="209">
        <f xml:space="preserve"> Calc!F$818</f>
        <v>0</v>
      </c>
      <c r="G2164" s="208" t="str">
        <f xml:space="preserve"> Calc!G$818</f>
        <v>£m</v>
      </c>
      <c r="H2164" s="209"/>
    </row>
    <row r="2165" spans="1:8" s="208" customFormat="1" hidden="1" outlineLevel="2" x14ac:dyDescent="0.2">
      <c r="A2165" s="217"/>
      <c r="B2165" s="217"/>
      <c r="C2165" s="218"/>
      <c r="D2165" s="219"/>
      <c r="E2165" s="208" t="str">
        <f xml:space="preserve"> Calc!E$819</f>
        <v xml:space="preserve">Ofwat - PR24 Delayed delivery cashflow mechanism (DDCM) revenue adjustment eligible for tax uplift in 2027-28 CPIH FYA prices (ADDN2) </v>
      </c>
      <c r="F2165" s="209">
        <f xml:space="preserve"> Calc!F$819</f>
        <v>0</v>
      </c>
      <c r="G2165" s="208" t="str">
        <f xml:space="preserve"> Calc!G$819</f>
        <v>£m</v>
      </c>
      <c r="H2165" s="209"/>
    </row>
    <row r="2166" spans="1:8" s="208" customFormat="1" hidden="1" outlineLevel="2" x14ac:dyDescent="0.2">
      <c r="A2166" s="217"/>
      <c r="B2166" s="217"/>
      <c r="C2166" s="218"/>
      <c r="D2166" s="219"/>
      <c r="E2166" s="208" t="str">
        <f xml:space="preserve"> Calc!E$820</f>
        <v xml:space="preserve">Ofwat - PR24 Delayed delivery cashflow mechanism (DDCM) revenue adjustment eligible for tax uplift in 2027-28 CPIH FYA prices (Residential retail) </v>
      </c>
      <c r="F2166" s="209">
        <f xml:space="preserve"> Calc!F$820</f>
        <v>0</v>
      </c>
      <c r="G2166" s="208" t="str">
        <f xml:space="preserve"> Calc!G$820</f>
        <v>£m</v>
      </c>
      <c r="H2166" s="209"/>
    </row>
    <row r="2167" spans="1:8" s="208" customFormat="1" hidden="1" outlineLevel="2" x14ac:dyDescent="0.2">
      <c r="A2167" s="217"/>
      <c r="B2167" s="217"/>
      <c r="C2167" s="218"/>
      <c r="D2167" s="219"/>
      <c r="E2167" s="208" t="str">
        <f xml:space="preserve"> Calc!E$821</f>
        <v xml:space="preserve">Ofwat - PR24 Delayed delivery cashflow mechanism (DDCM) revenue adjustment eligible for tax uplift in 2027-28 CPIH FYA prices (Business retail) </v>
      </c>
      <c r="F2167" s="209">
        <f xml:space="preserve"> Calc!F$821</f>
        <v>0</v>
      </c>
      <c r="G2167" s="208" t="str">
        <f xml:space="preserve"> Calc!G$821</f>
        <v>£m</v>
      </c>
      <c r="H2167" s="209"/>
    </row>
    <row r="2168" spans="1:8" hidden="1" outlineLevel="2" x14ac:dyDescent="0.2">
      <c r="A2168" s="3"/>
      <c r="B2168" s="3"/>
      <c r="C2168" s="10"/>
      <c r="D2168" s="11"/>
      <c r="E2168" s="211" t="s">
        <v>955</v>
      </c>
      <c r="F2168" s="212">
        <f xml:space="preserve"> INDEX( $F$2160:$F$2167,MATCH("*(BR)*", $E$2160:$E$2167,0 ))</f>
        <v>0</v>
      </c>
      <c r="G2168" s="211" t="s">
        <v>199</v>
      </c>
      <c r="H2168" s="4"/>
    </row>
    <row r="2169" spans="1:8" hidden="1" outlineLevel="2" x14ac:dyDescent="0.2"/>
    <row r="2170" spans="1:8" hidden="1" outlineLevel="2" x14ac:dyDescent="0.2"/>
    <row r="2171" spans="1:8" hidden="1" outlineLevel="2" x14ac:dyDescent="0.2">
      <c r="B2171" s="33" t="s">
        <v>1956</v>
      </c>
    </row>
    <row r="2172" spans="1:8" s="208" customFormat="1" hidden="1" outlineLevel="2" x14ac:dyDescent="0.2">
      <c r="A2172" s="217"/>
      <c r="B2172" s="217"/>
      <c r="C2172" s="218"/>
      <c r="D2172" s="219"/>
      <c r="E2172" s="208" t="str">
        <f xml:space="preserve"> Calc!E$922</f>
        <v xml:space="preserve">Ofwat - PR24 Business retail revenue adjustment eligible for tax uplift in 2027-28 CPIH FYA prices (WR) </v>
      </c>
      <c r="F2172" s="209">
        <f xml:space="preserve"> Calc!F$922</f>
        <v>0</v>
      </c>
      <c r="G2172" s="208" t="str">
        <f xml:space="preserve"> Calc!G$922</f>
        <v>£m</v>
      </c>
      <c r="H2172" s="209"/>
    </row>
    <row r="2173" spans="1:8" s="208" customFormat="1" hidden="1" outlineLevel="2" x14ac:dyDescent="0.2">
      <c r="A2173" s="217"/>
      <c r="B2173" s="217"/>
      <c r="C2173" s="218"/>
      <c r="D2173" s="219"/>
      <c r="E2173" s="208" t="str">
        <f xml:space="preserve"> Calc!E$923</f>
        <v xml:space="preserve">Ofwat - PR24 Business retail revenue adjustment eligible for tax uplift in 2027-28 CPIH FYA prices (WN) </v>
      </c>
      <c r="F2173" s="209">
        <f xml:space="preserve"> Calc!F$923</f>
        <v>0</v>
      </c>
      <c r="G2173" s="208" t="str">
        <f xml:space="preserve"> Calc!G$923</f>
        <v>£m</v>
      </c>
      <c r="H2173" s="209"/>
    </row>
    <row r="2174" spans="1:8" s="208" customFormat="1" hidden="1" outlineLevel="2" x14ac:dyDescent="0.2">
      <c r="A2174" s="217"/>
      <c r="B2174" s="217"/>
      <c r="C2174" s="218"/>
      <c r="D2174" s="219"/>
      <c r="E2174" s="208" t="str">
        <f xml:space="preserve"> Calc!E$924</f>
        <v xml:space="preserve">Ofwat - PR24 Business retail revenue adjustment eligible for tax uplift in 2027-28 CPIH FYA prices (WWN) </v>
      </c>
      <c r="F2174" s="209">
        <f xml:space="preserve"> Calc!F$924</f>
        <v>0</v>
      </c>
      <c r="G2174" s="208" t="str">
        <f xml:space="preserve"> Calc!G$924</f>
        <v>£m</v>
      </c>
      <c r="H2174" s="209"/>
    </row>
    <row r="2175" spans="1:8" s="208" customFormat="1" hidden="1" outlineLevel="2" x14ac:dyDescent="0.2">
      <c r="A2175" s="217"/>
      <c r="B2175" s="217"/>
      <c r="C2175" s="218"/>
      <c r="D2175" s="219"/>
      <c r="E2175" s="208" t="str">
        <f xml:space="preserve"> Calc!E$925</f>
        <v xml:space="preserve">Ofwat - PR24 Business retail revenue adjustment eligible for tax uplift in 2027-28 CPIH FYA prices (BR) </v>
      </c>
      <c r="F2175" s="209">
        <f xml:space="preserve"> Calc!F$925</f>
        <v>0</v>
      </c>
      <c r="G2175" s="208" t="str">
        <f xml:space="preserve"> Calc!G$925</f>
        <v>£m</v>
      </c>
      <c r="H2175" s="209"/>
    </row>
    <row r="2176" spans="1:8" s="208" customFormat="1" hidden="1" outlineLevel="2" x14ac:dyDescent="0.2">
      <c r="A2176" s="217"/>
      <c r="B2176" s="217"/>
      <c r="C2176" s="218"/>
      <c r="D2176" s="219"/>
      <c r="E2176" s="208" t="str">
        <f xml:space="preserve"> Calc!E$926</f>
        <v xml:space="preserve">Ofwat - PR24 Business retail revenue adjustment eligible for tax uplift in 2027-28 CPIH FYA prices (ADDN1) </v>
      </c>
      <c r="F2176" s="209">
        <f xml:space="preserve"> Calc!F$926</f>
        <v>0</v>
      </c>
      <c r="G2176" s="208" t="str">
        <f xml:space="preserve"> Calc!G$926</f>
        <v>£m</v>
      </c>
      <c r="H2176" s="209"/>
    </row>
    <row r="2177" spans="1:8" s="208" customFormat="1" hidden="1" outlineLevel="2" x14ac:dyDescent="0.2">
      <c r="A2177" s="217"/>
      <c r="B2177" s="217"/>
      <c r="C2177" s="218"/>
      <c r="D2177" s="219"/>
      <c r="E2177" s="208" t="str">
        <f xml:space="preserve"> Calc!E$927</f>
        <v xml:space="preserve">Ofwat - PR24 Business retail revenue adjustment eligible for tax uplift in 2027-28 CPIH FYA prices (ADDN2) </v>
      </c>
      <c r="F2177" s="209">
        <f xml:space="preserve"> Calc!F$927</f>
        <v>0</v>
      </c>
      <c r="G2177" s="208" t="str">
        <f xml:space="preserve"> Calc!G$927</f>
        <v>£m</v>
      </c>
      <c r="H2177" s="209"/>
    </row>
    <row r="2178" spans="1:8" s="208" customFormat="1" hidden="1" outlineLevel="2" x14ac:dyDescent="0.2">
      <c r="A2178" s="217"/>
      <c r="B2178" s="217"/>
      <c r="C2178" s="218"/>
      <c r="D2178" s="219"/>
      <c r="E2178" s="208" t="str">
        <f xml:space="preserve"> Calc!E$928</f>
        <v xml:space="preserve">Ofwat - PR24 Business retail revenue adjustment eligible for tax uplift in 2027-28 CPIH FYA prices (Residential retail) </v>
      </c>
      <c r="F2178" s="209">
        <f xml:space="preserve"> Calc!F$928</f>
        <v>0</v>
      </c>
      <c r="G2178" s="208" t="str">
        <f xml:space="preserve"> Calc!G$928</f>
        <v>£m</v>
      </c>
      <c r="H2178" s="209"/>
    </row>
    <row r="2179" spans="1:8" s="208" customFormat="1" hidden="1" outlineLevel="2" x14ac:dyDescent="0.2">
      <c r="A2179" s="217"/>
      <c r="B2179" s="217"/>
      <c r="C2179" s="218"/>
      <c r="D2179" s="219"/>
      <c r="E2179" s="208" t="str">
        <f xml:space="preserve"> Calc!E$929</f>
        <v xml:space="preserve">Ofwat - PR24 Business retail revenue adjustment eligible for tax uplift in 2027-28 CPIH FYA prices (Business retail) </v>
      </c>
      <c r="F2179" s="209">
        <f xml:space="preserve"> Calc!F$929</f>
        <v>0</v>
      </c>
      <c r="G2179" s="208" t="str">
        <f xml:space="preserve"> Calc!G$929</f>
        <v>£m</v>
      </c>
      <c r="H2179" s="209"/>
    </row>
    <row r="2180" spans="1:8" hidden="1" outlineLevel="2" x14ac:dyDescent="0.2">
      <c r="A2180" s="3"/>
      <c r="B2180" s="3"/>
      <c r="C2180" s="10"/>
      <c r="D2180" s="11"/>
      <c r="E2180" s="211" t="s">
        <v>1956</v>
      </c>
      <c r="F2180" s="212">
        <f xml:space="preserve"> INDEX( $F$2172:$F$2179,MATCH("*(BR)*", $E$2172:$E$2179,0 ))</f>
        <v>0</v>
      </c>
      <c r="G2180" s="211" t="s">
        <v>199</v>
      </c>
      <c r="H2180" s="4"/>
    </row>
    <row r="2181" spans="1:8" hidden="1" outlineLevel="2" x14ac:dyDescent="0.2"/>
    <row r="2182" spans="1:8" hidden="1" outlineLevel="2" x14ac:dyDescent="0.2"/>
    <row r="2183" spans="1:8" hidden="1" outlineLevel="2" x14ac:dyDescent="0.2">
      <c r="B2183" s="33" t="s">
        <v>1957</v>
      </c>
    </row>
    <row r="2184" spans="1:8" s="208" customFormat="1" hidden="1" outlineLevel="2" x14ac:dyDescent="0.2">
      <c r="A2184" s="217"/>
      <c r="B2184" s="217"/>
      <c r="C2184" s="218"/>
      <c r="D2184" s="219"/>
      <c r="E2184" s="208" t="str">
        <f xml:space="preserve"> Calc!E$949</f>
        <v xml:space="preserve">Ofwat - PR24 Water trading revenue adjustment eligible for tax uplift in 2027-28 CPIH FYA prices (WR) </v>
      </c>
      <c r="F2184" s="209">
        <f xml:space="preserve"> Calc!F$949</f>
        <v>0</v>
      </c>
      <c r="G2184" s="208" t="str">
        <f xml:space="preserve"> Calc!G$949</f>
        <v>£m</v>
      </c>
      <c r="H2184" s="209"/>
    </row>
    <row r="2185" spans="1:8" s="208" customFormat="1" hidden="1" outlineLevel="2" x14ac:dyDescent="0.2">
      <c r="A2185" s="217"/>
      <c r="B2185" s="217"/>
      <c r="C2185" s="218"/>
      <c r="D2185" s="219"/>
      <c r="E2185" s="208" t="str">
        <f xml:space="preserve"> Calc!E$950</f>
        <v xml:space="preserve">Ofwat - PR24 Water trading revenue adjustment eligible for tax uplift in 2027-28 CPIH FYA prices (WN) </v>
      </c>
      <c r="F2185" s="209">
        <f xml:space="preserve"> Calc!F$950</f>
        <v>0</v>
      </c>
      <c r="G2185" s="208" t="str">
        <f xml:space="preserve"> Calc!G$950</f>
        <v>£m</v>
      </c>
      <c r="H2185" s="209"/>
    </row>
    <row r="2186" spans="1:8" s="208" customFormat="1" hidden="1" outlineLevel="2" x14ac:dyDescent="0.2">
      <c r="A2186" s="217"/>
      <c r="B2186" s="217"/>
      <c r="C2186" s="218"/>
      <c r="D2186" s="219"/>
      <c r="E2186" s="208" t="str">
        <f xml:space="preserve"> Calc!E$951</f>
        <v xml:space="preserve">Ofwat - PR24 Water trading revenue adjustment eligible for tax uplift in 2027-28 CPIH FYA prices (WWN) </v>
      </c>
      <c r="F2186" s="209">
        <f xml:space="preserve"> Calc!F$951</f>
        <v>0</v>
      </c>
      <c r="G2186" s="208" t="str">
        <f xml:space="preserve"> Calc!G$951</f>
        <v>£m</v>
      </c>
      <c r="H2186" s="209"/>
    </row>
    <row r="2187" spans="1:8" s="208" customFormat="1" hidden="1" outlineLevel="2" x14ac:dyDescent="0.2">
      <c r="A2187" s="217"/>
      <c r="B2187" s="217"/>
      <c r="C2187" s="218"/>
      <c r="D2187" s="219"/>
      <c r="E2187" s="208" t="str">
        <f xml:space="preserve"> Calc!E$952</f>
        <v xml:space="preserve">Ofwat - PR24 Water trading revenue adjustment eligible for tax uplift in 2027-28 CPIH FYA prices (BR) </v>
      </c>
      <c r="F2187" s="209">
        <f xml:space="preserve"> Calc!F$952</f>
        <v>0</v>
      </c>
      <c r="G2187" s="208" t="str">
        <f xml:space="preserve"> Calc!G$952</f>
        <v>£m</v>
      </c>
      <c r="H2187" s="209"/>
    </row>
    <row r="2188" spans="1:8" s="208" customFormat="1" hidden="1" outlineLevel="2" x14ac:dyDescent="0.2">
      <c r="A2188" s="217"/>
      <c r="B2188" s="217"/>
      <c r="C2188" s="218"/>
      <c r="D2188" s="219"/>
      <c r="E2188" s="208" t="str">
        <f xml:space="preserve"> Calc!E$953</f>
        <v xml:space="preserve">Ofwat - PR24 Water trading revenue adjustment eligible for tax uplift in 2027-28 CPIH FYA prices (ADDN1) </v>
      </c>
      <c r="F2188" s="209">
        <f xml:space="preserve"> Calc!F$953</f>
        <v>0</v>
      </c>
      <c r="G2188" s="208" t="str">
        <f xml:space="preserve"> Calc!G$953</f>
        <v>£m</v>
      </c>
      <c r="H2188" s="209"/>
    </row>
    <row r="2189" spans="1:8" s="208" customFormat="1" hidden="1" outlineLevel="2" x14ac:dyDescent="0.2">
      <c r="A2189" s="217"/>
      <c r="B2189" s="217"/>
      <c r="C2189" s="218"/>
      <c r="D2189" s="219"/>
      <c r="E2189" s="208" t="str">
        <f xml:space="preserve"> Calc!E$954</f>
        <v xml:space="preserve">Ofwat - PR24 Water trading revenue adjustment eligible for tax uplift in 2027-28 CPIH FYA prices (ADDN2) </v>
      </c>
      <c r="F2189" s="209">
        <f xml:space="preserve"> Calc!F$954</f>
        <v>0</v>
      </c>
      <c r="G2189" s="208" t="str">
        <f xml:space="preserve"> Calc!G$954</f>
        <v>£m</v>
      </c>
      <c r="H2189" s="209"/>
    </row>
    <row r="2190" spans="1:8" s="208" customFormat="1" hidden="1" outlineLevel="2" x14ac:dyDescent="0.2">
      <c r="A2190" s="217"/>
      <c r="B2190" s="217"/>
      <c r="C2190" s="218"/>
      <c r="D2190" s="219"/>
      <c r="E2190" s="208" t="str">
        <f xml:space="preserve"> Calc!E$955</f>
        <v xml:space="preserve">Ofwat - PR24 Water trading revenue adjustment eligible for tax uplift in 2027-28 CPIH FYA prices (Residential retail) </v>
      </c>
      <c r="F2190" s="209">
        <f xml:space="preserve"> Calc!F$955</f>
        <v>0</v>
      </c>
      <c r="G2190" s="208" t="str">
        <f xml:space="preserve"> Calc!G$955</f>
        <v>£m</v>
      </c>
      <c r="H2190" s="209"/>
    </row>
    <row r="2191" spans="1:8" s="208" customFormat="1" hidden="1" outlineLevel="2" x14ac:dyDescent="0.2">
      <c r="A2191" s="217"/>
      <c r="B2191" s="217"/>
      <c r="C2191" s="218"/>
      <c r="D2191" s="219"/>
      <c r="E2191" s="208" t="str">
        <f xml:space="preserve"> Calc!E$956</f>
        <v xml:space="preserve">Ofwat - PR24 Water trading revenue adjustment eligible for tax uplift in 2027-28 CPIH FYA prices (Business retail) </v>
      </c>
      <c r="F2191" s="209">
        <f xml:space="preserve"> Calc!F$956</f>
        <v>0</v>
      </c>
      <c r="G2191" s="208" t="str">
        <f xml:space="preserve"> Calc!G$956</f>
        <v>£m</v>
      </c>
      <c r="H2191" s="209"/>
    </row>
    <row r="2192" spans="1:8" hidden="1" outlineLevel="2" x14ac:dyDescent="0.2">
      <c r="A2192" s="3"/>
      <c r="B2192" s="3"/>
      <c r="C2192" s="10"/>
      <c r="D2192" s="11"/>
      <c r="E2192" s="211" t="s">
        <v>1957</v>
      </c>
      <c r="F2192" s="212">
        <f xml:space="preserve"> INDEX( $F$2184:$F$2191,MATCH("*(BR)*", $E$2184:$E$2191,0 ))</f>
        <v>0</v>
      </c>
      <c r="G2192" s="211" t="s">
        <v>199</v>
      </c>
      <c r="H2192" s="4"/>
    </row>
    <row r="2193" spans="1:8" hidden="1" outlineLevel="2" x14ac:dyDescent="0.2"/>
    <row r="2194" spans="1:8" hidden="1" outlineLevel="2" x14ac:dyDescent="0.2"/>
    <row r="2195" spans="1:8" hidden="1" outlineLevel="2" x14ac:dyDescent="0.2">
      <c r="B2195" s="33" t="s">
        <v>255</v>
      </c>
    </row>
    <row r="2196" spans="1:8" s="208" customFormat="1" hidden="1" outlineLevel="2" x14ac:dyDescent="0.2">
      <c r="A2196" s="217"/>
      <c r="B2196" s="217"/>
      <c r="C2196" s="218"/>
      <c r="D2196" s="219"/>
      <c r="E2196" s="208" t="str">
        <f xml:space="preserve"> Calc!E$976</f>
        <v xml:space="preserve">Ofwat - PR24 Third party services revenue adjustment eligible for tax uplift in 2027-28 CPIH FYA prices (WR) </v>
      </c>
      <c r="F2196" s="209">
        <f xml:space="preserve"> Calc!F$976</f>
        <v>0</v>
      </c>
      <c r="G2196" s="208" t="str">
        <f xml:space="preserve"> Calc!G$976</f>
        <v>£m</v>
      </c>
      <c r="H2196" s="209"/>
    </row>
    <row r="2197" spans="1:8" s="208" customFormat="1" hidden="1" outlineLevel="2" x14ac:dyDescent="0.2">
      <c r="A2197" s="217"/>
      <c r="B2197" s="217"/>
      <c r="C2197" s="218"/>
      <c r="D2197" s="219"/>
      <c r="E2197" s="208" t="str">
        <f xml:space="preserve"> Calc!E$977</f>
        <v xml:space="preserve">Ofwat - PR24 Third party services revenue adjustment eligible for tax uplift in 2027-28 CPIH FYA prices (WN) </v>
      </c>
      <c r="F2197" s="209">
        <f xml:space="preserve"> Calc!F$977</f>
        <v>0</v>
      </c>
      <c r="G2197" s="208" t="str">
        <f xml:space="preserve"> Calc!G$977</f>
        <v>£m</v>
      </c>
      <c r="H2197" s="209"/>
    </row>
    <row r="2198" spans="1:8" s="208" customFormat="1" hidden="1" outlineLevel="2" x14ac:dyDescent="0.2">
      <c r="A2198" s="217"/>
      <c r="B2198" s="217"/>
      <c r="C2198" s="218"/>
      <c r="D2198" s="219"/>
      <c r="E2198" s="208" t="str">
        <f xml:space="preserve"> Calc!E$978</f>
        <v xml:space="preserve">Ofwat - PR24 Third party services revenue adjustment eligible for tax uplift in 2027-28 CPIH FYA prices (WWN) </v>
      </c>
      <c r="F2198" s="209">
        <f xml:space="preserve"> Calc!F$978</f>
        <v>0</v>
      </c>
      <c r="G2198" s="208" t="str">
        <f xml:space="preserve"> Calc!G$978</f>
        <v>£m</v>
      </c>
      <c r="H2198" s="209"/>
    </row>
    <row r="2199" spans="1:8" s="208" customFormat="1" hidden="1" outlineLevel="2" x14ac:dyDescent="0.2">
      <c r="A2199" s="217"/>
      <c r="B2199" s="217"/>
      <c r="C2199" s="218"/>
      <c r="D2199" s="219"/>
      <c r="E2199" s="208" t="str">
        <f xml:space="preserve"> Calc!E$979</f>
        <v xml:space="preserve">Ofwat - PR24 Third party services revenue adjustment eligible for tax uplift in 2027-28 CPIH FYA prices (BR) </v>
      </c>
      <c r="F2199" s="209">
        <f xml:space="preserve"> Calc!F$979</f>
        <v>0</v>
      </c>
      <c r="G2199" s="208" t="str">
        <f xml:space="preserve"> Calc!G$979</f>
        <v>£m</v>
      </c>
      <c r="H2199" s="209"/>
    </row>
    <row r="2200" spans="1:8" s="208" customFormat="1" hidden="1" outlineLevel="2" x14ac:dyDescent="0.2">
      <c r="A2200" s="217"/>
      <c r="B2200" s="217"/>
      <c r="C2200" s="218"/>
      <c r="D2200" s="219"/>
      <c r="E2200" s="208" t="str">
        <f xml:space="preserve"> Calc!E$980</f>
        <v xml:space="preserve">Ofwat - PR24 Third party services revenue adjustment eligible for tax uplift in 2027-28 CPIH FYA prices (ADDN1) </v>
      </c>
      <c r="F2200" s="209">
        <f xml:space="preserve"> Calc!F$980</f>
        <v>0</v>
      </c>
      <c r="G2200" s="208" t="str">
        <f xml:space="preserve"> Calc!G$980</f>
        <v>£m</v>
      </c>
      <c r="H2200" s="209"/>
    </row>
    <row r="2201" spans="1:8" s="208" customFormat="1" hidden="1" outlineLevel="2" x14ac:dyDescent="0.2">
      <c r="A2201" s="217"/>
      <c r="B2201" s="217"/>
      <c r="C2201" s="218"/>
      <c r="D2201" s="219"/>
      <c r="E2201" s="208" t="str">
        <f xml:space="preserve"> Calc!E$981</f>
        <v xml:space="preserve">Ofwat - PR24 Third party services revenue adjustment eligible for tax uplift in 2027-28 CPIH FYA prices (ADDN2) </v>
      </c>
      <c r="F2201" s="209">
        <f xml:space="preserve"> Calc!F$981</f>
        <v>0</v>
      </c>
      <c r="G2201" s="208" t="str">
        <f xml:space="preserve"> Calc!G$981</f>
        <v>£m</v>
      </c>
      <c r="H2201" s="209"/>
    </row>
    <row r="2202" spans="1:8" s="208" customFormat="1" hidden="1" outlineLevel="2" x14ac:dyDescent="0.2">
      <c r="A2202" s="217"/>
      <c r="B2202" s="217"/>
      <c r="C2202" s="218"/>
      <c r="D2202" s="219"/>
      <c r="E2202" s="208" t="str">
        <f xml:space="preserve"> Calc!E$982</f>
        <v xml:space="preserve">Ofwat - PR24 Third party services revenue adjustment eligible for tax uplift in 2027-28 CPIH FYA prices (Residential retail) </v>
      </c>
      <c r="F2202" s="209">
        <f xml:space="preserve"> Calc!F$982</f>
        <v>0</v>
      </c>
      <c r="G2202" s="208" t="str">
        <f xml:space="preserve"> Calc!G$982</f>
        <v>£m</v>
      </c>
      <c r="H2202" s="209"/>
    </row>
    <row r="2203" spans="1:8" s="208" customFormat="1" hidden="1" outlineLevel="2" x14ac:dyDescent="0.2">
      <c r="A2203" s="217"/>
      <c r="B2203" s="217"/>
      <c r="C2203" s="218"/>
      <c r="D2203" s="219"/>
      <c r="E2203" s="208" t="str">
        <f xml:space="preserve"> Calc!E$983</f>
        <v xml:space="preserve">Ofwat - PR24 Third party services revenue adjustment eligible for tax uplift in 2027-28 CPIH FYA prices (Business retail) </v>
      </c>
      <c r="F2203" s="209">
        <f xml:space="preserve"> Calc!F$983</f>
        <v>0</v>
      </c>
      <c r="G2203" s="208" t="str">
        <f xml:space="preserve"> Calc!G$983</f>
        <v>£m</v>
      </c>
      <c r="H2203" s="209"/>
    </row>
    <row r="2204" spans="1:8" hidden="1" outlineLevel="2" x14ac:dyDescent="0.2">
      <c r="A2204" s="3"/>
      <c r="B2204" s="3"/>
      <c r="C2204" s="10"/>
      <c r="D2204" s="11"/>
      <c r="E2204" s="211" t="s">
        <v>255</v>
      </c>
      <c r="F2204" s="212">
        <f xml:space="preserve"> INDEX( $F$2196:$F$2203,MATCH("*(BR)*", $E$2196:$E$2203,0 ))</f>
        <v>0</v>
      </c>
      <c r="G2204" s="211" t="s">
        <v>199</v>
      </c>
      <c r="H2204" s="4"/>
    </row>
    <row r="2205" spans="1:8" hidden="1" outlineLevel="2" x14ac:dyDescent="0.2"/>
    <row r="2206" spans="1:8" hidden="1" outlineLevel="2" x14ac:dyDescent="0.2"/>
    <row r="2207" spans="1:8" hidden="1" outlineLevel="2" x14ac:dyDescent="0.2">
      <c r="B2207" s="33" t="s">
        <v>72</v>
      </c>
    </row>
    <row r="2208" spans="1:8" s="208" customFormat="1" hidden="1" outlineLevel="2" x14ac:dyDescent="0.2">
      <c r="A2208" s="217"/>
      <c r="B2208" s="217"/>
      <c r="C2208" s="218"/>
      <c r="D2208" s="219"/>
      <c r="E2208" s="208" t="str">
        <f xml:space="preserve"> Calc!E$1003</f>
        <v xml:space="preserve">Ofwat - PR24 Cost of new debt revenue adjustment eligible for tax uplift in 2027-28 CPIH FYA prices (WR) </v>
      </c>
      <c r="F2208" s="209">
        <f xml:space="preserve"> Calc!F$1003</f>
        <v>0</v>
      </c>
      <c r="G2208" s="208" t="str">
        <f xml:space="preserve"> Calc!G$1003</f>
        <v>£m</v>
      </c>
      <c r="H2208" s="209"/>
    </row>
    <row r="2209" spans="1:8" s="208" customFormat="1" hidden="1" outlineLevel="2" x14ac:dyDescent="0.2">
      <c r="A2209" s="217"/>
      <c r="B2209" s="217"/>
      <c r="C2209" s="218"/>
      <c r="D2209" s="219"/>
      <c r="E2209" s="208" t="str">
        <f xml:space="preserve"> Calc!E$1004</f>
        <v xml:space="preserve">Ofwat - PR24 Cost of new debt revenue adjustment eligible for tax uplift in 2027-28 CPIH FYA prices (WN) </v>
      </c>
      <c r="F2209" s="209">
        <f xml:space="preserve"> Calc!F$1004</f>
        <v>0</v>
      </c>
      <c r="G2209" s="208" t="str">
        <f xml:space="preserve"> Calc!G$1004</f>
        <v>£m</v>
      </c>
      <c r="H2209" s="209"/>
    </row>
    <row r="2210" spans="1:8" s="208" customFormat="1" hidden="1" outlineLevel="2" x14ac:dyDescent="0.2">
      <c r="A2210" s="217"/>
      <c r="B2210" s="217"/>
      <c r="C2210" s="218"/>
      <c r="D2210" s="219"/>
      <c r="E2210" s="208" t="str">
        <f xml:space="preserve"> Calc!E$1005</f>
        <v xml:space="preserve">Ofwat - PR24 Cost of new debt revenue adjustment eligible for tax uplift in 2027-28 CPIH FYA prices (WWN) </v>
      </c>
      <c r="F2210" s="209">
        <f xml:space="preserve"> Calc!F$1005</f>
        <v>0</v>
      </c>
      <c r="G2210" s="208" t="str">
        <f xml:space="preserve"> Calc!G$1005</f>
        <v>£m</v>
      </c>
      <c r="H2210" s="209"/>
    </row>
    <row r="2211" spans="1:8" s="208" customFormat="1" hidden="1" outlineLevel="2" x14ac:dyDescent="0.2">
      <c r="A2211" s="217"/>
      <c r="B2211" s="217"/>
      <c r="C2211" s="218"/>
      <c r="D2211" s="219"/>
      <c r="E2211" s="208" t="str">
        <f xml:space="preserve"> Calc!E$1006</f>
        <v xml:space="preserve">Ofwat - PR24 Cost of new debt revenue adjustment eligible for tax uplift in 2027-28 CPIH FYA prices (BR) </v>
      </c>
      <c r="F2211" s="209">
        <f xml:space="preserve"> Calc!F$1006</f>
        <v>0</v>
      </c>
      <c r="G2211" s="208" t="str">
        <f xml:space="preserve"> Calc!G$1006</f>
        <v>£m</v>
      </c>
      <c r="H2211" s="209"/>
    </row>
    <row r="2212" spans="1:8" s="208" customFormat="1" hidden="1" outlineLevel="2" x14ac:dyDescent="0.2">
      <c r="A2212" s="217"/>
      <c r="B2212" s="217"/>
      <c r="C2212" s="218"/>
      <c r="D2212" s="219"/>
      <c r="E2212" s="208" t="str">
        <f xml:space="preserve"> Calc!E$1007</f>
        <v xml:space="preserve">Ofwat - PR24 Cost of new debt revenue adjustment eligible for tax uplift in 2027-28 CPIH FYA prices (ADDN1) </v>
      </c>
      <c r="F2212" s="209">
        <f xml:space="preserve"> Calc!F$1007</f>
        <v>0</v>
      </c>
      <c r="G2212" s="208" t="str">
        <f xml:space="preserve"> Calc!G$1007</f>
        <v>£m</v>
      </c>
      <c r="H2212" s="209"/>
    </row>
    <row r="2213" spans="1:8" s="208" customFormat="1" hidden="1" outlineLevel="2" x14ac:dyDescent="0.2">
      <c r="A2213" s="217"/>
      <c r="B2213" s="217"/>
      <c r="C2213" s="218"/>
      <c r="D2213" s="219"/>
      <c r="E2213" s="208" t="str">
        <f xml:space="preserve"> Calc!E$1008</f>
        <v xml:space="preserve">Ofwat - PR24 Cost of new debt revenue adjustment eligible for tax uplift in 2027-28 CPIH FYA prices (ADDN2) </v>
      </c>
      <c r="F2213" s="209">
        <f xml:space="preserve"> Calc!F$1008</f>
        <v>0</v>
      </c>
      <c r="G2213" s="208" t="str">
        <f xml:space="preserve"> Calc!G$1008</f>
        <v>£m</v>
      </c>
      <c r="H2213" s="209"/>
    </row>
    <row r="2214" spans="1:8" s="208" customFormat="1" hidden="1" outlineLevel="2" x14ac:dyDescent="0.2">
      <c r="A2214" s="217"/>
      <c r="B2214" s="217"/>
      <c r="C2214" s="218"/>
      <c r="D2214" s="219"/>
      <c r="E2214" s="208" t="str">
        <f xml:space="preserve"> Calc!E$1009</f>
        <v xml:space="preserve">Ofwat - PR24 Cost of new debt revenue adjustment eligible for tax uplift in 2027-28 CPIH FYA prices (Residential retail) </v>
      </c>
      <c r="F2214" s="209">
        <f xml:space="preserve"> Calc!F$1009</f>
        <v>0</v>
      </c>
      <c r="G2214" s="208" t="str">
        <f xml:space="preserve"> Calc!G$1009</f>
        <v>£m</v>
      </c>
      <c r="H2214" s="209"/>
    </row>
    <row r="2215" spans="1:8" s="208" customFormat="1" hidden="1" outlineLevel="2" x14ac:dyDescent="0.2">
      <c r="A2215" s="217"/>
      <c r="B2215" s="217"/>
      <c r="C2215" s="218"/>
      <c r="D2215" s="219"/>
      <c r="E2215" s="208" t="str">
        <f xml:space="preserve"> Calc!E$1010</f>
        <v xml:space="preserve">Ofwat - PR24 Cost of new debt revenue adjustment eligible for tax uplift in 2027-28 CPIH FYA prices (Business retail) </v>
      </c>
      <c r="F2215" s="209">
        <f xml:space="preserve"> Calc!F$1010</f>
        <v>0</v>
      </c>
      <c r="G2215" s="208" t="str">
        <f xml:space="preserve"> Calc!G$1010</f>
        <v>£m</v>
      </c>
      <c r="H2215" s="209"/>
    </row>
    <row r="2216" spans="1:8" hidden="1" outlineLevel="2" x14ac:dyDescent="0.2">
      <c r="A2216" s="3"/>
      <c r="B2216" s="3"/>
      <c r="C2216" s="10"/>
      <c r="D2216" s="11"/>
      <c r="E2216" s="211" t="s">
        <v>72</v>
      </c>
      <c r="F2216" s="212">
        <f xml:space="preserve"> INDEX( $F$2208:$F$2215,MATCH("*(BR)*", $E$2208:$E$2215,0 ))</f>
        <v>0</v>
      </c>
      <c r="G2216" s="211" t="s">
        <v>199</v>
      </c>
      <c r="H2216" s="4"/>
    </row>
    <row r="2217" spans="1:8" hidden="1" outlineLevel="2" x14ac:dyDescent="0.2"/>
    <row r="2218" spans="1:8" hidden="1" outlineLevel="2" x14ac:dyDescent="0.2"/>
    <row r="2219" spans="1:8" hidden="1" outlineLevel="2" x14ac:dyDescent="0.2">
      <c r="B2219" s="33" t="s">
        <v>1378</v>
      </c>
    </row>
    <row r="2220" spans="1:8" s="208" customFormat="1" hidden="1" outlineLevel="2" x14ac:dyDescent="0.2">
      <c r="A2220" s="217"/>
      <c r="B2220" s="217"/>
      <c r="C2220" s="218"/>
      <c r="D2220" s="219"/>
      <c r="E2220" s="208" t="str">
        <f xml:space="preserve"> Calc!E$1057</f>
        <v xml:space="preserve">Ofwat - PR24 Totex costs revenue adjustment eligible for tax uplift in 2027-28 CPIH FYA prices (WR) </v>
      </c>
      <c r="F2220" s="209">
        <f xml:space="preserve"> Calc!F$1057</f>
        <v>0</v>
      </c>
      <c r="G2220" s="208" t="str">
        <f xml:space="preserve"> Calc!G$1057</f>
        <v>£m</v>
      </c>
      <c r="H2220" s="209"/>
    </row>
    <row r="2221" spans="1:8" s="208" customFormat="1" hidden="1" outlineLevel="2" x14ac:dyDescent="0.2">
      <c r="A2221" s="217"/>
      <c r="B2221" s="217"/>
      <c r="C2221" s="218"/>
      <c r="D2221" s="219"/>
      <c r="E2221" s="208" t="str">
        <f xml:space="preserve"> Calc!E$1058</f>
        <v xml:space="preserve">Ofwat - PR24 Totex costs revenue adjustment eligible for tax uplift in 2027-28 CPIH FYA prices (WN) </v>
      </c>
      <c r="F2221" s="209">
        <f xml:space="preserve"> Calc!F$1058</f>
        <v>0</v>
      </c>
      <c r="G2221" s="208" t="str">
        <f xml:space="preserve"> Calc!G$1058</f>
        <v>£m</v>
      </c>
      <c r="H2221" s="209"/>
    </row>
    <row r="2222" spans="1:8" s="208" customFormat="1" hidden="1" outlineLevel="2" x14ac:dyDescent="0.2">
      <c r="A2222" s="217"/>
      <c r="B2222" s="217"/>
      <c r="C2222" s="218"/>
      <c r="D2222" s="219"/>
      <c r="E2222" s="208" t="str">
        <f xml:space="preserve"> Calc!E$1059</f>
        <v xml:space="preserve">Ofwat - PR24 Totex costs revenue adjustment eligible for tax uplift in 2027-28 CPIH FYA prices (WWN) </v>
      </c>
      <c r="F2222" s="209">
        <f xml:space="preserve"> Calc!F$1059</f>
        <v>0</v>
      </c>
      <c r="G2222" s="208" t="str">
        <f xml:space="preserve"> Calc!G$1059</f>
        <v>£m</v>
      </c>
      <c r="H2222" s="209"/>
    </row>
    <row r="2223" spans="1:8" s="208" customFormat="1" hidden="1" outlineLevel="2" x14ac:dyDescent="0.2">
      <c r="A2223" s="217"/>
      <c r="B2223" s="217"/>
      <c r="C2223" s="218"/>
      <c r="D2223" s="219"/>
      <c r="E2223" s="208" t="str">
        <f xml:space="preserve"> Calc!E$1060</f>
        <v xml:space="preserve">Ofwat - PR24 Totex costs revenue adjustment eligible for tax uplift in 2027-28 CPIH FYA prices (BR) </v>
      </c>
      <c r="F2223" s="209">
        <f xml:space="preserve"> Calc!F$1060</f>
        <v>0</v>
      </c>
      <c r="G2223" s="208" t="str">
        <f xml:space="preserve"> Calc!G$1060</f>
        <v>£m</v>
      </c>
      <c r="H2223" s="209"/>
    </row>
    <row r="2224" spans="1:8" s="208" customFormat="1" hidden="1" outlineLevel="2" x14ac:dyDescent="0.2">
      <c r="A2224" s="217"/>
      <c r="B2224" s="217"/>
      <c r="C2224" s="218"/>
      <c r="D2224" s="219"/>
      <c r="E2224" s="208" t="str">
        <f xml:space="preserve"> Calc!E$1061</f>
        <v xml:space="preserve">Ofwat - PR24 Totex costs revenue adjustment eligible for tax uplift in 2027-28 CPIH FYA prices (ADDN1) </v>
      </c>
      <c r="F2224" s="209">
        <f xml:space="preserve"> Calc!F$1061</f>
        <v>0</v>
      </c>
      <c r="G2224" s="208" t="str">
        <f xml:space="preserve"> Calc!G$1061</f>
        <v>£m</v>
      </c>
      <c r="H2224" s="209"/>
    </row>
    <row r="2225" spans="1:8" s="208" customFormat="1" hidden="1" outlineLevel="2" x14ac:dyDescent="0.2">
      <c r="A2225" s="217"/>
      <c r="B2225" s="217"/>
      <c r="C2225" s="218"/>
      <c r="D2225" s="219"/>
      <c r="E2225" s="208" t="str">
        <f xml:space="preserve"> Calc!E$1062</f>
        <v xml:space="preserve">Ofwat - PR24 Totex costs revenue adjustment eligible for tax uplift in 2027-28 CPIH FYA prices (ADDN2) </v>
      </c>
      <c r="F2225" s="209">
        <f xml:space="preserve"> Calc!F$1062</f>
        <v>0</v>
      </c>
      <c r="G2225" s="208" t="str">
        <f xml:space="preserve"> Calc!G$1062</f>
        <v>£m</v>
      </c>
      <c r="H2225" s="209"/>
    </row>
    <row r="2226" spans="1:8" s="208" customFormat="1" hidden="1" outlineLevel="2" x14ac:dyDescent="0.2">
      <c r="A2226" s="217"/>
      <c r="B2226" s="217"/>
      <c r="C2226" s="218"/>
      <c r="D2226" s="219"/>
      <c r="E2226" s="208" t="str">
        <f xml:space="preserve"> Calc!E$1063</f>
        <v xml:space="preserve">Ofwat - PR24 Totex costs revenue adjustment eligible for tax uplift in 2027-28 CPIH FYA prices (Residential retail) </v>
      </c>
      <c r="F2226" s="209">
        <f xml:space="preserve"> Calc!F$1063</f>
        <v>0</v>
      </c>
      <c r="G2226" s="208" t="str">
        <f xml:space="preserve"> Calc!G$1063</f>
        <v>£m</v>
      </c>
      <c r="H2226" s="209"/>
    </row>
    <row r="2227" spans="1:8" s="208" customFormat="1" hidden="1" outlineLevel="2" x14ac:dyDescent="0.2">
      <c r="A2227" s="217"/>
      <c r="B2227" s="217"/>
      <c r="C2227" s="218"/>
      <c r="D2227" s="219"/>
      <c r="E2227" s="208" t="str">
        <f xml:space="preserve"> Calc!E$1064</f>
        <v xml:space="preserve">Ofwat - PR24 Totex costs revenue adjustment eligible for tax uplift in 2027-28 CPIH FYA prices (Business retail) </v>
      </c>
      <c r="F2227" s="209">
        <f xml:space="preserve"> Calc!F$1064</f>
        <v>0</v>
      </c>
      <c r="G2227" s="208" t="str">
        <f xml:space="preserve"> Calc!G$1064</f>
        <v>£m</v>
      </c>
      <c r="H2227" s="209"/>
    </row>
    <row r="2228" spans="1:8" hidden="1" outlineLevel="2" x14ac:dyDescent="0.2">
      <c r="A2228" s="3"/>
      <c r="B2228" s="3"/>
      <c r="C2228" s="10"/>
      <c r="D2228" s="11"/>
      <c r="E2228" s="211" t="s">
        <v>1378</v>
      </c>
      <c r="F2228" s="212">
        <f xml:space="preserve"> INDEX( $F$2220:$F$2227,MATCH("*(BR)*", $E$2220:$E$2227,0 ))</f>
        <v>0</v>
      </c>
      <c r="G2228" s="211" t="s">
        <v>199</v>
      </c>
      <c r="H2228" s="4"/>
    </row>
    <row r="2229" spans="1:8" hidden="1" outlineLevel="2" x14ac:dyDescent="0.2"/>
    <row r="2230" spans="1:8" hidden="1" outlineLevel="2" x14ac:dyDescent="0.2"/>
    <row r="2231" spans="1:8" hidden="1" outlineLevel="2" x14ac:dyDescent="0.2">
      <c r="B2231" s="33" t="s">
        <v>2895</v>
      </c>
    </row>
    <row r="2232" spans="1:8" s="208" customFormat="1" hidden="1" outlineLevel="2" x14ac:dyDescent="0.2">
      <c r="A2232" s="217"/>
      <c r="B2232" s="217"/>
      <c r="C2232" s="218"/>
      <c r="D2232" s="219"/>
      <c r="E2232" s="208" t="str">
        <f xml:space="preserve"> Calc!E$1084</f>
        <v xml:space="preserve">Ofwat - PR24 Tax revenue adjustment eligible for tax uplift in 2027-28 CPIH FYA prices (WR) </v>
      </c>
      <c r="F2232" s="209">
        <f xml:space="preserve"> Calc!F$1084</f>
        <v>0</v>
      </c>
      <c r="G2232" s="208" t="str">
        <f xml:space="preserve"> Calc!G$1084</f>
        <v>£m</v>
      </c>
      <c r="H2232" s="209"/>
    </row>
    <row r="2233" spans="1:8" s="208" customFormat="1" hidden="1" outlineLevel="2" x14ac:dyDescent="0.2">
      <c r="A2233" s="217"/>
      <c r="B2233" s="217"/>
      <c r="C2233" s="218"/>
      <c r="D2233" s="219"/>
      <c r="E2233" s="208" t="str">
        <f xml:space="preserve"> Calc!E$1085</f>
        <v xml:space="preserve">Ofwat - PR24 Tax revenue adjustment eligible for tax uplift in 2027-28 CPIH FYA prices (WN) </v>
      </c>
      <c r="F2233" s="209">
        <f xml:space="preserve"> Calc!F$1085</f>
        <v>0</v>
      </c>
      <c r="G2233" s="208" t="str">
        <f xml:space="preserve"> Calc!G$1085</f>
        <v>£m</v>
      </c>
      <c r="H2233" s="209"/>
    </row>
    <row r="2234" spans="1:8" s="208" customFormat="1" hidden="1" outlineLevel="2" x14ac:dyDescent="0.2">
      <c r="A2234" s="217"/>
      <c r="B2234" s="217"/>
      <c r="C2234" s="218"/>
      <c r="D2234" s="219"/>
      <c r="E2234" s="208" t="str">
        <f xml:space="preserve"> Calc!E$1086</f>
        <v xml:space="preserve">Ofwat - PR24 Tax revenue adjustment eligible for tax uplift in 2027-28 CPIH FYA prices (WWN) </v>
      </c>
      <c r="F2234" s="209">
        <f xml:space="preserve"> Calc!F$1086</f>
        <v>0</v>
      </c>
      <c r="G2234" s="208" t="str">
        <f xml:space="preserve"> Calc!G$1086</f>
        <v>£m</v>
      </c>
      <c r="H2234" s="209"/>
    </row>
    <row r="2235" spans="1:8" s="208" customFormat="1" hidden="1" outlineLevel="2" x14ac:dyDescent="0.2">
      <c r="A2235" s="217"/>
      <c r="B2235" s="217"/>
      <c r="C2235" s="218"/>
      <c r="D2235" s="219"/>
      <c r="E2235" s="208" t="str">
        <f xml:space="preserve"> Calc!E$1087</f>
        <v xml:space="preserve">Ofwat - PR24 Tax revenue adjustment eligible for tax uplift in 2027-28 CPIH FYA prices (BR) </v>
      </c>
      <c r="F2235" s="209">
        <f xml:space="preserve"> Calc!F$1087</f>
        <v>0</v>
      </c>
      <c r="G2235" s="208" t="str">
        <f xml:space="preserve"> Calc!G$1087</f>
        <v>£m</v>
      </c>
      <c r="H2235" s="209"/>
    </row>
    <row r="2236" spans="1:8" s="208" customFormat="1" hidden="1" outlineLevel="2" x14ac:dyDescent="0.2">
      <c r="A2236" s="217"/>
      <c r="B2236" s="217"/>
      <c r="C2236" s="218"/>
      <c r="D2236" s="219"/>
      <c r="E2236" s="208" t="str">
        <f xml:space="preserve"> Calc!E$1088</f>
        <v xml:space="preserve">Ofwat - PR24 Tax revenue adjustment eligible for tax uplift in 2027-28 CPIH FYA prices (ADDN1) </v>
      </c>
      <c r="F2236" s="209">
        <f xml:space="preserve"> Calc!F$1088</f>
        <v>0</v>
      </c>
      <c r="G2236" s="208" t="str">
        <f xml:space="preserve"> Calc!G$1088</f>
        <v>£m</v>
      </c>
      <c r="H2236" s="209"/>
    </row>
    <row r="2237" spans="1:8" s="208" customFormat="1" hidden="1" outlineLevel="2" x14ac:dyDescent="0.2">
      <c r="A2237" s="217"/>
      <c r="B2237" s="217"/>
      <c r="C2237" s="218"/>
      <c r="D2237" s="219"/>
      <c r="E2237" s="208" t="str">
        <f xml:space="preserve"> Calc!E$1089</f>
        <v xml:space="preserve">Ofwat - PR24 Tax revenue adjustment eligible for tax uplift in 2027-28 CPIH FYA prices (ADDN2) </v>
      </c>
      <c r="F2237" s="209">
        <f xml:space="preserve"> Calc!F$1089</f>
        <v>0</v>
      </c>
      <c r="G2237" s="208" t="str">
        <f xml:space="preserve"> Calc!G$1089</f>
        <v>£m</v>
      </c>
      <c r="H2237" s="209"/>
    </row>
    <row r="2238" spans="1:8" s="208" customFormat="1" hidden="1" outlineLevel="2" x14ac:dyDescent="0.2">
      <c r="A2238" s="217"/>
      <c r="B2238" s="217"/>
      <c r="C2238" s="218"/>
      <c r="D2238" s="219"/>
      <c r="E2238" s="208" t="str">
        <f xml:space="preserve"> Calc!E$1090</f>
        <v xml:space="preserve">Ofwat - PR24 Tax revenue adjustment eligible for tax uplift in 2027-28 CPIH FYA prices (Residential retail) </v>
      </c>
      <c r="F2238" s="209">
        <f xml:space="preserve"> Calc!F$1090</f>
        <v>0</v>
      </c>
      <c r="G2238" s="208" t="str">
        <f xml:space="preserve"> Calc!G$1090</f>
        <v>£m</v>
      </c>
      <c r="H2238" s="209"/>
    </row>
    <row r="2239" spans="1:8" s="208" customFormat="1" hidden="1" outlineLevel="2" x14ac:dyDescent="0.2">
      <c r="A2239" s="217"/>
      <c r="B2239" s="217"/>
      <c r="C2239" s="218"/>
      <c r="D2239" s="219"/>
      <c r="E2239" s="208" t="str">
        <f xml:space="preserve"> Calc!E$1091</f>
        <v xml:space="preserve">Ofwat - PR24 Tax revenue adjustment eligible for tax uplift in 2027-28 CPIH FYA prices (Business retail) </v>
      </c>
      <c r="F2239" s="209">
        <f xml:space="preserve"> Calc!F$1091</f>
        <v>0</v>
      </c>
      <c r="G2239" s="208" t="str">
        <f xml:space="preserve"> Calc!G$1091</f>
        <v>£m</v>
      </c>
      <c r="H2239" s="209"/>
    </row>
    <row r="2240" spans="1:8" hidden="1" outlineLevel="2" x14ac:dyDescent="0.2">
      <c r="A2240" s="3"/>
      <c r="B2240" s="3"/>
      <c r="C2240" s="10"/>
      <c r="D2240" s="11"/>
      <c r="E2240" s="211" t="s">
        <v>2895</v>
      </c>
      <c r="F2240" s="212">
        <f xml:space="preserve"> INDEX( $F$2232:$F$2239,MATCH("*(BR)*", $E$2232:$E$2239,0 ))</f>
        <v>0</v>
      </c>
      <c r="G2240" s="211" t="s">
        <v>199</v>
      </c>
      <c r="H2240" s="4"/>
    </row>
    <row r="2241" spans="1:8" hidden="1" outlineLevel="2" x14ac:dyDescent="0.2"/>
    <row r="2242" spans="1:8" hidden="1" outlineLevel="2" x14ac:dyDescent="0.2"/>
    <row r="2243" spans="1:8" hidden="1" outlineLevel="2" x14ac:dyDescent="0.2">
      <c r="B2243" s="33" t="s">
        <v>73</v>
      </c>
    </row>
    <row r="2244" spans="1:8" s="208" customFormat="1" hidden="1" outlineLevel="2" x14ac:dyDescent="0.2">
      <c r="A2244" s="217"/>
      <c r="B2244" s="217"/>
      <c r="C2244" s="218"/>
      <c r="D2244" s="219"/>
      <c r="E2244" s="208" t="str">
        <f xml:space="preserve"> Calc!E$1111</f>
        <v xml:space="preserve">Ofwat - PR24 Real price effects revenue adjustment eligible for tax uplift in 2027-28 CPIH FYA prices (WR) </v>
      </c>
      <c r="F2244" s="209">
        <f xml:space="preserve"> Calc!F$1111</f>
        <v>0</v>
      </c>
      <c r="G2244" s="208" t="str">
        <f xml:space="preserve"> Calc!G$1111</f>
        <v>£m</v>
      </c>
      <c r="H2244" s="209"/>
    </row>
    <row r="2245" spans="1:8" s="208" customFormat="1" hidden="1" outlineLevel="2" x14ac:dyDescent="0.2">
      <c r="A2245" s="217"/>
      <c r="B2245" s="217"/>
      <c r="C2245" s="218"/>
      <c r="D2245" s="219"/>
      <c r="E2245" s="208" t="str">
        <f xml:space="preserve"> Calc!E$1112</f>
        <v xml:space="preserve">Ofwat - PR24 Real price effects revenue adjustment eligible for tax uplift in 2027-28 CPIH FYA prices (WN) </v>
      </c>
      <c r="F2245" s="209">
        <f xml:space="preserve"> Calc!F$1112</f>
        <v>0</v>
      </c>
      <c r="G2245" s="208" t="str">
        <f xml:space="preserve"> Calc!G$1112</f>
        <v>£m</v>
      </c>
      <c r="H2245" s="209"/>
    </row>
    <row r="2246" spans="1:8" s="208" customFormat="1" hidden="1" outlineLevel="2" x14ac:dyDescent="0.2">
      <c r="A2246" s="217"/>
      <c r="B2246" s="217"/>
      <c r="C2246" s="218"/>
      <c r="D2246" s="219"/>
      <c r="E2246" s="208" t="str">
        <f xml:space="preserve"> Calc!E$1113</f>
        <v xml:space="preserve">Ofwat - PR24 Real price effects revenue adjustment eligible for tax uplift in 2027-28 CPIH FYA prices (WWN) </v>
      </c>
      <c r="F2246" s="209">
        <f xml:space="preserve"> Calc!F$1113</f>
        <v>0</v>
      </c>
      <c r="G2246" s="208" t="str">
        <f xml:space="preserve"> Calc!G$1113</f>
        <v>£m</v>
      </c>
      <c r="H2246" s="209"/>
    </row>
    <row r="2247" spans="1:8" s="208" customFormat="1" hidden="1" outlineLevel="2" x14ac:dyDescent="0.2">
      <c r="A2247" s="217"/>
      <c r="B2247" s="217"/>
      <c r="C2247" s="218"/>
      <c r="D2247" s="219"/>
      <c r="E2247" s="208" t="str">
        <f xml:space="preserve"> Calc!E$1114</f>
        <v xml:space="preserve">Ofwat - PR24 Real price effects revenue adjustment eligible for tax uplift in 2027-28 CPIH FYA prices (BR) </v>
      </c>
      <c r="F2247" s="209">
        <f xml:space="preserve"> Calc!F$1114</f>
        <v>0</v>
      </c>
      <c r="G2247" s="208" t="str">
        <f xml:space="preserve"> Calc!G$1114</f>
        <v>£m</v>
      </c>
      <c r="H2247" s="209"/>
    </row>
    <row r="2248" spans="1:8" s="208" customFormat="1" hidden="1" outlineLevel="2" x14ac:dyDescent="0.2">
      <c r="A2248" s="217"/>
      <c r="B2248" s="217"/>
      <c r="C2248" s="218"/>
      <c r="D2248" s="219"/>
      <c r="E2248" s="208" t="str">
        <f xml:space="preserve"> Calc!E$1115</f>
        <v xml:space="preserve">Ofwat - PR24 Real price effects revenue adjustment eligible for tax uplift in 2027-28 CPIH FYA prices (ADDN1) </v>
      </c>
      <c r="F2248" s="209">
        <f xml:space="preserve"> Calc!F$1115</f>
        <v>0</v>
      </c>
      <c r="G2248" s="208" t="str">
        <f xml:space="preserve"> Calc!G$1115</f>
        <v>£m</v>
      </c>
      <c r="H2248" s="209"/>
    </row>
    <row r="2249" spans="1:8" s="208" customFormat="1" hidden="1" outlineLevel="2" x14ac:dyDescent="0.2">
      <c r="A2249" s="217"/>
      <c r="B2249" s="217"/>
      <c r="C2249" s="218"/>
      <c r="D2249" s="219"/>
      <c r="E2249" s="208" t="str">
        <f xml:space="preserve"> Calc!E$1116</f>
        <v xml:space="preserve">Ofwat - PR24 Real price effects revenue adjustment eligible for tax uplift in 2027-28 CPIH FYA prices (ADDN2) </v>
      </c>
      <c r="F2249" s="209">
        <f xml:space="preserve"> Calc!F$1116</f>
        <v>0</v>
      </c>
      <c r="G2249" s="208" t="str">
        <f xml:space="preserve"> Calc!G$1116</f>
        <v>£m</v>
      </c>
      <c r="H2249" s="209"/>
    </row>
    <row r="2250" spans="1:8" s="208" customFormat="1" hidden="1" outlineLevel="2" x14ac:dyDescent="0.2">
      <c r="A2250" s="217"/>
      <c r="B2250" s="217"/>
      <c r="C2250" s="218"/>
      <c r="D2250" s="219"/>
      <c r="E2250" s="208" t="str">
        <f xml:space="preserve"> Calc!E$1117</f>
        <v xml:space="preserve">Ofwat - PR24 Real price effects revenue adjustment eligible for tax uplift in 2027-28 CPIH FYA prices (Residential retail) </v>
      </c>
      <c r="F2250" s="209">
        <f xml:space="preserve"> Calc!F$1117</f>
        <v>0</v>
      </c>
      <c r="G2250" s="208" t="str">
        <f xml:space="preserve"> Calc!G$1117</f>
        <v>£m</v>
      </c>
      <c r="H2250" s="209"/>
    </row>
    <row r="2251" spans="1:8" s="208" customFormat="1" hidden="1" outlineLevel="2" x14ac:dyDescent="0.2">
      <c r="A2251" s="217"/>
      <c r="B2251" s="217"/>
      <c r="C2251" s="218"/>
      <c r="D2251" s="219"/>
      <c r="E2251" s="208" t="str">
        <f xml:space="preserve"> Calc!E$1118</f>
        <v xml:space="preserve">Ofwat - PR24 Real price effects revenue adjustment eligible for tax uplift in 2027-28 CPIH FYA prices (Business retail) </v>
      </c>
      <c r="F2251" s="209">
        <f xml:space="preserve"> Calc!F$1118</f>
        <v>0</v>
      </c>
      <c r="G2251" s="208" t="str">
        <f xml:space="preserve"> Calc!G$1118</f>
        <v>£m</v>
      </c>
      <c r="H2251" s="209"/>
    </row>
    <row r="2252" spans="1:8" hidden="1" outlineLevel="2" x14ac:dyDescent="0.2">
      <c r="A2252" s="3"/>
      <c r="B2252" s="3"/>
      <c r="C2252" s="10"/>
      <c r="D2252" s="11"/>
      <c r="E2252" s="211" t="s">
        <v>73</v>
      </c>
      <c r="F2252" s="212">
        <f xml:space="preserve"> INDEX( $F$2244:$F$2251,MATCH("*(BR)*", $E$2244:$E$2251,0 ))</f>
        <v>0</v>
      </c>
      <c r="G2252" s="211" t="s">
        <v>199</v>
      </c>
      <c r="H2252" s="4"/>
    </row>
    <row r="2253" spans="1:8" hidden="1" outlineLevel="2" x14ac:dyDescent="0.2"/>
    <row r="2254" spans="1:8" hidden="1" outlineLevel="2" x14ac:dyDescent="0.2"/>
    <row r="2255" spans="1:8" hidden="1" outlineLevel="2" x14ac:dyDescent="0.2">
      <c r="B2255" s="33" t="s">
        <v>771</v>
      </c>
    </row>
    <row r="2256" spans="1:8" s="208" customFormat="1" hidden="1" outlineLevel="2" x14ac:dyDescent="0.2">
      <c r="A2256" s="217"/>
      <c r="B2256" s="217"/>
      <c r="C2256" s="218"/>
      <c r="D2256" s="219"/>
      <c r="E2256" s="208" t="str">
        <f xml:space="preserve"> Calc!E$1138</f>
        <v xml:space="preserve">Ofwat - PR24 Major projects revenue adjustment eligible for tax uplift in 2027-28 CPIH FYA prices (WR) </v>
      </c>
      <c r="F2256" s="209">
        <f xml:space="preserve"> Calc!F$1138</f>
        <v>0</v>
      </c>
      <c r="G2256" s="208" t="str">
        <f xml:space="preserve"> Calc!G$1138</f>
        <v>£m</v>
      </c>
      <c r="H2256" s="209"/>
    </row>
    <row r="2257" spans="1:8" s="208" customFormat="1" hidden="1" outlineLevel="2" x14ac:dyDescent="0.2">
      <c r="A2257" s="217"/>
      <c r="B2257" s="217"/>
      <c r="C2257" s="218"/>
      <c r="D2257" s="219"/>
      <c r="E2257" s="208" t="str">
        <f xml:space="preserve"> Calc!E$1139</f>
        <v xml:space="preserve">Ofwat - PR24 Major projects revenue adjustment eligible for tax uplift in 2027-28 CPIH FYA prices (WN) </v>
      </c>
      <c r="F2257" s="209">
        <f xml:space="preserve"> Calc!F$1139</f>
        <v>0</v>
      </c>
      <c r="G2257" s="208" t="str">
        <f xml:space="preserve"> Calc!G$1139</f>
        <v>£m</v>
      </c>
      <c r="H2257" s="209"/>
    </row>
    <row r="2258" spans="1:8" s="208" customFormat="1" hidden="1" outlineLevel="2" x14ac:dyDescent="0.2">
      <c r="A2258" s="217"/>
      <c r="B2258" s="217"/>
      <c r="C2258" s="218"/>
      <c r="D2258" s="219"/>
      <c r="E2258" s="208" t="str">
        <f xml:space="preserve"> Calc!E$1140</f>
        <v xml:space="preserve">Ofwat - PR24 Major projects revenue adjustment eligible for tax uplift in 2027-28 CPIH FYA prices (WWN) </v>
      </c>
      <c r="F2258" s="209">
        <f xml:space="preserve"> Calc!F$1140</f>
        <v>0</v>
      </c>
      <c r="G2258" s="208" t="str">
        <f xml:space="preserve"> Calc!G$1140</f>
        <v>£m</v>
      </c>
      <c r="H2258" s="209"/>
    </row>
    <row r="2259" spans="1:8" s="208" customFormat="1" hidden="1" outlineLevel="2" x14ac:dyDescent="0.2">
      <c r="A2259" s="217"/>
      <c r="B2259" s="217"/>
      <c r="C2259" s="218"/>
      <c r="D2259" s="219"/>
      <c r="E2259" s="208" t="str">
        <f xml:space="preserve"> Calc!E$1141</f>
        <v xml:space="preserve">Ofwat - PR24 Major projects revenue adjustment eligible for tax uplift in 2027-28 CPIH FYA prices (BR) </v>
      </c>
      <c r="F2259" s="209">
        <f xml:space="preserve"> Calc!F$1141</f>
        <v>0</v>
      </c>
      <c r="G2259" s="208" t="str">
        <f xml:space="preserve"> Calc!G$1141</f>
        <v>£m</v>
      </c>
      <c r="H2259" s="209"/>
    </row>
    <row r="2260" spans="1:8" s="208" customFormat="1" hidden="1" outlineLevel="2" x14ac:dyDescent="0.2">
      <c r="A2260" s="217"/>
      <c r="B2260" s="217"/>
      <c r="C2260" s="218"/>
      <c r="D2260" s="219"/>
      <c r="E2260" s="208" t="str">
        <f xml:space="preserve"> Calc!E$1142</f>
        <v xml:space="preserve">Ofwat - PR24 Major projects revenue adjustment eligible for tax uplift in 2027-28 CPIH FYA prices (ADDN1) </v>
      </c>
      <c r="F2260" s="209">
        <f xml:space="preserve"> Calc!F$1142</f>
        <v>0</v>
      </c>
      <c r="G2260" s="208" t="str">
        <f xml:space="preserve"> Calc!G$1142</f>
        <v>£m</v>
      </c>
      <c r="H2260" s="209"/>
    </row>
    <row r="2261" spans="1:8" s="208" customFormat="1" hidden="1" outlineLevel="2" x14ac:dyDescent="0.2">
      <c r="A2261" s="217"/>
      <c r="B2261" s="217"/>
      <c r="C2261" s="218"/>
      <c r="D2261" s="219"/>
      <c r="E2261" s="208" t="str">
        <f xml:space="preserve"> Calc!E$1143</f>
        <v xml:space="preserve">Ofwat - PR24 Major projects revenue adjustment eligible for tax uplift in 2027-28 CPIH FYA prices (ADDN2) </v>
      </c>
      <c r="F2261" s="209">
        <f xml:space="preserve"> Calc!F$1143</f>
        <v>0</v>
      </c>
      <c r="G2261" s="208" t="str">
        <f xml:space="preserve"> Calc!G$1143</f>
        <v>£m</v>
      </c>
      <c r="H2261" s="209"/>
    </row>
    <row r="2262" spans="1:8" s="208" customFormat="1" hidden="1" outlineLevel="2" x14ac:dyDescent="0.2">
      <c r="A2262" s="217"/>
      <c r="B2262" s="217"/>
      <c r="C2262" s="218"/>
      <c r="D2262" s="219"/>
      <c r="E2262" s="208" t="str">
        <f xml:space="preserve"> Calc!E$1144</f>
        <v xml:space="preserve">Ofwat - PR24 Major projects revenue adjustment eligible for tax uplift in 2027-28 CPIH FYA prices (Residential retail) </v>
      </c>
      <c r="F2262" s="209">
        <f xml:space="preserve"> Calc!F$1144</f>
        <v>0</v>
      </c>
      <c r="G2262" s="208" t="str">
        <f xml:space="preserve"> Calc!G$1144</f>
        <v>£m</v>
      </c>
      <c r="H2262" s="209"/>
    </row>
    <row r="2263" spans="1:8" s="208" customFormat="1" hidden="1" outlineLevel="2" x14ac:dyDescent="0.2">
      <c r="A2263" s="217"/>
      <c r="B2263" s="217"/>
      <c r="C2263" s="218"/>
      <c r="D2263" s="219"/>
      <c r="E2263" s="208" t="str">
        <f xml:space="preserve"> Calc!E$1145</f>
        <v xml:space="preserve">Ofwat - PR24 Major projects revenue adjustment eligible for tax uplift in 2027-28 CPIH FYA prices (Business retail) </v>
      </c>
      <c r="F2263" s="209">
        <f xml:space="preserve"> Calc!F$1145</f>
        <v>0</v>
      </c>
      <c r="G2263" s="208" t="str">
        <f xml:space="preserve"> Calc!G$1145</f>
        <v>£m</v>
      </c>
      <c r="H2263" s="209"/>
    </row>
    <row r="2264" spans="1:8" hidden="1" outlineLevel="2" x14ac:dyDescent="0.2">
      <c r="A2264" s="3"/>
      <c r="B2264" s="3"/>
      <c r="C2264" s="10"/>
      <c r="D2264" s="11"/>
      <c r="E2264" s="211" t="s">
        <v>771</v>
      </c>
      <c r="F2264" s="212">
        <f xml:space="preserve"> INDEX( $F$2256:$F$2263,MATCH("*(BR)*", $E$2256:$E$2263,0 ))</f>
        <v>0</v>
      </c>
      <c r="G2264" s="211" t="s">
        <v>199</v>
      </c>
      <c r="H2264" s="4"/>
    </row>
    <row r="2265" spans="1:8" hidden="1" outlineLevel="2" x14ac:dyDescent="0.2"/>
    <row r="2266" spans="1:8" hidden="1" outlineLevel="2" x14ac:dyDescent="0.2"/>
    <row r="2267" spans="1:8" hidden="1" outlineLevel="2" x14ac:dyDescent="0.2">
      <c r="B2267" s="33" t="s">
        <v>3071</v>
      </c>
    </row>
    <row r="2268" spans="1:8" s="208" customFormat="1" hidden="1" outlineLevel="2" x14ac:dyDescent="0.2">
      <c r="A2268" s="217"/>
      <c r="B2268" s="217"/>
      <c r="C2268" s="218"/>
      <c r="D2268" s="219"/>
      <c r="E2268" s="208" t="str">
        <f xml:space="preserve"> Calc!E$1165</f>
        <v xml:space="preserve">Ofwat - PR24 Cost change process revenue adjustment eligible for tax uplift in 2027-28 CPIH FYA prices (WR) </v>
      </c>
      <c r="F2268" s="209">
        <f xml:space="preserve"> Calc!F$1165</f>
        <v>0</v>
      </c>
      <c r="G2268" s="208" t="str">
        <f xml:space="preserve"> Calc!G$1165</f>
        <v>£m</v>
      </c>
      <c r="H2268" s="209"/>
    </row>
    <row r="2269" spans="1:8" s="208" customFormat="1" hidden="1" outlineLevel="2" x14ac:dyDescent="0.2">
      <c r="A2269" s="217"/>
      <c r="B2269" s="217"/>
      <c r="C2269" s="218"/>
      <c r="D2269" s="219"/>
      <c r="E2269" s="208" t="str">
        <f xml:space="preserve"> Calc!E$1166</f>
        <v xml:space="preserve">Ofwat - PR24 Cost change process revenue adjustment eligible for tax uplift in 2027-28 CPIH FYA prices (WN) </v>
      </c>
      <c r="F2269" s="209">
        <f xml:space="preserve"> Calc!F$1166</f>
        <v>0</v>
      </c>
      <c r="G2269" s="208" t="str">
        <f xml:space="preserve"> Calc!G$1166</f>
        <v>£m</v>
      </c>
      <c r="H2269" s="209"/>
    </row>
    <row r="2270" spans="1:8" s="208" customFormat="1" hidden="1" outlineLevel="2" x14ac:dyDescent="0.2">
      <c r="A2270" s="217"/>
      <c r="B2270" s="217"/>
      <c r="C2270" s="218"/>
      <c r="D2270" s="219"/>
      <c r="E2270" s="208" t="str">
        <f xml:space="preserve"> Calc!E$1167</f>
        <v xml:space="preserve">Ofwat - PR24 Cost change process revenue adjustment eligible for tax uplift in 2027-28 CPIH FYA prices (WWN) </v>
      </c>
      <c r="F2270" s="209">
        <f xml:space="preserve"> Calc!F$1167</f>
        <v>0</v>
      </c>
      <c r="G2270" s="208" t="str">
        <f xml:space="preserve"> Calc!G$1167</f>
        <v>£m</v>
      </c>
      <c r="H2270" s="209"/>
    </row>
    <row r="2271" spans="1:8" s="208" customFormat="1" hidden="1" outlineLevel="2" x14ac:dyDescent="0.2">
      <c r="A2271" s="217"/>
      <c r="B2271" s="217"/>
      <c r="C2271" s="218"/>
      <c r="D2271" s="219"/>
      <c r="E2271" s="208" t="str">
        <f xml:space="preserve"> Calc!E$1168</f>
        <v xml:space="preserve">Ofwat - PR24 Cost change process revenue adjustment eligible for tax uplift in 2027-28 CPIH FYA prices (BR) </v>
      </c>
      <c r="F2271" s="209">
        <f xml:space="preserve"> Calc!F$1168</f>
        <v>0</v>
      </c>
      <c r="G2271" s="208" t="str">
        <f xml:space="preserve"> Calc!G$1168</f>
        <v>£m</v>
      </c>
      <c r="H2271" s="209"/>
    </row>
    <row r="2272" spans="1:8" s="208" customFormat="1" hidden="1" outlineLevel="2" x14ac:dyDescent="0.2">
      <c r="A2272" s="217"/>
      <c r="B2272" s="217"/>
      <c r="C2272" s="218"/>
      <c r="D2272" s="219"/>
      <c r="E2272" s="208" t="str">
        <f xml:space="preserve"> Calc!E$1169</f>
        <v xml:space="preserve">Ofwat - PR24 Cost change process revenue adjustment eligible for tax uplift in 2027-28 CPIH FYA prices (ADDN1) </v>
      </c>
      <c r="F2272" s="209">
        <f xml:space="preserve"> Calc!F$1169</f>
        <v>0</v>
      </c>
      <c r="G2272" s="208" t="str">
        <f xml:space="preserve"> Calc!G$1169</f>
        <v>£m</v>
      </c>
      <c r="H2272" s="209"/>
    </row>
    <row r="2273" spans="1:8" s="208" customFormat="1" hidden="1" outlineLevel="2" x14ac:dyDescent="0.2">
      <c r="A2273" s="217"/>
      <c r="B2273" s="217"/>
      <c r="C2273" s="218"/>
      <c r="D2273" s="219"/>
      <c r="E2273" s="208" t="str">
        <f xml:space="preserve"> Calc!E$1170</f>
        <v xml:space="preserve">Ofwat - PR24 Cost change process revenue adjustment eligible for tax uplift in 2027-28 CPIH FYA prices (ADDN2) </v>
      </c>
      <c r="F2273" s="209">
        <f xml:space="preserve"> Calc!F$1170</f>
        <v>0</v>
      </c>
      <c r="G2273" s="208" t="str">
        <f xml:space="preserve"> Calc!G$1170</f>
        <v>£m</v>
      </c>
      <c r="H2273" s="209"/>
    </row>
    <row r="2274" spans="1:8" s="208" customFormat="1" hidden="1" outlineLevel="2" x14ac:dyDescent="0.2">
      <c r="A2274" s="217"/>
      <c r="B2274" s="217"/>
      <c r="C2274" s="218"/>
      <c r="D2274" s="219"/>
      <c r="E2274" s="208" t="str">
        <f xml:space="preserve"> Calc!E$1171</f>
        <v xml:space="preserve">Ofwat - PR24 Cost change process revenue adjustment eligible for tax uplift in 2027-28 CPIH FYA prices (Residential retail) </v>
      </c>
      <c r="F2274" s="209">
        <f xml:space="preserve"> Calc!F$1171</f>
        <v>0</v>
      </c>
      <c r="G2274" s="208" t="str">
        <f xml:space="preserve"> Calc!G$1171</f>
        <v>£m</v>
      </c>
      <c r="H2274" s="209"/>
    </row>
    <row r="2275" spans="1:8" s="208" customFormat="1" hidden="1" outlineLevel="2" x14ac:dyDescent="0.2">
      <c r="A2275" s="217"/>
      <c r="B2275" s="217"/>
      <c r="C2275" s="218"/>
      <c r="D2275" s="219"/>
      <c r="E2275" s="208" t="str">
        <f xml:space="preserve"> Calc!E$1172</f>
        <v xml:space="preserve">Ofwat - PR24 Cost change process revenue adjustment eligible for tax uplift in 2027-28 CPIH FYA prices (Business retail) </v>
      </c>
      <c r="F2275" s="209">
        <f xml:space="preserve"> Calc!F$1172</f>
        <v>0</v>
      </c>
      <c r="G2275" s="208" t="str">
        <f xml:space="preserve"> Calc!G$1172</f>
        <v>£m</v>
      </c>
      <c r="H2275" s="209"/>
    </row>
    <row r="2276" spans="1:8" hidden="1" outlineLevel="2" x14ac:dyDescent="0.2">
      <c r="A2276" s="3"/>
      <c r="B2276" s="3"/>
      <c r="C2276" s="10"/>
      <c r="D2276" s="11"/>
      <c r="E2276" s="211" t="s">
        <v>3071</v>
      </c>
      <c r="F2276" s="212">
        <f xml:space="preserve"> INDEX( $F$2268:$F$2275,MATCH("*(BR)*", $E$2268:$E$2275,0 ))</f>
        <v>0</v>
      </c>
      <c r="G2276" s="211" t="s">
        <v>199</v>
      </c>
      <c r="H2276" s="4"/>
    </row>
    <row r="2277" spans="1:8" hidden="1" outlineLevel="2" x14ac:dyDescent="0.2"/>
    <row r="2278" spans="1:8" hidden="1" outlineLevel="2" x14ac:dyDescent="0.2"/>
    <row r="2279" spans="1:8" hidden="1" outlineLevel="2" x14ac:dyDescent="0.2">
      <c r="B2279" s="33" t="s">
        <v>1581</v>
      </c>
    </row>
    <row r="2280" spans="1:8" s="208" customFormat="1" hidden="1" outlineLevel="2" x14ac:dyDescent="0.2">
      <c r="A2280" s="217"/>
      <c r="B2280" s="217"/>
      <c r="C2280" s="218"/>
      <c r="D2280" s="219"/>
      <c r="E2280" s="208" t="str">
        <f xml:space="preserve"> Calc!E$1192</f>
        <v xml:space="preserve">Ofwat - PR24 Havant Thicket - cost of debt revenue adjustment eligible for tax uplift in 2027-28 CPIH FYA prices (WR) </v>
      </c>
      <c r="F2280" s="209">
        <f xml:space="preserve"> Calc!F$1192</f>
        <v>0</v>
      </c>
      <c r="G2280" s="208" t="str">
        <f xml:space="preserve"> Calc!G$1192</f>
        <v>£m</v>
      </c>
      <c r="H2280" s="209"/>
    </row>
    <row r="2281" spans="1:8" s="208" customFormat="1" hidden="1" outlineLevel="2" x14ac:dyDescent="0.2">
      <c r="A2281" s="217"/>
      <c r="B2281" s="217"/>
      <c r="C2281" s="218"/>
      <c r="D2281" s="219"/>
      <c r="E2281" s="208" t="str">
        <f xml:space="preserve"> Calc!E$1193</f>
        <v xml:space="preserve">Ofwat - PR24 Havant Thicket - cost of debt revenue adjustment eligible for tax uplift in 2027-28 CPIH FYA prices (WN) </v>
      </c>
      <c r="F2281" s="209">
        <f xml:space="preserve"> Calc!F$1193</f>
        <v>0</v>
      </c>
      <c r="G2281" s="208" t="str">
        <f xml:space="preserve"> Calc!G$1193</f>
        <v>£m</v>
      </c>
      <c r="H2281" s="209"/>
    </row>
    <row r="2282" spans="1:8" s="208" customFormat="1" hidden="1" outlineLevel="2" x14ac:dyDescent="0.2">
      <c r="A2282" s="217"/>
      <c r="B2282" s="217"/>
      <c r="C2282" s="218"/>
      <c r="D2282" s="219"/>
      <c r="E2282" s="208" t="str">
        <f xml:space="preserve"> Calc!E$1194</f>
        <v xml:space="preserve">Ofwat - PR24 Havant Thicket - cost of debt revenue adjustment eligible for tax uplift in 2027-28 CPIH FYA prices (WWN) </v>
      </c>
      <c r="F2282" s="209">
        <f xml:space="preserve"> Calc!F$1194</f>
        <v>0</v>
      </c>
      <c r="G2282" s="208" t="str">
        <f xml:space="preserve"> Calc!G$1194</f>
        <v>£m</v>
      </c>
      <c r="H2282" s="209"/>
    </row>
    <row r="2283" spans="1:8" s="208" customFormat="1" hidden="1" outlineLevel="2" x14ac:dyDescent="0.2">
      <c r="A2283" s="217"/>
      <c r="B2283" s="217"/>
      <c r="C2283" s="218"/>
      <c r="D2283" s="219"/>
      <c r="E2283" s="208" t="str">
        <f xml:space="preserve"> Calc!E$1195</f>
        <v xml:space="preserve">Ofwat - PR24 Havant Thicket - cost of debt revenue adjustment eligible for tax uplift in 2027-28 CPIH FYA prices (BR) </v>
      </c>
      <c r="F2283" s="209">
        <f xml:space="preserve"> Calc!F$1195</f>
        <v>0</v>
      </c>
      <c r="G2283" s="208" t="str">
        <f xml:space="preserve"> Calc!G$1195</f>
        <v>£m</v>
      </c>
      <c r="H2283" s="209"/>
    </row>
    <row r="2284" spans="1:8" s="208" customFormat="1" hidden="1" outlineLevel="2" x14ac:dyDescent="0.2">
      <c r="A2284" s="217"/>
      <c r="B2284" s="217"/>
      <c r="C2284" s="218"/>
      <c r="D2284" s="219"/>
      <c r="E2284" s="208" t="str">
        <f xml:space="preserve"> Calc!E$1196</f>
        <v xml:space="preserve">Ofwat - PR24 Havant Thicket - cost of debt revenue adjustment eligible for tax uplift in 2027-28 CPIH FYA prices (ADDN1) </v>
      </c>
      <c r="F2284" s="209">
        <f xml:space="preserve"> Calc!F$1196</f>
        <v>0</v>
      </c>
      <c r="G2284" s="208" t="str">
        <f xml:space="preserve"> Calc!G$1196</f>
        <v>£m</v>
      </c>
      <c r="H2284" s="209"/>
    </row>
    <row r="2285" spans="1:8" s="208" customFormat="1" hidden="1" outlineLevel="2" x14ac:dyDescent="0.2">
      <c r="A2285" s="217"/>
      <c r="B2285" s="217"/>
      <c r="C2285" s="218"/>
      <c r="D2285" s="219"/>
      <c r="E2285" s="208" t="str">
        <f xml:space="preserve"> Calc!E$1197</f>
        <v xml:space="preserve">Ofwat - PR24 Havant Thicket - cost of debt revenue adjustment eligible for tax uplift in 2027-28 CPIH FYA prices (ADDN2) </v>
      </c>
      <c r="F2285" s="209">
        <f xml:space="preserve"> Calc!F$1197</f>
        <v>0</v>
      </c>
      <c r="G2285" s="208" t="str">
        <f xml:space="preserve"> Calc!G$1197</f>
        <v>£m</v>
      </c>
      <c r="H2285" s="209"/>
    </row>
    <row r="2286" spans="1:8" s="208" customFormat="1" hidden="1" outlineLevel="2" x14ac:dyDescent="0.2">
      <c r="A2286" s="217"/>
      <c r="B2286" s="217"/>
      <c r="C2286" s="218"/>
      <c r="D2286" s="219"/>
      <c r="E2286" s="208" t="str">
        <f xml:space="preserve"> Calc!E$1198</f>
        <v xml:space="preserve">Ofwat - PR24 Havant Thicket - cost of debt revenue adjustment eligible for tax uplift in 2027-28 CPIH FYA prices (Residential retail) </v>
      </c>
      <c r="F2286" s="209">
        <f xml:space="preserve"> Calc!F$1198</f>
        <v>0</v>
      </c>
      <c r="G2286" s="208" t="str">
        <f xml:space="preserve"> Calc!G$1198</f>
        <v>£m</v>
      </c>
      <c r="H2286" s="209"/>
    </row>
    <row r="2287" spans="1:8" s="208" customFormat="1" hidden="1" outlineLevel="2" x14ac:dyDescent="0.2">
      <c r="A2287" s="217"/>
      <c r="B2287" s="217"/>
      <c r="C2287" s="218"/>
      <c r="D2287" s="219"/>
      <c r="E2287" s="208" t="str">
        <f xml:space="preserve"> Calc!E$1199</f>
        <v xml:space="preserve">Ofwat - PR24 Havant Thicket - cost of debt revenue adjustment eligible for tax uplift in 2027-28 CPIH FYA prices (Business retail) </v>
      </c>
      <c r="F2287" s="209">
        <f xml:space="preserve"> Calc!F$1199</f>
        <v>0</v>
      </c>
      <c r="G2287" s="208" t="str">
        <f xml:space="preserve"> Calc!G$1199</f>
        <v>£m</v>
      </c>
      <c r="H2287" s="209"/>
    </row>
    <row r="2288" spans="1:8" hidden="1" outlineLevel="2" x14ac:dyDescent="0.2">
      <c r="A2288" s="3"/>
      <c r="B2288" s="3"/>
      <c r="C2288" s="10"/>
      <c r="D2288" s="11"/>
      <c r="E2288" s="211" t="s">
        <v>1581</v>
      </c>
      <c r="F2288" s="212">
        <f xml:space="preserve"> INDEX( $F$2280:$F$2287,MATCH("*(BR)*", $E$2280:$E$2287,0 ))</f>
        <v>0</v>
      </c>
      <c r="G2288" s="211" t="s">
        <v>199</v>
      </c>
      <c r="H2288" s="4"/>
    </row>
    <row r="2289" spans="1:8" hidden="1" outlineLevel="2" x14ac:dyDescent="0.2"/>
    <row r="2290" spans="1:8" hidden="1" outlineLevel="2" x14ac:dyDescent="0.2"/>
    <row r="2291" spans="1:8" hidden="1" outlineLevel="2" x14ac:dyDescent="0.2">
      <c r="B2291" s="33" t="s">
        <v>1775</v>
      </c>
    </row>
    <row r="2292" spans="1:8" s="208" customFormat="1" hidden="1" outlineLevel="2" x14ac:dyDescent="0.2">
      <c r="A2292" s="217"/>
      <c r="B2292" s="217"/>
      <c r="C2292" s="218"/>
      <c r="D2292" s="219"/>
      <c r="E2292" s="208" t="str">
        <f xml:space="preserve"> Calc!E$1219</f>
        <v xml:space="preserve">Ofwat - PR24 Innovation and water efficiency revenue adjustment eligible for tax uplift in 2027-28 CPIH FYA prices (WR) </v>
      </c>
      <c r="F2292" s="209">
        <f xml:space="preserve"> Calc!F$1219</f>
        <v>0</v>
      </c>
      <c r="G2292" s="208" t="str">
        <f xml:space="preserve"> Calc!G$1219</f>
        <v>£m</v>
      </c>
      <c r="H2292" s="209"/>
    </row>
    <row r="2293" spans="1:8" s="208" customFormat="1" hidden="1" outlineLevel="2" x14ac:dyDescent="0.2">
      <c r="A2293" s="217"/>
      <c r="B2293" s="217"/>
      <c r="C2293" s="218"/>
      <c r="D2293" s="219"/>
      <c r="E2293" s="208" t="str">
        <f xml:space="preserve"> Calc!E$1220</f>
        <v xml:space="preserve">Ofwat - PR24 Innovation and water efficiency revenue adjustment eligible for tax uplift in 2027-28 CPIH FYA prices (WN) </v>
      </c>
      <c r="F2293" s="209">
        <f xml:space="preserve"> Calc!F$1220</f>
        <v>0</v>
      </c>
      <c r="G2293" s="208" t="str">
        <f xml:space="preserve"> Calc!G$1220</f>
        <v>£m</v>
      </c>
      <c r="H2293" s="209"/>
    </row>
    <row r="2294" spans="1:8" s="208" customFormat="1" hidden="1" outlineLevel="2" x14ac:dyDescent="0.2">
      <c r="A2294" s="217"/>
      <c r="B2294" s="217"/>
      <c r="C2294" s="218"/>
      <c r="D2294" s="219"/>
      <c r="E2294" s="208" t="str">
        <f xml:space="preserve"> Calc!E$1221</f>
        <v xml:space="preserve">Ofwat - PR24 Innovation and water efficiency revenue adjustment eligible for tax uplift in 2027-28 CPIH FYA prices (WWN) </v>
      </c>
      <c r="F2294" s="209">
        <f xml:space="preserve"> Calc!F$1221</f>
        <v>0</v>
      </c>
      <c r="G2294" s="208" t="str">
        <f xml:space="preserve"> Calc!G$1221</f>
        <v>£m</v>
      </c>
      <c r="H2294" s="209"/>
    </row>
    <row r="2295" spans="1:8" s="208" customFormat="1" hidden="1" outlineLevel="2" x14ac:dyDescent="0.2">
      <c r="A2295" s="217"/>
      <c r="B2295" s="217"/>
      <c r="C2295" s="218"/>
      <c r="D2295" s="219"/>
      <c r="E2295" s="208" t="str">
        <f xml:space="preserve"> Calc!E$1222</f>
        <v xml:space="preserve">Ofwat - PR24 Innovation and water efficiency revenue adjustment eligible for tax uplift in 2027-28 CPIH FYA prices (BR) </v>
      </c>
      <c r="F2295" s="209">
        <f xml:space="preserve"> Calc!F$1222</f>
        <v>0</v>
      </c>
      <c r="G2295" s="208" t="str">
        <f xml:space="preserve"> Calc!G$1222</f>
        <v>£m</v>
      </c>
      <c r="H2295" s="209"/>
    </row>
    <row r="2296" spans="1:8" s="208" customFormat="1" hidden="1" outlineLevel="2" x14ac:dyDescent="0.2">
      <c r="A2296" s="217"/>
      <c r="B2296" s="217"/>
      <c r="C2296" s="218"/>
      <c r="D2296" s="219"/>
      <c r="E2296" s="208" t="str">
        <f xml:space="preserve"> Calc!E$1223</f>
        <v xml:space="preserve">Ofwat - PR24 Innovation and water efficiency revenue adjustment eligible for tax uplift in 2027-28 CPIH FYA prices (ADDN1) </v>
      </c>
      <c r="F2296" s="209">
        <f xml:space="preserve"> Calc!F$1223</f>
        <v>0</v>
      </c>
      <c r="G2296" s="208" t="str">
        <f xml:space="preserve"> Calc!G$1223</f>
        <v>£m</v>
      </c>
      <c r="H2296" s="209"/>
    </row>
    <row r="2297" spans="1:8" s="208" customFormat="1" hidden="1" outlineLevel="2" x14ac:dyDescent="0.2">
      <c r="A2297" s="217"/>
      <c r="B2297" s="217"/>
      <c r="C2297" s="218"/>
      <c r="D2297" s="219"/>
      <c r="E2297" s="208" t="str">
        <f xml:space="preserve"> Calc!E$1224</f>
        <v xml:space="preserve">Ofwat - PR24 Innovation and water efficiency revenue adjustment eligible for tax uplift in 2027-28 CPIH FYA prices (ADDN2) </v>
      </c>
      <c r="F2297" s="209">
        <f xml:space="preserve"> Calc!F$1224</f>
        <v>0</v>
      </c>
      <c r="G2297" s="208" t="str">
        <f xml:space="preserve"> Calc!G$1224</f>
        <v>£m</v>
      </c>
      <c r="H2297" s="209"/>
    </row>
    <row r="2298" spans="1:8" s="208" customFormat="1" hidden="1" outlineLevel="2" x14ac:dyDescent="0.2">
      <c r="A2298" s="217"/>
      <c r="B2298" s="217"/>
      <c r="C2298" s="218"/>
      <c r="D2298" s="219"/>
      <c r="E2298" s="208" t="str">
        <f xml:space="preserve"> Calc!E$1225</f>
        <v xml:space="preserve">Ofwat - PR24 Innovation and water efficiency revenue adjustment eligible for tax uplift in 2027-28 CPIH FYA prices (Residential retail) </v>
      </c>
      <c r="F2298" s="209">
        <f xml:space="preserve"> Calc!F$1225</f>
        <v>0</v>
      </c>
      <c r="G2298" s="208" t="str">
        <f xml:space="preserve"> Calc!G$1225</f>
        <v>£m</v>
      </c>
      <c r="H2298" s="209"/>
    </row>
    <row r="2299" spans="1:8" s="208" customFormat="1" hidden="1" outlineLevel="2" x14ac:dyDescent="0.2">
      <c r="A2299" s="217"/>
      <c r="B2299" s="217"/>
      <c r="C2299" s="218"/>
      <c r="D2299" s="219"/>
      <c r="E2299" s="208" t="str">
        <f xml:space="preserve"> Calc!E$1226</f>
        <v xml:space="preserve">Ofwat - PR24 Innovation and water efficiency revenue adjustment eligible for tax uplift in 2027-28 CPIH FYA prices (Business retail) </v>
      </c>
      <c r="F2299" s="209">
        <f xml:space="preserve"> Calc!F$1226</f>
        <v>0</v>
      </c>
      <c r="G2299" s="208" t="str">
        <f xml:space="preserve"> Calc!G$1226</f>
        <v>£m</v>
      </c>
      <c r="H2299" s="209"/>
    </row>
    <row r="2300" spans="1:8" hidden="1" outlineLevel="2" x14ac:dyDescent="0.2">
      <c r="A2300" s="3"/>
      <c r="B2300" s="3"/>
      <c r="C2300" s="10"/>
      <c r="D2300" s="11"/>
      <c r="E2300" s="211" t="s">
        <v>1775</v>
      </c>
      <c r="F2300" s="212">
        <f xml:space="preserve"> INDEX( $F$2292:$F$2299,MATCH("*(BR)*", $E$2292:$E$2299,0 ))</f>
        <v>0</v>
      </c>
      <c r="G2300" s="211" t="s">
        <v>199</v>
      </c>
      <c r="H2300" s="4"/>
    </row>
    <row r="2301" spans="1:8" hidden="1" outlineLevel="2" x14ac:dyDescent="0.2"/>
    <row r="2302" spans="1:8" hidden="1" outlineLevel="2" x14ac:dyDescent="0.2"/>
    <row r="2303" spans="1:8" hidden="1" outlineLevel="2" x14ac:dyDescent="0.2">
      <c r="B2303" s="33" t="s">
        <v>1958</v>
      </c>
    </row>
    <row r="2304" spans="1:8" s="208" customFormat="1" hidden="1" outlineLevel="2" x14ac:dyDescent="0.2">
      <c r="A2304" s="217"/>
      <c r="B2304" s="217"/>
      <c r="C2304" s="218"/>
      <c r="D2304" s="219"/>
      <c r="E2304" s="208" t="str">
        <f xml:space="preserve"> Calc!E$1246</f>
        <v xml:space="preserve">Ofwat - PR24 QAA revenue adjustment eligible for tax uplift in 2027-28 CPIH FYA prices (WR) </v>
      </c>
      <c r="F2304" s="209">
        <f xml:space="preserve"> Calc!F$1246</f>
        <v>0</v>
      </c>
      <c r="G2304" s="208" t="str">
        <f xml:space="preserve"> Calc!G$1246</f>
        <v>£m</v>
      </c>
      <c r="H2304" s="209"/>
    </row>
    <row r="2305" spans="1:8" s="208" customFormat="1" hidden="1" outlineLevel="2" x14ac:dyDescent="0.2">
      <c r="A2305" s="217"/>
      <c r="B2305" s="217"/>
      <c r="C2305" s="218"/>
      <c r="D2305" s="219"/>
      <c r="E2305" s="208" t="str">
        <f xml:space="preserve"> Calc!E$1247</f>
        <v xml:space="preserve">Ofwat - PR24 QAA revenue adjustment eligible for tax uplift in 2027-28 CPIH FYA prices (WN) </v>
      </c>
      <c r="F2305" s="209">
        <f xml:space="preserve"> Calc!F$1247</f>
        <v>0</v>
      </c>
      <c r="G2305" s="208" t="str">
        <f xml:space="preserve"> Calc!G$1247</f>
        <v>£m</v>
      </c>
      <c r="H2305" s="209"/>
    </row>
    <row r="2306" spans="1:8" s="208" customFormat="1" hidden="1" outlineLevel="2" x14ac:dyDescent="0.2">
      <c r="A2306" s="217"/>
      <c r="B2306" s="217"/>
      <c r="C2306" s="218"/>
      <c r="D2306" s="219"/>
      <c r="E2306" s="208" t="str">
        <f xml:space="preserve"> Calc!E$1248</f>
        <v xml:space="preserve">Ofwat - PR24 QAA revenue adjustment eligible for tax uplift in 2027-28 CPIH FYA prices (WWN) </v>
      </c>
      <c r="F2306" s="209">
        <f xml:space="preserve"> Calc!F$1248</f>
        <v>0</v>
      </c>
      <c r="G2306" s="208" t="str">
        <f xml:space="preserve"> Calc!G$1248</f>
        <v>£m</v>
      </c>
      <c r="H2306" s="209"/>
    </row>
    <row r="2307" spans="1:8" s="208" customFormat="1" hidden="1" outlineLevel="2" x14ac:dyDescent="0.2">
      <c r="A2307" s="217"/>
      <c r="B2307" s="217"/>
      <c r="C2307" s="218"/>
      <c r="D2307" s="219"/>
      <c r="E2307" s="208" t="str">
        <f xml:space="preserve"> Calc!E$1249</f>
        <v xml:space="preserve">Ofwat - PR24 QAA revenue adjustment eligible for tax uplift in 2027-28 CPIH FYA prices (BR) </v>
      </c>
      <c r="F2307" s="209">
        <f xml:space="preserve"> Calc!F$1249</f>
        <v>0</v>
      </c>
      <c r="G2307" s="208" t="str">
        <f xml:space="preserve"> Calc!G$1249</f>
        <v>£m</v>
      </c>
      <c r="H2307" s="209"/>
    </row>
    <row r="2308" spans="1:8" s="208" customFormat="1" hidden="1" outlineLevel="2" x14ac:dyDescent="0.2">
      <c r="A2308" s="217"/>
      <c r="B2308" s="217"/>
      <c r="C2308" s="218"/>
      <c r="D2308" s="219"/>
      <c r="E2308" s="208" t="str">
        <f xml:space="preserve"> Calc!E$1250</f>
        <v xml:space="preserve">Ofwat - PR24 QAA revenue adjustment eligible for tax uplift in 2027-28 CPIH FYA prices (ADDN1) </v>
      </c>
      <c r="F2308" s="209">
        <f xml:space="preserve"> Calc!F$1250</f>
        <v>0</v>
      </c>
      <c r="G2308" s="208" t="str">
        <f xml:space="preserve"> Calc!G$1250</f>
        <v>£m</v>
      </c>
      <c r="H2308" s="209"/>
    </row>
    <row r="2309" spans="1:8" s="208" customFormat="1" hidden="1" outlineLevel="2" x14ac:dyDescent="0.2">
      <c r="A2309" s="217"/>
      <c r="B2309" s="217"/>
      <c r="C2309" s="218"/>
      <c r="D2309" s="219"/>
      <c r="E2309" s="208" t="str">
        <f xml:space="preserve"> Calc!E$1251</f>
        <v xml:space="preserve">Ofwat - PR24 QAA revenue adjustment eligible for tax uplift in 2027-28 CPIH FYA prices (ADDN2) </v>
      </c>
      <c r="F2309" s="209">
        <f xml:space="preserve"> Calc!F$1251</f>
        <v>0</v>
      </c>
      <c r="G2309" s="208" t="str">
        <f xml:space="preserve"> Calc!G$1251</f>
        <v>£m</v>
      </c>
      <c r="H2309" s="209"/>
    </row>
    <row r="2310" spans="1:8" s="208" customFormat="1" hidden="1" outlineLevel="2" x14ac:dyDescent="0.2">
      <c r="A2310" s="217"/>
      <c r="B2310" s="217"/>
      <c r="C2310" s="218"/>
      <c r="D2310" s="219"/>
      <c r="E2310" s="208" t="str">
        <f xml:space="preserve"> Calc!E$1252</f>
        <v xml:space="preserve">Ofwat - PR24 QAA revenue adjustment eligible for tax uplift in 2027-28 CPIH FYA prices (Residential retail) </v>
      </c>
      <c r="F2310" s="209">
        <f xml:space="preserve"> Calc!F$1252</f>
        <v>0</v>
      </c>
      <c r="G2310" s="208" t="str">
        <f xml:space="preserve"> Calc!G$1252</f>
        <v>£m</v>
      </c>
      <c r="H2310" s="209"/>
    </row>
    <row r="2311" spans="1:8" s="208" customFormat="1" hidden="1" outlineLevel="2" x14ac:dyDescent="0.2">
      <c r="A2311" s="217"/>
      <c r="B2311" s="217"/>
      <c r="C2311" s="218"/>
      <c r="D2311" s="219"/>
      <c r="E2311" s="208" t="str">
        <f xml:space="preserve"> Calc!E$1253</f>
        <v xml:space="preserve">Ofwat - PR24 QAA revenue adjustment eligible for tax uplift in 2027-28 CPIH FYA prices (Business retail) </v>
      </c>
      <c r="F2311" s="209">
        <f xml:space="preserve"> Calc!F$1253</f>
        <v>0</v>
      </c>
      <c r="G2311" s="208" t="str">
        <f xml:space="preserve"> Calc!G$1253</f>
        <v>£m</v>
      </c>
      <c r="H2311" s="209"/>
    </row>
    <row r="2312" spans="1:8" hidden="1" outlineLevel="2" x14ac:dyDescent="0.2">
      <c r="A2312" s="3"/>
      <c r="B2312" s="3"/>
      <c r="C2312" s="10"/>
      <c r="D2312" s="11"/>
      <c r="E2312" s="211" t="s">
        <v>1958</v>
      </c>
      <c r="F2312" s="212">
        <f xml:space="preserve"> INDEX( $F$2304:$F$2311,MATCH("*(BR)*", $E$2304:$E$2311,0 ))</f>
        <v>0</v>
      </c>
      <c r="G2312" s="211" t="s">
        <v>199</v>
      </c>
      <c r="H2312" s="4"/>
    </row>
    <row r="2313" spans="1:8" hidden="1" outlineLevel="2" x14ac:dyDescent="0.2"/>
    <row r="2314" spans="1:8" hidden="1" outlineLevel="2" x14ac:dyDescent="0.2"/>
    <row r="2315" spans="1:8" hidden="1" outlineLevel="2" x14ac:dyDescent="0.2">
      <c r="B2315" s="33" t="s">
        <v>2896</v>
      </c>
    </row>
    <row r="2316" spans="1:8" s="208" customFormat="1" hidden="1" outlineLevel="2" x14ac:dyDescent="0.2">
      <c r="A2316" s="217"/>
      <c r="B2316" s="217"/>
      <c r="C2316" s="218"/>
      <c r="D2316" s="219"/>
      <c r="E2316" s="208" t="str">
        <f xml:space="preserve"> Calc!E$1273</f>
        <v xml:space="preserve">Ofwat - Other revenue adjustment eligible for tax uplift in 2027-28 CPIH FYA prices (WR) </v>
      </c>
      <c r="F2316" s="209">
        <f xml:space="preserve"> Calc!F$1273</f>
        <v>0</v>
      </c>
      <c r="G2316" s="208" t="str">
        <f xml:space="preserve"> Calc!G$1273</f>
        <v>£m</v>
      </c>
      <c r="H2316" s="209"/>
    </row>
    <row r="2317" spans="1:8" s="208" customFormat="1" hidden="1" outlineLevel="2" x14ac:dyDescent="0.2">
      <c r="A2317" s="217"/>
      <c r="B2317" s="217"/>
      <c r="C2317" s="218"/>
      <c r="D2317" s="219"/>
      <c r="E2317" s="208" t="str">
        <f xml:space="preserve"> Calc!E$1274</f>
        <v xml:space="preserve">Ofwat - Other revenue adjustment eligible for tax uplift in 2027-28 CPIH FYA prices (WN) </v>
      </c>
      <c r="F2317" s="209">
        <f xml:space="preserve"> Calc!F$1274</f>
        <v>0</v>
      </c>
      <c r="G2317" s="208" t="str">
        <f xml:space="preserve"> Calc!G$1274</f>
        <v>£m</v>
      </c>
      <c r="H2317" s="209"/>
    </row>
    <row r="2318" spans="1:8" s="208" customFormat="1" hidden="1" outlineLevel="2" x14ac:dyDescent="0.2">
      <c r="A2318" s="217"/>
      <c r="B2318" s="217"/>
      <c r="C2318" s="218"/>
      <c r="D2318" s="219"/>
      <c r="E2318" s="208" t="str">
        <f xml:space="preserve"> Calc!E$1275</f>
        <v xml:space="preserve">Ofwat - Other revenue adjustment eligible for tax uplift in 2027-28 CPIH FYA prices (WWN) </v>
      </c>
      <c r="F2318" s="209">
        <f xml:space="preserve"> Calc!F$1275</f>
        <v>0</v>
      </c>
      <c r="G2318" s="208" t="str">
        <f xml:space="preserve"> Calc!G$1275</f>
        <v>£m</v>
      </c>
      <c r="H2318" s="209"/>
    </row>
    <row r="2319" spans="1:8" s="208" customFormat="1" hidden="1" outlineLevel="2" x14ac:dyDescent="0.2">
      <c r="A2319" s="217"/>
      <c r="B2319" s="217"/>
      <c r="C2319" s="218"/>
      <c r="D2319" s="219"/>
      <c r="E2319" s="208" t="str">
        <f xml:space="preserve"> Calc!E$1276</f>
        <v xml:space="preserve">Ofwat - Other revenue adjustment eligible for tax uplift in 2027-28 CPIH FYA prices (BR) </v>
      </c>
      <c r="F2319" s="209">
        <f xml:space="preserve"> Calc!F$1276</f>
        <v>0</v>
      </c>
      <c r="G2319" s="208" t="str">
        <f xml:space="preserve"> Calc!G$1276</f>
        <v>£m</v>
      </c>
      <c r="H2319" s="209"/>
    </row>
    <row r="2320" spans="1:8" s="208" customFormat="1" hidden="1" outlineLevel="2" x14ac:dyDescent="0.2">
      <c r="A2320" s="217"/>
      <c r="B2320" s="217"/>
      <c r="C2320" s="218"/>
      <c r="D2320" s="219"/>
      <c r="E2320" s="208" t="str">
        <f xml:space="preserve"> Calc!E$1277</f>
        <v xml:space="preserve">Ofwat - Other revenue adjustment eligible for tax uplift in 2027-28 CPIH FYA prices (ADDN1) </v>
      </c>
      <c r="F2320" s="209">
        <f xml:space="preserve"> Calc!F$1277</f>
        <v>0</v>
      </c>
      <c r="G2320" s="208" t="str">
        <f xml:space="preserve"> Calc!G$1277</f>
        <v>£m</v>
      </c>
      <c r="H2320" s="209"/>
    </row>
    <row r="2321" spans="1:8" s="208" customFormat="1" hidden="1" outlineLevel="2" x14ac:dyDescent="0.2">
      <c r="A2321" s="217"/>
      <c r="B2321" s="217"/>
      <c r="C2321" s="218"/>
      <c r="D2321" s="219"/>
      <c r="E2321" s="208" t="str">
        <f xml:space="preserve"> Calc!E$1278</f>
        <v xml:space="preserve">Ofwat - Other revenue adjustment eligible for tax uplift in 2027-28 CPIH FYA prices (ADDN2) </v>
      </c>
      <c r="F2321" s="209">
        <f xml:space="preserve"> Calc!F$1278</f>
        <v>0</v>
      </c>
      <c r="G2321" s="208" t="str">
        <f xml:space="preserve"> Calc!G$1278</f>
        <v>£m</v>
      </c>
      <c r="H2321" s="209"/>
    </row>
    <row r="2322" spans="1:8" s="208" customFormat="1" hidden="1" outlineLevel="2" x14ac:dyDescent="0.2">
      <c r="A2322" s="217"/>
      <c r="B2322" s="217"/>
      <c r="C2322" s="218"/>
      <c r="D2322" s="219"/>
      <c r="E2322" s="208" t="str">
        <f xml:space="preserve"> Calc!E$1279</f>
        <v xml:space="preserve">Ofwat - Other revenue adjustment eligible for tax uplift in 2027-28 CPIH FYA prices (Residential retail) </v>
      </c>
      <c r="F2322" s="209">
        <f xml:space="preserve"> Calc!F$1279</f>
        <v>0</v>
      </c>
      <c r="G2322" s="208" t="str">
        <f xml:space="preserve"> Calc!G$1279</f>
        <v>£m</v>
      </c>
      <c r="H2322" s="209"/>
    </row>
    <row r="2323" spans="1:8" s="208" customFormat="1" hidden="1" outlineLevel="2" x14ac:dyDescent="0.2">
      <c r="A2323" s="217"/>
      <c r="B2323" s="217"/>
      <c r="C2323" s="218"/>
      <c r="D2323" s="219"/>
      <c r="E2323" s="208" t="str">
        <f xml:space="preserve"> Calc!E$1280</f>
        <v xml:space="preserve">Ofwat - Other revenue adjustment eligible for tax uplift in 2027-28 CPIH FYA prices (Business retail) </v>
      </c>
      <c r="F2323" s="209">
        <f xml:space="preserve"> Calc!F$1280</f>
        <v>0</v>
      </c>
      <c r="G2323" s="208" t="str">
        <f xml:space="preserve"> Calc!G$1280</f>
        <v>£m</v>
      </c>
      <c r="H2323" s="209"/>
    </row>
    <row r="2324" spans="1:8" hidden="1" outlineLevel="2" x14ac:dyDescent="0.2">
      <c r="A2324" s="3"/>
      <c r="B2324" s="3"/>
      <c r="C2324" s="10"/>
      <c r="D2324" s="11"/>
      <c r="E2324" s="211" t="s">
        <v>2896</v>
      </c>
      <c r="F2324" s="212">
        <f xml:space="preserve"> INDEX( $F$2316:$F$2323,MATCH("*(BR)*", $E$2316:$E$2323,0 ))</f>
        <v>0</v>
      </c>
      <c r="G2324" s="211" t="s">
        <v>199</v>
      </c>
      <c r="H2324" s="4"/>
    </row>
    <row r="2325" spans="1:8" hidden="1" outlineLevel="2" x14ac:dyDescent="0.2"/>
    <row r="2326" spans="1:8" hidden="1" outlineLevel="2" x14ac:dyDescent="0.2"/>
    <row r="2327" spans="1:8" hidden="1" outlineLevel="2" x14ac:dyDescent="0.2">
      <c r="B2327" s="33" t="s">
        <v>956</v>
      </c>
    </row>
    <row r="2328" spans="1:8" s="208" customFormat="1" hidden="1" outlineLevel="2" x14ac:dyDescent="0.2">
      <c r="A2328" s="217"/>
      <c r="B2328" s="217"/>
      <c r="C2328" s="218"/>
      <c r="D2328" s="219"/>
      <c r="E2328" s="208" t="str">
        <f xml:space="preserve"> Calc!E$1030</f>
        <v xml:space="preserve">Ofwat - PR24 Delivery mechanism (DM) revenue adjustment eligible for tax uplift in 2027-28 CPIH FYA prices (WR) </v>
      </c>
      <c r="F2328" s="209">
        <f xml:space="preserve"> Calc!F$1030</f>
        <v>0</v>
      </c>
      <c r="G2328" s="208" t="str">
        <f xml:space="preserve"> Calc!G$1030</f>
        <v>£m</v>
      </c>
      <c r="H2328" s="209"/>
    </row>
    <row r="2329" spans="1:8" s="208" customFormat="1" hidden="1" outlineLevel="2" x14ac:dyDescent="0.2">
      <c r="A2329" s="217"/>
      <c r="B2329" s="217"/>
      <c r="C2329" s="218"/>
      <c r="D2329" s="219"/>
      <c r="E2329" s="208" t="str">
        <f xml:space="preserve"> Calc!E$1031</f>
        <v xml:space="preserve">Ofwat - PR24 Delivery mechanism (DM) revenue adjustment eligible for tax uplift in 2027-28 CPIH FYA prices (WN) </v>
      </c>
      <c r="F2329" s="209">
        <f xml:space="preserve"> Calc!F$1031</f>
        <v>0</v>
      </c>
      <c r="G2329" s="208" t="str">
        <f xml:space="preserve"> Calc!G$1031</f>
        <v>£m</v>
      </c>
      <c r="H2329" s="209"/>
    </row>
    <row r="2330" spans="1:8" s="208" customFormat="1" hidden="1" outlineLevel="2" x14ac:dyDescent="0.2">
      <c r="A2330" s="217"/>
      <c r="B2330" s="217"/>
      <c r="C2330" s="218"/>
      <c r="D2330" s="219"/>
      <c r="E2330" s="208" t="str">
        <f xml:space="preserve"> Calc!E$1032</f>
        <v xml:space="preserve">Ofwat - PR24 Delivery mechanism (DM) revenue adjustment eligible for tax uplift in 2027-28 CPIH FYA prices (WWN) </v>
      </c>
      <c r="F2330" s="209">
        <f xml:space="preserve"> Calc!F$1032</f>
        <v>0</v>
      </c>
      <c r="G2330" s="208" t="str">
        <f xml:space="preserve"> Calc!G$1032</f>
        <v>£m</v>
      </c>
      <c r="H2330" s="209"/>
    </row>
    <row r="2331" spans="1:8" s="208" customFormat="1" hidden="1" outlineLevel="2" x14ac:dyDescent="0.2">
      <c r="A2331" s="217"/>
      <c r="B2331" s="217"/>
      <c r="C2331" s="218"/>
      <c r="D2331" s="219"/>
      <c r="E2331" s="208" t="str">
        <f xml:space="preserve"> Calc!E$1033</f>
        <v xml:space="preserve">Ofwat - PR24 Delivery mechanism (DM) revenue adjustment eligible for tax uplift in 2027-28 CPIH FYA prices (BR) </v>
      </c>
      <c r="F2331" s="209">
        <f xml:space="preserve"> Calc!F$1033</f>
        <v>0</v>
      </c>
      <c r="G2331" s="208" t="str">
        <f xml:space="preserve"> Calc!G$1033</f>
        <v>£m</v>
      </c>
      <c r="H2331" s="209"/>
    </row>
    <row r="2332" spans="1:8" s="208" customFormat="1" hidden="1" outlineLevel="2" x14ac:dyDescent="0.2">
      <c r="A2332" s="217"/>
      <c r="B2332" s="217"/>
      <c r="C2332" s="218"/>
      <c r="D2332" s="219"/>
      <c r="E2332" s="208" t="str">
        <f xml:space="preserve"> Calc!E$1034</f>
        <v xml:space="preserve">Ofwat - PR24 Delivery mechanism (DM) revenue adjustment eligible for tax uplift in 2027-28 CPIH FYA prices (ADDN1) </v>
      </c>
      <c r="F2332" s="209">
        <f xml:space="preserve"> Calc!F$1034</f>
        <v>0</v>
      </c>
      <c r="G2332" s="208" t="str">
        <f xml:space="preserve"> Calc!G$1034</f>
        <v>£m</v>
      </c>
      <c r="H2332" s="209"/>
    </row>
    <row r="2333" spans="1:8" s="208" customFormat="1" hidden="1" outlineLevel="2" x14ac:dyDescent="0.2">
      <c r="A2333" s="217"/>
      <c r="B2333" s="217"/>
      <c r="C2333" s="218"/>
      <c r="D2333" s="219"/>
      <c r="E2333" s="208" t="str">
        <f xml:space="preserve"> Calc!E$1035</f>
        <v xml:space="preserve">Ofwat - PR24 Delivery mechanism (DM) revenue adjustment eligible for tax uplift in 2027-28 CPIH FYA prices (ADDN2) </v>
      </c>
      <c r="F2333" s="209">
        <f xml:space="preserve"> Calc!F$1035</f>
        <v>0</v>
      </c>
      <c r="G2333" s="208" t="str">
        <f xml:space="preserve"> Calc!G$1035</f>
        <v>£m</v>
      </c>
      <c r="H2333" s="209"/>
    </row>
    <row r="2334" spans="1:8" s="208" customFormat="1" hidden="1" outlineLevel="2" x14ac:dyDescent="0.2">
      <c r="A2334" s="217"/>
      <c r="B2334" s="217"/>
      <c r="C2334" s="218"/>
      <c r="D2334" s="219"/>
      <c r="E2334" s="208" t="str">
        <f xml:space="preserve"> Calc!E$1036</f>
        <v xml:space="preserve">Ofwat - PR24 Delivery mechanism (DM) revenue adjustment eligible for tax uplift in 2027-28 CPIH FYA prices (Residential retail) </v>
      </c>
      <c r="F2334" s="209">
        <f xml:space="preserve"> Calc!F$1036</f>
        <v>0</v>
      </c>
      <c r="G2334" s="208" t="str">
        <f xml:space="preserve"> Calc!G$1036</f>
        <v>£m</v>
      </c>
      <c r="H2334" s="209"/>
    </row>
    <row r="2335" spans="1:8" s="208" customFormat="1" hidden="1" outlineLevel="2" x14ac:dyDescent="0.2">
      <c r="A2335" s="217"/>
      <c r="B2335" s="217"/>
      <c r="C2335" s="218"/>
      <c r="D2335" s="219"/>
      <c r="E2335" s="208" t="str">
        <f xml:space="preserve"> Calc!E$1037</f>
        <v xml:space="preserve">Ofwat - PR24 Delivery mechanism (DM) revenue adjustment eligible for tax uplift in 2027-28 CPIH FYA prices (Business retail) </v>
      </c>
      <c r="F2335" s="209">
        <f xml:space="preserve"> Calc!F$1037</f>
        <v>0</v>
      </c>
      <c r="G2335" s="208" t="str">
        <f xml:space="preserve"> Calc!G$1037</f>
        <v>£m</v>
      </c>
      <c r="H2335" s="209"/>
    </row>
    <row r="2336" spans="1:8" hidden="1" outlineLevel="2" x14ac:dyDescent="0.2">
      <c r="A2336" s="3"/>
      <c r="B2336" s="3"/>
      <c r="C2336" s="10"/>
      <c r="D2336" s="11"/>
      <c r="E2336" s="211" t="s">
        <v>956</v>
      </c>
      <c r="F2336" s="212">
        <f xml:space="preserve"> INDEX( $F$2328:$F$2335,MATCH("*(BR)*", $E$2328:$E$2335,0 ))</f>
        <v>0</v>
      </c>
      <c r="G2336" s="211" t="s">
        <v>199</v>
      </c>
      <c r="H2336" s="4"/>
    </row>
    <row r="2337" spans="1:8" hidden="1" outlineLevel="2" x14ac:dyDescent="0.2"/>
    <row r="2338" spans="1:8" hidden="1" outlineLevel="2" x14ac:dyDescent="0.2"/>
    <row r="2339" spans="1:8" hidden="1" outlineLevel="2" x14ac:dyDescent="0.2">
      <c r="B2339" s="33" t="s">
        <v>1158</v>
      </c>
    </row>
    <row r="2340" spans="1:8" s="208" customFormat="1" hidden="1" outlineLevel="2" x14ac:dyDescent="0.2">
      <c r="A2340" s="217"/>
      <c r="B2340" s="217"/>
      <c r="C2340" s="218"/>
      <c r="D2340" s="219"/>
      <c r="E2340" s="208" t="str">
        <f xml:space="preserve"> Calc!E$895</f>
        <v xml:space="preserve">Ofwat - PR24 Residential retail revenue adjustment eligible for tax uplift in 2027-28 CPIH FYA prices (WR) </v>
      </c>
      <c r="F2340" s="209">
        <f xml:space="preserve"> Calc!F$895</f>
        <v>0</v>
      </c>
      <c r="G2340" s="208" t="str">
        <f xml:space="preserve"> Calc!G$895</f>
        <v>£m</v>
      </c>
      <c r="H2340" s="209"/>
    </row>
    <row r="2341" spans="1:8" s="208" customFormat="1" hidden="1" outlineLevel="2" x14ac:dyDescent="0.2">
      <c r="A2341" s="217"/>
      <c r="B2341" s="217"/>
      <c r="C2341" s="218"/>
      <c r="D2341" s="219"/>
      <c r="E2341" s="208" t="str">
        <f xml:space="preserve"> Calc!E$896</f>
        <v xml:space="preserve">Ofwat - PR24 Residential retail revenue adjustment eligible for tax uplift in 2027-28 CPIH FYA prices (WN) </v>
      </c>
      <c r="F2341" s="209">
        <f xml:space="preserve"> Calc!F$896</f>
        <v>0</v>
      </c>
      <c r="G2341" s="208" t="str">
        <f xml:space="preserve"> Calc!G$896</f>
        <v>£m</v>
      </c>
      <c r="H2341" s="209"/>
    </row>
    <row r="2342" spans="1:8" s="208" customFormat="1" hidden="1" outlineLevel="2" x14ac:dyDescent="0.2">
      <c r="A2342" s="217"/>
      <c r="B2342" s="217"/>
      <c r="C2342" s="218"/>
      <c r="D2342" s="219"/>
      <c r="E2342" s="208" t="str">
        <f xml:space="preserve"> Calc!E$897</f>
        <v xml:space="preserve">Ofwat - PR24 Residential retail revenue adjustment eligible for tax uplift in 2027-28 CPIH FYA prices (WWN) </v>
      </c>
      <c r="F2342" s="209">
        <f xml:space="preserve"> Calc!F$897</f>
        <v>0</v>
      </c>
      <c r="G2342" s="208" t="str">
        <f xml:space="preserve"> Calc!G$897</f>
        <v>£m</v>
      </c>
      <c r="H2342" s="209"/>
    </row>
    <row r="2343" spans="1:8" s="208" customFormat="1" hidden="1" outlineLevel="2" x14ac:dyDescent="0.2">
      <c r="A2343" s="217"/>
      <c r="B2343" s="217"/>
      <c r="C2343" s="218"/>
      <c r="D2343" s="219"/>
      <c r="E2343" s="208" t="str">
        <f xml:space="preserve"> Calc!E$898</f>
        <v xml:space="preserve">Ofwat - PR24 Residential retail revenue adjustment eligible for tax uplift in 2027-28 CPIH FYA prices (BR) </v>
      </c>
      <c r="F2343" s="209">
        <f xml:space="preserve"> Calc!F$898</f>
        <v>0</v>
      </c>
      <c r="G2343" s="208" t="str">
        <f xml:space="preserve"> Calc!G$898</f>
        <v>£m</v>
      </c>
      <c r="H2343" s="209"/>
    </row>
    <row r="2344" spans="1:8" s="208" customFormat="1" hidden="1" outlineLevel="2" x14ac:dyDescent="0.2">
      <c r="A2344" s="217"/>
      <c r="B2344" s="217"/>
      <c r="C2344" s="218"/>
      <c r="D2344" s="219"/>
      <c r="E2344" s="208" t="str">
        <f xml:space="preserve"> Calc!E$899</f>
        <v xml:space="preserve">Ofwat - PR24 Residential retail revenue adjustment eligible for tax uplift in 2027-28 CPIH FYA prices (ADDN1) </v>
      </c>
      <c r="F2344" s="209">
        <f xml:space="preserve"> Calc!F$899</f>
        <v>0</v>
      </c>
      <c r="G2344" s="208" t="str">
        <f xml:space="preserve"> Calc!G$899</f>
        <v>£m</v>
      </c>
      <c r="H2344" s="209"/>
    </row>
    <row r="2345" spans="1:8" s="208" customFormat="1" hidden="1" outlineLevel="2" x14ac:dyDescent="0.2">
      <c r="A2345" s="217"/>
      <c r="B2345" s="217"/>
      <c r="C2345" s="218"/>
      <c r="D2345" s="219"/>
      <c r="E2345" s="208" t="str">
        <f xml:space="preserve"> Calc!E$900</f>
        <v xml:space="preserve">Ofwat - PR24 Residential retail revenue adjustment eligible for tax uplift in 2027-28 CPIH FYA prices (ADDN2) </v>
      </c>
      <c r="F2345" s="209">
        <f xml:space="preserve"> Calc!F$900</f>
        <v>0</v>
      </c>
      <c r="G2345" s="208" t="str">
        <f xml:space="preserve"> Calc!G$900</f>
        <v>£m</v>
      </c>
      <c r="H2345" s="209"/>
    </row>
    <row r="2346" spans="1:8" s="208" customFormat="1" hidden="1" outlineLevel="2" x14ac:dyDescent="0.2">
      <c r="A2346" s="217"/>
      <c r="B2346" s="217"/>
      <c r="C2346" s="218"/>
      <c r="D2346" s="219"/>
      <c r="E2346" s="208" t="str">
        <f xml:space="preserve"> Calc!E$901</f>
        <v xml:space="preserve">Ofwat - PR24 Residential retail revenue adjustment eligible for tax uplift in 2027-28 CPIH FYA prices (Residential retail) </v>
      </c>
      <c r="F2346" s="209">
        <f xml:space="preserve"> Calc!F$901</f>
        <v>0</v>
      </c>
      <c r="G2346" s="208" t="str">
        <f xml:space="preserve"> Calc!G$901</f>
        <v>£m</v>
      </c>
      <c r="H2346" s="209"/>
    </row>
    <row r="2347" spans="1:8" s="208" customFormat="1" hidden="1" outlineLevel="2" x14ac:dyDescent="0.2">
      <c r="A2347" s="217"/>
      <c r="B2347" s="217"/>
      <c r="C2347" s="218"/>
      <c r="D2347" s="219"/>
      <c r="E2347" s="208" t="str">
        <f xml:space="preserve"> Calc!E$902</f>
        <v xml:space="preserve">Ofwat - PR24 Residential retail revenue adjustment eligible for tax uplift in 2027-28 CPIH FYA prices (Business retail) </v>
      </c>
      <c r="F2347" s="209">
        <f xml:space="preserve"> Calc!F$902</f>
        <v>0</v>
      </c>
      <c r="G2347" s="208" t="str">
        <f xml:space="preserve"> Calc!G$902</f>
        <v>£m</v>
      </c>
      <c r="H2347" s="209"/>
    </row>
    <row r="2348" spans="1:8" hidden="1" outlineLevel="2" x14ac:dyDescent="0.2">
      <c r="A2348" s="3"/>
      <c r="B2348" s="3"/>
      <c r="C2348" s="10"/>
      <c r="D2348" s="11"/>
      <c r="E2348" s="211" t="s">
        <v>1158</v>
      </c>
      <c r="F2348" s="212">
        <f xml:space="preserve"> INDEX( $F$2340:$F$2347,MATCH("*(BR)*", $E$2340:$E$2347,0 ))</f>
        <v>0</v>
      </c>
      <c r="G2348" s="211" t="s">
        <v>199</v>
      </c>
      <c r="H2348" s="4"/>
    </row>
    <row r="2349" spans="1:8" hidden="1" outlineLevel="2" x14ac:dyDescent="0.2"/>
    <row r="2350" spans="1:8" hidden="1" outlineLevel="2" x14ac:dyDescent="0.2"/>
    <row r="2351" spans="1:8" hidden="1" outlineLevel="2" x14ac:dyDescent="0.2">
      <c r="B2351" s="33" t="s">
        <v>2516</v>
      </c>
    </row>
    <row r="2352" spans="1:8" s="208" customFormat="1" hidden="1" outlineLevel="2" x14ac:dyDescent="0.2">
      <c r="A2352" s="217"/>
      <c r="B2352" s="217"/>
      <c r="C2352" s="218"/>
      <c r="D2352" s="219"/>
      <c r="E2352" s="208" t="str">
        <f xml:space="preserve"> Calc!E$786</f>
        <v xml:space="preserve">Ofwat - PR24 RFI revenue adjustment eligible for tax uplift in 2027-28 CPIH FYA prices (WR) </v>
      </c>
      <c r="F2352" s="209">
        <f xml:space="preserve"> Calc!F$786</f>
        <v>0</v>
      </c>
      <c r="G2352" s="208" t="str">
        <f xml:space="preserve"> Calc!G$786</f>
        <v>£m</v>
      </c>
      <c r="H2352" s="209"/>
    </row>
    <row r="2353" spans="1:8" s="208" customFormat="1" hidden="1" outlineLevel="2" x14ac:dyDescent="0.2">
      <c r="A2353" s="217"/>
      <c r="B2353" s="217"/>
      <c r="C2353" s="218"/>
      <c r="D2353" s="219"/>
      <c r="E2353" s="208" t="str">
        <f xml:space="preserve"> Calc!E$787</f>
        <v xml:space="preserve">Ofwat - PR24 RFI revenue adjustment eligible for tax uplift in 2027-28 CPIH FYA prices (WN) </v>
      </c>
      <c r="F2353" s="209">
        <f xml:space="preserve"> Calc!F$787</f>
        <v>0</v>
      </c>
      <c r="G2353" s="208" t="str">
        <f xml:space="preserve"> Calc!G$787</f>
        <v>£m</v>
      </c>
      <c r="H2353" s="209"/>
    </row>
    <row r="2354" spans="1:8" s="208" customFormat="1" hidden="1" outlineLevel="2" x14ac:dyDescent="0.2">
      <c r="A2354" s="217"/>
      <c r="B2354" s="217"/>
      <c r="C2354" s="218"/>
      <c r="D2354" s="219"/>
      <c r="E2354" s="208" t="str">
        <f xml:space="preserve"> Calc!E$788</f>
        <v xml:space="preserve">Ofwat - PR24 RFI revenue adjustment eligible for tax uplift in 2027-28 CPIH FYA prices (WWN) </v>
      </c>
      <c r="F2354" s="209">
        <f xml:space="preserve"> Calc!F$788</f>
        <v>0</v>
      </c>
      <c r="G2354" s="208" t="str">
        <f xml:space="preserve"> Calc!G$788</f>
        <v>£m</v>
      </c>
      <c r="H2354" s="209"/>
    </row>
    <row r="2355" spans="1:8" s="208" customFormat="1" hidden="1" outlineLevel="2" x14ac:dyDescent="0.2">
      <c r="A2355" s="217"/>
      <c r="B2355" s="217"/>
      <c r="C2355" s="218"/>
      <c r="D2355" s="219"/>
      <c r="E2355" s="208" t="str">
        <f xml:space="preserve"> Calc!E$789</f>
        <v xml:space="preserve">Ofwat - PR24 RFI revenue adjustment eligible for tax uplift in 2027-28 CPIH FYA prices (BR) </v>
      </c>
      <c r="F2355" s="209">
        <f xml:space="preserve"> Calc!F$789</f>
        <v>0</v>
      </c>
      <c r="G2355" s="208" t="str">
        <f xml:space="preserve"> Calc!G$789</f>
        <v>£m</v>
      </c>
      <c r="H2355" s="209"/>
    </row>
    <row r="2356" spans="1:8" s="208" customFormat="1" hidden="1" outlineLevel="2" x14ac:dyDescent="0.2">
      <c r="A2356" s="217"/>
      <c r="B2356" s="217"/>
      <c r="C2356" s="218"/>
      <c r="D2356" s="219"/>
      <c r="E2356" s="208" t="str">
        <f xml:space="preserve"> Calc!E$790</f>
        <v xml:space="preserve">Ofwat - PR24 RFI revenue adjustment eligible for tax uplift in 2027-28 CPIH FYA prices (ADDN1) </v>
      </c>
      <c r="F2356" s="209">
        <f xml:space="preserve"> Calc!F$790</f>
        <v>0</v>
      </c>
      <c r="G2356" s="208" t="str">
        <f xml:space="preserve"> Calc!G$790</f>
        <v>£m</v>
      </c>
      <c r="H2356" s="209"/>
    </row>
    <row r="2357" spans="1:8" s="208" customFormat="1" hidden="1" outlineLevel="2" x14ac:dyDescent="0.2">
      <c r="A2357" s="217"/>
      <c r="B2357" s="217"/>
      <c r="C2357" s="218"/>
      <c r="D2357" s="219"/>
      <c r="E2357" s="208" t="str">
        <f xml:space="preserve"> Calc!E$791</f>
        <v xml:space="preserve">Ofwat - PR24 RFI revenue adjustment eligible for tax uplift in 2027-28 CPIH FYA prices (ADDN2) </v>
      </c>
      <c r="F2357" s="209">
        <f xml:space="preserve"> Calc!F$791</f>
        <v>0</v>
      </c>
      <c r="G2357" s="208" t="str">
        <f xml:space="preserve"> Calc!G$791</f>
        <v>£m</v>
      </c>
      <c r="H2357" s="209"/>
    </row>
    <row r="2358" spans="1:8" s="208" customFormat="1" hidden="1" outlineLevel="2" x14ac:dyDescent="0.2">
      <c r="A2358" s="217"/>
      <c r="B2358" s="217"/>
      <c r="C2358" s="218"/>
      <c r="D2358" s="219"/>
      <c r="E2358" s="208" t="str">
        <f xml:space="preserve"> Calc!E$792</f>
        <v xml:space="preserve">Ofwat - PR24 RFI revenue adjustment eligible for tax uplift in 2027-28 CPIH FYA prices (Residential retail) </v>
      </c>
      <c r="F2358" s="209">
        <f xml:space="preserve"> Calc!F$792</f>
        <v>0</v>
      </c>
      <c r="G2358" s="208" t="str">
        <f xml:space="preserve"> Calc!G$792</f>
        <v>£m</v>
      </c>
      <c r="H2358" s="209"/>
    </row>
    <row r="2359" spans="1:8" s="208" customFormat="1" hidden="1" outlineLevel="2" x14ac:dyDescent="0.2">
      <c r="A2359" s="217"/>
      <c r="B2359" s="217"/>
      <c r="C2359" s="218"/>
      <c r="D2359" s="219"/>
      <c r="E2359" s="208" t="str">
        <f xml:space="preserve"> Calc!E$793</f>
        <v xml:space="preserve">Ofwat - PR24 RFI revenue adjustment eligible for tax uplift in 2027-28 CPIH FYA prices (Business retail) </v>
      </c>
      <c r="F2359" s="209">
        <f xml:space="preserve"> Calc!F$793</f>
        <v>0</v>
      </c>
      <c r="G2359" s="208" t="str">
        <f xml:space="preserve"> Calc!G$793</f>
        <v>£m</v>
      </c>
      <c r="H2359" s="209"/>
    </row>
    <row r="2360" spans="1:8" hidden="1" outlineLevel="2" x14ac:dyDescent="0.2">
      <c r="A2360" s="3"/>
      <c r="B2360" s="3"/>
      <c r="C2360" s="10"/>
      <c r="D2360" s="11"/>
      <c r="E2360" s="211" t="s">
        <v>2516</v>
      </c>
      <c r="F2360" s="212">
        <f xml:space="preserve"> INDEX( $F$2352:$F$2359,MATCH("*(BR)*", $E$2352:$E$2359,0 ))</f>
        <v>0</v>
      </c>
      <c r="G2360" s="211" t="s">
        <v>199</v>
      </c>
      <c r="H2360" s="4"/>
    </row>
    <row r="2361" spans="1:8" hidden="1" outlineLevel="2" x14ac:dyDescent="0.2"/>
    <row r="2362" spans="1:8" hidden="1" outlineLevel="2" x14ac:dyDescent="0.2"/>
    <row r="2363" spans="1:8" hidden="1" outlineLevel="2" x14ac:dyDescent="0.2">
      <c r="B2363" s="33" t="s">
        <v>2716</v>
      </c>
    </row>
    <row r="2364" spans="1:8" s="208" customFormat="1" hidden="1" outlineLevel="2" x14ac:dyDescent="0.2">
      <c r="A2364" s="217"/>
      <c r="B2364" s="217"/>
      <c r="C2364" s="218"/>
      <c r="D2364" s="219"/>
      <c r="E2364" s="208" t="str">
        <f xml:space="preserve"> Calc!E$841</f>
        <v xml:space="preserve">Ofwat - PR24 Bioresources revenue adjustment eligible for tax uplift in 2027-28 CPIH FYA prices (WR) </v>
      </c>
      <c r="F2364" s="209">
        <f xml:space="preserve"> Calc!F$841</f>
        <v>0</v>
      </c>
      <c r="G2364" s="208" t="str">
        <f xml:space="preserve"> Calc!G$841</f>
        <v>£m</v>
      </c>
      <c r="H2364" s="209"/>
    </row>
    <row r="2365" spans="1:8" s="208" customFormat="1" hidden="1" outlineLevel="2" x14ac:dyDescent="0.2">
      <c r="A2365" s="217"/>
      <c r="B2365" s="217"/>
      <c r="C2365" s="218"/>
      <c r="D2365" s="219"/>
      <c r="E2365" s="208" t="str">
        <f xml:space="preserve"> Calc!E$842</f>
        <v xml:space="preserve">Ofwat - PR24 Bioresources revenue adjustment eligible for tax uplift in 2027-28 CPIH FYA prices (WN) </v>
      </c>
      <c r="F2365" s="209">
        <f xml:space="preserve"> Calc!F$842</f>
        <v>0</v>
      </c>
      <c r="G2365" s="208" t="str">
        <f xml:space="preserve"> Calc!G$842</f>
        <v>£m</v>
      </c>
      <c r="H2365" s="209"/>
    </row>
    <row r="2366" spans="1:8" s="208" customFormat="1" hidden="1" outlineLevel="2" x14ac:dyDescent="0.2">
      <c r="A2366" s="217"/>
      <c r="B2366" s="217"/>
      <c r="C2366" s="218"/>
      <c r="D2366" s="219"/>
      <c r="E2366" s="208" t="str">
        <f xml:space="preserve"> Calc!E$843</f>
        <v xml:space="preserve">Ofwat - PR24 Bioresources revenue adjustment eligible for tax uplift in 2027-28 CPIH FYA prices (WWN) </v>
      </c>
      <c r="F2366" s="209">
        <f xml:space="preserve"> Calc!F$843</f>
        <v>0</v>
      </c>
      <c r="G2366" s="208" t="str">
        <f xml:space="preserve"> Calc!G$843</f>
        <v>£m</v>
      </c>
      <c r="H2366" s="209"/>
    </row>
    <row r="2367" spans="1:8" s="208" customFormat="1" hidden="1" outlineLevel="2" x14ac:dyDescent="0.2">
      <c r="A2367" s="217"/>
      <c r="B2367" s="217"/>
      <c r="C2367" s="218"/>
      <c r="D2367" s="219"/>
      <c r="E2367" s="208" t="str">
        <f xml:space="preserve"> Calc!E$844</f>
        <v xml:space="preserve">Ofwat - PR24 Bioresources revenue adjustment eligible for tax uplift in 2027-28 CPIH FYA prices (BR) </v>
      </c>
      <c r="F2367" s="209">
        <f xml:space="preserve"> Calc!F$844</f>
        <v>0</v>
      </c>
      <c r="G2367" s="208" t="str">
        <f xml:space="preserve"> Calc!G$844</f>
        <v>£m</v>
      </c>
      <c r="H2367" s="209"/>
    </row>
    <row r="2368" spans="1:8" s="208" customFormat="1" hidden="1" outlineLevel="2" x14ac:dyDescent="0.2">
      <c r="A2368" s="217"/>
      <c r="B2368" s="217"/>
      <c r="C2368" s="218"/>
      <c r="D2368" s="219"/>
      <c r="E2368" s="208" t="str">
        <f xml:space="preserve"> Calc!E$845</f>
        <v xml:space="preserve">Ofwat - PR24 Bioresources revenue adjustment eligible for tax uplift in 2027-28 CPIH FYA prices (ADDN1) </v>
      </c>
      <c r="F2368" s="209">
        <f xml:space="preserve"> Calc!F$845</f>
        <v>0</v>
      </c>
      <c r="G2368" s="208" t="str">
        <f xml:space="preserve"> Calc!G$845</f>
        <v>£m</v>
      </c>
      <c r="H2368" s="209"/>
    </row>
    <row r="2369" spans="1:8" s="208" customFormat="1" hidden="1" outlineLevel="2" x14ac:dyDescent="0.2">
      <c r="A2369" s="217"/>
      <c r="B2369" s="217"/>
      <c r="C2369" s="218"/>
      <c r="D2369" s="219"/>
      <c r="E2369" s="208" t="str">
        <f xml:space="preserve"> Calc!E$846</f>
        <v xml:space="preserve">Ofwat - PR24 Bioresources revenue adjustment eligible for tax uplift in 2027-28 CPIH FYA prices (ADDN2) </v>
      </c>
      <c r="F2369" s="209">
        <f xml:space="preserve"> Calc!F$846</f>
        <v>0</v>
      </c>
      <c r="G2369" s="208" t="str">
        <f xml:space="preserve"> Calc!G$846</f>
        <v>£m</v>
      </c>
      <c r="H2369" s="209"/>
    </row>
    <row r="2370" spans="1:8" s="208" customFormat="1" hidden="1" outlineLevel="2" x14ac:dyDescent="0.2">
      <c r="A2370" s="217"/>
      <c r="B2370" s="217"/>
      <c r="C2370" s="218"/>
      <c r="D2370" s="219"/>
      <c r="E2370" s="208" t="str">
        <f xml:space="preserve"> Calc!E$847</f>
        <v xml:space="preserve">Ofwat - PR24 Bioresources revenue adjustment eligible for tax uplift in 2027-28 CPIH FYA prices (Residential retail) </v>
      </c>
      <c r="F2370" s="209">
        <f xml:space="preserve"> Calc!F$847</f>
        <v>0</v>
      </c>
      <c r="G2370" s="208" t="str">
        <f xml:space="preserve"> Calc!G$847</f>
        <v>£m</v>
      </c>
      <c r="H2370" s="209"/>
    </row>
    <row r="2371" spans="1:8" s="208" customFormat="1" hidden="1" outlineLevel="2" x14ac:dyDescent="0.2">
      <c r="A2371" s="217"/>
      <c r="B2371" s="217"/>
      <c r="C2371" s="218"/>
      <c r="D2371" s="219"/>
      <c r="E2371" s="208" t="str">
        <f xml:space="preserve"> Calc!E$848</f>
        <v xml:space="preserve">Ofwat - PR24 Bioresources revenue adjustment eligible for tax uplift in 2027-28 CPIH FYA prices (Business retail) </v>
      </c>
      <c r="F2371" s="209">
        <f xml:space="preserve"> Calc!F$848</f>
        <v>0</v>
      </c>
      <c r="G2371" s="208" t="str">
        <f xml:space="preserve"> Calc!G$848</f>
        <v>£m</v>
      </c>
      <c r="H2371" s="209"/>
    </row>
    <row r="2372" spans="1:8" hidden="1" outlineLevel="2" x14ac:dyDescent="0.2">
      <c r="A2372" s="3"/>
      <c r="B2372" s="3"/>
      <c r="C2372" s="10"/>
      <c r="D2372" s="11"/>
      <c r="E2372" s="211" t="s">
        <v>2716</v>
      </c>
      <c r="F2372" s="212">
        <f xml:space="preserve"> INDEX( $F$2364:$F$2371,MATCH("*(BR)*", $E$2364:$E$2371,0 ))</f>
        <v>0</v>
      </c>
      <c r="G2372" s="211" t="s">
        <v>199</v>
      </c>
      <c r="H2372" s="4"/>
    </row>
    <row r="2373" spans="1:8" hidden="1" outlineLevel="2" x14ac:dyDescent="0.2"/>
    <row r="2374" spans="1:8" hidden="1" outlineLevel="2" x14ac:dyDescent="0.2"/>
    <row r="2375" spans="1:8" hidden="1" outlineLevel="2" x14ac:dyDescent="0.2">
      <c r="B2375" s="33" t="s">
        <v>957</v>
      </c>
    </row>
    <row r="2376" spans="1:8" s="208" customFormat="1" hidden="1" outlineLevel="2" x14ac:dyDescent="0.2">
      <c r="A2376" s="217"/>
      <c r="B2376" s="217"/>
      <c r="C2376" s="218"/>
      <c r="D2376" s="219"/>
      <c r="E2376" s="208" t="str">
        <f xml:space="preserve"> Calc!E$868</f>
        <v xml:space="preserve">Ofwat - PR24 Bioresources forecasting accuracy incentive penalty adjustment eligible for tax uplift in 2027-28 CPIH FYA prices (WR) </v>
      </c>
      <c r="F2376" s="209">
        <f xml:space="preserve"> Calc!F$868</f>
        <v>0</v>
      </c>
      <c r="G2376" s="208" t="str">
        <f xml:space="preserve"> Calc!G$868</f>
        <v>£m</v>
      </c>
      <c r="H2376" s="209"/>
    </row>
    <row r="2377" spans="1:8" s="208" customFormat="1" hidden="1" outlineLevel="2" x14ac:dyDescent="0.2">
      <c r="A2377" s="217"/>
      <c r="B2377" s="217"/>
      <c r="C2377" s="218"/>
      <c r="D2377" s="219"/>
      <c r="E2377" s="208" t="str">
        <f xml:space="preserve"> Calc!E$869</f>
        <v xml:space="preserve">Ofwat - PR24 Bioresources forecasting accuracy incentive penalty adjustment eligible for tax uplift in 2027-28 CPIH FYA prices (WN) </v>
      </c>
      <c r="F2377" s="209">
        <f xml:space="preserve"> Calc!F$869</f>
        <v>0</v>
      </c>
      <c r="G2377" s="208" t="str">
        <f xml:space="preserve"> Calc!G$869</f>
        <v>£m</v>
      </c>
      <c r="H2377" s="209"/>
    </row>
    <row r="2378" spans="1:8" s="208" customFormat="1" hidden="1" outlineLevel="2" x14ac:dyDescent="0.2">
      <c r="A2378" s="217"/>
      <c r="B2378" s="217"/>
      <c r="C2378" s="218"/>
      <c r="D2378" s="219"/>
      <c r="E2378" s="208" t="str">
        <f xml:space="preserve"> Calc!E$870</f>
        <v xml:space="preserve">Ofwat - PR24 Bioresources forecasting accuracy incentive penalty adjustment eligible for tax uplift in 2027-28 CPIH FYA prices (WWN) </v>
      </c>
      <c r="F2378" s="209">
        <f xml:space="preserve"> Calc!F$870</f>
        <v>0</v>
      </c>
      <c r="G2378" s="208" t="str">
        <f xml:space="preserve"> Calc!G$870</f>
        <v>£m</v>
      </c>
      <c r="H2378" s="209"/>
    </row>
    <row r="2379" spans="1:8" s="208" customFormat="1" hidden="1" outlineLevel="2" x14ac:dyDescent="0.2">
      <c r="A2379" s="217"/>
      <c r="B2379" s="217"/>
      <c r="C2379" s="218"/>
      <c r="D2379" s="219"/>
      <c r="E2379" s="208" t="str">
        <f xml:space="preserve"> Calc!E$871</f>
        <v xml:space="preserve">Ofwat - PR24 Bioresources forecasting accuracy incentive penalty adjustment eligible for tax uplift in 2027-28 CPIH FYA prices (BR) </v>
      </c>
      <c r="F2379" s="209">
        <f xml:space="preserve"> Calc!F$871</f>
        <v>0</v>
      </c>
      <c r="G2379" s="208" t="str">
        <f xml:space="preserve"> Calc!G$871</f>
        <v>£m</v>
      </c>
      <c r="H2379" s="209"/>
    </row>
    <row r="2380" spans="1:8" s="208" customFormat="1" hidden="1" outlineLevel="2" x14ac:dyDescent="0.2">
      <c r="A2380" s="217"/>
      <c r="B2380" s="217"/>
      <c r="C2380" s="218"/>
      <c r="D2380" s="219"/>
      <c r="E2380" s="208" t="str">
        <f xml:space="preserve"> Calc!E$872</f>
        <v xml:space="preserve">Ofwat - PR24 Bioresources forecasting accuracy incentive penalty adjustment eligible for tax uplift in 2027-28 CPIH FYA prices (ADDN1) </v>
      </c>
      <c r="F2380" s="209">
        <f xml:space="preserve"> Calc!F$872</f>
        <v>0</v>
      </c>
      <c r="G2380" s="208" t="str">
        <f xml:space="preserve"> Calc!G$872</f>
        <v>£m</v>
      </c>
      <c r="H2380" s="209"/>
    </row>
    <row r="2381" spans="1:8" s="208" customFormat="1" hidden="1" outlineLevel="2" x14ac:dyDescent="0.2">
      <c r="A2381" s="217"/>
      <c r="B2381" s="217"/>
      <c r="C2381" s="218"/>
      <c r="D2381" s="219"/>
      <c r="E2381" s="208" t="str">
        <f xml:space="preserve"> Calc!E$873</f>
        <v xml:space="preserve">Ofwat - PR24 Bioresources forecasting accuracy incentive penalty adjustment eligible for tax uplift in 2027-28 CPIH FYA prices (ADDN2) </v>
      </c>
      <c r="F2381" s="209">
        <f xml:space="preserve"> Calc!F$873</f>
        <v>0</v>
      </c>
      <c r="G2381" s="208" t="str">
        <f xml:space="preserve"> Calc!G$873</f>
        <v>£m</v>
      </c>
      <c r="H2381" s="209"/>
    </row>
    <row r="2382" spans="1:8" s="208" customFormat="1" hidden="1" outlineLevel="2" x14ac:dyDescent="0.2">
      <c r="A2382" s="217"/>
      <c r="B2382" s="217"/>
      <c r="C2382" s="218"/>
      <c r="D2382" s="219"/>
      <c r="E2382" s="208" t="str">
        <f xml:space="preserve"> Calc!E$874</f>
        <v xml:space="preserve">Ofwat - PR24 Bioresources forecasting accuracy incentive penalty adjustment eligible for tax uplift in 2027-28 CPIH FYA prices (Residential retail) </v>
      </c>
      <c r="F2382" s="209">
        <f xml:space="preserve"> Calc!F$874</f>
        <v>0</v>
      </c>
      <c r="G2382" s="208" t="str">
        <f xml:space="preserve"> Calc!G$874</f>
        <v>£m</v>
      </c>
      <c r="H2382" s="209"/>
    </row>
    <row r="2383" spans="1:8" s="208" customFormat="1" hidden="1" outlineLevel="2" x14ac:dyDescent="0.2">
      <c r="A2383" s="217"/>
      <c r="B2383" s="217"/>
      <c r="C2383" s="218"/>
      <c r="D2383" s="219"/>
      <c r="E2383" s="208" t="str">
        <f xml:space="preserve"> Calc!E$875</f>
        <v xml:space="preserve">Ofwat - PR24 Bioresources forecasting accuracy incentive penalty adjustment eligible for tax uplift in 2027-28 CPIH FYA prices (Business retail) </v>
      </c>
      <c r="F2383" s="209">
        <f xml:space="preserve"> Calc!F$875</f>
        <v>0</v>
      </c>
      <c r="G2383" s="208" t="str">
        <f xml:space="preserve"> Calc!G$875</f>
        <v>£m</v>
      </c>
      <c r="H2383" s="209"/>
    </row>
    <row r="2384" spans="1:8" hidden="1" outlineLevel="2" x14ac:dyDescent="0.2">
      <c r="A2384" s="3"/>
      <c r="B2384" s="3"/>
      <c r="C2384" s="10"/>
      <c r="D2384" s="11"/>
      <c r="E2384" s="211" t="s">
        <v>957</v>
      </c>
      <c r="F2384" s="212">
        <f xml:space="preserve"> INDEX( $F$2376:$F$2383,MATCH("*(BR)*", $E$2376:$E$2383,0 ))</f>
        <v>0</v>
      </c>
      <c r="G2384" s="211" t="s">
        <v>199</v>
      </c>
      <c r="H2384" s="4"/>
    </row>
    <row r="2385" spans="1:8" hidden="1" outlineLevel="2" x14ac:dyDescent="0.2"/>
    <row r="2386" spans="1:8" hidden="1" outlineLevel="2" x14ac:dyDescent="0.2"/>
    <row r="2387" spans="1:8" hidden="1" outlineLevel="2" x14ac:dyDescent="0.2">
      <c r="B2387" s="33" t="s">
        <v>1159</v>
      </c>
    </row>
    <row r="2388" spans="1:8" s="208" customFormat="1" hidden="1" outlineLevel="2" x14ac:dyDescent="0.2">
      <c r="A2388" s="217"/>
      <c r="B2388" s="217"/>
      <c r="C2388" s="218"/>
      <c r="D2388" s="219"/>
      <c r="E2388" s="208" t="str">
        <f xml:space="preserve"> Calc!E$1300</f>
        <v xml:space="preserve">Ofwat - PR24 Price control deliverables (PCD) revenue adjustment eligible for tax uplift in 2027-28 CPIH FYA prices (WR) </v>
      </c>
      <c r="F2388" s="209">
        <f xml:space="preserve"> Calc!F$1300</f>
        <v>0</v>
      </c>
      <c r="G2388" s="208" t="str">
        <f xml:space="preserve"> Calc!G$1300</f>
        <v>£m</v>
      </c>
      <c r="H2388" s="209"/>
    </row>
    <row r="2389" spans="1:8" s="208" customFormat="1" hidden="1" outlineLevel="2" x14ac:dyDescent="0.2">
      <c r="A2389" s="217"/>
      <c r="B2389" s="217"/>
      <c r="C2389" s="218"/>
      <c r="D2389" s="219"/>
      <c r="E2389" s="208" t="str">
        <f xml:space="preserve"> Calc!E$1301</f>
        <v xml:space="preserve">Ofwat - PR24 Price control deliverables (PCD) revenue adjustment eligible for tax uplift in 2027-28 CPIH FYA prices (WN) </v>
      </c>
      <c r="F2389" s="209">
        <f xml:space="preserve"> Calc!F$1301</f>
        <v>0</v>
      </c>
      <c r="G2389" s="208" t="str">
        <f xml:space="preserve"> Calc!G$1301</f>
        <v>£m</v>
      </c>
      <c r="H2389" s="209"/>
    </row>
    <row r="2390" spans="1:8" s="208" customFormat="1" hidden="1" outlineLevel="2" x14ac:dyDescent="0.2">
      <c r="A2390" s="217"/>
      <c r="B2390" s="217"/>
      <c r="C2390" s="218"/>
      <c r="D2390" s="219"/>
      <c r="E2390" s="208" t="str">
        <f xml:space="preserve"> Calc!E$1302</f>
        <v xml:space="preserve">Ofwat - PR24 Price control deliverables (PCD) revenue adjustment eligible for tax uplift in 2027-28 CPIH FYA prices (WWN) </v>
      </c>
      <c r="F2390" s="209">
        <f xml:space="preserve"> Calc!F$1302</f>
        <v>0</v>
      </c>
      <c r="G2390" s="208" t="str">
        <f xml:space="preserve"> Calc!G$1302</f>
        <v>£m</v>
      </c>
      <c r="H2390" s="209"/>
    </row>
    <row r="2391" spans="1:8" s="208" customFormat="1" hidden="1" outlineLevel="2" x14ac:dyDescent="0.2">
      <c r="A2391" s="217"/>
      <c r="B2391" s="217"/>
      <c r="C2391" s="218"/>
      <c r="D2391" s="219"/>
      <c r="E2391" s="208" t="str">
        <f xml:space="preserve"> Calc!E$1303</f>
        <v xml:space="preserve">Ofwat - PR24 Price control deliverables (PCD) revenue adjustment eligible for tax uplift in 2027-28 CPIH FYA prices (BR) </v>
      </c>
      <c r="F2391" s="209">
        <f xml:space="preserve"> Calc!F$1303</f>
        <v>0</v>
      </c>
      <c r="G2391" s="208" t="str">
        <f xml:space="preserve"> Calc!G$1303</f>
        <v>£m</v>
      </c>
      <c r="H2391" s="209"/>
    </row>
    <row r="2392" spans="1:8" s="208" customFormat="1" hidden="1" outlineLevel="2" x14ac:dyDescent="0.2">
      <c r="A2392" s="217"/>
      <c r="B2392" s="217"/>
      <c r="C2392" s="218"/>
      <c r="D2392" s="219"/>
      <c r="E2392" s="208" t="str">
        <f xml:space="preserve"> Calc!E$1304</f>
        <v xml:space="preserve">Ofwat - PR24 Price control deliverables (PCD) revenue adjustment eligible for tax uplift in 2027-28 CPIH FYA prices (ADDN1) </v>
      </c>
      <c r="F2392" s="209">
        <f xml:space="preserve"> Calc!F$1304</f>
        <v>0</v>
      </c>
      <c r="G2392" s="208" t="str">
        <f xml:space="preserve"> Calc!G$1304</f>
        <v>£m</v>
      </c>
      <c r="H2392" s="209"/>
    </row>
    <row r="2393" spans="1:8" s="208" customFormat="1" hidden="1" outlineLevel="2" x14ac:dyDescent="0.2">
      <c r="A2393" s="217"/>
      <c r="B2393" s="217"/>
      <c r="C2393" s="218"/>
      <c r="D2393" s="219"/>
      <c r="E2393" s="208" t="str">
        <f xml:space="preserve"> Calc!E$1305</f>
        <v xml:space="preserve">Ofwat - PR24 Price control deliverables (PCD) revenue adjustment eligible for tax uplift in 2027-28 CPIH FYA prices (ADDN2) </v>
      </c>
      <c r="F2393" s="209">
        <f xml:space="preserve"> Calc!F$1305</f>
        <v>0</v>
      </c>
      <c r="G2393" s="208" t="str">
        <f xml:space="preserve"> Calc!G$1305</f>
        <v>£m</v>
      </c>
      <c r="H2393" s="209"/>
    </row>
    <row r="2394" spans="1:8" s="208" customFormat="1" hidden="1" outlineLevel="2" x14ac:dyDescent="0.2">
      <c r="A2394" s="217"/>
      <c r="B2394" s="217"/>
      <c r="C2394" s="218"/>
      <c r="D2394" s="219"/>
      <c r="E2394" s="208" t="str">
        <f xml:space="preserve"> Calc!E$1306</f>
        <v xml:space="preserve">Ofwat - PR24 Price control deliverables (PCD) revenue adjustment eligible for tax uplift in 2027-28 CPIH FYA prices (Residential retail) </v>
      </c>
      <c r="F2394" s="209">
        <f xml:space="preserve"> Calc!F$1306</f>
        <v>0</v>
      </c>
      <c r="G2394" s="208" t="str">
        <f xml:space="preserve"> Calc!G$1306</f>
        <v>£m</v>
      </c>
      <c r="H2394" s="209"/>
    </row>
    <row r="2395" spans="1:8" s="208" customFormat="1" hidden="1" outlineLevel="2" x14ac:dyDescent="0.2">
      <c r="A2395" s="217"/>
      <c r="B2395" s="217"/>
      <c r="C2395" s="218"/>
      <c r="D2395" s="219"/>
      <c r="E2395" s="208" t="str">
        <f xml:space="preserve"> Calc!E$1307</f>
        <v xml:space="preserve">Ofwat - PR24 Price control deliverables (PCD) revenue adjustment eligible for tax uplift in 2027-28 CPIH FYA prices (Business retail) </v>
      </c>
      <c r="F2395" s="209">
        <f xml:space="preserve"> Calc!F$1307</f>
        <v>0</v>
      </c>
      <c r="G2395" s="208" t="str">
        <f xml:space="preserve"> Calc!G$1307</f>
        <v>£m</v>
      </c>
      <c r="H2395" s="209"/>
    </row>
    <row r="2396" spans="1:8" hidden="1" outlineLevel="2" x14ac:dyDescent="0.2">
      <c r="A2396" s="3"/>
      <c r="B2396" s="3"/>
      <c r="C2396" s="10"/>
      <c r="D2396" s="11"/>
      <c r="E2396" s="211" t="s">
        <v>1159</v>
      </c>
      <c r="F2396" s="212">
        <f xml:space="preserve"> INDEX( $F$2388:$F$2395,MATCH("*(BR)*", $E$2388:$E$2395,0 ))</f>
        <v>0</v>
      </c>
      <c r="G2396" s="211" t="s">
        <v>199</v>
      </c>
      <c r="H2396" s="4"/>
    </row>
    <row r="2397" spans="1:8" hidden="1" outlineLevel="2" x14ac:dyDescent="0.2"/>
    <row r="2398" spans="1:8" hidden="1" outlineLevel="2" x14ac:dyDescent="0.2"/>
    <row r="2399" spans="1:8" hidden="1" outlineLevel="2" x14ac:dyDescent="0.2">
      <c r="B2399" s="33" t="s">
        <v>2130</v>
      </c>
    </row>
    <row r="2400" spans="1:8" s="208" customFormat="1" hidden="1" outlineLevel="2" x14ac:dyDescent="0.2">
      <c r="A2400" s="217"/>
      <c r="B2400" s="217"/>
      <c r="C2400" s="218"/>
      <c r="D2400" s="219"/>
      <c r="E2400" s="208" t="str">
        <f xml:space="preserve"> Calc!E$1327</f>
        <v xml:space="preserve">Ofwat - PR24 Wastewater enhancement revenue adjustment eligible for tax uplift in 2027-28 CPIH FYA prices (WR) </v>
      </c>
      <c r="F2400" s="209">
        <f xml:space="preserve"> Calc!F$1327</f>
        <v>0</v>
      </c>
      <c r="G2400" s="208" t="str">
        <f xml:space="preserve"> Calc!G$1327</f>
        <v>£m</v>
      </c>
      <c r="H2400" s="209"/>
    </row>
    <row r="2401" spans="1:8" s="208" customFormat="1" hidden="1" outlineLevel="2" x14ac:dyDescent="0.2">
      <c r="A2401" s="217"/>
      <c r="B2401" s="217"/>
      <c r="C2401" s="218"/>
      <c r="D2401" s="219"/>
      <c r="E2401" s="208" t="str">
        <f xml:space="preserve"> Calc!E$1328</f>
        <v xml:space="preserve">Ofwat - PR24 Wastewater enhancement revenue adjustment eligible for tax uplift in 2027-28 CPIH FYA prices (WN) </v>
      </c>
      <c r="F2401" s="209">
        <f xml:space="preserve"> Calc!F$1328</f>
        <v>0</v>
      </c>
      <c r="G2401" s="208" t="str">
        <f xml:space="preserve"> Calc!G$1328</f>
        <v>£m</v>
      </c>
      <c r="H2401" s="209"/>
    </row>
    <row r="2402" spans="1:8" s="208" customFormat="1" hidden="1" outlineLevel="2" x14ac:dyDescent="0.2">
      <c r="A2402" s="217"/>
      <c r="B2402" s="217"/>
      <c r="C2402" s="218"/>
      <c r="D2402" s="219"/>
      <c r="E2402" s="208" t="str">
        <f xml:space="preserve"> Calc!E$1329</f>
        <v xml:space="preserve">Ofwat - PR24 Wastewater enhancement revenue adjustment eligible for tax uplift in 2027-28 CPIH FYA prices (WWN) </v>
      </c>
      <c r="F2402" s="209">
        <f xml:space="preserve"> Calc!F$1329</f>
        <v>0</v>
      </c>
      <c r="G2402" s="208" t="str">
        <f xml:space="preserve"> Calc!G$1329</f>
        <v>£m</v>
      </c>
      <c r="H2402" s="209"/>
    </row>
    <row r="2403" spans="1:8" s="208" customFormat="1" hidden="1" outlineLevel="2" x14ac:dyDescent="0.2">
      <c r="A2403" s="217"/>
      <c r="B2403" s="217"/>
      <c r="C2403" s="218"/>
      <c r="D2403" s="219"/>
      <c r="E2403" s="208" t="str">
        <f xml:space="preserve"> Calc!E$1330</f>
        <v xml:space="preserve">Ofwat - PR24 Wastewater enhancement revenue adjustment eligible for tax uplift in 2027-28 CPIH FYA prices (BR) </v>
      </c>
      <c r="F2403" s="209">
        <f xml:space="preserve"> Calc!F$1330</f>
        <v>0</v>
      </c>
      <c r="G2403" s="208" t="str">
        <f xml:space="preserve"> Calc!G$1330</f>
        <v>£m</v>
      </c>
      <c r="H2403" s="209"/>
    </row>
    <row r="2404" spans="1:8" s="208" customFormat="1" hidden="1" outlineLevel="2" x14ac:dyDescent="0.2">
      <c r="A2404" s="217"/>
      <c r="B2404" s="217"/>
      <c r="C2404" s="218"/>
      <c r="D2404" s="219"/>
      <c r="E2404" s="208" t="str">
        <f xml:space="preserve"> Calc!E$1331</f>
        <v xml:space="preserve">Ofwat - PR24 Wastewater enhancement revenue adjustment eligible for tax uplift in 2027-28 CPIH FYA prices (ADDN1) </v>
      </c>
      <c r="F2404" s="209">
        <f xml:space="preserve"> Calc!F$1331</f>
        <v>0</v>
      </c>
      <c r="G2404" s="208" t="str">
        <f xml:space="preserve"> Calc!G$1331</f>
        <v>£m</v>
      </c>
      <c r="H2404" s="209"/>
    </row>
    <row r="2405" spans="1:8" s="208" customFormat="1" hidden="1" outlineLevel="2" x14ac:dyDescent="0.2">
      <c r="A2405" s="217"/>
      <c r="B2405" s="217"/>
      <c r="C2405" s="218"/>
      <c r="D2405" s="219"/>
      <c r="E2405" s="208" t="str">
        <f xml:space="preserve"> Calc!E$1332</f>
        <v xml:space="preserve">Ofwat - PR24 Wastewater enhancement revenue adjustment eligible for tax uplift in 2027-28 CPIH FYA prices (ADDN2) </v>
      </c>
      <c r="F2405" s="209">
        <f xml:space="preserve"> Calc!F$1332</f>
        <v>0</v>
      </c>
      <c r="G2405" s="208" t="str">
        <f xml:space="preserve"> Calc!G$1332</f>
        <v>£m</v>
      </c>
      <c r="H2405" s="209"/>
    </row>
    <row r="2406" spans="1:8" s="208" customFormat="1" hidden="1" outlineLevel="2" x14ac:dyDescent="0.2">
      <c r="A2406" s="217"/>
      <c r="B2406" s="217"/>
      <c r="C2406" s="218"/>
      <c r="D2406" s="219"/>
      <c r="E2406" s="208" t="str">
        <f xml:space="preserve"> Calc!E$1333</f>
        <v xml:space="preserve">Ofwat - PR24 Wastewater enhancement revenue adjustment eligible for tax uplift in 2027-28 CPIH FYA prices (Residential retail) </v>
      </c>
      <c r="F2406" s="209">
        <f xml:space="preserve"> Calc!F$1333</f>
        <v>0</v>
      </c>
      <c r="G2406" s="208" t="str">
        <f xml:space="preserve"> Calc!G$1333</f>
        <v>£m</v>
      </c>
      <c r="H2406" s="209"/>
    </row>
    <row r="2407" spans="1:8" s="208" customFormat="1" hidden="1" outlineLevel="2" x14ac:dyDescent="0.2">
      <c r="A2407" s="217"/>
      <c r="B2407" s="217"/>
      <c r="C2407" s="218"/>
      <c r="D2407" s="219"/>
      <c r="E2407" s="208" t="str">
        <f xml:space="preserve"> Calc!E$1334</f>
        <v xml:space="preserve">Ofwat - PR24 Wastewater enhancement revenue adjustment eligible for tax uplift in 2027-28 CPIH FYA prices (Business retail) </v>
      </c>
      <c r="F2407" s="209">
        <f xml:space="preserve"> Calc!F$1334</f>
        <v>0</v>
      </c>
      <c r="G2407" s="208" t="str">
        <f xml:space="preserve"> Calc!G$1334</f>
        <v>£m</v>
      </c>
      <c r="H2407" s="209"/>
    </row>
    <row r="2408" spans="1:8" hidden="1" outlineLevel="2" x14ac:dyDescent="0.2">
      <c r="A2408" s="3"/>
      <c r="B2408" s="3"/>
      <c r="C2408" s="10"/>
      <c r="D2408" s="11"/>
      <c r="E2408" s="211" t="s">
        <v>2130</v>
      </c>
      <c r="F2408" s="212">
        <f xml:space="preserve"> INDEX( $F$2400:$F$2407,MATCH("*(BR)*", $E$2400:$E$2407,0 ))</f>
        <v>0</v>
      </c>
      <c r="G2408" s="211" t="s">
        <v>199</v>
      </c>
      <c r="H2408" s="4"/>
    </row>
    <row r="2409" spans="1:8" hidden="1" outlineLevel="2" x14ac:dyDescent="0.2"/>
    <row r="2410" spans="1:8" hidden="1" outlineLevel="2" x14ac:dyDescent="0.2"/>
    <row r="2411" spans="1:8" hidden="1" outlineLevel="2" x14ac:dyDescent="0.2"/>
    <row r="2412" spans="1:8" s="21" customFormat="1" hidden="1" outlineLevel="2" x14ac:dyDescent="0.2">
      <c r="A2412" s="17"/>
      <c r="B2412" s="17"/>
      <c r="C2412" s="24"/>
      <c r="D2412" s="32" t="s">
        <v>1152</v>
      </c>
    </row>
    <row r="2413" spans="1:8" hidden="1" outlineLevel="2" x14ac:dyDescent="0.2"/>
    <row r="2414" spans="1:8" hidden="1" outlineLevel="2" x14ac:dyDescent="0.2">
      <c r="B2414" s="33" t="s">
        <v>421</v>
      </c>
    </row>
    <row r="2415" spans="1:8" s="208" customFormat="1" hidden="1" outlineLevel="2" x14ac:dyDescent="0.2">
      <c r="A2415" s="217"/>
      <c r="B2415" s="217"/>
      <c r="C2415" s="218"/>
      <c r="D2415" s="219"/>
      <c r="E2415" s="208" t="str">
        <f xml:space="preserve"> Calc!E$738</f>
        <v xml:space="preserve">Ofwat - PR24 ODI revenue adjustment eligible for tax uplift in 2027-28 CPIH FYA prices (WR) </v>
      </c>
      <c r="F2415" s="209">
        <f xml:space="preserve"> Calc!F$738</f>
        <v>0</v>
      </c>
      <c r="G2415" s="208" t="str">
        <f xml:space="preserve"> Calc!G$738</f>
        <v>£m</v>
      </c>
      <c r="H2415" s="209"/>
    </row>
    <row r="2416" spans="1:8" s="208" customFormat="1" hidden="1" outlineLevel="2" x14ac:dyDescent="0.2">
      <c r="A2416" s="217"/>
      <c r="B2416" s="217"/>
      <c r="C2416" s="218"/>
      <c r="D2416" s="219"/>
      <c r="E2416" s="208" t="str">
        <f xml:space="preserve"> Calc!E$739</f>
        <v xml:space="preserve">Ofwat - PR24 ODI revenue adjustment eligible for tax uplift in 2027-28 CPIH FYA prices (WN) </v>
      </c>
      <c r="F2416" s="209">
        <f xml:space="preserve"> Calc!F$739</f>
        <v>0</v>
      </c>
      <c r="G2416" s="208" t="str">
        <f xml:space="preserve"> Calc!G$739</f>
        <v>£m</v>
      </c>
      <c r="H2416" s="209"/>
    </row>
    <row r="2417" spans="1:8" s="208" customFormat="1" hidden="1" outlineLevel="2" x14ac:dyDescent="0.2">
      <c r="A2417" s="217"/>
      <c r="B2417" s="217"/>
      <c r="C2417" s="218"/>
      <c r="D2417" s="219"/>
      <c r="E2417" s="208" t="str">
        <f xml:space="preserve"> Calc!E$740</f>
        <v xml:space="preserve">Ofwat - PR24 ODI revenue adjustment eligible for tax uplift in 2027-28 CPIH FYA prices (WWN) </v>
      </c>
      <c r="F2417" s="209">
        <f xml:space="preserve"> Calc!F$740</f>
        <v>0</v>
      </c>
      <c r="G2417" s="208" t="str">
        <f xml:space="preserve"> Calc!G$740</f>
        <v>£m</v>
      </c>
      <c r="H2417" s="209"/>
    </row>
    <row r="2418" spans="1:8" s="208" customFormat="1" hidden="1" outlineLevel="2" x14ac:dyDescent="0.2">
      <c r="A2418" s="217"/>
      <c r="B2418" s="217"/>
      <c r="C2418" s="218"/>
      <c r="D2418" s="219"/>
      <c r="E2418" s="208" t="str">
        <f xml:space="preserve"> Calc!E$741</f>
        <v xml:space="preserve">Ofwat - PR24 ODI revenue adjustment eligible for tax uplift in 2027-28 CPIH FYA prices (BR) </v>
      </c>
      <c r="F2418" s="209">
        <f xml:space="preserve"> Calc!F$741</f>
        <v>0</v>
      </c>
      <c r="G2418" s="208" t="str">
        <f xml:space="preserve"> Calc!G$741</f>
        <v>£m</v>
      </c>
      <c r="H2418" s="209"/>
    </row>
    <row r="2419" spans="1:8" s="208" customFormat="1" hidden="1" outlineLevel="2" x14ac:dyDescent="0.2">
      <c r="A2419" s="217"/>
      <c r="B2419" s="217"/>
      <c r="C2419" s="218"/>
      <c r="D2419" s="219"/>
      <c r="E2419" s="208" t="str">
        <f xml:space="preserve"> Calc!E$742</f>
        <v xml:space="preserve">Ofwat - PR24 ODI revenue adjustment eligible for tax uplift in 2027-28 CPIH FYA prices (ADDN1) </v>
      </c>
      <c r="F2419" s="209">
        <f xml:space="preserve"> Calc!F$742</f>
        <v>0</v>
      </c>
      <c r="G2419" s="208" t="str">
        <f xml:space="preserve"> Calc!G$742</f>
        <v>£m</v>
      </c>
      <c r="H2419" s="209"/>
    </row>
    <row r="2420" spans="1:8" s="208" customFormat="1" hidden="1" outlineLevel="2" x14ac:dyDescent="0.2">
      <c r="A2420" s="217"/>
      <c r="B2420" s="217"/>
      <c r="C2420" s="218"/>
      <c r="D2420" s="219"/>
      <c r="E2420" s="208" t="str">
        <f xml:space="preserve"> Calc!E$743</f>
        <v xml:space="preserve">Ofwat - PR24 ODI revenue adjustment eligible for tax uplift in 2027-28 CPIH FYA prices (ADDN2) </v>
      </c>
      <c r="F2420" s="209">
        <f xml:space="preserve"> Calc!F$743</f>
        <v>0</v>
      </c>
      <c r="G2420" s="208" t="str">
        <f xml:space="preserve"> Calc!G$743</f>
        <v>£m</v>
      </c>
      <c r="H2420" s="209"/>
    </row>
    <row r="2421" spans="1:8" s="208" customFormat="1" hidden="1" outlineLevel="2" x14ac:dyDescent="0.2">
      <c r="A2421" s="217"/>
      <c r="B2421" s="217"/>
      <c r="C2421" s="218"/>
      <c r="D2421" s="219"/>
      <c r="E2421" s="208" t="str">
        <f xml:space="preserve"> Calc!E$744</f>
        <v xml:space="preserve">Ofwat - PR24 ODI revenue adjustment eligible for tax uplift in 2027-28 CPIH FYA prices (Residential retail) </v>
      </c>
      <c r="F2421" s="209">
        <f xml:space="preserve"> Calc!F$744</f>
        <v>0</v>
      </c>
      <c r="G2421" s="208" t="str">
        <f xml:space="preserve"> Calc!G$744</f>
        <v>£m</v>
      </c>
      <c r="H2421" s="209"/>
    </row>
    <row r="2422" spans="1:8" s="208" customFormat="1" hidden="1" outlineLevel="2" x14ac:dyDescent="0.2">
      <c r="A2422" s="217"/>
      <c r="B2422" s="217"/>
      <c r="C2422" s="218"/>
      <c r="D2422" s="219"/>
      <c r="E2422" s="208" t="str">
        <f xml:space="preserve"> Calc!E$745</f>
        <v xml:space="preserve">Ofwat - PR24 ODI revenue adjustment eligible for tax uplift in 2027-28 CPIH FYA prices (Business retail) </v>
      </c>
      <c r="F2422" s="209">
        <f xml:space="preserve"> Calc!F$745</f>
        <v>0</v>
      </c>
      <c r="G2422" s="208" t="str">
        <f xml:space="preserve"> Calc!G$745</f>
        <v>£m</v>
      </c>
      <c r="H2422" s="209"/>
    </row>
    <row r="2423" spans="1:8" hidden="1" outlineLevel="2" x14ac:dyDescent="0.2">
      <c r="A2423" s="3"/>
      <c r="B2423" s="3"/>
      <c r="C2423" s="10"/>
      <c r="D2423" s="11"/>
      <c r="E2423" s="211" t="s">
        <v>421</v>
      </c>
      <c r="F2423" s="212">
        <f xml:space="preserve"> INDEX( $F$2415:$F$2422,MATCH("*(ADDN1)*", $E$2415:$E$2422,0 ))</f>
        <v>0</v>
      </c>
      <c r="G2423" s="211" t="s">
        <v>199</v>
      </c>
      <c r="H2423" s="4"/>
    </row>
    <row r="2424" spans="1:8" hidden="1" outlineLevel="2" x14ac:dyDescent="0.2"/>
    <row r="2425" spans="1:8" hidden="1" outlineLevel="2" x14ac:dyDescent="0.2"/>
    <row r="2426" spans="1:8" hidden="1" outlineLevel="2" x14ac:dyDescent="0.2">
      <c r="B2426" s="33" t="s">
        <v>422</v>
      </c>
    </row>
    <row r="2427" spans="1:8" s="208" customFormat="1" hidden="1" outlineLevel="2" x14ac:dyDescent="0.2">
      <c r="A2427" s="217"/>
      <c r="B2427" s="217"/>
      <c r="C2427" s="218"/>
      <c r="D2427" s="219"/>
      <c r="E2427" s="208" t="str">
        <f xml:space="preserve"> Calc!E$814</f>
        <v xml:space="preserve">Ofwat - PR24 Delayed delivery cashflow mechanism (DDCM) revenue adjustment eligible for tax uplift in 2027-28 CPIH FYA prices (WR) </v>
      </c>
      <c r="F2427" s="209">
        <f xml:space="preserve"> Calc!F$814</f>
        <v>0</v>
      </c>
      <c r="G2427" s="208" t="str">
        <f xml:space="preserve"> Calc!G$814</f>
        <v>£m</v>
      </c>
      <c r="H2427" s="209"/>
    </row>
    <row r="2428" spans="1:8" s="208" customFormat="1" hidden="1" outlineLevel="2" x14ac:dyDescent="0.2">
      <c r="A2428" s="217"/>
      <c r="B2428" s="217"/>
      <c r="C2428" s="218"/>
      <c r="D2428" s="219"/>
      <c r="E2428" s="208" t="str">
        <f xml:space="preserve"> Calc!E$815</f>
        <v xml:space="preserve">Ofwat - PR24 Delayed delivery cashflow mechanism (DDCM) revenue adjustment eligible for tax uplift in 2027-28 CPIH FYA prices (WN) </v>
      </c>
      <c r="F2428" s="209">
        <f xml:space="preserve"> Calc!F$815</f>
        <v>0</v>
      </c>
      <c r="G2428" s="208" t="str">
        <f xml:space="preserve"> Calc!G$815</f>
        <v>£m</v>
      </c>
      <c r="H2428" s="209"/>
    </row>
    <row r="2429" spans="1:8" s="208" customFormat="1" hidden="1" outlineLevel="2" x14ac:dyDescent="0.2">
      <c r="A2429" s="217"/>
      <c r="B2429" s="217"/>
      <c r="C2429" s="218"/>
      <c r="D2429" s="219"/>
      <c r="E2429" s="208" t="str">
        <f xml:space="preserve"> Calc!E$816</f>
        <v xml:space="preserve">Ofwat - PR24 Delayed delivery cashflow mechanism (DDCM) revenue adjustment eligible for tax uplift in 2027-28 CPIH FYA prices (WWN) </v>
      </c>
      <c r="F2429" s="209">
        <f xml:space="preserve"> Calc!F$816</f>
        <v>0</v>
      </c>
      <c r="G2429" s="208" t="str">
        <f xml:space="preserve"> Calc!G$816</f>
        <v>£m</v>
      </c>
      <c r="H2429" s="209"/>
    </row>
    <row r="2430" spans="1:8" s="208" customFormat="1" hidden="1" outlineLevel="2" x14ac:dyDescent="0.2">
      <c r="A2430" s="217"/>
      <c r="B2430" s="217"/>
      <c r="C2430" s="218"/>
      <c r="D2430" s="219"/>
      <c r="E2430" s="208" t="str">
        <f xml:space="preserve"> Calc!E$817</f>
        <v xml:space="preserve">Ofwat - PR24 Delayed delivery cashflow mechanism (DDCM) revenue adjustment eligible for tax uplift in 2027-28 CPIH FYA prices (BR) </v>
      </c>
      <c r="F2430" s="209">
        <f xml:space="preserve"> Calc!F$817</f>
        <v>0</v>
      </c>
      <c r="G2430" s="208" t="str">
        <f xml:space="preserve"> Calc!G$817</f>
        <v>£m</v>
      </c>
      <c r="H2430" s="209"/>
    </row>
    <row r="2431" spans="1:8" s="208" customFormat="1" hidden="1" outlineLevel="2" x14ac:dyDescent="0.2">
      <c r="A2431" s="217"/>
      <c r="B2431" s="217"/>
      <c r="C2431" s="218"/>
      <c r="D2431" s="219"/>
      <c r="E2431" s="208" t="str">
        <f xml:space="preserve"> Calc!E$818</f>
        <v xml:space="preserve">Ofwat - PR24 Delayed delivery cashflow mechanism (DDCM) revenue adjustment eligible for tax uplift in 2027-28 CPIH FYA prices (ADDN1) </v>
      </c>
      <c r="F2431" s="209">
        <f xml:space="preserve"> Calc!F$818</f>
        <v>0</v>
      </c>
      <c r="G2431" s="208" t="str">
        <f xml:space="preserve"> Calc!G$818</f>
        <v>£m</v>
      </c>
      <c r="H2431" s="209"/>
    </row>
    <row r="2432" spans="1:8" s="208" customFormat="1" hidden="1" outlineLevel="2" x14ac:dyDescent="0.2">
      <c r="A2432" s="217"/>
      <c r="B2432" s="217"/>
      <c r="C2432" s="218"/>
      <c r="D2432" s="219"/>
      <c r="E2432" s="208" t="str">
        <f xml:space="preserve"> Calc!E$819</f>
        <v xml:space="preserve">Ofwat - PR24 Delayed delivery cashflow mechanism (DDCM) revenue adjustment eligible for tax uplift in 2027-28 CPIH FYA prices (ADDN2) </v>
      </c>
      <c r="F2432" s="209">
        <f xml:space="preserve"> Calc!F$819</f>
        <v>0</v>
      </c>
      <c r="G2432" s="208" t="str">
        <f xml:space="preserve"> Calc!G$819</f>
        <v>£m</v>
      </c>
      <c r="H2432" s="209"/>
    </row>
    <row r="2433" spans="1:8" s="208" customFormat="1" hidden="1" outlineLevel="2" x14ac:dyDescent="0.2">
      <c r="A2433" s="217"/>
      <c r="B2433" s="217"/>
      <c r="C2433" s="218"/>
      <c r="D2433" s="219"/>
      <c r="E2433" s="208" t="str">
        <f xml:space="preserve"> Calc!E$820</f>
        <v xml:space="preserve">Ofwat - PR24 Delayed delivery cashflow mechanism (DDCM) revenue adjustment eligible for tax uplift in 2027-28 CPIH FYA prices (Residential retail) </v>
      </c>
      <c r="F2433" s="209">
        <f xml:space="preserve"> Calc!F$820</f>
        <v>0</v>
      </c>
      <c r="G2433" s="208" t="str">
        <f xml:space="preserve"> Calc!G$820</f>
        <v>£m</v>
      </c>
      <c r="H2433" s="209"/>
    </row>
    <row r="2434" spans="1:8" s="208" customFormat="1" hidden="1" outlineLevel="2" x14ac:dyDescent="0.2">
      <c r="A2434" s="217"/>
      <c r="B2434" s="217"/>
      <c r="C2434" s="218"/>
      <c r="D2434" s="219"/>
      <c r="E2434" s="208" t="str">
        <f xml:space="preserve"> Calc!E$821</f>
        <v xml:space="preserve">Ofwat - PR24 Delayed delivery cashflow mechanism (DDCM) revenue adjustment eligible for tax uplift in 2027-28 CPIH FYA prices (Business retail) </v>
      </c>
      <c r="F2434" s="209">
        <f xml:space="preserve"> Calc!F$821</f>
        <v>0</v>
      </c>
      <c r="G2434" s="208" t="str">
        <f xml:space="preserve"> Calc!G$821</f>
        <v>£m</v>
      </c>
      <c r="H2434" s="209"/>
    </row>
    <row r="2435" spans="1:8" hidden="1" outlineLevel="2" x14ac:dyDescent="0.2">
      <c r="A2435" s="3"/>
      <c r="B2435" s="3"/>
      <c r="C2435" s="10"/>
      <c r="D2435" s="11"/>
      <c r="E2435" s="211" t="s">
        <v>422</v>
      </c>
      <c r="F2435" s="212">
        <f xml:space="preserve"> INDEX( $F$2427:$F$2434,MATCH("*(ADDN1)*", $E$2427:$E$2434,0 ))</f>
        <v>0</v>
      </c>
      <c r="G2435" s="211" t="s">
        <v>199</v>
      </c>
      <c r="H2435" s="4"/>
    </row>
    <row r="2436" spans="1:8" hidden="1" outlineLevel="2" x14ac:dyDescent="0.2"/>
    <row r="2437" spans="1:8" hidden="1" outlineLevel="2" x14ac:dyDescent="0.2"/>
    <row r="2438" spans="1:8" hidden="1" outlineLevel="2" x14ac:dyDescent="0.2">
      <c r="B2438" s="33" t="s">
        <v>1582</v>
      </c>
    </row>
    <row r="2439" spans="1:8" s="208" customFormat="1" hidden="1" outlineLevel="2" x14ac:dyDescent="0.2">
      <c r="A2439" s="217"/>
      <c r="B2439" s="217"/>
      <c r="C2439" s="218"/>
      <c r="D2439" s="219"/>
      <c r="E2439" s="208" t="str">
        <f xml:space="preserve"> Calc!E$922</f>
        <v xml:space="preserve">Ofwat - PR24 Business retail revenue adjustment eligible for tax uplift in 2027-28 CPIH FYA prices (WR) </v>
      </c>
      <c r="F2439" s="209">
        <f xml:space="preserve"> Calc!F$922</f>
        <v>0</v>
      </c>
      <c r="G2439" s="208" t="str">
        <f xml:space="preserve"> Calc!G$922</f>
        <v>£m</v>
      </c>
      <c r="H2439" s="209"/>
    </row>
    <row r="2440" spans="1:8" s="208" customFormat="1" hidden="1" outlineLevel="2" x14ac:dyDescent="0.2">
      <c r="A2440" s="217"/>
      <c r="B2440" s="217"/>
      <c r="C2440" s="218"/>
      <c r="D2440" s="219"/>
      <c r="E2440" s="208" t="str">
        <f xml:space="preserve"> Calc!E$923</f>
        <v xml:space="preserve">Ofwat - PR24 Business retail revenue adjustment eligible for tax uplift in 2027-28 CPIH FYA prices (WN) </v>
      </c>
      <c r="F2440" s="209">
        <f xml:space="preserve"> Calc!F$923</f>
        <v>0</v>
      </c>
      <c r="G2440" s="208" t="str">
        <f xml:space="preserve"> Calc!G$923</f>
        <v>£m</v>
      </c>
      <c r="H2440" s="209"/>
    </row>
    <row r="2441" spans="1:8" s="208" customFormat="1" hidden="1" outlineLevel="2" x14ac:dyDescent="0.2">
      <c r="A2441" s="217"/>
      <c r="B2441" s="217"/>
      <c r="C2441" s="218"/>
      <c r="D2441" s="219"/>
      <c r="E2441" s="208" t="str">
        <f xml:space="preserve"> Calc!E$924</f>
        <v xml:space="preserve">Ofwat - PR24 Business retail revenue adjustment eligible for tax uplift in 2027-28 CPIH FYA prices (WWN) </v>
      </c>
      <c r="F2441" s="209">
        <f xml:space="preserve"> Calc!F$924</f>
        <v>0</v>
      </c>
      <c r="G2441" s="208" t="str">
        <f xml:space="preserve"> Calc!G$924</f>
        <v>£m</v>
      </c>
      <c r="H2441" s="209"/>
    </row>
    <row r="2442" spans="1:8" s="208" customFormat="1" hidden="1" outlineLevel="2" x14ac:dyDescent="0.2">
      <c r="A2442" s="217"/>
      <c r="B2442" s="217"/>
      <c r="C2442" s="218"/>
      <c r="D2442" s="219"/>
      <c r="E2442" s="208" t="str">
        <f xml:space="preserve"> Calc!E$925</f>
        <v xml:space="preserve">Ofwat - PR24 Business retail revenue adjustment eligible for tax uplift in 2027-28 CPIH FYA prices (BR) </v>
      </c>
      <c r="F2442" s="209">
        <f xml:space="preserve"> Calc!F$925</f>
        <v>0</v>
      </c>
      <c r="G2442" s="208" t="str">
        <f xml:space="preserve"> Calc!G$925</f>
        <v>£m</v>
      </c>
      <c r="H2442" s="209"/>
    </row>
    <row r="2443" spans="1:8" s="208" customFormat="1" hidden="1" outlineLevel="2" x14ac:dyDescent="0.2">
      <c r="A2443" s="217"/>
      <c r="B2443" s="217"/>
      <c r="C2443" s="218"/>
      <c r="D2443" s="219"/>
      <c r="E2443" s="208" t="str">
        <f xml:space="preserve"> Calc!E$926</f>
        <v xml:space="preserve">Ofwat - PR24 Business retail revenue adjustment eligible for tax uplift in 2027-28 CPIH FYA prices (ADDN1) </v>
      </c>
      <c r="F2443" s="209">
        <f xml:space="preserve"> Calc!F$926</f>
        <v>0</v>
      </c>
      <c r="G2443" s="208" t="str">
        <f xml:space="preserve"> Calc!G$926</f>
        <v>£m</v>
      </c>
      <c r="H2443" s="209"/>
    </row>
    <row r="2444" spans="1:8" s="208" customFormat="1" hidden="1" outlineLevel="2" x14ac:dyDescent="0.2">
      <c r="A2444" s="217"/>
      <c r="B2444" s="217"/>
      <c r="C2444" s="218"/>
      <c r="D2444" s="219"/>
      <c r="E2444" s="208" t="str">
        <f xml:space="preserve"> Calc!E$927</f>
        <v xml:space="preserve">Ofwat - PR24 Business retail revenue adjustment eligible for tax uplift in 2027-28 CPIH FYA prices (ADDN2) </v>
      </c>
      <c r="F2444" s="209">
        <f xml:space="preserve"> Calc!F$927</f>
        <v>0</v>
      </c>
      <c r="G2444" s="208" t="str">
        <f xml:space="preserve"> Calc!G$927</f>
        <v>£m</v>
      </c>
      <c r="H2444" s="209"/>
    </row>
    <row r="2445" spans="1:8" s="208" customFormat="1" hidden="1" outlineLevel="2" x14ac:dyDescent="0.2">
      <c r="A2445" s="217"/>
      <c r="B2445" s="217"/>
      <c r="C2445" s="218"/>
      <c r="D2445" s="219"/>
      <c r="E2445" s="208" t="str">
        <f xml:space="preserve"> Calc!E$928</f>
        <v xml:space="preserve">Ofwat - PR24 Business retail revenue adjustment eligible for tax uplift in 2027-28 CPIH FYA prices (Residential retail) </v>
      </c>
      <c r="F2445" s="209">
        <f xml:space="preserve"> Calc!F$928</f>
        <v>0</v>
      </c>
      <c r="G2445" s="208" t="str">
        <f xml:space="preserve"> Calc!G$928</f>
        <v>£m</v>
      </c>
      <c r="H2445" s="209"/>
    </row>
    <row r="2446" spans="1:8" s="208" customFormat="1" hidden="1" outlineLevel="2" x14ac:dyDescent="0.2">
      <c r="A2446" s="217"/>
      <c r="B2446" s="217"/>
      <c r="C2446" s="218"/>
      <c r="D2446" s="219"/>
      <c r="E2446" s="208" t="str">
        <f xml:space="preserve"> Calc!E$929</f>
        <v xml:space="preserve">Ofwat - PR24 Business retail revenue adjustment eligible for tax uplift in 2027-28 CPIH FYA prices (Business retail) </v>
      </c>
      <c r="F2446" s="209">
        <f xml:space="preserve"> Calc!F$929</f>
        <v>0</v>
      </c>
      <c r="G2446" s="208" t="str">
        <f xml:space="preserve"> Calc!G$929</f>
        <v>£m</v>
      </c>
      <c r="H2446" s="209"/>
    </row>
    <row r="2447" spans="1:8" hidden="1" outlineLevel="2" x14ac:dyDescent="0.2">
      <c r="A2447" s="3"/>
      <c r="B2447" s="3"/>
      <c r="C2447" s="10"/>
      <c r="D2447" s="11"/>
      <c r="E2447" s="211" t="s">
        <v>1582</v>
      </c>
      <c r="F2447" s="212">
        <f xml:space="preserve"> INDEX( $F$2439:$F$2446,MATCH("*(ADDN1)*", $E$2439:$E$2446,0 ))</f>
        <v>0</v>
      </c>
      <c r="G2447" s="211" t="s">
        <v>199</v>
      </c>
      <c r="H2447" s="4"/>
    </row>
    <row r="2448" spans="1:8" hidden="1" outlineLevel="2" x14ac:dyDescent="0.2"/>
    <row r="2449" spans="1:8" hidden="1" outlineLevel="2" x14ac:dyDescent="0.2"/>
    <row r="2450" spans="1:8" hidden="1" outlineLevel="2" x14ac:dyDescent="0.2">
      <c r="B2450" s="33" t="s">
        <v>772</v>
      </c>
    </row>
    <row r="2451" spans="1:8" s="208" customFormat="1" hidden="1" outlineLevel="2" x14ac:dyDescent="0.2">
      <c r="A2451" s="217"/>
      <c r="B2451" s="217"/>
      <c r="C2451" s="218"/>
      <c r="D2451" s="219"/>
      <c r="E2451" s="208" t="str">
        <f xml:space="preserve"> Calc!E$949</f>
        <v xml:space="preserve">Ofwat - PR24 Water trading revenue adjustment eligible for tax uplift in 2027-28 CPIH FYA prices (WR) </v>
      </c>
      <c r="F2451" s="209">
        <f xml:space="preserve"> Calc!F$949</f>
        <v>0</v>
      </c>
      <c r="G2451" s="208" t="str">
        <f xml:space="preserve"> Calc!G$949</f>
        <v>£m</v>
      </c>
      <c r="H2451" s="209"/>
    </row>
    <row r="2452" spans="1:8" s="208" customFormat="1" hidden="1" outlineLevel="2" x14ac:dyDescent="0.2">
      <c r="A2452" s="217"/>
      <c r="B2452" s="217"/>
      <c r="C2452" s="218"/>
      <c r="D2452" s="219"/>
      <c r="E2452" s="208" t="str">
        <f xml:space="preserve"> Calc!E$950</f>
        <v xml:space="preserve">Ofwat - PR24 Water trading revenue adjustment eligible for tax uplift in 2027-28 CPIH FYA prices (WN) </v>
      </c>
      <c r="F2452" s="209">
        <f xml:space="preserve"> Calc!F$950</f>
        <v>0</v>
      </c>
      <c r="G2452" s="208" t="str">
        <f xml:space="preserve"> Calc!G$950</f>
        <v>£m</v>
      </c>
      <c r="H2452" s="209"/>
    </row>
    <row r="2453" spans="1:8" s="208" customFormat="1" hidden="1" outlineLevel="2" x14ac:dyDescent="0.2">
      <c r="A2453" s="217"/>
      <c r="B2453" s="217"/>
      <c r="C2453" s="218"/>
      <c r="D2453" s="219"/>
      <c r="E2453" s="208" t="str">
        <f xml:space="preserve"> Calc!E$951</f>
        <v xml:space="preserve">Ofwat - PR24 Water trading revenue adjustment eligible for tax uplift in 2027-28 CPIH FYA prices (WWN) </v>
      </c>
      <c r="F2453" s="209">
        <f xml:space="preserve"> Calc!F$951</f>
        <v>0</v>
      </c>
      <c r="G2453" s="208" t="str">
        <f xml:space="preserve"> Calc!G$951</f>
        <v>£m</v>
      </c>
      <c r="H2453" s="209"/>
    </row>
    <row r="2454" spans="1:8" s="208" customFormat="1" hidden="1" outlineLevel="2" x14ac:dyDescent="0.2">
      <c r="A2454" s="217"/>
      <c r="B2454" s="217"/>
      <c r="C2454" s="218"/>
      <c r="D2454" s="219"/>
      <c r="E2454" s="208" t="str">
        <f xml:space="preserve"> Calc!E$952</f>
        <v xml:space="preserve">Ofwat - PR24 Water trading revenue adjustment eligible for tax uplift in 2027-28 CPIH FYA prices (BR) </v>
      </c>
      <c r="F2454" s="209">
        <f xml:space="preserve"> Calc!F$952</f>
        <v>0</v>
      </c>
      <c r="G2454" s="208" t="str">
        <f xml:space="preserve"> Calc!G$952</f>
        <v>£m</v>
      </c>
      <c r="H2454" s="209"/>
    </row>
    <row r="2455" spans="1:8" s="208" customFormat="1" hidden="1" outlineLevel="2" x14ac:dyDescent="0.2">
      <c r="A2455" s="217"/>
      <c r="B2455" s="217"/>
      <c r="C2455" s="218"/>
      <c r="D2455" s="219"/>
      <c r="E2455" s="208" t="str">
        <f xml:space="preserve"> Calc!E$953</f>
        <v xml:space="preserve">Ofwat - PR24 Water trading revenue adjustment eligible for tax uplift in 2027-28 CPIH FYA prices (ADDN1) </v>
      </c>
      <c r="F2455" s="209">
        <f xml:space="preserve"> Calc!F$953</f>
        <v>0</v>
      </c>
      <c r="G2455" s="208" t="str">
        <f xml:space="preserve"> Calc!G$953</f>
        <v>£m</v>
      </c>
      <c r="H2455" s="209"/>
    </row>
    <row r="2456" spans="1:8" s="208" customFormat="1" hidden="1" outlineLevel="2" x14ac:dyDescent="0.2">
      <c r="A2456" s="217"/>
      <c r="B2456" s="217"/>
      <c r="C2456" s="218"/>
      <c r="D2456" s="219"/>
      <c r="E2456" s="208" t="str">
        <f xml:space="preserve"> Calc!E$954</f>
        <v xml:space="preserve">Ofwat - PR24 Water trading revenue adjustment eligible for tax uplift in 2027-28 CPIH FYA prices (ADDN2) </v>
      </c>
      <c r="F2456" s="209">
        <f xml:space="preserve"> Calc!F$954</f>
        <v>0</v>
      </c>
      <c r="G2456" s="208" t="str">
        <f xml:space="preserve"> Calc!G$954</f>
        <v>£m</v>
      </c>
      <c r="H2456" s="209"/>
    </row>
    <row r="2457" spans="1:8" s="208" customFormat="1" hidden="1" outlineLevel="2" x14ac:dyDescent="0.2">
      <c r="A2457" s="217"/>
      <c r="B2457" s="217"/>
      <c r="C2457" s="218"/>
      <c r="D2457" s="219"/>
      <c r="E2457" s="208" t="str">
        <f xml:space="preserve"> Calc!E$955</f>
        <v xml:space="preserve">Ofwat - PR24 Water trading revenue adjustment eligible for tax uplift in 2027-28 CPIH FYA prices (Residential retail) </v>
      </c>
      <c r="F2457" s="209">
        <f xml:space="preserve"> Calc!F$955</f>
        <v>0</v>
      </c>
      <c r="G2457" s="208" t="str">
        <f xml:space="preserve"> Calc!G$955</f>
        <v>£m</v>
      </c>
      <c r="H2457" s="209"/>
    </row>
    <row r="2458" spans="1:8" s="208" customFormat="1" hidden="1" outlineLevel="2" x14ac:dyDescent="0.2">
      <c r="A2458" s="217"/>
      <c r="B2458" s="217"/>
      <c r="C2458" s="218"/>
      <c r="D2458" s="219"/>
      <c r="E2458" s="208" t="str">
        <f xml:space="preserve"> Calc!E$956</f>
        <v xml:space="preserve">Ofwat - PR24 Water trading revenue adjustment eligible for tax uplift in 2027-28 CPIH FYA prices (Business retail) </v>
      </c>
      <c r="F2458" s="209">
        <f xml:space="preserve"> Calc!F$956</f>
        <v>0</v>
      </c>
      <c r="G2458" s="208" t="str">
        <f xml:space="preserve"> Calc!G$956</f>
        <v>£m</v>
      </c>
      <c r="H2458" s="209"/>
    </row>
    <row r="2459" spans="1:8" hidden="1" outlineLevel="2" x14ac:dyDescent="0.2">
      <c r="A2459" s="3"/>
      <c r="B2459" s="3"/>
      <c r="C2459" s="10"/>
      <c r="D2459" s="11"/>
      <c r="E2459" s="211" t="s">
        <v>772</v>
      </c>
      <c r="F2459" s="212">
        <f xml:space="preserve"> INDEX( $F$2451:$F$2458,MATCH("*(ADDN1)*", $E$2451:$E$2458,0 ))</f>
        <v>0</v>
      </c>
      <c r="G2459" s="211" t="s">
        <v>199</v>
      </c>
      <c r="H2459" s="4"/>
    </row>
    <row r="2460" spans="1:8" hidden="1" outlineLevel="2" x14ac:dyDescent="0.2"/>
    <row r="2461" spans="1:8" hidden="1" outlineLevel="2" x14ac:dyDescent="0.2"/>
    <row r="2462" spans="1:8" hidden="1" outlineLevel="2" x14ac:dyDescent="0.2">
      <c r="B2462" s="33" t="s">
        <v>423</v>
      </c>
    </row>
    <row r="2463" spans="1:8" s="208" customFormat="1" hidden="1" outlineLevel="2" x14ac:dyDescent="0.2">
      <c r="A2463" s="217"/>
      <c r="B2463" s="217"/>
      <c r="C2463" s="218"/>
      <c r="D2463" s="219"/>
      <c r="E2463" s="208" t="str">
        <f xml:space="preserve"> Calc!E$976</f>
        <v xml:space="preserve">Ofwat - PR24 Third party services revenue adjustment eligible for tax uplift in 2027-28 CPIH FYA prices (WR) </v>
      </c>
      <c r="F2463" s="209">
        <f xml:space="preserve"> Calc!F$976</f>
        <v>0</v>
      </c>
      <c r="G2463" s="208" t="str">
        <f xml:space="preserve"> Calc!G$976</f>
        <v>£m</v>
      </c>
      <c r="H2463" s="209"/>
    </row>
    <row r="2464" spans="1:8" s="208" customFormat="1" hidden="1" outlineLevel="2" x14ac:dyDescent="0.2">
      <c r="A2464" s="217"/>
      <c r="B2464" s="217"/>
      <c r="C2464" s="218"/>
      <c r="D2464" s="219"/>
      <c r="E2464" s="208" t="str">
        <f xml:space="preserve"> Calc!E$977</f>
        <v xml:space="preserve">Ofwat - PR24 Third party services revenue adjustment eligible for tax uplift in 2027-28 CPIH FYA prices (WN) </v>
      </c>
      <c r="F2464" s="209">
        <f xml:space="preserve"> Calc!F$977</f>
        <v>0</v>
      </c>
      <c r="G2464" s="208" t="str">
        <f xml:space="preserve"> Calc!G$977</f>
        <v>£m</v>
      </c>
      <c r="H2464" s="209"/>
    </row>
    <row r="2465" spans="1:8" s="208" customFormat="1" hidden="1" outlineLevel="2" x14ac:dyDescent="0.2">
      <c r="A2465" s="217"/>
      <c r="B2465" s="217"/>
      <c r="C2465" s="218"/>
      <c r="D2465" s="219"/>
      <c r="E2465" s="208" t="str">
        <f xml:space="preserve"> Calc!E$978</f>
        <v xml:space="preserve">Ofwat - PR24 Third party services revenue adjustment eligible for tax uplift in 2027-28 CPIH FYA prices (WWN) </v>
      </c>
      <c r="F2465" s="209">
        <f xml:space="preserve"> Calc!F$978</f>
        <v>0</v>
      </c>
      <c r="G2465" s="208" t="str">
        <f xml:space="preserve"> Calc!G$978</f>
        <v>£m</v>
      </c>
      <c r="H2465" s="209"/>
    </row>
    <row r="2466" spans="1:8" s="208" customFormat="1" hidden="1" outlineLevel="2" x14ac:dyDescent="0.2">
      <c r="A2466" s="217"/>
      <c r="B2466" s="217"/>
      <c r="C2466" s="218"/>
      <c r="D2466" s="219"/>
      <c r="E2466" s="208" t="str">
        <f xml:space="preserve"> Calc!E$979</f>
        <v xml:space="preserve">Ofwat - PR24 Third party services revenue adjustment eligible for tax uplift in 2027-28 CPIH FYA prices (BR) </v>
      </c>
      <c r="F2466" s="209">
        <f xml:space="preserve"> Calc!F$979</f>
        <v>0</v>
      </c>
      <c r="G2466" s="208" t="str">
        <f xml:space="preserve"> Calc!G$979</f>
        <v>£m</v>
      </c>
      <c r="H2466" s="209"/>
    </row>
    <row r="2467" spans="1:8" s="208" customFormat="1" hidden="1" outlineLevel="2" x14ac:dyDescent="0.2">
      <c r="A2467" s="217"/>
      <c r="B2467" s="217"/>
      <c r="C2467" s="218"/>
      <c r="D2467" s="219"/>
      <c r="E2467" s="208" t="str">
        <f xml:space="preserve"> Calc!E$980</f>
        <v xml:space="preserve">Ofwat - PR24 Third party services revenue adjustment eligible for tax uplift in 2027-28 CPIH FYA prices (ADDN1) </v>
      </c>
      <c r="F2467" s="209">
        <f xml:space="preserve"> Calc!F$980</f>
        <v>0</v>
      </c>
      <c r="G2467" s="208" t="str">
        <f xml:space="preserve"> Calc!G$980</f>
        <v>£m</v>
      </c>
      <c r="H2467" s="209"/>
    </row>
    <row r="2468" spans="1:8" s="208" customFormat="1" hidden="1" outlineLevel="2" x14ac:dyDescent="0.2">
      <c r="A2468" s="217"/>
      <c r="B2468" s="217"/>
      <c r="C2468" s="218"/>
      <c r="D2468" s="219"/>
      <c r="E2468" s="208" t="str">
        <f xml:space="preserve"> Calc!E$981</f>
        <v xml:space="preserve">Ofwat - PR24 Third party services revenue adjustment eligible for tax uplift in 2027-28 CPIH FYA prices (ADDN2) </v>
      </c>
      <c r="F2468" s="209">
        <f xml:space="preserve"> Calc!F$981</f>
        <v>0</v>
      </c>
      <c r="G2468" s="208" t="str">
        <f xml:space="preserve"> Calc!G$981</f>
        <v>£m</v>
      </c>
      <c r="H2468" s="209"/>
    </row>
    <row r="2469" spans="1:8" s="208" customFormat="1" hidden="1" outlineLevel="2" x14ac:dyDescent="0.2">
      <c r="A2469" s="217"/>
      <c r="B2469" s="217"/>
      <c r="C2469" s="218"/>
      <c r="D2469" s="219"/>
      <c r="E2469" s="208" t="str">
        <f xml:space="preserve"> Calc!E$982</f>
        <v xml:space="preserve">Ofwat - PR24 Third party services revenue adjustment eligible for tax uplift in 2027-28 CPIH FYA prices (Residential retail) </v>
      </c>
      <c r="F2469" s="209">
        <f xml:space="preserve"> Calc!F$982</f>
        <v>0</v>
      </c>
      <c r="G2469" s="208" t="str">
        <f xml:space="preserve"> Calc!G$982</f>
        <v>£m</v>
      </c>
      <c r="H2469" s="209"/>
    </row>
    <row r="2470" spans="1:8" s="208" customFormat="1" hidden="1" outlineLevel="2" x14ac:dyDescent="0.2">
      <c r="A2470" s="217"/>
      <c r="B2470" s="217"/>
      <c r="C2470" s="218"/>
      <c r="D2470" s="219"/>
      <c r="E2470" s="208" t="str">
        <f xml:space="preserve"> Calc!E$983</f>
        <v xml:space="preserve">Ofwat - PR24 Third party services revenue adjustment eligible for tax uplift in 2027-28 CPIH FYA prices (Business retail) </v>
      </c>
      <c r="F2470" s="209">
        <f xml:space="preserve"> Calc!F$983</f>
        <v>0</v>
      </c>
      <c r="G2470" s="208" t="str">
        <f xml:space="preserve"> Calc!G$983</f>
        <v>£m</v>
      </c>
      <c r="H2470" s="209"/>
    </row>
    <row r="2471" spans="1:8" hidden="1" outlineLevel="2" x14ac:dyDescent="0.2">
      <c r="A2471" s="3"/>
      <c r="B2471" s="3"/>
      <c r="C2471" s="10"/>
      <c r="D2471" s="11"/>
      <c r="E2471" s="211" t="s">
        <v>423</v>
      </c>
      <c r="F2471" s="212">
        <f xml:space="preserve"> INDEX( $F$2463:$F$2470,MATCH("*(ADDN1)*", $E$2463:$E$2470,0 ))</f>
        <v>0</v>
      </c>
      <c r="G2471" s="211" t="s">
        <v>199</v>
      </c>
      <c r="H2471" s="4"/>
    </row>
    <row r="2472" spans="1:8" hidden="1" outlineLevel="2" x14ac:dyDescent="0.2"/>
    <row r="2473" spans="1:8" hidden="1" outlineLevel="2" x14ac:dyDescent="0.2"/>
    <row r="2474" spans="1:8" hidden="1" outlineLevel="2" x14ac:dyDescent="0.2">
      <c r="B2474" s="33" t="s">
        <v>773</v>
      </c>
    </row>
    <row r="2475" spans="1:8" s="208" customFormat="1" hidden="1" outlineLevel="2" x14ac:dyDescent="0.2">
      <c r="A2475" s="217"/>
      <c r="B2475" s="217"/>
      <c r="C2475" s="218"/>
      <c r="D2475" s="219"/>
      <c r="E2475" s="208" t="str">
        <f xml:space="preserve"> Calc!E$1003</f>
        <v xml:space="preserve">Ofwat - PR24 Cost of new debt revenue adjustment eligible for tax uplift in 2027-28 CPIH FYA prices (WR) </v>
      </c>
      <c r="F2475" s="209">
        <f xml:space="preserve"> Calc!F$1003</f>
        <v>0</v>
      </c>
      <c r="G2475" s="208" t="str">
        <f xml:space="preserve"> Calc!G$1003</f>
        <v>£m</v>
      </c>
      <c r="H2475" s="209"/>
    </row>
    <row r="2476" spans="1:8" s="208" customFormat="1" hidden="1" outlineLevel="2" x14ac:dyDescent="0.2">
      <c r="A2476" s="217"/>
      <c r="B2476" s="217"/>
      <c r="C2476" s="218"/>
      <c r="D2476" s="219"/>
      <c r="E2476" s="208" t="str">
        <f xml:space="preserve"> Calc!E$1004</f>
        <v xml:space="preserve">Ofwat - PR24 Cost of new debt revenue adjustment eligible for tax uplift in 2027-28 CPIH FYA prices (WN) </v>
      </c>
      <c r="F2476" s="209">
        <f xml:space="preserve"> Calc!F$1004</f>
        <v>0</v>
      </c>
      <c r="G2476" s="208" t="str">
        <f xml:space="preserve"> Calc!G$1004</f>
        <v>£m</v>
      </c>
      <c r="H2476" s="209"/>
    </row>
    <row r="2477" spans="1:8" s="208" customFormat="1" hidden="1" outlineLevel="2" x14ac:dyDescent="0.2">
      <c r="A2477" s="217"/>
      <c r="B2477" s="217"/>
      <c r="C2477" s="218"/>
      <c r="D2477" s="219"/>
      <c r="E2477" s="208" t="str">
        <f xml:space="preserve"> Calc!E$1005</f>
        <v xml:space="preserve">Ofwat - PR24 Cost of new debt revenue adjustment eligible for tax uplift in 2027-28 CPIH FYA prices (WWN) </v>
      </c>
      <c r="F2477" s="209">
        <f xml:space="preserve"> Calc!F$1005</f>
        <v>0</v>
      </c>
      <c r="G2477" s="208" t="str">
        <f xml:space="preserve"> Calc!G$1005</f>
        <v>£m</v>
      </c>
      <c r="H2477" s="209"/>
    </row>
    <row r="2478" spans="1:8" s="208" customFormat="1" hidden="1" outlineLevel="2" x14ac:dyDescent="0.2">
      <c r="A2478" s="217"/>
      <c r="B2478" s="217"/>
      <c r="C2478" s="218"/>
      <c r="D2478" s="219"/>
      <c r="E2478" s="208" t="str">
        <f xml:space="preserve"> Calc!E$1006</f>
        <v xml:space="preserve">Ofwat - PR24 Cost of new debt revenue adjustment eligible for tax uplift in 2027-28 CPIH FYA prices (BR) </v>
      </c>
      <c r="F2478" s="209">
        <f xml:space="preserve"> Calc!F$1006</f>
        <v>0</v>
      </c>
      <c r="G2478" s="208" t="str">
        <f xml:space="preserve"> Calc!G$1006</f>
        <v>£m</v>
      </c>
      <c r="H2478" s="209"/>
    </row>
    <row r="2479" spans="1:8" s="208" customFormat="1" hidden="1" outlineLevel="2" x14ac:dyDescent="0.2">
      <c r="A2479" s="217"/>
      <c r="B2479" s="217"/>
      <c r="C2479" s="218"/>
      <c r="D2479" s="219"/>
      <c r="E2479" s="208" t="str">
        <f xml:space="preserve"> Calc!E$1007</f>
        <v xml:space="preserve">Ofwat - PR24 Cost of new debt revenue adjustment eligible for tax uplift in 2027-28 CPIH FYA prices (ADDN1) </v>
      </c>
      <c r="F2479" s="209">
        <f xml:space="preserve"> Calc!F$1007</f>
        <v>0</v>
      </c>
      <c r="G2479" s="208" t="str">
        <f xml:space="preserve"> Calc!G$1007</f>
        <v>£m</v>
      </c>
      <c r="H2479" s="209"/>
    </row>
    <row r="2480" spans="1:8" s="208" customFormat="1" hidden="1" outlineLevel="2" x14ac:dyDescent="0.2">
      <c r="A2480" s="217"/>
      <c r="B2480" s="217"/>
      <c r="C2480" s="218"/>
      <c r="D2480" s="219"/>
      <c r="E2480" s="208" t="str">
        <f xml:space="preserve"> Calc!E$1008</f>
        <v xml:space="preserve">Ofwat - PR24 Cost of new debt revenue adjustment eligible for tax uplift in 2027-28 CPIH FYA prices (ADDN2) </v>
      </c>
      <c r="F2480" s="209">
        <f xml:space="preserve"> Calc!F$1008</f>
        <v>0</v>
      </c>
      <c r="G2480" s="208" t="str">
        <f xml:space="preserve"> Calc!G$1008</f>
        <v>£m</v>
      </c>
      <c r="H2480" s="209"/>
    </row>
    <row r="2481" spans="1:8" s="208" customFormat="1" hidden="1" outlineLevel="2" x14ac:dyDescent="0.2">
      <c r="A2481" s="217"/>
      <c r="B2481" s="217"/>
      <c r="C2481" s="218"/>
      <c r="D2481" s="219"/>
      <c r="E2481" s="208" t="str">
        <f xml:space="preserve"> Calc!E$1009</f>
        <v xml:space="preserve">Ofwat - PR24 Cost of new debt revenue adjustment eligible for tax uplift in 2027-28 CPIH FYA prices (Residential retail) </v>
      </c>
      <c r="F2481" s="209">
        <f xml:space="preserve"> Calc!F$1009</f>
        <v>0</v>
      </c>
      <c r="G2481" s="208" t="str">
        <f xml:space="preserve"> Calc!G$1009</f>
        <v>£m</v>
      </c>
      <c r="H2481" s="209"/>
    </row>
    <row r="2482" spans="1:8" s="208" customFormat="1" hidden="1" outlineLevel="2" x14ac:dyDescent="0.2">
      <c r="A2482" s="217"/>
      <c r="B2482" s="217"/>
      <c r="C2482" s="218"/>
      <c r="D2482" s="219"/>
      <c r="E2482" s="208" t="str">
        <f xml:space="preserve"> Calc!E$1010</f>
        <v xml:space="preserve">Ofwat - PR24 Cost of new debt revenue adjustment eligible for tax uplift in 2027-28 CPIH FYA prices (Business retail) </v>
      </c>
      <c r="F2482" s="209">
        <f xml:space="preserve"> Calc!F$1010</f>
        <v>0</v>
      </c>
      <c r="G2482" s="208" t="str">
        <f xml:space="preserve"> Calc!G$1010</f>
        <v>£m</v>
      </c>
      <c r="H2482" s="209"/>
    </row>
    <row r="2483" spans="1:8" hidden="1" outlineLevel="2" x14ac:dyDescent="0.2">
      <c r="A2483" s="3"/>
      <c r="B2483" s="3"/>
      <c r="C2483" s="10"/>
      <c r="D2483" s="11"/>
      <c r="E2483" s="211" t="s">
        <v>773</v>
      </c>
      <c r="F2483" s="212">
        <f xml:space="preserve"> INDEX( $F$2475:$F$2482,MATCH("*(ADDN1)*", $E$2475:$E$2482,0 ))</f>
        <v>0</v>
      </c>
      <c r="G2483" s="211" t="s">
        <v>199</v>
      </c>
      <c r="H2483" s="4"/>
    </row>
    <row r="2484" spans="1:8" hidden="1" outlineLevel="2" x14ac:dyDescent="0.2"/>
    <row r="2485" spans="1:8" hidden="1" outlineLevel="2" x14ac:dyDescent="0.2"/>
    <row r="2486" spans="1:8" hidden="1" outlineLevel="2" x14ac:dyDescent="0.2">
      <c r="B2486" s="33" t="s">
        <v>2517</v>
      </c>
    </row>
    <row r="2487" spans="1:8" s="208" customFormat="1" hidden="1" outlineLevel="2" x14ac:dyDescent="0.2">
      <c r="A2487" s="217"/>
      <c r="B2487" s="217"/>
      <c r="C2487" s="218"/>
      <c r="D2487" s="219"/>
      <c r="E2487" s="208" t="str">
        <f xml:space="preserve"> Calc!E$1057</f>
        <v xml:space="preserve">Ofwat - PR24 Totex costs revenue adjustment eligible for tax uplift in 2027-28 CPIH FYA prices (WR) </v>
      </c>
      <c r="F2487" s="209">
        <f xml:space="preserve"> Calc!F$1057</f>
        <v>0</v>
      </c>
      <c r="G2487" s="208" t="str">
        <f xml:space="preserve"> Calc!G$1057</f>
        <v>£m</v>
      </c>
      <c r="H2487" s="209"/>
    </row>
    <row r="2488" spans="1:8" s="208" customFormat="1" hidden="1" outlineLevel="2" x14ac:dyDescent="0.2">
      <c r="A2488" s="217"/>
      <c r="B2488" s="217"/>
      <c r="C2488" s="218"/>
      <c r="D2488" s="219"/>
      <c r="E2488" s="208" t="str">
        <f xml:space="preserve"> Calc!E$1058</f>
        <v xml:space="preserve">Ofwat - PR24 Totex costs revenue adjustment eligible for tax uplift in 2027-28 CPIH FYA prices (WN) </v>
      </c>
      <c r="F2488" s="209">
        <f xml:space="preserve"> Calc!F$1058</f>
        <v>0</v>
      </c>
      <c r="G2488" s="208" t="str">
        <f xml:space="preserve"> Calc!G$1058</f>
        <v>£m</v>
      </c>
      <c r="H2488" s="209"/>
    </row>
    <row r="2489" spans="1:8" s="208" customFormat="1" hidden="1" outlineLevel="2" x14ac:dyDescent="0.2">
      <c r="A2489" s="217"/>
      <c r="B2489" s="217"/>
      <c r="C2489" s="218"/>
      <c r="D2489" s="219"/>
      <c r="E2489" s="208" t="str">
        <f xml:space="preserve"> Calc!E$1059</f>
        <v xml:space="preserve">Ofwat - PR24 Totex costs revenue adjustment eligible for tax uplift in 2027-28 CPIH FYA prices (WWN) </v>
      </c>
      <c r="F2489" s="209">
        <f xml:space="preserve"> Calc!F$1059</f>
        <v>0</v>
      </c>
      <c r="G2489" s="208" t="str">
        <f xml:space="preserve"> Calc!G$1059</f>
        <v>£m</v>
      </c>
      <c r="H2489" s="209"/>
    </row>
    <row r="2490" spans="1:8" s="208" customFormat="1" hidden="1" outlineLevel="2" x14ac:dyDescent="0.2">
      <c r="A2490" s="217"/>
      <c r="B2490" s="217"/>
      <c r="C2490" s="218"/>
      <c r="D2490" s="219"/>
      <c r="E2490" s="208" t="str">
        <f xml:space="preserve"> Calc!E$1060</f>
        <v xml:space="preserve">Ofwat - PR24 Totex costs revenue adjustment eligible for tax uplift in 2027-28 CPIH FYA prices (BR) </v>
      </c>
      <c r="F2490" s="209">
        <f xml:space="preserve"> Calc!F$1060</f>
        <v>0</v>
      </c>
      <c r="G2490" s="208" t="str">
        <f xml:space="preserve"> Calc!G$1060</f>
        <v>£m</v>
      </c>
      <c r="H2490" s="209"/>
    </row>
    <row r="2491" spans="1:8" s="208" customFormat="1" hidden="1" outlineLevel="2" x14ac:dyDescent="0.2">
      <c r="A2491" s="217"/>
      <c r="B2491" s="217"/>
      <c r="C2491" s="218"/>
      <c r="D2491" s="219"/>
      <c r="E2491" s="208" t="str">
        <f xml:space="preserve"> Calc!E$1061</f>
        <v xml:space="preserve">Ofwat - PR24 Totex costs revenue adjustment eligible for tax uplift in 2027-28 CPIH FYA prices (ADDN1) </v>
      </c>
      <c r="F2491" s="209">
        <f xml:space="preserve"> Calc!F$1061</f>
        <v>0</v>
      </c>
      <c r="G2491" s="208" t="str">
        <f xml:space="preserve"> Calc!G$1061</f>
        <v>£m</v>
      </c>
      <c r="H2491" s="209"/>
    </row>
    <row r="2492" spans="1:8" s="208" customFormat="1" hidden="1" outlineLevel="2" x14ac:dyDescent="0.2">
      <c r="A2492" s="217"/>
      <c r="B2492" s="217"/>
      <c r="C2492" s="218"/>
      <c r="D2492" s="219"/>
      <c r="E2492" s="208" t="str">
        <f xml:space="preserve"> Calc!E$1062</f>
        <v xml:space="preserve">Ofwat - PR24 Totex costs revenue adjustment eligible for tax uplift in 2027-28 CPIH FYA prices (ADDN2) </v>
      </c>
      <c r="F2492" s="209">
        <f xml:space="preserve"> Calc!F$1062</f>
        <v>0</v>
      </c>
      <c r="G2492" s="208" t="str">
        <f xml:space="preserve"> Calc!G$1062</f>
        <v>£m</v>
      </c>
      <c r="H2492" s="209"/>
    </row>
    <row r="2493" spans="1:8" s="208" customFormat="1" hidden="1" outlineLevel="2" x14ac:dyDescent="0.2">
      <c r="A2493" s="217"/>
      <c r="B2493" s="217"/>
      <c r="C2493" s="218"/>
      <c r="D2493" s="219"/>
      <c r="E2493" s="208" t="str">
        <f xml:space="preserve"> Calc!E$1063</f>
        <v xml:space="preserve">Ofwat - PR24 Totex costs revenue adjustment eligible for tax uplift in 2027-28 CPIH FYA prices (Residential retail) </v>
      </c>
      <c r="F2493" s="209">
        <f xml:space="preserve"> Calc!F$1063</f>
        <v>0</v>
      </c>
      <c r="G2493" s="208" t="str">
        <f xml:space="preserve"> Calc!G$1063</f>
        <v>£m</v>
      </c>
      <c r="H2493" s="209"/>
    </row>
    <row r="2494" spans="1:8" s="208" customFormat="1" hidden="1" outlineLevel="2" x14ac:dyDescent="0.2">
      <c r="A2494" s="217"/>
      <c r="B2494" s="217"/>
      <c r="C2494" s="218"/>
      <c r="D2494" s="219"/>
      <c r="E2494" s="208" t="str">
        <f xml:space="preserve"> Calc!E$1064</f>
        <v xml:space="preserve">Ofwat - PR24 Totex costs revenue adjustment eligible for tax uplift in 2027-28 CPIH FYA prices (Business retail) </v>
      </c>
      <c r="F2494" s="209">
        <f xml:space="preserve"> Calc!F$1064</f>
        <v>0</v>
      </c>
      <c r="G2494" s="208" t="str">
        <f xml:space="preserve"> Calc!G$1064</f>
        <v>£m</v>
      </c>
      <c r="H2494" s="209"/>
    </row>
    <row r="2495" spans="1:8" hidden="1" outlineLevel="2" x14ac:dyDescent="0.2">
      <c r="A2495" s="3"/>
      <c r="B2495" s="3"/>
      <c r="C2495" s="10"/>
      <c r="D2495" s="11"/>
      <c r="E2495" s="211" t="s">
        <v>2517</v>
      </c>
      <c r="F2495" s="212">
        <f xml:space="preserve"> INDEX( $F$2487:$F$2494,MATCH("*(ADDN1)*", $E$2487:$E$2494,0 ))</f>
        <v>0</v>
      </c>
      <c r="G2495" s="211" t="s">
        <v>199</v>
      </c>
      <c r="H2495" s="4"/>
    </row>
    <row r="2496" spans="1:8" hidden="1" outlineLevel="2" x14ac:dyDescent="0.2"/>
    <row r="2497" spans="1:8" hidden="1" outlineLevel="2" x14ac:dyDescent="0.2"/>
    <row r="2498" spans="1:8" hidden="1" outlineLevel="2" x14ac:dyDescent="0.2">
      <c r="B2498" s="33" t="s">
        <v>2717</v>
      </c>
    </row>
    <row r="2499" spans="1:8" s="208" customFormat="1" hidden="1" outlineLevel="2" x14ac:dyDescent="0.2">
      <c r="A2499" s="217"/>
      <c r="B2499" s="217"/>
      <c r="C2499" s="218"/>
      <c r="D2499" s="219"/>
      <c r="E2499" s="208" t="str">
        <f xml:space="preserve"> Calc!E$1084</f>
        <v xml:space="preserve">Ofwat - PR24 Tax revenue adjustment eligible for tax uplift in 2027-28 CPIH FYA prices (WR) </v>
      </c>
      <c r="F2499" s="209">
        <f xml:space="preserve"> Calc!F$1084</f>
        <v>0</v>
      </c>
      <c r="G2499" s="208" t="str">
        <f xml:space="preserve"> Calc!G$1084</f>
        <v>£m</v>
      </c>
      <c r="H2499" s="209"/>
    </row>
    <row r="2500" spans="1:8" s="208" customFormat="1" hidden="1" outlineLevel="2" x14ac:dyDescent="0.2">
      <c r="A2500" s="217"/>
      <c r="B2500" s="217"/>
      <c r="C2500" s="218"/>
      <c r="D2500" s="219"/>
      <c r="E2500" s="208" t="str">
        <f xml:space="preserve"> Calc!E$1085</f>
        <v xml:space="preserve">Ofwat - PR24 Tax revenue adjustment eligible for tax uplift in 2027-28 CPIH FYA prices (WN) </v>
      </c>
      <c r="F2500" s="209">
        <f xml:space="preserve"> Calc!F$1085</f>
        <v>0</v>
      </c>
      <c r="G2500" s="208" t="str">
        <f xml:space="preserve"> Calc!G$1085</f>
        <v>£m</v>
      </c>
      <c r="H2500" s="209"/>
    </row>
    <row r="2501" spans="1:8" s="208" customFormat="1" hidden="1" outlineLevel="2" x14ac:dyDescent="0.2">
      <c r="A2501" s="217"/>
      <c r="B2501" s="217"/>
      <c r="C2501" s="218"/>
      <c r="D2501" s="219"/>
      <c r="E2501" s="208" t="str">
        <f xml:space="preserve"> Calc!E$1086</f>
        <v xml:space="preserve">Ofwat - PR24 Tax revenue adjustment eligible for tax uplift in 2027-28 CPIH FYA prices (WWN) </v>
      </c>
      <c r="F2501" s="209">
        <f xml:space="preserve"> Calc!F$1086</f>
        <v>0</v>
      </c>
      <c r="G2501" s="208" t="str">
        <f xml:space="preserve"> Calc!G$1086</f>
        <v>£m</v>
      </c>
      <c r="H2501" s="209"/>
    </row>
    <row r="2502" spans="1:8" s="208" customFormat="1" hidden="1" outlineLevel="2" x14ac:dyDescent="0.2">
      <c r="A2502" s="217"/>
      <c r="B2502" s="217"/>
      <c r="C2502" s="218"/>
      <c r="D2502" s="219"/>
      <c r="E2502" s="208" t="str">
        <f xml:space="preserve"> Calc!E$1087</f>
        <v xml:space="preserve">Ofwat - PR24 Tax revenue adjustment eligible for tax uplift in 2027-28 CPIH FYA prices (BR) </v>
      </c>
      <c r="F2502" s="209">
        <f xml:space="preserve"> Calc!F$1087</f>
        <v>0</v>
      </c>
      <c r="G2502" s="208" t="str">
        <f xml:space="preserve"> Calc!G$1087</f>
        <v>£m</v>
      </c>
      <c r="H2502" s="209"/>
    </row>
    <row r="2503" spans="1:8" s="208" customFormat="1" hidden="1" outlineLevel="2" x14ac:dyDescent="0.2">
      <c r="A2503" s="217"/>
      <c r="B2503" s="217"/>
      <c r="C2503" s="218"/>
      <c r="D2503" s="219"/>
      <c r="E2503" s="208" t="str">
        <f xml:space="preserve"> Calc!E$1088</f>
        <v xml:space="preserve">Ofwat - PR24 Tax revenue adjustment eligible for tax uplift in 2027-28 CPIH FYA prices (ADDN1) </v>
      </c>
      <c r="F2503" s="209">
        <f xml:space="preserve"> Calc!F$1088</f>
        <v>0</v>
      </c>
      <c r="G2503" s="208" t="str">
        <f xml:space="preserve"> Calc!G$1088</f>
        <v>£m</v>
      </c>
      <c r="H2503" s="209"/>
    </row>
    <row r="2504" spans="1:8" s="208" customFormat="1" hidden="1" outlineLevel="2" x14ac:dyDescent="0.2">
      <c r="A2504" s="217"/>
      <c r="B2504" s="217"/>
      <c r="C2504" s="218"/>
      <c r="D2504" s="219"/>
      <c r="E2504" s="208" t="str">
        <f xml:space="preserve"> Calc!E$1089</f>
        <v xml:space="preserve">Ofwat - PR24 Tax revenue adjustment eligible for tax uplift in 2027-28 CPIH FYA prices (ADDN2) </v>
      </c>
      <c r="F2504" s="209">
        <f xml:space="preserve"> Calc!F$1089</f>
        <v>0</v>
      </c>
      <c r="G2504" s="208" t="str">
        <f xml:space="preserve"> Calc!G$1089</f>
        <v>£m</v>
      </c>
      <c r="H2504" s="209"/>
    </row>
    <row r="2505" spans="1:8" s="208" customFormat="1" hidden="1" outlineLevel="2" x14ac:dyDescent="0.2">
      <c r="A2505" s="217"/>
      <c r="B2505" s="217"/>
      <c r="C2505" s="218"/>
      <c r="D2505" s="219"/>
      <c r="E2505" s="208" t="str">
        <f xml:space="preserve"> Calc!E$1090</f>
        <v xml:space="preserve">Ofwat - PR24 Tax revenue adjustment eligible for tax uplift in 2027-28 CPIH FYA prices (Residential retail) </v>
      </c>
      <c r="F2505" s="209">
        <f xml:space="preserve"> Calc!F$1090</f>
        <v>0</v>
      </c>
      <c r="G2505" s="208" t="str">
        <f xml:space="preserve"> Calc!G$1090</f>
        <v>£m</v>
      </c>
      <c r="H2505" s="209"/>
    </row>
    <row r="2506" spans="1:8" s="208" customFormat="1" hidden="1" outlineLevel="2" x14ac:dyDescent="0.2">
      <c r="A2506" s="217"/>
      <c r="B2506" s="217"/>
      <c r="C2506" s="218"/>
      <c r="D2506" s="219"/>
      <c r="E2506" s="208" t="str">
        <f xml:space="preserve"> Calc!E$1091</f>
        <v xml:space="preserve">Ofwat - PR24 Tax revenue adjustment eligible for tax uplift in 2027-28 CPIH FYA prices (Business retail) </v>
      </c>
      <c r="F2506" s="209">
        <f xml:space="preserve"> Calc!F$1091</f>
        <v>0</v>
      </c>
      <c r="G2506" s="208" t="str">
        <f xml:space="preserve"> Calc!G$1091</f>
        <v>£m</v>
      </c>
      <c r="H2506" s="209"/>
    </row>
    <row r="2507" spans="1:8" hidden="1" outlineLevel="2" x14ac:dyDescent="0.2">
      <c r="A2507" s="3"/>
      <c r="B2507" s="3"/>
      <c r="C2507" s="10"/>
      <c r="D2507" s="11"/>
      <c r="E2507" s="211" t="s">
        <v>2717</v>
      </c>
      <c r="F2507" s="212">
        <f xml:space="preserve"> INDEX( $F$2499:$F$2506,MATCH("*(ADDN1)*", $E$2499:$E$2506,0 ))</f>
        <v>0</v>
      </c>
      <c r="G2507" s="211" t="s">
        <v>199</v>
      </c>
      <c r="H2507" s="4"/>
    </row>
    <row r="2508" spans="1:8" hidden="1" outlineLevel="2" x14ac:dyDescent="0.2"/>
    <row r="2509" spans="1:8" hidden="1" outlineLevel="2" x14ac:dyDescent="0.2"/>
    <row r="2510" spans="1:8" hidden="1" outlineLevel="2" x14ac:dyDescent="0.2">
      <c r="B2510" s="33" t="s">
        <v>1379</v>
      </c>
    </row>
    <row r="2511" spans="1:8" s="208" customFormat="1" hidden="1" outlineLevel="2" x14ac:dyDescent="0.2">
      <c r="A2511" s="217"/>
      <c r="B2511" s="217"/>
      <c r="C2511" s="218"/>
      <c r="D2511" s="219"/>
      <c r="E2511" s="208" t="str">
        <f xml:space="preserve"> Calc!E$1111</f>
        <v xml:space="preserve">Ofwat - PR24 Real price effects revenue adjustment eligible for tax uplift in 2027-28 CPIH FYA prices (WR) </v>
      </c>
      <c r="F2511" s="209">
        <f xml:space="preserve"> Calc!F$1111</f>
        <v>0</v>
      </c>
      <c r="G2511" s="208" t="str">
        <f xml:space="preserve"> Calc!G$1111</f>
        <v>£m</v>
      </c>
      <c r="H2511" s="209"/>
    </row>
    <row r="2512" spans="1:8" s="208" customFormat="1" hidden="1" outlineLevel="2" x14ac:dyDescent="0.2">
      <c r="A2512" s="217"/>
      <c r="B2512" s="217"/>
      <c r="C2512" s="218"/>
      <c r="D2512" s="219"/>
      <c r="E2512" s="208" t="str">
        <f xml:space="preserve"> Calc!E$1112</f>
        <v xml:space="preserve">Ofwat - PR24 Real price effects revenue adjustment eligible for tax uplift in 2027-28 CPIH FYA prices (WN) </v>
      </c>
      <c r="F2512" s="209">
        <f xml:space="preserve"> Calc!F$1112</f>
        <v>0</v>
      </c>
      <c r="G2512" s="208" t="str">
        <f xml:space="preserve"> Calc!G$1112</f>
        <v>£m</v>
      </c>
      <c r="H2512" s="209"/>
    </row>
    <row r="2513" spans="1:8" s="208" customFormat="1" hidden="1" outlineLevel="2" x14ac:dyDescent="0.2">
      <c r="A2513" s="217"/>
      <c r="B2513" s="217"/>
      <c r="C2513" s="218"/>
      <c r="D2513" s="219"/>
      <c r="E2513" s="208" t="str">
        <f xml:space="preserve"> Calc!E$1113</f>
        <v xml:space="preserve">Ofwat - PR24 Real price effects revenue adjustment eligible for tax uplift in 2027-28 CPIH FYA prices (WWN) </v>
      </c>
      <c r="F2513" s="209">
        <f xml:space="preserve"> Calc!F$1113</f>
        <v>0</v>
      </c>
      <c r="G2513" s="208" t="str">
        <f xml:space="preserve"> Calc!G$1113</f>
        <v>£m</v>
      </c>
      <c r="H2513" s="209"/>
    </row>
    <row r="2514" spans="1:8" s="208" customFormat="1" hidden="1" outlineLevel="2" x14ac:dyDescent="0.2">
      <c r="A2514" s="217"/>
      <c r="B2514" s="217"/>
      <c r="C2514" s="218"/>
      <c r="D2514" s="219"/>
      <c r="E2514" s="208" t="str">
        <f xml:space="preserve"> Calc!E$1114</f>
        <v xml:space="preserve">Ofwat - PR24 Real price effects revenue adjustment eligible for tax uplift in 2027-28 CPIH FYA prices (BR) </v>
      </c>
      <c r="F2514" s="209">
        <f xml:space="preserve"> Calc!F$1114</f>
        <v>0</v>
      </c>
      <c r="G2514" s="208" t="str">
        <f xml:space="preserve"> Calc!G$1114</f>
        <v>£m</v>
      </c>
      <c r="H2514" s="209"/>
    </row>
    <row r="2515" spans="1:8" s="208" customFormat="1" hidden="1" outlineLevel="2" x14ac:dyDescent="0.2">
      <c r="A2515" s="217"/>
      <c r="B2515" s="217"/>
      <c r="C2515" s="218"/>
      <c r="D2515" s="219"/>
      <c r="E2515" s="208" t="str">
        <f xml:space="preserve"> Calc!E$1115</f>
        <v xml:space="preserve">Ofwat - PR24 Real price effects revenue adjustment eligible for tax uplift in 2027-28 CPIH FYA prices (ADDN1) </v>
      </c>
      <c r="F2515" s="209">
        <f xml:space="preserve"> Calc!F$1115</f>
        <v>0</v>
      </c>
      <c r="G2515" s="208" t="str">
        <f xml:space="preserve"> Calc!G$1115</f>
        <v>£m</v>
      </c>
      <c r="H2515" s="209"/>
    </row>
    <row r="2516" spans="1:8" s="208" customFormat="1" hidden="1" outlineLevel="2" x14ac:dyDescent="0.2">
      <c r="A2516" s="217"/>
      <c r="B2516" s="217"/>
      <c r="C2516" s="218"/>
      <c r="D2516" s="219"/>
      <c r="E2516" s="208" t="str">
        <f xml:space="preserve"> Calc!E$1116</f>
        <v xml:space="preserve">Ofwat - PR24 Real price effects revenue adjustment eligible for tax uplift in 2027-28 CPIH FYA prices (ADDN2) </v>
      </c>
      <c r="F2516" s="209">
        <f xml:space="preserve"> Calc!F$1116</f>
        <v>0</v>
      </c>
      <c r="G2516" s="208" t="str">
        <f xml:space="preserve"> Calc!G$1116</f>
        <v>£m</v>
      </c>
      <c r="H2516" s="209"/>
    </row>
    <row r="2517" spans="1:8" s="208" customFormat="1" hidden="1" outlineLevel="2" x14ac:dyDescent="0.2">
      <c r="A2517" s="217"/>
      <c r="B2517" s="217"/>
      <c r="C2517" s="218"/>
      <c r="D2517" s="219"/>
      <c r="E2517" s="208" t="str">
        <f xml:space="preserve"> Calc!E$1117</f>
        <v xml:space="preserve">Ofwat - PR24 Real price effects revenue adjustment eligible for tax uplift in 2027-28 CPIH FYA prices (Residential retail) </v>
      </c>
      <c r="F2517" s="209">
        <f xml:space="preserve"> Calc!F$1117</f>
        <v>0</v>
      </c>
      <c r="G2517" s="208" t="str">
        <f xml:space="preserve"> Calc!G$1117</f>
        <v>£m</v>
      </c>
      <c r="H2517" s="209"/>
    </row>
    <row r="2518" spans="1:8" s="208" customFormat="1" hidden="1" outlineLevel="2" x14ac:dyDescent="0.2">
      <c r="A2518" s="217"/>
      <c r="B2518" s="217"/>
      <c r="C2518" s="218"/>
      <c r="D2518" s="219"/>
      <c r="E2518" s="208" t="str">
        <f xml:space="preserve"> Calc!E$1118</f>
        <v xml:space="preserve">Ofwat - PR24 Real price effects revenue adjustment eligible for tax uplift in 2027-28 CPIH FYA prices (Business retail) </v>
      </c>
      <c r="F2518" s="209">
        <f xml:space="preserve"> Calc!F$1118</f>
        <v>0</v>
      </c>
      <c r="G2518" s="208" t="str">
        <f xml:space="preserve"> Calc!G$1118</f>
        <v>£m</v>
      </c>
      <c r="H2518" s="209"/>
    </row>
    <row r="2519" spans="1:8" hidden="1" outlineLevel="2" x14ac:dyDescent="0.2">
      <c r="A2519" s="3"/>
      <c r="B2519" s="3"/>
      <c r="C2519" s="10"/>
      <c r="D2519" s="11"/>
      <c r="E2519" s="211" t="s">
        <v>1379</v>
      </c>
      <c r="F2519" s="212">
        <f xml:space="preserve"> INDEX( $F$2511:$F$2518,MATCH("*(ADDN1)*", $E$2511:$E$2518,0 ))</f>
        <v>0</v>
      </c>
      <c r="G2519" s="211" t="s">
        <v>199</v>
      </c>
      <c r="H2519" s="4"/>
    </row>
    <row r="2520" spans="1:8" hidden="1" outlineLevel="2" x14ac:dyDescent="0.2"/>
    <row r="2521" spans="1:8" hidden="1" outlineLevel="2" x14ac:dyDescent="0.2"/>
    <row r="2522" spans="1:8" hidden="1" outlineLevel="2" x14ac:dyDescent="0.2">
      <c r="B2522" s="33" t="s">
        <v>1380</v>
      </c>
    </row>
    <row r="2523" spans="1:8" s="208" customFormat="1" hidden="1" outlineLevel="2" x14ac:dyDescent="0.2">
      <c r="A2523" s="217"/>
      <c r="B2523" s="217"/>
      <c r="C2523" s="218"/>
      <c r="D2523" s="219"/>
      <c r="E2523" s="208" t="str">
        <f xml:space="preserve"> Calc!E$1138</f>
        <v xml:space="preserve">Ofwat - PR24 Major projects revenue adjustment eligible for tax uplift in 2027-28 CPIH FYA prices (WR) </v>
      </c>
      <c r="F2523" s="209">
        <f xml:space="preserve"> Calc!F$1138</f>
        <v>0</v>
      </c>
      <c r="G2523" s="208" t="str">
        <f xml:space="preserve"> Calc!G$1138</f>
        <v>£m</v>
      </c>
      <c r="H2523" s="209"/>
    </row>
    <row r="2524" spans="1:8" s="208" customFormat="1" hidden="1" outlineLevel="2" x14ac:dyDescent="0.2">
      <c r="A2524" s="217"/>
      <c r="B2524" s="217"/>
      <c r="C2524" s="218"/>
      <c r="D2524" s="219"/>
      <c r="E2524" s="208" t="str">
        <f xml:space="preserve"> Calc!E$1139</f>
        <v xml:space="preserve">Ofwat - PR24 Major projects revenue adjustment eligible for tax uplift in 2027-28 CPIH FYA prices (WN) </v>
      </c>
      <c r="F2524" s="209">
        <f xml:space="preserve"> Calc!F$1139</f>
        <v>0</v>
      </c>
      <c r="G2524" s="208" t="str">
        <f xml:space="preserve"> Calc!G$1139</f>
        <v>£m</v>
      </c>
      <c r="H2524" s="209"/>
    </row>
    <row r="2525" spans="1:8" s="208" customFormat="1" hidden="1" outlineLevel="2" x14ac:dyDescent="0.2">
      <c r="A2525" s="217"/>
      <c r="B2525" s="217"/>
      <c r="C2525" s="218"/>
      <c r="D2525" s="219"/>
      <c r="E2525" s="208" t="str">
        <f xml:space="preserve"> Calc!E$1140</f>
        <v xml:space="preserve">Ofwat - PR24 Major projects revenue adjustment eligible for tax uplift in 2027-28 CPIH FYA prices (WWN) </v>
      </c>
      <c r="F2525" s="209">
        <f xml:space="preserve"> Calc!F$1140</f>
        <v>0</v>
      </c>
      <c r="G2525" s="208" t="str">
        <f xml:space="preserve"> Calc!G$1140</f>
        <v>£m</v>
      </c>
      <c r="H2525" s="209"/>
    </row>
    <row r="2526" spans="1:8" s="208" customFormat="1" hidden="1" outlineLevel="2" x14ac:dyDescent="0.2">
      <c r="A2526" s="217"/>
      <c r="B2526" s="217"/>
      <c r="C2526" s="218"/>
      <c r="D2526" s="219"/>
      <c r="E2526" s="208" t="str">
        <f xml:space="preserve"> Calc!E$1141</f>
        <v xml:space="preserve">Ofwat - PR24 Major projects revenue adjustment eligible for tax uplift in 2027-28 CPIH FYA prices (BR) </v>
      </c>
      <c r="F2526" s="209">
        <f xml:space="preserve"> Calc!F$1141</f>
        <v>0</v>
      </c>
      <c r="G2526" s="208" t="str">
        <f xml:space="preserve"> Calc!G$1141</f>
        <v>£m</v>
      </c>
      <c r="H2526" s="209"/>
    </row>
    <row r="2527" spans="1:8" s="208" customFormat="1" hidden="1" outlineLevel="2" x14ac:dyDescent="0.2">
      <c r="A2527" s="217"/>
      <c r="B2527" s="217"/>
      <c r="C2527" s="218"/>
      <c r="D2527" s="219"/>
      <c r="E2527" s="208" t="str">
        <f xml:space="preserve"> Calc!E$1142</f>
        <v xml:space="preserve">Ofwat - PR24 Major projects revenue adjustment eligible for tax uplift in 2027-28 CPIH FYA prices (ADDN1) </v>
      </c>
      <c r="F2527" s="209">
        <f xml:space="preserve"> Calc!F$1142</f>
        <v>0</v>
      </c>
      <c r="G2527" s="208" t="str">
        <f xml:space="preserve"> Calc!G$1142</f>
        <v>£m</v>
      </c>
      <c r="H2527" s="209"/>
    </row>
    <row r="2528" spans="1:8" s="208" customFormat="1" hidden="1" outlineLevel="2" x14ac:dyDescent="0.2">
      <c r="A2528" s="217"/>
      <c r="B2528" s="217"/>
      <c r="C2528" s="218"/>
      <c r="D2528" s="219"/>
      <c r="E2528" s="208" t="str">
        <f xml:space="preserve"> Calc!E$1143</f>
        <v xml:space="preserve">Ofwat - PR24 Major projects revenue adjustment eligible for tax uplift in 2027-28 CPIH FYA prices (ADDN2) </v>
      </c>
      <c r="F2528" s="209">
        <f xml:space="preserve"> Calc!F$1143</f>
        <v>0</v>
      </c>
      <c r="G2528" s="208" t="str">
        <f xml:space="preserve"> Calc!G$1143</f>
        <v>£m</v>
      </c>
      <c r="H2528" s="209"/>
    </row>
    <row r="2529" spans="1:8" s="208" customFormat="1" hidden="1" outlineLevel="2" x14ac:dyDescent="0.2">
      <c r="A2529" s="217"/>
      <c r="B2529" s="217"/>
      <c r="C2529" s="218"/>
      <c r="D2529" s="219"/>
      <c r="E2529" s="208" t="str">
        <f xml:space="preserve"> Calc!E$1144</f>
        <v xml:space="preserve">Ofwat - PR24 Major projects revenue adjustment eligible for tax uplift in 2027-28 CPIH FYA prices (Residential retail) </v>
      </c>
      <c r="F2529" s="209">
        <f xml:space="preserve"> Calc!F$1144</f>
        <v>0</v>
      </c>
      <c r="G2529" s="208" t="str">
        <f xml:space="preserve"> Calc!G$1144</f>
        <v>£m</v>
      </c>
      <c r="H2529" s="209"/>
    </row>
    <row r="2530" spans="1:8" s="208" customFormat="1" hidden="1" outlineLevel="2" x14ac:dyDescent="0.2">
      <c r="A2530" s="217"/>
      <c r="B2530" s="217"/>
      <c r="C2530" s="218"/>
      <c r="D2530" s="219"/>
      <c r="E2530" s="208" t="str">
        <f xml:space="preserve"> Calc!E$1145</f>
        <v xml:space="preserve">Ofwat - PR24 Major projects revenue adjustment eligible for tax uplift in 2027-28 CPIH FYA prices (Business retail) </v>
      </c>
      <c r="F2530" s="209">
        <f xml:space="preserve"> Calc!F$1145</f>
        <v>0</v>
      </c>
      <c r="G2530" s="208" t="str">
        <f xml:space="preserve"> Calc!G$1145</f>
        <v>£m</v>
      </c>
      <c r="H2530" s="209"/>
    </row>
    <row r="2531" spans="1:8" hidden="1" outlineLevel="2" x14ac:dyDescent="0.2">
      <c r="A2531" s="3"/>
      <c r="B2531" s="3"/>
      <c r="C2531" s="10"/>
      <c r="D2531" s="11"/>
      <c r="E2531" s="211" t="s">
        <v>1380</v>
      </c>
      <c r="F2531" s="212">
        <f xml:space="preserve"> INDEX( $F$2523:$F$2530,MATCH("*(ADDN1)*", $E$2523:$E$2530,0 ))</f>
        <v>0</v>
      </c>
      <c r="G2531" s="211" t="s">
        <v>199</v>
      </c>
      <c r="H2531" s="4"/>
    </row>
    <row r="2532" spans="1:8" hidden="1" outlineLevel="2" x14ac:dyDescent="0.2"/>
    <row r="2533" spans="1:8" hidden="1" outlineLevel="2" x14ac:dyDescent="0.2"/>
    <row r="2534" spans="1:8" hidden="1" outlineLevel="2" x14ac:dyDescent="0.2">
      <c r="B2534" s="33" t="s">
        <v>3072</v>
      </c>
    </row>
    <row r="2535" spans="1:8" s="208" customFormat="1" hidden="1" outlineLevel="2" x14ac:dyDescent="0.2">
      <c r="A2535" s="217"/>
      <c r="B2535" s="217"/>
      <c r="C2535" s="218"/>
      <c r="D2535" s="219"/>
      <c r="E2535" s="208" t="str">
        <f xml:space="preserve"> Calc!E$1165</f>
        <v xml:space="preserve">Ofwat - PR24 Cost change process revenue adjustment eligible for tax uplift in 2027-28 CPIH FYA prices (WR) </v>
      </c>
      <c r="F2535" s="209">
        <f xml:space="preserve"> Calc!F$1165</f>
        <v>0</v>
      </c>
      <c r="G2535" s="208" t="str">
        <f xml:space="preserve"> Calc!G$1165</f>
        <v>£m</v>
      </c>
      <c r="H2535" s="209"/>
    </row>
    <row r="2536" spans="1:8" s="208" customFormat="1" hidden="1" outlineLevel="2" x14ac:dyDescent="0.2">
      <c r="A2536" s="217"/>
      <c r="B2536" s="217"/>
      <c r="C2536" s="218"/>
      <c r="D2536" s="219"/>
      <c r="E2536" s="208" t="str">
        <f xml:space="preserve"> Calc!E$1166</f>
        <v xml:space="preserve">Ofwat - PR24 Cost change process revenue adjustment eligible for tax uplift in 2027-28 CPIH FYA prices (WN) </v>
      </c>
      <c r="F2536" s="209">
        <f xml:space="preserve"> Calc!F$1166</f>
        <v>0</v>
      </c>
      <c r="G2536" s="208" t="str">
        <f xml:space="preserve"> Calc!G$1166</f>
        <v>£m</v>
      </c>
      <c r="H2536" s="209"/>
    </row>
    <row r="2537" spans="1:8" s="208" customFormat="1" hidden="1" outlineLevel="2" x14ac:dyDescent="0.2">
      <c r="A2537" s="217"/>
      <c r="B2537" s="217"/>
      <c r="C2537" s="218"/>
      <c r="D2537" s="219"/>
      <c r="E2537" s="208" t="str">
        <f xml:space="preserve"> Calc!E$1167</f>
        <v xml:space="preserve">Ofwat - PR24 Cost change process revenue adjustment eligible for tax uplift in 2027-28 CPIH FYA prices (WWN) </v>
      </c>
      <c r="F2537" s="209">
        <f xml:space="preserve"> Calc!F$1167</f>
        <v>0</v>
      </c>
      <c r="G2537" s="208" t="str">
        <f xml:space="preserve"> Calc!G$1167</f>
        <v>£m</v>
      </c>
      <c r="H2537" s="209"/>
    </row>
    <row r="2538" spans="1:8" s="208" customFormat="1" hidden="1" outlineLevel="2" x14ac:dyDescent="0.2">
      <c r="A2538" s="217"/>
      <c r="B2538" s="217"/>
      <c r="C2538" s="218"/>
      <c r="D2538" s="219"/>
      <c r="E2538" s="208" t="str">
        <f xml:space="preserve"> Calc!E$1168</f>
        <v xml:space="preserve">Ofwat - PR24 Cost change process revenue adjustment eligible for tax uplift in 2027-28 CPIH FYA prices (BR) </v>
      </c>
      <c r="F2538" s="209">
        <f xml:space="preserve"> Calc!F$1168</f>
        <v>0</v>
      </c>
      <c r="G2538" s="208" t="str">
        <f xml:space="preserve"> Calc!G$1168</f>
        <v>£m</v>
      </c>
      <c r="H2538" s="209"/>
    </row>
    <row r="2539" spans="1:8" s="208" customFormat="1" hidden="1" outlineLevel="2" x14ac:dyDescent="0.2">
      <c r="A2539" s="217"/>
      <c r="B2539" s="217"/>
      <c r="C2539" s="218"/>
      <c r="D2539" s="219"/>
      <c r="E2539" s="208" t="str">
        <f xml:space="preserve"> Calc!E$1169</f>
        <v xml:space="preserve">Ofwat - PR24 Cost change process revenue adjustment eligible for tax uplift in 2027-28 CPIH FYA prices (ADDN1) </v>
      </c>
      <c r="F2539" s="209">
        <f xml:space="preserve"> Calc!F$1169</f>
        <v>0</v>
      </c>
      <c r="G2539" s="208" t="str">
        <f xml:space="preserve"> Calc!G$1169</f>
        <v>£m</v>
      </c>
      <c r="H2539" s="209"/>
    </row>
    <row r="2540" spans="1:8" s="208" customFormat="1" hidden="1" outlineLevel="2" x14ac:dyDescent="0.2">
      <c r="A2540" s="217"/>
      <c r="B2540" s="217"/>
      <c r="C2540" s="218"/>
      <c r="D2540" s="219"/>
      <c r="E2540" s="208" t="str">
        <f xml:space="preserve"> Calc!E$1170</f>
        <v xml:space="preserve">Ofwat - PR24 Cost change process revenue adjustment eligible for tax uplift in 2027-28 CPIH FYA prices (ADDN2) </v>
      </c>
      <c r="F2540" s="209">
        <f xml:space="preserve"> Calc!F$1170</f>
        <v>0</v>
      </c>
      <c r="G2540" s="208" t="str">
        <f xml:space="preserve"> Calc!G$1170</f>
        <v>£m</v>
      </c>
      <c r="H2540" s="209"/>
    </row>
    <row r="2541" spans="1:8" s="208" customFormat="1" hidden="1" outlineLevel="2" x14ac:dyDescent="0.2">
      <c r="A2541" s="217"/>
      <c r="B2541" s="217"/>
      <c r="C2541" s="218"/>
      <c r="D2541" s="219"/>
      <c r="E2541" s="208" t="str">
        <f xml:space="preserve"> Calc!E$1171</f>
        <v xml:space="preserve">Ofwat - PR24 Cost change process revenue adjustment eligible for tax uplift in 2027-28 CPIH FYA prices (Residential retail) </v>
      </c>
      <c r="F2541" s="209">
        <f xml:space="preserve"> Calc!F$1171</f>
        <v>0</v>
      </c>
      <c r="G2541" s="208" t="str">
        <f xml:space="preserve"> Calc!G$1171</f>
        <v>£m</v>
      </c>
      <c r="H2541" s="209"/>
    </row>
    <row r="2542" spans="1:8" s="208" customFormat="1" hidden="1" outlineLevel="2" x14ac:dyDescent="0.2">
      <c r="A2542" s="217"/>
      <c r="B2542" s="217"/>
      <c r="C2542" s="218"/>
      <c r="D2542" s="219"/>
      <c r="E2542" s="208" t="str">
        <f xml:space="preserve"> Calc!E$1172</f>
        <v xml:space="preserve">Ofwat - PR24 Cost change process revenue adjustment eligible for tax uplift in 2027-28 CPIH FYA prices (Business retail) </v>
      </c>
      <c r="F2542" s="209">
        <f xml:space="preserve"> Calc!F$1172</f>
        <v>0</v>
      </c>
      <c r="G2542" s="208" t="str">
        <f xml:space="preserve"> Calc!G$1172</f>
        <v>£m</v>
      </c>
      <c r="H2542" s="209"/>
    </row>
    <row r="2543" spans="1:8" hidden="1" outlineLevel="2" x14ac:dyDescent="0.2">
      <c r="A2543" s="3"/>
      <c r="B2543" s="3"/>
      <c r="C2543" s="10"/>
      <c r="D2543" s="11"/>
      <c r="E2543" s="211" t="s">
        <v>3072</v>
      </c>
      <c r="F2543" s="212">
        <f xml:space="preserve"> INDEX( $F$2535:$F$2542,MATCH("*(ADDN1)*", $E$2535:$E$2542,0 ))</f>
        <v>0</v>
      </c>
      <c r="G2543" s="211" t="s">
        <v>199</v>
      </c>
      <c r="H2543" s="4"/>
    </row>
    <row r="2544" spans="1:8" hidden="1" outlineLevel="2" x14ac:dyDescent="0.2"/>
    <row r="2545" spans="1:8" hidden="1" outlineLevel="2" x14ac:dyDescent="0.2"/>
    <row r="2546" spans="1:8" hidden="1" outlineLevel="2" x14ac:dyDescent="0.2">
      <c r="B2546" s="33" t="s">
        <v>958</v>
      </c>
    </row>
    <row r="2547" spans="1:8" s="208" customFormat="1" hidden="1" outlineLevel="2" x14ac:dyDescent="0.2">
      <c r="A2547" s="217"/>
      <c r="B2547" s="217"/>
      <c r="C2547" s="218"/>
      <c r="D2547" s="219"/>
      <c r="E2547" s="208" t="str">
        <f xml:space="preserve"> Calc!E$1192</f>
        <v xml:space="preserve">Ofwat - PR24 Havant Thicket - cost of debt revenue adjustment eligible for tax uplift in 2027-28 CPIH FYA prices (WR) </v>
      </c>
      <c r="F2547" s="209">
        <f xml:space="preserve"> Calc!F$1192</f>
        <v>0</v>
      </c>
      <c r="G2547" s="208" t="str">
        <f xml:space="preserve"> Calc!G$1192</f>
        <v>£m</v>
      </c>
      <c r="H2547" s="209"/>
    </row>
    <row r="2548" spans="1:8" s="208" customFormat="1" hidden="1" outlineLevel="2" x14ac:dyDescent="0.2">
      <c r="A2548" s="217"/>
      <c r="B2548" s="217"/>
      <c r="C2548" s="218"/>
      <c r="D2548" s="219"/>
      <c r="E2548" s="208" t="str">
        <f xml:space="preserve"> Calc!E$1193</f>
        <v xml:space="preserve">Ofwat - PR24 Havant Thicket - cost of debt revenue adjustment eligible for tax uplift in 2027-28 CPIH FYA prices (WN) </v>
      </c>
      <c r="F2548" s="209">
        <f xml:space="preserve"> Calc!F$1193</f>
        <v>0</v>
      </c>
      <c r="G2548" s="208" t="str">
        <f xml:space="preserve"> Calc!G$1193</f>
        <v>£m</v>
      </c>
      <c r="H2548" s="209"/>
    </row>
    <row r="2549" spans="1:8" s="208" customFormat="1" hidden="1" outlineLevel="2" x14ac:dyDescent="0.2">
      <c r="A2549" s="217"/>
      <c r="B2549" s="217"/>
      <c r="C2549" s="218"/>
      <c r="D2549" s="219"/>
      <c r="E2549" s="208" t="str">
        <f xml:space="preserve"> Calc!E$1194</f>
        <v xml:space="preserve">Ofwat - PR24 Havant Thicket - cost of debt revenue adjustment eligible for tax uplift in 2027-28 CPIH FYA prices (WWN) </v>
      </c>
      <c r="F2549" s="209">
        <f xml:space="preserve"> Calc!F$1194</f>
        <v>0</v>
      </c>
      <c r="G2549" s="208" t="str">
        <f xml:space="preserve"> Calc!G$1194</f>
        <v>£m</v>
      </c>
      <c r="H2549" s="209"/>
    </row>
    <row r="2550" spans="1:8" s="208" customFormat="1" hidden="1" outlineLevel="2" x14ac:dyDescent="0.2">
      <c r="A2550" s="217"/>
      <c r="B2550" s="217"/>
      <c r="C2550" s="218"/>
      <c r="D2550" s="219"/>
      <c r="E2550" s="208" t="str">
        <f xml:space="preserve"> Calc!E$1195</f>
        <v xml:space="preserve">Ofwat - PR24 Havant Thicket - cost of debt revenue adjustment eligible for tax uplift in 2027-28 CPIH FYA prices (BR) </v>
      </c>
      <c r="F2550" s="209">
        <f xml:space="preserve"> Calc!F$1195</f>
        <v>0</v>
      </c>
      <c r="G2550" s="208" t="str">
        <f xml:space="preserve"> Calc!G$1195</f>
        <v>£m</v>
      </c>
      <c r="H2550" s="209"/>
    </row>
    <row r="2551" spans="1:8" s="208" customFormat="1" hidden="1" outlineLevel="2" x14ac:dyDescent="0.2">
      <c r="A2551" s="217"/>
      <c r="B2551" s="217"/>
      <c r="C2551" s="218"/>
      <c r="D2551" s="219"/>
      <c r="E2551" s="208" t="str">
        <f xml:space="preserve"> Calc!E$1196</f>
        <v xml:space="preserve">Ofwat - PR24 Havant Thicket - cost of debt revenue adjustment eligible for tax uplift in 2027-28 CPIH FYA prices (ADDN1) </v>
      </c>
      <c r="F2551" s="209">
        <f xml:space="preserve"> Calc!F$1196</f>
        <v>0</v>
      </c>
      <c r="G2551" s="208" t="str">
        <f xml:space="preserve"> Calc!G$1196</f>
        <v>£m</v>
      </c>
      <c r="H2551" s="209"/>
    </row>
    <row r="2552" spans="1:8" s="208" customFormat="1" hidden="1" outlineLevel="2" x14ac:dyDescent="0.2">
      <c r="A2552" s="217"/>
      <c r="B2552" s="217"/>
      <c r="C2552" s="218"/>
      <c r="D2552" s="219"/>
      <c r="E2552" s="208" t="str">
        <f xml:space="preserve"> Calc!E$1197</f>
        <v xml:space="preserve">Ofwat - PR24 Havant Thicket - cost of debt revenue adjustment eligible for tax uplift in 2027-28 CPIH FYA prices (ADDN2) </v>
      </c>
      <c r="F2552" s="209">
        <f xml:space="preserve"> Calc!F$1197</f>
        <v>0</v>
      </c>
      <c r="G2552" s="208" t="str">
        <f xml:space="preserve"> Calc!G$1197</f>
        <v>£m</v>
      </c>
      <c r="H2552" s="209"/>
    </row>
    <row r="2553" spans="1:8" s="208" customFormat="1" hidden="1" outlineLevel="2" x14ac:dyDescent="0.2">
      <c r="A2553" s="217"/>
      <c r="B2553" s="217"/>
      <c r="C2553" s="218"/>
      <c r="D2553" s="219"/>
      <c r="E2553" s="208" t="str">
        <f xml:space="preserve"> Calc!E$1198</f>
        <v xml:space="preserve">Ofwat - PR24 Havant Thicket - cost of debt revenue adjustment eligible for tax uplift in 2027-28 CPIH FYA prices (Residential retail) </v>
      </c>
      <c r="F2553" s="209">
        <f xml:space="preserve"> Calc!F$1198</f>
        <v>0</v>
      </c>
      <c r="G2553" s="208" t="str">
        <f xml:space="preserve"> Calc!G$1198</f>
        <v>£m</v>
      </c>
      <c r="H2553" s="209"/>
    </row>
    <row r="2554" spans="1:8" s="208" customFormat="1" hidden="1" outlineLevel="2" x14ac:dyDescent="0.2">
      <c r="A2554" s="217"/>
      <c r="B2554" s="217"/>
      <c r="C2554" s="218"/>
      <c r="D2554" s="219"/>
      <c r="E2554" s="208" t="str">
        <f xml:space="preserve"> Calc!E$1199</f>
        <v xml:space="preserve">Ofwat - PR24 Havant Thicket - cost of debt revenue adjustment eligible for tax uplift in 2027-28 CPIH FYA prices (Business retail) </v>
      </c>
      <c r="F2554" s="209">
        <f xml:space="preserve"> Calc!F$1199</f>
        <v>0</v>
      </c>
      <c r="G2554" s="208" t="str">
        <f xml:space="preserve"> Calc!G$1199</f>
        <v>£m</v>
      </c>
      <c r="H2554" s="209"/>
    </row>
    <row r="2555" spans="1:8" hidden="1" outlineLevel="2" x14ac:dyDescent="0.2">
      <c r="A2555" s="3"/>
      <c r="B2555" s="3"/>
      <c r="C2555" s="10"/>
      <c r="D2555" s="11"/>
      <c r="E2555" s="211" t="s">
        <v>958</v>
      </c>
      <c r="F2555" s="212">
        <f xml:space="preserve"> INDEX( $F$2547:$F$2554,MATCH("*(ADDN1)*", $E$2547:$E$2554,0 ))</f>
        <v>0</v>
      </c>
      <c r="G2555" s="211" t="s">
        <v>199</v>
      </c>
      <c r="H2555" s="4"/>
    </row>
    <row r="2556" spans="1:8" hidden="1" outlineLevel="2" x14ac:dyDescent="0.2"/>
    <row r="2557" spans="1:8" hidden="1" outlineLevel="2" x14ac:dyDescent="0.2"/>
    <row r="2558" spans="1:8" hidden="1" outlineLevel="2" x14ac:dyDescent="0.2">
      <c r="B2558" s="33" t="s">
        <v>74</v>
      </c>
    </row>
    <row r="2559" spans="1:8" s="208" customFormat="1" hidden="1" outlineLevel="2" x14ac:dyDescent="0.2">
      <c r="A2559" s="217"/>
      <c r="B2559" s="217"/>
      <c r="C2559" s="218"/>
      <c r="D2559" s="219"/>
      <c r="E2559" s="208" t="str">
        <f xml:space="preserve"> Calc!E$1219</f>
        <v xml:space="preserve">Ofwat - PR24 Innovation and water efficiency revenue adjustment eligible for tax uplift in 2027-28 CPIH FYA prices (WR) </v>
      </c>
      <c r="F2559" s="209">
        <f xml:space="preserve"> Calc!F$1219</f>
        <v>0</v>
      </c>
      <c r="G2559" s="208" t="str">
        <f xml:space="preserve"> Calc!G$1219</f>
        <v>£m</v>
      </c>
      <c r="H2559" s="209"/>
    </row>
    <row r="2560" spans="1:8" s="208" customFormat="1" hidden="1" outlineLevel="2" x14ac:dyDescent="0.2">
      <c r="A2560" s="217"/>
      <c r="B2560" s="217"/>
      <c r="C2560" s="218"/>
      <c r="D2560" s="219"/>
      <c r="E2560" s="208" t="str">
        <f xml:space="preserve"> Calc!E$1220</f>
        <v xml:space="preserve">Ofwat - PR24 Innovation and water efficiency revenue adjustment eligible for tax uplift in 2027-28 CPIH FYA prices (WN) </v>
      </c>
      <c r="F2560" s="209">
        <f xml:space="preserve"> Calc!F$1220</f>
        <v>0</v>
      </c>
      <c r="G2560" s="208" t="str">
        <f xml:space="preserve"> Calc!G$1220</f>
        <v>£m</v>
      </c>
      <c r="H2560" s="209"/>
    </row>
    <row r="2561" spans="1:8" s="208" customFormat="1" hidden="1" outlineLevel="2" x14ac:dyDescent="0.2">
      <c r="A2561" s="217"/>
      <c r="B2561" s="217"/>
      <c r="C2561" s="218"/>
      <c r="D2561" s="219"/>
      <c r="E2561" s="208" t="str">
        <f xml:space="preserve"> Calc!E$1221</f>
        <v xml:space="preserve">Ofwat - PR24 Innovation and water efficiency revenue adjustment eligible for tax uplift in 2027-28 CPIH FYA prices (WWN) </v>
      </c>
      <c r="F2561" s="209">
        <f xml:space="preserve"> Calc!F$1221</f>
        <v>0</v>
      </c>
      <c r="G2561" s="208" t="str">
        <f xml:space="preserve"> Calc!G$1221</f>
        <v>£m</v>
      </c>
      <c r="H2561" s="209"/>
    </row>
    <row r="2562" spans="1:8" s="208" customFormat="1" hidden="1" outlineLevel="2" x14ac:dyDescent="0.2">
      <c r="A2562" s="217"/>
      <c r="B2562" s="217"/>
      <c r="C2562" s="218"/>
      <c r="D2562" s="219"/>
      <c r="E2562" s="208" t="str">
        <f xml:space="preserve"> Calc!E$1222</f>
        <v xml:space="preserve">Ofwat - PR24 Innovation and water efficiency revenue adjustment eligible for tax uplift in 2027-28 CPIH FYA prices (BR) </v>
      </c>
      <c r="F2562" s="209">
        <f xml:space="preserve"> Calc!F$1222</f>
        <v>0</v>
      </c>
      <c r="G2562" s="208" t="str">
        <f xml:space="preserve"> Calc!G$1222</f>
        <v>£m</v>
      </c>
      <c r="H2562" s="209"/>
    </row>
    <row r="2563" spans="1:8" s="208" customFormat="1" hidden="1" outlineLevel="2" x14ac:dyDescent="0.2">
      <c r="A2563" s="217"/>
      <c r="B2563" s="217"/>
      <c r="C2563" s="218"/>
      <c r="D2563" s="219"/>
      <c r="E2563" s="208" t="str">
        <f xml:space="preserve"> Calc!E$1223</f>
        <v xml:space="preserve">Ofwat - PR24 Innovation and water efficiency revenue adjustment eligible for tax uplift in 2027-28 CPIH FYA prices (ADDN1) </v>
      </c>
      <c r="F2563" s="209">
        <f xml:space="preserve"> Calc!F$1223</f>
        <v>0</v>
      </c>
      <c r="G2563" s="208" t="str">
        <f xml:space="preserve"> Calc!G$1223</f>
        <v>£m</v>
      </c>
      <c r="H2563" s="209"/>
    </row>
    <row r="2564" spans="1:8" s="208" customFormat="1" hidden="1" outlineLevel="2" x14ac:dyDescent="0.2">
      <c r="A2564" s="217"/>
      <c r="B2564" s="217"/>
      <c r="C2564" s="218"/>
      <c r="D2564" s="219"/>
      <c r="E2564" s="208" t="str">
        <f xml:space="preserve"> Calc!E$1224</f>
        <v xml:space="preserve">Ofwat - PR24 Innovation and water efficiency revenue adjustment eligible for tax uplift in 2027-28 CPIH FYA prices (ADDN2) </v>
      </c>
      <c r="F2564" s="209">
        <f xml:space="preserve"> Calc!F$1224</f>
        <v>0</v>
      </c>
      <c r="G2564" s="208" t="str">
        <f xml:space="preserve"> Calc!G$1224</f>
        <v>£m</v>
      </c>
      <c r="H2564" s="209"/>
    </row>
    <row r="2565" spans="1:8" s="208" customFormat="1" hidden="1" outlineLevel="2" x14ac:dyDescent="0.2">
      <c r="A2565" s="217"/>
      <c r="B2565" s="217"/>
      <c r="C2565" s="218"/>
      <c r="D2565" s="219"/>
      <c r="E2565" s="208" t="str">
        <f xml:space="preserve"> Calc!E$1225</f>
        <v xml:space="preserve">Ofwat - PR24 Innovation and water efficiency revenue adjustment eligible for tax uplift in 2027-28 CPIH FYA prices (Residential retail) </v>
      </c>
      <c r="F2565" s="209">
        <f xml:space="preserve"> Calc!F$1225</f>
        <v>0</v>
      </c>
      <c r="G2565" s="208" t="str">
        <f xml:space="preserve"> Calc!G$1225</f>
        <v>£m</v>
      </c>
      <c r="H2565" s="209"/>
    </row>
    <row r="2566" spans="1:8" s="208" customFormat="1" hidden="1" outlineLevel="2" x14ac:dyDescent="0.2">
      <c r="A2566" s="217"/>
      <c r="B2566" s="217"/>
      <c r="C2566" s="218"/>
      <c r="D2566" s="219"/>
      <c r="E2566" s="208" t="str">
        <f xml:space="preserve"> Calc!E$1226</f>
        <v xml:space="preserve">Ofwat - PR24 Innovation and water efficiency revenue adjustment eligible for tax uplift in 2027-28 CPIH FYA prices (Business retail) </v>
      </c>
      <c r="F2566" s="209">
        <f xml:space="preserve"> Calc!F$1226</f>
        <v>0</v>
      </c>
      <c r="G2566" s="208" t="str">
        <f xml:space="preserve"> Calc!G$1226</f>
        <v>£m</v>
      </c>
      <c r="H2566" s="209"/>
    </row>
    <row r="2567" spans="1:8" hidden="1" outlineLevel="2" x14ac:dyDescent="0.2">
      <c r="A2567" s="3"/>
      <c r="B2567" s="3"/>
      <c r="C2567" s="10"/>
      <c r="D2567" s="11"/>
      <c r="E2567" s="211" t="s">
        <v>74</v>
      </c>
      <c r="F2567" s="212">
        <f xml:space="preserve"> INDEX( $F$2559:$F$2566,MATCH("*(ADDN1)*", $E$2559:$E$2566,0 ))</f>
        <v>0</v>
      </c>
      <c r="G2567" s="211" t="s">
        <v>199</v>
      </c>
      <c r="H2567" s="4"/>
    </row>
    <row r="2568" spans="1:8" hidden="1" outlineLevel="2" x14ac:dyDescent="0.2"/>
    <row r="2569" spans="1:8" hidden="1" outlineLevel="2" x14ac:dyDescent="0.2"/>
    <row r="2570" spans="1:8" hidden="1" outlineLevel="2" x14ac:dyDescent="0.2">
      <c r="B2570" s="33" t="s">
        <v>1959</v>
      </c>
    </row>
    <row r="2571" spans="1:8" s="208" customFormat="1" hidden="1" outlineLevel="2" x14ac:dyDescent="0.2">
      <c r="A2571" s="217"/>
      <c r="B2571" s="217"/>
      <c r="C2571" s="218"/>
      <c r="D2571" s="219"/>
      <c r="E2571" s="208" t="str">
        <f xml:space="preserve"> Calc!E$1246</f>
        <v xml:space="preserve">Ofwat - PR24 QAA revenue adjustment eligible for tax uplift in 2027-28 CPIH FYA prices (WR) </v>
      </c>
      <c r="F2571" s="209">
        <f xml:space="preserve"> Calc!F$1246</f>
        <v>0</v>
      </c>
      <c r="G2571" s="208" t="str">
        <f xml:space="preserve"> Calc!G$1246</f>
        <v>£m</v>
      </c>
      <c r="H2571" s="209"/>
    </row>
    <row r="2572" spans="1:8" s="208" customFormat="1" hidden="1" outlineLevel="2" x14ac:dyDescent="0.2">
      <c r="A2572" s="217"/>
      <c r="B2572" s="217"/>
      <c r="C2572" s="218"/>
      <c r="D2572" s="219"/>
      <c r="E2572" s="208" t="str">
        <f xml:space="preserve"> Calc!E$1247</f>
        <v xml:space="preserve">Ofwat - PR24 QAA revenue adjustment eligible for tax uplift in 2027-28 CPIH FYA prices (WN) </v>
      </c>
      <c r="F2572" s="209">
        <f xml:space="preserve"> Calc!F$1247</f>
        <v>0</v>
      </c>
      <c r="G2572" s="208" t="str">
        <f xml:space="preserve"> Calc!G$1247</f>
        <v>£m</v>
      </c>
      <c r="H2572" s="209"/>
    </row>
    <row r="2573" spans="1:8" s="208" customFormat="1" hidden="1" outlineLevel="2" x14ac:dyDescent="0.2">
      <c r="A2573" s="217"/>
      <c r="B2573" s="217"/>
      <c r="C2573" s="218"/>
      <c r="D2573" s="219"/>
      <c r="E2573" s="208" t="str">
        <f xml:space="preserve"> Calc!E$1248</f>
        <v xml:space="preserve">Ofwat - PR24 QAA revenue adjustment eligible for tax uplift in 2027-28 CPIH FYA prices (WWN) </v>
      </c>
      <c r="F2573" s="209">
        <f xml:space="preserve"> Calc!F$1248</f>
        <v>0</v>
      </c>
      <c r="G2573" s="208" t="str">
        <f xml:space="preserve"> Calc!G$1248</f>
        <v>£m</v>
      </c>
      <c r="H2573" s="209"/>
    </row>
    <row r="2574" spans="1:8" s="208" customFormat="1" hidden="1" outlineLevel="2" x14ac:dyDescent="0.2">
      <c r="A2574" s="217"/>
      <c r="B2574" s="217"/>
      <c r="C2574" s="218"/>
      <c r="D2574" s="219"/>
      <c r="E2574" s="208" t="str">
        <f xml:space="preserve"> Calc!E$1249</f>
        <v xml:space="preserve">Ofwat - PR24 QAA revenue adjustment eligible for tax uplift in 2027-28 CPIH FYA prices (BR) </v>
      </c>
      <c r="F2574" s="209">
        <f xml:space="preserve"> Calc!F$1249</f>
        <v>0</v>
      </c>
      <c r="G2574" s="208" t="str">
        <f xml:space="preserve"> Calc!G$1249</f>
        <v>£m</v>
      </c>
      <c r="H2574" s="209"/>
    </row>
    <row r="2575" spans="1:8" s="208" customFormat="1" hidden="1" outlineLevel="2" x14ac:dyDescent="0.2">
      <c r="A2575" s="217"/>
      <c r="B2575" s="217"/>
      <c r="C2575" s="218"/>
      <c r="D2575" s="219"/>
      <c r="E2575" s="208" t="str">
        <f xml:space="preserve"> Calc!E$1250</f>
        <v xml:space="preserve">Ofwat - PR24 QAA revenue adjustment eligible for tax uplift in 2027-28 CPIH FYA prices (ADDN1) </v>
      </c>
      <c r="F2575" s="209">
        <f xml:space="preserve"> Calc!F$1250</f>
        <v>0</v>
      </c>
      <c r="G2575" s="208" t="str">
        <f xml:space="preserve"> Calc!G$1250</f>
        <v>£m</v>
      </c>
      <c r="H2575" s="209"/>
    </row>
    <row r="2576" spans="1:8" s="208" customFormat="1" hidden="1" outlineLevel="2" x14ac:dyDescent="0.2">
      <c r="A2576" s="217"/>
      <c r="B2576" s="217"/>
      <c r="C2576" s="218"/>
      <c r="D2576" s="219"/>
      <c r="E2576" s="208" t="str">
        <f xml:space="preserve"> Calc!E$1251</f>
        <v xml:space="preserve">Ofwat - PR24 QAA revenue adjustment eligible for tax uplift in 2027-28 CPIH FYA prices (ADDN2) </v>
      </c>
      <c r="F2576" s="209">
        <f xml:space="preserve"> Calc!F$1251</f>
        <v>0</v>
      </c>
      <c r="G2576" s="208" t="str">
        <f xml:space="preserve"> Calc!G$1251</f>
        <v>£m</v>
      </c>
      <c r="H2576" s="209"/>
    </row>
    <row r="2577" spans="1:8" s="208" customFormat="1" hidden="1" outlineLevel="2" x14ac:dyDescent="0.2">
      <c r="A2577" s="217"/>
      <c r="B2577" s="217"/>
      <c r="C2577" s="218"/>
      <c r="D2577" s="219"/>
      <c r="E2577" s="208" t="str">
        <f xml:space="preserve"> Calc!E$1252</f>
        <v xml:space="preserve">Ofwat - PR24 QAA revenue adjustment eligible for tax uplift in 2027-28 CPIH FYA prices (Residential retail) </v>
      </c>
      <c r="F2577" s="209">
        <f xml:space="preserve"> Calc!F$1252</f>
        <v>0</v>
      </c>
      <c r="G2577" s="208" t="str">
        <f xml:space="preserve"> Calc!G$1252</f>
        <v>£m</v>
      </c>
      <c r="H2577" s="209"/>
    </row>
    <row r="2578" spans="1:8" s="208" customFormat="1" hidden="1" outlineLevel="2" x14ac:dyDescent="0.2">
      <c r="A2578" s="217"/>
      <c r="B2578" s="217"/>
      <c r="C2578" s="218"/>
      <c r="D2578" s="219"/>
      <c r="E2578" s="208" t="str">
        <f xml:space="preserve"> Calc!E$1253</f>
        <v xml:space="preserve">Ofwat - PR24 QAA revenue adjustment eligible for tax uplift in 2027-28 CPIH FYA prices (Business retail) </v>
      </c>
      <c r="F2578" s="209">
        <f xml:space="preserve"> Calc!F$1253</f>
        <v>0</v>
      </c>
      <c r="G2578" s="208" t="str">
        <f xml:space="preserve"> Calc!G$1253</f>
        <v>£m</v>
      </c>
      <c r="H2578" s="209"/>
    </row>
    <row r="2579" spans="1:8" hidden="1" outlineLevel="2" x14ac:dyDescent="0.2">
      <c r="A2579" s="3"/>
      <c r="B2579" s="3"/>
      <c r="C2579" s="10"/>
      <c r="D2579" s="11"/>
      <c r="E2579" s="211" t="s">
        <v>1959</v>
      </c>
      <c r="F2579" s="212">
        <f xml:space="preserve"> INDEX( $F$2571:$F$2578,MATCH("*(ADDN1)*", $E$2571:$E$2578,0 ))</f>
        <v>0</v>
      </c>
      <c r="G2579" s="211" t="s">
        <v>199</v>
      </c>
      <c r="H2579" s="4"/>
    </row>
    <row r="2580" spans="1:8" hidden="1" outlineLevel="2" x14ac:dyDescent="0.2"/>
    <row r="2581" spans="1:8" hidden="1" outlineLevel="2" x14ac:dyDescent="0.2"/>
    <row r="2582" spans="1:8" hidden="1" outlineLevel="2" x14ac:dyDescent="0.2">
      <c r="B2582" s="33" t="s">
        <v>774</v>
      </c>
    </row>
    <row r="2583" spans="1:8" s="208" customFormat="1" hidden="1" outlineLevel="2" x14ac:dyDescent="0.2">
      <c r="A2583" s="217"/>
      <c r="B2583" s="217"/>
      <c r="C2583" s="218"/>
      <c r="D2583" s="219"/>
      <c r="E2583" s="208" t="str">
        <f xml:space="preserve"> Calc!E$1273</f>
        <v xml:space="preserve">Ofwat - Other revenue adjustment eligible for tax uplift in 2027-28 CPIH FYA prices (WR) </v>
      </c>
      <c r="F2583" s="209">
        <f xml:space="preserve"> Calc!F$1273</f>
        <v>0</v>
      </c>
      <c r="G2583" s="208" t="str">
        <f xml:space="preserve"> Calc!G$1273</f>
        <v>£m</v>
      </c>
      <c r="H2583" s="209"/>
    </row>
    <row r="2584" spans="1:8" s="208" customFormat="1" hidden="1" outlineLevel="2" x14ac:dyDescent="0.2">
      <c r="A2584" s="217"/>
      <c r="B2584" s="217"/>
      <c r="C2584" s="218"/>
      <c r="D2584" s="219"/>
      <c r="E2584" s="208" t="str">
        <f xml:space="preserve"> Calc!E$1274</f>
        <v xml:space="preserve">Ofwat - Other revenue adjustment eligible for tax uplift in 2027-28 CPIH FYA prices (WN) </v>
      </c>
      <c r="F2584" s="209">
        <f xml:space="preserve"> Calc!F$1274</f>
        <v>0</v>
      </c>
      <c r="G2584" s="208" t="str">
        <f xml:space="preserve"> Calc!G$1274</f>
        <v>£m</v>
      </c>
      <c r="H2584" s="209"/>
    </row>
    <row r="2585" spans="1:8" s="208" customFormat="1" hidden="1" outlineLevel="2" x14ac:dyDescent="0.2">
      <c r="A2585" s="217"/>
      <c r="B2585" s="217"/>
      <c r="C2585" s="218"/>
      <c r="D2585" s="219"/>
      <c r="E2585" s="208" t="str">
        <f xml:space="preserve"> Calc!E$1275</f>
        <v xml:space="preserve">Ofwat - Other revenue adjustment eligible for tax uplift in 2027-28 CPIH FYA prices (WWN) </v>
      </c>
      <c r="F2585" s="209">
        <f xml:space="preserve"> Calc!F$1275</f>
        <v>0</v>
      </c>
      <c r="G2585" s="208" t="str">
        <f xml:space="preserve"> Calc!G$1275</f>
        <v>£m</v>
      </c>
      <c r="H2585" s="209"/>
    </row>
    <row r="2586" spans="1:8" s="208" customFormat="1" hidden="1" outlineLevel="2" x14ac:dyDescent="0.2">
      <c r="A2586" s="217"/>
      <c r="B2586" s="217"/>
      <c r="C2586" s="218"/>
      <c r="D2586" s="219"/>
      <c r="E2586" s="208" t="str">
        <f xml:space="preserve"> Calc!E$1276</f>
        <v xml:space="preserve">Ofwat - Other revenue adjustment eligible for tax uplift in 2027-28 CPIH FYA prices (BR) </v>
      </c>
      <c r="F2586" s="209">
        <f xml:space="preserve"> Calc!F$1276</f>
        <v>0</v>
      </c>
      <c r="G2586" s="208" t="str">
        <f xml:space="preserve"> Calc!G$1276</f>
        <v>£m</v>
      </c>
      <c r="H2586" s="209"/>
    </row>
    <row r="2587" spans="1:8" s="208" customFormat="1" hidden="1" outlineLevel="2" x14ac:dyDescent="0.2">
      <c r="A2587" s="217"/>
      <c r="B2587" s="217"/>
      <c r="C2587" s="218"/>
      <c r="D2587" s="219"/>
      <c r="E2587" s="208" t="str">
        <f xml:space="preserve"> Calc!E$1277</f>
        <v xml:space="preserve">Ofwat - Other revenue adjustment eligible for tax uplift in 2027-28 CPIH FYA prices (ADDN1) </v>
      </c>
      <c r="F2587" s="209">
        <f xml:space="preserve"> Calc!F$1277</f>
        <v>0</v>
      </c>
      <c r="G2587" s="208" t="str">
        <f xml:space="preserve"> Calc!G$1277</f>
        <v>£m</v>
      </c>
      <c r="H2587" s="209"/>
    </row>
    <row r="2588" spans="1:8" s="208" customFormat="1" hidden="1" outlineLevel="2" x14ac:dyDescent="0.2">
      <c r="A2588" s="217"/>
      <c r="B2588" s="217"/>
      <c r="C2588" s="218"/>
      <c r="D2588" s="219"/>
      <c r="E2588" s="208" t="str">
        <f xml:space="preserve"> Calc!E$1278</f>
        <v xml:space="preserve">Ofwat - Other revenue adjustment eligible for tax uplift in 2027-28 CPIH FYA prices (ADDN2) </v>
      </c>
      <c r="F2588" s="209">
        <f xml:space="preserve"> Calc!F$1278</f>
        <v>0</v>
      </c>
      <c r="G2588" s="208" t="str">
        <f xml:space="preserve"> Calc!G$1278</f>
        <v>£m</v>
      </c>
      <c r="H2588" s="209"/>
    </row>
    <row r="2589" spans="1:8" s="208" customFormat="1" hidden="1" outlineLevel="2" x14ac:dyDescent="0.2">
      <c r="A2589" s="217"/>
      <c r="B2589" s="217"/>
      <c r="C2589" s="218"/>
      <c r="D2589" s="219"/>
      <c r="E2589" s="208" t="str">
        <f xml:space="preserve"> Calc!E$1279</f>
        <v xml:space="preserve">Ofwat - Other revenue adjustment eligible for tax uplift in 2027-28 CPIH FYA prices (Residential retail) </v>
      </c>
      <c r="F2589" s="209">
        <f xml:space="preserve"> Calc!F$1279</f>
        <v>0</v>
      </c>
      <c r="G2589" s="208" t="str">
        <f xml:space="preserve"> Calc!G$1279</f>
        <v>£m</v>
      </c>
      <c r="H2589" s="209"/>
    </row>
    <row r="2590" spans="1:8" s="208" customFormat="1" hidden="1" outlineLevel="2" x14ac:dyDescent="0.2">
      <c r="A2590" s="217"/>
      <c r="B2590" s="217"/>
      <c r="C2590" s="218"/>
      <c r="D2590" s="219"/>
      <c r="E2590" s="208" t="str">
        <f xml:space="preserve"> Calc!E$1280</f>
        <v xml:space="preserve">Ofwat - Other revenue adjustment eligible for tax uplift in 2027-28 CPIH FYA prices (Business retail) </v>
      </c>
      <c r="F2590" s="209">
        <f xml:space="preserve"> Calc!F$1280</f>
        <v>0</v>
      </c>
      <c r="G2590" s="208" t="str">
        <f xml:space="preserve"> Calc!G$1280</f>
        <v>£m</v>
      </c>
      <c r="H2590" s="209"/>
    </row>
    <row r="2591" spans="1:8" hidden="1" outlineLevel="2" x14ac:dyDescent="0.2">
      <c r="A2591" s="3"/>
      <c r="B2591" s="3"/>
      <c r="C2591" s="10"/>
      <c r="D2591" s="11"/>
      <c r="E2591" s="211" t="s">
        <v>774</v>
      </c>
      <c r="F2591" s="212">
        <f xml:space="preserve"> INDEX( $F$2583:$F$2590,MATCH("*(ADDN1)*", $E$2583:$E$2590,0 ))</f>
        <v>0</v>
      </c>
      <c r="G2591" s="211" t="s">
        <v>199</v>
      </c>
      <c r="H2591" s="4"/>
    </row>
    <row r="2592" spans="1:8" hidden="1" outlineLevel="2" x14ac:dyDescent="0.2"/>
    <row r="2593" spans="1:8" hidden="1" outlineLevel="2" x14ac:dyDescent="0.2"/>
    <row r="2594" spans="1:8" hidden="1" outlineLevel="2" x14ac:dyDescent="0.2">
      <c r="B2594" s="33" t="s">
        <v>1381</v>
      </c>
    </row>
    <row r="2595" spans="1:8" s="208" customFormat="1" hidden="1" outlineLevel="2" x14ac:dyDescent="0.2">
      <c r="A2595" s="217"/>
      <c r="B2595" s="217"/>
      <c r="C2595" s="218"/>
      <c r="D2595" s="219"/>
      <c r="E2595" s="208" t="str">
        <f xml:space="preserve"> Calc!E$1030</f>
        <v xml:space="preserve">Ofwat - PR24 Delivery mechanism (DM) revenue adjustment eligible for tax uplift in 2027-28 CPIH FYA prices (WR) </v>
      </c>
      <c r="F2595" s="209">
        <f xml:space="preserve"> Calc!F$1030</f>
        <v>0</v>
      </c>
      <c r="G2595" s="208" t="str">
        <f xml:space="preserve"> Calc!G$1030</f>
        <v>£m</v>
      </c>
      <c r="H2595" s="209"/>
    </row>
    <row r="2596" spans="1:8" s="208" customFormat="1" hidden="1" outlineLevel="2" x14ac:dyDescent="0.2">
      <c r="A2596" s="217"/>
      <c r="B2596" s="217"/>
      <c r="C2596" s="218"/>
      <c r="D2596" s="219"/>
      <c r="E2596" s="208" t="str">
        <f xml:space="preserve"> Calc!E$1031</f>
        <v xml:space="preserve">Ofwat - PR24 Delivery mechanism (DM) revenue adjustment eligible for tax uplift in 2027-28 CPIH FYA prices (WN) </v>
      </c>
      <c r="F2596" s="209">
        <f xml:space="preserve"> Calc!F$1031</f>
        <v>0</v>
      </c>
      <c r="G2596" s="208" t="str">
        <f xml:space="preserve"> Calc!G$1031</f>
        <v>£m</v>
      </c>
      <c r="H2596" s="209"/>
    </row>
    <row r="2597" spans="1:8" s="208" customFormat="1" hidden="1" outlineLevel="2" x14ac:dyDescent="0.2">
      <c r="A2597" s="217"/>
      <c r="B2597" s="217"/>
      <c r="C2597" s="218"/>
      <c r="D2597" s="219"/>
      <c r="E2597" s="208" t="str">
        <f xml:space="preserve"> Calc!E$1032</f>
        <v xml:space="preserve">Ofwat - PR24 Delivery mechanism (DM) revenue adjustment eligible for tax uplift in 2027-28 CPIH FYA prices (WWN) </v>
      </c>
      <c r="F2597" s="209">
        <f xml:space="preserve"> Calc!F$1032</f>
        <v>0</v>
      </c>
      <c r="G2597" s="208" t="str">
        <f xml:space="preserve"> Calc!G$1032</f>
        <v>£m</v>
      </c>
      <c r="H2597" s="209"/>
    </row>
    <row r="2598" spans="1:8" s="208" customFormat="1" hidden="1" outlineLevel="2" x14ac:dyDescent="0.2">
      <c r="A2598" s="217"/>
      <c r="B2598" s="217"/>
      <c r="C2598" s="218"/>
      <c r="D2598" s="219"/>
      <c r="E2598" s="208" t="str">
        <f xml:space="preserve"> Calc!E$1033</f>
        <v xml:space="preserve">Ofwat - PR24 Delivery mechanism (DM) revenue adjustment eligible for tax uplift in 2027-28 CPIH FYA prices (BR) </v>
      </c>
      <c r="F2598" s="209">
        <f xml:space="preserve"> Calc!F$1033</f>
        <v>0</v>
      </c>
      <c r="G2598" s="208" t="str">
        <f xml:space="preserve"> Calc!G$1033</f>
        <v>£m</v>
      </c>
      <c r="H2598" s="209"/>
    </row>
    <row r="2599" spans="1:8" s="208" customFormat="1" hidden="1" outlineLevel="2" x14ac:dyDescent="0.2">
      <c r="A2599" s="217"/>
      <c r="B2599" s="217"/>
      <c r="C2599" s="218"/>
      <c r="D2599" s="219"/>
      <c r="E2599" s="208" t="str">
        <f xml:space="preserve"> Calc!E$1034</f>
        <v xml:space="preserve">Ofwat - PR24 Delivery mechanism (DM) revenue adjustment eligible for tax uplift in 2027-28 CPIH FYA prices (ADDN1) </v>
      </c>
      <c r="F2599" s="209">
        <f xml:space="preserve"> Calc!F$1034</f>
        <v>0</v>
      </c>
      <c r="G2599" s="208" t="str">
        <f xml:space="preserve"> Calc!G$1034</f>
        <v>£m</v>
      </c>
      <c r="H2599" s="209"/>
    </row>
    <row r="2600" spans="1:8" s="208" customFormat="1" hidden="1" outlineLevel="2" x14ac:dyDescent="0.2">
      <c r="A2600" s="217"/>
      <c r="B2600" s="217"/>
      <c r="C2600" s="218"/>
      <c r="D2600" s="219"/>
      <c r="E2600" s="208" t="str">
        <f xml:space="preserve"> Calc!E$1035</f>
        <v xml:space="preserve">Ofwat - PR24 Delivery mechanism (DM) revenue adjustment eligible for tax uplift in 2027-28 CPIH FYA prices (ADDN2) </v>
      </c>
      <c r="F2600" s="209">
        <f xml:space="preserve"> Calc!F$1035</f>
        <v>0</v>
      </c>
      <c r="G2600" s="208" t="str">
        <f xml:space="preserve"> Calc!G$1035</f>
        <v>£m</v>
      </c>
      <c r="H2600" s="209"/>
    </row>
    <row r="2601" spans="1:8" s="208" customFormat="1" hidden="1" outlineLevel="2" x14ac:dyDescent="0.2">
      <c r="A2601" s="217"/>
      <c r="B2601" s="217"/>
      <c r="C2601" s="218"/>
      <c r="D2601" s="219"/>
      <c r="E2601" s="208" t="str">
        <f xml:space="preserve"> Calc!E$1036</f>
        <v xml:space="preserve">Ofwat - PR24 Delivery mechanism (DM) revenue adjustment eligible for tax uplift in 2027-28 CPIH FYA prices (Residential retail) </v>
      </c>
      <c r="F2601" s="209">
        <f xml:space="preserve"> Calc!F$1036</f>
        <v>0</v>
      </c>
      <c r="G2601" s="208" t="str">
        <f xml:space="preserve"> Calc!G$1036</f>
        <v>£m</v>
      </c>
      <c r="H2601" s="209"/>
    </row>
    <row r="2602" spans="1:8" s="208" customFormat="1" hidden="1" outlineLevel="2" x14ac:dyDescent="0.2">
      <c r="A2602" s="217"/>
      <c r="B2602" s="217"/>
      <c r="C2602" s="218"/>
      <c r="D2602" s="219"/>
      <c r="E2602" s="208" t="str">
        <f xml:space="preserve"> Calc!E$1037</f>
        <v xml:space="preserve">Ofwat - PR24 Delivery mechanism (DM) revenue adjustment eligible for tax uplift in 2027-28 CPIH FYA prices (Business retail) </v>
      </c>
      <c r="F2602" s="209">
        <f xml:space="preserve"> Calc!F$1037</f>
        <v>0</v>
      </c>
      <c r="G2602" s="208" t="str">
        <f xml:space="preserve"> Calc!G$1037</f>
        <v>£m</v>
      </c>
      <c r="H2602" s="209"/>
    </row>
    <row r="2603" spans="1:8" hidden="1" outlineLevel="2" x14ac:dyDescent="0.2">
      <c r="A2603" s="3"/>
      <c r="B2603" s="3"/>
      <c r="C2603" s="10"/>
      <c r="D2603" s="11"/>
      <c r="E2603" s="211" t="s">
        <v>1381</v>
      </c>
      <c r="F2603" s="212">
        <f xml:space="preserve"> INDEX( $F$2595:$F$2602,MATCH("*(ADDN1)*", $E$2595:$E$2602,0 ))</f>
        <v>0</v>
      </c>
      <c r="G2603" s="211" t="s">
        <v>199</v>
      </c>
      <c r="H2603" s="4"/>
    </row>
    <row r="2604" spans="1:8" hidden="1" outlineLevel="2" x14ac:dyDescent="0.2"/>
    <row r="2605" spans="1:8" hidden="1" outlineLevel="2" x14ac:dyDescent="0.2"/>
    <row r="2606" spans="1:8" hidden="1" outlineLevel="2" x14ac:dyDescent="0.2">
      <c r="B2606" s="33" t="s">
        <v>2131</v>
      </c>
    </row>
    <row r="2607" spans="1:8" s="208" customFormat="1" hidden="1" outlineLevel="2" x14ac:dyDescent="0.2">
      <c r="A2607" s="217"/>
      <c r="B2607" s="217"/>
      <c r="C2607" s="218"/>
      <c r="D2607" s="219"/>
      <c r="E2607" s="208" t="str">
        <f xml:space="preserve"> Calc!E$895</f>
        <v xml:space="preserve">Ofwat - PR24 Residential retail revenue adjustment eligible for tax uplift in 2027-28 CPIH FYA prices (WR) </v>
      </c>
      <c r="F2607" s="209">
        <f xml:space="preserve"> Calc!F$895</f>
        <v>0</v>
      </c>
      <c r="G2607" s="208" t="str">
        <f xml:space="preserve"> Calc!G$895</f>
        <v>£m</v>
      </c>
      <c r="H2607" s="209"/>
    </row>
    <row r="2608" spans="1:8" s="208" customFormat="1" hidden="1" outlineLevel="2" x14ac:dyDescent="0.2">
      <c r="A2608" s="217"/>
      <c r="B2608" s="217"/>
      <c r="C2608" s="218"/>
      <c r="D2608" s="219"/>
      <c r="E2608" s="208" t="str">
        <f xml:space="preserve"> Calc!E$896</f>
        <v xml:space="preserve">Ofwat - PR24 Residential retail revenue adjustment eligible for tax uplift in 2027-28 CPIH FYA prices (WN) </v>
      </c>
      <c r="F2608" s="209">
        <f xml:space="preserve"> Calc!F$896</f>
        <v>0</v>
      </c>
      <c r="G2608" s="208" t="str">
        <f xml:space="preserve"> Calc!G$896</f>
        <v>£m</v>
      </c>
      <c r="H2608" s="209"/>
    </row>
    <row r="2609" spans="1:8" s="208" customFormat="1" hidden="1" outlineLevel="2" x14ac:dyDescent="0.2">
      <c r="A2609" s="217"/>
      <c r="B2609" s="217"/>
      <c r="C2609" s="218"/>
      <c r="D2609" s="219"/>
      <c r="E2609" s="208" t="str">
        <f xml:space="preserve"> Calc!E$897</f>
        <v xml:space="preserve">Ofwat - PR24 Residential retail revenue adjustment eligible for tax uplift in 2027-28 CPIH FYA prices (WWN) </v>
      </c>
      <c r="F2609" s="209">
        <f xml:space="preserve"> Calc!F$897</f>
        <v>0</v>
      </c>
      <c r="G2609" s="208" t="str">
        <f xml:space="preserve"> Calc!G$897</f>
        <v>£m</v>
      </c>
      <c r="H2609" s="209"/>
    </row>
    <row r="2610" spans="1:8" s="208" customFormat="1" hidden="1" outlineLevel="2" x14ac:dyDescent="0.2">
      <c r="A2610" s="217"/>
      <c r="B2610" s="217"/>
      <c r="C2610" s="218"/>
      <c r="D2610" s="219"/>
      <c r="E2610" s="208" t="str">
        <f xml:space="preserve"> Calc!E$898</f>
        <v xml:space="preserve">Ofwat - PR24 Residential retail revenue adjustment eligible for tax uplift in 2027-28 CPIH FYA prices (BR) </v>
      </c>
      <c r="F2610" s="209">
        <f xml:space="preserve"> Calc!F$898</f>
        <v>0</v>
      </c>
      <c r="G2610" s="208" t="str">
        <f xml:space="preserve"> Calc!G$898</f>
        <v>£m</v>
      </c>
      <c r="H2610" s="209"/>
    </row>
    <row r="2611" spans="1:8" s="208" customFormat="1" hidden="1" outlineLevel="2" x14ac:dyDescent="0.2">
      <c r="A2611" s="217"/>
      <c r="B2611" s="217"/>
      <c r="C2611" s="218"/>
      <c r="D2611" s="219"/>
      <c r="E2611" s="208" t="str">
        <f xml:space="preserve"> Calc!E$899</f>
        <v xml:space="preserve">Ofwat - PR24 Residential retail revenue adjustment eligible for tax uplift in 2027-28 CPIH FYA prices (ADDN1) </v>
      </c>
      <c r="F2611" s="209">
        <f xml:space="preserve"> Calc!F$899</f>
        <v>0</v>
      </c>
      <c r="G2611" s="208" t="str">
        <f xml:space="preserve"> Calc!G$899</f>
        <v>£m</v>
      </c>
      <c r="H2611" s="209"/>
    </row>
    <row r="2612" spans="1:8" s="208" customFormat="1" hidden="1" outlineLevel="2" x14ac:dyDescent="0.2">
      <c r="A2612" s="217"/>
      <c r="B2612" s="217"/>
      <c r="C2612" s="218"/>
      <c r="D2612" s="219"/>
      <c r="E2612" s="208" t="str">
        <f xml:space="preserve"> Calc!E$900</f>
        <v xml:space="preserve">Ofwat - PR24 Residential retail revenue adjustment eligible for tax uplift in 2027-28 CPIH FYA prices (ADDN2) </v>
      </c>
      <c r="F2612" s="209">
        <f xml:space="preserve"> Calc!F$900</f>
        <v>0</v>
      </c>
      <c r="G2612" s="208" t="str">
        <f xml:space="preserve"> Calc!G$900</f>
        <v>£m</v>
      </c>
      <c r="H2612" s="209"/>
    </row>
    <row r="2613" spans="1:8" s="208" customFormat="1" hidden="1" outlineLevel="2" x14ac:dyDescent="0.2">
      <c r="A2613" s="217"/>
      <c r="B2613" s="217"/>
      <c r="C2613" s="218"/>
      <c r="D2613" s="219"/>
      <c r="E2613" s="208" t="str">
        <f xml:space="preserve"> Calc!E$901</f>
        <v xml:space="preserve">Ofwat - PR24 Residential retail revenue adjustment eligible for tax uplift in 2027-28 CPIH FYA prices (Residential retail) </v>
      </c>
      <c r="F2613" s="209">
        <f xml:space="preserve"> Calc!F$901</f>
        <v>0</v>
      </c>
      <c r="G2613" s="208" t="str">
        <f xml:space="preserve"> Calc!G$901</f>
        <v>£m</v>
      </c>
      <c r="H2613" s="209"/>
    </row>
    <row r="2614" spans="1:8" s="208" customFormat="1" hidden="1" outlineLevel="2" x14ac:dyDescent="0.2">
      <c r="A2614" s="217"/>
      <c r="B2614" s="217"/>
      <c r="C2614" s="218"/>
      <c r="D2614" s="219"/>
      <c r="E2614" s="208" t="str">
        <f xml:space="preserve"> Calc!E$902</f>
        <v xml:space="preserve">Ofwat - PR24 Residential retail revenue adjustment eligible for tax uplift in 2027-28 CPIH FYA prices (Business retail) </v>
      </c>
      <c r="F2614" s="209">
        <f xml:space="preserve"> Calc!F$902</f>
        <v>0</v>
      </c>
      <c r="G2614" s="208" t="str">
        <f xml:space="preserve"> Calc!G$902</f>
        <v>£m</v>
      </c>
      <c r="H2614" s="209"/>
    </row>
    <row r="2615" spans="1:8" hidden="1" outlineLevel="2" x14ac:dyDescent="0.2">
      <c r="A2615" s="3"/>
      <c r="B2615" s="3"/>
      <c r="C2615" s="10"/>
      <c r="D2615" s="11"/>
      <c r="E2615" s="211" t="s">
        <v>2131</v>
      </c>
      <c r="F2615" s="212">
        <f xml:space="preserve"> INDEX( $F$2607:$F$2614,MATCH("*(ADDN1)*", $E$2607:$E$2614,0 ))</f>
        <v>0</v>
      </c>
      <c r="G2615" s="211" t="s">
        <v>199</v>
      </c>
      <c r="H2615" s="4"/>
    </row>
    <row r="2616" spans="1:8" hidden="1" outlineLevel="2" x14ac:dyDescent="0.2"/>
    <row r="2617" spans="1:8" hidden="1" outlineLevel="2" x14ac:dyDescent="0.2"/>
    <row r="2618" spans="1:8" hidden="1" outlineLevel="2" x14ac:dyDescent="0.2">
      <c r="B2618" s="33" t="s">
        <v>1583</v>
      </c>
    </row>
    <row r="2619" spans="1:8" s="208" customFormat="1" hidden="1" outlineLevel="2" x14ac:dyDescent="0.2">
      <c r="A2619" s="217"/>
      <c r="B2619" s="217"/>
      <c r="C2619" s="218"/>
      <c r="D2619" s="219"/>
      <c r="E2619" s="208" t="str">
        <f xml:space="preserve"> Calc!E$786</f>
        <v xml:space="preserve">Ofwat - PR24 RFI revenue adjustment eligible for tax uplift in 2027-28 CPIH FYA prices (WR) </v>
      </c>
      <c r="F2619" s="209">
        <f xml:space="preserve"> Calc!F$786</f>
        <v>0</v>
      </c>
      <c r="G2619" s="208" t="str">
        <f xml:space="preserve"> Calc!G$786</f>
        <v>£m</v>
      </c>
      <c r="H2619" s="209"/>
    </row>
    <row r="2620" spans="1:8" s="208" customFormat="1" hidden="1" outlineLevel="2" x14ac:dyDescent="0.2">
      <c r="A2620" s="217"/>
      <c r="B2620" s="217"/>
      <c r="C2620" s="218"/>
      <c r="D2620" s="219"/>
      <c r="E2620" s="208" t="str">
        <f xml:space="preserve"> Calc!E$787</f>
        <v xml:space="preserve">Ofwat - PR24 RFI revenue adjustment eligible for tax uplift in 2027-28 CPIH FYA prices (WN) </v>
      </c>
      <c r="F2620" s="209">
        <f xml:space="preserve"> Calc!F$787</f>
        <v>0</v>
      </c>
      <c r="G2620" s="208" t="str">
        <f xml:space="preserve"> Calc!G$787</f>
        <v>£m</v>
      </c>
      <c r="H2620" s="209"/>
    </row>
    <row r="2621" spans="1:8" s="208" customFormat="1" hidden="1" outlineLevel="2" x14ac:dyDescent="0.2">
      <c r="A2621" s="217"/>
      <c r="B2621" s="217"/>
      <c r="C2621" s="218"/>
      <c r="D2621" s="219"/>
      <c r="E2621" s="208" t="str">
        <f xml:space="preserve"> Calc!E$788</f>
        <v xml:space="preserve">Ofwat - PR24 RFI revenue adjustment eligible for tax uplift in 2027-28 CPIH FYA prices (WWN) </v>
      </c>
      <c r="F2621" s="209">
        <f xml:space="preserve"> Calc!F$788</f>
        <v>0</v>
      </c>
      <c r="G2621" s="208" t="str">
        <f xml:space="preserve"> Calc!G$788</f>
        <v>£m</v>
      </c>
      <c r="H2621" s="209"/>
    </row>
    <row r="2622" spans="1:8" s="208" customFormat="1" hidden="1" outlineLevel="2" x14ac:dyDescent="0.2">
      <c r="A2622" s="217"/>
      <c r="B2622" s="217"/>
      <c r="C2622" s="218"/>
      <c r="D2622" s="219"/>
      <c r="E2622" s="208" t="str">
        <f xml:space="preserve"> Calc!E$789</f>
        <v xml:space="preserve">Ofwat - PR24 RFI revenue adjustment eligible for tax uplift in 2027-28 CPIH FYA prices (BR) </v>
      </c>
      <c r="F2622" s="209">
        <f xml:space="preserve"> Calc!F$789</f>
        <v>0</v>
      </c>
      <c r="G2622" s="208" t="str">
        <f xml:space="preserve"> Calc!G$789</f>
        <v>£m</v>
      </c>
      <c r="H2622" s="209"/>
    </row>
    <row r="2623" spans="1:8" s="208" customFormat="1" hidden="1" outlineLevel="2" x14ac:dyDescent="0.2">
      <c r="A2623" s="217"/>
      <c r="B2623" s="217"/>
      <c r="C2623" s="218"/>
      <c r="D2623" s="219"/>
      <c r="E2623" s="208" t="str">
        <f xml:space="preserve"> Calc!E$790</f>
        <v xml:space="preserve">Ofwat - PR24 RFI revenue adjustment eligible for tax uplift in 2027-28 CPIH FYA prices (ADDN1) </v>
      </c>
      <c r="F2623" s="209">
        <f xml:space="preserve"> Calc!F$790</f>
        <v>0</v>
      </c>
      <c r="G2623" s="208" t="str">
        <f xml:space="preserve"> Calc!G$790</f>
        <v>£m</v>
      </c>
      <c r="H2623" s="209"/>
    </row>
    <row r="2624" spans="1:8" s="208" customFormat="1" hidden="1" outlineLevel="2" x14ac:dyDescent="0.2">
      <c r="A2624" s="217"/>
      <c r="B2624" s="217"/>
      <c r="C2624" s="218"/>
      <c r="D2624" s="219"/>
      <c r="E2624" s="208" t="str">
        <f xml:space="preserve"> Calc!E$791</f>
        <v xml:space="preserve">Ofwat - PR24 RFI revenue adjustment eligible for tax uplift in 2027-28 CPIH FYA prices (ADDN2) </v>
      </c>
      <c r="F2624" s="209">
        <f xml:space="preserve"> Calc!F$791</f>
        <v>0</v>
      </c>
      <c r="G2624" s="208" t="str">
        <f xml:space="preserve"> Calc!G$791</f>
        <v>£m</v>
      </c>
      <c r="H2624" s="209"/>
    </row>
    <row r="2625" spans="1:8" s="208" customFormat="1" hidden="1" outlineLevel="2" x14ac:dyDescent="0.2">
      <c r="A2625" s="217"/>
      <c r="B2625" s="217"/>
      <c r="C2625" s="218"/>
      <c r="D2625" s="219"/>
      <c r="E2625" s="208" t="str">
        <f xml:space="preserve"> Calc!E$792</f>
        <v xml:space="preserve">Ofwat - PR24 RFI revenue adjustment eligible for tax uplift in 2027-28 CPIH FYA prices (Residential retail) </v>
      </c>
      <c r="F2625" s="209">
        <f xml:space="preserve"> Calc!F$792</f>
        <v>0</v>
      </c>
      <c r="G2625" s="208" t="str">
        <f xml:space="preserve"> Calc!G$792</f>
        <v>£m</v>
      </c>
      <c r="H2625" s="209"/>
    </row>
    <row r="2626" spans="1:8" s="208" customFormat="1" hidden="1" outlineLevel="2" x14ac:dyDescent="0.2">
      <c r="A2626" s="217"/>
      <c r="B2626" s="217"/>
      <c r="C2626" s="218"/>
      <c r="D2626" s="219"/>
      <c r="E2626" s="208" t="str">
        <f xml:space="preserve"> Calc!E$793</f>
        <v xml:space="preserve">Ofwat - PR24 RFI revenue adjustment eligible for tax uplift in 2027-28 CPIH FYA prices (Business retail) </v>
      </c>
      <c r="F2626" s="209">
        <f xml:space="preserve"> Calc!F$793</f>
        <v>0</v>
      </c>
      <c r="G2626" s="208" t="str">
        <f xml:space="preserve"> Calc!G$793</f>
        <v>£m</v>
      </c>
      <c r="H2626" s="209"/>
    </row>
    <row r="2627" spans="1:8" hidden="1" outlineLevel="2" x14ac:dyDescent="0.2">
      <c r="A2627" s="3"/>
      <c r="B2627" s="3"/>
      <c r="C2627" s="10"/>
      <c r="D2627" s="11"/>
      <c r="E2627" s="211" t="s">
        <v>1583</v>
      </c>
      <c r="F2627" s="212">
        <f xml:space="preserve"> INDEX( $F$2619:$F$2626,MATCH("*(ADDN1)*", $E$2619:$E$2626,0 ))</f>
        <v>0</v>
      </c>
      <c r="G2627" s="211" t="s">
        <v>199</v>
      </c>
      <c r="H2627" s="4"/>
    </row>
    <row r="2628" spans="1:8" hidden="1" outlineLevel="2" x14ac:dyDescent="0.2"/>
    <row r="2629" spans="1:8" hidden="1" outlineLevel="2" x14ac:dyDescent="0.2"/>
    <row r="2630" spans="1:8" hidden="1" outlineLevel="2" x14ac:dyDescent="0.2">
      <c r="B2630" s="33" t="s">
        <v>2718</v>
      </c>
    </row>
    <row r="2631" spans="1:8" s="208" customFormat="1" hidden="1" outlineLevel="2" x14ac:dyDescent="0.2">
      <c r="A2631" s="217"/>
      <c r="B2631" s="217"/>
      <c r="C2631" s="218"/>
      <c r="D2631" s="219"/>
      <c r="E2631" s="208" t="str">
        <f xml:space="preserve"> Calc!E$841</f>
        <v xml:space="preserve">Ofwat - PR24 Bioresources revenue adjustment eligible for tax uplift in 2027-28 CPIH FYA prices (WR) </v>
      </c>
      <c r="F2631" s="209">
        <f xml:space="preserve"> Calc!F$841</f>
        <v>0</v>
      </c>
      <c r="G2631" s="208" t="str">
        <f xml:space="preserve"> Calc!G$841</f>
        <v>£m</v>
      </c>
      <c r="H2631" s="209"/>
    </row>
    <row r="2632" spans="1:8" s="208" customFormat="1" hidden="1" outlineLevel="2" x14ac:dyDescent="0.2">
      <c r="A2632" s="217"/>
      <c r="B2632" s="217"/>
      <c r="C2632" s="218"/>
      <c r="D2632" s="219"/>
      <c r="E2632" s="208" t="str">
        <f xml:space="preserve"> Calc!E$842</f>
        <v xml:space="preserve">Ofwat - PR24 Bioresources revenue adjustment eligible for tax uplift in 2027-28 CPIH FYA prices (WN) </v>
      </c>
      <c r="F2632" s="209">
        <f xml:space="preserve"> Calc!F$842</f>
        <v>0</v>
      </c>
      <c r="G2632" s="208" t="str">
        <f xml:space="preserve"> Calc!G$842</f>
        <v>£m</v>
      </c>
      <c r="H2632" s="209"/>
    </row>
    <row r="2633" spans="1:8" s="208" customFormat="1" hidden="1" outlineLevel="2" x14ac:dyDescent="0.2">
      <c r="A2633" s="217"/>
      <c r="B2633" s="217"/>
      <c r="C2633" s="218"/>
      <c r="D2633" s="219"/>
      <c r="E2633" s="208" t="str">
        <f xml:space="preserve"> Calc!E$843</f>
        <v xml:space="preserve">Ofwat - PR24 Bioresources revenue adjustment eligible for tax uplift in 2027-28 CPIH FYA prices (WWN) </v>
      </c>
      <c r="F2633" s="209">
        <f xml:space="preserve"> Calc!F$843</f>
        <v>0</v>
      </c>
      <c r="G2633" s="208" t="str">
        <f xml:space="preserve"> Calc!G$843</f>
        <v>£m</v>
      </c>
      <c r="H2633" s="209"/>
    </row>
    <row r="2634" spans="1:8" s="208" customFormat="1" hidden="1" outlineLevel="2" x14ac:dyDescent="0.2">
      <c r="A2634" s="217"/>
      <c r="B2634" s="217"/>
      <c r="C2634" s="218"/>
      <c r="D2634" s="219"/>
      <c r="E2634" s="208" t="str">
        <f xml:space="preserve"> Calc!E$844</f>
        <v xml:space="preserve">Ofwat - PR24 Bioresources revenue adjustment eligible for tax uplift in 2027-28 CPIH FYA prices (BR) </v>
      </c>
      <c r="F2634" s="209">
        <f xml:space="preserve"> Calc!F$844</f>
        <v>0</v>
      </c>
      <c r="G2634" s="208" t="str">
        <f xml:space="preserve"> Calc!G$844</f>
        <v>£m</v>
      </c>
      <c r="H2634" s="209"/>
    </row>
    <row r="2635" spans="1:8" s="208" customFormat="1" hidden="1" outlineLevel="2" x14ac:dyDescent="0.2">
      <c r="A2635" s="217"/>
      <c r="B2635" s="217"/>
      <c r="C2635" s="218"/>
      <c r="D2635" s="219"/>
      <c r="E2635" s="208" t="str">
        <f xml:space="preserve"> Calc!E$845</f>
        <v xml:space="preserve">Ofwat - PR24 Bioresources revenue adjustment eligible for tax uplift in 2027-28 CPIH FYA prices (ADDN1) </v>
      </c>
      <c r="F2635" s="209">
        <f xml:space="preserve"> Calc!F$845</f>
        <v>0</v>
      </c>
      <c r="G2635" s="208" t="str">
        <f xml:space="preserve"> Calc!G$845</f>
        <v>£m</v>
      </c>
      <c r="H2635" s="209"/>
    </row>
    <row r="2636" spans="1:8" s="208" customFormat="1" hidden="1" outlineLevel="2" x14ac:dyDescent="0.2">
      <c r="A2636" s="217"/>
      <c r="B2636" s="217"/>
      <c r="C2636" s="218"/>
      <c r="D2636" s="219"/>
      <c r="E2636" s="208" t="str">
        <f xml:space="preserve"> Calc!E$846</f>
        <v xml:space="preserve">Ofwat - PR24 Bioresources revenue adjustment eligible for tax uplift in 2027-28 CPIH FYA prices (ADDN2) </v>
      </c>
      <c r="F2636" s="209">
        <f xml:space="preserve"> Calc!F$846</f>
        <v>0</v>
      </c>
      <c r="G2636" s="208" t="str">
        <f xml:space="preserve"> Calc!G$846</f>
        <v>£m</v>
      </c>
      <c r="H2636" s="209"/>
    </row>
    <row r="2637" spans="1:8" s="208" customFormat="1" hidden="1" outlineLevel="2" x14ac:dyDescent="0.2">
      <c r="A2637" s="217"/>
      <c r="B2637" s="217"/>
      <c r="C2637" s="218"/>
      <c r="D2637" s="219"/>
      <c r="E2637" s="208" t="str">
        <f xml:space="preserve"> Calc!E$847</f>
        <v xml:space="preserve">Ofwat - PR24 Bioresources revenue adjustment eligible for tax uplift in 2027-28 CPIH FYA prices (Residential retail) </v>
      </c>
      <c r="F2637" s="209">
        <f xml:space="preserve"> Calc!F$847</f>
        <v>0</v>
      </c>
      <c r="G2637" s="208" t="str">
        <f xml:space="preserve"> Calc!G$847</f>
        <v>£m</v>
      </c>
      <c r="H2637" s="209"/>
    </row>
    <row r="2638" spans="1:8" s="208" customFormat="1" hidden="1" outlineLevel="2" x14ac:dyDescent="0.2">
      <c r="A2638" s="217"/>
      <c r="B2638" s="217"/>
      <c r="C2638" s="218"/>
      <c r="D2638" s="219"/>
      <c r="E2638" s="208" t="str">
        <f xml:space="preserve"> Calc!E$848</f>
        <v xml:space="preserve">Ofwat - PR24 Bioresources revenue adjustment eligible for tax uplift in 2027-28 CPIH FYA prices (Business retail) </v>
      </c>
      <c r="F2638" s="209">
        <f xml:space="preserve"> Calc!F$848</f>
        <v>0</v>
      </c>
      <c r="G2638" s="208" t="str">
        <f xml:space="preserve"> Calc!G$848</f>
        <v>£m</v>
      </c>
      <c r="H2638" s="209"/>
    </row>
    <row r="2639" spans="1:8" hidden="1" outlineLevel="2" x14ac:dyDescent="0.2">
      <c r="A2639" s="3"/>
      <c r="B2639" s="3"/>
      <c r="C2639" s="10"/>
      <c r="D2639" s="11"/>
      <c r="E2639" s="211" t="s">
        <v>2718</v>
      </c>
      <c r="F2639" s="212">
        <f xml:space="preserve"> INDEX( $F$2631:$F$2638,MATCH("*(ADDN1)*", $E$2631:$E$2638,0 ))</f>
        <v>0</v>
      </c>
      <c r="G2639" s="211" t="s">
        <v>199</v>
      </c>
      <c r="H2639" s="4"/>
    </row>
    <row r="2640" spans="1:8" hidden="1" outlineLevel="2" x14ac:dyDescent="0.2"/>
    <row r="2641" spans="1:8" hidden="1" outlineLevel="2" x14ac:dyDescent="0.2"/>
    <row r="2642" spans="1:8" hidden="1" outlineLevel="2" x14ac:dyDescent="0.2">
      <c r="B2642" s="33" t="s">
        <v>424</v>
      </c>
    </row>
    <row r="2643" spans="1:8" s="208" customFormat="1" hidden="1" outlineLevel="2" x14ac:dyDescent="0.2">
      <c r="A2643" s="217"/>
      <c r="B2643" s="217"/>
      <c r="C2643" s="218"/>
      <c r="D2643" s="219"/>
      <c r="E2643" s="208" t="str">
        <f xml:space="preserve"> Calc!E$868</f>
        <v xml:space="preserve">Ofwat - PR24 Bioresources forecasting accuracy incentive penalty adjustment eligible for tax uplift in 2027-28 CPIH FYA prices (WR) </v>
      </c>
      <c r="F2643" s="209">
        <f xml:space="preserve"> Calc!F$868</f>
        <v>0</v>
      </c>
      <c r="G2643" s="208" t="str">
        <f xml:space="preserve"> Calc!G$868</f>
        <v>£m</v>
      </c>
      <c r="H2643" s="209"/>
    </row>
    <row r="2644" spans="1:8" s="208" customFormat="1" hidden="1" outlineLevel="2" x14ac:dyDescent="0.2">
      <c r="A2644" s="217"/>
      <c r="B2644" s="217"/>
      <c r="C2644" s="218"/>
      <c r="D2644" s="219"/>
      <c r="E2644" s="208" t="str">
        <f xml:space="preserve"> Calc!E$869</f>
        <v xml:space="preserve">Ofwat - PR24 Bioresources forecasting accuracy incentive penalty adjustment eligible for tax uplift in 2027-28 CPIH FYA prices (WN) </v>
      </c>
      <c r="F2644" s="209">
        <f xml:space="preserve"> Calc!F$869</f>
        <v>0</v>
      </c>
      <c r="G2644" s="208" t="str">
        <f xml:space="preserve"> Calc!G$869</f>
        <v>£m</v>
      </c>
      <c r="H2644" s="209"/>
    </row>
    <row r="2645" spans="1:8" s="208" customFormat="1" hidden="1" outlineLevel="2" x14ac:dyDescent="0.2">
      <c r="A2645" s="217"/>
      <c r="B2645" s="217"/>
      <c r="C2645" s="218"/>
      <c r="D2645" s="219"/>
      <c r="E2645" s="208" t="str">
        <f xml:space="preserve"> Calc!E$870</f>
        <v xml:space="preserve">Ofwat - PR24 Bioresources forecasting accuracy incentive penalty adjustment eligible for tax uplift in 2027-28 CPIH FYA prices (WWN) </v>
      </c>
      <c r="F2645" s="209">
        <f xml:space="preserve"> Calc!F$870</f>
        <v>0</v>
      </c>
      <c r="G2645" s="208" t="str">
        <f xml:space="preserve"> Calc!G$870</f>
        <v>£m</v>
      </c>
      <c r="H2645" s="209"/>
    </row>
    <row r="2646" spans="1:8" s="208" customFormat="1" hidden="1" outlineLevel="2" x14ac:dyDescent="0.2">
      <c r="A2646" s="217"/>
      <c r="B2646" s="217"/>
      <c r="C2646" s="218"/>
      <c r="D2646" s="219"/>
      <c r="E2646" s="208" t="str">
        <f xml:space="preserve"> Calc!E$871</f>
        <v xml:space="preserve">Ofwat - PR24 Bioresources forecasting accuracy incentive penalty adjustment eligible for tax uplift in 2027-28 CPIH FYA prices (BR) </v>
      </c>
      <c r="F2646" s="209">
        <f xml:space="preserve"> Calc!F$871</f>
        <v>0</v>
      </c>
      <c r="G2646" s="208" t="str">
        <f xml:space="preserve"> Calc!G$871</f>
        <v>£m</v>
      </c>
      <c r="H2646" s="209"/>
    </row>
    <row r="2647" spans="1:8" s="208" customFormat="1" hidden="1" outlineLevel="2" x14ac:dyDescent="0.2">
      <c r="A2647" s="217"/>
      <c r="B2647" s="217"/>
      <c r="C2647" s="218"/>
      <c r="D2647" s="219"/>
      <c r="E2647" s="208" t="str">
        <f xml:space="preserve"> Calc!E$872</f>
        <v xml:space="preserve">Ofwat - PR24 Bioresources forecasting accuracy incentive penalty adjustment eligible for tax uplift in 2027-28 CPIH FYA prices (ADDN1) </v>
      </c>
      <c r="F2647" s="209">
        <f xml:space="preserve"> Calc!F$872</f>
        <v>0</v>
      </c>
      <c r="G2647" s="208" t="str">
        <f xml:space="preserve"> Calc!G$872</f>
        <v>£m</v>
      </c>
      <c r="H2647" s="209"/>
    </row>
    <row r="2648" spans="1:8" s="208" customFormat="1" hidden="1" outlineLevel="2" x14ac:dyDescent="0.2">
      <c r="A2648" s="217"/>
      <c r="B2648" s="217"/>
      <c r="C2648" s="218"/>
      <c r="D2648" s="219"/>
      <c r="E2648" s="208" t="str">
        <f xml:space="preserve"> Calc!E$873</f>
        <v xml:space="preserve">Ofwat - PR24 Bioresources forecasting accuracy incentive penalty adjustment eligible for tax uplift in 2027-28 CPIH FYA prices (ADDN2) </v>
      </c>
      <c r="F2648" s="209">
        <f xml:space="preserve"> Calc!F$873</f>
        <v>0</v>
      </c>
      <c r="G2648" s="208" t="str">
        <f xml:space="preserve"> Calc!G$873</f>
        <v>£m</v>
      </c>
      <c r="H2648" s="209"/>
    </row>
    <row r="2649" spans="1:8" s="208" customFormat="1" hidden="1" outlineLevel="2" x14ac:dyDescent="0.2">
      <c r="A2649" s="217"/>
      <c r="B2649" s="217"/>
      <c r="C2649" s="218"/>
      <c r="D2649" s="219"/>
      <c r="E2649" s="208" t="str">
        <f xml:space="preserve"> Calc!E$874</f>
        <v xml:space="preserve">Ofwat - PR24 Bioresources forecasting accuracy incentive penalty adjustment eligible for tax uplift in 2027-28 CPIH FYA prices (Residential retail) </v>
      </c>
      <c r="F2649" s="209">
        <f xml:space="preserve"> Calc!F$874</f>
        <v>0</v>
      </c>
      <c r="G2649" s="208" t="str">
        <f xml:space="preserve"> Calc!G$874</f>
        <v>£m</v>
      </c>
      <c r="H2649" s="209"/>
    </row>
    <row r="2650" spans="1:8" s="208" customFormat="1" hidden="1" outlineLevel="2" x14ac:dyDescent="0.2">
      <c r="A2650" s="217"/>
      <c r="B2650" s="217"/>
      <c r="C2650" s="218"/>
      <c r="D2650" s="219"/>
      <c r="E2650" s="208" t="str">
        <f xml:space="preserve"> Calc!E$875</f>
        <v xml:space="preserve">Ofwat - PR24 Bioresources forecasting accuracy incentive penalty adjustment eligible for tax uplift in 2027-28 CPIH FYA prices (Business retail) </v>
      </c>
      <c r="F2650" s="209">
        <f xml:space="preserve"> Calc!F$875</f>
        <v>0</v>
      </c>
      <c r="G2650" s="208" t="str">
        <f xml:space="preserve"> Calc!G$875</f>
        <v>£m</v>
      </c>
      <c r="H2650" s="209"/>
    </row>
    <row r="2651" spans="1:8" hidden="1" outlineLevel="2" x14ac:dyDescent="0.2">
      <c r="A2651" s="3"/>
      <c r="B2651" s="3"/>
      <c r="C2651" s="10"/>
      <c r="D2651" s="11"/>
      <c r="E2651" s="211" t="s">
        <v>424</v>
      </c>
      <c r="F2651" s="212">
        <f xml:space="preserve"> INDEX( $F$2643:$F$2650,MATCH("*(ADDN1)*", $E$2643:$E$2650,0 ))</f>
        <v>0</v>
      </c>
      <c r="G2651" s="211" t="s">
        <v>199</v>
      </c>
      <c r="H2651" s="4"/>
    </row>
    <row r="2652" spans="1:8" hidden="1" outlineLevel="2" x14ac:dyDescent="0.2"/>
    <row r="2653" spans="1:8" hidden="1" outlineLevel="2" x14ac:dyDescent="0.2"/>
    <row r="2654" spans="1:8" hidden="1" outlineLevel="2" x14ac:dyDescent="0.2">
      <c r="B2654" s="33" t="s">
        <v>1160</v>
      </c>
    </row>
    <row r="2655" spans="1:8" s="208" customFormat="1" hidden="1" outlineLevel="2" x14ac:dyDescent="0.2">
      <c r="A2655" s="217"/>
      <c r="B2655" s="217"/>
      <c r="C2655" s="218"/>
      <c r="D2655" s="219"/>
      <c r="E2655" s="208" t="str">
        <f xml:space="preserve"> Calc!E$1300</f>
        <v xml:space="preserve">Ofwat - PR24 Price control deliverables (PCD) revenue adjustment eligible for tax uplift in 2027-28 CPIH FYA prices (WR) </v>
      </c>
      <c r="F2655" s="209">
        <f xml:space="preserve"> Calc!F$1300</f>
        <v>0</v>
      </c>
      <c r="G2655" s="208" t="str">
        <f xml:space="preserve"> Calc!G$1300</f>
        <v>£m</v>
      </c>
      <c r="H2655" s="209"/>
    </row>
    <row r="2656" spans="1:8" s="208" customFormat="1" hidden="1" outlineLevel="2" x14ac:dyDescent="0.2">
      <c r="A2656" s="217"/>
      <c r="B2656" s="217"/>
      <c r="C2656" s="218"/>
      <c r="D2656" s="219"/>
      <c r="E2656" s="208" t="str">
        <f xml:space="preserve"> Calc!E$1301</f>
        <v xml:space="preserve">Ofwat - PR24 Price control deliverables (PCD) revenue adjustment eligible for tax uplift in 2027-28 CPIH FYA prices (WN) </v>
      </c>
      <c r="F2656" s="209">
        <f xml:space="preserve"> Calc!F$1301</f>
        <v>0</v>
      </c>
      <c r="G2656" s="208" t="str">
        <f xml:space="preserve"> Calc!G$1301</f>
        <v>£m</v>
      </c>
      <c r="H2656" s="209"/>
    </row>
    <row r="2657" spans="1:8" s="208" customFormat="1" hidden="1" outlineLevel="2" x14ac:dyDescent="0.2">
      <c r="A2657" s="217"/>
      <c r="B2657" s="217"/>
      <c r="C2657" s="218"/>
      <c r="D2657" s="219"/>
      <c r="E2657" s="208" t="str">
        <f xml:space="preserve"> Calc!E$1302</f>
        <v xml:space="preserve">Ofwat - PR24 Price control deliverables (PCD) revenue adjustment eligible for tax uplift in 2027-28 CPIH FYA prices (WWN) </v>
      </c>
      <c r="F2657" s="209">
        <f xml:space="preserve"> Calc!F$1302</f>
        <v>0</v>
      </c>
      <c r="G2657" s="208" t="str">
        <f xml:space="preserve"> Calc!G$1302</f>
        <v>£m</v>
      </c>
      <c r="H2657" s="209"/>
    </row>
    <row r="2658" spans="1:8" s="208" customFormat="1" hidden="1" outlineLevel="2" x14ac:dyDescent="0.2">
      <c r="A2658" s="217"/>
      <c r="B2658" s="217"/>
      <c r="C2658" s="218"/>
      <c r="D2658" s="219"/>
      <c r="E2658" s="208" t="str">
        <f xml:space="preserve"> Calc!E$1303</f>
        <v xml:space="preserve">Ofwat - PR24 Price control deliverables (PCD) revenue adjustment eligible for tax uplift in 2027-28 CPIH FYA prices (BR) </v>
      </c>
      <c r="F2658" s="209">
        <f xml:space="preserve"> Calc!F$1303</f>
        <v>0</v>
      </c>
      <c r="G2658" s="208" t="str">
        <f xml:space="preserve"> Calc!G$1303</f>
        <v>£m</v>
      </c>
      <c r="H2658" s="209"/>
    </row>
    <row r="2659" spans="1:8" s="208" customFormat="1" hidden="1" outlineLevel="2" x14ac:dyDescent="0.2">
      <c r="A2659" s="217"/>
      <c r="B2659" s="217"/>
      <c r="C2659" s="218"/>
      <c r="D2659" s="219"/>
      <c r="E2659" s="208" t="str">
        <f xml:space="preserve"> Calc!E$1304</f>
        <v xml:space="preserve">Ofwat - PR24 Price control deliverables (PCD) revenue adjustment eligible for tax uplift in 2027-28 CPIH FYA prices (ADDN1) </v>
      </c>
      <c r="F2659" s="209">
        <f xml:space="preserve"> Calc!F$1304</f>
        <v>0</v>
      </c>
      <c r="G2659" s="208" t="str">
        <f xml:space="preserve"> Calc!G$1304</f>
        <v>£m</v>
      </c>
      <c r="H2659" s="209"/>
    </row>
    <row r="2660" spans="1:8" s="208" customFormat="1" hidden="1" outlineLevel="2" x14ac:dyDescent="0.2">
      <c r="A2660" s="217"/>
      <c r="B2660" s="217"/>
      <c r="C2660" s="218"/>
      <c r="D2660" s="219"/>
      <c r="E2660" s="208" t="str">
        <f xml:space="preserve"> Calc!E$1305</f>
        <v xml:space="preserve">Ofwat - PR24 Price control deliverables (PCD) revenue adjustment eligible for tax uplift in 2027-28 CPIH FYA prices (ADDN2) </v>
      </c>
      <c r="F2660" s="209">
        <f xml:space="preserve"> Calc!F$1305</f>
        <v>0</v>
      </c>
      <c r="G2660" s="208" t="str">
        <f xml:space="preserve"> Calc!G$1305</f>
        <v>£m</v>
      </c>
      <c r="H2660" s="209"/>
    </row>
    <row r="2661" spans="1:8" s="208" customFormat="1" hidden="1" outlineLevel="2" x14ac:dyDescent="0.2">
      <c r="A2661" s="217"/>
      <c r="B2661" s="217"/>
      <c r="C2661" s="218"/>
      <c r="D2661" s="219"/>
      <c r="E2661" s="208" t="str">
        <f xml:space="preserve"> Calc!E$1306</f>
        <v xml:space="preserve">Ofwat - PR24 Price control deliverables (PCD) revenue adjustment eligible for tax uplift in 2027-28 CPIH FYA prices (Residential retail) </v>
      </c>
      <c r="F2661" s="209">
        <f xml:space="preserve"> Calc!F$1306</f>
        <v>0</v>
      </c>
      <c r="G2661" s="208" t="str">
        <f xml:space="preserve"> Calc!G$1306</f>
        <v>£m</v>
      </c>
      <c r="H2661" s="209"/>
    </row>
    <row r="2662" spans="1:8" s="208" customFormat="1" hidden="1" outlineLevel="2" x14ac:dyDescent="0.2">
      <c r="A2662" s="217"/>
      <c r="B2662" s="217"/>
      <c r="C2662" s="218"/>
      <c r="D2662" s="219"/>
      <c r="E2662" s="208" t="str">
        <f xml:space="preserve"> Calc!E$1307</f>
        <v xml:space="preserve">Ofwat - PR24 Price control deliverables (PCD) revenue adjustment eligible for tax uplift in 2027-28 CPIH FYA prices (Business retail) </v>
      </c>
      <c r="F2662" s="209">
        <f xml:space="preserve"> Calc!F$1307</f>
        <v>0</v>
      </c>
      <c r="G2662" s="208" t="str">
        <f xml:space="preserve"> Calc!G$1307</f>
        <v>£m</v>
      </c>
      <c r="H2662" s="209"/>
    </row>
    <row r="2663" spans="1:8" hidden="1" outlineLevel="2" x14ac:dyDescent="0.2">
      <c r="A2663" s="3"/>
      <c r="B2663" s="3"/>
      <c r="C2663" s="10"/>
      <c r="D2663" s="11"/>
      <c r="E2663" s="211" t="s">
        <v>1160</v>
      </c>
      <c r="F2663" s="212">
        <f xml:space="preserve"> INDEX( $F$2655:$F$2662,MATCH("*(ADDN1)*", $E$2655:$E$2662,0 ))</f>
        <v>0</v>
      </c>
      <c r="G2663" s="211" t="s">
        <v>199</v>
      </c>
      <c r="H2663" s="4"/>
    </row>
    <row r="2664" spans="1:8" hidden="1" outlineLevel="2" x14ac:dyDescent="0.2"/>
    <row r="2665" spans="1:8" hidden="1" outlineLevel="2" x14ac:dyDescent="0.2"/>
    <row r="2666" spans="1:8" hidden="1" outlineLevel="2" x14ac:dyDescent="0.2">
      <c r="B2666" s="33" t="s">
        <v>1584</v>
      </c>
    </row>
    <row r="2667" spans="1:8" s="208" customFormat="1" hidden="1" outlineLevel="2" x14ac:dyDescent="0.2">
      <c r="A2667" s="217"/>
      <c r="B2667" s="217"/>
      <c r="C2667" s="218"/>
      <c r="D2667" s="219"/>
      <c r="E2667" s="208" t="str">
        <f xml:space="preserve"> Calc!E$1327</f>
        <v xml:space="preserve">Ofwat - PR24 Wastewater enhancement revenue adjustment eligible for tax uplift in 2027-28 CPIH FYA prices (WR) </v>
      </c>
      <c r="F2667" s="209">
        <f xml:space="preserve"> Calc!F$1327</f>
        <v>0</v>
      </c>
      <c r="G2667" s="208" t="str">
        <f xml:space="preserve"> Calc!G$1327</f>
        <v>£m</v>
      </c>
      <c r="H2667" s="209"/>
    </row>
    <row r="2668" spans="1:8" s="208" customFormat="1" hidden="1" outlineLevel="2" x14ac:dyDescent="0.2">
      <c r="A2668" s="217"/>
      <c r="B2668" s="217"/>
      <c r="C2668" s="218"/>
      <c r="D2668" s="219"/>
      <c r="E2668" s="208" t="str">
        <f xml:space="preserve"> Calc!E$1328</f>
        <v xml:space="preserve">Ofwat - PR24 Wastewater enhancement revenue adjustment eligible for tax uplift in 2027-28 CPIH FYA prices (WN) </v>
      </c>
      <c r="F2668" s="209">
        <f xml:space="preserve"> Calc!F$1328</f>
        <v>0</v>
      </c>
      <c r="G2668" s="208" t="str">
        <f xml:space="preserve"> Calc!G$1328</f>
        <v>£m</v>
      </c>
      <c r="H2668" s="209"/>
    </row>
    <row r="2669" spans="1:8" s="208" customFormat="1" hidden="1" outlineLevel="2" x14ac:dyDescent="0.2">
      <c r="A2669" s="217"/>
      <c r="B2669" s="217"/>
      <c r="C2669" s="218"/>
      <c r="D2669" s="219"/>
      <c r="E2669" s="208" t="str">
        <f xml:space="preserve"> Calc!E$1329</f>
        <v xml:space="preserve">Ofwat - PR24 Wastewater enhancement revenue adjustment eligible for tax uplift in 2027-28 CPIH FYA prices (WWN) </v>
      </c>
      <c r="F2669" s="209">
        <f xml:space="preserve"> Calc!F$1329</f>
        <v>0</v>
      </c>
      <c r="G2669" s="208" t="str">
        <f xml:space="preserve"> Calc!G$1329</f>
        <v>£m</v>
      </c>
      <c r="H2669" s="209"/>
    </row>
    <row r="2670" spans="1:8" s="208" customFormat="1" hidden="1" outlineLevel="2" x14ac:dyDescent="0.2">
      <c r="A2670" s="217"/>
      <c r="B2670" s="217"/>
      <c r="C2670" s="218"/>
      <c r="D2670" s="219"/>
      <c r="E2670" s="208" t="str">
        <f xml:space="preserve"> Calc!E$1330</f>
        <v xml:space="preserve">Ofwat - PR24 Wastewater enhancement revenue adjustment eligible for tax uplift in 2027-28 CPIH FYA prices (BR) </v>
      </c>
      <c r="F2670" s="209">
        <f xml:space="preserve"> Calc!F$1330</f>
        <v>0</v>
      </c>
      <c r="G2670" s="208" t="str">
        <f xml:space="preserve"> Calc!G$1330</f>
        <v>£m</v>
      </c>
      <c r="H2670" s="209"/>
    </row>
    <row r="2671" spans="1:8" s="208" customFormat="1" hidden="1" outlineLevel="2" x14ac:dyDescent="0.2">
      <c r="A2671" s="217"/>
      <c r="B2671" s="217"/>
      <c r="C2671" s="218"/>
      <c r="D2671" s="219"/>
      <c r="E2671" s="208" t="str">
        <f xml:space="preserve"> Calc!E$1331</f>
        <v xml:space="preserve">Ofwat - PR24 Wastewater enhancement revenue adjustment eligible for tax uplift in 2027-28 CPIH FYA prices (ADDN1) </v>
      </c>
      <c r="F2671" s="209">
        <f xml:space="preserve"> Calc!F$1331</f>
        <v>0</v>
      </c>
      <c r="G2671" s="208" t="str">
        <f xml:space="preserve"> Calc!G$1331</f>
        <v>£m</v>
      </c>
      <c r="H2671" s="209"/>
    </row>
    <row r="2672" spans="1:8" s="208" customFormat="1" hidden="1" outlineLevel="2" x14ac:dyDescent="0.2">
      <c r="A2672" s="217"/>
      <c r="B2672" s="217"/>
      <c r="C2672" s="218"/>
      <c r="D2672" s="219"/>
      <c r="E2672" s="208" t="str">
        <f xml:space="preserve"> Calc!E$1332</f>
        <v xml:space="preserve">Ofwat - PR24 Wastewater enhancement revenue adjustment eligible for tax uplift in 2027-28 CPIH FYA prices (ADDN2) </v>
      </c>
      <c r="F2672" s="209">
        <f xml:space="preserve"> Calc!F$1332</f>
        <v>0</v>
      </c>
      <c r="G2672" s="208" t="str">
        <f xml:space="preserve"> Calc!G$1332</f>
        <v>£m</v>
      </c>
      <c r="H2672" s="209"/>
    </row>
    <row r="2673" spans="1:8" s="208" customFormat="1" hidden="1" outlineLevel="2" x14ac:dyDescent="0.2">
      <c r="A2673" s="217"/>
      <c r="B2673" s="217"/>
      <c r="C2673" s="218"/>
      <c r="D2673" s="219"/>
      <c r="E2673" s="208" t="str">
        <f xml:space="preserve"> Calc!E$1333</f>
        <v xml:space="preserve">Ofwat - PR24 Wastewater enhancement revenue adjustment eligible for tax uplift in 2027-28 CPIH FYA prices (Residential retail) </v>
      </c>
      <c r="F2673" s="209">
        <f xml:space="preserve"> Calc!F$1333</f>
        <v>0</v>
      </c>
      <c r="G2673" s="208" t="str">
        <f xml:space="preserve"> Calc!G$1333</f>
        <v>£m</v>
      </c>
      <c r="H2673" s="209"/>
    </row>
    <row r="2674" spans="1:8" s="208" customFormat="1" hidden="1" outlineLevel="2" x14ac:dyDescent="0.2">
      <c r="A2674" s="217"/>
      <c r="B2674" s="217"/>
      <c r="C2674" s="218"/>
      <c r="D2674" s="219"/>
      <c r="E2674" s="208" t="str">
        <f xml:space="preserve"> Calc!E$1334</f>
        <v xml:space="preserve">Ofwat - PR24 Wastewater enhancement revenue adjustment eligible for tax uplift in 2027-28 CPIH FYA prices (Business retail) </v>
      </c>
      <c r="F2674" s="209">
        <f xml:space="preserve"> Calc!F$1334</f>
        <v>0</v>
      </c>
      <c r="G2674" s="208" t="str">
        <f xml:space="preserve"> Calc!G$1334</f>
        <v>£m</v>
      </c>
      <c r="H2674" s="209"/>
    </row>
    <row r="2675" spans="1:8" hidden="1" outlineLevel="2" x14ac:dyDescent="0.2">
      <c r="A2675" s="3"/>
      <c r="B2675" s="3"/>
      <c r="C2675" s="10"/>
      <c r="D2675" s="11"/>
      <c r="E2675" s="211" t="s">
        <v>1584</v>
      </c>
      <c r="F2675" s="212">
        <f xml:space="preserve"> INDEX( $F$2667:$F$2674,MATCH("*(ADDN1)*", $E$2667:$E$2674,0 ))</f>
        <v>0</v>
      </c>
      <c r="G2675" s="211" t="s">
        <v>199</v>
      </c>
      <c r="H2675" s="4"/>
    </row>
    <row r="2676" spans="1:8" hidden="1" outlineLevel="2" x14ac:dyDescent="0.2"/>
    <row r="2677" spans="1:8" hidden="1" outlineLevel="2" x14ac:dyDescent="0.2"/>
    <row r="2678" spans="1:8" hidden="1" outlineLevel="2" x14ac:dyDescent="0.2"/>
    <row r="2679" spans="1:8" s="21" customFormat="1" hidden="1" outlineLevel="2" x14ac:dyDescent="0.2">
      <c r="A2679" s="17"/>
      <c r="B2679" s="17"/>
      <c r="C2679" s="24"/>
      <c r="D2679" s="32" t="s">
        <v>2124</v>
      </c>
    </row>
    <row r="2680" spans="1:8" hidden="1" outlineLevel="2" x14ac:dyDescent="0.2"/>
    <row r="2681" spans="1:8" hidden="1" outlineLevel="2" x14ac:dyDescent="0.2">
      <c r="B2681" s="33" t="s">
        <v>2719</v>
      </c>
    </row>
    <row r="2682" spans="1:8" s="208" customFormat="1" hidden="1" outlineLevel="2" x14ac:dyDescent="0.2">
      <c r="A2682" s="217"/>
      <c r="B2682" s="217"/>
      <c r="C2682" s="218"/>
      <c r="D2682" s="219"/>
      <c r="E2682" s="208" t="str">
        <f xml:space="preserve"> Calc!E$738</f>
        <v xml:space="preserve">Ofwat - PR24 ODI revenue adjustment eligible for tax uplift in 2027-28 CPIH FYA prices (WR) </v>
      </c>
      <c r="F2682" s="209">
        <f xml:space="preserve"> Calc!F$738</f>
        <v>0</v>
      </c>
      <c r="G2682" s="208" t="str">
        <f xml:space="preserve"> Calc!G$738</f>
        <v>£m</v>
      </c>
      <c r="H2682" s="209"/>
    </row>
    <row r="2683" spans="1:8" s="208" customFormat="1" hidden="1" outlineLevel="2" x14ac:dyDescent="0.2">
      <c r="A2683" s="217"/>
      <c r="B2683" s="217"/>
      <c r="C2683" s="218"/>
      <c r="D2683" s="219"/>
      <c r="E2683" s="208" t="str">
        <f xml:space="preserve"> Calc!E$739</f>
        <v xml:space="preserve">Ofwat - PR24 ODI revenue adjustment eligible for tax uplift in 2027-28 CPIH FYA prices (WN) </v>
      </c>
      <c r="F2683" s="209">
        <f xml:space="preserve"> Calc!F$739</f>
        <v>0</v>
      </c>
      <c r="G2683" s="208" t="str">
        <f xml:space="preserve"> Calc!G$739</f>
        <v>£m</v>
      </c>
      <c r="H2683" s="209"/>
    </row>
    <row r="2684" spans="1:8" s="208" customFormat="1" hidden="1" outlineLevel="2" x14ac:dyDescent="0.2">
      <c r="A2684" s="217"/>
      <c r="B2684" s="217"/>
      <c r="C2684" s="218"/>
      <c r="D2684" s="219"/>
      <c r="E2684" s="208" t="str">
        <f xml:space="preserve"> Calc!E$740</f>
        <v xml:space="preserve">Ofwat - PR24 ODI revenue adjustment eligible for tax uplift in 2027-28 CPIH FYA prices (WWN) </v>
      </c>
      <c r="F2684" s="209">
        <f xml:space="preserve"> Calc!F$740</f>
        <v>0</v>
      </c>
      <c r="G2684" s="208" t="str">
        <f xml:space="preserve"> Calc!G$740</f>
        <v>£m</v>
      </c>
      <c r="H2684" s="209"/>
    </row>
    <row r="2685" spans="1:8" s="208" customFormat="1" hidden="1" outlineLevel="2" x14ac:dyDescent="0.2">
      <c r="A2685" s="217"/>
      <c r="B2685" s="217"/>
      <c r="C2685" s="218"/>
      <c r="D2685" s="219"/>
      <c r="E2685" s="208" t="str">
        <f xml:space="preserve"> Calc!E$741</f>
        <v xml:space="preserve">Ofwat - PR24 ODI revenue adjustment eligible for tax uplift in 2027-28 CPIH FYA prices (BR) </v>
      </c>
      <c r="F2685" s="209">
        <f xml:space="preserve"> Calc!F$741</f>
        <v>0</v>
      </c>
      <c r="G2685" s="208" t="str">
        <f xml:space="preserve"> Calc!G$741</f>
        <v>£m</v>
      </c>
      <c r="H2685" s="209"/>
    </row>
    <row r="2686" spans="1:8" s="208" customFormat="1" hidden="1" outlineLevel="2" x14ac:dyDescent="0.2">
      <c r="A2686" s="217"/>
      <c r="B2686" s="217"/>
      <c r="C2686" s="218"/>
      <c r="D2686" s="219"/>
      <c r="E2686" s="208" t="str">
        <f xml:space="preserve"> Calc!E$742</f>
        <v xml:space="preserve">Ofwat - PR24 ODI revenue adjustment eligible for tax uplift in 2027-28 CPIH FYA prices (ADDN1) </v>
      </c>
      <c r="F2686" s="209">
        <f xml:space="preserve"> Calc!F$742</f>
        <v>0</v>
      </c>
      <c r="G2686" s="208" t="str">
        <f xml:space="preserve"> Calc!G$742</f>
        <v>£m</v>
      </c>
      <c r="H2686" s="209"/>
    </row>
    <row r="2687" spans="1:8" s="208" customFormat="1" hidden="1" outlineLevel="2" x14ac:dyDescent="0.2">
      <c r="A2687" s="217"/>
      <c r="B2687" s="217"/>
      <c r="C2687" s="218"/>
      <c r="D2687" s="219"/>
      <c r="E2687" s="208" t="str">
        <f xml:space="preserve"> Calc!E$743</f>
        <v xml:space="preserve">Ofwat - PR24 ODI revenue adjustment eligible for tax uplift in 2027-28 CPIH FYA prices (ADDN2) </v>
      </c>
      <c r="F2687" s="209">
        <f xml:space="preserve"> Calc!F$743</f>
        <v>0</v>
      </c>
      <c r="G2687" s="208" t="str">
        <f xml:space="preserve"> Calc!G$743</f>
        <v>£m</v>
      </c>
      <c r="H2687" s="209"/>
    </row>
    <row r="2688" spans="1:8" s="208" customFormat="1" hidden="1" outlineLevel="2" x14ac:dyDescent="0.2">
      <c r="A2688" s="217"/>
      <c r="B2688" s="217"/>
      <c r="C2688" s="218"/>
      <c r="D2688" s="219"/>
      <c r="E2688" s="208" t="str">
        <f xml:space="preserve"> Calc!E$744</f>
        <v xml:space="preserve">Ofwat - PR24 ODI revenue adjustment eligible for tax uplift in 2027-28 CPIH FYA prices (Residential retail) </v>
      </c>
      <c r="F2688" s="209">
        <f xml:space="preserve"> Calc!F$744</f>
        <v>0</v>
      </c>
      <c r="G2688" s="208" t="str">
        <f xml:space="preserve"> Calc!G$744</f>
        <v>£m</v>
      </c>
      <c r="H2688" s="209"/>
    </row>
    <row r="2689" spans="1:8" s="208" customFormat="1" hidden="1" outlineLevel="2" x14ac:dyDescent="0.2">
      <c r="A2689" s="217"/>
      <c r="B2689" s="217"/>
      <c r="C2689" s="218"/>
      <c r="D2689" s="219"/>
      <c r="E2689" s="208" t="str">
        <f xml:space="preserve"> Calc!E$745</f>
        <v xml:space="preserve">Ofwat - PR24 ODI revenue adjustment eligible for tax uplift in 2027-28 CPIH FYA prices (Business retail) </v>
      </c>
      <c r="F2689" s="209">
        <f xml:space="preserve"> Calc!F$745</f>
        <v>0</v>
      </c>
      <c r="G2689" s="208" t="str">
        <f xml:space="preserve"> Calc!G$745</f>
        <v>£m</v>
      </c>
      <c r="H2689" s="209"/>
    </row>
    <row r="2690" spans="1:8" hidden="1" outlineLevel="2" x14ac:dyDescent="0.2">
      <c r="A2690" s="3"/>
      <c r="B2690" s="3"/>
      <c r="C2690" s="10"/>
      <c r="D2690" s="11"/>
      <c r="E2690" s="211" t="s">
        <v>2719</v>
      </c>
      <c r="F2690" s="212">
        <f xml:space="preserve"> INDEX( $F$2682:$F$2689,MATCH("*(ADDN2)*", $E$2682:$E$2689,0 ))</f>
        <v>0</v>
      </c>
      <c r="G2690" s="211" t="s">
        <v>199</v>
      </c>
      <c r="H2690" s="4"/>
    </row>
    <row r="2691" spans="1:8" hidden="1" outlineLevel="2" x14ac:dyDescent="0.2"/>
    <row r="2692" spans="1:8" hidden="1" outlineLevel="2" x14ac:dyDescent="0.2"/>
    <row r="2693" spans="1:8" hidden="1" outlineLevel="2" x14ac:dyDescent="0.2">
      <c r="B2693" s="33" t="s">
        <v>2720</v>
      </c>
    </row>
    <row r="2694" spans="1:8" s="208" customFormat="1" hidden="1" outlineLevel="2" x14ac:dyDescent="0.2">
      <c r="A2694" s="217"/>
      <c r="B2694" s="217"/>
      <c r="C2694" s="218"/>
      <c r="D2694" s="219"/>
      <c r="E2694" s="208" t="str">
        <f xml:space="preserve"> Calc!E$814</f>
        <v xml:space="preserve">Ofwat - PR24 Delayed delivery cashflow mechanism (DDCM) revenue adjustment eligible for tax uplift in 2027-28 CPIH FYA prices (WR) </v>
      </c>
      <c r="F2694" s="209">
        <f xml:space="preserve"> Calc!F$814</f>
        <v>0</v>
      </c>
      <c r="G2694" s="208" t="str">
        <f xml:space="preserve"> Calc!G$814</f>
        <v>£m</v>
      </c>
      <c r="H2694" s="209"/>
    </row>
    <row r="2695" spans="1:8" s="208" customFormat="1" hidden="1" outlineLevel="2" x14ac:dyDescent="0.2">
      <c r="A2695" s="217"/>
      <c r="B2695" s="217"/>
      <c r="C2695" s="218"/>
      <c r="D2695" s="219"/>
      <c r="E2695" s="208" t="str">
        <f xml:space="preserve"> Calc!E$815</f>
        <v xml:space="preserve">Ofwat - PR24 Delayed delivery cashflow mechanism (DDCM) revenue adjustment eligible for tax uplift in 2027-28 CPIH FYA prices (WN) </v>
      </c>
      <c r="F2695" s="209">
        <f xml:space="preserve"> Calc!F$815</f>
        <v>0</v>
      </c>
      <c r="G2695" s="208" t="str">
        <f xml:space="preserve"> Calc!G$815</f>
        <v>£m</v>
      </c>
      <c r="H2695" s="209"/>
    </row>
    <row r="2696" spans="1:8" s="208" customFormat="1" hidden="1" outlineLevel="2" x14ac:dyDescent="0.2">
      <c r="A2696" s="217"/>
      <c r="B2696" s="217"/>
      <c r="C2696" s="218"/>
      <c r="D2696" s="219"/>
      <c r="E2696" s="208" t="str">
        <f xml:space="preserve"> Calc!E$816</f>
        <v xml:space="preserve">Ofwat - PR24 Delayed delivery cashflow mechanism (DDCM) revenue adjustment eligible for tax uplift in 2027-28 CPIH FYA prices (WWN) </v>
      </c>
      <c r="F2696" s="209">
        <f xml:space="preserve"> Calc!F$816</f>
        <v>0</v>
      </c>
      <c r="G2696" s="208" t="str">
        <f xml:space="preserve"> Calc!G$816</f>
        <v>£m</v>
      </c>
      <c r="H2696" s="209"/>
    </row>
    <row r="2697" spans="1:8" s="208" customFormat="1" hidden="1" outlineLevel="2" x14ac:dyDescent="0.2">
      <c r="A2697" s="217"/>
      <c r="B2697" s="217"/>
      <c r="C2697" s="218"/>
      <c r="D2697" s="219"/>
      <c r="E2697" s="208" t="str">
        <f xml:space="preserve"> Calc!E$817</f>
        <v xml:space="preserve">Ofwat - PR24 Delayed delivery cashflow mechanism (DDCM) revenue adjustment eligible for tax uplift in 2027-28 CPIH FYA prices (BR) </v>
      </c>
      <c r="F2697" s="209">
        <f xml:space="preserve"> Calc!F$817</f>
        <v>0</v>
      </c>
      <c r="G2697" s="208" t="str">
        <f xml:space="preserve"> Calc!G$817</f>
        <v>£m</v>
      </c>
      <c r="H2697" s="209"/>
    </row>
    <row r="2698" spans="1:8" s="208" customFormat="1" hidden="1" outlineLevel="2" x14ac:dyDescent="0.2">
      <c r="A2698" s="217"/>
      <c r="B2698" s="217"/>
      <c r="C2698" s="218"/>
      <c r="D2698" s="219"/>
      <c r="E2698" s="208" t="str">
        <f xml:space="preserve"> Calc!E$818</f>
        <v xml:space="preserve">Ofwat - PR24 Delayed delivery cashflow mechanism (DDCM) revenue adjustment eligible for tax uplift in 2027-28 CPIH FYA prices (ADDN1) </v>
      </c>
      <c r="F2698" s="209">
        <f xml:space="preserve"> Calc!F$818</f>
        <v>0</v>
      </c>
      <c r="G2698" s="208" t="str">
        <f xml:space="preserve"> Calc!G$818</f>
        <v>£m</v>
      </c>
      <c r="H2698" s="209"/>
    </row>
    <row r="2699" spans="1:8" s="208" customFormat="1" hidden="1" outlineLevel="2" x14ac:dyDescent="0.2">
      <c r="A2699" s="217"/>
      <c r="B2699" s="217"/>
      <c r="C2699" s="218"/>
      <c r="D2699" s="219"/>
      <c r="E2699" s="208" t="str">
        <f xml:space="preserve"> Calc!E$819</f>
        <v xml:space="preserve">Ofwat - PR24 Delayed delivery cashflow mechanism (DDCM) revenue adjustment eligible for tax uplift in 2027-28 CPIH FYA prices (ADDN2) </v>
      </c>
      <c r="F2699" s="209">
        <f xml:space="preserve"> Calc!F$819</f>
        <v>0</v>
      </c>
      <c r="G2699" s="208" t="str">
        <f xml:space="preserve"> Calc!G$819</f>
        <v>£m</v>
      </c>
      <c r="H2699" s="209"/>
    </row>
    <row r="2700" spans="1:8" s="208" customFormat="1" hidden="1" outlineLevel="2" x14ac:dyDescent="0.2">
      <c r="A2700" s="217"/>
      <c r="B2700" s="217"/>
      <c r="C2700" s="218"/>
      <c r="D2700" s="219"/>
      <c r="E2700" s="208" t="str">
        <f xml:space="preserve"> Calc!E$820</f>
        <v xml:space="preserve">Ofwat - PR24 Delayed delivery cashflow mechanism (DDCM) revenue adjustment eligible for tax uplift in 2027-28 CPIH FYA prices (Residential retail) </v>
      </c>
      <c r="F2700" s="209">
        <f xml:space="preserve"> Calc!F$820</f>
        <v>0</v>
      </c>
      <c r="G2700" s="208" t="str">
        <f xml:space="preserve"> Calc!G$820</f>
        <v>£m</v>
      </c>
      <c r="H2700" s="209"/>
    </row>
    <row r="2701" spans="1:8" s="208" customFormat="1" hidden="1" outlineLevel="2" x14ac:dyDescent="0.2">
      <c r="A2701" s="217"/>
      <c r="B2701" s="217"/>
      <c r="C2701" s="218"/>
      <c r="D2701" s="219"/>
      <c r="E2701" s="208" t="str">
        <f xml:space="preserve"> Calc!E$821</f>
        <v xml:space="preserve">Ofwat - PR24 Delayed delivery cashflow mechanism (DDCM) revenue adjustment eligible for tax uplift in 2027-28 CPIH FYA prices (Business retail) </v>
      </c>
      <c r="F2701" s="209">
        <f xml:space="preserve"> Calc!F$821</f>
        <v>0</v>
      </c>
      <c r="G2701" s="208" t="str">
        <f xml:space="preserve"> Calc!G$821</f>
        <v>£m</v>
      </c>
      <c r="H2701" s="209"/>
    </row>
    <row r="2702" spans="1:8" hidden="1" outlineLevel="2" x14ac:dyDescent="0.2">
      <c r="A2702" s="3"/>
      <c r="B2702" s="3"/>
      <c r="C2702" s="10"/>
      <c r="D2702" s="11"/>
      <c r="E2702" s="211" t="s">
        <v>2720</v>
      </c>
      <c r="F2702" s="212">
        <f xml:space="preserve"> INDEX( $F$2694:$F$2701,MATCH("*(ADDN2)*", $E$2694:$E$2701,0 ))</f>
        <v>0</v>
      </c>
      <c r="G2702" s="211" t="s">
        <v>199</v>
      </c>
      <c r="H2702" s="4"/>
    </row>
    <row r="2703" spans="1:8" hidden="1" outlineLevel="2" x14ac:dyDescent="0.2"/>
    <row r="2704" spans="1:8" hidden="1" outlineLevel="2" x14ac:dyDescent="0.2"/>
    <row r="2705" spans="1:8" hidden="1" outlineLevel="2" x14ac:dyDescent="0.2">
      <c r="B2705" s="33" t="s">
        <v>775</v>
      </c>
    </row>
    <row r="2706" spans="1:8" s="208" customFormat="1" hidden="1" outlineLevel="2" x14ac:dyDescent="0.2">
      <c r="A2706" s="217"/>
      <c r="B2706" s="217"/>
      <c r="C2706" s="218"/>
      <c r="D2706" s="219"/>
      <c r="E2706" s="208" t="str">
        <f xml:space="preserve"> Calc!E$922</f>
        <v xml:space="preserve">Ofwat - PR24 Business retail revenue adjustment eligible for tax uplift in 2027-28 CPIH FYA prices (WR) </v>
      </c>
      <c r="F2706" s="209">
        <f xml:space="preserve"> Calc!F$922</f>
        <v>0</v>
      </c>
      <c r="G2706" s="208" t="str">
        <f xml:space="preserve"> Calc!G$922</f>
        <v>£m</v>
      </c>
      <c r="H2706" s="209"/>
    </row>
    <row r="2707" spans="1:8" s="208" customFormat="1" hidden="1" outlineLevel="2" x14ac:dyDescent="0.2">
      <c r="A2707" s="217"/>
      <c r="B2707" s="217"/>
      <c r="C2707" s="218"/>
      <c r="D2707" s="219"/>
      <c r="E2707" s="208" t="str">
        <f xml:space="preserve"> Calc!E$923</f>
        <v xml:space="preserve">Ofwat - PR24 Business retail revenue adjustment eligible for tax uplift in 2027-28 CPIH FYA prices (WN) </v>
      </c>
      <c r="F2707" s="209">
        <f xml:space="preserve"> Calc!F$923</f>
        <v>0</v>
      </c>
      <c r="G2707" s="208" t="str">
        <f xml:space="preserve"> Calc!G$923</f>
        <v>£m</v>
      </c>
      <c r="H2707" s="209"/>
    </row>
    <row r="2708" spans="1:8" s="208" customFormat="1" hidden="1" outlineLevel="2" x14ac:dyDescent="0.2">
      <c r="A2708" s="217"/>
      <c r="B2708" s="217"/>
      <c r="C2708" s="218"/>
      <c r="D2708" s="219"/>
      <c r="E2708" s="208" t="str">
        <f xml:space="preserve"> Calc!E$924</f>
        <v xml:space="preserve">Ofwat - PR24 Business retail revenue adjustment eligible for tax uplift in 2027-28 CPIH FYA prices (WWN) </v>
      </c>
      <c r="F2708" s="209">
        <f xml:space="preserve"> Calc!F$924</f>
        <v>0</v>
      </c>
      <c r="G2708" s="208" t="str">
        <f xml:space="preserve"> Calc!G$924</f>
        <v>£m</v>
      </c>
      <c r="H2708" s="209"/>
    </row>
    <row r="2709" spans="1:8" s="208" customFormat="1" hidden="1" outlineLevel="2" x14ac:dyDescent="0.2">
      <c r="A2709" s="217"/>
      <c r="B2709" s="217"/>
      <c r="C2709" s="218"/>
      <c r="D2709" s="219"/>
      <c r="E2709" s="208" t="str">
        <f xml:space="preserve"> Calc!E$925</f>
        <v xml:space="preserve">Ofwat - PR24 Business retail revenue adjustment eligible for tax uplift in 2027-28 CPIH FYA prices (BR) </v>
      </c>
      <c r="F2709" s="209">
        <f xml:space="preserve"> Calc!F$925</f>
        <v>0</v>
      </c>
      <c r="G2709" s="208" t="str">
        <f xml:space="preserve"> Calc!G$925</f>
        <v>£m</v>
      </c>
      <c r="H2709" s="209"/>
    </row>
    <row r="2710" spans="1:8" s="208" customFormat="1" hidden="1" outlineLevel="2" x14ac:dyDescent="0.2">
      <c r="A2710" s="217"/>
      <c r="B2710" s="217"/>
      <c r="C2710" s="218"/>
      <c r="D2710" s="219"/>
      <c r="E2710" s="208" t="str">
        <f xml:space="preserve"> Calc!E$926</f>
        <v xml:space="preserve">Ofwat - PR24 Business retail revenue adjustment eligible for tax uplift in 2027-28 CPIH FYA prices (ADDN1) </v>
      </c>
      <c r="F2710" s="209">
        <f xml:space="preserve"> Calc!F$926</f>
        <v>0</v>
      </c>
      <c r="G2710" s="208" t="str">
        <f xml:space="preserve"> Calc!G$926</f>
        <v>£m</v>
      </c>
      <c r="H2710" s="209"/>
    </row>
    <row r="2711" spans="1:8" s="208" customFormat="1" hidden="1" outlineLevel="2" x14ac:dyDescent="0.2">
      <c r="A2711" s="217"/>
      <c r="B2711" s="217"/>
      <c r="C2711" s="218"/>
      <c r="D2711" s="219"/>
      <c r="E2711" s="208" t="str">
        <f xml:space="preserve"> Calc!E$927</f>
        <v xml:space="preserve">Ofwat - PR24 Business retail revenue adjustment eligible for tax uplift in 2027-28 CPIH FYA prices (ADDN2) </v>
      </c>
      <c r="F2711" s="209">
        <f xml:space="preserve"> Calc!F$927</f>
        <v>0</v>
      </c>
      <c r="G2711" s="208" t="str">
        <f xml:space="preserve"> Calc!G$927</f>
        <v>£m</v>
      </c>
      <c r="H2711" s="209"/>
    </row>
    <row r="2712" spans="1:8" s="208" customFormat="1" hidden="1" outlineLevel="2" x14ac:dyDescent="0.2">
      <c r="A2712" s="217"/>
      <c r="B2712" s="217"/>
      <c r="C2712" s="218"/>
      <c r="D2712" s="219"/>
      <c r="E2712" s="208" t="str">
        <f xml:space="preserve"> Calc!E$928</f>
        <v xml:space="preserve">Ofwat - PR24 Business retail revenue adjustment eligible for tax uplift in 2027-28 CPIH FYA prices (Residential retail) </v>
      </c>
      <c r="F2712" s="209">
        <f xml:space="preserve"> Calc!F$928</f>
        <v>0</v>
      </c>
      <c r="G2712" s="208" t="str">
        <f xml:space="preserve"> Calc!G$928</f>
        <v>£m</v>
      </c>
      <c r="H2712" s="209"/>
    </row>
    <row r="2713" spans="1:8" s="208" customFormat="1" hidden="1" outlineLevel="2" x14ac:dyDescent="0.2">
      <c r="A2713" s="217"/>
      <c r="B2713" s="217"/>
      <c r="C2713" s="218"/>
      <c r="D2713" s="219"/>
      <c r="E2713" s="208" t="str">
        <f xml:space="preserve"> Calc!E$929</f>
        <v xml:space="preserve">Ofwat - PR24 Business retail revenue adjustment eligible for tax uplift in 2027-28 CPIH FYA prices (Business retail) </v>
      </c>
      <c r="F2713" s="209">
        <f xml:space="preserve"> Calc!F$929</f>
        <v>0</v>
      </c>
      <c r="G2713" s="208" t="str">
        <f xml:space="preserve"> Calc!G$929</f>
        <v>£m</v>
      </c>
      <c r="H2713" s="209"/>
    </row>
    <row r="2714" spans="1:8" hidden="1" outlineLevel="2" x14ac:dyDescent="0.2">
      <c r="A2714" s="3"/>
      <c r="B2714" s="3"/>
      <c r="C2714" s="10"/>
      <c r="D2714" s="11"/>
      <c r="E2714" s="211" t="s">
        <v>775</v>
      </c>
      <c r="F2714" s="212">
        <f xml:space="preserve"> INDEX( $F$2706:$F$2713,MATCH("*(ADDN2)*", $E$2706:$E$2713,0 ))</f>
        <v>0</v>
      </c>
      <c r="G2714" s="211" t="s">
        <v>199</v>
      </c>
      <c r="H2714" s="4"/>
    </row>
    <row r="2715" spans="1:8" hidden="1" outlineLevel="2" x14ac:dyDescent="0.2"/>
    <row r="2716" spans="1:8" hidden="1" outlineLevel="2" x14ac:dyDescent="0.2"/>
    <row r="2717" spans="1:8" hidden="1" outlineLevel="2" x14ac:dyDescent="0.2">
      <c r="B2717" s="33" t="s">
        <v>256</v>
      </c>
    </row>
    <row r="2718" spans="1:8" s="208" customFormat="1" hidden="1" outlineLevel="2" x14ac:dyDescent="0.2">
      <c r="A2718" s="217"/>
      <c r="B2718" s="217"/>
      <c r="C2718" s="218"/>
      <c r="D2718" s="219"/>
      <c r="E2718" s="208" t="str">
        <f xml:space="preserve"> Calc!E$949</f>
        <v xml:space="preserve">Ofwat - PR24 Water trading revenue adjustment eligible for tax uplift in 2027-28 CPIH FYA prices (WR) </v>
      </c>
      <c r="F2718" s="209">
        <f xml:space="preserve"> Calc!F$949</f>
        <v>0</v>
      </c>
      <c r="G2718" s="208" t="str">
        <f xml:space="preserve"> Calc!G$949</f>
        <v>£m</v>
      </c>
      <c r="H2718" s="209"/>
    </row>
    <row r="2719" spans="1:8" s="208" customFormat="1" hidden="1" outlineLevel="2" x14ac:dyDescent="0.2">
      <c r="A2719" s="217"/>
      <c r="B2719" s="217"/>
      <c r="C2719" s="218"/>
      <c r="D2719" s="219"/>
      <c r="E2719" s="208" t="str">
        <f xml:space="preserve"> Calc!E$950</f>
        <v xml:space="preserve">Ofwat - PR24 Water trading revenue adjustment eligible for tax uplift in 2027-28 CPIH FYA prices (WN) </v>
      </c>
      <c r="F2719" s="209">
        <f xml:space="preserve"> Calc!F$950</f>
        <v>0</v>
      </c>
      <c r="G2719" s="208" t="str">
        <f xml:space="preserve"> Calc!G$950</f>
        <v>£m</v>
      </c>
      <c r="H2719" s="209"/>
    </row>
    <row r="2720" spans="1:8" s="208" customFormat="1" hidden="1" outlineLevel="2" x14ac:dyDescent="0.2">
      <c r="A2720" s="217"/>
      <c r="B2720" s="217"/>
      <c r="C2720" s="218"/>
      <c r="D2720" s="219"/>
      <c r="E2720" s="208" t="str">
        <f xml:space="preserve"> Calc!E$951</f>
        <v xml:space="preserve">Ofwat - PR24 Water trading revenue adjustment eligible for tax uplift in 2027-28 CPIH FYA prices (WWN) </v>
      </c>
      <c r="F2720" s="209">
        <f xml:space="preserve"> Calc!F$951</f>
        <v>0</v>
      </c>
      <c r="G2720" s="208" t="str">
        <f xml:space="preserve"> Calc!G$951</f>
        <v>£m</v>
      </c>
      <c r="H2720" s="209"/>
    </row>
    <row r="2721" spans="1:8" s="208" customFormat="1" hidden="1" outlineLevel="2" x14ac:dyDescent="0.2">
      <c r="A2721" s="217"/>
      <c r="B2721" s="217"/>
      <c r="C2721" s="218"/>
      <c r="D2721" s="219"/>
      <c r="E2721" s="208" t="str">
        <f xml:space="preserve"> Calc!E$952</f>
        <v xml:space="preserve">Ofwat - PR24 Water trading revenue adjustment eligible for tax uplift in 2027-28 CPIH FYA prices (BR) </v>
      </c>
      <c r="F2721" s="209">
        <f xml:space="preserve"> Calc!F$952</f>
        <v>0</v>
      </c>
      <c r="G2721" s="208" t="str">
        <f xml:space="preserve"> Calc!G$952</f>
        <v>£m</v>
      </c>
      <c r="H2721" s="209"/>
    </row>
    <row r="2722" spans="1:8" s="208" customFormat="1" hidden="1" outlineLevel="2" x14ac:dyDescent="0.2">
      <c r="A2722" s="217"/>
      <c r="B2722" s="217"/>
      <c r="C2722" s="218"/>
      <c r="D2722" s="219"/>
      <c r="E2722" s="208" t="str">
        <f xml:space="preserve"> Calc!E$953</f>
        <v xml:space="preserve">Ofwat - PR24 Water trading revenue adjustment eligible for tax uplift in 2027-28 CPIH FYA prices (ADDN1) </v>
      </c>
      <c r="F2722" s="209">
        <f xml:space="preserve"> Calc!F$953</f>
        <v>0</v>
      </c>
      <c r="G2722" s="208" t="str">
        <f xml:space="preserve"> Calc!G$953</f>
        <v>£m</v>
      </c>
      <c r="H2722" s="209"/>
    </row>
    <row r="2723" spans="1:8" s="208" customFormat="1" hidden="1" outlineLevel="2" x14ac:dyDescent="0.2">
      <c r="A2723" s="217"/>
      <c r="B2723" s="217"/>
      <c r="C2723" s="218"/>
      <c r="D2723" s="219"/>
      <c r="E2723" s="208" t="str">
        <f xml:space="preserve"> Calc!E$954</f>
        <v xml:space="preserve">Ofwat - PR24 Water trading revenue adjustment eligible for tax uplift in 2027-28 CPIH FYA prices (ADDN2) </v>
      </c>
      <c r="F2723" s="209">
        <f xml:space="preserve"> Calc!F$954</f>
        <v>0</v>
      </c>
      <c r="G2723" s="208" t="str">
        <f xml:space="preserve"> Calc!G$954</f>
        <v>£m</v>
      </c>
      <c r="H2723" s="209"/>
    </row>
    <row r="2724" spans="1:8" s="208" customFormat="1" hidden="1" outlineLevel="2" x14ac:dyDescent="0.2">
      <c r="A2724" s="217"/>
      <c r="B2724" s="217"/>
      <c r="C2724" s="218"/>
      <c r="D2724" s="219"/>
      <c r="E2724" s="208" t="str">
        <f xml:space="preserve"> Calc!E$955</f>
        <v xml:space="preserve">Ofwat - PR24 Water trading revenue adjustment eligible for tax uplift in 2027-28 CPIH FYA prices (Residential retail) </v>
      </c>
      <c r="F2724" s="209">
        <f xml:space="preserve"> Calc!F$955</f>
        <v>0</v>
      </c>
      <c r="G2724" s="208" t="str">
        <f xml:space="preserve"> Calc!G$955</f>
        <v>£m</v>
      </c>
      <c r="H2724" s="209"/>
    </row>
    <row r="2725" spans="1:8" s="208" customFormat="1" hidden="1" outlineLevel="2" x14ac:dyDescent="0.2">
      <c r="A2725" s="217"/>
      <c r="B2725" s="217"/>
      <c r="C2725" s="218"/>
      <c r="D2725" s="219"/>
      <c r="E2725" s="208" t="str">
        <f xml:space="preserve"> Calc!E$956</f>
        <v xml:space="preserve">Ofwat - PR24 Water trading revenue adjustment eligible for tax uplift in 2027-28 CPIH FYA prices (Business retail) </v>
      </c>
      <c r="F2725" s="209">
        <f xml:space="preserve"> Calc!F$956</f>
        <v>0</v>
      </c>
      <c r="G2725" s="208" t="str">
        <f xml:space="preserve"> Calc!G$956</f>
        <v>£m</v>
      </c>
      <c r="H2725" s="209"/>
    </row>
    <row r="2726" spans="1:8" hidden="1" outlineLevel="2" x14ac:dyDescent="0.2">
      <c r="A2726" s="3"/>
      <c r="B2726" s="3"/>
      <c r="C2726" s="10"/>
      <c r="D2726" s="11"/>
      <c r="E2726" s="211" t="s">
        <v>256</v>
      </c>
      <c r="F2726" s="212">
        <f xml:space="preserve"> INDEX( $F$2718:$F$2725,MATCH("*(ADDN2)*", $E$2718:$E$2725,0 ))</f>
        <v>0</v>
      </c>
      <c r="G2726" s="211" t="s">
        <v>199</v>
      </c>
      <c r="H2726" s="4"/>
    </row>
    <row r="2727" spans="1:8" hidden="1" outlineLevel="2" x14ac:dyDescent="0.2"/>
    <row r="2728" spans="1:8" hidden="1" outlineLevel="2" x14ac:dyDescent="0.2"/>
    <row r="2729" spans="1:8" hidden="1" outlineLevel="2" x14ac:dyDescent="0.2">
      <c r="B2729" s="33" t="s">
        <v>2721</v>
      </c>
    </row>
    <row r="2730" spans="1:8" s="208" customFormat="1" hidden="1" outlineLevel="2" x14ac:dyDescent="0.2">
      <c r="A2730" s="217"/>
      <c r="B2730" s="217"/>
      <c r="C2730" s="218"/>
      <c r="D2730" s="219"/>
      <c r="E2730" s="208" t="str">
        <f xml:space="preserve"> Calc!E$976</f>
        <v xml:space="preserve">Ofwat - PR24 Third party services revenue adjustment eligible for tax uplift in 2027-28 CPIH FYA prices (WR) </v>
      </c>
      <c r="F2730" s="209">
        <f xml:space="preserve"> Calc!F$976</f>
        <v>0</v>
      </c>
      <c r="G2730" s="208" t="str">
        <f xml:space="preserve"> Calc!G$976</f>
        <v>£m</v>
      </c>
      <c r="H2730" s="209"/>
    </row>
    <row r="2731" spans="1:8" s="208" customFormat="1" hidden="1" outlineLevel="2" x14ac:dyDescent="0.2">
      <c r="A2731" s="217"/>
      <c r="B2731" s="217"/>
      <c r="C2731" s="218"/>
      <c r="D2731" s="219"/>
      <c r="E2731" s="208" t="str">
        <f xml:space="preserve"> Calc!E$977</f>
        <v xml:space="preserve">Ofwat - PR24 Third party services revenue adjustment eligible for tax uplift in 2027-28 CPIH FYA prices (WN) </v>
      </c>
      <c r="F2731" s="209">
        <f xml:space="preserve"> Calc!F$977</f>
        <v>0</v>
      </c>
      <c r="G2731" s="208" t="str">
        <f xml:space="preserve"> Calc!G$977</f>
        <v>£m</v>
      </c>
      <c r="H2731" s="209"/>
    </row>
    <row r="2732" spans="1:8" s="208" customFormat="1" hidden="1" outlineLevel="2" x14ac:dyDescent="0.2">
      <c r="A2732" s="217"/>
      <c r="B2732" s="217"/>
      <c r="C2732" s="218"/>
      <c r="D2732" s="219"/>
      <c r="E2732" s="208" t="str">
        <f xml:space="preserve"> Calc!E$978</f>
        <v xml:space="preserve">Ofwat - PR24 Third party services revenue adjustment eligible for tax uplift in 2027-28 CPIH FYA prices (WWN) </v>
      </c>
      <c r="F2732" s="209">
        <f xml:space="preserve"> Calc!F$978</f>
        <v>0</v>
      </c>
      <c r="G2732" s="208" t="str">
        <f xml:space="preserve"> Calc!G$978</f>
        <v>£m</v>
      </c>
      <c r="H2732" s="209"/>
    </row>
    <row r="2733" spans="1:8" s="208" customFormat="1" hidden="1" outlineLevel="2" x14ac:dyDescent="0.2">
      <c r="A2733" s="217"/>
      <c r="B2733" s="217"/>
      <c r="C2733" s="218"/>
      <c r="D2733" s="219"/>
      <c r="E2733" s="208" t="str">
        <f xml:space="preserve"> Calc!E$979</f>
        <v xml:space="preserve">Ofwat - PR24 Third party services revenue adjustment eligible for tax uplift in 2027-28 CPIH FYA prices (BR) </v>
      </c>
      <c r="F2733" s="209">
        <f xml:space="preserve"> Calc!F$979</f>
        <v>0</v>
      </c>
      <c r="G2733" s="208" t="str">
        <f xml:space="preserve"> Calc!G$979</f>
        <v>£m</v>
      </c>
      <c r="H2733" s="209"/>
    </row>
    <row r="2734" spans="1:8" s="208" customFormat="1" hidden="1" outlineLevel="2" x14ac:dyDescent="0.2">
      <c r="A2734" s="217"/>
      <c r="B2734" s="217"/>
      <c r="C2734" s="218"/>
      <c r="D2734" s="219"/>
      <c r="E2734" s="208" t="str">
        <f xml:space="preserve"> Calc!E$980</f>
        <v xml:space="preserve">Ofwat - PR24 Third party services revenue adjustment eligible for tax uplift in 2027-28 CPIH FYA prices (ADDN1) </v>
      </c>
      <c r="F2734" s="209">
        <f xml:space="preserve"> Calc!F$980</f>
        <v>0</v>
      </c>
      <c r="G2734" s="208" t="str">
        <f xml:space="preserve"> Calc!G$980</f>
        <v>£m</v>
      </c>
      <c r="H2734" s="209"/>
    </row>
    <row r="2735" spans="1:8" s="208" customFormat="1" hidden="1" outlineLevel="2" x14ac:dyDescent="0.2">
      <c r="A2735" s="217"/>
      <c r="B2735" s="217"/>
      <c r="C2735" s="218"/>
      <c r="D2735" s="219"/>
      <c r="E2735" s="208" t="str">
        <f xml:space="preserve"> Calc!E$981</f>
        <v xml:space="preserve">Ofwat - PR24 Third party services revenue adjustment eligible for tax uplift in 2027-28 CPIH FYA prices (ADDN2) </v>
      </c>
      <c r="F2735" s="209">
        <f xml:space="preserve"> Calc!F$981</f>
        <v>0</v>
      </c>
      <c r="G2735" s="208" t="str">
        <f xml:space="preserve"> Calc!G$981</f>
        <v>£m</v>
      </c>
      <c r="H2735" s="209"/>
    </row>
    <row r="2736" spans="1:8" s="208" customFormat="1" hidden="1" outlineLevel="2" x14ac:dyDescent="0.2">
      <c r="A2736" s="217"/>
      <c r="B2736" s="217"/>
      <c r="C2736" s="218"/>
      <c r="D2736" s="219"/>
      <c r="E2736" s="208" t="str">
        <f xml:space="preserve"> Calc!E$982</f>
        <v xml:space="preserve">Ofwat - PR24 Third party services revenue adjustment eligible for tax uplift in 2027-28 CPIH FYA prices (Residential retail) </v>
      </c>
      <c r="F2736" s="209">
        <f xml:space="preserve"> Calc!F$982</f>
        <v>0</v>
      </c>
      <c r="G2736" s="208" t="str">
        <f xml:space="preserve"> Calc!G$982</f>
        <v>£m</v>
      </c>
      <c r="H2736" s="209"/>
    </row>
    <row r="2737" spans="1:8" s="208" customFormat="1" hidden="1" outlineLevel="2" x14ac:dyDescent="0.2">
      <c r="A2737" s="217"/>
      <c r="B2737" s="217"/>
      <c r="C2737" s="218"/>
      <c r="D2737" s="219"/>
      <c r="E2737" s="208" t="str">
        <f xml:space="preserve"> Calc!E$983</f>
        <v xml:space="preserve">Ofwat - PR24 Third party services revenue adjustment eligible for tax uplift in 2027-28 CPIH FYA prices (Business retail) </v>
      </c>
      <c r="F2737" s="209">
        <f xml:space="preserve"> Calc!F$983</f>
        <v>0</v>
      </c>
      <c r="G2737" s="208" t="str">
        <f xml:space="preserve"> Calc!G$983</f>
        <v>£m</v>
      </c>
      <c r="H2737" s="209"/>
    </row>
    <row r="2738" spans="1:8" hidden="1" outlineLevel="2" x14ac:dyDescent="0.2">
      <c r="A2738" s="3"/>
      <c r="B2738" s="3"/>
      <c r="C2738" s="10"/>
      <c r="D2738" s="11"/>
      <c r="E2738" s="211" t="s">
        <v>2721</v>
      </c>
      <c r="F2738" s="212">
        <f xml:space="preserve"> INDEX( $F$2730:$F$2737,MATCH("*(ADDN2)*", $E$2730:$E$2737,0 ))</f>
        <v>0</v>
      </c>
      <c r="G2738" s="211" t="s">
        <v>199</v>
      </c>
      <c r="H2738" s="4"/>
    </row>
    <row r="2739" spans="1:8" hidden="1" outlineLevel="2" x14ac:dyDescent="0.2"/>
    <row r="2740" spans="1:8" hidden="1" outlineLevel="2" x14ac:dyDescent="0.2"/>
    <row r="2741" spans="1:8" hidden="1" outlineLevel="2" x14ac:dyDescent="0.2">
      <c r="B2741" s="33" t="s">
        <v>75</v>
      </c>
    </row>
    <row r="2742" spans="1:8" s="208" customFormat="1" hidden="1" outlineLevel="2" x14ac:dyDescent="0.2">
      <c r="A2742" s="217"/>
      <c r="B2742" s="217"/>
      <c r="C2742" s="218"/>
      <c r="D2742" s="219"/>
      <c r="E2742" s="208" t="str">
        <f xml:space="preserve"> Calc!E$1003</f>
        <v xml:space="preserve">Ofwat - PR24 Cost of new debt revenue adjustment eligible for tax uplift in 2027-28 CPIH FYA prices (WR) </v>
      </c>
      <c r="F2742" s="209">
        <f xml:space="preserve"> Calc!F$1003</f>
        <v>0</v>
      </c>
      <c r="G2742" s="208" t="str">
        <f xml:space="preserve"> Calc!G$1003</f>
        <v>£m</v>
      </c>
      <c r="H2742" s="209"/>
    </row>
    <row r="2743" spans="1:8" s="208" customFormat="1" hidden="1" outlineLevel="2" x14ac:dyDescent="0.2">
      <c r="A2743" s="217"/>
      <c r="B2743" s="217"/>
      <c r="C2743" s="218"/>
      <c r="D2743" s="219"/>
      <c r="E2743" s="208" t="str">
        <f xml:space="preserve"> Calc!E$1004</f>
        <v xml:space="preserve">Ofwat - PR24 Cost of new debt revenue adjustment eligible for tax uplift in 2027-28 CPIH FYA prices (WN) </v>
      </c>
      <c r="F2743" s="209">
        <f xml:space="preserve"> Calc!F$1004</f>
        <v>0</v>
      </c>
      <c r="G2743" s="208" t="str">
        <f xml:space="preserve"> Calc!G$1004</f>
        <v>£m</v>
      </c>
      <c r="H2743" s="209"/>
    </row>
    <row r="2744" spans="1:8" s="208" customFormat="1" hidden="1" outlineLevel="2" x14ac:dyDescent="0.2">
      <c r="A2744" s="217"/>
      <c r="B2744" s="217"/>
      <c r="C2744" s="218"/>
      <c r="D2744" s="219"/>
      <c r="E2744" s="208" t="str">
        <f xml:space="preserve"> Calc!E$1005</f>
        <v xml:space="preserve">Ofwat - PR24 Cost of new debt revenue adjustment eligible for tax uplift in 2027-28 CPIH FYA prices (WWN) </v>
      </c>
      <c r="F2744" s="209">
        <f xml:space="preserve"> Calc!F$1005</f>
        <v>0</v>
      </c>
      <c r="G2744" s="208" t="str">
        <f xml:space="preserve"> Calc!G$1005</f>
        <v>£m</v>
      </c>
      <c r="H2744" s="209"/>
    </row>
    <row r="2745" spans="1:8" s="208" customFormat="1" hidden="1" outlineLevel="2" x14ac:dyDescent="0.2">
      <c r="A2745" s="217"/>
      <c r="B2745" s="217"/>
      <c r="C2745" s="218"/>
      <c r="D2745" s="219"/>
      <c r="E2745" s="208" t="str">
        <f xml:space="preserve"> Calc!E$1006</f>
        <v xml:space="preserve">Ofwat - PR24 Cost of new debt revenue adjustment eligible for tax uplift in 2027-28 CPIH FYA prices (BR) </v>
      </c>
      <c r="F2745" s="209">
        <f xml:space="preserve"> Calc!F$1006</f>
        <v>0</v>
      </c>
      <c r="G2745" s="208" t="str">
        <f xml:space="preserve"> Calc!G$1006</f>
        <v>£m</v>
      </c>
      <c r="H2745" s="209"/>
    </row>
    <row r="2746" spans="1:8" s="208" customFormat="1" hidden="1" outlineLevel="2" x14ac:dyDescent="0.2">
      <c r="A2746" s="217"/>
      <c r="B2746" s="217"/>
      <c r="C2746" s="218"/>
      <c r="D2746" s="219"/>
      <c r="E2746" s="208" t="str">
        <f xml:space="preserve"> Calc!E$1007</f>
        <v xml:space="preserve">Ofwat - PR24 Cost of new debt revenue adjustment eligible for tax uplift in 2027-28 CPIH FYA prices (ADDN1) </v>
      </c>
      <c r="F2746" s="209">
        <f xml:space="preserve"> Calc!F$1007</f>
        <v>0</v>
      </c>
      <c r="G2746" s="208" t="str">
        <f xml:space="preserve"> Calc!G$1007</f>
        <v>£m</v>
      </c>
      <c r="H2746" s="209"/>
    </row>
    <row r="2747" spans="1:8" s="208" customFormat="1" hidden="1" outlineLevel="2" x14ac:dyDescent="0.2">
      <c r="A2747" s="217"/>
      <c r="B2747" s="217"/>
      <c r="C2747" s="218"/>
      <c r="D2747" s="219"/>
      <c r="E2747" s="208" t="str">
        <f xml:space="preserve"> Calc!E$1008</f>
        <v xml:space="preserve">Ofwat - PR24 Cost of new debt revenue adjustment eligible for tax uplift in 2027-28 CPIH FYA prices (ADDN2) </v>
      </c>
      <c r="F2747" s="209">
        <f xml:space="preserve"> Calc!F$1008</f>
        <v>0</v>
      </c>
      <c r="G2747" s="208" t="str">
        <f xml:space="preserve"> Calc!G$1008</f>
        <v>£m</v>
      </c>
      <c r="H2747" s="209"/>
    </row>
    <row r="2748" spans="1:8" s="208" customFormat="1" hidden="1" outlineLevel="2" x14ac:dyDescent="0.2">
      <c r="A2748" s="217"/>
      <c r="B2748" s="217"/>
      <c r="C2748" s="218"/>
      <c r="D2748" s="219"/>
      <c r="E2748" s="208" t="str">
        <f xml:space="preserve"> Calc!E$1009</f>
        <v xml:space="preserve">Ofwat - PR24 Cost of new debt revenue adjustment eligible for tax uplift in 2027-28 CPIH FYA prices (Residential retail) </v>
      </c>
      <c r="F2748" s="209">
        <f xml:space="preserve"> Calc!F$1009</f>
        <v>0</v>
      </c>
      <c r="G2748" s="208" t="str">
        <f xml:space="preserve"> Calc!G$1009</f>
        <v>£m</v>
      </c>
      <c r="H2748" s="209"/>
    </row>
    <row r="2749" spans="1:8" s="208" customFormat="1" hidden="1" outlineLevel="2" x14ac:dyDescent="0.2">
      <c r="A2749" s="217"/>
      <c r="B2749" s="217"/>
      <c r="C2749" s="218"/>
      <c r="D2749" s="219"/>
      <c r="E2749" s="208" t="str">
        <f xml:space="preserve"> Calc!E$1010</f>
        <v xml:space="preserve">Ofwat - PR24 Cost of new debt revenue adjustment eligible for tax uplift in 2027-28 CPIH FYA prices (Business retail) </v>
      </c>
      <c r="F2749" s="209">
        <f xml:space="preserve"> Calc!F$1010</f>
        <v>0</v>
      </c>
      <c r="G2749" s="208" t="str">
        <f xml:space="preserve"> Calc!G$1010</f>
        <v>£m</v>
      </c>
      <c r="H2749" s="209"/>
    </row>
    <row r="2750" spans="1:8" hidden="1" outlineLevel="2" x14ac:dyDescent="0.2">
      <c r="A2750" s="3"/>
      <c r="B2750" s="3"/>
      <c r="C2750" s="10"/>
      <c r="D2750" s="11"/>
      <c r="E2750" s="211" t="s">
        <v>75</v>
      </c>
      <c r="F2750" s="212">
        <f xml:space="preserve"> INDEX( $F$2742:$F$2749,MATCH("*(ADDN2)*", $E$2742:$E$2749,0 ))</f>
        <v>0</v>
      </c>
      <c r="G2750" s="211" t="s">
        <v>199</v>
      </c>
      <c r="H2750" s="4"/>
    </row>
    <row r="2751" spans="1:8" hidden="1" outlineLevel="2" x14ac:dyDescent="0.2"/>
    <row r="2752" spans="1:8" hidden="1" outlineLevel="2" x14ac:dyDescent="0.2"/>
    <row r="2753" spans="1:8" hidden="1" outlineLevel="2" x14ac:dyDescent="0.2">
      <c r="B2753" s="33" t="s">
        <v>1776</v>
      </c>
    </row>
    <row r="2754" spans="1:8" s="208" customFormat="1" hidden="1" outlineLevel="2" x14ac:dyDescent="0.2">
      <c r="A2754" s="217"/>
      <c r="B2754" s="217"/>
      <c r="C2754" s="218"/>
      <c r="D2754" s="219"/>
      <c r="E2754" s="208" t="str">
        <f xml:space="preserve"> Calc!E$1057</f>
        <v xml:space="preserve">Ofwat - PR24 Totex costs revenue adjustment eligible for tax uplift in 2027-28 CPIH FYA prices (WR) </v>
      </c>
      <c r="F2754" s="209">
        <f xml:space="preserve"> Calc!F$1057</f>
        <v>0</v>
      </c>
      <c r="G2754" s="208" t="str">
        <f xml:space="preserve"> Calc!G$1057</f>
        <v>£m</v>
      </c>
      <c r="H2754" s="209"/>
    </row>
    <row r="2755" spans="1:8" s="208" customFormat="1" hidden="1" outlineLevel="2" x14ac:dyDescent="0.2">
      <c r="A2755" s="217"/>
      <c r="B2755" s="217"/>
      <c r="C2755" s="218"/>
      <c r="D2755" s="219"/>
      <c r="E2755" s="208" t="str">
        <f xml:space="preserve"> Calc!E$1058</f>
        <v xml:space="preserve">Ofwat - PR24 Totex costs revenue adjustment eligible for tax uplift in 2027-28 CPIH FYA prices (WN) </v>
      </c>
      <c r="F2755" s="209">
        <f xml:space="preserve"> Calc!F$1058</f>
        <v>0</v>
      </c>
      <c r="G2755" s="208" t="str">
        <f xml:space="preserve"> Calc!G$1058</f>
        <v>£m</v>
      </c>
      <c r="H2755" s="209"/>
    </row>
    <row r="2756" spans="1:8" s="208" customFormat="1" hidden="1" outlineLevel="2" x14ac:dyDescent="0.2">
      <c r="A2756" s="217"/>
      <c r="B2756" s="217"/>
      <c r="C2756" s="218"/>
      <c r="D2756" s="219"/>
      <c r="E2756" s="208" t="str">
        <f xml:space="preserve"> Calc!E$1059</f>
        <v xml:space="preserve">Ofwat - PR24 Totex costs revenue adjustment eligible for tax uplift in 2027-28 CPIH FYA prices (WWN) </v>
      </c>
      <c r="F2756" s="209">
        <f xml:space="preserve"> Calc!F$1059</f>
        <v>0</v>
      </c>
      <c r="G2756" s="208" t="str">
        <f xml:space="preserve"> Calc!G$1059</f>
        <v>£m</v>
      </c>
      <c r="H2756" s="209"/>
    </row>
    <row r="2757" spans="1:8" s="208" customFormat="1" hidden="1" outlineLevel="2" x14ac:dyDescent="0.2">
      <c r="A2757" s="217"/>
      <c r="B2757" s="217"/>
      <c r="C2757" s="218"/>
      <c r="D2757" s="219"/>
      <c r="E2757" s="208" t="str">
        <f xml:space="preserve"> Calc!E$1060</f>
        <v xml:space="preserve">Ofwat - PR24 Totex costs revenue adjustment eligible for tax uplift in 2027-28 CPIH FYA prices (BR) </v>
      </c>
      <c r="F2757" s="209">
        <f xml:space="preserve"> Calc!F$1060</f>
        <v>0</v>
      </c>
      <c r="G2757" s="208" t="str">
        <f xml:space="preserve"> Calc!G$1060</f>
        <v>£m</v>
      </c>
      <c r="H2757" s="209"/>
    </row>
    <row r="2758" spans="1:8" s="208" customFormat="1" hidden="1" outlineLevel="2" x14ac:dyDescent="0.2">
      <c r="A2758" s="217"/>
      <c r="B2758" s="217"/>
      <c r="C2758" s="218"/>
      <c r="D2758" s="219"/>
      <c r="E2758" s="208" t="str">
        <f xml:space="preserve"> Calc!E$1061</f>
        <v xml:space="preserve">Ofwat - PR24 Totex costs revenue adjustment eligible for tax uplift in 2027-28 CPIH FYA prices (ADDN1) </v>
      </c>
      <c r="F2758" s="209">
        <f xml:space="preserve"> Calc!F$1061</f>
        <v>0</v>
      </c>
      <c r="G2758" s="208" t="str">
        <f xml:space="preserve"> Calc!G$1061</f>
        <v>£m</v>
      </c>
      <c r="H2758" s="209"/>
    </row>
    <row r="2759" spans="1:8" s="208" customFormat="1" hidden="1" outlineLevel="2" x14ac:dyDescent="0.2">
      <c r="A2759" s="217"/>
      <c r="B2759" s="217"/>
      <c r="C2759" s="218"/>
      <c r="D2759" s="219"/>
      <c r="E2759" s="208" t="str">
        <f xml:space="preserve"> Calc!E$1062</f>
        <v xml:space="preserve">Ofwat - PR24 Totex costs revenue adjustment eligible for tax uplift in 2027-28 CPIH FYA prices (ADDN2) </v>
      </c>
      <c r="F2759" s="209">
        <f xml:space="preserve"> Calc!F$1062</f>
        <v>0</v>
      </c>
      <c r="G2759" s="208" t="str">
        <f xml:space="preserve"> Calc!G$1062</f>
        <v>£m</v>
      </c>
      <c r="H2759" s="209"/>
    </row>
    <row r="2760" spans="1:8" s="208" customFormat="1" hidden="1" outlineLevel="2" x14ac:dyDescent="0.2">
      <c r="A2760" s="217"/>
      <c r="B2760" s="217"/>
      <c r="C2760" s="218"/>
      <c r="D2760" s="219"/>
      <c r="E2760" s="208" t="str">
        <f xml:space="preserve"> Calc!E$1063</f>
        <v xml:space="preserve">Ofwat - PR24 Totex costs revenue adjustment eligible for tax uplift in 2027-28 CPIH FYA prices (Residential retail) </v>
      </c>
      <c r="F2760" s="209">
        <f xml:space="preserve"> Calc!F$1063</f>
        <v>0</v>
      </c>
      <c r="G2760" s="208" t="str">
        <f xml:space="preserve"> Calc!G$1063</f>
        <v>£m</v>
      </c>
      <c r="H2760" s="209"/>
    </row>
    <row r="2761" spans="1:8" s="208" customFormat="1" hidden="1" outlineLevel="2" x14ac:dyDescent="0.2">
      <c r="A2761" s="217"/>
      <c r="B2761" s="217"/>
      <c r="C2761" s="218"/>
      <c r="D2761" s="219"/>
      <c r="E2761" s="208" t="str">
        <f xml:space="preserve"> Calc!E$1064</f>
        <v xml:space="preserve">Ofwat - PR24 Totex costs revenue adjustment eligible for tax uplift in 2027-28 CPIH FYA prices (Business retail) </v>
      </c>
      <c r="F2761" s="209">
        <f xml:space="preserve"> Calc!F$1064</f>
        <v>0</v>
      </c>
      <c r="G2761" s="208" t="str">
        <f xml:space="preserve"> Calc!G$1064</f>
        <v>£m</v>
      </c>
      <c r="H2761" s="209"/>
    </row>
    <row r="2762" spans="1:8" hidden="1" outlineLevel="2" x14ac:dyDescent="0.2">
      <c r="A2762" s="3"/>
      <c r="B2762" s="3"/>
      <c r="C2762" s="10"/>
      <c r="D2762" s="11"/>
      <c r="E2762" s="211" t="s">
        <v>1776</v>
      </c>
      <c r="F2762" s="212">
        <f xml:space="preserve"> INDEX( $F$2754:$F$2761,MATCH("*(ADDN2)*", $E$2754:$E$2761,0 ))</f>
        <v>0</v>
      </c>
      <c r="G2762" s="211" t="s">
        <v>199</v>
      </c>
      <c r="H2762" s="4"/>
    </row>
    <row r="2763" spans="1:8" hidden="1" outlineLevel="2" x14ac:dyDescent="0.2"/>
    <row r="2764" spans="1:8" hidden="1" outlineLevel="2" x14ac:dyDescent="0.2"/>
    <row r="2765" spans="1:8" hidden="1" outlineLevel="2" x14ac:dyDescent="0.2">
      <c r="B2765" s="33" t="s">
        <v>1960</v>
      </c>
    </row>
    <row r="2766" spans="1:8" s="208" customFormat="1" hidden="1" outlineLevel="2" x14ac:dyDescent="0.2">
      <c r="A2766" s="217"/>
      <c r="B2766" s="217"/>
      <c r="C2766" s="218"/>
      <c r="D2766" s="219"/>
      <c r="E2766" s="208" t="str">
        <f xml:space="preserve"> Calc!E$1084</f>
        <v xml:space="preserve">Ofwat - PR24 Tax revenue adjustment eligible for tax uplift in 2027-28 CPIH FYA prices (WR) </v>
      </c>
      <c r="F2766" s="209">
        <f xml:space="preserve"> Calc!F$1084</f>
        <v>0</v>
      </c>
      <c r="G2766" s="208" t="str">
        <f xml:space="preserve"> Calc!G$1084</f>
        <v>£m</v>
      </c>
      <c r="H2766" s="209"/>
    </row>
    <row r="2767" spans="1:8" s="208" customFormat="1" hidden="1" outlineLevel="2" x14ac:dyDescent="0.2">
      <c r="A2767" s="217"/>
      <c r="B2767" s="217"/>
      <c r="C2767" s="218"/>
      <c r="D2767" s="219"/>
      <c r="E2767" s="208" t="str">
        <f xml:space="preserve"> Calc!E$1085</f>
        <v xml:space="preserve">Ofwat - PR24 Tax revenue adjustment eligible for tax uplift in 2027-28 CPIH FYA prices (WN) </v>
      </c>
      <c r="F2767" s="209">
        <f xml:space="preserve"> Calc!F$1085</f>
        <v>0</v>
      </c>
      <c r="G2767" s="208" t="str">
        <f xml:space="preserve"> Calc!G$1085</f>
        <v>£m</v>
      </c>
      <c r="H2767" s="209"/>
    </row>
    <row r="2768" spans="1:8" s="208" customFormat="1" hidden="1" outlineLevel="2" x14ac:dyDescent="0.2">
      <c r="A2768" s="217"/>
      <c r="B2768" s="217"/>
      <c r="C2768" s="218"/>
      <c r="D2768" s="219"/>
      <c r="E2768" s="208" t="str">
        <f xml:space="preserve"> Calc!E$1086</f>
        <v xml:space="preserve">Ofwat - PR24 Tax revenue adjustment eligible for tax uplift in 2027-28 CPIH FYA prices (WWN) </v>
      </c>
      <c r="F2768" s="209">
        <f xml:space="preserve"> Calc!F$1086</f>
        <v>0</v>
      </c>
      <c r="G2768" s="208" t="str">
        <f xml:space="preserve"> Calc!G$1086</f>
        <v>£m</v>
      </c>
      <c r="H2768" s="209"/>
    </row>
    <row r="2769" spans="1:8" s="208" customFormat="1" hidden="1" outlineLevel="2" x14ac:dyDescent="0.2">
      <c r="A2769" s="217"/>
      <c r="B2769" s="217"/>
      <c r="C2769" s="218"/>
      <c r="D2769" s="219"/>
      <c r="E2769" s="208" t="str">
        <f xml:space="preserve"> Calc!E$1087</f>
        <v xml:space="preserve">Ofwat - PR24 Tax revenue adjustment eligible for tax uplift in 2027-28 CPIH FYA prices (BR) </v>
      </c>
      <c r="F2769" s="209">
        <f xml:space="preserve"> Calc!F$1087</f>
        <v>0</v>
      </c>
      <c r="G2769" s="208" t="str">
        <f xml:space="preserve"> Calc!G$1087</f>
        <v>£m</v>
      </c>
      <c r="H2769" s="209"/>
    </row>
    <row r="2770" spans="1:8" s="208" customFormat="1" hidden="1" outlineLevel="2" x14ac:dyDescent="0.2">
      <c r="A2770" s="217"/>
      <c r="B2770" s="217"/>
      <c r="C2770" s="218"/>
      <c r="D2770" s="219"/>
      <c r="E2770" s="208" t="str">
        <f xml:space="preserve"> Calc!E$1088</f>
        <v xml:space="preserve">Ofwat - PR24 Tax revenue adjustment eligible for tax uplift in 2027-28 CPIH FYA prices (ADDN1) </v>
      </c>
      <c r="F2770" s="209">
        <f xml:space="preserve"> Calc!F$1088</f>
        <v>0</v>
      </c>
      <c r="G2770" s="208" t="str">
        <f xml:space="preserve"> Calc!G$1088</f>
        <v>£m</v>
      </c>
      <c r="H2770" s="209"/>
    </row>
    <row r="2771" spans="1:8" s="208" customFormat="1" hidden="1" outlineLevel="2" x14ac:dyDescent="0.2">
      <c r="A2771" s="217"/>
      <c r="B2771" s="217"/>
      <c r="C2771" s="218"/>
      <c r="D2771" s="219"/>
      <c r="E2771" s="208" t="str">
        <f xml:space="preserve"> Calc!E$1089</f>
        <v xml:space="preserve">Ofwat - PR24 Tax revenue adjustment eligible for tax uplift in 2027-28 CPIH FYA prices (ADDN2) </v>
      </c>
      <c r="F2771" s="209">
        <f xml:space="preserve"> Calc!F$1089</f>
        <v>0</v>
      </c>
      <c r="G2771" s="208" t="str">
        <f xml:space="preserve"> Calc!G$1089</f>
        <v>£m</v>
      </c>
      <c r="H2771" s="209"/>
    </row>
    <row r="2772" spans="1:8" s="208" customFormat="1" hidden="1" outlineLevel="2" x14ac:dyDescent="0.2">
      <c r="A2772" s="217"/>
      <c r="B2772" s="217"/>
      <c r="C2772" s="218"/>
      <c r="D2772" s="219"/>
      <c r="E2772" s="208" t="str">
        <f xml:space="preserve"> Calc!E$1090</f>
        <v xml:space="preserve">Ofwat - PR24 Tax revenue adjustment eligible for tax uplift in 2027-28 CPIH FYA prices (Residential retail) </v>
      </c>
      <c r="F2772" s="209">
        <f xml:space="preserve"> Calc!F$1090</f>
        <v>0</v>
      </c>
      <c r="G2772" s="208" t="str">
        <f xml:space="preserve"> Calc!G$1090</f>
        <v>£m</v>
      </c>
      <c r="H2772" s="209"/>
    </row>
    <row r="2773" spans="1:8" s="208" customFormat="1" hidden="1" outlineLevel="2" x14ac:dyDescent="0.2">
      <c r="A2773" s="217"/>
      <c r="B2773" s="217"/>
      <c r="C2773" s="218"/>
      <c r="D2773" s="219"/>
      <c r="E2773" s="208" t="str">
        <f xml:space="preserve"> Calc!E$1091</f>
        <v xml:space="preserve">Ofwat - PR24 Tax revenue adjustment eligible for tax uplift in 2027-28 CPIH FYA prices (Business retail) </v>
      </c>
      <c r="F2773" s="209">
        <f xml:space="preserve"> Calc!F$1091</f>
        <v>0</v>
      </c>
      <c r="G2773" s="208" t="str">
        <f xml:space="preserve"> Calc!G$1091</f>
        <v>£m</v>
      </c>
      <c r="H2773" s="209"/>
    </row>
    <row r="2774" spans="1:8" hidden="1" outlineLevel="2" x14ac:dyDescent="0.2">
      <c r="A2774" s="3"/>
      <c r="B2774" s="3"/>
      <c r="C2774" s="10"/>
      <c r="D2774" s="11"/>
      <c r="E2774" s="211" t="s">
        <v>1960</v>
      </c>
      <c r="F2774" s="212">
        <f xml:space="preserve"> INDEX( $F$2766:$F$2773,MATCH("*(ADDN2)*", $E$2766:$E$2773,0 ))</f>
        <v>0</v>
      </c>
      <c r="G2774" s="211" t="s">
        <v>199</v>
      </c>
      <c r="H2774" s="4"/>
    </row>
    <row r="2775" spans="1:8" hidden="1" outlineLevel="2" x14ac:dyDescent="0.2"/>
    <row r="2776" spans="1:8" hidden="1" outlineLevel="2" x14ac:dyDescent="0.2"/>
    <row r="2777" spans="1:8" hidden="1" outlineLevel="2" x14ac:dyDescent="0.2">
      <c r="B2777" s="33" t="s">
        <v>594</v>
      </c>
    </row>
    <row r="2778" spans="1:8" s="208" customFormat="1" hidden="1" outlineLevel="2" x14ac:dyDescent="0.2">
      <c r="A2778" s="217"/>
      <c r="B2778" s="217"/>
      <c r="C2778" s="218"/>
      <c r="D2778" s="219"/>
      <c r="E2778" s="208" t="str">
        <f xml:space="preserve"> Calc!E$1111</f>
        <v xml:space="preserve">Ofwat - PR24 Real price effects revenue adjustment eligible for tax uplift in 2027-28 CPIH FYA prices (WR) </v>
      </c>
      <c r="F2778" s="209">
        <f xml:space="preserve"> Calc!F$1111</f>
        <v>0</v>
      </c>
      <c r="G2778" s="208" t="str">
        <f xml:space="preserve"> Calc!G$1111</f>
        <v>£m</v>
      </c>
      <c r="H2778" s="209"/>
    </row>
    <row r="2779" spans="1:8" s="208" customFormat="1" hidden="1" outlineLevel="2" x14ac:dyDescent="0.2">
      <c r="A2779" s="217"/>
      <c r="B2779" s="217"/>
      <c r="C2779" s="218"/>
      <c r="D2779" s="219"/>
      <c r="E2779" s="208" t="str">
        <f xml:space="preserve"> Calc!E$1112</f>
        <v xml:space="preserve">Ofwat - PR24 Real price effects revenue adjustment eligible for tax uplift in 2027-28 CPIH FYA prices (WN) </v>
      </c>
      <c r="F2779" s="209">
        <f xml:space="preserve"> Calc!F$1112</f>
        <v>0</v>
      </c>
      <c r="G2779" s="208" t="str">
        <f xml:space="preserve"> Calc!G$1112</f>
        <v>£m</v>
      </c>
      <c r="H2779" s="209"/>
    </row>
    <row r="2780" spans="1:8" s="208" customFormat="1" hidden="1" outlineLevel="2" x14ac:dyDescent="0.2">
      <c r="A2780" s="217"/>
      <c r="B2780" s="217"/>
      <c r="C2780" s="218"/>
      <c r="D2780" s="219"/>
      <c r="E2780" s="208" t="str">
        <f xml:space="preserve"> Calc!E$1113</f>
        <v xml:space="preserve">Ofwat - PR24 Real price effects revenue adjustment eligible for tax uplift in 2027-28 CPIH FYA prices (WWN) </v>
      </c>
      <c r="F2780" s="209">
        <f xml:space="preserve"> Calc!F$1113</f>
        <v>0</v>
      </c>
      <c r="G2780" s="208" t="str">
        <f xml:space="preserve"> Calc!G$1113</f>
        <v>£m</v>
      </c>
      <c r="H2780" s="209"/>
    </row>
    <row r="2781" spans="1:8" s="208" customFormat="1" hidden="1" outlineLevel="2" x14ac:dyDescent="0.2">
      <c r="A2781" s="217"/>
      <c r="B2781" s="217"/>
      <c r="C2781" s="218"/>
      <c r="D2781" s="219"/>
      <c r="E2781" s="208" t="str">
        <f xml:space="preserve"> Calc!E$1114</f>
        <v xml:space="preserve">Ofwat - PR24 Real price effects revenue adjustment eligible for tax uplift in 2027-28 CPIH FYA prices (BR) </v>
      </c>
      <c r="F2781" s="209">
        <f xml:space="preserve"> Calc!F$1114</f>
        <v>0</v>
      </c>
      <c r="G2781" s="208" t="str">
        <f xml:space="preserve"> Calc!G$1114</f>
        <v>£m</v>
      </c>
      <c r="H2781" s="209"/>
    </row>
    <row r="2782" spans="1:8" s="208" customFormat="1" hidden="1" outlineLevel="2" x14ac:dyDescent="0.2">
      <c r="A2782" s="217"/>
      <c r="B2782" s="217"/>
      <c r="C2782" s="218"/>
      <c r="D2782" s="219"/>
      <c r="E2782" s="208" t="str">
        <f xml:space="preserve"> Calc!E$1115</f>
        <v xml:space="preserve">Ofwat - PR24 Real price effects revenue adjustment eligible for tax uplift in 2027-28 CPIH FYA prices (ADDN1) </v>
      </c>
      <c r="F2782" s="209">
        <f xml:space="preserve"> Calc!F$1115</f>
        <v>0</v>
      </c>
      <c r="G2782" s="208" t="str">
        <f xml:space="preserve"> Calc!G$1115</f>
        <v>£m</v>
      </c>
      <c r="H2782" s="209"/>
    </row>
    <row r="2783" spans="1:8" s="208" customFormat="1" hidden="1" outlineLevel="2" x14ac:dyDescent="0.2">
      <c r="A2783" s="217"/>
      <c r="B2783" s="217"/>
      <c r="C2783" s="218"/>
      <c r="D2783" s="219"/>
      <c r="E2783" s="208" t="str">
        <f xml:space="preserve"> Calc!E$1116</f>
        <v xml:space="preserve">Ofwat - PR24 Real price effects revenue adjustment eligible for tax uplift in 2027-28 CPIH FYA prices (ADDN2) </v>
      </c>
      <c r="F2783" s="209">
        <f xml:space="preserve"> Calc!F$1116</f>
        <v>0</v>
      </c>
      <c r="G2783" s="208" t="str">
        <f xml:space="preserve"> Calc!G$1116</f>
        <v>£m</v>
      </c>
      <c r="H2783" s="209"/>
    </row>
    <row r="2784" spans="1:8" s="208" customFormat="1" hidden="1" outlineLevel="2" x14ac:dyDescent="0.2">
      <c r="A2784" s="217"/>
      <c r="B2784" s="217"/>
      <c r="C2784" s="218"/>
      <c r="D2784" s="219"/>
      <c r="E2784" s="208" t="str">
        <f xml:space="preserve"> Calc!E$1117</f>
        <v xml:space="preserve">Ofwat - PR24 Real price effects revenue adjustment eligible for tax uplift in 2027-28 CPIH FYA prices (Residential retail) </v>
      </c>
      <c r="F2784" s="209">
        <f xml:space="preserve"> Calc!F$1117</f>
        <v>0</v>
      </c>
      <c r="G2784" s="208" t="str">
        <f xml:space="preserve"> Calc!G$1117</f>
        <v>£m</v>
      </c>
      <c r="H2784" s="209"/>
    </row>
    <row r="2785" spans="1:8" s="208" customFormat="1" hidden="1" outlineLevel="2" x14ac:dyDescent="0.2">
      <c r="A2785" s="217"/>
      <c r="B2785" s="217"/>
      <c r="C2785" s="218"/>
      <c r="D2785" s="219"/>
      <c r="E2785" s="208" t="str">
        <f xml:space="preserve"> Calc!E$1118</f>
        <v xml:space="preserve">Ofwat - PR24 Real price effects revenue adjustment eligible for tax uplift in 2027-28 CPIH FYA prices (Business retail) </v>
      </c>
      <c r="F2785" s="209">
        <f xml:space="preserve"> Calc!F$1118</f>
        <v>0</v>
      </c>
      <c r="G2785" s="208" t="str">
        <f xml:space="preserve"> Calc!G$1118</f>
        <v>£m</v>
      </c>
      <c r="H2785" s="209"/>
    </row>
    <row r="2786" spans="1:8" hidden="1" outlineLevel="2" x14ac:dyDescent="0.2">
      <c r="A2786" s="3"/>
      <c r="B2786" s="3"/>
      <c r="C2786" s="10"/>
      <c r="D2786" s="11"/>
      <c r="E2786" s="211" t="s">
        <v>594</v>
      </c>
      <c r="F2786" s="212">
        <f xml:space="preserve"> INDEX( $F$2778:$F$2785,MATCH("*(ADDN2)*", $E$2778:$E$2785,0 ))</f>
        <v>0</v>
      </c>
      <c r="G2786" s="211" t="s">
        <v>199</v>
      </c>
      <c r="H2786" s="4"/>
    </row>
    <row r="2787" spans="1:8" hidden="1" outlineLevel="2" x14ac:dyDescent="0.2"/>
    <row r="2788" spans="1:8" hidden="1" outlineLevel="2" x14ac:dyDescent="0.2"/>
    <row r="2789" spans="1:8" hidden="1" outlineLevel="2" x14ac:dyDescent="0.2">
      <c r="B2789" s="33" t="s">
        <v>595</v>
      </c>
    </row>
    <row r="2790" spans="1:8" s="208" customFormat="1" hidden="1" outlineLevel="2" x14ac:dyDescent="0.2">
      <c r="A2790" s="217"/>
      <c r="B2790" s="217"/>
      <c r="C2790" s="218"/>
      <c r="D2790" s="219"/>
      <c r="E2790" s="208" t="str">
        <f xml:space="preserve"> Calc!E$1138</f>
        <v xml:space="preserve">Ofwat - PR24 Major projects revenue adjustment eligible for tax uplift in 2027-28 CPIH FYA prices (WR) </v>
      </c>
      <c r="F2790" s="209">
        <f xml:space="preserve"> Calc!F$1138</f>
        <v>0</v>
      </c>
      <c r="G2790" s="208" t="str">
        <f xml:space="preserve"> Calc!G$1138</f>
        <v>£m</v>
      </c>
      <c r="H2790" s="209"/>
    </row>
    <row r="2791" spans="1:8" s="208" customFormat="1" hidden="1" outlineLevel="2" x14ac:dyDescent="0.2">
      <c r="A2791" s="217"/>
      <c r="B2791" s="217"/>
      <c r="C2791" s="218"/>
      <c r="D2791" s="219"/>
      <c r="E2791" s="208" t="str">
        <f xml:space="preserve"> Calc!E$1139</f>
        <v xml:space="preserve">Ofwat - PR24 Major projects revenue adjustment eligible for tax uplift in 2027-28 CPIH FYA prices (WN) </v>
      </c>
      <c r="F2791" s="209">
        <f xml:space="preserve"> Calc!F$1139</f>
        <v>0</v>
      </c>
      <c r="G2791" s="208" t="str">
        <f xml:space="preserve"> Calc!G$1139</f>
        <v>£m</v>
      </c>
      <c r="H2791" s="209"/>
    </row>
    <row r="2792" spans="1:8" s="208" customFormat="1" hidden="1" outlineLevel="2" x14ac:dyDescent="0.2">
      <c r="A2792" s="217"/>
      <c r="B2792" s="217"/>
      <c r="C2792" s="218"/>
      <c r="D2792" s="219"/>
      <c r="E2792" s="208" t="str">
        <f xml:space="preserve"> Calc!E$1140</f>
        <v xml:space="preserve">Ofwat - PR24 Major projects revenue adjustment eligible for tax uplift in 2027-28 CPIH FYA prices (WWN) </v>
      </c>
      <c r="F2792" s="209">
        <f xml:space="preserve"> Calc!F$1140</f>
        <v>0</v>
      </c>
      <c r="G2792" s="208" t="str">
        <f xml:space="preserve"> Calc!G$1140</f>
        <v>£m</v>
      </c>
      <c r="H2792" s="209"/>
    </row>
    <row r="2793" spans="1:8" s="208" customFormat="1" hidden="1" outlineLevel="2" x14ac:dyDescent="0.2">
      <c r="A2793" s="217"/>
      <c r="B2793" s="217"/>
      <c r="C2793" s="218"/>
      <c r="D2793" s="219"/>
      <c r="E2793" s="208" t="str">
        <f xml:space="preserve"> Calc!E$1141</f>
        <v xml:space="preserve">Ofwat - PR24 Major projects revenue adjustment eligible for tax uplift in 2027-28 CPIH FYA prices (BR) </v>
      </c>
      <c r="F2793" s="209">
        <f xml:space="preserve"> Calc!F$1141</f>
        <v>0</v>
      </c>
      <c r="G2793" s="208" t="str">
        <f xml:space="preserve"> Calc!G$1141</f>
        <v>£m</v>
      </c>
      <c r="H2793" s="209"/>
    </row>
    <row r="2794" spans="1:8" s="208" customFormat="1" hidden="1" outlineLevel="2" x14ac:dyDescent="0.2">
      <c r="A2794" s="217"/>
      <c r="B2794" s="217"/>
      <c r="C2794" s="218"/>
      <c r="D2794" s="219"/>
      <c r="E2794" s="208" t="str">
        <f xml:space="preserve"> Calc!E$1142</f>
        <v xml:space="preserve">Ofwat - PR24 Major projects revenue adjustment eligible for tax uplift in 2027-28 CPIH FYA prices (ADDN1) </v>
      </c>
      <c r="F2794" s="209">
        <f xml:space="preserve"> Calc!F$1142</f>
        <v>0</v>
      </c>
      <c r="G2794" s="208" t="str">
        <f xml:space="preserve"> Calc!G$1142</f>
        <v>£m</v>
      </c>
      <c r="H2794" s="209"/>
    </row>
    <row r="2795" spans="1:8" s="208" customFormat="1" hidden="1" outlineLevel="2" x14ac:dyDescent="0.2">
      <c r="A2795" s="217"/>
      <c r="B2795" s="217"/>
      <c r="C2795" s="218"/>
      <c r="D2795" s="219"/>
      <c r="E2795" s="208" t="str">
        <f xml:space="preserve"> Calc!E$1143</f>
        <v xml:space="preserve">Ofwat - PR24 Major projects revenue adjustment eligible for tax uplift in 2027-28 CPIH FYA prices (ADDN2) </v>
      </c>
      <c r="F2795" s="209">
        <f xml:space="preserve"> Calc!F$1143</f>
        <v>0</v>
      </c>
      <c r="G2795" s="208" t="str">
        <f xml:space="preserve"> Calc!G$1143</f>
        <v>£m</v>
      </c>
      <c r="H2795" s="209"/>
    </row>
    <row r="2796" spans="1:8" s="208" customFormat="1" hidden="1" outlineLevel="2" x14ac:dyDescent="0.2">
      <c r="A2796" s="217"/>
      <c r="B2796" s="217"/>
      <c r="C2796" s="218"/>
      <c r="D2796" s="219"/>
      <c r="E2796" s="208" t="str">
        <f xml:space="preserve"> Calc!E$1144</f>
        <v xml:space="preserve">Ofwat - PR24 Major projects revenue adjustment eligible for tax uplift in 2027-28 CPIH FYA prices (Residential retail) </v>
      </c>
      <c r="F2796" s="209">
        <f xml:space="preserve"> Calc!F$1144</f>
        <v>0</v>
      </c>
      <c r="G2796" s="208" t="str">
        <f xml:space="preserve"> Calc!G$1144</f>
        <v>£m</v>
      </c>
      <c r="H2796" s="209"/>
    </row>
    <row r="2797" spans="1:8" s="208" customFormat="1" hidden="1" outlineLevel="2" x14ac:dyDescent="0.2">
      <c r="A2797" s="217"/>
      <c r="B2797" s="217"/>
      <c r="C2797" s="218"/>
      <c r="D2797" s="219"/>
      <c r="E2797" s="208" t="str">
        <f xml:space="preserve"> Calc!E$1145</f>
        <v xml:space="preserve">Ofwat - PR24 Major projects revenue adjustment eligible for tax uplift in 2027-28 CPIH FYA prices (Business retail) </v>
      </c>
      <c r="F2797" s="209">
        <f xml:space="preserve"> Calc!F$1145</f>
        <v>0</v>
      </c>
      <c r="G2797" s="208" t="str">
        <f xml:space="preserve"> Calc!G$1145</f>
        <v>£m</v>
      </c>
      <c r="H2797" s="209"/>
    </row>
    <row r="2798" spans="1:8" hidden="1" outlineLevel="2" x14ac:dyDescent="0.2">
      <c r="A2798" s="3"/>
      <c r="B2798" s="3"/>
      <c r="C2798" s="10"/>
      <c r="D2798" s="11"/>
      <c r="E2798" s="211" t="s">
        <v>595</v>
      </c>
      <c r="F2798" s="212">
        <f xml:space="preserve"> INDEX( $F$2790:$F$2797,MATCH("*(ADDN2)*", $E$2790:$E$2797,0 ))</f>
        <v>0</v>
      </c>
      <c r="G2798" s="211" t="s">
        <v>199</v>
      </c>
      <c r="H2798" s="4"/>
    </row>
    <row r="2799" spans="1:8" hidden="1" outlineLevel="2" x14ac:dyDescent="0.2"/>
    <row r="2800" spans="1:8" hidden="1" outlineLevel="2" x14ac:dyDescent="0.2"/>
    <row r="2801" spans="1:8" hidden="1" outlineLevel="2" x14ac:dyDescent="0.2">
      <c r="B2801" s="33" t="s">
        <v>3073</v>
      </c>
    </row>
    <row r="2802" spans="1:8" s="208" customFormat="1" hidden="1" outlineLevel="2" x14ac:dyDescent="0.2">
      <c r="A2802" s="217"/>
      <c r="B2802" s="217"/>
      <c r="C2802" s="218"/>
      <c r="D2802" s="219"/>
      <c r="E2802" s="208" t="str">
        <f xml:space="preserve"> Calc!E$1165</f>
        <v xml:space="preserve">Ofwat - PR24 Cost change process revenue adjustment eligible for tax uplift in 2027-28 CPIH FYA prices (WR) </v>
      </c>
      <c r="F2802" s="209">
        <f xml:space="preserve"> Calc!F$1165</f>
        <v>0</v>
      </c>
      <c r="G2802" s="208" t="str">
        <f xml:space="preserve"> Calc!G$1165</f>
        <v>£m</v>
      </c>
      <c r="H2802" s="209"/>
    </row>
    <row r="2803" spans="1:8" s="208" customFormat="1" hidden="1" outlineLevel="2" x14ac:dyDescent="0.2">
      <c r="A2803" s="217"/>
      <c r="B2803" s="217"/>
      <c r="C2803" s="218"/>
      <c r="D2803" s="219"/>
      <c r="E2803" s="208" t="str">
        <f xml:space="preserve"> Calc!E$1166</f>
        <v xml:space="preserve">Ofwat - PR24 Cost change process revenue adjustment eligible for tax uplift in 2027-28 CPIH FYA prices (WN) </v>
      </c>
      <c r="F2803" s="209">
        <f xml:space="preserve"> Calc!F$1166</f>
        <v>0</v>
      </c>
      <c r="G2803" s="208" t="str">
        <f xml:space="preserve"> Calc!G$1166</f>
        <v>£m</v>
      </c>
      <c r="H2803" s="209"/>
    </row>
    <row r="2804" spans="1:8" s="208" customFormat="1" hidden="1" outlineLevel="2" x14ac:dyDescent="0.2">
      <c r="A2804" s="217"/>
      <c r="B2804" s="217"/>
      <c r="C2804" s="218"/>
      <c r="D2804" s="219"/>
      <c r="E2804" s="208" t="str">
        <f xml:space="preserve"> Calc!E$1167</f>
        <v xml:space="preserve">Ofwat - PR24 Cost change process revenue adjustment eligible for tax uplift in 2027-28 CPIH FYA prices (WWN) </v>
      </c>
      <c r="F2804" s="209">
        <f xml:space="preserve"> Calc!F$1167</f>
        <v>0</v>
      </c>
      <c r="G2804" s="208" t="str">
        <f xml:space="preserve"> Calc!G$1167</f>
        <v>£m</v>
      </c>
      <c r="H2804" s="209"/>
    </row>
    <row r="2805" spans="1:8" s="208" customFormat="1" hidden="1" outlineLevel="2" x14ac:dyDescent="0.2">
      <c r="A2805" s="217"/>
      <c r="B2805" s="217"/>
      <c r="C2805" s="218"/>
      <c r="D2805" s="219"/>
      <c r="E2805" s="208" t="str">
        <f xml:space="preserve"> Calc!E$1168</f>
        <v xml:space="preserve">Ofwat - PR24 Cost change process revenue adjustment eligible for tax uplift in 2027-28 CPIH FYA prices (BR) </v>
      </c>
      <c r="F2805" s="209">
        <f xml:space="preserve"> Calc!F$1168</f>
        <v>0</v>
      </c>
      <c r="G2805" s="208" t="str">
        <f xml:space="preserve"> Calc!G$1168</f>
        <v>£m</v>
      </c>
      <c r="H2805" s="209"/>
    </row>
    <row r="2806" spans="1:8" s="208" customFormat="1" hidden="1" outlineLevel="2" x14ac:dyDescent="0.2">
      <c r="A2806" s="217"/>
      <c r="B2806" s="217"/>
      <c r="C2806" s="218"/>
      <c r="D2806" s="219"/>
      <c r="E2806" s="208" t="str">
        <f xml:space="preserve"> Calc!E$1169</f>
        <v xml:space="preserve">Ofwat - PR24 Cost change process revenue adjustment eligible for tax uplift in 2027-28 CPIH FYA prices (ADDN1) </v>
      </c>
      <c r="F2806" s="209">
        <f xml:space="preserve"> Calc!F$1169</f>
        <v>0</v>
      </c>
      <c r="G2806" s="208" t="str">
        <f xml:space="preserve"> Calc!G$1169</f>
        <v>£m</v>
      </c>
      <c r="H2806" s="209"/>
    </row>
    <row r="2807" spans="1:8" s="208" customFormat="1" hidden="1" outlineLevel="2" x14ac:dyDescent="0.2">
      <c r="A2807" s="217"/>
      <c r="B2807" s="217"/>
      <c r="C2807" s="218"/>
      <c r="D2807" s="219"/>
      <c r="E2807" s="208" t="str">
        <f xml:space="preserve"> Calc!E$1170</f>
        <v xml:space="preserve">Ofwat - PR24 Cost change process revenue adjustment eligible for tax uplift in 2027-28 CPIH FYA prices (ADDN2) </v>
      </c>
      <c r="F2807" s="209">
        <f xml:space="preserve"> Calc!F$1170</f>
        <v>0</v>
      </c>
      <c r="G2807" s="208" t="str">
        <f xml:space="preserve"> Calc!G$1170</f>
        <v>£m</v>
      </c>
      <c r="H2807" s="209"/>
    </row>
    <row r="2808" spans="1:8" s="208" customFormat="1" hidden="1" outlineLevel="2" x14ac:dyDescent="0.2">
      <c r="A2808" s="217"/>
      <c r="B2808" s="217"/>
      <c r="C2808" s="218"/>
      <c r="D2808" s="219"/>
      <c r="E2808" s="208" t="str">
        <f xml:space="preserve"> Calc!E$1171</f>
        <v xml:space="preserve">Ofwat - PR24 Cost change process revenue adjustment eligible for tax uplift in 2027-28 CPIH FYA prices (Residential retail) </v>
      </c>
      <c r="F2808" s="209">
        <f xml:space="preserve"> Calc!F$1171</f>
        <v>0</v>
      </c>
      <c r="G2808" s="208" t="str">
        <f xml:space="preserve"> Calc!G$1171</f>
        <v>£m</v>
      </c>
      <c r="H2808" s="209"/>
    </row>
    <row r="2809" spans="1:8" s="208" customFormat="1" hidden="1" outlineLevel="2" x14ac:dyDescent="0.2">
      <c r="A2809" s="217"/>
      <c r="B2809" s="217"/>
      <c r="C2809" s="218"/>
      <c r="D2809" s="219"/>
      <c r="E2809" s="208" t="str">
        <f xml:space="preserve"> Calc!E$1172</f>
        <v xml:space="preserve">Ofwat - PR24 Cost change process revenue adjustment eligible for tax uplift in 2027-28 CPIH FYA prices (Business retail) </v>
      </c>
      <c r="F2809" s="209">
        <f xml:space="preserve"> Calc!F$1172</f>
        <v>0</v>
      </c>
      <c r="G2809" s="208" t="str">
        <f xml:space="preserve"> Calc!G$1172</f>
        <v>£m</v>
      </c>
      <c r="H2809" s="209"/>
    </row>
    <row r="2810" spans="1:8" hidden="1" outlineLevel="2" x14ac:dyDescent="0.2">
      <c r="A2810" s="3"/>
      <c r="B2810" s="3"/>
      <c r="C2810" s="10"/>
      <c r="D2810" s="11"/>
      <c r="E2810" s="211" t="s">
        <v>3073</v>
      </c>
      <c r="F2810" s="212">
        <f xml:space="preserve"> INDEX( $F$2802:$F$2809,MATCH("*(ADDN2)*", $E$2802:$E$2809,0 ))</f>
        <v>0</v>
      </c>
      <c r="G2810" s="211" t="s">
        <v>199</v>
      </c>
      <c r="H2810" s="4"/>
    </row>
    <row r="2811" spans="1:8" hidden="1" outlineLevel="2" x14ac:dyDescent="0.2"/>
    <row r="2812" spans="1:8" hidden="1" outlineLevel="2" x14ac:dyDescent="0.2"/>
    <row r="2813" spans="1:8" hidden="1" outlineLevel="2" x14ac:dyDescent="0.2">
      <c r="B2813" s="33" t="s">
        <v>257</v>
      </c>
    </row>
    <row r="2814" spans="1:8" s="208" customFormat="1" hidden="1" outlineLevel="2" x14ac:dyDescent="0.2">
      <c r="A2814" s="217"/>
      <c r="B2814" s="217"/>
      <c r="C2814" s="218"/>
      <c r="D2814" s="219"/>
      <c r="E2814" s="208" t="str">
        <f xml:space="preserve"> Calc!E$1192</f>
        <v xml:space="preserve">Ofwat - PR24 Havant Thicket - cost of debt revenue adjustment eligible for tax uplift in 2027-28 CPIH FYA prices (WR) </v>
      </c>
      <c r="F2814" s="209">
        <f xml:space="preserve"> Calc!F$1192</f>
        <v>0</v>
      </c>
      <c r="G2814" s="208" t="str">
        <f xml:space="preserve"> Calc!G$1192</f>
        <v>£m</v>
      </c>
      <c r="H2814" s="209"/>
    </row>
    <row r="2815" spans="1:8" s="208" customFormat="1" hidden="1" outlineLevel="2" x14ac:dyDescent="0.2">
      <c r="A2815" s="217"/>
      <c r="B2815" s="217"/>
      <c r="C2815" s="218"/>
      <c r="D2815" s="219"/>
      <c r="E2815" s="208" t="str">
        <f xml:space="preserve"> Calc!E$1193</f>
        <v xml:space="preserve">Ofwat - PR24 Havant Thicket - cost of debt revenue adjustment eligible for tax uplift in 2027-28 CPIH FYA prices (WN) </v>
      </c>
      <c r="F2815" s="209">
        <f xml:space="preserve"> Calc!F$1193</f>
        <v>0</v>
      </c>
      <c r="G2815" s="208" t="str">
        <f xml:space="preserve"> Calc!G$1193</f>
        <v>£m</v>
      </c>
      <c r="H2815" s="209"/>
    </row>
    <row r="2816" spans="1:8" s="208" customFormat="1" hidden="1" outlineLevel="2" x14ac:dyDescent="0.2">
      <c r="A2816" s="217"/>
      <c r="B2816" s="217"/>
      <c r="C2816" s="218"/>
      <c r="D2816" s="219"/>
      <c r="E2816" s="208" t="str">
        <f xml:space="preserve"> Calc!E$1194</f>
        <v xml:space="preserve">Ofwat - PR24 Havant Thicket - cost of debt revenue adjustment eligible for tax uplift in 2027-28 CPIH FYA prices (WWN) </v>
      </c>
      <c r="F2816" s="209">
        <f xml:space="preserve"> Calc!F$1194</f>
        <v>0</v>
      </c>
      <c r="G2816" s="208" t="str">
        <f xml:space="preserve"> Calc!G$1194</f>
        <v>£m</v>
      </c>
      <c r="H2816" s="209"/>
    </row>
    <row r="2817" spans="1:8" s="208" customFormat="1" hidden="1" outlineLevel="2" x14ac:dyDescent="0.2">
      <c r="A2817" s="217"/>
      <c r="B2817" s="217"/>
      <c r="C2817" s="218"/>
      <c r="D2817" s="219"/>
      <c r="E2817" s="208" t="str">
        <f xml:space="preserve"> Calc!E$1195</f>
        <v xml:space="preserve">Ofwat - PR24 Havant Thicket - cost of debt revenue adjustment eligible for tax uplift in 2027-28 CPIH FYA prices (BR) </v>
      </c>
      <c r="F2817" s="209">
        <f xml:space="preserve"> Calc!F$1195</f>
        <v>0</v>
      </c>
      <c r="G2817" s="208" t="str">
        <f xml:space="preserve"> Calc!G$1195</f>
        <v>£m</v>
      </c>
      <c r="H2817" s="209"/>
    </row>
    <row r="2818" spans="1:8" s="208" customFormat="1" hidden="1" outlineLevel="2" x14ac:dyDescent="0.2">
      <c r="A2818" s="217"/>
      <c r="B2818" s="217"/>
      <c r="C2818" s="218"/>
      <c r="D2818" s="219"/>
      <c r="E2818" s="208" t="str">
        <f xml:space="preserve"> Calc!E$1196</f>
        <v xml:space="preserve">Ofwat - PR24 Havant Thicket - cost of debt revenue adjustment eligible for tax uplift in 2027-28 CPIH FYA prices (ADDN1) </v>
      </c>
      <c r="F2818" s="209">
        <f xml:space="preserve"> Calc!F$1196</f>
        <v>0</v>
      </c>
      <c r="G2818" s="208" t="str">
        <f xml:space="preserve"> Calc!G$1196</f>
        <v>£m</v>
      </c>
      <c r="H2818" s="209"/>
    </row>
    <row r="2819" spans="1:8" s="208" customFormat="1" hidden="1" outlineLevel="2" x14ac:dyDescent="0.2">
      <c r="A2819" s="217"/>
      <c r="B2819" s="217"/>
      <c r="C2819" s="218"/>
      <c r="D2819" s="219"/>
      <c r="E2819" s="208" t="str">
        <f xml:space="preserve"> Calc!E$1197</f>
        <v xml:space="preserve">Ofwat - PR24 Havant Thicket - cost of debt revenue adjustment eligible for tax uplift in 2027-28 CPIH FYA prices (ADDN2) </v>
      </c>
      <c r="F2819" s="209">
        <f xml:space="preserve"> Calc!F$1197</f>
        <v>0</v>
      </c>
      <c r="G2819" s="208" t="str">
        <f xml:space="preserve"> Calc!G$1197</f>
        <v>£m</v>
      </c>
      <c r="H2819" s="209"/>
    </row>
    <row r="2820" spans="1:8" s="208" customFormat="1" hidden="1" outlineLevel="2" x14ac:dyDescent="0.2">
      <c r="A2820" s="217"/>
      <c r="B2820" s="217"/>
      <c r="C2820" s="218"/>
      <c r="D2820" s="219"/>
      <c r="E2820" s="208" t="str">
        <f xml:space="preserve"> Calc!E$1198</f>
        <v xml:space="preserve">Ofwat - PR24 Havant Thicket - cost of debt revenue adjustment eligible for tax uplift in 2027-28 CPIH FYA prices (Residential retail) </v>
      </c>
      <c r="F2820" s="209">
        <f xml:space="preserve"> Calc!F$1198</f>
        <v>0</v>
      </c>
      <c r="G2820" s="208" t="str">
        <f xml:space="preserve"> Calc!G$1198</f>
        <v>£m</v>
      </c>
      <c r="H2820" s="209"/>
    </row>
    <row r="2821" spans="1:8" s="208" customFormat="1" hidden="1" outlineLevel="2" x14ac:dyDescent="0.2">
      <c r="A2821" s="217"/>
      <c r="B2821" s="217"/>
      <c r="C2821" s="218"/>
      <c r="D2821" s="219"/>
      <c r="E2821" s="208" t="str">
        <f xml:space="preserve"> Calc!E$1199</f>
        <v xml:space="preserve">Ofwat - PR24 Havant Thicket - cost of debt revenue adjustment eligible for tax uplift in 2027-28 CPIH FYA prices (Business retail) </v>
      </c>
      <c r="F2821" s="209">
        <f xml:space="preserve"> Calc!F$1199</f>
        <v>0</v>
      </c>
      <c r="G2821" s="208" t="str">
        <f xml:space="preserve"> Calc!G$1199</f>
        <v>£m</v>
      </c>
      <c r="H2821" s="209"/>
    </row>
    <row r="2822" spans="1:8" hidden="1" outlineLevel="2" x14ac:dyDescent="0.2">
      <c r="A2822" s="3"/>
      <c r="B2822" s="3"/>
      <c r="C2822" s="10"/>
      <c r="D2822" s="11"/>
      <c r="E2822" s="211" t="s">
        <v>257</v>
      </c>
      <c r="F2822" s="212">
        <f xml:space="preserve"> INDEX( $F$2814:$F$2821,MATCH("*(ADDN2)*", $E$2814:$E$2821,0 ))</f>
        <v>0</v>
      </c>
      <c r="G2822" s="211" t="s">
        <v>199</v>
      </c>
      <c r="H2822" s="4"/>
    </row>
    <row r="2823" spans="1:8" hidden="1" outlineLevel="2" x14ac:dyDescent="0.2"/>
    <row r="2824" spans="1:8" hidden="1" outlineLevel="2" x14ac:dyDescent="0.2"/>
    <row r="2825" spans="1:8" hidden="1" outlineLevel="2" x14ac:dyDescent="0.2">
      <c r="B2825" s="33" t="s">
        <v>2313</v>
      </c>
    </row>
    <row r="2826" spans="1:8" s="208" customFormat="1" hidden="1" outlineLevel="2" x14ac:dyDescent="0.2">
      <c r="A2826" s="217"/>
      <c r="B2826" s="217"/>
      <c r="C2826" s="218"/>
      <c r="D2826" s="219"/>
      <c r="E2826" s="208" t="str">
        <f xml:space="preserve"> Calc!E$1219</f>
        <v xml:space="preserve">Ofwat - PR24 Innovation and water efficiency revenue adjustment eligible for tax uplift in 2027-28 CPIH FYA prices (WR) </v>
      </c>
      <c r="F2826" s="209">
        <f xml:space="preserve"> Calc!F$1219</f>
        <v>0</v>
      </c>
      <c r="G2826" s="208" t="str">
        <f xml:space="preserve"> Calc!G$1219</f>
        <v>£m</v>
      </c>
      <c r="H2826" s="209"/>
    </row>
    <row r="2827" spans="1:8" s="208" customFormat="1" hidden="1" outlineLevel="2" x14ac:dyDescent="0.2">
      <c r="A2827" s="217"/>
      <c r="B2827" s="217"/>
      <c r="C2827" s="218"/>
      <c r="D2827" s="219"/>
      <c r="E2827" s="208" t="str">
        <f xml:space="preserve"> Calc!E$1220</f>
        <v xml:space="preserve">Ofwat - PR24 Innovation and water efficiency revenue adjustment eligible for tax uplift in 2027-28 CPIH FYA prices (WN) </v>
      </c>
      <c r="F2827" s="209">
        <f xml:space="preserve"> Calc!F$1220</f>
        <v>0</v>
      </c>
      <c r="G2827" s="208" t="str">
        <f xml:space="preserve"> Calc!G$1220</f>
        <v>£m</v>
      </c>
      <c r="H2827" s="209"/>
    </row>
    <row r="2828" spans="1:8" s="208" customFormat="1" hidden="1" outlineLevel="2" x14ac:dyDescent="0.2">
      <c r="A2828" s="217"/>
      <c r="B2828" s="217"/>
      <c r="C2828" s="218"/>
      <c r="D2828" s="219"/>
      <c r="E2828" s="208" t="str">
        <f xml:space="preserve"> Calc!E$1221</f>
        <v xml:space="preserve">Ofwat - PR24 Innovation and water efficiency revenue adjustment eligible for tax uplift in 2027-28 CPIH FYA prices (WWN) </v>
      </c>
      <c r="F2828" s="209">
        <f xml:space="preserve"> Calc!F$1221</f>
        <v>0</v>
      </c>
      <c r="G2828" s="208" t="str">
        <f xml:space="preserve"> Calc!G$1221</f>
        <v>£m</v>
      </c>
      <c r="H2828" s="209"/>
    </row>
    <row r="2829" spans="1:8" s="208" customFormat="1" hidden="1" outlineLevel="2" x14ac:dyDescent="0.2">
      <c r="A2829" s="217"/>
      <c r="B2829" s="217"/>
      <c r="C2829" s="218"/>
      <c r="D2829" s="219"/>
      <c r="E2829" s="208" t="str">
        <f xml:space="preserve"> Calc!E$1222</f>
        <v xml:space="preserve">Ofwat - PR24 Innovation and water efficiency revenue adjustment eligible for tax uplift in 2027-28 CPIH FYA prices (BR) </v>
      </c>
      <c r="F2829" s="209">
        <f xml:space="preserve"> Calc!F$1222</f>
        <v>0</v>
      </c>
      <c r="G2829" s="208" t="str">
        <f xml:space="preserve"> Calc!G$1222</f>
        <v>£m</v>
      </c>
      <c r="H2829" s="209"/>
    </row>
    <row r="2830" spans="1:8" s="208" customFormat="1" hidden="1" outlineLevel="2" x14ac:dyDescent="0.2">
      <c r="A2830" s="217"/>
      <c r="B2830" s="217"/>
      <c r="C2830" s="218"/>
      <c r="D2830" s="219"/>
      <c r="E2830" s="208" t="str">
        <f xml:space="preserve"> Calc!E$1223</f>
        <v xml:space="preserve">Ofwat - PR24 Innovation and water efficiency revenue adjustment eligible for tax uplift in 2027-28 CPIH FYA prices (ADDN1) </v>
      </c>
      <c r="F2830" s="209">
        <f xml:space="preserve"> Calc!F$1223</f>
        <v>0</v>
      </c>
      <c r="G2830" s="208" t="str">
        <f xml:space="preserve"> Calc!G$1223</f>
        <v>£m</v>
      </c>
      <c r="H2830" s="209"/>
    </row>
    <row r="2831" spans="1:8" s="208" customFormat="1" hidden="1" outlineLevel="2" x14ac:dyDescent="0.2">
      <c r="A2831" s="217"/>
      <c r="B2831" s="217"/>
      <c r="C2831" s="218"/>
      <c r="D2831" s="219"/>
      <c r="E2831" s="208" t="str">
        <f xml:space="preserve"> Calc!E$1224</f>
        <v xml:space="preserve">Ofwat - PR24 Innovation and water efficiency revenue adjustment eligible for tax uplift in 2027-28 CPIH FYA prices (ADDN2) </v>
      </c>
      <c r="F2831" s="209">
        <f xml:space="preserve"> Calc!F$1224</f>
        <v>0</v>
      </c>
      <c r="G2831" s="208" t="str">
        <f xml:space="preserve"> Calc!G$1224</f>
        <v>£m</v>
      </c>
      <c r="H2831" s="209"/>
    </row>
    <row r="2832" spans="1:8" s="208" customFormat="1" hidden="1" outlineLevel="2" x14ac:dyDescent="0.2">
      <c r="A2832" s="217"/>
      <c r="B2832" s="217"/>
      <c r="C2832" s="218"/>
      <c r="D2832" s="219"/>
      <c r="E2832" s="208" t="str">
        <f xml:space="preserve"> Calc!E$1225</f>
        <v xml:space="preserve">Ofwat - PR24 Innovation and water efficiency revenue adjustment eligible for tax uplift in 2027-28 CPIH FYA prices (Residential retail) </v>
      </c>
      <c r="F2832" s="209">
        <f xml:space="preserve"> Calc!F$1225</f>
        <v>0</v>
      </c>
      <c r="G2832" s="208" t="str">
        <f xml:space="preserve"> Calc!G$1225</f>
        <v>£m</v>
      </c>
      <c r="H2832" s="209"/>
    </row>
    <row r="2833" spans="1:8" s="208" customFormat="1" hidden="1" outlineLevel="2" x14ac:dyDescent="0.2">
      <c r="A2833" s="217"/>
      <c r="B2833" s="217"/>
      <c r="C2833" s="218"/>
      <c r="D2833" s="219"/>
      <c r="E2833" s="208" t="str">
        <f xml:space="preserve"> Calc!E$1226</f>
        <v xml:space="preserve">Ofwat - PR24 Innovation and water efficiency revenue adjustment eligible for tax uplift in 2027-28 CPIH FYA prices (Business retail) </v>
      </c>
      <c r="F2833" s="209">
        <f xml:space="preserve"> Calc!F$1226</f>
        <v>0</v>
      </c>
      <c r="G2833" s="208" t="str">
        <f xml:space="preserve"> Calc!G$1226</f>
        <v>£m</v>
      </c>
      <c r="H2833" s="209"/>
    </row>
    <row r="2834" spans="1:8" hidden="1" outlineLevel="2" x14ac:dyDescent="0.2">
      <c r="A2834" s="3"/>
      <c r="B2834" s="3"/>
      <c r="C2834" s="10"/>
      <c r="D2834" s="11"/>
      <c r="E2834" s="211" t="s">
        <v>2313</v>
      </c>
      <c r="F2834" s="212">
        <f xml:space="preserve"> INDEX( $F$2826:$F$2833,MATCH("*(ADDN2)*", $E$2826:$E$2833,0 ))</f>
        <v>0</v>
      </c>
      <c r="G2834" s="211" t="s">
        <v>199</v>
      </c>
      <c r="H2834" s="4"/>
    </row>
    <row r="2835" spans="1:8" hidden="1" outlineLevel="2" x14ac:dyDescent="0.2"/>
    <row r="2836" spans="1:8" hidden="1" outlineLevel="2" x14ac:dyDescent="0.2"/>
    <row r="2837" spans="1:8" hidden="1" outlineLevel="2" x14ac:dyDescent="0.2">
      <c r="B2837" s="33" t="s">
        <v>1161</v>
      </c>
    </row>
    <row r="2838" spans="1:8" s="208" customFormat="1" hidden="1" outlineLevel="2" x14ac:dyDescent="0.2">
      <c r="A2838" s="217"/>
      <c r="B2838" s="217"/>
      <c r="C2838" s="218"/>
      <c r="D2838" s="219"/>
      <c r="E2838" s="208" t="str">
        <f xml:space="preserve"> Calc!E$1246</f>
        <v xml:space="preserve">Ofwat - PR24 QAA revenue adjustment eligible for tax uplift in 2027-28 CPIH FYA prices (WR) </v>
      </c>
      <c r="F2838" s="209">
        <f xml:space="preserve"> Calc!F$1246</f>
        <v>0</v>
      </c>
      <c r="G2838" s="208" t="str">
        <f xml:space="preserve"> Calc!G$1246</f>
        <v>£m</v>
      </c>
      <c r="H2838" s="209"/>
    </row>
    <row r="2839" spans="1:8" s="208" customFormat="1" hidden="1" outlineLevel="2" x14ac:dyDescent="0.2">
      <c r="A2839" s="217"/>
      <c r="B2839" s="217"/>
      <c r="C2839" s="218"/>
      <c r="D2839" s="219"/>
      <c r="E2839" s="208" t="str">
        <f xml:space="preserve"> Calc!E$1247</f>
        <v xml:space="preserve">Ofwat - PR24 QAA revenue adjustment eligible for tax uplift in 2027-28 CPIH FYA prices (WN) </v>
      </c>
      <c r="F2839" s="209">
        <f xml:space="preserve"> Calc!F$1247</f>
        <v>0</v>
      </c>
      <c r="G2839" s="208" t="str">
        <f xml:space="preserve"> Calc!G$1247</f>
        <v>£m</v>
      </c>
      <c r="H2839" s="209"/>
    </row>
    <row r="2840" spans="1:8" s="208" customFormat="1" hidden="1" outlineLevel="2" x14ac:dyDescent="0.2">
      <c r="A2840" s="217"/>
      <c r="B2840" s="217"/>
      <c r="C2840" s="218"/>
      <c r="D2840" s="219"/>
      <c r="E2840" s="208" t="str">
        <f xml:space="preserve"> Calc!E$1248</f>
        <v xml:space="preserve">Ofwat - PR24 QAA revenue adjustment eligible for tax uplift in 2027-28 CPIH FYA prices (WWN) </v>
      </c>
      <c r="F2840" s="209">
        <f xml:space="preserve"> Calc!F$1248</f>
        <v>0</v>
      </c>
      <c r="G2840" s="208" t="str">
        <f xml:space="preserve"> Calc!G$1248</f>
        <v>£m</v>
      </c>
      <c r="H2840" s="209"/>
    </row>
    <row r="2841" spans="1:8" s="208" customFormat="1" hidden="1" outlineLevel="2" x14ac:dyDescent="0.2">
      <c r="A2841" s="217"/>
      <c r="B2841" s="217"/>
      <c r="C2841" s="218"/>
      <c r="D2841" s="219"/>
      <c r="E2841" s="208" t="str">
        <f xml:space="preserve"> Calc!E$1249</f>
        <v xml:space="preserve">Ofwat - PR24 QAA revenue adjustment eligible for tax uplift in 2027-28 CPIH FYA prices (BR) </v>
      </c>
      <c r="F2841" s="209">
        <f xml:space="preserve"> Calc!F$1249</f>
        <v>0</v>
      </c>
      <c r="G2841" s="208" t="str">
        <f xml:space="preserve"> Calc!G$1249</f>
        <v>£m</v>
      </c>
      <c r="H2841" s="209"/>
    </row>
    <row r="2842" spans="1:8" s="208" customFormat="1" hidden="1" outlineLevel="2" x14ac:dyDescent="0.2">
      <c r="A2842" s="217"/>
      <c r="B2842" s="217"/>
      <c r="C2842" s="218"/>
      <c r="D2842" s="219"/>
      <c r="E2842" s="208" t="str">
        <f xml:space="preserve"> Calc!E$1250</f>
        <v xml:space="preserve">Ofwat - PR24 QAA revenue adjustment eligible for tax uplift in 2027-28 CPIH FYA prices (ADDN1) </v>
      </c>
      <c r="F2842" s="209">
        <f xml:space="preserve"> Calc!F$1250</f>
        <v>0</v>
      </c>
      <c r="G2842" s="208" t="str">
        <f xml:space="preserve"> Calc!G$1250</f>
        <v>£m</v>
      </c>
      <c r="H2842" s="209"/>
    </row>
    <row r="2843" spans="1:8" s="208" customFormat="1" hidden="1" outlineLevel="2" x14ac:dyDescent="0.2">
      <c r="A2843" s="217"/>
      <c r="B2843" s="217"/>
      <c r="C2843" s="218"/>
      <c r="D2843" s="219"/>
      <c r="E2843" s="208" t="str">
        <f xml:space="preserve"> Calc!E$1251</f>
        <v xml:space="preserve">Ofwat - PR24 QAA revenue adjustment eligible for tax uplift in 2027-28 CPIH FYA prices (ADDN2) </v>
      </c>
      <c r="F2843" s="209">
        <f xml:space="preserve"> Calc!F$1251</f>
        <v>0</v>
      </c>
      <c r="G2843" s="208" t="str">
        <f xml:space="preserve"> Calc!G$1251</f>
        <v>£m</v>
      </c>
      <c r="H2843" s="209"/>
    </row>
    <row r="2844" spans="1:8" s="208" customFormat="1" hidden="1" outlineLevel="2" x14ac:dyDescent="0.2">
      <c r="A2844" s="217"/>
      <c r="B2844" s="217"/>
      <c r="C2844" s="218"/>
      <c r="D2844" s="219"/>
      <c r="E2844" s="208" t="str">
        <f xml:space="preserve"> Calc!E$1252</f>
        <v xml:space="preserve">Ofwat - PR24 QAA revenue adjustment eligible for tax uplift in 2027-28 CPIH FYA prices (Residential retail) </v>
      </c>
      <c r="F2844" s="209">
        <f xml:space="preserve"> Calc!F$1252</f>
        <v>0</v>
      </c>
      <c r="G2844" s="208" t="str">
        <f xml:space="preserve"> Calc!G$1252</f>
        <v>£m</v>
      </c>
      <c r="H2844" s="209"/>
    </row>
    <row r="2845" spans="1:8" s="208" customFormat="1" hidden="1" outlineLevel="2" x14ac:dyDescent="0.2">
      <c r="A2845" s="217"/>
      <c r="B2845" s="217"/>
      <c r="C2845" s="218"/>
      <c r="D2845" s="219"/>
      <c r="E2845" s="208" t="str">
        <f xml:space="preserve"> Calc!E$1253</f>
        <v xml:space="preserve">Ofwat - PR24 QAA revenue adjustment eligible for tax uplift in 2027-28 CPIH FYA prices (Business retail) </v>
      </c>
      <c r="F2845" s="209">
        <f xml:space="preserve"> Calc!F$1253</f>
        <v>0</v>
      </c>
      <c r="G2845" s="208" t="str">
        <f xml:space="preserve"> Calc!G$1253</f>
        <v>£m</v>
      </c>
      <c r="H2845" s="209"/>
    </row>
    <row r="2846" spans="1:8" hidden="1" outlineLevel="2" x14ac:dyDescent="0.2">
      <c r="A2846" s="3"/>
      <c r="B2846" s="3"/>
      <c r="C2846" s="10"/>
      <c r="D2846" s="11"/>
      <c r="E2846" s="211" t="s">
        <v>1161</v>
      </c>
      <c r="F2846" s="212">
        <f xml:space="preserve"> INDEX( $F$2838:$F$2845,MATCH("*(ADDN2)*", $E$2838:$E$2845,0 ))</f>
        <v>0</v>
      </c>
      <c r="G2846" s="211" t="s">
        <v>199</v>
      </c>
      <c r="H2846" s="4"/>
    </row>
    <row r="2847" spans="1:8" hidden="1" outlineLevel="2" x14ac:dyDescent="0.2"/>
    <row r="2848" spans="1:8" hidden="1" outlineLevel="2" x14ac:dyDescent="0.2"/>
    <row r="2849" spans="1:8" hidden="1" outlineLevel="2" x14ac:dyDescent="0.2">
      <c r="B2849" s="33" t="s">
        <v>76</v>
      </c>
    </row>
    <row r="2850" spans="1:8" s="208" customFormat="1" hidden="1" outlineLevel="2" x14ac:dyDescent="0.2">
      <c r="A2850" s="217"/>
      <c r="B2850" s="217"/>
      <c r="C2850" s="218"/>
      <c r="D2850" s="219"/>
      <c r="E2850" s="208" t="str">
        <f xml:space="preserve"> Calc!E$1273</f>
        <v xml:space="preserve">Ofwat - Other revenue adjustment eligible for tax uplift in 2027-28 CPIH FYA prices (WR) </v>
      </c>
      <c r="F2850" s="209">
        <f xml:space="preserve"> Calc!F$1273</f>
        <v>0</v>
      </c>
      <c r="G2850" s="208" t="str">
        <f xml:space="preserve"> Calc!G$1273</f>
        <v>£m</v>
      </c>
      <c r="H2850" s="209"/>
    </row>
    <row r="2851" spans="1:8" s="208" customFormat="1" hidden="1" outlineLevel="2" x14ac:dyDescent="0.2">
      <c r="A2851" s="217"/>
      <c r="B2851" s="217"/>
      <c r="C2851" s="218"/>
      <c r="D2851" s="219"/>
      <c r="E2851" s="208" t="str">
        <f xml:space="preserve"> Calc!E$1274</f>
        <v xml:space="preserve">Ofwat - Other revenue adjustment eligible for tax uplift in 2027-28 CPIH FYA prices (WN) </v>
      </c>
      <c r="F2851" s="209">
        <f xml:space="preserve"> Calc!F$1274</f>
        <v>0</v>
      </c>
      <c r="G2851" s="208" t="str">
        <f xml:space="preserve"> Calc!G$1274</f>
        <v>£m</v>
      </c>
      <c r="H2851" s="209"/>
    </row>
    <row r="2852" spans="1:8" s="208" customFormat="1" hidden="1" outlineLevel="2" x14ac:dyDescent="0.2">
      <c r="A2852" s="217"/>
      <c r="B2852" s="217"/>
      <c r="C2852" s="218"/>
      <c r="D2852" s="219"/>
      <c r="E2852" s="208" t="str">
        <f xml:space="preserve"> Calc!E$1275</f>
        <v xml:space="preserve">Ofwat - Other revenue adjustment eligible for tax uplift in 2027-28 CPIH FYA prices (WWN) </v>
      </c>
      <c r="F2852" s="209">
        <f xml:space="preserve"> Calc!F$1275</f>
        <v>0</v>
      </c>
      <c r="G2852" s="208" t="str">
        <f xml:space="preserve"> Calc!G$1275</f>
        <v>£m</v>
      </c>
      <c r="H2852" s="209"/>
    </row>
    <row r="2853" spans="1:8" s="208" customFormat="1" hidden="1" outlineLevel="2" x14ac:dyDescent="0.2">
      <c r="A2853" s="217"/>
      <c r="B2853" s="217"/>
      <c r="C2853" s="218"/>
      <c r="D2853" s="219"/>
      <c r="E2853" s="208" t="str">
        <f xml:space="preserve"> Calc!E$1276</f>
        <v xml:space="preserve">Ofwat - Other revenue adjustment eligible for tax uplift in 2027-28 CPIH FYA prices (BR) </v>
      </c>
      <c r="F2853" s="209">
        <f xml:space="preserve"> Calc!F$1276</f>
        <v>0</v>
      </c>
      <c r="G2853" s="208" t="str">
        <f xml:space="preserve"> Calc!G$1276</f>
        <v>£m</v>
      </c>
      <c r="H2853" s="209"/>
    </row>
    <row r="2854" spans="1:8" s="208" customFormat="1" hidden="1" outlineLevel="2" x14ac:dyDescent="0.2">
      <c r="A2854" s="217"/>
      <c r="B2854" s="217"/>
      <c r="C2854" s="218"/>
      <c r="D2854" s="219"/>
      <c r="E2854" s="208" t="str">
        <f xml:space="preserve"> Calc!E$1277</f>
        <v xml:space="preserve">Ofwat - Other revenue adjustment eligible for tax uplift in 2027-28 CPIH FYA prices (ADDN1) </v>
      </c>
      <c r="F2854" s="209">
        <f xml:space="preserve"> Calc!F$1277</f>
        <v>0</v>
      </c>
      <c r="G2854" s="208" t="str">
        <f xml:space="preserve"> Calc!G$1277</f>
        <v>£m</v>
      </c>
      <c r="H2854" s="209"/>
    </row>
    <row r="2855" spans="1:8" s="208" customFormat="1" hidden="1" outlineLevel="2" x14ac:dyDescent="0.2">
      <c r="A2855" s="217"/>
      <c r="B2855" s="217"/>
      <c r="C2855" s="218"/>
      <c r="D2855" s="219"/>
      <c r="E2855" s="208" t="str">
        <f xml:space="preserve"> Calc!E$1278</f>
        <v xml:space="preserve">Ofwat - Other revenue adjustment eligible for tax uplift in 2027-28 CPIH FYA prices (ADDN2) </v>
      </c>
      <c r="F2855" s="209">
        <f xml:space="preserve"> Calc!F$1278</f>
        <v>0</v>
      </c>
      <c r="G2855" s="208" t="str">
        <f xml:space="preserve"> Calc!G$1278</f>
        <v>£m</v>
      </c>
      <c r="H2855" s="209"/>
    </row>
    <row r="2856" spans="1:8" s="208" customFormat="1" hidden="1" outlineLevel="2" x14ac:dyDescent="0.2">
      <c r="A2856" s="217"/>
      <c r="B2856" s="217"/>
      <c r="C2856" s="218"/>
      <c r="D2856" s="219"/>
      <c r="E2856" s="208" t="str">
        <f xml:space="preserve"> Calc!E$1279</f>
        <v xml:space="preserve">Ofwat - Other revenue adjustment eligible for tax uplift in 2027-28 CPIH FYA prices (Residential retail) </v>
      </c>
      <c r="F2856" s="209">
        <f xml:space="preserve"> Calc!F$1279</f>
        <v>0</v>
      </c>
      <c r="G2856" s="208" t="str">
        <f xml:space="preserve"> Calc!G$1279</f>
        <v>£m</v>
      </c>
      <c r="H2856" s="209"/>
    </row>
    <row r="2857" spans="1:8" s="208" customFormat="1" hidden="1" outlineLevel="2" x14ac:dyDescent="0.2">
      <c r="A2857" s="217"/>
      <c r="B2857" s="217"/>
      <c r="C2857" s="218"/>
      <c r="D2857" s="219"/>
      <c r="E2857" s="208" t="str">
        <f xml:space="preserve"> Calc!E$1280</f>
        <v xml:space="preserve">Ofwat - Other revenue adjustment eligible for tax uplift in 2027-28 CPIH FYA prices (Business retail) </v>
      </c>
      <c r="F2857" s="209">
        <f xml:space="preserve"> Calc!F$1280</f>
        <v>0</v>
      </c>
      <c r="G2857" s="208" t="str">
        <f xml:space="preserve"> Calc!G$1280</f>
        <v>£m</v>
      </c>
      <c r="H2857" s="209"/>
    </row>
    <row r="2858" spans="1:8" hidden="1" outlineLevel="2" x14ac:dyDescent="0.2">
      <c r="A2858" s="3"/>
      <c r="B2858" s="3"/>
      <c r="C2858" s="10"/>
      <c r="D2858" s="11"/>
      <c r="E2858" s="211" t="s">
        <v>76</v>
      </c>
      <c r="F2858" s="212">
        <f xml:space="preserve"> INDEX( $F$2850:$F$2857,MATCH("*(ADDN2)*", $E$2850:$E$2857,0 ))</f>
        <v>0</v>
      </c>
      <c r="G2858" s="211" t="s">
        <v>199</v>
      </c>
      <c r="H2858" s="4"/>
    </row>
    <row r="2859" spans="1:8" hidden="1" outlineLevel="2" x14ac:dyDescent="0.2"/>
    <row r="2860" spans="1:8" hidden="1" outlineLevel="2" x14ac:dyDescent="0.2"/>
    <row r="2861" spans="1:8" hidden="1" outlineLevel="2" x14ac:dyDescent="0.2">
      <c r="B2861" s="33" t="s">
        <v>596</v>
      </c>
    </row>
    <row r="2862" spans="1:8" s="208" customFormat="1" hidden="1" outlineLevel="2" x14ac:dyDescent="0.2">
      <c r="A2862" s="217"/>
      <c r="B2862" s="217"/>
      <c r="C2862" s="218"/>
      <c r="D2862" s="219"/>
      <c r="E2862" s="208" t="str">
        <f xml:space="preserve"> Calc!E$1030</f>
        <v xml:space="preserve">Ofwat - PR24 Delivery mechanism (DM) revenue adjustment eligible for tax uplift in 2027-28 CPIH FYA prices (WR) </v>
      </c>
      <c r="F2862" s="209">
        <f xml:space="preserve"> Calc!F$1030</f>
        <v>0</v>
      </c>
      <c r="G2862" s="208" t="str">
        <f xml:space="preserve"> Calc!G$1030</f>
        <v>£m</v>
      </c>
      <c r="H2862" s="209"/>
    </row>
    <row r="2863" spans="1:8" s="208" customFormat="1" hidden="1" outlineLevel="2" x14ac:dyDescent="0.2">
      <c r="A2863" s="217"/>
      <c r="B2863" s="217"/>
      <c r="C2863" s="218"/>
      <c r="D2863" s="219"/>
      <c r="E2863" s="208" t="str">
        <f xml:space="preserve"> Calc!E$1031</f>
        <v xml:space="preserve">Ofwat - PR24 Delivery mechanism (DM) revenue adjustment eligible for tax uplift in 2027-28 CPIH FYA prices (WN) </v>
      </c>
      <c r="F2863" s="209">
        <f xml:space="preserve"> Calc!F$1031</f>
        <v>0</v>
      </c>
      <c r="G2863" s="208" t="str">
        <f xml:space="preserve"> Calc!G$1031</f>
        <v>£m</v>
      </c>
      <c r="H2863" s="209"/>
    </row>
    <row r="2864" spans="1:8" s="208" customFormat="1" hidden="1" outlineLevel="2" x14ac:dyDescent="0.2">
      <c r="A2864" s="217"/>
      <c r="B2864" s="217"/>
      <c r="C2864" s="218"/>
      <c r="D2864" s="219"/>
      <c r="E2864" s="208" t="str">
        <f xml:space="preserve"> Calc!E$1032</f>
        <v xml:space="preserve">Ofwat - PR24 Delivery mechanism (DM) revenue adjustment eligible for tax uplift in 2027-28 CPIH FYA prices (WWN) </v>
      </c>
      <c r="F2864" s="209">
        <f xml:space="preserve"> Calc!F$1032</f>
        <v>0</v>
      </c>
      <c r="G2864" s="208" t="str">
        <f xml:space="preserve"> Calc!G$1032</f>
        <v>£m</v>
      </c>
      <c r="H2864" s="209"/>
    </row>
    <row r="2865" spans="1:8" s="208" customFormat="1" hidden="1" outlineLevel="2" x14ac:dyDescent="0.2">
      <c r="A2865" s="217"/>
      <c r="B2865" s="217"/>
      <c r="C2865" s="218"/>
      <c r="D2865" s="219"/>
      <c r="E2865" s="208" t="str">
        <f xml:space="preserve"> Calc!E$1033</f>
        <v xml:space="preserve">Ofwat - PR24 Delivery mechanism (DM) revenue adjustment eligible for tax uplift in 2027-28 CPIH FYA prices (BR) </v>
      </c>
      <c r="F2865" s="209">
        <f xml:space="preserve"> Calc!F$1033</f>
        <v>0</v>
      </c>
      <c r="G2865" s="208" t="str">
        <f xml:space="preserve"> Calc!G$1033</f>
        <v>£m</v>
      </c>
      <c r="H2865" s="209"/>
    </row>
    <row r="2866" spans="1:8" s="208" customFormat="1" hidden="1" outlineLevel="2" x14ac:dyDescent="0.2">
      <c r="A2866" s="217"/>
      <c r="B2866" s="217"/>
      <c r="C2866" s="218"/>
      <c r="D2866" s="219"/>
      <c r="E2866" s="208" t="str">
        <f xml:space="preserve"> Calc!E$1034</f>
        <v xml:space="preserve">Ofwat - PR24 Delivery mechanism (DM) revenue adjustment eligible for tax uplift in 2027-28 CPIH FYA prices (ADDN1) </v>
      </c>
      <c r="F2866" s="209">
        <f xml:space="preserve"> Calc!F$1034</f>
        <v>0</v>
      </c>
      <c r="G2866" s="208" t="str">
        <f xml:space="preserve"> Calc!G$1034</f>
        <v>£m</v>
      </c>
      <c r="H2866" s="209"/>
    </row>
    <row r="2867" spans="1:8" s="208" customFormat="1" hidden="1" outlineLevel="2" x14ac:dyDescent="0.2">
      <c r="A2867" s="217"/>
      <c r="B2867" s="217"/>
      <c r="C2867" s="218"/>
      <c r="D2867" s="219"/>
      <c r="E2867" s="208" t="str">
        <f xml:space="preserve"> Calc!E$1035</f>
        <v xml:space="preserve">Ofwat - PR24 Delivery mechanism (DM) revenue adjustment eligible for tax uplift in 2027-28 CPIH FYA prices (ADDN2) </v>
      </c>
      <c r="F2867" s="209">
        <f xml:space="preserve"> Calc!F$1035</f>
        <v>0</v>
      </c>
      <c r="G2867" s="208" t="str">
        <f xml:space="preserve"> Calc!G$1035</f>
        <v>£m</v>
      </c>
      <c r="H2867" s="209"/>
    </row>
    <row r="2868" spans="1:8" s="208" customFormat="1" hidden="1" outlineLevel="2" x14ac:dyDescent="0.2">
      <c r="A2868" s="217"/>
      <c r="B2868" s="217"/>
      <c r="C2868" s="218"/>
      <c r="D2868" s="219"/>
      <c r="E2868" s="208" t="str">
        <f xml:space="preserve"> Calc!E$1036</f>
        <v xml:space="preserve">Ofwat - PR24 Delivery mechanism (DM) revenue adjustment eligible for tax uplift in 2027-28 CPIH FYA prices (Residential retail) </v>
      </c>
      <c r="F2868" s="209">
        <f xml:space="preserve"> Calc!F$1036</f>
        <v>0</v>
      </c>
      <c r="G2868" s="208" t="str">
        <f xml:space="preserve"> Calc!G$1036</f>
        <v>£m</v>
      </c>
      <c r="H2868" s="209"/>
    </row>
    <row r="2869" spans="1:8" s="208" customFormat="1" hidden="1" outlineLevel="2" x14ac:dyDescent="0.2">
      <c r="A2869" s="217"/>
      <c r="B2869" s="217"/>
      <c r="C2869" s="218"/>
      <c r="D2869" s="219"/>
      <c r="E2869" s="208" t="str">
        <f xml:space="preserve"> Calc!E$1037</f>
        <v xml:space="preserve">Ofwat - PR24 Delivery mechanism (DM) revenue adjustment eligible for tax uplift in 2027-28 CPIH FYA prices (Business retail) </v>
      </c>
      <c r="F2869" s="209">
        <f xml:space="preserve"> Calc!F$1037</f>
        <v>0</v>
      </c>
      <c r="G2869" s="208" t="str">
        <f xml:space="preserve"> Calc!G$1037</f>
        <v>£m</v>
      </c>
      <c r="H2869" s="209"/>
    </row>
    <row r="2870" spans="1:8" hidden="1" outlineLevel="2" x14ac:dyDescent="0.2">
      <c r="A2870" s="3"/>
      <c r="B2870" s="3"/>
      <c r="C2870" s="10"/>
      <c r="D2870" s="11"/>
      <c r="E2870" s="211" t="s">
        <v>596</v>
      </c>
      <c r="F2870" s="212">
        <f xml:space="preserve"> INDEX( $F$2862:$F$2869,MATCH("*(ADDN2)*", $E$2862:$E$2869,0 ))</f>
        <v>0</v>
      </c>
      <c r="G2870" s="211" t="s">
        <v>199</v>
      </c>
      <c r="H2870" s="4"/>
    </row>
    <row r="2871" spans="1:8" hidden="1" outlineLevel="2" x14ac:dyDescent="0.2"/>
    <row r="2872" spans="1:8" hidden="1" outlineLevel="2" x14ac:dyDescent="0.2"/>
    <row r="2873" spans="1:8" hidden="1" outlineLevel="2" x14ac:dyDescent="0.2">
      <c r="B2873" s="33" t="s">
        <v>1585</v>
      </c>
    </row>
    <row r="2874" spans="1:8" s="208" customFormat="1" hidden="1" outlineLevel="2" x14ac:dyDescent="0.2">
      <c r="A2874" s="217"/>
      <c r="B2874" s="217"/>
      <c r="C2874" s="218"/>
      <c r="D2874" s="219"/>
      <c r="E2874" s="208" t="str">
        <f xml:space="preserve"> Calc!E$895</f>
        <v xml:space="preserve">Ofwat - PR24 Residential retail revenue adjustment eligible for tax uplift in 2027-28 CPIH FYA prices (WR) </v>
      </c>
      <c r="F2874" s="209">
        <f xml:space="preserve"> Calc!F$895</f>
        <v>0</v>
      </c>
      <c r="G2874" s="208" t="str">
        <f xml:space="preserve"> Calc!G$895</f>
        <v>£m</v>
      </c>
      <c r="H2874" s="209"/>
    </row>
    <row r="2875" spans="1:8" s="208" customFormat="1" hidden="1" outlineLevel="2" x14ac:dyDescent="0.2">
      <c r="A2875" s="217"/>
      <c r="B2875" s="217"/>
      <c r="C2875" s="218"/>
      <c r="D2875" s="219"/>
      <c r="E2875" s="208" t="str">
        <f xml:space="preserve"> Calc!E$896</f>
        <v xml:space="preserve">Ofwat - PR24 Residential retail revenue adjustment eligible for tax uplift in 2027-28 CPIH FYA prices (WN) </v>
      </c>
      <c r="F2875" s="209">
        <f xml:space="preserve"> Calc!F$896</f>
        <v>0</v>
      </c>
      <c r="G2875" s="208" t="str">
        <f xml:space="preserve"> Calc!G$896</f>
        <v>£m</v>
      </c>
      <c r="H2875" s="209"/>
    </row>
    <row r="2876" spans="1:8" s="208" customFormat="1" hidden="1" outlineLevel="2" x14ac:dyDescent="0.2">
      <c r="A2876" s="217"/>
      <c r="B2876" s="217"/>
      <c r="C2876" s="218"/>
      <c r="D2876" s="219"/>
      <c r="E2876" s="208" t="str">
        <f xml:space="preserve"> Calc!E$897</f>
        <v xml:space="preserve">Ofwat - PR24 Residential retail revenue adjustment eligible for tax uplift in 2027-28 CPIH FYA prices (WWN) </v>
      </c>
      <c r="F2876" s="209">
        <f xml:space="preserve"> Calc!F$897</f>
        <v>0</v>
      </c>
      <c r="G2876" s="208" t="str">
        <f xml:space="preserve"> Calc!G$897</f>
        <v>£m</v>
      </c>
      <c r="H2876" s="209"/>
    </row>
    <row r="2877" spans="1:8" s="208" customFormat="1" hidden="1" outlineLevel="2" x14ac:dyDescent="0.2">
      <c r="A2877" s="217"/>
      <c r="B2877" s="217"/>
      <c r="C2877" s="218"/>
      <c r="D2877" s="219"/>
      <c r="E2877" s="208" t="str">
        <f xml:space="preserve"> Calc!E$898</f>
        <v xml:space="preserve">Ofwat - PR24 Residential retail revenue adjustment eligible for tax uplift in 2027-28 CPIH FYA prices (BR) </v>
      </c>
      <c r="F2877" s="209">
        <f xml:space="preserve"> Calc!F$898</f>
        <v>0</v>
      </c>
      <c r="G2877" s="208" t="str">
        <f xml:space="preserve"> Calc!G$898</f>
        <v>£m</v>
      </c>
      <c r="H2877" s="209"/>
    </row>
    <row r="2878" spans="1:8" s="208" customFormat="1" hidden="1" outlineLevel="2" x14ac:dyDescent="0.2">
      <c r="A2878" s="217"/>
      <c r="B2878" s="217"/>
      <c r="C2878" s="218"/>
      <c r="D2878" s="219"/>
      <c r="E2878" s="208" t="str">
        <f xml:space="preserve"> Calc!E$899</f>
        <v xml:space="preserve">Ofwat - PR24 Residential retail revenue adjustment eligible for tax uplift in 2027-28 CPIH FYA prices (ADDN1) </v>
      </c>
      <c r="F2878" s="209">
        <f xml:space="preserve"> Calc!F$899</f>
        <v>0</v>
      </c>
      <c r="G2878" s="208" t="str">
        <f xml:space="preserve"> Calc!G$899</f>
        <v>£m</v>
      </c>
      <c r="H2878" s="209"/>
    </row>
    <row r="2879" spans="1:8" s="208" customFormat="1" hidden="1" outlineLevel="2" x14ac:dyDescent="0.2">
      <c r="A2879" s="217"/>
      <c r="B2879" s="217"/>
      <c r="C2879" s="218"/>
      <c r="D2879" s="219"/>
      <c r="E2879" s="208" t="str">
        <f xml:space="preserve"> Calc!E$900</f>
        <v xml:space="preserve">Ofwat - PR24 Residential retail revenue adjustment eligible for tax uplift in 2027-28 CPIH FYA prices (ADDN2) </v>
      </c>
      <c r="F2879" s="209">
        <f xml:space="preserve"> Calc!F$900</f>
        <v>0</v>
      </c>
      <c r="G2879" s="208" t="str">
        <f xml:space="preserve"> Calc!G$900</f>
        <v>£m</v>
      </c>
      <c r="H2879" s="209"/>
    </row>
    <row r="2880" spans="1:8" s="208" customFormat="1" hidden="1" outlineLevel="2" x14ac:dyDescent="0.2">
      <c r="A2880" s="217"/>
      <c r="B2880" s="217"/>
      <c r="C2880" s="218"/>
      <c r="D2880" s="219"/>
      <c r="E2880" s="208" t="str">
        <f xml:space="preserve"> Calc!E$901</f>
        <v xml:space="preserve">Ofwat - PR24 Residential retail revenue adjustment eligible for tax uplift in 2027-28 CPIH FYA prices (Residential retail) </v>
      </c>
      <c r="F2880" s="209">
        <f xml:space="preserve"> Calc!F$901</f>
        <v>0</v>
      </c>
      <c r="G2880" s="208" t="str">
        <f xml:space="preserve"> Calc!G$901</f>
        <v>£m</v>
      </c>
      <c r="H2880" s="209"/>
    </row>
    <row r="2881" spans="1:8" s="208" customFormat="1" hidden="1" outlineLevel="2" x14ac:dyDescent="0.2">
      <c r="A2881" s="217"/>
      <c r="B2881" s="217"/>
      <c r="C2881" s="218"/>
      <c r="D2881" s="219"/>
      <c r="E2881" s="208" t="str">
        <f xml:space="preserve"> Calc!E$902</f>
        <v xml:space="preserve">Ofwat - PR24 Residential retail revenue adjustment eligible for tax uplift in 2027-28 CPIH FYA prices (Business retail) </v>
      </c>
      <c r="F2881" s="209">
        <f xml:space="preserve"> Calc!F$902</f>
        <v>0</v>
      </c>
      <c r="G2881" s="208" t="str">
        <f xml:space="preserve"> Calc!G$902</f>
        <v>£m</v>
      </c>
      <c r="H2881" s="209"/>
    </row>
    <row r="2882" spans="1:8" hidden="1" outlineLevel="2" x14ac:dyDescent="0.2">
      <c r="A2882" s="3"/>
      <c r="B2882" s="3"/>
      <c r="C2882" s="10"/>
      <c r="D2882" s="11"/>
      <c r="E2882" s="211" t="s">
        <v>1585</v>
      </c>
      <c r="F2882" s="212">
        <f xml:space="preserve"> INDEX( $F$2874:$F$2881,MATCH("*(ADDN2)*", $E$2874:$E$2881,0 ))</f>
        <v>0</v>
      </c>
      <c r="G2882" s="211" t="s">
        <v>199</v>
      </c>
      <c r="H2882" s="4"/>
    </row>
    <row r="2883" spans="1:8" hidden="1" outlineLevel="2" x14ac:dyDescent="0.2"/>
    <row r="2884" spans="1:8" hidden="1" outlineLevel="2" x14ac:dyDescent="0.2"/>
    <row r="2885" spans="1:8" hidden="1" outlineLevel="2" x14ac:dyDescent="0.2">
      <c r="B2885" s="33" t="s">
        <v>776</v>
      </c>
    </row>
    <row r="2886" spans="1:8" s="208" customFormat="1" hidden="1" outlineLevel="2" x14ac:dyDescent="0.2">
      <c r="A2886" s="217"/>
      <c r="B2886" s="217"/>
      <c r="C2886" s="218"/>
      <c r="D2886" s="219"/>
      <c r="E2886" s="208" t="str">
        <f xml:space="preserve"> Calc!E$786</f>
        <v xml:space="preserve">Ofwat - PR24 RFI revenue adjustment eligible for tax uplift in 2027-28 CPIH FYA prices (WR) </v>
      </c>
      <c r="F2886" s="209">
        <f xml:space="preserve"> Calc!F$786</f>
        <v>0</v>
      </c>
      <c r="G2886" s="208" t="str">
        <f xml:space="preserve"> Calc!G$786</f>
        <v>£m</v>
      </c>
      <c r="H2886" s="209"/>
    </row>
    <row r="2887" spans="1:8" s="208" customFormat="1" hidden="1" outlineLevel="2" x14ac:dyDescent="0.2">
      <c r="A2887" s="217"/>
      <c r="B2887" s="217"/>
      <c r="C2887" s="218"/>
      <c r="D2887" s="219"/>
      <c r="E2887" s="208" t="str">
        <f xml:space="preserve"> Calc!E$787</f>
        <v xml:space="preserve">Ofwat - PR24 RFI revenue adjustment eligible for tax uplift in 2027-28 CPIH FYA prices (WN) </v>
      </c>
      <c r="F2887" s="209">
        <f xml:space="preserve"> Calc!F$787</f>
        <v>0</v>
      </c>
      <c r="G2887" s="208" t="str">
        <f xml:space="preserve"> Calc!G$787</f>
        <v>£m</v>
      </c>
      <c r="H2887" s="209"/>
    </row>
    <row r="2888" spans="1:8" s="208" customFormat="1" hidden="1" outlineLevel="2" x14ac:dyDescent="0.2">
      <c r="A2888" s="217"/>
      <c r="B2888" s="217"/>
      <c r="C2888" s="218"/>
      <c r="D2888" s="219"/>
      <c r="E2888" s="208" t="str">
        <f xml:space="preserve"> Calc!E$788</f>
        <v xml:space="preserve">Ofwat - PR24 RFI revenue adjustment eligible for tax uplift in 2027-28 CPIH FYA prices (WWN) </v>
      </c>
      <c r="F2888" s="209">
        <f xml:space="preserve"> Calc!F$788</f>
        <v>0</v>
      </c>
      <c r="G2888" s="208" t="str">
        <f xml:space="preserve"> Calc!G$788</f>
        <v>£m</v>
      </c>
      <c r="H2888" s="209"/>
    </row>
    <row r="2889" spans="1:8" s="208" customFormat="1" hidden="1" outlineLevel="2" x14ac:dyDescent="0.2">
      <c r="A2889" s="217"/>
      <c r="B2889" s="217"/>
      <c r="C2889" s="218"/>
      <c r="D2889" s="219"/>
      <c r="E2889" s="208" t="str">
        <f xml:space="preserve"> Calc!E$789</f>
        <v xml:space="preserve">Ofwat - PR24 RFI revenue adjustment eligible for tax uplift in 2027-28 CPIH FYA prices (BR) </v>
      </c>
      <c r="F2889" s="209">
        <f xml:space="preserve"> Calc!F$789</f>
        <v>0</v>
      </c>
      <c r="G2889" s="208" t="str">
        <f xml:space="preserve"> Calc!G$789</f>
        <v>£m</v>
      </c>
      <c r="H2889" s="209"/>
    </row>
    <row r="2890" spans="1:8" s="208" customFormat="1" hidden="1" outlineLevel="2" x14ac:dyDescent="0.2">
      <c r="A2890" s="217"/>
      <c r="B2890" s="217"/>
      <c r="C2890" s="218"/>
      <c r="D2890" s="219"/>
      <c r="E2890" s="208" t="str">
        <f xml:space="preserve"> Calc!E$790</f>
        <v xml:space="preserve">Ofwat - PR24 RFI revenue adjustment eligible for tax uplift in 2027-28 CPIH FYA prices (ADDN1) </v>
      </c>
      <c r="F2890" s="209">
        <f xml:space="preserve"> Calc!F$790</f>
        <v>0</v>
      </c>
      <c r="G2890" s="208" t="str">
        <f xml:space="preserve"> Calc!G$790</f>
        <v>£m</v>
      </c>
      <c r="H2890" s="209"/>
    </row>
    <row r="2891" spans="1:8" s="208" customFormat="1" hidden="1" outlineLevel="2" x14ac:dyDescent="0.2">
      <c r="A2891" s="217"/>
      <c r="B2891" s="217"/>
      <c r="C2891" s="218"/>
      <c r="D2891" s="219"/>
      <c r="E2891" s="208" t="str">
        <f xml:space="preserve"> Calc!E$791</f>
        <v xml:space="preserve">Ofwat - PR24 RFI revenue adjustment eligible for tax uplift in 2027-28 CPIH FYA prices (ADDN2) </v>
      </c>
      <c r="F2891" s="209">
        <f xml:space="preserve"> Calc!F$791</f>
        <v>0</v>
      </c>
      <c r="G2891" s="208" t="str">
        <f xml:space="preserve"> Calc!G$791</f>
        <v>£m</v>
      </c>
      <c r="H2891" s="209"/>
    </row>
    <row r="2892" spans="1:8" s="208" customFormat="1" hidden="1" outlineLevel="2" x14ac:dyDescent="0.2">
      <c r="A2892" s="217"/>
      <c r="B2892" s="217"/>
      <c r="C2892" s="218"/>
      <c r="D2892" s="219"/>
      <c r="E2892" s="208" t="str">
        <f xml:space="preserve"> Calc!E$792</f>
        <v xml:space="preserve">Ofwat - PR24 RFI revenue adjustment eligible for tax uplift in 2027-28 CPIH FYA prices (Residential retail) </v>
      </c>
      <c r="F2892" s="209">
        <f xml:space="preserve"> Calc!F$792</f>
        <v>0</v>
      </c>
      <c r="G2892" s="208" t="str">
        <f xml:space="preserve"> Calc!G$792</f>
        <v>£m</v>
      </c>
      <c r="H2892" s="209"/>
    </row>
    <row r="2893" spans="1:8" s="208" customFormat="1" hidden="1" outlineLevel="2" x14ac:dyDescent="0.2">
      <c r="A2893" s="217"/>
      <c r="B2893" s="217"/>
      <c r="C2893" s="218"/>
      <c r="D2893" s="219"/>
      <c r="E2893" s="208" t="str">
        <f xml:space="preserve"> Calc!E$793</f>
        <v xml:space="preserve">Ofwat - PR24 RFI revenue adjustment eligible for tax uplift in 2027-28 CPIH FYA prices (Business retail) </v>
      </c>
      <c r="F2893" s="209">
        <f xml:space="preserve"> Calc!F$793</f>
        <v>0</v>
      </c>
      <c r="G2893" s="208" t="str">
        <f xml:space="preserve"> Calc!G$793</f>
        <v>£m</v>
      </c>
      <c r="H2893" s="209"/>
    </row>
    <row r="2894" spans="1:8" hidden="1" outlineLevel="2" x14ac:dyDescent="0.2">
      <c r="A2894" s="3"/>
      <c r="B2894" s="3"/>
      <c r="C2894" s="10"/>
      <c r="D2894" s="11"/>
      <c r="E2894" s="211" t="s">
        <v>776</v>
      </c>
      <c r="F2894" s="212">
        <f xml:space="preserve"> INDEX( $F$2886:$F$2893,MATCH("*(ADDN2)*", $E$2886:$E$2893,0 ))</f>
        <v>0</v>
      </c>
      <c r="G2894" s="211" t="s">
        <v>199</v>
      </c>
      <c r="H2894" s="4"/>
    </row>
    <row r="2895" spans="1:8" hidden="1" outlineLevel="2" x14ac:dyDescent="0.2"/>
    <row r="2896" spans="1:8" hidden="1" outlineLevel="2" x14ac:dyDescent="0.2"/>
    <row r="2897" spans="1:8" hidden="1" outlineLevel="2" x14ac:dyDescent="0.2">
      <c r="B2897" s="33" t="s">
        <v>1961</v>
      </c>
    </row>
    <row r="2898" spans="1:8" s="208" customFormat="1" hidden="1" outlineLevel="2" x14ac:dyDescent="0.2">
      <c r="A2898" s="217"/>
      <c r="B2898" s="217"/>
      <c r="C2898" s="218"/>
      <c r="D2898" s="219"/>
      <c r="E2898" s="208" t="str">
        <f xml:space="preserve"> Calc!E$841</f>
        <v xml:space="preserve">Ofwat - PR24 Bioresources revenue adjustment eligible for tax uplift in 2027-28 CPIH FYA prices (WR) </v>
      </c>
      <c r="F2898" s="209">
        <f xml:space="preserve"> Calc!F$841</f>
        <v>0</v>
      </c>
      <c r="G2898" s="208" t="str">
        <f xml:space="preserve"> Calc!G$841</f>
        <v>£m</v>
      </c>
      <c r="H2898" s="209"/>
    </row>
    <row r="2899" spans="1:8" s="208" customFormat="1" hidden="1" outlineLevel="2" x14ac:dyDescent="0.2">
      <c r="A2899" s="217"/>
      <c r="B2899" s="217"/>
      <c r="C2899" s="218"/>
      <c r="D2899" s="219"/>
      <c r="E2899" s="208" t="str">
        <f xml:space="preserve"> Calc!E$842</f>
        <v xml:space="preserve">Ofwat - PR24 Bioresources revenue adjustment eligible for tax uplift in 2027-28 CPIH FYA prices (WN) </v>
      </c>
      <c r="F2899" s="209">
        <f xml:space="preserve"> Calc!F$842</f>
        <v>0</v>
      </c>
      <c r="G2899" s="208" t="str">
        <f xml:space="preserve"> Calc!G$842</f>
        <v>£m</v>
      </c>
      <c r="H2899" s="209"/>
    </row>
    <row r="2900" spans="1:8" s="208" customFormat="1" hidden="1" outlineLevel="2" x14ac:dyDescent="0.2">
      <c r="A2900" s="217"/>
      <c r="B2900" s="217"/>
      <c r="C2900" s="218"/>
      <c r="D2900" s="219"/>
      <c r="E2900" s="208" t="str">
        <f xml:space="preserve"> Calc!E$843</f>
        <v xml:space="preserve">Ofwat - PR24 Bioresources revenue adjustment eligible for tax uplift in 2027-28 CPIH FYA prices (WWN) </v>
      </c>
      <c r="F2900" s="209">
        <f xml:space="preserve"> Calc!F$843</f>
        <v>0</v>
      </c>
      <c r="G2900" s="208" t="str">
        <f xml:space="preserve"> Calc!G$843</f>
        <v>£m</v>
      </c>
      <c r="H2900" s="209"/>
    </row>
    <row r="2901" spans="1:8" s="208" customFormat="1" hidden="1" outlineLevel="2" x14ac:dyDescent="0.2">
      <c r="A2901" s="217"/>
      <c r="B2901" s="217"/>
      <c r="C2901" s="218"/>
      <c r="D2901" s="219"/>
      <c r="E2901" s="208" t="str">
        <f xml:space="preserve"> Calc!E$844</f>
        <v xml:space="preserve">Ofwat - PR24 Bioresources revenue adjustment eligible for tax uplift in 2027-28 CPIH FYA prices (BR) </v>
      </c>
      <c r="F2901" s="209">
        <f xml:space="preserve"> Calc!F$844</f>
        <v>0</v>
      </c>
      <c r="G2901" s="208" t="str">
        <f xml:space="preserve"> Calc!G$844</f>
        <v>£m</v>
      </c>
      <c r="H2901" s="209"/>
    </row>
    <row r="2902" spans="1:8" s="208" customFormat="1" hidden="1" outlineLevel="2" x14ac:dyDescent="0.2">
      <c r="A2902" s="217"/>
      <c r="B2902" s="217"/>
      <c r="C2902" s="218"/>
      <c r="D2902" s="219"/>
      <c r="E2902" s="208" t="str">
        <f xml:space="preserve"> Calc!E$845</f>
        <v xml:space="preserve">Ofwat - PR24 Bioresources revenue adjustment eligible for tax uplift in 2027-28 CPIH FYA prices (ADDN1) </v>
      </c>
      <c r="F2902" s="209">
        <f xml:space="preserve"> Calc!F$845</f>
        <v>0</v>
      </c>
      <c r="G2902" s="208" t="str">
        <f xml:space="preserve"> Calc!G$845</f>
        <v>£m</v>
      </c>
      <c r="H2902" s="209"/>
    </row>
    <row r="2903" spans="1:8" s="208" customFormat="1" hidden="1" outlineLevel="2" x14ac:dyDescent="0.2">
      <c r="A2903" s="217"/>
      <c r="B2903" s="217"/>
      <c r="C2903" s="218"/>
      <c r="D2903" s="219"/>
      <c r="E2903" s="208" t="str">
        <f xml:space="preserve"> Calc!E$846</f>
        <v xml:space="preserve">Ofwat - PR24 Bioresources revenue adjustment eligible for tax uplift in 2027-28 CPIH FYA prices (ADDN2) </v>
      </c>
      <c r="F2903" s="209">
        <f xml:space="preserve"> Calc!F$846</f>
        <v>0</v>
      </c>
      <c r="G2903" s="208" t="str">
        <f xml:space="preserve"> Calc!G$846</f>
        <v>£m</v>
      </c>
      <c r="H2903" s="209"/>
    </row>
    <row r="2904" spans="1:8" s="208" customFormat="1" hidden="1" outlineLevel="2" x14ac:dyDescent="0.2">
      <c r="A2904" s="217"/>
      <c r="B2904" s="217"/>
      <c r="C2904" s="218"/>
      <c r="D2904" s="219"/>
      <c r="E2904" s="208" t="str">
        <f xml:space="preserve"> Calc!E$847</f>
        <v xml:space="preserve">Ofwat - PR24 Bioresources revenue adjustment eligible for tax uplift in 2027-28 CPIH FYA prices (Residential retail) </v>
      </c>
      <c r="F2904" s="209">
        <f xml:space="preserve"> Calc!F$847</f>
        <v>0</v>
      </c>
      <c r="G2904" s="208" t="str">
        <f xml:space="preserve"> Calc!G$847</f>
        <v>£m</v>
      </c>
      <c r="H2904" s="209"/>
    </row>
    <row r="2905" spans="1:8" s="208" customFormat="1" hidden="1" outlineLevel="2" x14ac:dyDescent="0.2">
      <c r="A2905" s="217"/>
      <c r="B2905" s="217"/>
      <c r="C2905" s="218"/>
      <c r="D2905" s="219"/>
      <c r="E2905" s="208" t="str">
        <f xml:space="preserve"> Calc!E$848</f>
        <v xml:space="preserve">Ofwat - PR24 Bioresources revenue adjustment eligible for tax uplift in 2027-28 CPIH FYA prices (Business retail) </v>
      </c>
      <c r="F2905" s="209">
        <f xml:space="preserve"> Calc!F$848</f>
        <v>0</v>
      </c>
      <c r="G2905" s="208" t="str">
        <f xml:space="preserve"> Calc!G$848</f>
        <v>£m</v>
      </c>
      <c r="H2905" s="209"/>
    </row>
    <row r="2906" spans="1:8" hidden="1" outlineLevel="2" x14ac:dyDescent="0.2">
      <c r="A2906" s="3"/>
      <c r="B2906" s="3"/>
      <c r="C2906" s="10"/>
      <c r="D2906" s="11"/>
      <c r="E2906" s="211" t="s">
        <v>1961</v>
      </c>
      <c r="F2906" s="212">
        <f xml:space="preserve"> INDEX( $F$2898:$F$2905,MATCH("*(ADDN2)*", $E$2898:$E$2905,0 ))</f>
        <v>0</v>
      </c>
      <c r="G2906" s="211" t="s">
        <v>199</v>
      </c>
      <c r="H2906" s="4"/>
    </row>
    <row r="2907" spans="1:8" hidden="1" outlineLevel="2" x14ac:dyDescent="0.2"/>
    <row r="2908" spans="1:8" hidden="1" outlineLevel="2" x14ac:dyDescent="0.2"/>
    <row r="2909" spans="1:8" hidden="1" outlineLevel="2" x14ac:dyDescent="0.2">
      <c r="B2909" s="33" t="s">
        <v>2722</v>
      </c>
    </row>
    <row r="2910" spans="1:8" s="208" customFormat="1" hidden="1" outlineLevel="2" x14ac:dyDescent="0.2">
      <c r="A2910" s="217"/>
      <c r="B2910" s="217"/>
      <c r="C2910" s="218"/>
      <c r="D2910" s="219"/>
      <c r="E2910" s="208" t="str">
        <f xml:space="preserve"> Calc!E$868</f>
        <v xml:space="preserve">Ofwat - PR24 Bioresources forecasting accuracy incentive penalty adjustment eligible for tax uplift in 2027-28 CPIH FYA prices (WR) </v>
      </c>
      <c r="F2910" s="209">
        <f xml:space="preserve"> Calc!F$868</f>
        <v>0</v>
      </c>
      <c r="G2910" s="208" t="str">
        <f xml:space="preserve"> Calc!G$868</f>
        <v>£m</v>
      </c>
      <c r="H2910" s="209"/>
    </row>
    <row r="2911" spans="1:8" s="208" customFormat="1" hidden="1" outlineLevel="2" x14ac:dyDescent="0.2">
      <c r="A2911" s="217"/>
      <c r="B2911" s="217"/>
      <c r="C2911" s="218"/>
      <c r="D2911" s="219"/>
      <c r="E2911" s="208" t="str">
        <f xml:space="preserve"> Calc!E$869</f>
        <v xml:space="preserve">Ofwat - PR24 Bioresources forecasting accuracy incentive penalty adjustment eligible for tax uplift in 2027-28 CPIH FYA prices (WN) </v>
      </c>
      <c r="F2911" s="209">
        <f xml:space="preserve"> Calc!F$869</f>
        <v>0</v>
      </c>
      <c r="G2911" s="208" t="str">
        <f xml:space="preserve"> Calc!G$869</f>
        <v>£m</v>
      </c>
      <c r="H2911" s="209"/>
    </row>
    <row r="2912" spans="1:8" s="208" customFormat="1" hidden="1" outlineLevel="2" x14ac:dyDescent="0.2">
      <c r="A2912" s="217"/>
      <c r="B2912" s="217"/>
      <c r="C2912" s="218"/>
      <c r="D2912" s="219"/>
      <c r="E2912" s="208" t="str">
        <f xml:space="preserve"> Calc!E$870</f>
        <v xml:space="preserve">Ofwat - PR24 Bioresources forecasting accuracy incentive penalty adjustment eligible for tax uplift in 2027-28 CPIH FYA prices (WWN) </v>
      </c>
      <c r="F2912" s="209">
        <f xml:space="preserve"> Calc!F$870</f>
        <v>0</v>
      </c>
      <c r="G2912" s="208" t="str">
        <f xml:space="preserve"> Calc!G$870</f>
        <v>£m</v>
      </c>
      <c r="H2912" s="209"/>
    </row>
    <row r="2913" spans="1:8" s="208" customFormat="1" hidden="1" outlineLevel="2" x14ac:dyDescent="0.2">
      <c r="A2913" s="217"/>
      <c r="B2913" s="217"/>
      <c r="C2913" s="218"/>
      <c r="D2913" s="219"/>
      <c r="E2913" s="208" t="str">
        <f xml:space="preserve"> Calc!E$871</f>
        <v xml:space="preserve">Ofwat - PR24 Bioresources forecasting accuracy incentive penalty adjustment eligible for tax uplift in 2027-28 CPIH FYA prices (BR) </v>
      </c>
      <c r="F2913" s="209">
        <f xml:space="preserve"> Calc!F$871</f>
        <v>0</v>
      </c>
      <c r="G2913" s="208" t="str">
        <f xml:space="preserve"> Calc!G$871</f>
        <v>£m</v>
      </c>
      <c r="H2913" s="209"/>
    </row>
    <row r="2914" spans="1:8" s="208" customFormat="1" hidden="1" outlineLevel="2" x14ac:dyDescent="0.2">
      <c r="A2914" s="217"/>
      <c r="B2914" s="217"/>
      <c r="C2914" s="218"/>
      <c r="D2914" s="219"/>
      <c r="E2914" s="208" t="str">
        <f xml:space="preserve"> Calc!E$872</f>
        <v xml:space="preserve">Ofwat - PR24 Bioresources forecasting accuracy incentive penalty adjustment eligible for tax uplift in 2027-28 CPIH FYA prices (ADDN1) </v>
      </c>
      <c r="F2914" s="209">
        <f xml:space="preserve"> Calc!F$872</f>
        <v>0</v>
      </c>
      <c r="G2914" s="208" t="str">
        <f xml:space="preserve"> Calc!G$872</f>
        <v>£m</v>
      </c>
      <c r="H2914" s="209"/>
    </row>
    <row r="2915" spans="1:8" s="208" customFormat="1" hidden="1" outlineLevel="2" x14ac:dyDescent="0.2">
      <c r="A2915" s="217"/>
      <c r="B2915" s="217"/>
      <c r="C2915" s="218"/>
      <c r="D2915" s="219"/>
      <c r="E2915" s="208" t="str">
        <f xml:space="preserve"> Calc!E$873</f>
        <v xml:space="preserve">Ofwat - PR24 Bioresources forecasting accuracy incentive penalty adjustment eligible for tax uplift in 2027-28 CPIH FYA prices (ADDN2) </v>
      </c>
      <c r="F2915" s="209">
        <f xml:space="preserve"> Calc!F$873</f>
        <v>0</v>
      </c>
      <c r="G2915" s="208" t="str">
        <f xml:space="preserve"> Calc!G$873</f>
        <v>£m</v>
      </c>
      <c r="H2915" s="209"/>
    </row>
    <row r="2916" spans="1:8" s="208" customFormat="1" hidden="1" outlineLevel="2" x14ac:dyDescent="0.2">
      <c r="A2916" s="217"/>
      <c r="B2916" s="217"/>
      <c r="C2916" s="218"/>
      <c r="D2916" s="219"/>
      <c r="E2916" s="208" t="str">
        <f xml:space="preserve"> Calc!E$874</f>
        <v xml:space="preserve">Ofwat - PR24 Bioresources forecasting accuracy incentive penalty adjustment eligible for tax uplift in 2027-28 CPIH FYA prices (Residential retail) </v>
      </c>
      <c r="F2916" s="209">
        <f xml:space="preserve"> Calc!F$874</f>
        <v>0</v>
      </c>
      <c r="G2916" s="208" t="str">
        <f xml:space="preserve"> Calc!G$874</f>
        <v>£m</v>
      </c>
      <c r="H2916" s="209"/>
    </row>
    <row r="2917" spans="1:8" s="208" customFormat="1" hidden="1" outlineLevel="2" x14ac:dyDescent="0.2">
      <c r="A2917" s="217"/>
      <c r="B2917" s="217"/>
      <c r="C2917" s="218"/>
      <c r="D2917" s="219"/>
      <c r="E2917" s="208" t="str">
        <f xml:space="preserve"> Calc!E$875</f>
        <v xml:space="preserve">Ofwat - PR24 Bioresources forecasting accuracy incentive penalty adjustment eligible for tax uplift in 2027-28 CPIH FYA prices (Business retail) </v>
      </c>
      <c r="F2917" s="209">
        <f xml:space="preserve"> Calc!F$875</f>
        <v>0</v>
      </c>
      <c r="G2917" s="208" t="str">
        <f xml:space="preserve"> Calc!G$875</f>
        <v>£m</v>
      </c>
      <c r="H2917" s="209"/>
    </row>
    <row r="2918" spans="1:8" hidden="1" outlineLevel="2" x14ac:dyDescent="0.2">
      <c r="A2918" s="3"/>
      <c r="B2918" s="3"/>
      <c r="C2918" s="10"/>
      <c r="D2918" s="11"/>
      <c r="E2918" s="211" t="s">
        <v>2722</v>
      </c>
      <c r="F2918" s="212">
        <f xml:space="preserve"> INDEX( $F$2910:$F$2917,MATCH("*(ADDN2)*", $E$2910:$E$2917,0 ))</f>
        <v>0</v>
      </c>
      <c r="G2918" s="211" t="s">
        <v>199</v>
      </c>
      <c r="H2918" s="4"/>
    </row>
    <row r="2919" spans="1:8" hidden="1" outlineLevel="2" x14ac:dyDescent="0.2"/>
    <row r="2920" spans="1:8" hidden="1" outlineLevel="2" x14ac:dyDescent="0.2"/>
    <row r="2921" spans="1:8" hidden="1" outlineLevel="2" x14ac:dyDescent="0.2">
      <c r="B2921" s="33" t="s">
        <v>425</v>
      </c>
    </row>
    <row r="2922" spans="1:8" s="208" customFormat="1" hidden="1" outlineLevel="2" x14ac:dyDescent="0.2">
      <c r="A2922" s="217"/>
      <c r="B2922" s="217"/>
      <c r="C2922" s="218"/>
      <c r="D2922" s="219"/>
      <c r="E2922" s="208" t="str">
        <f xml:space="preserve"> Calc!E$1300</f>
        <v xml:space="preserve">Ofwat - PR24 Price control deliverables (PCD) revenue adjustment eligible for tax uplift in 2027-28 CPIH FYA prices (WR) </v>
      </c>
      <c r="F2922" s="209">
        <f xml:space="preserve"> Calc!F$1300</f>
        <v>0</v>
      </c>
      <c r="G2922" s="208" t="str">
        <f xml:space="preserve"> Calc!G$1300</f>
        <v>£m</v>
      </c>
      <c r="H2922" s="209"/>
    </row>
    <row r="2923" spans="1:8" s="208" customFormat="1" hidden="1" outlineLevel="2" x14ac:dyDescent="0.2">
      <c r="A2923" s="217"/>
      <c r="B2923" s="217"/>
      <c r="C2923" s="218"/>
      <c r="D2923" s="219"/>
      <c r="E2923" s="208" t="str">
        <f xml:space="preserve"> Calc!E$1301</f>
        <v xml:space="preserve">Ofwat - PR24 Price control deliverables (PCD) revenue adjustment eligible for tax uplift in 2027-28 CPIH FYA prices (WN) </v>
      </c>
      <c r="F2923" s="209">
        <f xml:space="preserve"> Calc!F$1301</f>
        <v>0</v>
      </c>
      <c r="G2923" s="208" t="str">
        <f xml:space="preserve"> Calc!G$1301</f>
        <v>£m</v>
      </c>
      <c r="H2923" s="209"/>
    </row>
    <row r="2924" spans="1:8" s="208" customFormat="1" hidden="1" outlineLevel="2" x14ac:dyDescent="0.2">
      <c r="A2924" s="217"/>
      <c r="B2924" s="217"/>
      <c r="C2924" s="218"/>
      <c r="D2924" s="219"/>
      <c r="E2924" s="208" t="str">
        <f xml:space="preserve"> Calc!E$1302</f>
        <v xml:space="preserve">Ofwat - PR24 Price control deliverables (PCD) revenue adjustment eligible for tax uplift in 2027-28 CPIH FYA prices (WWN) </v>
      </c>
      <c r="F2924" s="209">
        <f xml:space="preserve"> Calc!F$1302</f>
        <v>0</v>
      </c>
      <c r="G2924" s="208" t="str">
        <f xml:space="preserve"> Calc!G$1302</f>
        <v>£m</v>
      </c>
      <c r="H2924" s="209"/>
    </row>
    <row r="2925" spans="1:8" s="208" customFormat="1" hidden="1" outlineLevel="2" x14ac:dyDescent="0.2">
      <c r="A2925" s="217"/>
      <c r="B2925" s="217"/>
      <c r="C2925" s="218"/>
      <c r="D2925" s="219"/>
      <c r="E2925" s="208" t="str">
        <f xml:space="preserve"> Calc!E$1303</f>
        <v xml:space="preserve">Ofwat - PR24 Price control deliverables (PCD) revenue adjustment eligible for tax uplift in 2027-28 CPIH FYA prices (BR) </v>
      </c>
      <c r="F2925" s="209">
        <f xml:space="preserve"> Calc!F$1303</f>
        <v>0</v>
      </c>
      <c r="G2925" s="208" t="str">
        <f xml:space="preserve"> Calc!G$1303</f>
        <v>£m</v>
      </c>
      <c r="H2925" s="209"/>
    </row>
    <row r="2926" spans="1:8" s="208" customFormat="1" hidden="1" outlineLevel="2" x14ac:dyDescent="0.2">
      <c r="A2926" s="217"/>
      <c r="B2926" s="217"/>
      <c r="C2926" s="218"/>
      <c r="D2926" s="219"/>
      <c r="E2926" s="208" t="str">
        <f xml:space="preserve"> Calc!E$1304</f>
        <v xml:space="preserve">Ofwat - PR24 Price control deliverables (PCD) revenue adjustment eligible for tax uplift in 2027-28 CPIH FYA prices (ADDN1) </v>
      </c>
      <c r="F2926" s="209">
        <f xml:space="preserve"> Calc!F$1304</f>
        <v>0</v>
      </c>
      <c r="G2926" s="208" t="str">
        <f xml:space="preserve"> Calc!G$1304</f>
        <v>£m</v>
      </c>
      <c r="H2926" s="209"/>
    </row>
    <row r="2927" spans="1:8" s="208" customFormat="1" hidden="1" outlineLevel="2" x14ac:dyDescent="0.2">
      <c r="A2927" s="217"/>
      <c r="B2927" s="217"/>
      <c r="C2927" s="218"/>
      <c r="D2927" s="219"/>
      <c r="E2927" s="208" t="str">
        <f xml:space="preserve"> Calc!E$1305</f>
        <v xml:space="preserve">Ofwat - PR24 Price control deliverables (PCD) revenue adjustment eligible for tax uplift in 2027-28 CPIH FYA prices (ADDN2) </v>
      </c>
      <c r="F2927" s="209">
        <f xml:space="preserve"> Calc!F$1305</f>
        <v>0</v>
      </c>
      <c r="G2927" s="208" t="str">
        <f xml:space="preserve"> Calc!G$1305</f>
        <v>£m</v>
      </c>
      <c r="H2927" s="209"/>
    </row>
    <row r="2928" spans="1:8" s="208" customFormat="1" hidden="1" outlineLevel="2" x14ac:dyDescent="0.2">
      <c r="A2928" s="217"/>
      <c r="B2928" s="217"/>
      <c r="C2928" s="218"/>
      <c r="D2928" s="219"/>
      <c r="E2928" s="208" t="str">
        <f xml:space="preserve"> Calc!E$1306</f>
        <v xml:space="preserve">Ofwat - PR24 Price control deliverables (PCD) revenue adjustment eligible for tax uplift in 2027-28 CPIH FYA prices (Residential retail) </v>
      </c>
      <c r="F2928" s="209">
        <f xml:space="preserve"> Calc!F$1306</f>
        <v>0</v>
      </c>
      <c r="G2928" s="208" t="str">
        <f xml:space="preserve"> Calc!G$1306</f>
        <v>£m</v>
      </c>
      <c r="H2928" s="209"/>
    </row>
    <row r="2929" spans="1:8" s="208" customFormat="1" hidden="1" outlineLevel="2" x14ac:dyDescent="0.2">
      <c r="A2929" s="217"/>
      <c r="B2929" s="217"/>
      <c r="C2929" s="218"/>
      <c r="D2929" s="219"/>
      <c r="E2929" s="208" t="str">
        <f xml:space="preserve"> Calc!E$1307</f>
        <v xml:space="preserve">Ofwat - PR24 Price control deliverables (PCD) revenue adjustment eligible for tax uplift in 2027-28 CPIH FYA prices (Business retail) </v>
      </c>
      <c r="F2929" s="209">
        <f xml:space="preserve"> Calc!F$1307</f>
        <v>0</v>
      </c>
      <c r="G2929" s="208" t="str">
        <f xml:space="preserve"> Calc!G$1307</f>
        <v>£m</v>
      </c>
      <c r="H2929" s="209"/>
    </row>
    <row r="2930" spans="1:8" hidden="1" outlineLevel="2" x14ac:dyDescent="0.2">
      <c r="A2930" s="3"/>
      <c r="B2930" s="3"/>
      <c r="C2930" s="10"/>
      <c r="D2930" s="11"/>
      <c r="E2930" s="211" t="s">
        <v>425</v>
      </c>
      <c r="F2930" s="212">
        <f xml:space="preserve"> INDEX( $F$2922:$F$2929,MATCH("*(ADDN2)*", $E$2922:$E$2929,0 ))</f>
        <v>0</v>
      </c>
      <c r="G2930" s="211" t="s">
        <v>199</v>
      </c>
      <c r="H2930" s="4"/>
    </row>
    <row r="2931" spans="1:8" hidden="1" outlineLevel="2" x14ac:dyDescent="0.2"/>
    <row r="2932" spans="1:8" hidden="1" outlineLevel="2" x14ac:dyDescent="0.2"/>
    <row r="2933" spans="1:8" hidden="1" outlineLevel="2" x14ac:dyDescent="0.2">
      <c r="B2933" s="33" t="s">
        <v>777</v>
      </c>
    </row>
    <row r="2934" spans="1:8" s="208" customFormat="1" hidden="1" outlineLevel="2" x14ac:dyDescent="0.2">
      <c r="A2934" s="217"/>
      <c r="B2934" s="217"/>
      <c r="C2934" s="218"/>
      <c r="D2934" s="219"/>
      <c r="E2934" s="208" t="str">
        <f xml:space="preserve"> Calc!E$1327</f>
        <v xml:space="preserve">Ofwat - PR24 Wastewater enhancement revenue adjustment eligible for tax uplift in 2027-28 CPIH FYA prices (WR) </v>
      </c>
      <c r="F2934" s="209">
        <f xml:space="preserve"> Calc!F$1327</f>
        <v>0</v>
      </c>
      <c r="G2934" s="208" t="str">
        <f xml:space="preserve"> Calc!G$1327</f>
        <v>£m</v>
      </c>
      <c r="H2934" s="209"/>
    </row>
    <row r="2935" spans="1:8" s="208" customFormat="1" hidden="1" outlineLevel="2" x14ac:dyDescent="0.2">
      <c r="A2935" s="217"/>
      <c r="B2935" s="217"/>
      <c r="C2935" s="218"/>
      <c r="D2935" s="219"/>
      <c r="E2935" s="208" t="str">
        <f xml:space="preserve"> Calc!E$1328</f>
        <v xml:space="preserve">Ofwat - PR24 Wastewater enhancement revenue adjustment eligible for tax uplift in 2027-28 CPIH FYA prices (WN) </v>
      </c>
      <c r="F2935" s="209">
        <f xml:space="preserve"> Calc!F$1328</f>
        <v>0</v>
      </c>
      <c r="G2935" s="208" t="str">
        <f xml:space="preserve"> Calc!G$1328</f>
        <v>£m</v>
      </c>
      <c r="H2935" s="209"/>
    </row>
    <row r="2936" spans="1:8" s="208" customFormat="1" hidden="1" outlineLevel="2" x14ac:dyDescent="0.2">
      <c r="A2936" s="217"/>
      <c r="B2936" s="217"/>
      <c r="C2936" s="218"/>
      <c r="D2936" s="219"/>
      <c r="E2936" s="208" t="str">
        <f xml:space="preserve"> Calc!E$1329</f>
        <v xml:space="preserve">Ofwat - PR24 Wastewater enhancement revenue adjustment eligible for tax uplift in 2027-28 CPIH FYA prices (WWN) </v>
      </c>
      <c r="F2936" s="209">
        <f xml:space="preserve"> Calc!F$1329</f>
        <v>0</v>
      </c>
      <c r="G2936" s="208" t="str">
        <f xml:space="preserve"> Calc!G$1329</f>
        <v>£m</v>
      </c>
      <c r="H2936" s="209"/>
    </row>
    <row r="2937" spans="1:8" s="208" customFormat="1" hidden="1" outlineLevel="2" x14ac:dyDescent="0.2">
      <c r="A2937" s="217"/>
      <c r="B2937" s="217"/>
      <c r="C2937" s="218"/>
      <c r="D2937" s="219"/>
      <c r="E2937" s="208" t="str">
        <f xml:space="preserve"> Calc!E$1330</f>
        <v xml:space="preserve">Ofwat - PR24 Wastewater enhancement revenue adjustment eligible for tax uplift in 2027-28 CPIH FYA prices (BR) </v>
      </c>
      <c r="F2937" s="209">
        <f xml:space="preserve"> Calc!F$1330</f>
        <v>0</v>
      </c>
      <c r="G2937" s="208" t="str">
        <f xml:space="preserve"> Calc!G$1330</f>
        <v>£m</v>
      </c>
      <c r="H2937" s="209"/>
    </row>
    <row r="2938" spans="1:8" s="208" customFormat="1" hidden="1" outlineLevel="2" x14ac:dyDescent="0.2">
      <c r="A2938" s="217"/>
      <c r="B2938" s="217"/>
      <c r="C2938" s="218"/>
      <c r="D2938" s="219"/>
      <c r="E2938" s="208" t="str">
        <f xml:space="preserve"> Calc!E$1331</f>
        <v xml:space="preserve">Ofwat - PR24 Wastewater enhancement revenue adjustment eligible for tax uplift in 2027-28 CPIH FYA prices (ADDN1) </v>
      </c>
      <c r="F2938" s="209">
        <f xml:space="preserve"> Calc!F$1331</f>
        <v>0</v>
      </c>
      <c r="G2938" s="208" t="str">
        <f xml:space="preserve"> Calc!G$1331</f>
        <v>£m</v>
      </c>
      <c r="H2938" s="209"/>
    </row>
    <row r="2939" spans="1:8" s="208" customFormat="1" hidden="1" outlineLevel="2" x14ac:dyDescent="0.2">
      <c r="A2939" s="217"/>
      <c r="B2939" s="217"/>
      <c r="C2939" s="218"/>
      <c r="D2939" s="219"/>
      <c r="E2939" s="208" t="str">
        <f xml:space="preserve"> Calc!E$1332</f>
        <v xml:space="preserve">Ofwat - PR24 Wastewater enhancement revenue adjustment eligible for tax uplift in 2027-28 CPIH FYA prices (ADDN2) </v>
      </c>
      <c r="F2939" s="209">
        <f xml:space="preserve"> Calc!F$1332</f>
        <v>0</v>
      </c>
      <c r="G2939" s="208" t="str">
        <f xml:space="preserve"> Calc!G$1332</f>
        <v>£m</v>
      </c>
      <c r="H2939" s="209"/>
    </row>
    <row r="2940" spans="1:8" s="208" customFormat="1" hidden="1" outlineLevel="2" x14ac:dyDescent="0.2">
      <c r="A2940" s="217"/>
      <c r="B2940" s="217"/>
      <c r="C2940" s="218"/>
      <c r="D2940" s="219"/>
      <c r="E2940" s="208" t="str">
        <f xml:space="preserve"> Calc!E$1333</f>
        <v xml:space="preserve">Ofwat - PR24 Wastewater enhancement revenue adjustment eligible for tax uplift in 2027-28 CPIH FYA prices (Residential retail) </v>
      </c>
      <c r="F2940" s="209">
        <f xml:space="preserve"> Calc!F$1333</f>
        <v>0</v>
      </c>
      <c r="G2940" s="208" t="str">
        <f xml:space="preserve"> Calc!G$1333</f>
        <v>£m</v>
      </c>
      <c r="H2940" s="209"/>
    </row>
    <row r="2941" spans="1:8" s="208" customFormat="1" hidden="1" outlineLevel="2" x14ac:dyDescent="0.2">
      <c r="A2941" s="217"/>
      <c r="B2941" s="217"/>
      <c r="C2941" s="218"/>
      <c r="D2941" s="219"/>
      <c r="E2941" s="208" t="str">
        <f xml:space="preserve"> Calc!E$1334</f>
        <v xml:space="preserve">Ofwat - PR24 Wastewater enhancement revenue adjustment eligible for tax uplift in 2027-28 CPIH FYA prices (Business retail) </v>
      </c>
      <c r="F2941" s="209">
        <f xml:space="preserve"> Calc!F$1334</f>
        <v>0</v>
      </c>
      <c r="G2941" s="208" t="str">
        <f xml:space="preserve"> Calc!G$1334</f>
        <v>£m</v>
      </c>
      <c r="H2941" s="209"/>
    </row>
    <row r="2942" spans="1:8" hidden="1" outlineLevel="2" x14ac:dyDescent="0.2">
      <c r="A2942" s="3"/>
      <c r="B2942" s="3"/>
      <c r="C2942" s="10"/>
      <c r="D2942" s="11"/>
      <c r="E2942" s="211" t="s">
        <v>777</v>
      </c>
      <c r="F2942" s="212">
        <f xml:space="preserve"> INDEX( $F$2934:$F$2941,MATCH("*(ADDN2)*", $E$2934:$E$2941,0 ))</f>
        <v>0</v>
      </c>
      <c r="G2942" s="211" t="s">
        <v>199</v>
      </c>
      <c r="H2942" s="4"/>
    </row>
    <row r="2943" spans="1:8" hidden="1" outlineLevel="2" x14ac:dyDescent="0.2"/>
    <row r="2944" spans="1:8" hidden="1" outlineLevel="2" x14ac:dyDescent="0.2"/>
    <row r="2945" spans="1:8" hidden="1" outlineLevel="2" x14ac:dyDescent="0.2"/>
    <row r="2946" spans="1:8" s="21" customFormat="1" hidden="1" outlineLevel="1" x14ac:dyDescent="0.2">
      <c r="A2946" s="17"/>
      <c r="B2946" s="17"/>
      <c r="C2946" s="35" t="s">
        <v>1556</v>
      </c>
      <c r="D2946" s="31"/>
    </row>
    <row r="2947" spans="1:8" hidden="1" outlineLevel="1" x14ac:dyDescent="0.2"/>
    <row r="2948" spans="1:8" hidden="1" outlineLevel="2" x14ac:dyDescent="0.2"/>
    <row r="2949" spans="1:8" s="21" customFormat="1" hidden="1" outlineLevel="2" x14ac:dyDescent="0.2">
      <c r="A2949" s="17"/>
      <c r="B2949" s="17"/>
      <c r="C2949" s="24"/>
      <c r="D2949" s="32" t="s">
        <v>1096</v>
      </c>
    </row>
    <row r="2950" spans="1:8" hidden="1" outlineLevel="2" x14ac:dyDescent="0.2"/>
    <row r="2951" spans="1:8" hidden="1" outlineLevel="2" x14ac:dyDescent="0.2">
      <c r="B2951" s="33" t="s">
        <v>1162</v>
      </c>
    </row>
    <row r="2952" spans="1:8" s="208" customFormat="1" hidden="1" outlineLevel="2" x14ac:dyDescent="0.2">
      <c r="A2952" s="217"/>
      <c r="B2952" s="217"/>
      <c r="C2952" s="218"/>
      <c r="D2952" s="219"/>
      <c r="E2952" s="208" t="str">
        <f xml:space="preserve"> Calc!E$1516</f>
        <v xml:space="preserve">Ofwat - PR24 ODI revenue adjustment not eligible for tax uplift in 2027-28 CPIH FYA prices (WR) </v>
      </c>
      <c r="F2952" s="209">
        <f xml:space="preserve"> Calc!F$1516</f>
        <v>0</v>
      </c>
      <c r="G2952" s="208" t="str">
        <f xml:space="preserve"> Calc!G$1516</f>
        <v>£m</v>
      </c>
      <c r="H2952" s="209"/>
    </row>
    <row r="2953" spans="1:8" s="208" customFormat="1" hidden="1" outlineLevel="2" x14ac:dyDescent="0.2">
      <c r="A2953" s="217"/>
      <c r="B2953" s="217"/>
      <c r="C2953" s="218"/>
      <c r="D2953" s="219"/>
      <c r="E2953" s="208" t="str">
        <f xml:space="preserve"> Calc!E$1517</f>
        <v xml:space="preserve">Ofwat - PR24 ODI revenue adjustment not eligible for tax uplift in 2027-28 CPIH FYA prices (WN) </v>
      </c>
      <c r="F2953" s="209">
        <f xml:space="preserve"> Calc!F$1517</f>
        <v>0</v>
      </c>
      <c r="G2953" s="208" t="str">
        <f xml:space="preserve"> Calc!G$1517</f>
        <v>£m</v>
      </c>
      <c r="H2953" s="209"/>
    </row>
    <row r="2954" spans="1:8" s="208" customFormat="1" hidden="1" outlineLevel="2" x14ac:dyDescent="0.2">
      <c r="A2954" s="217"/>
      <c r="B2954" s="217"/>
      <c r="C2954" s="218"/>
      <c r="D2954" s="219"/>
      <c r="E2954" s="208" t="str">
        <f xml:space="preserve"> Calc!E$1518</f>
        <v xml:space="preserve">Ofwat - PR24 ODI revenue adjustment not eligible for tax uplift in 2027-28 CPIH FYA prices (WWN) </v>
      </c>
      <c r="F2954" s="209">
        <f xml:space="preserve"> Calc!F$1518</f>
        <v>0</v>
      </c>
      <c r="G2954" s="208" t="str">
        <f xml:space="preserve"> Calc!G$1518</f>
        <v>£m</v>
      </c>
      <c r="H2954" s="209"/>
    </row>
    <row r="2955" spans="1:8" s="208" customFormat="1" hidden="1" outlineLevel="2" x14ac:dyDescent="0.2">
      <c r="A2955" s="217"/>
      <c r="B2955" s="217"/>
      <c r="C2955" s="218"/>
      <c r="D2955" s="219"/>
      <c r="E2955" s="208" t="str">
        <f xml:space="preserve"> Calc!E$1519</f>
        <v xml:space="preserve">Ofwat - PR24 ODI revenue adjustment not eligible for tax uplift in 2027-28 CPIH FYA prices (BR) </v>
      </c>
      <c r="F2955" s="209">
        <f xml:space="preserve"> Calc!F$1519</f>
        <v>0</v>
      </c>
      <c r="G2955" s="208" t="str">
        <f xml:space="preserve"> Calc!G$1519</f>
        <v>£m</v>
      </c>
      <c r="H2955" s="209"/>
    </row>
    <row r="2956" spans="1:8" s="208" customFormat="1" hidden="1" outlineLevel="2" x14ac:dyDescent="0.2">
      <c r="A2956" s="217"/>
      <c r="B2956" s="217"/>
      <c r="C2956" s="218"/>
      <c r="D2956" s="219"/>
      <c r="E2956" s="208" t="str">
        <f xml:space="preserve"> Calc!E$1520</f>
        <v xml:space="preserve">Ofwat - PR24 ODI revenue adjustment not eligible for tax uplift in 2027-28 CPIH FYA prices (ADDN1) </v>
      </c>
      <c r="F2956" s="209">
        <f xml:space="preserve"> Calc!F$1520</f>
        <v>0</v>
      </c>
      <c r="G2956" s="208" t="str">
        <f xml:space="preserve"> Calc!G$1520</f>
        <v>£m</v>
      </c>
      <c r="H2956" s="209"/>
    </row>
    <row r="2957" spans="1:8" s="208" customFormat="1" hidden="1" outlineLevel="2" x14ac:dyDescent="0.2">
      <c r="A2957" s="217"/>
      <c r="B2957" s="217"/>
      <c r="C2957" s="218"/>
      <c r="D2957" s="219"/>
      <c r="E2957" s="208" t="str">
        <f xml:space="preserve"> Calc!E$1521</f>
        <v xml:space="preserve">Ofwat - PR24 ODI revenue adjustment not eligible for tax uplift in 2027-28 CPIH FYA prices (ADDN2) </v>
      </c>
      <c r="F2957" s="209">
        <f xml:space="preserve"> Calc!F$1521</f>
        <v>0</v>
      </c>
      <c r="G2957" s="208" t="str">
        <f xml:space="preserve"> Calc!G$1521</f>
        <v>£m</v>
      </c>
      <c r="H2957" s="209"/>
    </row>
    <row r="2958" spans="1:8" s="208" customFormat="1" hidden="1" outlineLevel="2" x14ac:dyDescent="0.2">
      <c r="A2958" s="217"/>
      <c r="B2958" s="217"/>
      <c r="C2958" s="218"/>
      <c r="D2958" s="219"/>
      <c r="E2958" s="208" t="str">
        <f xml:space="preserve"> Calc!E$1522</f>
        <v xml:space="preserve">Ofwat - PR24 ODI revenue adjustment not eligible for tax uplift in 2027-28 CPIH FYA prices (Residential retail) </v>
      </c>
      <c r="F2958" s="209">
        <f xml:space="preserve"> Calc!F$1522</f>
        <v>0</v>
      </c>
      <c r="G2958" s="208" t="str">
        <f xml:space="preserve"> Calc!G$1522</f>
        <v>£m</v>
      </c>
      <c r="H2958" s="209"/>
    </row>
    <row r="2959" spans="1:8" s="208" customFormat="1" hidden="1" outlineLevel="2" x14ac:dyDescent="0.2">
      <c r="A2959" s="217"/>
      <c r="B2959" s="217"/>
      <c r="C2959" s="218"/>
      <c r="D2959" s="219"/>
      <c r="E2959" s="208" t="str">
        <f xml:space="preserve"> Calc!E$1523</f>
        <v xml:space="preserve">Ofwat - PR24 ODI revenue adjustment not eligible for tax uplift in 2027-28 CPIH FYA prices (Business retail) </v>
      </c>
      <c r="F2959" s="209">
        <f xml:space="preserve"> Calc!F$1523</f>
        <v>0</v>
      </c>
      <c r="G2959" s="208" t="str">
        <f xml:space="preserve"> Calc!G$1523</f>
        <v>£m</v>
      </c>
      <c r="H2959" s="209"/>
    </row>
    <row r="2960" spans="1:8" hidden="1" outlineLevel="2" x14ac:dyDescent="0.2">
      <c r="A2960" s="3"/>
      <c r="B2960" s="3"/>
      <c r="C2960" s="10"/>
      <c r="D2960" s="11"/>
      <c r="E2960" s="211" t="s">
        <v>1162</v>
      </c>
      <c r="F2960" s="212">
        <f xml:space="preserve"> INDEX( $F$2952:$F$2959,MATCH("*(WR)*", $E$2952:$E$2959,0 ))</f>
        <v>0</v>
      </c>
      <c r="G2960" s="211" t="s">
        <v>199</v>
      </c>
      <c r="H2960" s="4"/>
    </row>
    <row r="2961" spans="1:8" hidden="1" outlineLevel="2" x14ac:dyDescent="0.2"/>
    <row r="2962" spans="1:8" hidden="1" outlineLevel="2" x14ac:dyDescent="0.2"/>
    <row r="2963" spans="1:8" hidden="1" outlineLevel="2" x14ac:dyDescent="0.2">
      <c r="B2963" s="33" t="s">
        <v>1586</v>
      </c>
    </row>
    <row r="2964" spans="1:8" s="208" customFormat="1" hidden="1" outlineLevel="2" x14ac:dyDescent="0.2">
      <c r="A2964" s="217"/>
      <c r="B2964" s="217"/>
      <c r="C2964" s="218"/>
      <c r="D2964" s="219"/>
      <c r="E2964" s="208" t="str">
        <f xml:space="preserve"> Calc!E$1570</f>
        <v xml:space="preserve">Ofwat - PR24 Delayed delivery cashflow mechanism (DDCM) revenue adjustment not eligible for tax uplift in 2027-28 CPIH FYA prices (WR) </v>
      </c>
      <c r="F2964" s="209">
        <f xml:space="preserve"> Calc!F$1570</f>
        <v>0</v>
      </c>
      <c r="G2964" s="208" t="str">
        <f xml:space="preserve"> Calc!G$1570</f>
        <v>£m</v>
      </c>
      <c r="H2964" s="209"/>
    </row>
    <row r="2965" spans="1:8" s="208" customFormat="1" hidden="1" outlineLevel="2" x14ac:dyDescent="0.2">
      <c r="A2965" s="217"/>
      <c r="B2965" s="217"/>
      <c r="C2965" s="218"/>
      <c r="D2965" s="219"/>
      <c r="E2965" s="208" t="str">
        <f xml:space="preserve"> Calc!E$1571</f>
        <v xml:space="preserve">Ofwat - PR24 Delayed delivery cashflow mechanism (DDCM) revenue adjustment not eligible for tax uplift in 2027-28 CPIH FYA prices (WN) </v>
      </c>
      <c r="F2965" s="209">
        <f xml:space="preserve"> Calc!F$1571</f>
        <v>0</v>
      </c>
      <c r="G2965" s="208" t="str">
        <f xml:space="preserve"> Calc!G$1571</f>
        <v>£m</v>
      </c>
      <c r="H2965" s="209"/>
    </row>
    <row r="2966" spans="1:8" s="208" customFormat="1" hidden="1" outlineLevel="2" x14ac:dyDescent="0.2">
      <c r="A2966" s="217"/>
      <c r="B2966" s="217"/>
      <c r="C2966" s="218"/>
      <c r="D2966" s="219"/>
      <c r="E2966" s="208" t="str">
        <f xml:space="preserve"> Calc!E$1572</f>
        <v xml:space="preserve">Ofwat - PR24 Delayed delivery cashflow mechanism (DDCM) revenue adjustment not eligible for tax uplift in 2027-28 CPIH FYA prices (WWN) </v>
      </c>
      <c r="F2966" s="209">
        <f xml:space="preserve"> Calc!F$1572</f>
        <v>0</v>
      </c>
      <c r="G2966" s="208" t="str">
        <f xml:space="preserve"> Calc!G$1572</f>
        <v>£m</v>
      </c>
      <c r="H2966" s="209"/>
    </row>
    <row r="2967" spans="1:8" s="208" customFormat="1" hidden="1" outlineLevel="2" x14ac:dyDescent="0.2">
      <c r="A2967" s="217"/>
      <c r="B2967" s="217"/>
      <c r="C2967" s="218"/>
      <c r="D2967" s="219"/>
      <c r="E2967" s="208" t="str">
        <f xml:space="preserve"> Calc!E$1573</f>
        <v xml:space="preserve">Ofwat - PR24 Delayed delivery cashflow mechanism (DDCM) revenue adjustment not eligible for tax uplift in 2027-28 CPIH FYA prices (BR) </v>
      </c>
      <c r="F2967" s="209">
        <f xml:space="preserve"> Calc!F$1573</f>
        <v>0</v>
      </c>
      <c r="G2967" s="208" t="str">
        <f xml:space="preserve"> Calc!G$1573</f>
        <v>£m</v>
      </c>
      <c r="H2967" s="209"/>
    </row>
    <row r="2968" spans="1:8" s="208" customFormat="1" hidden="1" outlineLevel="2" x14ac:dyDescent="0.2">
      <c r="A2968" s="217"/>
      <c r="B2968" s="217"/>
      <c r="C2968" s="218"/>
      <c r="D2968" s="219"/>
      <c r="E2968" s="208" t="str">
        <f xml:space="preserve"> Calc!E$1574</f>
        <v xml:space="preserve">Ofwat - PR24 Delayed delivery cashflow mechanism (DDCM) revenue adjustment not eligible for tax uplift in 2027-28 CPIH FYA prices (ADDN1) </v>
      </c>
      <c r="F2968" s="209">
        <f xml:space="preserve"> Calc!F$1574</f>
        <v>0</v>
      </c>
      <c r="G2968" s="208" t="str">
        <f xml:space="preserve"> Calc!G$1574</f>
        <v>£m</v>
      </c>
      <c r="H2968" s="209"/>
    </row>
    <row r="2969" spans="1:8" s="208" customFormat="1" hidden="1" outlineLevel="2" x14ac:dyDescent="0.2">
      <c r="A2969" s="217"/>
      <c r="B2969" s="217"/>
      <c r="C2969" s="218"/>
      <c r="D2969" s="219"/>
      <c r="E2969" s="208" t="str">
        <f xml:space="preserve"> Calc!E$1575</f>
        <v xml:space="preserve">Ofwat - PR24 Delayed delivery cashflow mechanism (DDCM) revenue adjustment not eligible for tax uplift in 2027-28 CPIH FYA prices (ADDN2) </v>
      </c>
      <c r="F2969" s="209">
        <f xml:space="preserve"> Calc!F$1575</f>
        <v>0</v>
      </c>
      <c r="G2969" s="208" t="str">
        <f xml:space="preserve"> Calc!G$1575</f>
        <v>£m</v>
      </c>
      <c r="H2969" s="209"/>
    </row>
    <row r="2970" spans="1:8" s="208" customFormat="1" hidden="1" outlineLevel="2" x14ac:dyDescent="0.2">
      <c r="A2970" s="217"/>
      <c r="B2970" s="217"/>
      <c r="C2970" s="218"/>
      <c r="D2970" s="219"/>
      <c r="E2970" s="208" t="str">
        <f xml:space="preserve"> Calc!E$1576</f>
        <v xml:space="preserve">Ofwat - PR24 Delayed delivery cashflow mechanism (DDCM) revenue adjustment not eligible for tax uplift in 2027-28 CPIH FYA prices (Residential retail) </v>
      </c>
      <c r="F2970" s="209">
        <f xml:space="preserve"> Calc!F$1576</f>
        <v>0</v>
      </c>
      <c r="G2970" s="208" t="str">
        <f xml:space="preserve"> Calc!G$1576</f>
        <v>£m</v>
      </c>
      <c r="H2970" s="209"/>
    </row>
    <row r="2971" spans="1:8" s="208" customFormat="1" hidden="1" outlineLevel="2" x14ac:dyDescent="0.2">
      <c r="A2971" s="217"/>
      <c r="B2971" s="217"/>
      <c r="C2971" s="218"/>
      <c r="D2971" s="219"/>
      <c r="E2971" s="208" t="str">
        <f xml:space="preserve"> Calc!E$1577</f>
        <v xml:space="preserve">Ofwat - PR24 Delayed delivery cashflow mechanism (DDCM) revenue adjustment not eligible for tax uplift in 2027-28 CPIH FYA prices (Business retail) </v>
      </c>
      <c r="F2971" s="209">
        <f xml:space="preserve"> Calc!F$1577</f>
        <v>0</v>
      </c>
      <c r="G2971" s="208" t="str">
        <f xml:space="preserve"> Calc!G$1577</f>
        <v>£m</v>
      </c>
      <c r="H2971" s="209"/>
    </row>
    <row r="2972" spans="1:8" hidden="1" outlineLevel="2" x14ac:dyDescent="0.2">
      <c r="A2972" s="3"/>
      <c r="B2972" s="3"/>
      <c r="C2972" s="10"/>
      <c r="D2972" s="11"/>
      <c r="E2972" s="211" t="s">
        <v>1586</v>
      </c>
      <c r="F2972" s="212">
        <f xml:space="preserve"> INDEX( $F$2964:$F$2971,MATCH("*(WR)*", $E$2964:$E$2971,0 ))</f>
        <v>0</v>
      </c>
      <c r="G2972" s="211" t="s">
        <v>199</v>
      </c>
      <c r="H2972" s="4"/>
    </row>
    <row r="2973" spans="1:8" hidden="1" outlineLevel="2" x14ac:dyDescent="0.2"/>
    <row r="2974" spans="1:8" hidden="1" outlineLevel="2" x14ac:dyDescent="0.2"/>
    <row r="2975" spans="1:8" hidden="1" outlineLevel="2" x14ac:dyDescent="0.2">
      <c r="B2975" s="33" t="s">
        <v>426</v>
      </c>
    </row>
    <row r="2976" spans="1:8" s="208" customFormat="1" hidden="1" outlineLevel="2" x14ac:dyDescent="0.2">
      <c r="A2976" s="217"/>
      <c r="B2976" s="217"/>
      <c r="C2976" s="218"/>
      <c r="D2976" s="219"/>
      <c r="E2976" s="208" t="str">
        <f xml:space="preserve"> Calc!E$1678</f>
        <v xml:space="preserve">Ofwat - PR24 Business retail revenue adjustment not eligible for tax uplift in 2027-28 CPIH FYA prices (WR) </v>
      </c>
      <c r="F2976" s="209">
        <f xml:space="preserve"> Calc!F$1678</f>
        <v>0</v>
      </c>
      <c r="G2976" s="208" t="str">
        <f xml:space="preserve"> Calc!G$1678</f>
        <v>£m</v>
      </c>
      <c r="H2976" s="209"/>
    </row>
    <row r="2977" spans="1:8" s="208" customFormat="1" hidden="1" outlineLevel="2" x14ac:dyDescent="0.2">
      <c r="A2977" s="217"/>
      <c r="B2977" s="217"/>
      <c r="C2977" s="218"/>
      <c r="D2977" s="219"/>
      <c r="E2977" s="208" t="str">
        <f xml:space="preserve"> Calc!E$1679</f>
        <v xml:space="preserve">Ofwat - PR24 Business retail revenue adjustment not eligible for tax uplift in 2027-28 CPIH FYA prices (WN) </v>
      </c>
      <c r="F2977" s="209">
        <f xml:space="preserve"> Calc!F$1679</f>
        <v>0</v>
      </c>
      <c r="G2977" s="208" t="str">
        <f xml:space="preserve"> Calc!G$1679</f>
        <v>£m</v>
      </c>
      <c r="H2977" s="209"/>
    </row>
    <row r="2978" spans="1:8" s="208" customFormat="1" hidden="1" outlineLevel="2" x14ac:dyDescent="0.2">
      <c r="A2978" s="217"/>
      <c r="B2978" s="217"/>
      <c r="C2978" s="218"/>
      <c r="D2978" s="219"/>
      <c r="E2978" s="208" t="str">
        <f xml:space="preserve"> Calc!E$1680</f>
        <v xml:space="preserve">Ofwat - PR24 Business retail revenue adjustment not eligible for tax uplift in 2027-28 CPIH FYA prices (WWN) </v>
      </c>
      <c r="F2978" s="209">
        <f xml:space="preserve"> Calc!F$1680</f>
        <v>0</v>
      </c>
      <c r="G2978" s="208" t="str">
        <f xml:space="preserve"> Calc!G$1680</f>
        <v>£m</v>
      </c>
      <c r="H2978" s="209"/>
    </row>
    <row r="2979" spans="1:8" s="208" customFormat="1" hidden="1" outlineLevel="2" x14ac:dyDescent="0.2">
      <c r="A2979" s="217"/>
      <c r="B2979" s="217"/>
      <c r="C2979" s="218"/>
      <c r="D2979" s="219"/>
      <c r="E2979" s="208" t="str">
        <f xml:space="preserve"> Calc!E$1681</f>
        <v xml:space="preserve">Ofwat - PR24 Business retail revenue adjustment not eligible for tax uplift in 2027-28 CPIH FYA prices (BR) </v>
      </c>
      <c r="F2979" s="209">
        <f xml:space="preserve"> Calc!F$1681</f>
        <v>0</v>
      </c>
      <c r="G2979" s="208" t="str">
        <f xml:space="preserve"> Calc!G$1681</f>
        <v>£m</v>
      </c>
      <c r="H2979" s="209"/>
    </row>
    <row r="2980" spans="1:8" s="208" customFormat="1" hidden="1" outlineLevel="2" x14ac:dyDescent="0.2">
      <c r="A2980" s="217"/>
      <c r="B2980" s="217"/>
      <c r="C2980" s="218"/>
      <c r="D2980" s="219"/>
      <c r="E2980" s="208" t="str">
        <f xml:space="preserve"> Calc!E$1682</f>
        <v xml:space="preserve">Ofwat - PR24 Business retail revenue adjustment not eligible for tax uplift in 2027-28 CPIH FYA prices (ADDN1) </v>
      </c>
      <c r="F2980" s="209">
        <f xml:space="preserve"> Calc!F$1682</f>
        <v>0</v>
      </c>
      <c r="G2980" s="208" t="str">
        <f xml:space="preserve"> Calc!G$1682</f>
        <v>£m</v>
      </c>
      <c r="H2980" s="209"/>
    </row>
    <row r="2981" spans="1:8" s="208" customFormat="1" hidden="1" outlineLevel="2" x14ac:dyDescent="0.2">
      <c r="A2981" s="217"/>
      <c r="B2981" s="217"/>
      <c r="C2981" s="218"/>
      <c r="D2981" s="219"/>
      <c r="E2981" s="208" t="str">
        <f xml:space="preserve"> Calc!E$1683</f>
        <v xml:space="preserve">Ofwat - PR24 Business retail revenue adjustment not eligible for tax uplift in 2027-28 CPIH FYA prices (ADDN2) </v>
      </c>
      <c r="F2981" s="209">
        <f xml:space="preserve"> Calc!F$1683</f>
        <v>0</v>
      </c>
      <c r="G2981" s="208" t="str">
        <f xml:space="preserve"> Calc!G$1683</f>
        <v>£m</v>
      </c>
      <c r="H2981" s="209"/>
    </row>
    <row r="2982" spans="1:8" s="208" customFormat="1" hidden="1" outlineLevel="2" x14ac:dyDescent="0.2">
      <c r="A2982" s="217"/>
      <c r="B2982" s="217"/>
      <c r="C2982" s="218"/>
      <c r="D2982" s="219"/>
      <c r="E2982" s="208" t="str">
        <f xml:space="preserve"> Calc!E$1684</f>
        <v xml:space="preserve">Ofwat - PR24 Business retail revenue adjustment not eligible for tax uplift in 2027-28 CPIH FYA prices (Residential retail) </v>
      </c>
      <c r="F2982" s="209">
        <f xml:space="preserve"> Calc!F$1684</f>
        <v>0</v>
      </c>
      <c r="G2982" s="208" t="str">
        <f xml:space="preserve"> Calc!G$1684</f>
        <v>£m</v>
      </c>
      <c r="H2982" s="209"/>
    </row>
    <row r="2983" spans="1:8" s="208" customFormat="1" hidden="1" outlineLevel="2" x14ac:dyDescent="0.2">
      <c r="A2983" s="217"/>
      <c r="B2983" s="217"/>
      <c r="C2983" s="218"/>
      <c r="D2983" s="219"/>
      <c r="E2983" s="208" t="str">
        <f xml:space="preserve"> Calc!E$1685</f>
        <v xml:space="preserve">Ofwat - PR24 Business retail revenue adjustment not eligible for tax uplift in 2027-28 CPIH FYA prices (Business retail) </v>
      </c>
      <c r="F2983" s="209">
        <f xml:space="preserve"> Calc!F$1685</f>
        <v>0</v>
      </c>
      <c r="G2983" s="208" t="str">
        <f xml:space="preserve"> Calc!G$1685</f>
        <v>£m</v>
      </c>
      <c r="H2983" s="209"/>
    </row>
    <row r="2984" spans="1:8" hidden="1" outlineLevel="2" x14ac:dyDescent="0.2">
      <c r="A2984" s="3"/>
      <c r="B2984" s="3"/>
      <c r="C2984" s="10"/>
      <c r="D2984" s="11"/>
      <c r="E2984" s="211" t="s">
        <v>426</v>
      </c>
      <c r="F2984" s="212">
        <f xml:space="preserve"> INDEX( $F$2976:$F$2983,MATCH("*(WR)*", $E$2976:$E$2983,0 ))</f>
        <v>0</v>
      </c>
      <c r="G2984" s="211" t="s">
        <v>199</v>
      </c>
      <c r="H2984" s="4"/>
    </row>
    <row r="2985" spans="1:8" hidden="1" outlineLevel="2" x14ac:dyDescent="0.2"/>
    <row r="2986" spans="1:8" hidden="1" outlineLevel="2" x14ac:dyDescent="0.2"/>
    <row r="2987" spans="1:8" hidden="1" outlineLevel="2" x14ac:dyDescent="0.2">
      <c r="B2987" s="33" t="s">
        <v>77</v>
      </c>
    </row>
    <row r="2988" spans="1:8" s="208" customFormat="1" hidden="1" outlineLevel="2" x14ac:dyDescent="0.2">
      <c r="A2988" s="217"/>
      <c r="B2988" s="217"/>
      <c r="C2988" s="218"/>
      <c r="D2988" s="219"/>
      <c r="E2988" s="208" t="str">
        <f xml:space="preserve"> Calc!E$1705</f>
        <v xml:space="preserve">Ofwat - PR24 Water trading revenue adjustment not eligible for tax uplift in 2027-28 CPIH FYA prices (WR) </v>
      </c>
      <c r="F2988" s="209">
        <f xml:space="preserve"> Calc!F$1705</f>
        <v>0</v>
      </c>
      <c r="G2988" s="208" t="str">
        <f xml:space="preserve"> Calc!G$1705</f>
        <v>£m</v>
      </c>
      <c r="H2988" s="209"/>
    </row>
    <row r="2989" spans="1:8" s="208" customFormat="1" hidden="1" outlineLevel="2" x14ac:dyDescent="0.2">
      <c r="A2989" s="217"/>
      <c r="B2989" s="217"/>
      <c r="C2989" s="218"/>
      <c r="D2989" s="219"/>
      <c r="E2989" s="208" t="str">
        <f xml:space="preserve"> Calc!E$1706</f>
        <v xml:space="preserve">Ofwat - PR24 Water trading revenue adjustment not eligible for tax uplift in 2027-28 CPIH FYA prices (WN) </v>
      </c>
      <c r="F2989" s="209">
        <f xml:space="preserve"> Calc!F$1706</f>
        <v>0</v>
      </c>
      <c r="G2989" s="208" t="str">
        <f xml:space="preserve"> Calc!G$1706</f>
        <v>£m</v>
      </c>
      <c r="H2989" s="209"/>
    </row>
    <row r="2990" spans="1:8" s="208" customFormat="1" hidden="1" outlineLevel="2" x14ac:dyDescent="0.2">
      <c r="A2990" s="217"/>
      <c r="B2990" s="217"/>
      <c r="C2990" s="218"/>
      <c r="D2990" s="219"/>
      <c r="E2990" s="208" t="str">
        <f xml:space="preserve"> Calc!E$1707</f>
        <v xml:space="preserve">Ofwat - PR24 Water trading revenue adjustment not eligible for tax uplift in 2027-28 CPIH FYA prices (WWN) </v>
      </c>
      <c r="F2990" s="209">
        <f xml:space="preserve"> Calc!F$1707</f>
        <v>0</v>
      </c>
      <c r="G2990" s="208" t="str">
        <f xml:space="preserve"> Calc!G$1707</f>
        <v>£m</v>
      </c>
      <c r="H2990" s="209"/>
    </row>
    <row r="2991" spans="1:8" s="208" customFormat="1" hidden="1" outlineLevel="2" x14ac:dyDescent="0.2">
      <c r="A2991" s="217"/>
      <c r="B2991" s="217"/>
      <c r="C2991" s="218"/>
      <c r="D2991" s="219"/>
      <c r="E2991" s="208" t="str">
        <f xml:space="preserve"> Calc!E$1708</f>
        <v xml:space="preserve">Ofwat - PR24 Water trading revenue adjustment not eligible for tax uplift in 2027-28 CPIH FYA prices (BR) </v>
      </c>
      <c r="F2991" s="209">
        <f xml:space="preserve"> Calc!F$1708</f>
        <v>0</v>
      </c>
      <c r="G2991" s="208" t="str">
        <f xml:space="preserve"> Calc!G$1708</f>
        <v>£m</v>
      </c>
      <c r="H2991" s="209"/>
    </row>
    <row r="2992" spans="1:8" s="208" customFormat="1" hidden="1" outlineLevel="2" x14ac:dyDescent="0.2">
      <c r="A2992" s="217"/>
      <c r="B2992" s="217"/>
      <c r="C2992" s="218"/>
      <c r="D2992" s="219"/>
      <c r="E2992" s="208" t="str">
        <f xml:space="preserve"> Calc!E$1709</f>
        <v xml:space="preserve">Ofwat - PR24 Water trading revenue adjustment not eligible for tax uplift in 2027-28 CPIH FYA prices (ADDN1) </v>
      </c>
      <c r="F2992" s="209">
        <f xml:space="preserve"> Calc!F$1709</f>
        <v>0</v>
      </c>
      <c r="G2992" s="208" t="str">
        <f xml:space="preserve"> Calc!G$1709</f>
        <v>£m</v>
      </c>
      <c r="H2992" s="209"/>
    </row>
    <row r="2993" spans="1:8" s="208" customFormat="1" hidden="1" outlineLevel="2" x14ac:dyDescent="0.2">
      <c r="A2993" s="217"/>
      <c r="B2993" s="217"/>
      <c r="C2993" s="218"/>
      <c r="D2993" s="219"/>
      <c r="E2993" s="208" t="str">
        <f xml:space="preserve"> Calc!E$1710</f>
        <v xml:space="preserve">Ofwat - PR24 Water trading revenue adjustment not eligible for tax uplift in 2027-28 CPIH FYA prices (ADDN2) </v>
      </c>
      <c r="F2993" s="209">
        <f xml:space="preserve"> Calc!F$1710</f>
        <v>0</v>
      </c>
      <c r="G2993" s="208" t="str">
        <f xml:space="preserve"> Calc!G$1710</f>
        <v>£m</v>
      </c>
      <c r="H2993" s="209"/>
    </row>
    <row r="2994" spans="1:8" s="208" customFormat="1" hidden="1" outlineLevel="2" x14ac:dyDescent="0.2">
      <c r="A2994" s="217"/>
      <c r="B2994" s="217"/>
      <c r="C2994" s="218"/>
      <c r="D2994" s="219"/>
      <c r="E2994" s="208" t="str">
        <f xml:space="preserve"> Calc!E$1711</f>
        <v xml:space="preserve">Ofwat - PR24 Water trading revenue adjustment not eligible for tax uplift in 2027-28 CPIH FYA prices (Residential retail) </v>
      </c>
      <c r="F2994" s="209">
        <f xml:space="preserve"> Calc!F$1711</f>
        <v>0</v>
      </c>
      <c r="G2994" s="208" t="str">
        <f xml:space="preserve"> Calc!G$1711</f>
        <v>£m</v>
      </c>
      <c r="H2994" s="209"/>
    </row>
    <row r="2995" spans="1:8" s="208" customFormat="1" hidden="1" outlineLevel="2" x14ac:dyDescent="0.2">
      <c r="A2995" s="217"/>
      <c r="B2995" s="217"/>
      <c r="C2995" s="218"/>
      <c r="D2995" s="219"/>
      <c r="E2995" s="208" t="str">
        <f xml:space="preserve"> Calc!E$1712</f>
        <v xml:space="preserve">Ofwat - PR24 Water trading revenue adjustment not eligible for tax uplift in 2027-28 CPIH FYA prices (Business retail) </v>
      </c>
      <c r="F2995" s="209">
        <f xml:space="preserve"> Calc!F$1712</f>
        <v>0</v>
      </c>
      <c r="G2995" s="208" t="str">
        <f xml:space="preserve"> Calc!G$1712</f>
        <v>£m</v>
      </c>
      <c r="H2995" s="209"/>
    </row>
    <row r="2996" spans="1:8" hidden="1" outlineLevel="2" x14ac:dyDescent="0.2">
      <c r="A2996" s="3"/>
      <c r="B2996" s="3"/>
      <c r="C2996" s="10"/>
      <c r="D2996" s="11"/>
      <c r="E2996" s="211" t="s">
        <v>77</v>
      </c>
      <c r="F2996" s="212">
        <f xml:space="preserve"> INDEX( $F$2988:$F$2995,MATCH("*(WR)*", $E$2988:$E$2995,0 ))</f>
        <v>0</v>
      </c>
      <c r="G2996" s="211" t="s">
        <v>199</v>
      </c>
      <c r="H2996" s="4"/>
    </row>
    <row r="2997" spans="1:8" hidden="1" outlineLevel="2" x14ac:dyDescent="0.2"/>
    <row r="2998" spans="1:8" hidden="1" outlineLevel="2" x14ac:dyDescent="0.2"/>
    <row r="2999" spans="1:8" hidden="1" outlineLevel="2" x14ac:dyDescent="0.2">
      <c r="B2999" s="33" t="s">
        <v>78</v>
      </c>
    </row>
    <row r="3000" spans="1:8" s="208" customFormat="1" hidden="1" outlineLevel="2" x14ac:dyDescent="0.2">
      <c r="A3000" s="217"/>
      <c r="B3000" s="217"/>
      <c r="C3000" s="218"/>
      <c r="D3000" s="219"/>
      <c r="E3000" s="208" t="str">
        <f xml:space="preserve"> Calc!E$1732</f>
        <v xml:space="preserve">Ofwat - PR24 Third party services revenue adjustment not eligible for tax uplift in 2027-28 CPIH FYA prices (WR) </v>
      </c>
      <c r="F3000" s="209">
        <f xml:space="preserve"> Calc!F$1732</f>
        <v>0</v>
      </c>
      <c r="G3000" s="208" t="str">
        <f xml:space="preserve"> Calc!G$1732</f>
        <v>£m</v>
      </c>
      <c r="H3000" s="209"/>
    </row>
    <row r="3001" spans="1:8" s="208" customFormat="1" hidden="1" outlineLevel="2" x14ac:dyDescent="0.2">
      <c r="A3001" s="217"/>
      <c r="B3001" s="217"/>
      <c r="C3001" s="218"/>
      <c r="D3001" s="219"/>
      <c r="E3001" s="208" t="str">
        <f xml:space="preserve"> Calc!E$1733</f>
        <v xml:space="preserve">Ofwat - PR24 Third party services revenue adjustment not eligible for tax uplift in 2027-28 CPIH FYA prices (WN) </v>
      </c>
      <c r="F3001" s="209">
        <f xml:space="preserve"> Calc!F$1733</f>
        <v>0</v>
      </c>
      <c r="G3001" s="208" t="str">
        <f xml:space="preserve"> Calc!G$1733</f>
        <v>£m</v>
      </c>
      <c r="H3001" s="209"/>
    </row>
    <row r="3002" spans="1:8" s="208" customFormat="1" hidden="1" outlineLevel="2" x14ac:dyDescent="0.2">
      <c r="A3002" s="217"/>
      <c r="B3002" s="217"/>
      <c r="C3002" s="218"/>
      <c r="D3002" s="219"/>
      <c r="E3002" s="208" t="str">
        <f xml:space="preserve"> Calc!E$1734</f>
        <v xml:space="preserve">Ofwat - PR24 Third party services revenue adjustment not eligible for tax uplift in 2027-28 CPIH FYA prices (WWN) </v>
      </c>
      <c r="F3002" s="209">
        <f xml:space="preserve"> Calc!F$1734</f>
        <v>0</v>
      </c>
      <c r="G3002" s="208" t="str">
        <f xml:space="preserve"> Calc!G$1734</f>
        <v>£m</v>
      </c>
      <c r="H3002" s="209"/>
    </row>
    <row r="3003" spans="1:8" s="208" customFormat="1" hidden="1" outlineLevel="2" x14ac:dyDescent="0.2">
      <c r="A3003" s="217"/>
      <c r="B3003" s="217"/>
      <c r="C3003" s="218"/>
      <c r="D3003" s="219"/>
      <c r="E3003" s="208" t="str">
        <f xml:space="preserve"> Calc!E$1735</f>
        <v xml:space="preserve">Ofwat - PR24 Third party services revenue adjustment not eligible for tax uplift in 2027-28 CPIH FYA prices (BR) </v>
      </c>
      <c r="F3003" s="209">
        <f xml:space="preserve"> Calc!F$1735</f>
        <v>0</v>
      </c>
      <c r="G3003" s="208" t="str">
        <f xml:space="preserve"> Calc!G$1735</f>
        <v>£m</v>
      </c>
      <c r="H3003" s="209"/>
    </row>
    <row r="3004" spans="1:8" s="208" customFormat="1" hidden="1" outlineLevel="2" x14ac:dyDescent="0.2">
      <c r="A3004" s="217"/>
      <c r="B3004" s="217"/>
      <c r="C3004" s="218"/>
      <c r="D3004" s="219"/>
      <c r="E3004" s="208" t="str">
        <f xml:space="preserve"> Calc!E$1736</f>
        <v xml:space="preserve">Ofwat - PR24 Third party services revenue adjustment not eligible for tax uplift in 2027-28 CPIH FYA prices (ADDN1) </v>
      </c>
      <c r="F3004" s="209">
        <f xml:space="preserve"> Calc!F$1736</f>
        <v>0</v>
      </c>
      <c r="G3004" s="208" t="str">
        <f xml:space="preserve"> Calc!G$1736</f>
        <v>£m</v>
      </c>
      <c r="H3004" s="209"/>
    </row>
    <row r="3005" spans="1:8" s="208" customFormat="1" hidden="1" outlineLevel="2" x14ac:dyDescent="0.2">
      <c r="A3005" s="217"/>
      <c r="B3005" s="217"/>
      <c r="C3005" s="218"/>
      <c r="D3005" s="219"/>
      <c r="E3005" s="208" t="str">
        <f xml:space="preserve"> Calc!E$1737</f>
        <v xml:space="preserve">Ofwat - PR24 Third party services revenue adjustment not eligible for tax uplift in 2027-28 CPIH FYA prices (ADDN2) </v>
      </c>
      <c r="F3005" s="209">
        <f xml:space="preserve"> Calc!F$1737</f>
        <v>0</v>
      </c>
      <c r="G3005" s="208" t="str">
        <f xml:space="preserve"> Calc!G$1737</f>
        <v>£m</v>
      </c>
      <c r="H3005" s="209"/>
    </row>
    <row r="3006" spans="1:8" s="208" customFormat="1" hidden="1" outlineLevel="2" x14ac:dyDescent="0.2">
      <c r="A3006" s="217"/>
      <c r="B3006" s="217"/>
      <c r="C3006" s="218"/>
      <c r="D3006" s="219"/>
      <c r="E3006" s="208" t="str">
        <f xml:space="preserve"> Calc!E$1738</f>
        <v xml:space="preserve">Ofwat - PR24 Third party services revenue adjustment not eligible for tax uplift in 2027-28 CPIH FYA prices (Residential retail) </v>
      </c>
      <c r="F3006" s="209">
        <f xml:space="preserve"> Calc!F$1738</f>
        <v>0</v>
      </c>
      <c r="G3006" s="208" t="str">
        <f xml:space="preserve"> Calc!G$1738</f>
        <v>£m</v>
      </c>
      <c r="H3006" s="209"/>
    </row>
    <row r="3007" spans="1:8" s="208" customFormat="1" hidden="1" outlineLevel="2" x14ac:dyDescent="0.2">
      <c r="A3007" s="217"/>
      <c r="B3007" s="217"/>
      <c r="C3007" s="218"/>
      <c r="D3007" s="219"/>
      <c r="E3007" s="208" t="str">
        <f xml:space="preserve"> Calc!E$1739</f>
        <v xml:space="preserve">Ofwat - PR24 Third party services revenue adjustment not eligible for tax uplift in 2027-28 CPIH FYA prices (Business retail) </v>
      </c>
      <c r="F3007" s="209">
        <f xml:space="preserve"> Calc!F$1739</f>
        <v>0</v>
      </c>
      <c r="G3007" s="208" t="str">
        <f xml:space="preserve"> Calc!G$1739</f>
        <v>£m</v>
      </c>
      <c r="H3007" s="209"/>
    </row>
    <row r="3008" spans="1:8" hidden="1" outlineLevel="2" x14ac:dyDescent="0.2">
      <c r="A3008" s="3"/>
      <c r="B3008" s="3"/>
      <c r="C3008" s="10"/>
      <c r="D3008" s="11"/>
      <c r="E3008" s="211" t="s">
        <v>78</v>
      </c>
      <c r="F3008" s="212">
        <f xml:space="preserve"> INDEX( $F$3000:$F$3007,MATCH("*(WR)*", $E$3000:$E$3007,0 ))</f>
        <v>0</v>
      </c>
      <c r="G3008" s="211" t="s">
        <v>199</v>
      </c>
      <c r="H3008" s="4"/>
    </row>
    <row r="3009" spans="1:8" hidden="1" outlineLevel="2" x14ac:dyDescent="0.2"/>
    <row r="3010" spans="1:8" hidden="1" outlineLevel="2" x14ac:dyDescent="0.2"/>
    <row r="3011" spans="1:8" hidden="1" outlineLevel="2" x14ac:dyDescent="0.2">
      <c r="B3011" s="33" t="s">
        <v>1382</v>
      </c>
    </row>
    <row r="3012" spans="1:8" s="208" customFormat="1" hidden="1" outlineLevel="2" x14ac:dyDescent="0.2">
      <c r="A3012" s="217"/>
      <c r="B3012" s="217"/>
      <c r="C3012" s="218"/>
      <c r="D3012" s="219"/>
      <c r="E3012" s="208" t="str">
        <f xml:space="preserve"> Calc!E$1759</f>
        <v xml:space="preserve">Ofwat - PR24 Cost of new debt revenue adjustment not eligible for tax uplift in 2027-28 CPIH FYA prices (WR) </v>
      </c>
      <c r="F3012" s="209">
        <f xml:space="preserve"> Calc!F$1759</f>
        <v>0</v>
      </c>
      <c r="G3012" s="208" t="str">
        <f xml:space="preserve"> Calc!G$1759</f>
        <v>£m</v>
      </c>
      <c r="H3012" s="209"/>
    </row>
    <row r="3013" spans="1:8" s="208" customFormat="1" hidden="1" outlineLevel="2" x14ac:dyDescent="0.2">
      <c r="A3013" s="217"/>
      <c r="B3013" s="217"/>
      <c r="C3013" s="218"/>
      <c r="D3013" s="219"/>
      <c r="E3013" s="208" t="str">
        <f xml:space="preserve"> Calc!E$1760</f>
        <v xml:space="preserve">Ofwat - PR24 Cost of new debt revenue adjustment not eligible for tax uplift in 2027-28 CPIH FYA prices (WN) </v>
      </c>
      <c r="F3013" s="209">
        <f xml:space="preserve"> Calc!F$1760</f>
        <v>0</v>
      </c>
      <c r="G3013" s="208" t="str">
        <f xml:space="preserve"> Calc!G$1760</f>
        <v>£m</v>
      </c>
      <c r="H3013" s="209"/>
    </row>
    <row r="3014" spans="1:8" s="208" customFormat="1" hidden="1" outlineLevel="2" x14ac:dyDescent="0.2">
      <c r="A3014" s="217"/>
      <c r="B3014" s="217"/>
      <c r="C3014" s="218"/>
      <c r="D3014" s="219"/>
      <c r="E3014" s="208" t="str">
        <f xml:space="preserve"> Calc!E$1761</f>
        <v xml:space="preserve">Ofwat - PR24 Cost of new debt revenue adjustment not eligible for tax uplift in 2027-28 CPIH FYA prices (WWN) </v>
      </c>
      <c r="F3014" s="209">
        <f xml:space="preserve"> Calc!F$1761</f>
        <v>0</v>
      </c>
      <c r="G3014" s="208" t="str">
        <f xml:space="preserve"> Calc!G$1761</f>
        <v>£m</v>
      </c>
      <c r="H3014" s="209"/>
    </row>
    <row r="3015" spans="1:8" s="208" customFormat="1" hidden="1" outlineLevel="2" x14ac:dyDescent="0.2">
      <c r="A3015" s="217"/>
      <c r="B3015" s="217"/>
      <c r="C3015" s="218"/>
      <c r="D3015" s="219"/>
      <c r="E3015" s="208" t="str">
        <f xml:space="preserve"> Calc!E$1762</f>
        <v xml:space="preserve">Ofwat - PR24 Cost of new debt revenue adjustment not eligible for tax uplift in 2027-28 CPIH FYA prices (BR) </v>
      </c>
      <c r="F3015" s="209">
        <f xml:space="preserve"> Calc!F$1762</f>
        <v>0</v>
      </c>
      <c r="G3015" s="208" t="str">
        <f xml:space="preserve"> Calc!G$1762</f>
        <v>£m</v>
      </c>
      <c r="H3015" s="209"/>
    </row>
    <row r="3016" spans="1:8" s="208" customFormat="1" hidden="1" outlineLevel="2" x14ac:dyDescent="0.2">
      <c r="A3016" s="217"/>
      <c r="B3016" s="217"/>
      <c r="C3016" s="218"/>
      <c r="D3016" s="219"/>
      <c r="E3016" s="208" t="str">
        <f xml:space="preserve"> Calc!E$1763</f>
        <v xml:space="preserve">Ofwat - PR24 Cost of new debt revenue adjustment not eligible for tax uplift in 2027-28 CPIH FYA prices (ADDN1) </v>
      </c>
      <c r="F3016" s="209">
        <f xml:space="preserve"> Calc!F$1763</f>
        <v>0</v>
      </c>
      <c r="G3016" s="208" t="str">
        <f xml:space="preserve"> Calc!G$1763</f>
        <v>£m</v>
      </c>
      <c r="H3016" s="209"/>
    </row>
    <row r="3017" spans="1:8" s="208" customFormat="1" hidden="1" outlineLevel="2" x14ac:dyDescent="0.2">
      <c r="A3017" s="217"/>
      <c r="B3017" s="217"/>
      <c r="C3017" s="218"/>
      <c r="D3017" s="219"/>
      <c r="E3017" s="208" t="str">
        <f xml:space="preserve"> Calc!E$1764</f>
        <v xml:space="preserve">Ofwat - PR24 Cost of new debt revenue adjustment not eligible for tax uplift in 2027-28 CPIH FYA prices (ADDN2) </v>
      </c>
      <c r="F3017" s="209">
        <f xml:space="preserve"> Calc!F$1764</f>
        <v>0</v>
      </c>
      <c r="G3017" s="208" t="str">
        <f xml:space="preserve"> Calc!G$1764</f>
        <v>£m</v>
      </c>
      <c r="H3017" s="209"/>
    </row>
    <row r="3018" spans="1:8" s="208" customFormat="1" hidden="1" outlineLevel="2" x14ac:dyDescent="0.2">
      <c r="A3018" s="217"/>
      <c r="B3018" s="217"/>
      <c r="C3018" s="218"/>
      <c r="D3018" s="219"/>
      <c r="E3018" s="208" t="str">
        <f xml:space="preserve"> Calc!E$1765</f>
        <v xml:space="preserve">Ofwat - PR24 Cost of new debt revenue adjustment not eligible for tax uplift in 2027-28 CPIH FYA prices (Residential retail) </v>
      </c>
      <c r="F3018" s="209">
        <f xml:space="preserve"> Calc!F$1765</f>
        <v>0</v>
      </c>
      <c r="G3018" s="208" t="str">
        <f xml:space="preserve"> Calc!G$1765</f>
        <v>£m</v>
      </c>
      <c r="H3018" s="209"/>
    </row>
    <row r="3019" spans="1:8" s="208" customFormat="1" hidden="1" outlineLevel="2" x14ac:dyDescent="0.2">
      <c r="A3019" s="217"/>
      <c r="B3019" s="217"/>
      <c r="C3019" s="218"/>
      <c r="D3019" s="219"/>
      <c r="E3019" s="208" t="str">
        <f xml:space="preserve"> Calc!E$1766</f>
        <v xml:space="preserve">Ofwat - PR24 Cost of new debt revenue adjustment not eligible for tax uplift in 2027-28 CPIH FYA prices (Business retail) </v>
      </c>
      <c r="F3019" s="209">
        <f xml:space="preserve"> Calc!F$1766</f>
        <v>0</v>
      </c>
      <c r="G3019" s="208" t="str">
        <f xml:space="preserve"> Calc!G$1766</f>
        <v>£m</v>
      </c>
      <c r="H3019" s="209"/>
    </row>
    <row r="3020" spans="1:8" hidden="1" outlineLevel="2" x14ac:dyDescent="0.2">
      <c r="A3020" s="3"/>
      <c r="B3020" s="3"/>
      <c r="C3020" s="10"/>
      <c r="D3020" s="11"/>
      <c r="E3020" s="211" t="s">
        <v>1382</v>
      </c>
      <c r="F3020" s="212">
        <f xml:space="preserve"> INDEX( $F$3012:$F$3019,MATCH("*(WR)*", $E$3012:$E$3019,0 ))</f>
        <v>0</v>
      </c>
      <c r="G3020" s="211" t="s">
        <v>199</v>
      </c>
      <c r="H3020" s="4"/>
    </row>
    <row r="3021" spans="1:8" hidden="1" outlineLevel="2" x14ac:dyDescent="0.2"/>
    <row r="3022" spans="1:8" hidden="1" outlineLevel="2" x14ac:dyDescent="0.2"/>
    <row r="3023" spans="1:8" hidden="1" outlineLevel="2" x14ac:dyDescent="0.2">
      <c r="B3023" s="33" t="s">
        <v>597</v>
      </c>
    </row>
    <row r="3024" spans="1:8" s="208" customFormat="1" hidden="1" outlineLevel="2" x14ac:dyDescent="0.2">
      <c r="A3024" s="217"/>
      <c r="B3024" s="217"/>
      <c r="C3024" s="218"/>
      <c r="D3024" s="219"/>
      <c r="E3024" s="208" t="str">
        <f xml:space="preserve"> Calc!E$1813</f>
        <v xml:space="preserve">Ofwat - PR24 Totex costs revenue adjustment not eligible for tax uplift in 2027-28 CPIH FYA prices (WR) </v>
      </c>
      <c r="F3024" s="209">
        <f xml:space="preserve"> Calc!F$1813</f>
        <v>0</v>
      </c>
      <c r="G3024" s="208" t="str">
        <f xml:space="preserve"> Calc!G$1813</f>
        <v>£m</v>
      </c>
      <c r="H3024" s="209"/>
    </row>
    <row r="3025" spans="1:8" s="208" customFormat="1" hidden="1" outlineLevel="2" x14ac:dyDescent="0.2">
      <c r="A3025" s="217"/>
      <c r="B3025" s="217"/>
      <c r="C3025" s="218"/>
      <c r="D3025" s="219"/>
      <c r="E3025" s="208" t="str">
        <f xml:space="preserve"> Calc!E$1814</f>
        <v xml:space="preserve">Ofwat - PR24 Totex costs revenue adjustment not eligible for tax uplift in 2027-28 CPIH FYA prices (WN) </v>
      </c>
      <c r="F3025" s="209">
        <f xml:space="preserve"> Calc!F$1814</f>
        <v>0</v>
      </c>
      <c r="G3025" s="208" t="str">
        <f xml:space="preserve"> Calc!G$1814</f>
        <v>£m</v>
      </c>
      <c r="H3025" s="209"/>
    </row>
    <row r="3026" spans="1:8" s="208" customFormat="1" hidden="1" outlineLevel="2" x14ac:dyDescent="0.2">
      <c r="A3026" s="217"/>
      <c r="B3026" s="217"/>
      <c r="C3026" s="218"/>
      <c r="D3026" s="219"/>
      <c r="E3026" s="208" t="str">
        <f xml:space="preserve"> Calc!E$1815</f>
        <v xml:space="preserve">Ofwat - PR24 Totex costs revenue adjustment not eligible for tax uplift in 2027-28 CPIH FYA prices (WWN) </v>
      </c>
      <c r="F3026" s="209">
        <f xml:space="preserve"> Calc!F$1815</f>
        <v>0</v>
      </c>
      <c r="G3026" s="208" t="str">
        <f xml:space="preserve"> Calc!G$1815</f>
        <v>£m</v>
      </c>
      <c r="H3026" s="209"/>
    </row>
    <row r="3027" spans="1:8" s="208" customFormat="1" hidden="1" outlineLevel="2" x14ac:dyDescent="0.2">
      <c r="A3027" s="217"/>
      <c r="B3027" s="217"/>
      <c r="C3027" s="218"/>
      <c r="D3027" s="219"/>
      <c r="E3027" s="208" t="str">
        <f xml:space="preserve"> Calc!E$1816</f>
        <v xml:space="preserve">Ofwat - PR24 Totex costs revenue adjustment not eligible for tax uplift in 2027-28 CPIH FYA prices (BR) </v>
      </c>
      <c r="F3027" s="209">
        <f xml:space="preserve"> Calc!F$1816</f>
        <v>0</v>
      </c>
      <c r="G3027" s="208" t="str">
        <f xml:space="preserve"> Calc!G$1816</f>
        <v>£m</v>
      </c>
      <c r="H3027" s="209"/>
    </row>
    <row r="3028" spans="1:8" s="208" customFormat="1" hidden="1" outlineLevel="2" x14ac:dyDescent="0.2">
      <c r="A3028" s="217"/>
      <c r="B3028" s="217"/>
      <c r="C3028" s="218"/>
      <c r="D3028" s="219"/>
      <c r="E3028" s="208" t="str">
        <f xml:space="preserve"> Calc!E$1817</f>
        <v xml:space="preserve">Ofwat - PR24 Totex costs revenue adjustment not eligible for tax uplift in 2027-28 CPIH FYA prices (ADDN1) </v>
      </c>
      <c r="F3028" s="209">
        <f xml:space="preserve"> Calc!F$1817</f>
        <v>0</v>
      </c>
      <c r="G3028" s="208" t="str">
        <f xml:space="preserve"> Calc!G$1817</f>
        <v>£m</v>
      </c>
      <c r="H3028" s="209"/>
    </row>
    <row r="3029" spans="1:8" s="208" customFormat="1" hidden="1" outlineLevel="2" x14ac:dyDescent="0.2">
      <c r="A3029" s="217"/>
      <c r="B3029" s="217"/>
      <c r="C3029" s="218"/>
      <c r="D3029" s="219"/>
      <c r="E3029" s="208" t="str">
        <f xml:space="preserve"> Calc!E$1818</f>
        <v xml:space="preserve">Ofwat - PR24 Totex costs revenue adjustment not eligible for tax uplift in 2027-28 CPIH FYA prices (ADDN2) </v>
      </c>
      <c r="F3029" s="209">
        <f xml:space="preserve"> Calc!F$1818</f>
        <v>0</v>
      </c>
      <c r="G3029" s="208" t="str">
        <f xml:space="preserve"> Calc!G$1818</f>
        <v>£m</v>
      </c>
      <c r="H3029" s="209"/>
    </row>
    <row r="3030" spans="1:8" s="208" customFormat="1" hidden="1" outlineLevel="2" x14ac:dyDescent="0.2">
      <c r="A3030" s="217"/>
      <c r="B3030" s="217"/>
      <c r="C3030" s="218"/>
      <c r="D3030" s="219"/>
      <c r="E3030" s="208" t="str">
        <f xml:space="preserve"> Calc!E$1819</f>
        <v xml:space="preserve">Ofwat - PR24 Totex costs revenue adjustment not eligible for tax uplift in 2027-28 CPIH FYA prices (Residential retail) </v>
      </c>
      <c r="F3030" s="209">
        <f xml:space="preserve"> Calc!F$1819</f>
        <v>0</v>
      </c>
      <c r="G3030" s="208" t="str">
        <f xml:space="preserve"> Calc!G$1819</f>
        <v>£m</v>
      </c>
      <c r="H3030" s="209"/>
    </row>
    <row r="3031" spans="1:8" s="208" customFormat="1" hidden="1" outlineLevel="2" x14ac:dyDescent="0.2">
      <c r="A3031" s="217"/>
      <c r="B3031" s="217"/>
      <c r="C3031" s="218"/>
      <c r="D3031" s="219"/>
      <c r="E3031" s="208" t="str">
        <f xml:space="preserve"> Calc!E$1820</f>
        <v xml:space="preserve">Ofwat - PR24 Totex costs revenue adjustment not eligible for tax uplift in 2027-28 CPIH FYA prices (Business retail) </v>
      </c>
      <c r="F3031" s="209">
        <f xml:space="preserve"> Calc!F$1820</f>
        <v>0</v>
      </c>
      <c r="G3031" s="208" t="str">
        <f xml:space="preserve"> Calc!G$1820</f>
        <v>£m</v>
      </c>
      <c r="H3031" s="209"/>
    </row>
    <row r="3032" spans="1:8" hidden="1" outlineLevel="2" x14ac:dyDescent="0.2">
      <c r="A3032" s="3"/>
      <c r="B3032" s="3"/>
      <c r="C3032" s="10"/>
      <c r="D3032" s="11"/>
      <c r="E3032" s="211" t="s">
        <v>597</v>
      </c>
      <c r="F3032" s="212">
        <f xml:space="preserve"> INDEX( $F$3024:$F$3031,MATCH("*(WR)*", $E$3024:$E$3031,0 ))</f>
        <v>0</v>
      </c>
      <c r="G3032" s="211" t="s">
        <v>199</v>
      </c>
      <c r="H3032" s="4"/>
    </row>
    <row r="3033" spans="1:8" hidden="1" outlineLevel="2" x14ac:dyDescent="0.2"/>
    <row r="3034" spans="1:8" hidden="1" outlineLevel="2" x14ac:dyDescent="0.2"/>
    <row r="3035" spans="1:8" hidden="1" outlineLevel="2" x14ac:dyDescent="0.2">
      <c r="B3035" s="33" t="s">
        <v>1383</v>
      </c>
    </row>
    <row r="3036" spans="1:8" s="208" customFormat="1" hidden="1" outlineLevel="2" x14ac:dyDescent="0.2">
      <c r="A3036" s="217"/>
      <c r="B3036" s="217"/>
      <c r="C3036" s="218"/>
      <c r="D3036" s="219"/>
      <c r="E3036" s="208" t="str">
        <f xml:space="preserve"> Calc!E$1840</f>
        <v xml:space="preserve">Ofwat - PR24 Tax revenue adjustment not eligible for tax uplift in 2027-28 CPIH FYA prices (WR) </v>
      </c>
      <c r="F3036" s="209">
        <f xml:space="preserve"> Calc!F$1840</f>
        <v>0</v>
      </c>
      <c r="G3036" s="208" t="str">
        <f xml:space="preserve"> Calc!G$1840</f>
        <v>£m</v>
      </c>
      <c r="H3036" s="209"/>
    </row>
    <row r="3037" spans="1:8" s="208" customFormat="1" hidden="1" outlineLevel="2" x14ac:dyDescent="0.2">
      <c r="A3037" s="217"/>
      <c r="B3037" s="217"/>
      <c r="C3037" s="218"/>
      <c r="D3037" s="219"/>
      <c r="E3037" s="208" t="str">
        <f xml:space="preserve"> Calc!E$1841</f>
        <v xml:space="preserve">Ofwat - PR24 Tax revenue adjustment not eligible for tax uplift in 2027-28 CPIH FYA prices (WN) </v>
      </c>
      <c r="F3037" s="209">
        <f xml:space="preserve"> Calc!F$1841</f>
        <v>0</v>
      </c>
      <c r="G3037" s="208" t="str">
        <f xml:space="preserve"> Calc!G$1841</f>
        <v>£m</v>
      </c>
      <c r="H3037" s="209"/>
    </row>
    <row r="3038" spans="1:8" s="208" customFormat="1" hidden="1" outlineLevel="2" x14ac:dyDescent="0.2">
      <c r="A3038" s="217"/>
      <c r="B3038" s="217"/>
      <c r="C3038" s="218"/>
      <c r="D3038" s="219"/>
      <c r="E3038" s="208" t="str">
        <f xml:space="preserve"> Calc!E$1842</f>
        <v xml:space="preserve">Ofwat - PR24 Tax revenue adjustment not eligible for tax uplift in 2027-28 CPIH FYA prices (WWN) </v>
      </c>
      <c r="F3038" s="209">
        <f xml:space="preserve"> Calc!F$1842</f>
        <v>0</v>
      </c>
      <c r="G3038" s="208" t="str">
        <f xml:space="preserve"> Calc!G$1842</f>
        <v>£m</v>
      </c>
      <c r="H3038" s="209"/>
    </row>
    <row r="3039" spans="1:8" s="208" customFormat="1" hidden="1" outlineLevel="2" x14ac:dyDescent="0.2">
      <c r="A3039" s="217"/>
      <c r="B3039" s="217"/>
      <c r="C3039" s="218"/>
      <c r="D3039" s="219"/>
      <c r="E3039" s="208" t="str">
        <f xml:space="preserve"> Calc!E$1843</f>
        <v xml:space="preserve">Ofwat - PR24 Tax revenue adjustment not eligible for tax uplift in 2027-28 CPIH FYA prices (BR) </v>
      </c>
      <c r="F3039" s="209">
        <f xml:space="preserve"> Calc!F$1843</f>
        <v>0</v>
      </c>
      <c r="G3039" s="208" t="str">
        <f xml:space="preserve"> Calc!G$1843</f>
        <v>£m</v>
      </c>
      <c r="H3039" s="209"/>
    </row>
    <row r="3040" spans="1:8" s="208" customFormat="1" hidden="1" outlineLevel="2" x14ac:dyDescent="0.2">
      <c r="A3040" s="217"/>
      <c r="B3040" s="217"/>
      <c r="C3040" s="218"/>
      <c r="D3040" s="219"/>
      <c r="E3040" s="208" t="str">
        <f xml:space="preserve"> Calc!E$1844</f>
        <v xml:space="preserve">Ofwat - PR24 Tax revenue adjustment not eligible for tax uplift in 2027-28 CPIH FYA prices (ADDN1) </v>
      </c>
      <c r="F3040" s="209">
        <f xml:space="preserve"> Calc!F$1844</f>
        <v>0</v>
      </c>
      <c r="G3040" s="208" t="str">
        <f xml:space="preserve"> Calc!G$1844</f>
        <v>£m</v>
      </c>
      <c r="H3040" s="209"/>
    </row>
    <row r="3041" spans="1:8" s="208" customFormat="1" hidden="1" outlineLevel="2" x14ac:dyDescent="0.2">
      <c r="A3041" s="217"/>
      <c r="B3041" s="217"/>
      <c r="C3041" s="218"/>
      <c r="D3041" s="219"/>
      <c r="E3041" s="208" t="str">
        <f xml:space="preserve"> Calc!E$1845</f>
        <v xml:space="preserve">Ofwat - PR24 Tax revenue adjustment not eligible for tax uplift in 2027-28 CPIH FYA prices (ADDN2) </v>
      </c>
      <c r="F3041" s="209">
        <f xml:space="preserve"> Calc!F$1845</f>
        <v>0</v>
      </c>
      <c r="G3041" s="208" t="str">
        <f xml:space="preserve"> Calc!G$1845</f>
        <v>£m</v>
      </c>
      <c r="H3041" s="209"/>
    </row>
    <row r="3042" spans="1:8" s="208" customFormat="1" hidden="1" outlineLevel="2" x14ac:dyDescent="0.2">
      <c r="A3042" s="217"/>
      <c r="B3042" s="217"/>
      <c r="C3042" s="218"/>
      <c r="D3042" s="219"/>
      <c r="E3042" s="208" t="str">
        <f xml:space="preserve"> Calc!E$1846</f>
        <v xml:space="preserve">Ofwat - PR24 Tax revenue adjustment not eligible for tax uplift in 2027-28 CPIH FYA prices (Residential retail) </v>
      </c>
      <c r="F3042" s="209">
        <f xml:space="preserve"> Calc!F$1846</f>
        <v>0</v>
      </c>
      <c r="G3042" s="208" t="str">
        <f xml:space="preserve"> Calc!G$1846</f>
        <v>£m</v>
      </c>
      <c r="H3042" s="209"/>
    </row>
    <row r="3043" spans="1:8" s="208" customFormat="1" hidden="1" outlineLevel="2" x14ac:dyDescent="0.2">
      <c r="A3043" s="217"/>
      <c r="B3043" s="217"/>
      <c r="C3043" s="218"/>
      <c r="D3043" s="219"/>
      <c r="E3043" s="208" t="str">
        <f xml:space="preserve"> Calc!E$1847</f>
        <v xml:space="preserve">Ofwat - PR24 Tax revenue adjustment not eligible for tax uplift in 2027-28 CPIH FYA prices (Business retail) </v>
      </c>
      <c r="F3043" s="209">
        <f xml:space="preserve"> Calc!F$1847</f>
        <v>0</v>
      </c>
      <c r="G3043" s="208" t="str">
        <f xml:space="preserve"> Calc!G$1847</f>
        <v>£m</v>
      </c>
      <c r="H3043" s="209"/>
    </row>
    <row r="3044" spans="1:8" hidden="1" outlineLevel="2" x14ac:dyDescent="0.2">
      <c r="A3044" s="3"/>
      <c r="B3044" s="3"/>
      <c r="C3044" s="10"/>
      <c r="D3044" s="11"/>
      <c r="E3044" s="211" t="s">
        <v>1383</v>
      </c>
      <c r="F3044" s="212">
        <f xml:space="preserve"> INDEX( $F$3036:$F$3043,MATCH("*(WR)*", $E$3036:$E$3043,0 ))</f>
        <v>0</v>
      </c>
      <c r="G3044" s="211" t="s">
        <v>199</v>
      </c>
      <c r="H3044" s="4"/>
    </row>
    <row r="3045" spans="1:8" hidden="1" outlineLevel="2" x14ac:dyDescent="0.2"/>
    <row r="3046" spans="1:8" hidden="1" outlineLevel="2" x14ac:dyDescent="0.2"/>
    <row r="3047" spans="1:8" hidden="1" outlineLevel="2" x14ac:dyDescent="0.2">
      <c r="B3047" s="33" t="s">
        <v>427</v>
      </c>
    </row>
    <row r="3048" spans="1:8" s="208" customFormat="1" hidden="1" outlineLevel="2" x14ac:dyDescent="0.2">
      <c r="A3048" s="217"/>
      <c r="B3048" s="217"/>
      <c r="C3048" s="218"/>
      <c r="D3048" s="219"/>
      <c r="E3048" s="208" t="str">
        <f xml:space="preserve"> Calc!E$1867</f>
        <v xml:space="preserve">Ofwat - PR24 Real price effects revenue adjustment not eligible for tax uplift in 2027-28 CPIH FYA prices (WR) </v>
      </c>
      <c r="F3048" s="209">
        <f xml:space="preserve"> Calc!F$1867</f>
        <v>0</v>
      </c>
      <c r="G3048" s="208" t="str">
        <f xml:space="preserve"> Calc!G$1867</f>
        <v>£m</v>
      </c>
      <c r="H3048" s="209"/>
    </row>
    <row r="3049" spans="1:8" s="208" customFormat="1" hidden="1" outlineLevel="2" x14ac:dyDescent="0.2">
      <c r="A3049" s="217"/>
      <c r="B3049" s="217"/>
      <c r="C3049" s="218"/>
      <c r="D3049" s="219"/>
      <c r="E3049" s="208" t="str">
        <f xml:space="preserve"> Calc!E$1868</f>
        <v xml:space="preserve">Ofwat - PR24 Real price effects revenue adjustment not eligible for tax uplift in 2027-28 CPIH FYA prices (WN) </v>
      </c>
      <c r="F3049" s="209">
        <f xml:space="preserve"> Calc!F$1868</f>
        <v>0</v>
      </c>
      <c r="G3049" s="208" t="str">
        <f xml:space="preserve"> Calc!G$1868</f>
        <v>£m</v>
      </c>
      <c r="H3049" s="209"/>
    </row>
    <row r="3050" spans="1:8" s="208" customFormat="1" hidden="1" outlineLevel="2" x14ac:dyDescent="0.2">
      <c r="A3050" s="217"/>
      <c r="B3050" s="217"/>
      <c r="C3050" s="218"/>
      <c r="D3050" s="219"/>
      <c r="E3050" s="208" t="str">
        <f xml:space="preserve"> Calc!E$1869</f>
        <v xml:space="preserve">Ofwat - PR24 Real price effects revenue adjustment not eligible for tax uplift in 2027-28 CPIH FYA prices (WWN) </v>
      </c>
      <c r="F3050" s="209">
        <f xml:space="preserve"> Calc!F$1869</f>
        <v>0</v>
      </c>
      <c r="G3050" s="208" t="str">
        <f xml:space="preserve"> Calc!G$1869</f>
        <v>£m</v>
      </c>
      <c r="H3050" s="209"/>
    </row>
    <row r="3051" spans="1:8" s="208" customFormat="1" hidden="1" outlineLevel="2" x14ac:dyDescent="0.2">
      <c r="A3051" s="217"/>
      <c r="B3051" s="217"/>
      <c r="C3051" s="218"/>
      <c r="D3051" s="219"/>
      <c r="E3051" s="208" t="str">
        <f xml:space="preserve"> Calc!E$1870</f>
        <v xml:space="preserve">Ofwat - PR24 Real price effects revenue adjustment not eligible for tax uplift in 2027-28 CPIH FYA prices (BR) </v>
      </c>
      <c r="F3051" s="209">
        <f xml:space="preserve"> Calc!F$1870</f>
        <v>0</v>
      </c>
      <c r="G3051" s="208" t="str">
        <f xml:space="preserve"> Calc!G$1870</f>
        <v>£m</v>
      </c>
      <c r="H3051" s="209"/>
    </row>
    <row r="3052" spans="1:8" s="208" customFormat="1" hidden="1" outlineLevel="2" x14ac:dyDescent="0.2">
      <c r="A3052" s="217"/>
      <c r="B3052" s="217"/>
      <c r="C3052" s="218"/>
      <c r="D3052" s="219"/>
      <c r="E3052" s="208" t="str">
        <f xml:space="preserve"> Calc!E$1871</f>
        <v xml:space="preserve">Ofwat - PR24 Real price effects revenue adjustment not eligible for tax uplift in 2027-28 CPIH FYA prices (ADDN1) </v>
      </c>
      <c r="F3052" s="209">
        <f xml:space="preserve"> Calc!F$1871</f>
        <v>0</v>
      </c>
      <c r="G3052" s="208" t="str">
        <f xml:space="preserve"> Calc!G$1871</f>
        <v>£m</v>
      </c>
      <c r="H3052" s="209"/>
    </row>
    <row r="3053" spans="1:8" s="208" customFormat="1" hidden="1" outlineLevel="2" x14ac:dyDescent="0.2">
      <c r="A3053" s="217"/>
      <c r="B3053" s="217"/>
      <c r="C3053" s="218"/>
      <c r="D3053" s="219"/>
      <c r="E3053" s="208" t="str">
        <f xml:space="preserve"> Calc!E$1872</f>
        <v xml:space="preserve">Ofwat - PR24 Real price effects revenue adjustment not eligible for tax uplift in 2027-28 CPIH FYA prices (ADDN2) </v>
      </c>
      <c r="F3053" s="209">
        <f xml:space="preserve"> Calc!F$1872</f>
        <v>0</v>
      </c>
      <c r="G3053" s="208" t="str">
        <f xml:space="preserve"> Calc!G$1872</f>
        <v>£m</v>
      </c>
      <c r="H3053" s="209"/>
    </row>
    <row r="3054" spans="1:8" s="208" customFormat="1" hidden="1" outlineLevel="2" x14ac:dyDescent="0.2">
      <c r="A3054" s="217"/>
      <c r="B3054" s="217"/>
      <c r="C3054" s="218"/>
      <c r="D3054" s="219"/>
      <c r="E3054" s="208" t="str">
        <f xml:space="preserve"> Calc!E$1873</f>
        <v xml:space="preserve">Ofwat - PR24 Real price effects revenue adjustment not eligible for tax uplift in 2027-28 CPIH FYA prices (Residential retail) </v>
      </c>
      <c r="F3054" s="209">
        <f xml:space="preserve"> Calc!F$1873</f>
        <v>0</v>
      </c>
      <c r="G3054" s="208" t="str">
        <f xml:space="preserve"> Calc!G$1873</f>
        <v>£m</v>
      </c>
      <c r="H3054" s="209"/>
    </row>
    <row r="3055" spans="1:8" s="208" customFormat="1" hidden="1" outlineLevel="2" x14ac:dyDescent="0.2">
      <c r="A3055" s="217"/>
      <c r="B3055" s="217"/>
      <c r="C3055" s="218"/>
      <c r="D3055" s="219"/>
      <c r="E3055" s="208" t="str">
        <f xml:space="preserve"> Calc!E$1874</f>
        <v xml:space="preserve">Ofwat - PR24 Real price effects revenue adjustment not eligible for tax uplift in 2027-28 CPIH FYA prices (Business retail) </v>
      </c>
      <c r="F3055" s="209">
        <f xml:space="preserve"> Calc!F$1874</f>
        <v>0</v>
      </c>
      <c r="G3055" s="208" t="str">
        <f xml:space="preserve"> Calc!G$1874</f>
        <v>£m</v>
      </c>
      <c r="H3055" s="209"/>
    </row>
    <row r="3056" spans="1:8" hidden="1" outlineLevel="2" x14ac:dyDescent="0.2">
      <c r="A3056" s="3"/>
      <c r="B3056" s="3"/>
      <c r="C3056" s="10"/>
      <c r="D3056" s="11"/>
      <c r="E3056" s="211" t="s">
        <v>427</v>
      </c>
      <c r="F3056" s="212">
        <f xml:space="preserve"> INDEX( $F$3048:$F$3055,MATCH("*(WR)*", $E$3048:$E$3055,0 ))</f>
        <v>0</v>
      </c>
      <c r="G3056" s="211" t="s">
        <v>199</v>
      </c>
      <c r="H3056" s="4"/>
    </row>
    <row r="3057" spans="1:8" hidden="1" outlineLevel="2" x14ac:dyDescent="0.2"/>
    <row r="3058" spans="1:8" hidden="1" outlineLevel="2" x14ac:dyDescent="0.2"/>
    <row r="3059" spans="1:8" hidden="1" outlineLevel="2" x14ac:dyDescent="0.2">
      <c r="B3059" s="33" t="s">
        <v>2897</v>
      </c>
    </row>
    <row r="3060" spans="1:8" s="208" customFormat="1" hidden="1" outlineLevel="2" x14ac:dyDescent="0.2">
      <c r="A3060" s="217"/>
      <c r="B3060" s="217"/>
      <c r="C3060" s="218"/>
      <c r="D3060" s="219"/>
      <c r="E3060" s="208" t="str">
        <f xml:space="preserve"> Calc!E$1894</f>
        <v xml:space="preserve">Ofwat - PR24 Major projects revenue adjustment not eligible for tax uplift in 2027-28 CPIH FYA prices (WR) </v>
      </c>
      <c r="F3060" s="209">
        <f xml:space="preserve"> Calc!F$1894</f>
        <v>0</v>
      </c>
      <c r="G3060" s="208" t="str">
        <f xml:space="preserve"> Calc!G$1894</f>
        <v>£m</v>
      </c>
      <c r="H3060" s="209"/>
    </row>
    <row r="3061" spans="1:8" s="208" customFormat="1" hidden="1" outlineLevel="2" x14ac:dyDescent="0.2">
      <c r="A3061" s="217"/>
      <c r="B3061" s="217"/>
      <c r="C3061" s="218"/>
      <c r="D3061" s="219"/>
      <c r="E3061" s="208" t="str">
        <f xml:space="preserve"> Calc!E$1895</f>
        <v xml:space="preserve">Ofwat - PR24 Major projects revenue adjustment not eligible for tax uplift in 2027-28 CPIH FYA prices (WN) </v>
      </c>
      <c r="F3061" s="209">
        <f xml:space="preserve"> Calc!F$1895</f>
        <v>0</v>
      </c>
      <c r="G3061" s="208" t="str">
        <f xml:space="preserve"> Calc!G$1895</f>
        <v>£m</v>
      </c>
      <c r="H3061" s="209"/>
    </row>
    <row r="3062" spans="1:8" s="208" customFormat="1" hidden="1" outlineLevel="2" x14ac:dyDescent="0.2">
      <c r="A3062" s="217"/>
      <c r="B3062" s="217"/>
      <c r="C3062" s="218"/>
      <c r="D3062" s="219"/>
      <c r="E3062" s="208" t="str">
        <f xml:space="preserve"> Calc!E$1896</f>
        <v xml:space="preserve">Ofwat - PR24 Major projects revenue adjustment not eligible for tax uplift in 2027-28 CPIH FYA prices (WWN) </v>
      </c>
      <c r="F3062" s="209">
        <f xml:space="preserve"> Calc!F$1896</f>
        <v>0</v>
      </c>
      <c r="G3062" s="208" t="str">
        <f xml:space="preserve"> Calc!G$1896</f>
        <v>£m</v>
      </c>
      <c r="H3062" s="209"/>
    </row>
    <row r="3063" spans="1:8" s="208" customFormat="1" hidden="1" outlineLevel="2" x14ac:dyDescent="0.2">
      <c r="A3063" s="217"/>
      <c r="B3063" s="217"/>
      <c r="C3063" s="218"/>
      <c r="D3063" s="219"/>
      <c r="E3063" s="208" t="str">
        <f xml:space="preserve"> Calc!E$1897</f>
        <v xml:space="preserve">Ofwat - PR24 Major projects revenue adjustment not eligible for tax uplift in 2027-28 CPIH FYA prices (BR) </v>
      </c>
      <c r="F3063" s="209">
        <f xml:space="preserve"> Calc!F$1897</f>
        <v>0</v>
      </c>
      <c r="G3063" s="208" t="str">
        <f xml:space="preserve"> Calc!G$1897</f>
        <v>£m</v>
      </c>
      <c r="H3063" s="209"/>
    </row>
    <row r="3064" spans="1:8" s="208" customFormat="1" hidden="1" outlineLevel="2" x14ac:dyDescent="0.2">
      <c r="A3064" s="217"/>
      <c r="B3064" s="217"/>
      <c r="C3064" s="218"/>
      <c r="D3064" s="219"/>
      <c r="E3064" s="208" t="str">
        <f xml:space="preserve"> Calc!E$1898</f>
        <v xml:space="preserve">Ofwat - PR24 Major projects revenue adjustment not eligible for tax uplift in 2027-28 CPIH FYA prices (ADDN1) </v>
      </c>
      <c r="F3064" s="209">
        <f xml:space="preserve"> Calc!F$1898</f>
        <v>0</v>
      </c>
      <c r="G3064" s="208" t="str">
        <f xml:space="preserve"> Calc!G$1898</f>
        <v>£m</v>
      </c>
      <c r="H3064" s="209"/>
    </row>
    <row r="3065" spans="1:8" s="208" customFormat="1" hidden="1" outlineLevel="2" x14ac:dyDescent="0.2">
      <c r="A3065" s="217"/>
      <c r="B3065" s="217"/>
      <c r="C3065" s="218"/>
      <c r="D3065" s="219"/>
      <c r="E3065" s="208" t="str">
        <f xml:space="preserve"> Calc!E$1899</f>
        <v xml:space="preserve">Ofwat - PR24 Major projects revenue adjustment not eligible for tax uplift in 2027-28 CPIH FYA prices (ADDN2) </v>
      </c>
      <c r="F3065" s="209">
        <f xml:space="preserve"> Calc!F$1899</f>
        <v>0</v>
      </c>
      <c r="G3065" s="208" t="str">
        <f xml:space="preserve"> Calc!G$1899</f>
        <v>£m</v>
      </c>
      <c r="H3065" s="209"/>
    </row>
    <row r="3066" spans="1:8" s="208" customFormat="1" hidden="1" outlineLevel="2" x14ac:dyDescent="0.2">
      <c r="A3066" s="217"/>
      <c r="B3066" s="217"/>
      <c r="C3066" s="218"/>
      <c r="D3066" s="219"/>
      <c r="E3066" s="208" t="str">
        <f xml:space="preserve"> Calc!E$1900</f>
        <v xml:space="preserve">Ofwat - PR24 Major projects revenue adjustment not eligible for tax uplift in 2027-28 CPIH FYA prices (Residential retail) </v>
      </c>
      <c r="F3066" s="209">
        <f xml:space="preserve"> Calc!F$1900</f>
        <v>0</v>
      </c>
      <c r="G3066" s="208" t="str">
        <f xml:space="preserve"> Calc!G$1900</f>
        <v>£m</v>
      </c>
      <c r="H3066" s="209"/>
    </row>
    <row r="3067" spans="1:8" s="208" customFormat="1" hidden="1" outlineLevel="2" x14ac:dyDescent="0.2">
      <c r="A3067" s="217"/>
      <c r="B3067" s="217"/>
      <c r="C3067" s="218"/>
      <c r="D3067" s="219"/>
      <c r="E3067" s="208" t="str">
        <f xml:space="preserve"> Calc!E$1901</f>
        <v xml:space="preserve">Ofwat - PR24 Major projects revenue adjustment not eligible for tax uplift in 2027-28 CPIH FYA prices (Business retail) </v>
      </c>
      <c r="F3067" s="209">
        <f xml:space="preserve"> Calc!F$1901</f>
        <v>0</v>
      </c>
      <c r="G3067" s="208" t="str">
        <f xml:space="preserve"> Calc!G$1901</f>
        <v>£m</v>
      </c>
      <c r="H3067" s="209"/>
    </row>
    <row r="3068" spans="1:8" hidden="1" outlineLevel="2" x14ac:dyDescent="0.2">
      <c r="A3068" s="3"/>
      <c r="B3068" s="3"/>
      <c r="C3068" s="10"/>
      <c r="D3068" s="11"/>
      <c r="E3068" s="211" t="s">
        <v>2897</v>
      </c>
      <c r="F3068" s="212">
        <f xml:space="preserve"> INDEX( $F$3060:$F$3067,MATCH("*(WR)*", $E$3060:$E$3067,0 ))</f>
        <v>0</v>
      </c>
      <c r="G3068" s="211" t="s">
        <v>199</v>
      </c>
      <c r="H3068" s="4"/>
    </row>
    <row r="3069" spans="1:8" hidden="1" outlineLevel="2" x14ac:dyDescent="0.2"/>
    <row r="3070" spans="1:8" hidden="1" outlineLevel="2" x14ac:dyDescent="0.2"/>
    <row r="3071" spans="1:8" hidden="1" outlineLevel="2" x14ac:dyDescent="0.2">
      <c r="B3071" s="33" t="s">
        <v>3074</v>
      </c>
    </row>
    <row r="3072" spans="1:8" s="208" customFormat="1" hidden="1" outlineLevel="2" x14ac:dyDescent="0.2">
      <c r="A3072" s="217"/>
      <c r="B3072" s="217"/>
      <c r="C3072" s="218"/>
      <c r="D3072" s="219"/>
      <c r="E3072" s="208" t="str">
        <f xml:space="preserve"> Calc!E$1921</f>
        <v xml:space="preserve">Ofwat - PR24 Cost change process revenue adjustment not eligible for tax uplift in 2027-28 CPIH FYA prices (WR) </v>
      </c>
      <c r="F3072" s="209">
        <f xml:space="preserve"> Calc!F$1921</f>
        <v>0</v>
      </c>
      <c r="G3072" s="208" t="str">
        <f xml:space="preserve"> Calc!G$1921</f>
        <v>£m</v>
      </c>
      <c r="H3072" s="209"/>
    </row>
    <row r="3073" spans="1:8" s="208" customFormat="1" hidden="1" outlineLevel="2" x14ac:dyDescent="0.2">
      <c r="A3073" s="217"/>
      <c r="B3073" s="217"/>
      <c r="C3073" s="218"/>
      <c r="D3073" s="219"/>
      <c r="E3073" s="208" t="str">
        <f xml:space="preserve"> Calc!E$1922</f>
        <v xml:space="preserve">Ofwat - PR24 Cost change process revenue adjustment not eligible for tax uplift in 2027-28 CPIH FYA prices (WN) </v>
      </c>
      <c r="F3073" s="209">
        <f xml:space="preserve"> Calc!F$1922</f>
        <v>0</v>
      </c>
      <c r="G3073" s="208" t="str">
        <f xml:space="preserve"> Calc!G$1922</f>
        <v>£m</v>
      </c>
      <c r="H3073" s="209"/>
    </row>
    <row r="3074" spans="1:8" s="208" customFormat="1" hidden="1" outlineLevel="2" x14ac:dyDescent="0.2">
      <c r="A3074" s="217"/>
      <c r="B3074" s="217"/>
      <c r="C3074" s="218"/>
      <c r="D3074" s="219"/>
      <c r="E3074" s="208" t="str">
        <f xml:space="preserve"> Calc!E$1923</f>
        <v xml:space="preserve">Ofwat - PR24 Cost change process revenue adjustment not eligible for tax uplift in 2027-28 CPIH FYA prices (WWN) </v>
      </c>
      <c r="F3074" s="209">
        <f xml:space="preserve"> Calc!F$1923</f>
        <v>0</v>
      </c>
      <c r="G3074" s="208" t="str">
        <f xml:space="preserve"> Calc!G$1923</f>
        <v>£m</v>
      </c>
      <c r="H3074" s="209"/>
    </row>
    <row r="3075" spans="1:8" s="208" customFormat="1" hidden="1" outlineLevel="2" x14ac:dyDescent="0.2">
      <c r="A3075" s="217"/>
      <c r="B3075" s="217"/>
      <c r="C3075" s="218"/>
      <c r="D3075" s="219"/>
      <c r="E3075" s="208" t="str">
        <f xml:space="preserve"> Calc!E$1924</f>
        <v xml:space="preserve">Ofwat - PR24 Cost change process revenue adjustment not eligible for tax uplift in 2027-28 CPIH FYA prices (BR) </v>
      </c>
      <c r="F3075" s="209">
        <f xml:space="preserve"> Calc!F$1924</f>
        <v>0</v>
      </c>
      <c r="G3075" s="208" t="str">
        <f xml:space="preserve"> Calc!G$1924</f>
        <v>£m</v>
      </c>
      <c r="H3075" s="209"/>
    </row>
    <row r="3076" spans="1:8" s="208" customFormat="1" hidden="1" outlineLevel="2" x14ac:dyDescent="0.2">
      <c r="A3076" s="217"/>
      <c r="B3076" s="217"/>
      <c r="C3076" s="218"/>
      <c r="D3076" s="219"/>
      <c r="E3076" s="208" t="str">
        <f xml:space="preserve"> Calc!E$1925</f>
        <v xml:space="preserve">Ofwat - PR24 Cost change process revenue adjustment not eligible for tax uplift in 2027-28 CPIH FYA prices (ADDN1) </v>
      </c>
      <c r="F3076" s="209">
        <f xml:space="preserve"> Calc!F$1925</f>
        <v>0</v>
      </c>
      <c r="G3076" s="208" t="str">
        <f xml:space="preserve"> Calc!G$1925</f>
        <v>£m</v>
      </c>
      <c r="H3076" s="209"/>
    </row>
    <row r="3077" spans="1:8" s="208" customFormat="1" hidden="1" outlineLevel="2" x14ac:dyDescent="0.2">
      <c r="A3077" s="217"/>
      <c r="B3077" s="217"/>
      <c r="C3077" s="218"/>
      <c r="D3077" s="219"/>
      <c r="E3077" s="208" t="str">
        <f xml:space="preserve"> Calc!E$1926</f>
        <v xml:space="preserve">Ofwat - PR24 Cost change process revenue adjustment not eligible for tax uplift in 2027-28 CPIH FYA prices (ADDN2) </v>
      </c>
      <c r="F3077" s="209">
        <f xml:space="preserve"> Calc!F$1926</f>
        <v>0</v>
      </c>
      <c r="G3077" s="208" t="str">
        <f xml:space="preserve"> Calc!G$1926</f>
        <v>£m</v>
      </c>
      <c r="H3077" s="209"/>
    </row>
    <row r="3078" spans="1:8" s="208" customFormat="1" hidden="1" outlineLevel="2" x14ac:dyDescent="0.2">
      <c r="A3078" s="217"/>
      <c r="B3078" s="217"/>
      <c r="C3078" s="218"/>
      <c r="D3078" s="219"/>
      <c r="E3078" s="208" t="str">
        <f xml:space="preserve"> Calc!E$1927</f>
        <v xml:space="preserve">Ofwat - PR24 Cost change process revenue adjustment not eligible for tax uplift in 2027-28 CPIH FYA prices (Residential retail) </v>
      </c>
      <c r="F3078" s="209">
        <f xml:space="preserve"> Calc!F$1927</f>
        <v>0</v>
      </c>
      <c r="G3078" s="208" t="str">
        <f xml:space="preserve"> Calc!G$1927</f>
        <v>£m</v>
      </c>
      <c r="H3078" s="209"/>
    </row>
    <row r="3079" spans="1:8" s="208" customFormat="1" hidden="1" outlineLevel="2" x14ac:dyDescent="0.2">
      <c r="A3079" s="217"/>
      <c r="B3079" s="217"/>
      <c r="C3079" s="218"/>
      <c r="D3079" s="219"/>
      <c r="E3079" s="208" t="str">
        <f xml:space="preserve"> Calc!E$1928</f>
        <v xml:space="preserve">Ofwat - PR24 Cost change process revenue adjustment not eligible for tax uplift in 2027-28 CPIH FYA prices (Business retail) </v>
      </c>
      <c r="F3079" s="209">
        <f xml:space="preserve"> Calc!F$1928</f>
        <v>0</v>
      </c>
      <c r="G3079" s="208" t="str">
        <f xml:space="preserve"> Calc!G$1928</f>
        <v>£m</v>
      </c>
      <c r="H3079" s="209"/>
    </row>
    <row r="3080" spans="1:8" hidden="1" outlineLevel="2" x14ac:dyDescent="0.2">
      <c r="A3080" s="3"/>
      <c r="B3080" s="3"/>
      <c r="C3080" s="10"/>
      <c r="D3080" s="11"/>
      <c r="E3080" s="211" t="s">
        <v>3074</v>
      </c>
      <c r="F3080" s="212">
        <f xml:space="preserve"> INDEX( $F$3072:$F$3079,MATCH("*(WR)*", $E$3072:$E$3079,0 ))</f>
        <v>0</v>
      </c>
      <c r="G3080" s="211" t="s">
        <v>199</v>
      </c>
      <c r="H3080" s="4"/>
    </row>
    <row r="3081" spans="1:8" hidden="1" outlineLevel="2" x14ac:dyDescent="0.2"/>
    <row r="3082" spans="1:8" hidden="1" outlineLevel="2" x14ac:dyDescent="0.2"/>
    <row r="3083" spans="1:8" hidden="1" outlineLevel="2" x14ac:dyDescent="0.2">
      <c r="B3083" s="33" t="s">
        <v>2898</v>
      </c>
    </row>
    <row r="3084" spans="1:8" s="208" customFormat="1" hidden="1" outlineLevel="2" x14ac:dyDescent="0.2">
      <c r="A3084" s="217"/>
      <c r="B3084" s="217"/>
      <c r="C3084" s="218"/>
      <c r="D3084" s="219"/>
      <c r="E3084" s="208" t="str">
        <f xml:space="preserve"> Calc!E$1948</f>
        <v xml:space="preserve">Ofwat - PR24 Havant Thicket - cost of debt revenue adjustment not eligible for tax uplift in 2027-28 CPIH FYA prices (WR) </v>
      </c>
      <c r="F3084" s="209">
        <f xml:space="preserve"> Calc!F$1948</f>
        <v>0</v>
      </c>
      <c r="G3084" s="208" t="str">
        <f xml:space="preserve"> Calc!G$1948</f>
        <v>£m</v>
      </c>
      <c r="H3084" s="209"/>
    </row>
    <row r="3085" spans="1:8" s="208" customFormat="1" hidden="1" outlineLevel="2" x14ac:dyDescent="0.2">
      <c r="A3085" s="217"/>
      <c r="B3085" s="217"/>
      <c r="C3085" s="218"/>
      <c r="D3085" s="219"/>
      <c r="E3085" s="208" t="str">
        <f xml:space="preserve"> Calc!E$1949</f>
        <v xml:space="preserve">Ofwat - PR24 Havant Thicket - cost of debt revenue adjustment not eligible for tax uplift in 2027-28 CPIH FYA prices (WN) </v>
      </c>
      <c r="F3085" s="209">
        <f xml:space="preserve"> Calc!F$1949</f>
        <v>0</v>
      </c>
      <c r="G3085" s="208" t="str">
        <f xml:space="preserve"> Calc!G$1949</f>
        <v>£m</v>
      </c>
      <c r="H3085" s="209"/>
    </row>
    <row r="3086" spans="1:8" s="208" customFormat="1" hidden="1" outlineLevel="2" x14ac:dyDescent="0.2">
      <c r="A3086" s="217"/>
      <c r="B3086" s="217"/>
      <c r="C3086" s="218"/>
      <c r="D3086" s="219"/>
      <c r="E3086" s="208" t="str">
        <f xml:space="preserve"> Calc!E$1950</f>
        <v xml:space="preserve">Ofwat - PR24 Havant Thicket - cost of debt revenue adjustment not eligible for tax uplift in 2027-28 CPIH FYA prices (WWN) </v>
      </c>
      <c r="F3086" s="209">
        <f xml:space="preserve"> Calc!F$1950</f>
        <v>0</v>
      </c>
      <c r="G3086" s="208" t="str">
        <f xml:space="preserve"> Calc!G$1950</f>
        <v>£m</v>
      </c>
      <c r="H3086" s="209"/>
    </row>
    <row r="3087" spans="1:8" s="208" customFormat="1" hidden="1" outlineLevel="2" x14ac:dyDescent="0.2">
      <c r="A3087" s="217"/>
      <c r="B3087" s="217"/>
      <c r="C3087" s="218"/>
      <c r="D3087" s="219"/>
      <c r="E3087" s="208" t="str">
        <f xml:space="preserve"> Calc!E$1951</f>
        <v xml:space="preserve">Ofwat - PR24 Havant Thicket - cost of debt revenue adjustment not eligible for tax uplift in 2027-28 CPIH FYA prices (BR) </v>
      </c>
      <c r="F3087" s="209">
        <f xml:space="preserve"> Calc!F$1951</f>
        <v>0</v>
      </c>
      <c r="G3087" s="208" t="str">
        <f xml:space="preserve"> Calc!G$1951</f>
        <v>£m</v>
      </c>
      <c r="H3087" s="209"/>
    </row>
    <row r="3088" spans="1:8" s="208" customFormat="1" hidden="1" outlineLevel="2" x14ac:dyDescent="0.2">
      <c r="A3088" s="217"/>
      <c r="B3088" s="217"/>
      <c r="C3088" s="218"/>
      <c r="D3088" s="219"/>
      <c r="E3088" s="208" t="str">
        <f xml:space="preserve"> Calc!E$1952</f>
        <v xml:space="preserve">Ofwat - PR24 Havant Thicket - cost of debt revenue adjustment not eligible for tax uplift in 2027-28 CPIH FYA prices (ADDN1) </v>
      </c>
      <c r="F3088" s="209">
        <f xml:space="preserve"> Calc!F$1952</f>
        <v>0</v>
      </c>
      <c r="G3088" s="208" t="str">
        <f xml:space="preserve"> Calc!G$1952</f>
        <v>£m</v>
      </c>
      <c r="H3088" s="209"/>
    </row>
    <row r="3089" spans="1:8" s="208" customFormat="1" hidden="1" outlineLevel="2" x14ac:dyDescent="0.2">
      <c r="A3089" s="217"/>
      <c r="B3089" s="217"/>
      <c r="C3089" s="218"/>
      <c r="D3089" s="219"/>
      <c r="E3089" s="208" t="str">
        <f xml:space="preserve"> Calc!E$1953</f>
        <v xml:space="preserve">Ofwat - PR24 Havant Thicket - cost of debt revenue adjustment not eligible for tax uplift in 2027-28 CPIH FYA prices (ADDN2) </v>
      </c>
      <c r="F3089" s="209">
        <f xml:space="preserve"> Calc!F$1953</f>
        <v>0</v>
      </c>
      <c r="G3089" s="208" t="str">
        <f xml:space="preserve"> Calc!G$1953</f>
        <v>£m</v>
      </c>
      <c r="H3089" s="209"/>
    </row>
    <row r="3090" spans="1:8" s="208" customFormat="1" hidden="1" outlineLevel="2" x14ac:dyDescent="0.2">
      <c r="A3090" s="217"/>
      <c r="B3090" s="217"/>
      <c r="C3090" s="218"/>
      <c r="D3090" s="219"/>
      <c r="E3090" s="208" t="str">
        <f xml:space="preserve"> Calc!E$1954</f>
        <v xml:space="preserve">Ofwat - PR24 Havant Thicket - cost of debt revenue adjustment not eligible for tax uplift in 2027-28 CPIH FYA prices (Residential retail) </v>
      </c>
      <c r="F3090" s="209">
        <f xml:space="preserve"> Calc!F$1954</f>
        <v>0</v>
      </c>
      <c r="G3090" s="208" t="str">
        <f xml:space="preserve"> Calc!G$1954</f>
        <v>£m</v>
      </c>
      <c r="H3090" s="209"/>
    </row>
    <row r="3091" spans="1:8" s="208" customFormat="1" hidden="1" outlineLevel="2" x14ac:dyDescent="0.2">
      <c r="A3091" s="217"/>
      <c r="B3091" s="217"/>
      <c r="C3091" s="218"/>
      <c r="D3091" s="219"/>
      <c r="E3091" s="208" t="str">
        <f xml:space="preserve"> Calc!E$1955</f>
        <v xml:space="preserve">Ofwat - PR24 Havant Thicket - cost of debt revenue adjustment not eligible for tax uplift in 2027-28 CPIH FYA prices (Business retail) </v>
      </c>
      <c r="F3091" s="209">
        <f xml:space="preserve"> Calc!F$1955</f>
        <v>0</v>
      </c>
      <c r="G3091" s="208" t="str">
        <f xml:space="preserve"> Calc!G$1955</f>
        <v>£m</v>
      </c>
      <c r="H3091" s="209"/>
    </row>
    <row r="3092" spans="1:8" hidden="1" outlineLevel="2" x14ac:dyDescent="0.2">
      <c r="A3092" s="3"/>
      <c r="B3092" s="3"/>
      <c r="C3092" s="10"/>
      <c r="D3092" s="11"/>
      <c r="E3092" s="211" t="s">
        <v>2898</v>
      </c>
      <c r="F3092" s="212">
        <f xml:space="preserve"> INDEX( $F$3084:$F$3091,MATCH("*(WR)*", $E$3084:$E$3091,0 ))</f>
        <v>0</v>
      </c>
      <c r="G3092" s="211" t="s">
        <v>199</v>
      </c>
      <c r="H3092" s="4"/>
    </row>
    <row r="3093" spans="1:8" hidden="1" outlineLevel="2" x14ac:dyDescent="0.2"/>
    <row r="3094" spans="1:8" hidden="1" outlineLevel="2" x14ac:dyDescent="0.2"/>
    <row r="3095" spans="1:8" hidden="1" outlineLevel="2" x14ac:dyDescent="0.2">
      <c r="B3095" s="33" t="s">
        <v>2899</v>
      </c>
    </row>
    <row r="3096" spans="1:8" s="208" customFormat="1" hidden="1" outlineLevel="2" x14ac:dyDescent="0.2">
      <c r="A3096" s="217"/>
      <c r="B3096" s="217"/>
      <c r="C3096" s="218"/>
      <c r="D3096" s="219"/>
      <c r="E3096" s="208" t="str">
        <f xml:space="preserve"> Calc!E$1975</f>
        <v xml:space="preserve">Ofwat - PR24 Innovation and water efficiency revenue adjustment not eligible for tax uplift in 2027-28 CPIH FYA prices (WR) </v>
      </c>
      <c r="F3096" s="209">
        <f xml:space="preserve"> Calc!F$1975</f>
        <v>0</v>
      </c>
      <c r="G3096" s="208" t="str">
        <f xml:space="preserve"> Calc!G$1975</f>
        <v>£m</v>
      </c>
      <c r="H3096" s="209"/>
    </row>
    <row r="3097" spans="1:8" s="208" customFormat="1" hidden="1" outlineLevel="2" x14ac:dyDescent="0.2">
      <c r="A3097" s="217"/>
      <c r="B3097" s="217"/>
      <c r="C3097" s="218"/>
      <c r="D3097" s="219"/>
      <c r="E3097" s="208" t="str">
        <f xml:space="preserve"> Calc!E$1976</f>
        <v xml:space="preserve">Ofwat - PR24 Innovation and water efficiency revenue adjustment not eligible for tax uplift in 2027-28 CPIH FYA prices (WN) </v>
      </c>
      <c r="F3097" s="209">
        <f xml:space="preserve"> Calc!F$1976</f>
        <v>0</v>
      </c>
      <c r="G3097" s="208" t="str">
        <f xml:space="preserve"> Calc!G$1976</f>
        <v>£m</v>
      </c>
      <c r="H3097" s="209"/>
    </row>
    <row r="3098" spans="1:8" s="208" customFormat="1" hidden="1" outlineLevel="2" x14ac:dyDescent="0.2">
      <c r="A3098" s="217"/>
      <c r="B3098" s="217"/>
      <c r="C3098" s="218"/>
      <c r="D3098" s="219"/>
      <c r="E3098" s="208" t="str">
        <f xml:space="preserve"> Calc!E$1977</f>
        <v xml:space="preserve">Ofwat - PR24 Innovation and water efficiency revenue adjustment not eligible for tax uplift in 2027-28 CPIH FYA prices (WWN) </v>
      </c>
      <c r="F3098" s="209">
        <f xml:space="preserve"> Calc!F$1977</f>
        <v>0</v>
      </c>
      <c r="G3098" s="208" t="str">
        <f xml:space="preserve"> Calc!G$1977</f>
        <v>£m</v>
      </c>
      <c r="H3098" s="209"/>
    </row>
    <row r="3099" spans="1:8" s="208" customFormat="1" hidden="1" outlineLevel="2" x14ac:dyDescent="0.2">
      <c r="A3099" s="217"/>
      <c r="B3099" s="217"/>
      <c r="C3099" s="218"/>
      <c r="D3099" s="219"/>
      <c r="E3099" s="208" t="str">
        <f xml:space="preserve"> Calc!E$1978</f>
        <v xml:space="preserve">Ofwat - PR24 Innovation and water efficiency revenue adjustment not eligible for tax uplift in 2027-28 CPIH FYA prices (BR) </v>
      </c>
      <c r="F3099" s="209">
        <f xml:space="preserve"> Calc!F$1978</f>
        <v>0</v>
      </c>
      <c r="G3099" s="208" t="str">
        <f xml:space="preserve"> Calc!G$1978</f>
        <v>£m</v>
      </c>
      <c r="H3099" s="209"/>
    </row>
    <row r="3100" spans="1:8" s="208" customFormat="1" hidden="1" outlineLevel="2" x14ac:dyDescent="0.2">
      <c r="A3100" s="217"/>
      <c r="B3100" s="217"/>
      <c r="C3100" s="218"/>
      <c r="D3100" s="219"/>
      <c r="E3100" s="208" t="str">
        <f xml:space="preserve"> Calc!E$1979</f>
        <v xml:space="preserve">Ofwat - PR24 Innovation and water efficiency revenue adjustment not eligible for tax uplift in 2027-28 CPIH FYA prices (ADDN1) </v>
      </c>
      <c r="F3100" s="209">
        <f xml:space="preserve"> Calc!F$1979</f>
        <v>0</v>
      </c>
      <c r="G3100" s="208" t="str">
        <f xml:space="preserve"> Calc!G$1979</f>
        <v>£m</v>
      </c>
      <c r="H3100" s="209"/>
    </row>
    <row r="3101" spans="1:8" s="208" customFormat="1" hidden="1" outlineLevel="2" x14ac:dyDescent="0.2">
      <c r="A3101" s="217"/>
      <c r="B3101" s="217"/>
      <c r="C3101" s="218"/>
      <c r="D3101" s="219"/>
      <c r="E3101" s="208" t="str">
        <f xml:space="preserve"> Calc!E$1980</f>
        <v xml:space="preserve">Ofwat - PR24 Innovation and water efficiency revenue adjustment not eligible for tax uplift in 2027-28 CPIH FYA prices (ADDN2) </v>
      </c>
      <c r="F3101" s="209">
        <f xml:space="preserve"> Calc!F$1980</f>
        <v>0</v>
      </c>
      <c r="G3101" s="208" t="str">
        <f xml:space="preserve"> Calc!G$1980</f>
        <v>£m</v>
      </c>
      <c r="H3101" s="209"/>
    </row>
    <row r="3102" spans="1:8" s="208" customFormat="1" hidden="1" outlineLevel="2" x14ac:dyDescent="0.2">
      <c r="A3102" s="217"/>
      <c r="B3102" s="217"/>
      <c r="C3102" s="218"/>
      <c r="D3102" s="219"/>
      <c r="E3102" s="208" t="str">
        <f xml:space="preserve"> Calc!E$1981</f>
        <v xml:space="preserve">Ofwat - PR24 Innovation and water efficiency revenue adjustment not eligible for tax uplift in 2027-28 CPIH FYA prices (Residential retail) </v>
      </c>
      <c r="F3102" s="209">
        <f xml:space="preserve"> Calc!F$1981</f>
        <v>0</v>
      </c>
      <c r="G3102" s="208" t="str">
        <f xml:space="preserve"> Calc!G$1981</f>
        <v>£m</v>
      </c>
      <c r="H3102" s="209"/>
    </row>
    <row r="3103" spans="1:8" s="208" customFormat="1" hidden="1" outlineLevel="2" x14ac:dyDescent="0.2">
      <c r="A3103" s="217"/>
      <c r="B3103" s="217"/>
      <c r="C3103" s="218"/>
      <c r="D3103" s="219"/>
      <c r="E3103" s="208" t="str">
        <f xml:space="preserve"> Calc!E$1982</f>
        <v xml:space="preserve">Ofwat - PR24 Innovation and water efficiency revenue adjustment not eligible for tax uplift in 2027-28 CPIH FYA prices (Business retail) </v>
      </c>
      <c r="F3103" s="209">
        <f xml:space="preserve"> Calc!F$1982</f>
        <v>0</v>
      </c>
      <c r="G3103" s="208" t="str">
        <f xml:space="preserve"> Calc!G$1982</f>
        <v>£m</v>
      </c>
      <c r="H3103" s="209"/>
    </row>
    <row r="3104" spans="1:8" hidden="1" outlineLevel="2" x14ac:dyDescent="0.2">
      <c r="A3104" s="3"/>
      <c r="B3104" s="3"/>
      <c r="C3104" s="10"/>
      <c r="D3104" s="11"/>
      <c r="E3104" s="211" t="s">
        <v>2899</v>
      </c>
      <c r="F3104" s="212">
        <f xml:space="preserve"> INDEX( $F$3096:$F$3103,MATCH("*(WR)*", $E$3096:$E$3103,0 ))</f>
        <v>0</v>
      </c>
      <c r="G3104" s="211" t="s">
        <v>199</v>
      </c>
      <c r="H3104" s="4"/>
    </row>
    <row r="3105" spans="1:8" hidden="1" outlineLevel="2" x14ac:dyDescent="0.2"/>
    <row r="3106" spans="1:8" hidden="1" outlineLevel="2" x14ac:dyDescent="0.2"/>
    <row r="3107" spans="1:8" hidden="1" outlineLevel="2" x14ac:dyDescent="0.2">
      <c r="B3107" s="33" t="s">
        <v>2314</v>
      </c>
    </row>
    <row r="3108" spans="1:8" s="208" customFormat="1" hidden="1" outlineLevel="2" x14ac:dyDescent="0.2">
      <c r="A3108" s="217"/>
      <c r="B3108" s="217"/>
      <c r="C3108" s="218"/>
      <c r="D3108" s="219"/>
      <c r="E3108" s="208" t="str">
        <f xml:space="preserve"> Calc!E$2002</f>
        <v xml:space="preserve">Ofwat - PR24 QAA revenue adjustment not eligible for tax uplift in 2027-28 CPIH FYA prices (WR) </v>
      </c>
      <c r="F3108" s="209">
        <f xml:space="preserve"> Calc!F$2002</f>
        <v>0</v>
      </c>
      <c r="G3108" s="208" t="str">
        <f xml:space="preserve"> Calc!G$2002</f>
        <v>£m</v>
      </c>
      <c r="H3108" s="209"/>
    </row>
    <row r="3109" spans="1:8" s="208" customFormat="1" hidden="1" outlineLevel="2" x14ac:dyDescent="0.2">
      <c r="A3109" s="217"/>
      <c r="B3109" s="217"/>
      <c r="C3109" s="218"/>
      <c r="D3109" s="219"/>
      <c r="E3109" s="208" t="str">
        <f xml:space="preserve"> Calc!E$2003</f>
        <v xml:space="preserve">Ofwat - PR24 QAA revenue adjustment not eligible for tax uplift in 2027-28 CPIH FYA prices (WN) </v>
      </c>
      <c r="F3109" s="209">
        <f xml:space="preserve"> Calc!F$2003</f>
        <v>0</v>
      </c>
      <c r="G3109" s="208" t="str">
        <f xml:space="preserve"> Calc!G$2003</f>
        <v>£m</v>
      </c>
      <c r="H3109" s="209"/>
    </row>
    <row r="3110" spans="1:8" s="208" customFormat="1" hidden="1" outlineLevel="2" x14ac:dyDescent="0.2">
      <c r="A3110" s="217"/>
      <c r="B3110" s="217"/>
      <c r="C3110" s="218"/>
      <c r="D3110" s="219"/>
      <c r="E3110" s="208" t="str">
        <f xml:space="preserve"> Calc!E$2004</f>
        <v xml:space="preserve">Ofwat - PR24 QAA revenue adjustment not eligible for tax uplift in 2027-28 CPIH FYA prices (WWN) </v>
      </c>
      <c r="F3110" s="209">
        <f xml:space="preserve"> Calc!F$2004</f>
        <v>0</v>
      </c>
      <c r="G3110" s="208" t="str">
        <f xml:space="preserve"> Calc!G$2004</f>
        <v>£m</v>
      </c>
      <c r="H3110" s="209"/>
    </row>
    <row r="3111" spans="1:8" s="208" customFormat="1" hidden="1" outlineLevel="2" x14ac:dyDescent="0.2">
      <c r="A3111" s="217"/>
      <c r="B3111" s="217"/>
      <c r="C3111" s="218"/>
      <c r="D3111" s="219"/>
      <c r="E3111" s="208" t="str">
        <f xml:space="preserve"> Calc!E$2005</f>
        <v xml:space="preserve">Ofwat - PR24 QAA revenue adjustment not eligible for tax uplift in 2027-28 CPIH FYA prices (BR) </v>
      </c>
      <c r="F3111" s="209">
        <f xml:space="preserve"> Calc!F$2005</f>
        <v>0</v>
      </c>
      <c r="G3111" s="208" t="str">
        <f xml:space="preserve"> Calc!G$2005</f>
        <v>£m</v>
      </c>
      <c r="H3111" s="209"/>
    </row>
    <row r="3112" spans="1:8" s="208" customFormat="1" hidden="1" outlineLevel="2" x14ac:dyDescent="0.2">
      <c r="A3112" s="217"/>
      <c r="B3112" s="217"/>
      <c r="C3112" s="218"/>
      <c r="D3112" s="219"/>
      <c r="E3112" s="208" t="str">
        <f xml:space="preserve"> Calc!E$2006</f>
        <v xml:space="preserve">Ofwat - PR24 QAA revenue adjustment not eligible for tax uplift in 2027-28 CPIH FYA prices (ADDN1) </v>
      </c>
      <c r="F3112" s="209">
        <f xml:space="preserve"> Calc!F$2006</f>
        <v>0</v>
      </c>
      <c r="G3112" s="208" t="str">
        <f xml:space="preserve"> Calc!G$2006</f>
        <v>£m</v>
      </c>
      <c r="H3112" s="209"/>
    </row>
    <row r="3113" spans="1:8" s="208" customFormat="1" hidden="1" outlineLevel="2" x14ac:dyDescent="0.2">
      <c r="A3113" s="217"/>
      <c r="B3113" s="217"/>
      <c r="C3113" s="218"/>
      <c r="D3113" s="219"/>
      <c r="E3113" s="208" t="str">
        <f xml:space="preserve"> Calc!E$2007</f>
        <v xml:space="preserve">Ofwat - PR24 QAA revenue adjustment not eligible for tax uplift in 2027-28 CPIH FYA prices (ADDN2) </v>
      </c>
      <c r="F3113" s="209">
        <f xml:space="preserve"> Calc!F$2007</f>
        <v>0</v>
      </c>
      <c r="G3113" s="208" t="str">
        <f xml:space="preserve"> Calc!G$2007</f>
        <v>£m</v>
      </c>
      <c r="H3113" s="209"/>
    </row>
    <row r="3114" spans="1:8" s="208" customFormat="1" hidden="1" outlineLevel="2" x14ac:dyDescent="0.2">
      <c r="A3114" s="217"/>
      <c r="B3114" s="217"/>
      <c r="C3114" s="218"/>
      <c r="D3114" s="219"/>
      <c r="E3114" s="208" t="str">
        <f xml:space="preserve"> Calc!E$2008</f>
        <v xml:space="preserve">Ofwat - PR24 QAA revenue adjustment not eligible for tax uplift in 2027-28 CPIH FYA prices (Residential retail) </v>
      </c>
      <c r="F3114" s="209">
        <f xml:space="preserve"> Calc!F$2008</f>
        <v>0</v>
      </c>
      <c r="G3114" s="208" t="str">
        <f xml:space="preserve"> Calc!G$2008</f>
        <v>£m</v>
      </c>
      <c r="H3114" s="209"/>
    </row>
    <row r="3115" spans="1:8" s="208" customFormat="1" hidden="1" outlineLevel="2" x14ac:dyDescent="0.2">
      <c r="A3115" s="217"/>
      <c r="B3115" s="217"/>
      <c r="C3115" s="218"/>
      <c r="D3115" s="219"/>
      <c r="E3115" s="208" t="str">
        <f xml:space="preserve"> Calc!E$2009</f>
        <v xml:space="preserve">Ofwat - PR24 QAA revenue adjustment not eligible for tax uplift in 2027-28 CPIH FYA prices (Business retail) </v>
      </c>
      <c r="F3115" s="209">
        <f xml:space="preserve"> Calc!F$2009</f>
        <v>0</v>
      </c>
      <c r="G3115" s="208" t="str">
        <f xml:space="preserve"> Calc!G$2009</f>
        <v>£m</v>
      </c>
      <c r="H3115" s="209"/>
    </row>
    <row r="3116" spans="1:8" hidden="1" outlineLevel="2" x14ac:dyDescent="0.2">
      <c r="A3116" s="3"/>
      <c r="B3116" s="3"/>
      <c r="C3116" s="10"/>
      <c r="D3116" s="11"/>
      <c r="E3116" s="211" t="s">
        <v>2314</v>
      </c>
      <c r="F3116" s="212">
        <f xml:space="preserve"> INDEX( $F$3108:$F$3115,MATCH("*(WR)*", $E$3108:$E$3115,0 ))</f>
        <v>0</v>
      </c>
      <c r="G3116" s="211" t="s">
        <v>199</v>
      </c>
      <c r="H3116" s="4"/>
    </row>
    <row r="3117" spans="1:8" hidden="1" outlineLevel="2" x14ac:dyDescent="0.2"/>
    <row r="3118" spans="1:8" hidden="1" outlineLevel="2" x14ac:dyDescent="0.2"/>
    <row r="3119" spans="1:8" hidden="1" outlineLevel="2" x14ac:dyDescent="0.2">
      <c r="B3119" s="33" t="s">
        <v>1587</v>
      </c>
    </row>
    <row r="3120" spans="1:8" s="208" customFormat="1" hidden="1" outlineLevel="2" x14ac:dyDescent="0.2">
      <c r="A3120" s="217"/>
      <c r="B3120" s="217"/>
      <c r="C3120" s="218"/>
      <c r="D3120" s="219"/>
      <c r="E3120" s="208" t="str">
        <f xml:space="preserve"> Calc!E$2029</f>
        <v xml:space="preserve">Ofwat - Other revenue adjustment not eligible for tax uplift in 2027-28 CPIH FYA prices (WR) </v>
      </c>
      <c r="F3120" s="209">
        <f xml:space="preserve"> Calc!F$2029</f>
        <v>0</v>
      </c>
      <c r="G3120" s="208" t="str">
        <f xml:space="preserve"> Calc!G$2029</f>
        <v>£m</v>
      </c>
      <c r="H3120" s="209"/>
    </row>
    <row r="3121" spans="1:8" s="208" customFormat="1" hidden="1" outlineLevel="2" x14ac:dyDescent="0.2">
      <c r="A3121" s="217"/>
      <c r="B3121" s="217"/>
      <c r="C3121" s="218"/>
      <c r="D3121" s="219"/>
      <c r="E3121" s="208" t="str">
        <f xml:space="preserve"> Calc!E$2030</f>
        <v xml:space="preserve">Ofwat - Other revenue adjustment not eligible for tax uplift in 2027-28 CPIH FYA prices (WN) </v>
      </c>
      <c r="F3121" s="209">
        <f xml:space="preserve"> Calc!F$2030</f>
        <v>0</v>
      </c>
      <c r="G3121" s="208" t="str">
        <f xml:space="preserve"> Calc!G$2030</f>
        <v>£m</v>
      </c>
      <c r="H3121" s="209"/>
    </row>
    <row r="3122" spans="1:8" s="208" customFormat="1" hidden="1" outlineLevel="2" x14ac:dyDescent="0.2">
      <c r="A3122" s="217"/>
      <c r="B3122" s="217"/>
      <c r="C3122" s="218"/>
      <c r="D3122" s="219"/>
      <c r="E3122" s="208" t="str">
        <f xml:space="preserve"> Calc!E$2031</f>
        <v xml:space="preserve">Ofwat - Other revenue adjustment not eligible for tax uplift in 2027-28 CPIH FYA prices (WWN) </v>
      </c>
      <c r="F3122" s="209">
        <f xml:space="preserve"> Calc!F$2031</f>
        <v>0</v>
      </c>
      <c r="G3122" s="208" t="str">
        <f xml:space="preserve"> Calc!G$2031</f>
        <v>£m</v>
      </c>
      <c r="H3122" s="209"/>
    </row>
    <row r="3123" spans="1:8" s="208" customFormat="1" hidden="1" outlineLevel="2" x14ac:dyDescent="0.2">
      <c r="A3123" s="217"/>
      <c r="B3123" s="217"/>
      <c r="C3123" s="218"/>
      <c r="D3123" s="219"/>
      <c r="E3123" s="208" t="str">
        <f xml:space="preserve"> Calc!E$2032</f>
        <v xml:space="preserve">Ofwat - Other revenue adjustment not eligible for tax uplift in 2027-28 CPIH FYA prices (BR) </v>
      </c>
      <c r="F3123" s="209">
        <f xml:space="preserve"> Calc!F$2032</f>
        <v>0</v>
      </c>
      <c r="G3123" s="208" t="str">
        <f xml:space="preserve"> Calc!G$2032</f>
        <v>£m</v>
      </c>
      <c r="H3123" s="209"/>
    </row>
    <row r="3124" spans="1:8" s="208" customFormat="1" hidden="1" outlineLevel="2" x14ac:dyDescent="0.2">
      <c r="A3124" s="217"/>
      <c r="B3124" s="217"/>
      <c r="C3124" s="218"/>
      <c r="D3124" s="219"/>
      <c r="E3124" s="208" t="str">
        <f xml:space="preserve"> Calc!E$2033</f>
        <v xml:space="preserve">Ofwat - Other revenue adjustment not eligible for tax uplift in 2027-28 CPIH FYA prices (ADDN1) </v>
      </c>
      <c r="F3124" s="209">
        <f xml:space="preserve"> Calc!F$2033</f>
        <v>0</v>
      </c>
      <c r="G3124" s="208" t="str">
        <f xml:space="preserve"> Calc!G$2033</f>
        <v>£m</v>
      </c>
      <c r="H3124" s="209"/>
    </row>
    <row r="3125" spans="1:8" s="208" customFormat="1" hidden="1" outlineLevel="2" x14ac:dyDescent="0.2">
      <c r="A3125" s="217"/>
      <c r="B3125" s="217"/>
      <c r="C3125" s="218"/>
      <c r="D3125" s="219"/>
      <c r="E3125" s="208" t="str">
        <f xml:space="preserve"> Calc!E$2034</f>
        <v xml:space="preserve">Ofwat - Other revenue adjustment not eligible for tax uplift in 2027-28 CPIH FYA prices (ADDN2) </v>
      </c>
      <c r="F3125" s="209">
        <f xml:space="preserve"> Calc!F$2034</f>
        <v>0</v>
      </c>
      <c r="G3125" s="208" t="str">
        <f xml:space="preserve"> Calc!G$2034</f>
        <v>£m</v>
      </c>
      <c r="H3125" s="209"/>
    </row>
    <row r="3126" spans="1:8" s="208" customFormat="1" hidden="1" outlineLevel="2" x14ac:dyDescent="0.2">
      <c r="A3126" s="217"/>
      <c r="B3126" s="217"/>
      <c r="C3126" s="218"/>
      <c r="D3126" s="219"/>
      <c r="E3126" s="208" t="str">
        <f xml:space="preserve"> Calc!E$2035</f>
        <v xml:space="preserve">Ofwat - Other revenue adjustment not eligible for tax uplift in 2027-28 CPIH FYA prices (Residential retail) </v>
      </c>
      <c r="F3126" s="209">
        <f xml:space="preserve"> Calc!F$2035</f>
        <v>0</v>
      </c>
      <c r="G3126" s="208" t="str">
        <f xml:space="preserve"> Calc!G$2035</f>
        <v>£m</v>
      </c>
      <c r="H3126" s="209"/>
    </row>
    <row r="3127" spans="1:8" s="208" customFormat="1" hidden="1" outlineLevel="2" x14ac:dyDescent="0.2">
      <c r="A3127" s="217"/>
      <c r="B3127" s="217"/>
      <c r="C3127" s="218"/>
      <c r="D3127" s="219"/>
      <c r="E3127" s="208" t="str">
        <f xml:space="preserve"> Calc!E$2036</f>
        <v xml:space="preserve">Ofwat - Other revenue adjustment not eligible for tax uplift in 2027-28 CPIH FYA prices (Business retail) </v>
      </c>
      <c r="F3127" s="209">
        <f xml:space="preserve"> Calc!F$2036</f>
        <v>0</v>
      </c>
      <c r="G3127" s="208" t="str">
        <f xml:space="preserve"> Calc!G$2036</f>
        <v>£m</v>
      </c>
      <c r="H3127" s="209"/>
    </row>
    <row r="3128" spans="1:8" hidden="1" outlineLevel="2" x14ac:dyDescent="0.2">
      <c r="A3128" s="3"/>
      <c r="B3128" s="3"/>
      <c r="C3128" s="10"/>
      <c r="D3128" s="11"/>
      <c r="E3128" s="211" t="s">
        <v>1587</v>
      </c>
      <c r="F3128" s="212">
        <f xml:space="preserve"> INDEX( $F$3120:$F$3127,MATCH("*(WR)*", $E$3120:$E$3127,0 ))</f>
        <v>0</v>
      </c>
      <c r="G3128" s="211" t="s">
        <v>199</v>
      </c>
      <c r="H3128" s="4"/>
    </row>
    <row r="3129" spans="1:8" hidden="1" outlineLevel="2" x14ac:dyDescent="0.2"/>
    <row r="3130" spans="1:8" hidden="1" outlineLevel="2" x14ac:dyDescent="0.2"/>
    <row r="3131" spans="1:8" hidden="1" outlineLevel="2" x14ac:dyDescent="0.2">
      <c r="B3131" s="33" t="s">
        <v>2723</v>
      </c>
    </row>
    <row r="3132" spans="1:8" s="208" customFormat="1" hidden="1" outlineLevel="2" x14ac:dyDescent="0.2">
      <c r="A3132" s="217"/>
      <c r="B3132" s="217"/>
      <c r="C3132" s="218"/>
      <c r="D3132" s="219"/>
      <c r="E3132" s="208" t="str">
        <f xml:space="preserve"> Calc!E$1786</f>
        <v xml:space="preserve">Ofwat - PR24 Delivery mechanism (DM) revenue adjustment not eligible for tax uplift in 2027-28 CPIH FYA prices (WR) </v>
      </c>
      <c r="F3132" s="209">
        <f xml:space="preserve"> Calc!F$1786</f>
        <v>0</v>
      </c>
      <c r="G3132" s="208" t="str">
        <f xml:space="preserve"> Calc!G$1786</f>
        <v>£m</v>
      </c>
      <c r="H3132" s="209"/>
    </row>
    <row r="3133" spans="1:8" s="208" customFormat="1" hidden="1" outlineLevel="2" x14ac:dyDescent="0.2">
      <c r="A3133" s="217"/>
      <c r="B3133" s="217"/>
      <c r="C3133" s="218"/>
      <c r="D3133" s="219"/>
      <c r="E3133" s="208" t="str">
        <f xml:space="preserve"> Calc!E$1787</f>
        <v xml:space="preserve">Ofwat - PR24 Delivery mechanism (DM) revenue adjustment not eligible for tax uplift in 2027-28 CPIH FYA prices (WN) </v>
      </c>
      <c r="F3133" s="209">
        <f xml:space="preserve"> Calc!F$1787</f>
        <v>0</v>
      </c>
      <c r="G3133" s="208" t="str">
        <f xml:space="preserve"> Calc!G$1787</f>
        <v>£m</v>
      </c>
      <c r="H3133" s="209"/>
    </row>
    <row r="3134" spans="1:8" s="208" customFormat="1" hidden="1" outlineLevel="2" x14ac:dyDescent="0.2">
      <c r="A3134" s="217"/>
      <c r="B3134" s="217"/>
      <c r="C3134" s="218"/>
      <c r="D3134" s="219"/>
      <c r="E3134" s="208" t="str">
        <f xml:space="preserve"> Calc!E$1788</f>
        <v xml:space="preserve">Ofwat - PR24 Delivery mechanism (DM) revenue adjustment not eligible for tax uplift in 2027-28 CPIH FYA prices (WWN) </v>
      </c>
      <c r="F3134" s="209">
        <f xml:space="preserve"> Calc!F$1788</f>
        <v>0</v>
      </c>
      <c r="G3134" s="208" t="str">
        <f xml:space="preserve"> Calc!G$1788</f>
        <v>£m</v>
      </c>
      <c r="H3134" s="209"/>
    </row>
    <row r="3135" spans="1:8" s="208" customFormat="1" hidden="1" outlineLevel="2" x14ac:dyDescent="0.2">
      <c r="A3135" s="217"/>
      <c r="B3135" s="217"/>
      <c r="C3135" s="218"/>
      <c r="D3135" s="219"/>
      <c r="E3135" s="208" t="str">
        <f xml:space="preserve"> Calc!E$1789</f>
        <v xml:space="preserve">Ofwat - PR24 Delivery mechanism (DM) revenue adjustment not eligible for tax uplift in 2027-28 CPIH FYA prices (BR) </v>
      </c>
      <c r="F3135" s="209">
        <f xml:space="preserve"> Calc!F$1789</f>
        <v>0</v>
      </c>
      <c r="G3135" s="208" t="str">
        <f xml:space="preserve"> Calc!G$1789</f>
        <v>£m</v>
      </c>
      <c r="H3135" s="209"/>
    </row>
    <row r="3136" spans="1:8" s="208" customFormat="1" hidden="1" outlineLevel="2" x14ac:dyDescent="0.2">
      <c r="A3136" s="217"/>
      <c r="B3136" s="217"/>
      <c r="C3136" s="218"/>
      <c r="D3136" s="219"/>
      <c r="E3136" s="208" t="str">
        <f xml:space="preserve"> Calc!E$1790</f>
        <v xml:space="preserve">Ofwat - PR24 Delivery mechanism (DM) revenue adjustment not eligible for tax uplift in 2027-28 CPIH FYA prices (ADDN1) </v>
      </c>
      <c r="F3136" s="209">
        <f xml:space="preserve"> Calc!F$1790</f>
        <v>0</v>
      </c>
      <c r="G3136" s="208" t="str">
        <f xml:space="preserve"> Calc!G$1790</f>
        <v>£m</v>
      </c>
      <c r="H3136" s="209"/>
    </row>
    <row r="3137" spans="1:8" s="208" customFormat="1" hidden="1" outlineLevel="2" x14ac:dyDescent="0.2">
      <c r="A3137" s="217"/>
      <c r="B3137" s="217"/>
      <c r="C3137" s="218"/>
      <c r="D3137" s="219"/>
      <c r="E3137" s="208" t="str">
        <f xml:space="preserve"> Calc!E$1791</f>
        <v xml:space="preserve">Ofwat - PR24 Delivery mechanism (DM) revenue adjustment not eligible for tax uplift in 2027-28 CPIH FYA prices (ADDN2) </v>
      </c>
      <c r="F3137" s="209">
        <f xml:space="preserve"> Calc!F$1791</f>
        <v>0</v>
      </c>
      <c r="G3137" s="208" t="str">
        <f xml:space="preserve"> Calc!G$1791</f>
        <v>£m</v>
      </c>
      <c r="H3137" s="209"/>
    </row>
    <row r="3138" spans="1:8" s="208" customFormat="1" hidden="1" outlineLevel="2" x14ac:dyDescent="0.2">
      <c r="A3138" s="217"/>
      <c r="B3138" s="217"/>
      <c r="C3138" s="218"/>
      <c r="D3138" s="219"/>
      <c r="E3138" s="208" t="str">
        <f xml:space="preserve"> Calc!E$1792</f>
        <v xml:space="preserve">Ofwat - PR24 Delivery mechanism (DM) revenue adjustment not eligible for tax uplift in 2027-28 CPIH FYA prices (Residential retail) </v>
      </c>
      <c r="F3138" s="209">
        <f xml:space="preserve"> Calc!F$1792</f>
        <v>0</v>
      </c>
      <c r="G3138" s="208" t="str">
        <f xml:space="preserve"> Calc!G$1792</f>
        <v>£m</v>
      </c>
      <c r="H3138" s="209"/>
    </row>
    <row r="3139" spans="1:8" s="208" customFormat="1" hidden="1" outlineLevel="2" x14ac:dyDescent="0.2">
      <c r="A3139" s="217"/>
      <c r="B3139" s="217"/>
      <c r="C3139" s="218"/>
      <c r="D3139" s="219"/>
      <c r="E3139" s="208" t="str">
        <f xml:space="preserve"> Calc!E$1793</f>
        <v xml:space="preserve">Ofwat - PR24 Delivery mechanism (DM) revenue adjustment not eligible for tax uplift in 2027-28 CPIH FYA prices (Business retail) </v>
      </c>
      <c r="F3139" s="209">
        <f xml:space="preserve"> Calc!F$1793</f>
        <v>0</v>
      </c>
      <c r="G3139" s="208" t="str">
        <f xml:space="preserve"> Calc!G$1793</f>
        <v>£m</v>
      </c>
      <c r="H3139" s="209"/>
    </row>
    <row r="3140" spans="1:8" hidden="1" outlineLevel="2" x14ac:dyDescent="0.2">
      <c r="A3140" s="3"/>
      <c r="B3140" s="3"/>
      <c r="C3140" s="10"/>
      <c r="D3140" s="11"/>
      <c r="E3140" s="211" t="s">
        <v>2723</v>
      </c>
      <c r="F3140" s="212">
        <f xml:space="preserve"> INDEX( $F$3132:$F$3139,MATCH("*(WR)*", $E$3132:$E$3139,0 ))</f>
        <v>0</v>
      </c>
      <c r="G3140" s="211" t="s">
        <v>199</v>
      </c>
      <c r="H3140" s="4"/>
    </row>
    <row r="3141" spans="1:8" hidden="1" outlineLevel="2" x14ac:dyDescent="0.2"/>
    <row r="3142" spans="1:8" hidden="1" outlineLevel="2" x14ac:dyDescent="0.2"/>
    <row r="3143" spans="1:8" hidden="1" outlineLevel="2" x14ac:dyDescent="0.2">
      <c r="B3143" s="33" t="s">
        <v>598</v>
      </c>
    </row>
    <row r="3144" spans="1:8" s="208" customFormat="1" hidden="1" outlineLevel="2" x14ac:dyDescent="0.2">
      <c r="A3144" s="217"/>
      <c r="B3144" s="217"/>
      <c r="C3144" s="218"/>
      <c r="D3144" s="219"/>
      <c r="E3144" s="208" t="str">
        <f xml:space="preserve"> Calc!E$1651</f>
        <v xml:space="preserve">Ofwat - PR24 Residential retail revenue adjustment not eligible for tax uplift in 2027-28 CPIH FYA prices (WR) </v>
      </c>
      <c r="F3144" s="209">
        <f xml:space="preserve"> Calc!F$1651</f>
        <v>0</v>
      </c>
      <c r="G3144" s="208" t="str">
        <f xml:space="preserve"> Calc!G$1651</f>
        <v>£m</v>
      </c>
      <c r="H3144" s="209"/>
    </row>
    <row r="3145" spans="1:8" s="208" customFormat="1" hidden="1" outlineLevel="2" x14ac:dyDescent="0.2">
      <c r="A3145" s="217"/>
      <c r="B3145" s="217"/>
      <c r="C3145" s="218"/>
      <c r="D3145" s="219"/>
      <c r="E3145" s="208" t="str">
        <f xml:space="preserve"> Calc!E$1652</f>
        <v xml:space="preserve">Ofwat - PR24 Residential retail revenue adjustment not eligible for tax uplift in 2027-28 CPIH FYA prices (WN) </v>
      </c>
      <c r="F3145" s="209">
        <f xml:space="preserve"> Calc!F$1652</f>
        <v>0</v>
      </c>
      <c r="G3145" s="208" t="str">
        <f xml:space="preserve"> Calc!G$1652</f>
        <v>£m</v>
      </c>
      <c r="H3145" s="209"/>
    </row>
    <row r="3146" spans="1:8" s="208" customFormat="1" hidden="1" outlineLevel="2" x14ac:dyDescent="0.2">
      <c r="A3146" s="217"/>
      <c r="B3146" s="217"/>
      <c r="C3146" s="218"/>
      <c r="D3146" s="219"/>
      <c r="E3146" s="208" t="str">
        <f xml:space="preserve"> Calc!E$1653</f>
        <v xml:space="preserve">Ofwat - PR24 Residential retail revenue adjustment not eligible for tax uplift in 2027-28 CPIH FYA prices (WWN) </v>
      </c>
      <c r="F3146" s="209">
        <f xml:space="preserve"> Calc!F$1653</f>
        <v>0</v>
      </c>
      <c r="G3146" s="208" t="str">
        <f xml:space="preserve"> Calc!G$1653</f>
        <v>£m</v>
      </c>
      <c r="H3146" s="209"/>
    </row>
    <row r="3147" spans="1:8" s="208" customFormat="1" hidden="1" outlineLevel="2" x14ac:dyDescent="0.2">
      <c r="A3147" s="217"/>
      <c r="B3147" s="217"/>
      <c r="C3147" s="218"/>
      <c r="D3147" s="219"/>
      <c r="E3147" s="208" t="str">
        <f xml:space="preserve"> Calc!E$1654</f>
        <v xml:space="preserve">Ofwat - PR24 Residential retail revenue adjustment not eligible for tax uplift in 2027-28 CPIH FYA prices (BR) </v>
      </c>
      <c r="F3147" s="209">
        <f xml:space="preserve"> Calc!F$1654</f>
        <v>0</v>
      </c>
      <c r="G3147" s="208" t="str">
        <f xml:space="preserve"> Calc!G$1654</f>
        <v>£m</v>
      </c>
      <c r="H3147" s="209"/>
    </row>
    <row r="3148" spans="1:8" s="208" customFormat="1" hidden="1" outlineLevel="2" x14ac:dyDescent="0.2">
      <c r="A3148" s="217"/>
      <c r="B3148" s="217"/>
      <c r="C3148" s="218"/>
      <c r="D3148" s="219"/>
      <c r="E3148" s="208" t="str">
        <f xml:space="preserve"> Calc!E$1655</f>
        <v xml:space="preserve">Ofwat - PR24 Residential retail revenue adjustment not eligible for tax uplift in 2027-28 CPIH FYA prices (ADDN1) </v>
      </c>
      <c r="F3148" s="209">
        <f xml:space="preserve"> Calc!F$1655</f>
        <v>0</v>
      </c>
      <c r="G3148" s="208" t="str">
        <f xml:space="preserve"> Calc!G$1655</f>
        <v>£m</v>
      </c>
      <c r="H3148" s="209"/>
    </row>
    <row r="3149" spans="1:8" s="208" customFormat="1" hidden="1" outlineLevel="2" x14ac:dyDescent="0.2">
      <c r="A3149" s="217"/>
      <c r="B3149" s="217"/>
      <c r="C3149" s="218"/>
      <c r="D3149" s="219"/>
      <c r="E3149" s="208" t="str">
        <f xml:space="preserve"> Calc!E$1656</f>
        <v xml:space="preserve">Ofwat - PR24 Residential retail revenue adjustment not eligible for tax uplift in 2027-28 CPIH FYA prices (ADDN2) </v>
      </c>
      <c r="F3149" s="209">
        <f xml:space="preserve"> Calc!F$1656</f>
        <v>0</v>
      </c>
      <c r="G3149" s="208" t="str">
        <f xml:space="preserve"> Calc!G$1656</f>
        <v>£m</v>
      </c>
      <c r="H3149" s="209"/>
    </row>
    <row r="3150" spans="1:8" s="208" customFormat="1" hidden="1" outlineLevel="2" x14ac:dyDescent="0.2">
      <c r="A3150" s="217"/>
      <c r="B3150" s="217"/>
      <c r="C3150" s="218"/>
      <c r="D3150" s="219"/>
      <c r="E3150" s="208" t="str">
        <f xml:space="preserve"> Calc!E$1657</f>
        <v xml:space="preserve">Ofwat - PR24 Residential retail revenue adjustment not eligible for tax uplift in 2027-28 CPIH FYA prices (Residential retail) </v>
      </c>
      <c r="F3150" s="209">
        <f xml:space="preserve"> Calc!F$1657</f>
        <v>0</v>
      </c>
      <c r="G3150" s="208" t="str">
        <f xml:space="preserve"> Calc!G$1657</f>
        <v>£m</v>
      </c>
      <c r="H3150" s="209"/>
    </row>
    <row r="3151" spans="1:8" s="208" customFormat="1" hidden="1" outlineLevel="2" x14ac:dyDescent="0.2">
      <c r="A3151" s="217"/>
      <c r="B3151" s="217"/>
      <c r="C3151" s="218"/>
      <c r="D3151" s="219"/>
      <c r="E3151" s="208" t="str">
        <f xml:space="preserve"> Calc!E$1658</f>
        <v xml:space="preserve">Ofwat - PR24 Residential retail revenue adjustment not eligible for tax uplift in 2027-28 CPIH FYA prices (Business retail) </v>
      </c>
      <c r="F3151" s="209">
        <f xml:space="preserve"> Calc!F$1658</f>
        <v>0</v>
      </c>
      <c r="G3151" s="208" t="str">
        <f xml:space="preserve"> Calc!G$1658</f>
        <v>£m</v>
      </c>
      <c r="H3151" s="209"/>
    </row>
    <row r="3152" spans="1:8" hidden="1" outlineLevel="2" x14ac:dyDescent="0.2">
      <c r="A3152" s="3"/>
      <c r="B3152" s="3"/>
      <c r="C3152" s="10"/>
      <c r="D3152" s="11"/>
      <c r="E3152" s="211" t="s">
        <v>598</v>
      </c>
      <c r="F3152" s="212">
        <f xml:space="preserve"> INDEX( $F$3144:$F$3151,MATCH("*(WR)*", $E$3144:$E$3151,0 ))</f>
        <v>0</v>
      </c>
      <c r="G3152" s="211" t="s">
        <v>199</v>
      </c>
      <c r="H3152" s="4"/>
    </row>
    <row r="3153" spans="1:8" hidden="1" outlineLevel="2" x14ac:dyDescent="0.2"/>
    <row r="3154" spans="1:8" hidden="1" outlineLevel="2" x14ac:dyDescent="0.2"/>
    <row r="3155" spans="1:8" hidden="1" outlineLevel="2" x14ac:dyDescent="0.2">
      <c r="B3155" s="33" t="s">
        <v>258</v>
      </c>
    </row>
    <row r="3156" spans="1:8" s="208" customFormat="1" hidden="1" outlineLevel="2" x14ac:dyDescent="0.2">
      <c r="A3156" s="217"/>
      <c r="B3156" s="217"/>
      <c r="C3156" s="218"/>
      <c r="D3156" s="219"/>
      <c r="E3156" s="208" t="str">
        <f xml:space="preserve"> Calc!E$1543</f>
        <v xml:space="preserve">Ofwat - PR24 RFI revenue adjustment not eligible for tax uplift in 2027-28 CPIH FYA prices (WR) </v>
      </c>
      <c r="F3156" s="209">
        <f xml:space="preserve"> Calc!F$1543</f>
        <v>0</v>
      </c>
      <c r="G3156" s="208" t="str">
        <f xml:space="preserve"> Calc!G$1543</f>
        <v>£m</v>
      </c>
      <c r="H3156" s="209"/>
    </row>
    <row r="3157" spans="1:8" s="208" customFormat="1" hidden="1" outlineLevel="2" x14ac:dyDescent="0.2">
      <c r="A3157" s="217"/>
      <c r="B3157" s="217"/>
      <c r="C3157" s="218"/>
      <c r="D3157" s="219"/>
      <c r="E3157" s="208" t="str">
        <f xml:space="preserve"> Calc!E$1544</f>
        <v xml:space="preserve">Ofwat - PR24 RFI revenue adjustment not eligible for tax uplift in 2027-28 CPIH FYA prices (WN) </v>
      </c>
      <c r="F3157" s="209">
        <f xml:space="preserve"> Calc!F$1544</f>
        <v>0</v>
      </c>
      <c r="G3157" s="208" t="str">
        <f xml:space="preserve"> Calc!G$1544</f>
        <v>£m</v>
      </c>
      <c r="H3157" s="209"/>
    </row>
    <row r="3158" spans="1:8" s="208" customFormat="1" hidden="1" outlineLevel="2" x14ac:dyDescent="0.2">
      <c r="A3158" s="217"/>
      <c r="B3158" s="217"/>
      <c r="C3158" s="218"/>
      <c r="D3158" s="219"/>
      <c r="E3158" s="208" t="str">
        <f xml:space="preserve"> Calc!E$1545</f>
        <v xml:space="preserve">Ofwat - PR24 RFI revenue adjustment not eligible for tax uplift in 2027-28 CPIH FYA prices (WWN) </v>
      </c>
      <c r="F3158" s="209">
        <f xml:space="preserve"> Calc!F$1545</f>
        <v>0</v>
      </c>
      <c r="G3158" s="208" t="str">
        <f xml:space="preserve"> Calc!G$1545</f>
        <v>£m</v>
      </c>
      <c r="H3158" s="209"/>
    </row>
    <row r="3159" spans="1:8" s="208" customFormat="1" hidden="1" outlineLevel="2" x14ac:dyDescent="0.2">
      <c r="A3159" s="217"/>
      <c r="B3159" s="217"/>
      <c r="C3159" s="218"/>
      <c r="D3159" s="219"/>
      <c r="E3159" s="208" t="str">
        <f xml:space="preserve"> Calc!E$1546</f>
        <v xml:space="preserve">Ofwat - PR24 RFI revenue adjustment not eligible for tax uplift in 2027-28 CPIH FYA prices (BR) </v>
      </c>
      <c r="F3159" s="209">
        <f xml:space="preserve"> Calc!F$1546</f>
        <v>0</v>
      </c>
      <c r="G3159" s="208" t="str">
        <f xml:space="preserve"> Calc!G$1546</f>
        <v>£m</v>
      </c>
      <c r="H3159" s="209"/>
    </row>
    <row r="3160" spans="1:8" s="208" customFormat="1" hidden="1" outlineLevel="2" x14ac:dyDescent="0.2">
      <c r="A3160" s="217"/>
      <c r="B3160" s="217"/>
      <c r="C3160" s="218"/>
      <c r="D3160" s="219"/>
      <c r="E3160" s="208" t="str">
        <f xml:space="preserve"> Calc!E$1547</f>
        <v xml:space="preserve">Ofwat - PR24 RFI revenue adjustment not eligible for tax uplift in 2027-28 CPIH FYA prices (ADDN1) </v>
      </c>
      <c r="F3160" s="209">
        <f xml:space="preserve"> Calc!F$1547</f>
        <v>0</v>
      </c>
      <c r="G3160" s="208" t="str">
        <f xml:space="preserve"> Calc!G$1547</f>
        <v>£m</v>
      </c>
      <c r="H3160" s="209"/>
    </row>
    <row r="3161" spans="1:8" s="208" customFormat="1" hidden="1" outlineLevel="2" x14ac:dyDescent="0.2">
      <c r="A3161" s="217"/>
      <c r="B3161" s="217"/>
      <c r="C3161" s="218"/>
      <c r="D3161" s="219"/>
      <c r="E3161" s="208" t="str">
        <f xml:space="preserve"> Calc!E$1548</f>
        <v xml:space="preserve">Ofwat - PR24 RFI revenue adjustment not eligible for tax uplift in 2027-28 CPIH FYA prices (ADDN2) </v>
      </c>
      <c r="F3161" s="209">
        <f xml:space="preserve"> Calc!F$1548</f>
        <v>0</v>
      </c>
      <c r="G3161" s="208" t="str">
        <f xml:space="preserve"> Calc!G$1548</f>
        <v>£m</v>
      </c>
      <c r="H3161" s="209"/>
    </row>
    <row r="3162" spans="1:8" s="208" customFormat="1" hidden="1" outlineLevel="2" x14ac:dyDescent="0.2">
      <c r="A3162" s="217"/>
      <c r="B3162" s="217"/>
      <c r="C3162" s="218"/>
      <c r="D3162" s="219"/>
      <c r="E3162" s="208" t="str">
        <f xml:space="preserve"> Calc!E$1549</f>
        <v xml:space="preserve">Ofwat - PR24 RFI revenue adjustment not eligible for tax uplift in 2027-28 CPIH FYA prices (Residential retail) </v>
      </c>
      <c r="F3162" s="209">
        <f xml:space="preserve"> Calc!F$1549</f>
        <v>0</v>
      </c>
      <c r="G3162" s="208" t="str">
        <f xml:space="preserve"> Calc!G$1549</f>
        <v>£m</v>
      </c>
      <c r="H3162" s="209"/>
    </row>
    <row r="3163" spans="1:8" s="208" customFormat="1" hidden="1" outlineLevel="2" x14ac:dyDescent="0.2">
      <c r="A3163" s="217"/>
      <c r="B3163" s="217"/>
      <c r="C3163" s="218"/>
      <c r="D3163" s="219"/>
      <c r="E3163" s="208" t="str">
        <f xml:space="preserve"> Calc!E$1550</f>
        <v xml:space="preserve">Ofwat - PR24 RFI revenue adjustment not eligible for tax uplift in 2027-28 CPIH FYA prices (Business retail) </v>
      </c>
      <c r="F3163" s="209">
        <f xml:space="preserve"> Calc!F$1550</f>
        <v>0</v>
      </c>
      <c r="G3163" s="208" t="str">
        <f xml:space="preserve"> Calc!G$1550</f>
        <v>£m</v>
      </c>
      <c r="H3163" s="209"/>
    </row>
    <row r="3164" spans="1:8" hidden="1" outlineLevel="2" x14ac:dyDescent="0.2">
      <c r="A3164" s="3"/>
      <c r="B3164" s="3"/>
      <c r="C3164" s="10"/>
      <c r="D3164" s="11"/>
      <c r="E3164" s="211" t="s">
        <v>258</v>
      </c>
      <c r="F3164" s="212">
        <f xml:space="preserve"> INDEX( $F$3156:$F$3163,MATCH("*(WR)*", $E$3156:$E$3163,0 ))</f>
        <v>0</v>
      </c>
      <c r="G3164" s="211" t="s">
        <v>199</v>
      </c>
      <c r="H3164" s="4"/>
    </row>
    <row r="3165" spans="1:8" hidden="1" outlineLevel="2" x14ac:dyDescent="0.2"/>
    <row r="3166" spans="1:8" hidden="1" outlineLevel="2" x14ac:dyDescent="0.2"/>
    <row r="3167" spans="1:8" hidden="1" outlineLevel="2" x14ac:dyDescent="0.2">
      <c r="B3167" s="33" t="s">
        <v>2518</v>
      </c>
    </row>
    <row r="3168" spans="1:8" s="208" customFormat="1" hidden="1" outlineLevel="2" x14ac:dyDescent="0.2">
      <c r="A3168" s="217"/>
      <c r="B3168" s="217"/>
      <c r="C3168" s="218"/>
      <c r="D3168" s="219"/>
      <c r="E3168" s="208" t="str">
        <f xml:space="preserve"> Calc!E$1597</f>
        <v xml:space="preserve">Ofwat - PR24 Bioresources revenue adjustment not eligible for tax uplift in 2027-28 CPIH FYA prices (WR) </v>
      </c>
      <c r="F3168" s="209">
        <f xml:space="preserve"> Calc!F$1597</f>
        <v>0</v>
      </c>
      <c r="G3168" s="208" t="str">
        <f xml:space="preserve"> Calc!G$1597</f>
        <v>£m</v>
      </c>
      <c r="H3168" s="209"/>
    </row>
    <row r="3169" spans="1:8" s="208" customFormat="1" hidden="1" outlineLevel="2" x14ac:dyDescent="0.2">
      <c r="A3169" s="217"/>
      <c r="B3169" s="217"/>
      <c r="C3169" s="218"/>
      <c r="D3169" s="219"/>
      <c r="E3169" s="208" t="str">
        <f xml:space="preserve"> Calc!E$1598</f>
        <v xml:space="preserve">Ofwat - PR24 Bioresources revenue adjustment not eligible for tax uplift in 2027-28 CPIH FYA prices (WN) </v>
      </c>
      <c r="F3169" s="209">
        <f xml:space="preserve"> Calc!F$1598</f>
        <v>0</v>
      </c>
      <c r="G3169" s="208" t="str">
        <f xml:space="preserve"> Calc!G$1598</f>
        <v>£m</v>
      </c>
      <c r="H3169" s="209"/>
    </row>
    <row r="3170" spans="1:8" s="208" customFormat="1" hidden="1" outlineLevel="2" x14ac:dyDescent="0.2">
      <c r="A3170" s="217"/>
      <c r="B3170" s="217"/>
      <c r="C3170" s="218"/>
      <c r="D3170" s="219"/>
      <c r="E3170" s="208" t="str">
        <f xml:space="preserve"> Calc!E$1599</f>
        <v xml:space="preserve">Ofwat - PR24 Bioresources revenue adjustment not eligible for tax uplift in 2027-28 CPIH FYA prices (WWN) </v>
      </c>
      <c r="F3170" s="209">
        <f xml:space="preserve"> Calc!F$1599</f>
        <v>0</v>
      </c>
      <c r="G3170" s="208" t="str">
        <f xml:space="preserve"> Calc!G$1599</f>
        <v>£m</v>
      </c>
      <c r="H3170" s="209"/>
    </row>
    <row r="3171" spans="1:8" s="208" customFormat="1" hidden="1" outlineLevel="2" x14ac:dyDescent="0.2">
      <c r="A3171" s="217"/>
      <c r="B3171" s="217"/>
      <c r="C3171" s="218"/>
      <c r="D3171" s="219"/>
      <c r="E3171" s="208" t="str">
        <f xml:space="preserve"> Calc!E$1600</f>
        <v xml:space="preserve">Ofwat - PR24 Bioresources revenue adjustment not eligible for tax uplift in 2027-28 CPIH FYA prices (BR) </v>
      </c>
      <c r="F3171" s="209">
        <f xml:space="preserve"> Calc!F$1600</f>
        <v>0</v>
      </c>
      <c r="G3171" s="208" t="str">
        <f xml:space="preserve"> Calc!G$1600</f>
        <v>£m</v>
      </c>
      <c r="H3171" s="209"/>
    </row>
    <row r="3172" spans="1:8" s="208" customFormat="1" hidden="1" outlineLevel="2" x14ac:dyDescent="0.2">
      <c r="A3172" s="217"/>
      <c r="B3172" s="217"/>
      <c r="C3172" s="218"/>
      <c r="D3172" s="219"/>
      <c r="E3172" s="208" t="str">
        <f xml:space="preserve"> Calc!E$1601</f>
        <v xml:space="preserve">Ofwat - PR24 Bioresources revenue adjustment not eligible for tax uplift in 2027-28 CPIH FYA prices (ADDN1) </v>
      </c>
      <c r="F3172" s="209">
        <f xml:space="preserve"> Calc!F$1601</f>
        <v>0</v>
      </c>
      <c r="G3172" s="208" t="str">
        <f xml:space="preserve"> Calc!G$1601</f>
        <v>£m</v>
      </c>
      <c r="H3172" s="209"/>
    </row>
    <row r="3173" spans="1:8" s="208" customFormat="1" hidden="1" outlineLevel="2" x14ac:dyDescent="0.2">
      <c r="A3173" s="217"/>
      <c r="B3173" s="217"/>
      <c r="C3173" s="218"/>
      <c r="D3173" s="219"/>
      <c r="E3173" s="208" t="str">
        <f xml:space="preserve"> Calc!E$1602</f>
        <v xml:space="preserve">Ofwat - PR24 Bioresources revenue adjustment not eligible for tax uplift in 2027-28 CPIH FYA prices (ADDN2) </v>
      </c>
      <c r="F3173" s="209">
        <f xml:space="preserve"> Calc!F$1602</f>
        <v>0</v>
      </c>
      <c r="G3173" s="208" t="str">
        <f xml:space="preserve"> Calc!G$1602</f>
        <v>£m</v>
      </c>
      <c r="H3173" s="209"/>
    </row>
    <row r="3174" spans="1:8" s="208" customFormat="1" hidden="1" outlineLevel="2" x14ac:dyDescent="0.2">
      <c r="A3174" s="217"/>
      <c r="B3174" s="217"/>
      <c r="C3174" s="218"/>
      <c r="D3174" s="219"/>
      <c r="E3174" s="208" t="str">
        <f xml:space="preserve"> Calc!E$1603</f>
        <v xml:space="preserve">Ofwat - PR24 Bioresources revenue adjustment not eligible for tax uplift in 2027-28 CPIH FYA prices (Residential retail) </v>
      </c>
      <c r="F3174" s="209">
        <f xml:space="preserve"> Calc!F$1603</f>
        <v>0</v>
      </c>
      <c r="G3174" s="208" t="str">
        <f xml:space="preserve"> Calc!G$1603</f>
        <v>£m</v>
      </c>
      <c r="H3174" s="209"/>
    </row>
    <row r="3175" spans="1:8" s="208" customFormat="1" hidden="1" outlineLevel="2" x14ac:dyDescent="0.2">
      <c r="A3175" s="217"/>
      <c r="B3175" s="217"/>
      <c r="C3175" s="218"/>
      <c r="D3175" s="219"/>
      <c r="E3175" s="208" t="str">
        <f xml:space="preserve"> Calc!E$1604</f>
        <v xml:space="preserve">Ofwat - PR24 Bioresources revenue adjustment not eligible for tax uplift in 2027-28 CPIH FYA prices (Business retail) </v>
      </c>
      <c r="F3175" s="209">
        <f xml:space="preserve"> Calc!F$1604</f>
        <v>0</v>
      </c>
      <c r="G3175" s="208" t="str">
        <f xml:space="preserve"> Calc!G$1604</f>
        <v>£m</v>
      </c>
      <c r="H3175" s="209"/>
    </row>
    <row r="3176" spans="1:8" hidden="1" outlineLevel="2" x14ac:dyDescent="0.2">
      <c r="A3176" s="3"/>
      <c r="B3176" s="3"/>
      <c r="C3176" s="10"/>
      <c r="D3176" s="11"/>
      <c r="E3176" s="211" t="s">
        <v>2518</v>
      </c>
      <c r="F3176" s="212">
        <f xml:space="preserve"> INDEX( $F$3168:$F$3175,MATCH("*(WR)*", $E$3168:$E$3175,0 ))</f>
        <v>0</v>
      </c>
      <c r="G3176" s="211" t="s">
        <v>199</v>
      </c>
      <c r="H3176" s="4"/>
    </row>
    <row r="3177" spans="1:8" hidden="1" outlineLevel="2" x14ac:dyDescent="0.2"/>
    <row r="3178" spans="1:8" hidden="1" outlineLevel="2" x14ac:dyDescent="0.2"/>
    <row r="3179" spans="1:8" hidden="1" outlineLevel="2" x14ac:dyDescent="0.2">
      <c r="B3179" s="33" t="s">
        <v>2724</v>
      </c>
    </row>
    <row r="3180" spans="1:8" s="208" customFormat="1" hidden="1" outlineLevel="2" x14ac:dyDescent="0.2">
      <c r="A3180" s="217"/>
      <c r="B3180" s="217"/>
      <c r="C3180" s="218"/>
      <c r="D3180" s="219"/>
      <c r="E3180" s="208" t="str">
        <f xml:space="preserve"> Calc!E$1624</f>
        <v xml:space="preserve">Ofwat - PR24 Bioresources forecasting accuracy incentive penalty adjustment not eligible for tax uplift in 2027-28 CPIH FYA prices (WR) </v>
      </c>
      <c r="F3180" s="209">
        <f xml:space="preserve"> Calc!F$1624</f>
        <v>0</v>
      </c>
      <c r="G3180" s="208" t="str">
        <f xml:space="preserve"> Calc!G$1624</f>
        <v>£m</v>
      </c>
      <c r="H3180" s="209"/>
    </row>
    <row r="3181" spans="1:8" s="208" customFormat="1" hidden="1" outlineLevel="2" x14ac:dyDescent="0.2">
      <c r="A3181" s="217"/>
      <c r="B3181" s="217"/>
      <c r="C3181" s="218"/>
      <c r="D3181" s="219"/>
      <c r="E3181" s="208" t="str">
        <f xml:space="preserve"> Calc!E$1625</f>
        <v xml:space="preserve">Ofwat - PR24 Bioresources forecasting accuracy incentive penalty adjustment not eligible for tax uplift in 2027-28 CPIH FYA prices (WN) </v>
      </c>
      <c r="F3181" s="209">
        <f xml:space="preserve"> Calc!F$1625</f>
        <v>0</v>
      </c>
      <c r="G3181" s="208" t="str">
        <f xml:space="preserve"> Calc!G$1625</f>
        <v>£m</v>
      </c>
      <c r="H3181" s="209"/>
    </row>
    <row r="3182" spans="1:8" s="208" customFormat="1" hidden="1" outlineLevel="2" x14ac:dyDescent="0.2">
      <c r="A3182" s="217"/>
      <c r="B3182" s="217"/>
      <c r="C3182" s="218"/>
      <c r="D3182" s="219"/>
      <c r="E3182" s="208" t="str">
        <f xml:space="preserve"> Calc!E$1626</f>
        <v xml:space="preserve">Ofwat - PR24 Bioresources forecasting accuracy incentive penalty adjustment not eligible for tax uplift in 2027-28 CPIH FYA prices (WWN) </v>
      </c>
      <c r="F3182" s="209">
        <f xml:space="preserve"> Calc!F$1626</f>
        <v>0</v>
      </c>
      <c r="G3182" s="208" t="str">
        <f xml:space="preserve"> Calc!G$1626</f>
        <v>£m</v>
      </c>
      <c r="H3182" s="209"/>
    </row>
    <row r="3183" spans="1:8" s="208" customFormat="1" hidden="1" outlineLevel="2" x14ac:dyDescent="0.2">
      <c r="A3183" s="217"/>
      <c r="B3183" s="217"/>
      <c r="C3183" s="218"/>
      <c r="D3183" s="219"/>
      <c r="E3183" s="208" t="str">
        <f xml:space="preserve"> Calc!E$1627</f>
        <v xml:space="preserve">Ofwat - PR24 Bioresources forecasting accuracy incentive penalty adjustment not eligible for tax uplift in 2027-28 CPIH FYA prices (BR) </v>
      </c>
      <c r="F3183" s="209">
        <f xml:space="preserve"> Calc!F$1627</f>
        <v>0</v>
      </c>
      <c r="G3183" s="208" t="str">
        <f xml:space="preserve"> Calc!G$1627</f>
        <v>£m</v>
      </c>
      <c r="H3183" s="209"/>
    </row>
    <row r="3184" spans="1:8" s="208" customFormat="1" hidden="1" outlineLevel="2" x14ac:dyDescent="0.2">
      <c r="A3184" s="217"/>
      <c r="B3184" s="217"/>
      <c r="C3184" s="218"/>
      <c r="D3184" s="219"/>
      <c r="E3184" s="208" t="str">
        <f xml:space="preserve"> Calc!E$1628</f>
        <v xml:space="preserve">Ofwat - PR24 Bioresources forecasting accuracy incentive penalty adjustment not eligible for tax uplift in 2027-28 CPIH FYA prices (ADDN1) </v>
      </c>
      <c r="F3184" s="209">
        <f xml:space="preserve"> Calc!F$1628</f>
        <v>0</v>
      </c>
      <c r="G3184" s="208" t="str">
        <f xml:space="preserve"> Calc!G$1628</f>
        <v>£m</v>
      </c>
      <c r="H3184" s="209"/>
    </row>
    <row r="3185" spans="1:8" s="208" customFormat="1" hidden="1" outlineLevel="2" x14ac:dyDescent="0.2">
      <c r="A3185" s="217"/>
      <c r="B3185" s="217"/>
      <c r="C3185" s="218"/>
      <c r="D3185" s="219"/>
      <c r="E3185" s="208" t="str">
        <f xml:space="preserve"> Calc!E$1629</f>
        <v xml:space="preserve">Ofwat - PR24 Bioresources forecasting accuracy incentive penalty adjustment not eligible for tax uplift in 2027-28 CPIH FYA prices (ADDN2) </v>
      </c>
      <c r="F3185" s="209">
        <f xml:space="preserve"> Calc!F$1629</f>
        <v>0</v>
      </c>
      <c r="G3185" s="208" t="str">
        <f xml:space="preserve"> Calc!G$1629</f>
        <v>£m</v>
      </c>
      <c r="H3185" s="209"/>
    </row>
    <row r="3186" spans="1:8" s="208" customFormat="1" hidden="1" outlineLevel="2" x14ac:dyDescent="0.2">
      <c r="A3186" s="217"/>
      <c r="B3186" s="217"/>
      <c r="C3186" s="218"/>
      <c r="D3186" s="219"/>
      <c r="E3186" s="208" t="str">
        <f xml:space="preserve"> Calc!E$1630</f>
        <v xml:space="preserve">Ofwat - PR24 Bioresources forecasting accuracy incentive penalty adjustment not eligible for tax uplift in 2027-28 CPIH FYA prices (Residential retail) </v>
      </c>
      <c r="F3186" s="209">
        <f xml:space="preserve"> Calc!F$1630</f>
        <v>0</v>
      </c>
      <c r="G3186" s="208" t="str">
        <f xml:space="preserve"> Calc!G$1630</f>
        <v>£m</v>
      </c>
      <c r="H3186" s="209"/>
    </row>
    <row r="3187" spans="1:8" s="208" customFormat="1" hidden="1" outlineLevel="2" x14ac:dyDescent="0.2">
      <c r="A3187" s="217"/>
      <c r="B3187" s="217"/>
      <c r="C3187" s="218"/>
      <c r="D3187" s="219"/>
      <c r="E3187" s="208" t="str">
        <f xml:space="preserve"> Calc!E$1631</f>
        <v xml:space="preserve">Ofwat - PR24 Bioresources forecasting accuracy incentive penalty adjustment not eligible for tax uplift in 2027-28 CPIH FYA prices (Business retail) </v>
      </c>
      <c r="F3187" s="209">
        <f xml:space="preserve"> Calc!F$1631</f>
        <v>0</v>
      </c>
      <c r="G3187" s="208" t="str">
        <f xml:space="preserve"> Calc!G$1631</f>
        <v>£m</v>
      </c>
      <c r="H3187" s="209"/>
    </row>
    <row r="3188" spans="1:8" hidden="1" outlineLevel="2" x14ac:dyDescent="0.2">
      <c r="A3188" s="3"/>
      <c r="B3188" s="3"/>
      <c r="C3188" s="10"/>
      <c r="D3188" s="11"/>
      <c r="E3188" s="211" t="s">
        <v>2724</v>
      </c>
      <c r="F3188" s="212">
        <f xml:space="preserve"> INDEX( $F$3180:$F$3187,MATCH("*(WR)*", $E$3180:$E$3187,0 ))</f>
        <v>0</v>
      </c>
      <c r="G3188" s="211" t="s">
        <v>199</v>
      </c>
      <c r="H3188" s="4"/>
    </row>
    <row r="3189" spans="1:8" hidden="1" outlineLevel="2" x14ac:dyDescent="0.2"/>
    <row r="3190" spans="1:8" hidden="1" outlineLevel="2" x14ac:dyDescent="0.2"/>
    <row r="3191" spans="1:8" hidden="1" outlineLevel="2" x14ac:dyDescent="0.2">
      <c r="B3191" s="33" t="s">
        <v>428</v>
      </c>
    </row>
    <row r="3192" spans="1:8" s="208" customFormat="1" hidden="1" outlineLevel="2" x14ac:dyDescent="0.2">
      <c r="A3192" s="217"/>
      <c r="B3192" s="217"/>
      <c r="C3192" s="218"/>
      <c r="D3192" s="219"/>
      <c r="E3192" s="208" t="str">
        <f xml:space="preserve"> Calc!E$2056</f>
        <v xml:space="preserve">Ofwat - PR24 Price control deliverables (PCD) revenue adjustment not eligible for tax uplift in 2027-28 CPIH FYA prices (WR) </v>
      </c>
      <c r="F3192" s="209">
        <f xml:space="preserve"> Calc!F$2056</f>
        <v>0</v>
      </c>
      <c r="G3192" s="208" t="str">
        <f xml:space="preserve"> Calc!G$2056</f>
        <v>£m</v>
      </c>
      <c r="H3192" s="209"/>
    </row>
    <row r="3193" spans="1:8" s="208" customFormat="1" hidden="1" outlineLevel="2" x14ac:dyDescent="0.2">
      <c r="A3193" s="217"/>
      <c r="B3193" s="217"/>
      <c r="C3193" s="218"/>
      <c r="D3193" s="219"/>
      <c r="E3193" s="208" t="str">
        <f xml:space="preserve"> Calc!E$2057</f>
        <v xml:space="preserve">Ofwat - PR24 Price control deliverables (PCD) revenue adjustment not eligible for tax uplift in 2027-28 CPIH FYA prices (WN) </v>
      </c>
      <c r="F3193" s="209">
        <f xml:space="preserve"> Calc!F$2057</f>
        <v>0</v>
      </c>
      <c r="G3193" s="208" t="str">
        <f xml:space="preserve"> Calc!G$2057</f>
        <v>£m</v>
      </c>
      <c r="H3193" s="209"/>
    </row>
    <row r="3194" spans="1:8" s="208" customFormat="1" hidden="1" outlineLevel="2" x14ac:dyDescent="0.2">
      <c r="A3194" s="217"/>
      <c r="B3194" s="217"/>
      <c r="C3194" s="218"/>
      <c r="D3194" s="219"/>
      <c r="E3194" s="208" t="str">
        <f xml:space="preserve"> Calc!E$2058</f>
        <v xml:space="preserve">Ofwat - PR24 Price control deliverables (PCD) revenue adjustment not eligible for tax uplift in 2027-28 CPIH FYA prices (WWN) </v>
      </c>
      <c r="F3194" s="209">
        <f xml:space="preserve"> Calc!F$2058</f>
        <v>0</v>
      </c>
      <c r="G3194" s="208" t="str">
        <f xml:space="preserve"> Calc!G$2058</f>
        <v>£m</v>
      </c>
      <c r="H3194" s="209"/>
    </row>
    <row r="3195" spans="1:8" s="208" customFormat="1" hidden="1" outlineLevel="2" x14ac:dyDescent="0.2">
      <c r="A3195" s="217"/>
      <c r="B3195" s="217"/>
      <c r="C3195" s="218"/>
      <c r="D3195" s="219"/>
      <c r="E3195" s="208" t="str">
        <f xml:space="preserve"> Calc!E$2059</f>
        <v xml:space="preserve">Ofwat - PR24 Price control deliverables (PCD) revenue adjustment not eligible for tax uplift in 2027-28 CPIH FYA prices (BR) </v>
      </c>
      <c r="F3195" s="209">
        <f xml:space="preserve"> Calc!F$2059</f>
        <v>0</v>
      </c>
      <c r="G3195" s="208" t="str">
        <f xml:space="preserve"> Calc!G$2059</f>
        <v>£m</v>
      </c>
      <c r="H3195" s="209"/>
    </row>
    <row r="3196" spans="1:8" s="208" customFormat="1" hidden="1" outlineLevel="2" x14ac:dyDescent="0.2">
      <c r="A3196" s="217"/>
      <c r="B3196" s="217"/>
      <c r="C3196" s="218"/>
      <c r="D3196" s="219"/>
      <c r="E3196" s="208" t="str">
        <f xml:space="preserve"> Calc!E$2060</f>
        <v xml:space="preserve">Ofwat - PR24 Price control deliverables (PCD) revenue adjustment not eligible for tax uplift in 2027-28 CPIH FYA prices (ADDN1) </v>
      </c>
      <c r="F3196" s="209">
        <f xml:space="preserve"> Calc!F$2060</f>
        <v>0</v>
      </c>
      <c r="G3196" s="208" t="str">
        <f xml:space="preserve"> Calc!G$2060</f>
        <v>£m</v>
      </c>
      <c r="H3196" s="209"/>
    </row>
    <row r="3197" spans="1:8" s="208" customFormat="1" hidden="1" outlineLevel="2" x14ac:dyDescent="0.2">
      <c r="A3197" s="217"/>
      <c r="B3197" s="217"/>
      <c r="C3197" s="218"/>
      <c r="D3197" s="219"/>
      <c r="E3197" s="208" t="str">
        <f xml:space="preserve"> Calc!E$2061</f>
        <v xml:space="preserve">Ofwat - PR24 Price control deliverables (PCD) revenue adjustment not eligible for tax uplift in 2027-28 CPIH FYA prices (ADDN2) </v>
      </c>
      <c r="F3197" s="209">
        <f xml:space="preserve"> Calc!F$2061</f>
        <v>0</v>
      </c>
      <c r="G3197" s="208" t="str">
        <f xml:space="preserve"> Calc!G$2061</f>
        <v>£m</v>
      </c>
      <c r="H3197" s="209"/>
    </row>
    <row r="3198" spans="1:8" s="208" customFormat="1" hidden="1" outlineLevel="2" x14ac:dyDescent="0.2">
      <c r="A3198" s="217"/>
      <c r="B3198" s="217"/>
      <c r="C3198" s="218"/>
      <c r="D3198" s="219"/>
      <c r="E3198" s="208" t="str">
        <f xml:space="preserve"> Calc!E$2062</f>
        <v xml:space="preserve">Ofwat - PR24 Price control deliverables (PCD) revenue adjustment not eligible for tax uplift in 2027-28 CPIH FYA prices (Residential retail) </v>
      </c>
      <c r="F3198" s="209">
        <f xml:space="preserve"> Calc!F$2062</f>
        <v>0</v>
      </c>
      <c r="G3198" s="208" t="str">
        <f xml:space="preserve"> Calc!G$2062</f>
        <v>£m</v>
      </c>
      <c r="H3198" s="209"/>
    </row>
    <row r="3199" spans="1:8" s="208" customFormat="1" hidden="1" outlineLevel="2" x14ac:dyDescent="0.2">
      <c r="A3199" s="217"/>
      <c r="B3199" s="217"/>
      <c r="C3199" s="218"/>
      <c r="D3199" s="219"/>
      <c r="E3199" s="208" t="str">
        <f xml:space="preserve"> Calc!E$2063</f>
        <v xml:space="preserve">Ofwat - PR24 Price control deliverables (PCD) revenue adjustment not eligible for tax uplift in 2027-28 CPIH FYA prices (Business retail) </v>
      </c>
      <c r="F3199" s="209">
        <f xml:space="preserve"> Calc!F$2063</f>
        <v>0</v>
      </c>
      <c r="G3199" s="208" t="str">
        <f xml:space="preserve"> Calc!G$2063</f>
        <v>£m</v>
      </c>
      <c r="H3199" s="209"/>
    </row>
    <row r="3200" spans="1:8" hidden="1" outlineLevel="2" x14ac:dyDescent="0.2">
      <c r="A3200" s="3"/>
      <c r="B3200" s="3"/>
      <c r="C3200" s="10"/>
      <c r="D3200" s="11"/>
      <c r="E3200" s="211" t="s">
        <v>428</v>
      </c>
      <c r="F3200" s="212">
        <f xml:space="preserve"> INDEX( $F$3192:$F$3199,MATCH("*(WR)*", $E$3192:$E$3199,0 ))</f>
        <v>0</v>
      </c>
      <c r="G3200" s="211" t="s">
        <v>199</v>
      </c>
      <c r="H3200" s="4"/>
    </row>
    <row r="3201" spans="1:8" hidden="1" outlineLevel="2" x14ac:dyDescent="0.2"/>
    <row r="3202" spans="1:8" hidden="1" outlineLevel="2" x14ac:dyDescent="0.2"/>
    <row r="3203" spans="1:8" hidden="1" outlineLevel="2" x14ac:dyDescent="0.2">
      <c r="B3203" s="33" t="s">
        <v>1163</v>
      </c>
    </row>
    <row r="3204" spans="1:8" s="208" customFormat="1" hidden="1" outlineLevel="2" x14ac:dyDescent="0.2">
      <c r="A3204" s="217"/>
      <c r="B3204" s="217"/>
      <c r="C3204" s="218"/>
      <c r="D3204" s="219"/>
      <c r="E3204" s="208" t="str">
        <f xml:space="preserve"> Calc!E$2083</f>
        <v xml:space="preserve">Ofwat - PR24 Wastewater enhancement revenue adjustment not eligible for tax uplift in 2027-28 CPIH FYA prices (WR) </v>
      </c>
      <c r="F3204" s="209">
        <f xml:space="preserve"> Calc!F$2083</f>
        <v>0</v>
      </c>
      <c r="G3204" s="208" t="str">
        <f xml:space="preserve"> Calc!G$2083</f>
        <v>£m</v>
      </c>
      <c r="H3204" s="209"/>
    </row>
    <row r="3205" spans="1:8" s="208" customFormat="1" hidden="1" outlineLevel="2" x14ac:dyDescent="0.2">
      <c r="A3205" s="217"/>
      <c r="B3205" s="217"/>
      <c r="C3205" s="218"/>
      <c r="D3205" s="219"/>
      <c r="E3205" s="208" t="str">
        <f xml:space="preserve"> Calc!E$2084</f>
        <v xml:space="preserve">Ofwat - PR24 Wastewater enhancement revenue adjustment not eligible for tax uplift in 2027-28 CPIH FYA prices (WN) </v>
      </c>
      <c r="F3205" s="209">
        <f xml:space="preserve"> Calc!F$2084</f>
        <v>0</v>
      </c>
      <c r="G3205" s="208" t="str">
        <f xml:space="preserve"> Calc!G$2084</f>
        <v>£m</v>
      </c>
      <c r="H3205" s="209"/>
    </row>
    <row r="3206" spans="1:8" s="208" customFormat="1" hidden="1" outlineLevel="2" x14ac:dyDescent="0.2">
      <c r="A3206" s="217"/>
      <c r="B3206" s="217"/>
      <c r="C3206" s="218"/>
      <c r="D3206" s="219"/>
      <c r="E3206" s="208" t="str">
        <f xml:space="preserve"> Calc!E$2085</f>
        <v xml:space="preserve">Ofwat - PR24 Wastewater enhancement revenue adjustment not eligible for tax uplift in 2027-28 CPIH FYA prices (WWN) </v>
      </c>
      <c r="F3206" s="209">
        <f xml:space="preserve"> Calc!F$2085</f>
        <v>0</v>
      </c>
      <c r="G3206" s="208" t="str">
        <f xml:space="preserve"> Calc!G$2085</f>
        <v>£m</v>
      </c>
      <c r="H3206" s="209"/>
    </row>
    <row r="3207" spans="1:8" s="208" customFormat="1" hidden="1" outlineLevel="2" x14ac:dyDescent="0.2">
      <c r="A3207" s="217"/>
      <c r="B3207" s="217"/>
      <c r="C3207" s="218"/>
      <c r="D3207" s="219"/>
      <c r="E3207" s="208" t="str">
        <f xml:space="preserve"> Calc!E$2086</f>
        <v xml:space="preserve">Ofwat - PR24 Wastewater enhancement revenue adjustment not eligible for tax uplift in 2027-28 CPIH FYA prices (BR) </v>
      </c>
      <c r="F3207" s="209">
        <f xml:space="preserve"> Calc!F$2086</f>
        <v>0</v>
      </c>
      <c r="G3207" s="208" t="str">
        <f xml:space="preserve"> Calc!G$2086</f>
        <v>£m</v>
      </c>
      <c r="H3207" s="209"/>
    </row>
    <row r="3208" spans="1:8" s="208" customFormat="1" hidden="1" outlineLevel="2" x14ac:dyDescent="0.2">
      <c r="A3208" s="217"/>
      <c r="B3208" s="217"/>
      <c r="C3208" s="218"/>
      <c r="D3208" s="219"/>
      <c r="E3208" s="208" t="str">
        <f xml:space="preserve"> Calc!E$2087</f>
        <v xml:space="preserve">Ofwat - PR24 Wastewater enhancement revenue adjustment not eligible for tax uplift in 2027-28 CPIH FYA prices (ADDN1) </v>
      </c>
      <c r="F3208" s="209">
        <f xml:space="preserve"> Calc!F$2087</f>
        <v>0</v>
      </c>
      <c r="G3208" s="208" t="str">
        <f xml:space="preserve"> Calc!G$2087</f>
        <v>£m</v>
      </c>
      <c r="H3208" s="209"/>
    </row>
    <row r="3209" spans="1:8" s="208" customFormat="1" hidden="1" outlineLevel="2" x14ac:dyDescent="0.2">
      <c r="A3209" s="217"/>
      <c r="B3209" s="217"/>
      <c r="C3209" s="218"/>
      <c r="D3209" s="219"/>
      <c r="E3209" s="208" t="str">
        <f xml:space="preserve"> Calc!E$2088</f>
        <v xml:space="preserve">Ofwat - PR24 Wastewater enhancement revenue adjustment not eligible for tax uplift in 2027-28 CPIH FYA prices (ADDN2) </v>
      </c>
      <c r="F3209" s="209">
        <f xml:space="preserve"> Calc!F$2088</f>
        <v>0</v>
      </c>
      <c r="G3209" s="208" t="str">
        <f xml:space="preserve"> Calc!G$2088</f>
        <v>£m</v>
      </c>
      <c r="H3209" s="209"/>
    </row>
    <row r="3210" spans="1:8" s="208" customFormat="1" hidden="1" outlineLevel="2" x14ac:dyDescent="0.2">
      <c r="A3210" s="217"/>
      <c r="B3210" s="217"/>
      <c r="C3210" s="218"/>
      <c r="D3210" s="219"/>
      <c r="E3210" s="208" t="str">
        <f xml:space="preserve"> Calc!E$2089</f>
        <v xml:space="preserve">Ofwat - PR24 Wastewater enhancement revenue adjustment not eligible for tax uplift in 2027-28 CPIH FYA prices (Residential retail) </v>
      </c>
      <c r="F3210" s="209">
        <f xml:space="preserve"> Calc!F$2089</f>
        <v>0</v>
      </c>
      <c r="G3210" s="208" t="str">
        <f xml:space="preserve"> Calc!G$2089</f>
        <v>£m</v>
      </c>
      <c r="H3210" s="209"/>
    </row>
    <row r="3211" spans="1:8" s="208" customFormat="1" hidden="1" outlineLevel="2" x14ac:dyDescent="0.2">
      <c r="A3211" s="217"/>
      <c r="B3211" s="217"/>
      <c r="C3211" s="218"/>
      <c r="D3211" s="219"/>
      <c r="E3211" s="208" t="str">
        <f xml:space="preserve"> Calc!E$2090</f>
        <v xml:space="preserve">Ofwat - PR24 Wastewater enhancement revenue adjustment not eligible for tax uplift in 2027-28 CPIH FYA prices (Business retail) </v>
      </c>
      <c r="F3211" s="209">
        <f xml:space="preserve"> Calc!F$2090</f>
        <v>0</v>
      </c>
      <c r="G3211" s="208" t="str">
        <f xml:space="preserve"> Calc!G$2090</f>
        <v>£m</v>
      </c>
      <c r="H3211" s="209"/>
    </row>
    <row r="3212" spans="1:8" hidden="1" outlineLevel="2" x14ac:dyDescent="0.2">
      <c r="A3212" s="3"/>
      <c r="B3212" s="3"/>
      <c r="C3212" s="10"/>
      <c r="D3212" s="11"/>
      <c r="E3212" s="211" t="s">
        <v>1163</v>
      </c>
      <c r="F3212" s="212">
        <f xml:space="preserve"> INDEX( $F$3204:$F$3211,MATCH("*(WR)*", $E$3204:$E$3211,0 ))</f>
        <v>0</v>
      </c>
      <c r="G3212" s="211" t="s">
        <v>199</v>
      </c>
      <c r="H3212" s="4"/>
    </row>
    <row r="3213" spans="1:8" hidden="1" outlineLevel="2" x14ac:dyDescent="0.2"/>
    <row r="3214" spans="1:8" hidden="1" outlineLevel="2" x14ac:dyDescent="0.2"/>
    <row r="3215" spans="1:8" hidden="1" outlineLevel="2" x14ac:dyDescent="0.2"/>
    <row r="3216" spans="1:8" s="21" customFormat="1" hidden="1" outlineLevel="2" x14ac:dyDescent="0.2">
      <c r="A3216" s="17"/>
      <c r="B3216" s="17"/>
      <c r="C3216" s="24"/>
      <c r="D3216" s="32" t="s">
        <v>891</v>
      </c>
    </row>
    <row r="3217" spans="1:8" hidden="1" outlineLevel="2" x14ac:dyDescent="0.2"/>
    <row r="3218" spans="1:8" hidden="1" outlineLevel="2" x14ac:dyDescent="0.2">
      <c r="B3218" s="33" t="s">
        <v>959</v>
      </c>
    </row>
    <row r="3219" spans="1:8" s="208" customFormat="1" hidden="1" outlineLevel="2" x14ac:dyDescent="0.2">
      <c r="A3219" s="217"/>
      <c r="B3219" s="217"/>
      <c r="C3219" s="218"/>
      <c r="D3219" s="219"/>
      <c r="E3219" s="208" t="str">
        <f xml:space="preserve"> Calc!E$1516</f>
        <v xml:space="preserve">Ofwat - PR24 ODI revenue adjustment not eligible for tax uplift in 2027-28 CPIH FYA prices (WR) </v>
      </c>
      <c r="F3219" s="209">
        <f xml:space="preserve"> Calc!F$1516</f>
        <v>0</v>
      </c>
      <c r="G3219" s="208" t="str">
        <f xml:space="preserve"> Calc!G$1516</f>
        <v>£m</v>
      </c>
      <c r="H3219" s="209"/>
    </row>
    <row r="3220" spans="1:8" s="208" customFormat="1" hidden="1" outlineLevel="2" x14ac:dyDescent="0.2">
      <c r="A3220" s="217"/>
      <c r="B3220" s="217"/>
      <c r="C3220" s="218"/>
      <c r="D3220" s="219"/>
      <c r="E3220" s="208" t="str">
        <f xml:space="preserve"> Calc!E$1517</f>
        <v xml:space="preserve">Ofwat - PR24 ODI revenue adjustment not eligible for tax uplift in 2027-28 CPIH FYA prices (WN) </v>
      </c>
      <c r="F3220" s="209">
        <f xml:space="preserve"> Calc!F$1517</f>
        <v>0</v>
      </c>
      <c r="G3220" s="208" t="str">
        <f xml:space="preserve"> Calc!G$1517</f>
        <v>£m</v>
      </c>
      <c r="H3220" s="209"/>
    </row>
    <row r="3221" spans="1:8" s="208" customFormat="1" hidden="1" outlineLevel="2" x14ac:dyDescent="0.2">
      <c r="A3221" s="217"/>
      <c r="B3221" s="217"/>
      <c r="C3221" s="218"/>
      <c r="D3221" s="219"/>
      <c r="E3221" s="208" t="str">
        <f xml:space="preserve"> Calc!E$1518</f>
        <v xml:space="preserve">Ofwat - PR24 ODI revenue adjustment not eligible for tax uplift in 2027-28 CPIH FYA prices (WWN) </v>
      </c>
      <c r="F3221" s="209">
        <f xml:space="preserve"> Calc!F$1518</f>
        <v>0</v>
      </c>
      <c r="G3221" s="208" t="str">
        <f xml:space="preserve"> Calc!G$1518</f>
        <v>£m</v>
      </c>
      <c r="H3221" s="209"/>
    </row>
    <row r="3222" spans="1:8" s="208" customFormat="1" hidden="1" outlineLevel="2" x14ac:dyDescent="0.2">
      <c r="A3222" s="217"/>
      <c r="B3222" s="217"/>
      <c r="C3222" s="218"/>
      <c r="D3222" s="219"/>
      <c r="E3222" s="208" t="str">
        <f xml:space="preserve"> Calc!E$1519</f>
        <v xml:space="preserve">Ofwat - PR24 ODI revenue adjustment not eligible for tax uplift in 2027-28 CPIH FYA prices (BR) </v>
      </c>
      <c r="F3222" s="209">
        <f xml:space="preserve"> Calc!F$1519</f>
        <v>0</v>
      </c>
      <c r="G3222" s="208" t="str">
        <f xml:space="preserve"> Calc!G$1519</f>
        <v>£m</v>
      </c>
      <c r="H3222" s="209"/>
    </row>
    <row r="3223" spans="1:8" s="208" customFormat="1" hidden="1" outlineLevel="2" x14ac:dyDescent="0.2">
      <c r="A3223" s="217"/>
      <c r="B3223" s="217"/>
      <c r="C3223" s="218"/>
      <c r="D3223" s="219"/>
      <c r="E3223" s="208" t="str">
        <f xml:space="preserve"> Calc!E$1520</f>
        <v xml:space="preserve">Ofwat - PR24 ODI revenue adjustment not eligible for tax uplift in 2027-28 CPIH FYA prices (ADDN1) </v>
      </c>
      <c r="F3223" s="209">
        <f xml:space="preserve"> Calc!F$1520</f>
        <v>0</v>
      </c>
      <c r="G3223" s="208" t="str">
        <f xml:space="preserve"> Calc!G$1520</f>
        <v>£m</v>
      </c>
      <c r="H3223" s="209"/>
    </row>
    <row r="3224" spans="1:8" s="208" customFormat="1" hidden="1" outlineLevel="2" x14ac:dyDescent="0.2">
      <c r="A3224" s="217"/>
      <c r="B3224" s="217"/>
      <c r="C3224" s="218"/>
      <c r="D3224" s="219"/>
      <c r="E3224" s="208" t="str">
        <f xml:space="preserve"> Calc!E$1521</f>
        <v xml:space="preserve">Ofwat - PR24 ODI revenue adjustment not eligible for tax uplift in 2027-28 CPIH FYA prices (ADDN2) </v>
      </c>
      <c r="F3224" s="209">
        <f xml:space="preserve"> Calc!F$1521</f>
        <v>0</v>
      </c>
      <c r="G3224" s="208" t="str">
        <f xml:space="preserve"> Calc!G$1521</f>
        <v>£m</v>
      </c>
      <c r="H3224" s="209"/>
    </row>
    <row r="3225" spans="1:8" s="208" customFormat="1" hidden="1" outlineLevel="2" x14ac:dyDescent="0.2">
      <c r="A3225" s="217"/>
      <c r="B3225" s="217"/>
      <c r="C3225" s="218"/>
      <c r="D3225" s="219"/>
      <c r="E3225" s="208" t="str">
        <f xml:space="preserve"> Calc!E$1522</f>
        <v xml:space="preserve">Ofwat - PR24 ODI revenue adjustment not eligible for tax uplift in 2027-28 CPIH FYA prices (Residential retail) </v>
      </c>
      <c r="F3225" s="209">
        <f xml:space="preserve"> Calc!F$1522</f>
        <v>0</v>
      </c>
      <c r="G3225" s="208" t="str">
        <f xml:space="preserve"> Calc!G$1522</f>
        <v>£m</v>
      </c>
      <c r="H3225" s="209"/>
    </row>
    <row r="3226" spans="1:8" s="208" customFormat="1" hidden="1" outlineLevel="2" x14ac:dyDescent="0.2">
      <c r="A3226" s="217"/>
      <c r="B3226" s="217"/>
      <c r="C3226" s="218"/>
      <c r="D3226" s="219"/>
      <c r="E3226" s="208" t="str">
        <f xml:space="preserve"> Calc!E$1523</f>
        <v xml:space="preserve">Ofwat - PR24 ODI revenue adjustment not eligible for tax uplift in 2027-28 CPIH FYA prices (Business retail) </v>
      </c>
      <c r="F3226" s="209">
        <f xml:space="preserve"> Calc!F$1523</f>
        <v>0</v>
      </c>
      <c r="G3226" s="208" t="str">
        <f xml:space="preserve"> Calc!G$1523</f>
        <v>£m</v>
      </c>
      <c r="H3226" s="209"/>
    </row>
    <row r="3227" spans="1:8" hidden="1" outlineLevel="2" x14ac:dyDescent="0.2">
      <c r="A3227" s="3"/>
      <c r="B3227" s="3"/>
      <c r="C3227" s="10"/>
      <c r="D3227" s="11"/>
      <c r="E3227" s="211" t="s">
        <v>959</v>
      </c>
      <c r="F3227" s="212">
        <f xml:space="preserve"> INDEX( $F$3219:$F$3226,MATCH("*(WN)*", $E$3219:$E$3226,0 ))</f>
        <v>0</v>
      </c>
      <c r="G3227" s="211" t="s">
        <v>199</v>
      </c>
      <c r="H3227" s="4"/>
    </row>
    <row r="3228" spans="1:8" hidden="1" outlineLevel="2" x14ac:dyDescent="0.2"/>
    <row r="3229" spans="1:8" hidden="1" outlineLevel="2" x14ac:dyDescent="0.2"/>
    <row r="3230" spans="1:8" hidden="1" outlineLevel="2" x14ac:dyDescent="0.2">
      <c r="B3230" s="33" t="s">
        <v>1384</v>
      </c>
    </row>
    <row r="3231" spans="1:8" s="208" customFormat="1" hidden="1" outlineLevel="2" x14ac:dyDescent="0.2">
      <c r="A3231" s="217"/>
      <c r="B3231" s="217"/>
      <c r="C3231" s="218"/>
      <c r="D3231" s="219"/>
      <c r="E3231" s="208" t="str">
        <f xml:space="preserve"> Calc!E$1570</f>
        <v xml:space="preserve">Ofwat - PR24 Delayed delivery cashflow mechanism (DDCM) revenue adjustment not eligible for tax uplift in 2027-28 CPIH FYA prices (WR) </v>
      </c>
      <c r="F3231" s="209">
        <f xml:space="preserve"> Calc!F$1570</f>
        <v>0</v>
      </c>
      <c r="G3231" s="208" t="str">
        <f xml:space="preserve"> Calc!G$1570</f>
        <v>£m</v>
      </c>
      <c r="H3231" s="209"/>
    </row>
    <row r="3232" spans="1:8" s="208" customFormat="1" hidden="1" outlineLevel="2" x14ac:dyDescent="0.2">
      <c r="A3232" s="217"/>
      <c r="B3232" s="217"/>
      <c r="C3232" s="218"/>
      <c r="D3232" s="219"/>
      <c r="E3232" s="208" t="str">
        <f xml:space="preserve"> Calc!E$1571</f>
        <v xml:space="preserve">Ofwat - PR24 Delayed delivery cashflow mechanism (DDCM) revenue adjustment not eligible for tax uplift in 2027-28 CPIH FYA prices (WN) </v>
      </c>
      <c r="F3232" s="209">
        <f xml:space="preserve"> Calc!F$1571</f>
        <v>0</v>
      </c>
      <c r="G3232" s="208" t="str">
        <f xml:space="preserve"> Calc!G$1571</f>
        <v>£m</v>
      </c>
      <c r="H3232" s="209"/>
    </row>
    <row r="3233" spans="1:8" s="208" customFormat="1" hidden="1" outlineLevel="2" x14ac:dyDescent="0.2">
      <c r="A3233" s="217"/>
      <c r="B3233" s="217"/>
      <c r="C3233" s="218"/>
      <c r="D3233" s="219"/>
      <c r="E3233" s="208" t="str">
        <f xml:space="preserve"> Calc!E$1572</f>
        <v xml:space="preserve">Ofwat - PR24 Delayed delivery cashflow mechanism (DDCM) revenue adjustment not eligible for tax uplift in 2027-28 CPIH FYA prices (WWN) </v>
      </c>
      <c r="F3233" s="209">
        <f xml:space="preserve"> Calc!F$1572</f>
        <v>0</v>
      </c>
      <c r="G3233" s="208" t="str">
        <f xml:space="preserve"> Calc!G$1572</f>
        <v>£m</v>
      </c>
      <c r="H3233" s="209"/>
    </row>
    <row r="3234" spans="1:8" s="208" customFormat="1" hidden="1" outlineLevel="2" x14ac:dyDescent="0.2">
      <c r="A3234" s="217"/>
      <c r="B3234" s="217"/>
      <c r="C3234" s="218"/>
      <c r="D3234" s="219"/>
      <c r="E3234" s="208" t="str">
        <f xml:space="preserve"> Calc!E$1573</f>
        <v xml:space="preserve">Ofwat - PR24 Delayed delivery cashflow mechanism (DDCM) revenue adjustment not eligible for tax uplift in 2027-28 CPIH FYA prices (BR) </v>
      </c>
      <c r="F3234" s="209">
        <f xml:space="preserve"> Calc!F$1573</f>
        <v>0</v>
      </c>
      <c r="G3234" s="208" t="str">
        <f xml:space="preserve"> Calc!G$1573</f>
        <v>£m</v>
      </c>
      <c r="H3234" s="209"/>
    </row>
    <row r="3235" spans="1:8" s="208" customFormat="1" hidden="1" outlineLevel="2" x14ac:dyDescent="0.2">
      <c r="A3235" s="217"/>
      <c r="B3235" s="217"/>
      <c r="C3235" s="218"/>
      <c r="D3235" s="219"/>
      <c r="E3235" s="208" t="str">
        <f xml:space="preserve"> Calc!E$1574</f>
        <v xml:space="preserve">Ofwat - PR24 Delayed delivery cashflow mechanism (DDCM) revenue adjustment not eligible for tax uplift in 2027-28 CPIH FYA prices (ADDN1) </v>
      </c>
      <c r="F3235" s="209">
        <f xml:space="preserve"> Calc!F$1574</f>
        <v>0</v>
      </c>
      <c r="G3235" s="208" t="str">
        <f xml:space="preserve"> Calc!G$1574</f>
        <v>£m</v>
      </c>
      <c r="H3235" s="209"/>
    </row>
    <row r="3236" spans="1:8" s="208" customFormat="1" hidden="1" outlineLevel="2" x14ac:dyDescent="0.2">
      <c r="A3236" s="217"/>
      <c r="B3236" s="217"/>
      <c r="C3236" s="218"/>
      <c r="D3236" s="219"/>
      <c r="E3236" s="208" t="str">
        <f xml:space="preserve"> Calc!E$1575</f>
        <v xml:space="preserve">Ofwat - PR24 Delayed delivery cashflow mechanism (DDCM) revenue adjustment not eligible for tax uplift in 2027-28 CPIH FYA prices (ADDN2) </v>
      </c>
      <c r="F3236" s="209">
        <f xml:space="preserve"> Calc!F$1575</f>
        <v>0</v>
      </c>
      <c r="G3236" s="208" t="str">
        <f xml:space="preserve"> Calc!G$1575</f>
        <v>£m</v>
      </c>
      <c r="H3236" s="209"/>
    </row>
    <row r="3237" spans="1:8" s="208" customFormat="1" hidden="1" outlineLevel="2" x14ac:dyDescent="0.2">
      <c r="A3237" s="217"/>
      <c r="B3237" s="217"/>
      <c r="C3237" s="218"/>
      <c r="D3237" s="219"/>
      <c r="E3237" s="208" t="str">
        <f xml:space="preserve"> Calc!E$1576</f>
        <v xml:space="preserve">Ofwat - PR24 Delayed delivery cashflow mechanism (DDCM) revenue adjustment not eligible for tax uplift in 2027-28 CPIH FYA prices (Residential retail) </v>
      </c>
      <c r="F3237" s="209">
        <f xml:space="preserve"> Calc!F$1576</f>
        <v>0</v>
      </c>
      <c r="G3237" s="208" t="str">
        <f xml:space="preserve"> Calc!G$1576</f>
        <v>£m</v>
      </c>
      <c r="H3237" s="209"/>
    </row>
    <row r="3238" spans="1:8" s="208" customFormat="1" hidden="1" outlineLevel="2" x14ac:dyDescent="0.2">
      <c r="A3238" s="217"/>
      <c r="B3238" s="217"/>
      <c r="C3238" s="218"/>
      <c r="D3238" s="219"/>
      <c r="E3238" s="208" t="str">
        <f xml:space="preserve"> Calc!E$1577</f>
        <v xml:space="preserve">Ofwat - PR24 Delayed delivery cashflow mechanism (DDCM) revenue adjustment not eligible for tax uplift in 2027-28 CPIH FYA prices (Business retail) </v>
      </c>
      <c r="F3238" s="209">
        <f xml:space="preserve"> Calc!F$1577</f>
        <v>0</v>
      </c>
      <c r="G3238" s="208" t="str">
        <f xml:space="preserve"> Calc!G$1577</f>
        <v>£m</v>
      </c>
      <c r="H3238" s="209"/>
    </row>
    <row r="3239" spans="1:8" hidden="1" outlineLevel="2" x14ac:dyDescent="0.2">
      <c r="A3239" s="3"/>
      <c r="B3239" s="3"/>
      <c r="C3239" s="10"/>
      <c r="D3239" s="11"/>
      <c r="E3239" s="211" t="s">
        <v>1384</v>
      </c>
      <c r="F3239" s="212">
        <f xml:space="preserve"> INDEX( $F$3231:$F$3238,MATCH("*(WN)*", $E$3231:$E$3238,0 ))</f>
        <v>0</v>
      </c>
      <c r="G3239" s="211" t="s">
        <v>199</v>
      </c>
      <c r="H3239" s="4"/>
    </row>
    <row r="3240" spans="1:8" hidden="1" outlineLevel="2" x14ac:dyDescent="0.2"/>
    <row r="3241" spans="1:8" hidden="1" outlineLevel="2" x14ac:dyDescent="0.2"/>
    <row r="3242" spans="1:8" hidden="1" outlineLevel="2" x14ac:dyDescent="0.2">
      <c r="B3242" s="33" t="s">
        <v>259</v>
      </c>
    </row>
    <row r="3243" spans="1:8" s="208" customFormat="1" hidden="1" outlineLevel="2" x14ac:dyDescent="0.2">
      <c r="A3243" s="217"/>
      <c r="B3243" s="217"/>
      <c r="C3243" s="218"/>
      <c r="D3243" s="219"/>
      <c r="E3243" s="208" t="str">
        <f xml:space="preserve"> Calc!E$1678</f>
        <v xml:space="preserve">Ofwat - PR24 Business retail revenue adjustment not eligible for tax uplift in 2027-28 CPIH FYA prices (WR) </v>
      </c>
      <c r="F3243" s="209">
        <f xml:space="preserve"> Calc!F$1678</f>
        <v>0</v>
      </c>
      <c r="G3243" s="208" t="str">
        <f xml:space="preserve"> Calc!G$1678</f>
        <v>£m</v>
      </c>
      <c r="H3243" s="209"/>
    </row>
    <row r="3244" spans="1:8" s="208" customFormat="1" hidden="1" outlineLevel="2" x14ac:dyDescent="0.2">
      <c r="A3244" s="217"/>
      <c r="B3244" s="217"/>
      <c r="C3244" s="218"/>
      <c r="D3244" s="219"/>
      <c r="E3244" s="208" t="str">
        <f xml:space="preserve"> Calc!E$1679</f>
        <v xml:space="preserve">Ofwat - PR24 Business retail revenue adjustment not eligible for tax uplift in 2027-28 CPIH FYA prices (WN) </v>
      </c>
      <c r="F3244" s="209">
        <f xml:space="preserve"> Calc!F$1679</f>
        <v>0</v>
      </c>
      <c r="G3244" s="208" t="str">
        <f xml:space="preserve"> Calc!G$1679</f>
        <v>£m</v>
      </c>
      <c r="H3244" s="209"/>
    </row>
    <row r="3245" spans="1:8" s="208" customFormat="1" hidden="1" outlineLevel="2" x14ac:dyDescent="0.2">
      <c r="A3245" s="217"/>
      <c r="B3245" s="217"/>
      <c r="C3245" s="218"/>
      <c r="D3245" s="219"/>
      <c r="E3245" s="208" t="str">
        <f xml:space="preserve"> Calc!E$1680</f>
        <v xml:space="preserve">Ofwat - PR24 Business retail revenue adjustment not eligible for tax uplift in 2027-28 CPIH FYA prices (WWN) </v>
      </c>
      <c r="F3245" s="209">
        <f xml:space="preserve"> Calc!F$1680</f>
        <v>0</v>
      </c>
      <c r="G3245" s="208" t="str">
        <f xml:space="preserve"> Calc!G$1680</f>
        <v>£m</v>
      </c>
      <c r="H3245" s="209"/>
    </row>
    <row r="3246" spans="1:8" s="208" customFormat="1" hidden="1" outlineLevel="2" x14ac:dyDescent="0.2">
      <c r="A3246" s="217"/>
      <c r="B3246" s="217"/>
      <c r="C3246" s="218"/>
      <c r="D3246" s="219"/>
      <c r="E3246" s="208" t="str">
        <f xml:space="preserve"> Calc!E$1681</f>
        <v xml:space="preserve">Ofwat - PR24 Business retail revenue adjustment not eligible for tax uplift in 2027-28 CPIH FYA prices (BR) </v>
      </c>
      <c r="F3246" s="209">
        <f xml:space="preserve"> Calc!F$1681</f>
        <v>0</v>
      </c>
      <c r="G3246" s="208" t="str">
        <f xml:space="preserve"> Calc!G$1681</f>
        <v>£m</v>
      </c>
      <c r="H3246" s="209"/>
    </row>
    <row r="3247" spans="1:8" s="208" customFormat="1" hidden="1" outlineLevel="2" x14ac:dyDescent="0.2">
      <c r="A3247" s="217"/>
      <c r="B3247" s="217"/>
      <c r="C3247" s="218"/>
      <c r="D3247" s="219"/>
      <c r="E3247" s="208" t="str">
        <f xml:space="preserve"> Calc!E$1682</f>
        <v xml:space="preserve">Ofwat - PR24 Business retail revenue adjustment not eligible for tax uplift in 2027-28 CPIH FYA prices (ADDN1) </v>
      </c>
      <c r="F3247" s="209">
        <f xml:space="preserve"> Calc!F$1682</f>
        <v>0</v>
      </c>
      <c r="G3247" s="208" t="str">
        <f xml:space="preserve"> Calc!G$1682</f>
        <v>£m</v>
      </c>
      <c r="H3247" s="209"/>
    </row>
    <row r="3248" spans="1:8" s="208" customFormat="1" hidden="1" outlineLevel="2" x14ac:dyDescent="0.2">
      <c r="A3248" s="217"/>
      <c r="B3248" s="217"/>
      <c r="C3248" s="218"/>
      <c r="D3248" s="219"/>
      <c r="E3248" s="208" t="str">
        <f xml:space="preserve"> Calc!E$1683</f>
        <v xml:space="preserve">Ofwat - PR24 Business retail revenue adjustment not eligible for tax uplift in 2027-28 CPIH FYA prices (ADDN2) </v>
      </c>
      <c r="F3248" s="209">
        <f xml:space="preserve"> Calc!F$1683</f>
        <v>0</v>
      </c>
      <c r="G3248" s="208" t="str">
        <f xml:space="preserve"> Calc!G$1683</f>
        <v>£m</v>
      </c>
      <c r="H3248" s="209"/>
    </row>
    <row r="3249" spans="1:8" s="208" customFormat="1" hidden="1" outlineLevel="2" x14ac:dyDescent="0.2">
      <c r="A3249" s="217"/>
      <c r="B3249" s="217"/>
      <c r="C3249" s="218"/>
      <c r="D3249" s="219"/>
      <c r="E3249" s="208" t="str">
        <f xml:space="preserve"> Calc!E$1684</f>
        <v xml:space="preserve">Ofwat - PR24 Business retail revenue adjustment not eligible for tax uplift in 2027-28 CPIH FYA prices (Residential retail) </v>
      </c>
      <c r="F3249" s="209">
        <f xml:space="preserve"> Calc!F$1684</f>
        <v>0</v>
      </c>
      <c r="G3249" s="208" t="str">
        <f xml:space="preserve"> Calc!G$1684</f>
        <v>£m</v>
      </c>
      <c r="H3249" s="209"/>
    </row>
    <row r="3250" spans="1:8" s="208" customFormat="1" hidden="1" outlineLevel="2" x14ac:dyDescent="0.2">
      <c r="A3250" s="217"/>
      <c r="B3250" s="217"/>
      <c r="C3250" s="218"/>
      <c r="D3250" s="219"/>
      <c r="E3250" s="208" t="str">
        <f xml:space="preserve"> Calc!E$1685</f>
        <v xml:space="preserve">Ofwat - PR24 Business retail revenue adjustment not eligible for tax uplift in 2027-28 CPIH FYA prices (Business retail) </v>
      </c>
      <c r="F3250" s="209">
        <f xml:space="preserve"> Calc!F$1685</f>
        <v>0</v>
      </c>
      <c r="G3250" s="208" t="str">
        <f xml:space="preserve"> Calc!G$1685</f>
        <v>£m</v>
      </c>
      <c r="H3250" s="209"/>
    </row>
    <row r="3251" spans="1:8" hidden="1" outlineLevel="2" x14ac:dyDescent="0.2">
      <c r="A3251" s="3"/>
      <c r="B3251" s="3"/>
      <c r="C3251" s="10"/>
      <c r="D3251" s="11"/>
      <c r="E3251" s="211" t="s">
        <v>259</v>
      </c>
      <c r="F3251" s="212">
        <f xml:space="preserve"> INDEX( $F$3243:$F$3250,MATCH("*(WN)*", $E$3243:$E$3250,0 ))</f>
        <v>0</v>
      </c>
      <c r="G3251" s="211" t="s">
        <v>199</v>
      </c>
      <c r="H3251" s="4"/>
    </row>
    <row r="3252" spans="1:8" hidden="1" outlineLevel="2" x14ac:dyDescent="0.2"/>
    <row r="3253" spans="1:8" hidden="1" outlineLevel="2" x14ac:dyDescent="0.2"/>
    <row r="3254" spans="1:8" hidden="1" outlineLevel="2" x14ac:dyDescent="0.2">
      <c r="B3254" s="33" t="s">
        <v>2900</v>
      </c>
    </row>
    <row r="3255" spans="1:8" s="208" customFormat="1" hidden="1" outlineLevel="2" x14ac:dyDescent="0.2">
      <c r="A3255" s="217"/>
      <c r="B3255" s="217"/>
      <c r="C3255" s="218"/>
      <c r="D3255" s="219"/>
      <c r="E3255" s="208" t="str">
        <f xml:space="preserve"> Calc!E$1705</f>
        <v xml:space="preserve">Ofwat - PR24 Water trading revenue adjustment not eligible for tax uplift in 2027-28 CPIH FYA prices (WR) </v>
      </c>
      <c r="F3255" s="209">
        <f xml:space="preserve"> Calc!F$1705</f>
        <v>0</v>
      </c>
      <c r="G3255" s="208" t="str">
        <f xml:space="preserve"> Calc!G$1705</f>
        <v>£m</v>
      </c>
      <c r="H3255" s="209"/>
    </row>
    <row r="3256" spans="1:8" s="208" customFormat="1" hidden="1" outlineLevel="2" x14ac:dyDescent="0.2">
      <c r="A3256" s="217"/>
      <c r="B3256" s="217"/>
      <c r="C3256" s="218"/>
      <c r="D3256" s="219"/>
      <c r="E3256" s="208" t="str">
        <f xml:space="preserve"> Calc!E$1706</f>
        <v xml:space="preserve">Ofwat - PR24 Water trading revenue adjustment not eligible for tax uplift in 2027-28 CPIH FYA prices (WN) </v>
      </c>
      <c r="F3256" s="209">
        <f xml:space="preserve"> Calc!F$1706</f>
        <v>0</v>
      </c>
      <c r="G3256" s="208" t="str">
        <f xml:space="preserve"> Calc!G$1706</f>
        <v>£m</v>
      </c>
      <c r="H3256" s="209"/>
    </row>
    <row r="3257" spans="1:8" s="208" customFormat="1" hidden="1" outlineLevel="2" x14ac:dyDescent="0.2">
      <c r="A3257" s="217"/>
      <c r="B3257" s="217"/>
      <c r="C3257" s="218"/>
      <c r="D3257" s="219"/>
      <c r="E3257" s="208" t="str">
        <f xml:space="preserve"> Calc!E$1707</f>
        <v xml:space="preserve">Ofwat - PR24 Water trading revenue adjustment not eligible for tax uplift in 2027-28 CPIH FYA prices (WWN) </v>
      </c>
      <c r="F3257" s="209">
        <f xml:space="preserve"> Calc!F$1707</f>
        <v>0</v>
      </c>
      <c r="G3257" s="208" t="str">
        <f xml:space="preserve"> Calc!G$1707</f>
        <v>£m</v>
      </c>
      <c r="H3257" s="209"/>
    </row>
    <row r="3258" spans="1:8" s="208" customFormat="1" hidden="1" outlineLevel="2" x14ac:dyDescent="0.2">
      <c r="A3258" s="217"/>
      <c r="B3258" s="217"/>
      <c r="C3258" s="218"/>
      <c r="D3258" s="219"/>
      <c r="E3258" s="208" t="str">
        <f xml:space="preserve"> Calc!E$1708</f>
        <v xml:space="preserve">Ofwat - PR24 Water trading revenue adjustment not eligible for tax uplift in 2027-28 CPIH FYA prices (BR) </v>
      </c>
      <c r="F3258" s="209">
        <f xml:space="preserve"> Calc!F$1708</f>
        <v>0</v>
      </c>
      <c r="G3258" s="208" t="str">
        <f xml:space="preserve"> Calc!G$1708</f>
        <v>£m</v>
      </c>
      <c r="H3258" s="209"/>
    </row>
    <row r="3259" spans="1:8" s="208" customFormat="1" hidden="1" outlineLevel="2" x14ac:dyDescent="0.2">
      <c r="A3259" s="217"/>
      <c r="B3259" s="217"/>
      <c r="C3259" s="218"/>
      <c r="D3259" s="219"/>
      <c r="E3259" s="208" t="str">
        <f xml:space="preserve"> Calc!E$1709</f>
        <v xml:space="preserve">Ofwat - PR24 Water trading revenue adjustment not eligible for tax uplift in 2027-28 CPIH FYA prices (ADDN1) </v>
      </c>
      <c r="F3259" s="209">
        <f xml:space="preserve"> Calc!F$1709</f>
        <v>0</v>
      </c>
      <c r="G3259" s="208" t="str">
        <f xml:space="preserve"> Calc!G$1709</f>
        <v>£m</v>
      </c>
      <c r="H3259" s="209"/>
    </row>
    <row r="3260" spans="1:8" s="208" customFormat="1" hidden="1" outlineLevel="2" x14ac:dyDescent="0.2">
      <c r="A3260" s="217"/>
      <c r="B3260" s="217"/>
      <c r="C3260" s="218"/>
      <c r="D3260" s="219"/>
      <c r="E3260" s="208" t="str">
        <f xml:space="preserve"> Calc!E$1710</f>
        <v xml:space="preserve">Ofwat - PR24 Water trading revenue adjustment not eligible for tax uplift in 2027-28 CPIH FYA prices (ADDN2) </v>
      </c>
      <c r="F3260" s="209">
        <f xml:space="preserve"> Calc!F$1710</f>
        <v>0</v>
      </c>
      <c r="G3260" s="208" t="str">
        <f xml:space="preserve"> Calc!G$1710</f>
        <v>£m</v>
      </c>
      <c r="H3260" s="209"/>
    </row>
    <row r="3261" spans="1:8" s="208" customFormat="1" hidden="1" outlineLevel="2" x14ac:dyDescent="0.2">
      <c r="A3261" s="217"/>
      <c r="B3261" s="217"/>
      <c r="C3261" s="218"/>
      <c r="D3261" s="219"/>
      <c r="E3261" s="208" t="str">
        <f xml:space="preserve"> Calc!E$1711</f>
        <v xml:space="preserve">Ofwat - PR24 Water trading revenue adjustment not eligible for tax uplift in 2027-28 CPIH FYA prices (Residential retail) </v>
      </c>
      <c r="F3261" s="209">
        <f xml:space="preserve"> Calc!F$1711</f>
        <v>0</v>
      </c>
      <c r="G3261" s="208" t="str">
        <f xml:space="preserve"> Calc!G$1711</f>
        <v>£m</v>
      </c>
      <c r="H3261" s="209"/>
    </row>
    <row r="3262" spans="1:8" s="208" customFormat="1" hidden="1" outlineLevel="2" x14ac:dyDescent="0.2">
      <c r="A3262" s="217"/>
      <c r="B3262" s="217"/>
      <c r="C3262" s="218"/>
      <c r="D3262" s="219"/>
      <c r="E3262" s="208" t="str">
        <f xml:space="preserve"> Calc!E$1712</f>
        <v xml:space="preserve">Ofwat - PR24 Water trading revenue adjustment not eligible for tax uplift in 2027-28 CPIH FYA prices (Business retail) </v>
      </c>
      <c r="F3262" s="209">
        <f xml:space="preserve"> Calc!F$1712</f>
        <v>0</v>
      </c>
      <c r="G3262" s="208" t="str">
        <f xml:space="preserve"> Calc!G$1712</f>
        <v>£m</v>
      </c>
      <c r="H3262" s="209"/>
    </row>
    <row r="3263" spans="1:8" hidden="1" outlineLevel="2" x14ac:dyDescent="0.2">
      <c r="A3263" s="3"/>
      <c r="B3263" s="3"/>
      <c r="C3263" s="10"/>
      <c r="D3263" s="11"/>
      <c r="E3263" s="211" t="s">
        <v>2900</v>
      </c>
      <c r="F3263" s="212">
        <f xml:space="preserve"> INDEX( $F$3255:$F$3262,MATCH("*(WN)*", $E$3255:$E$3262,0 ))</f>
        <v>0</v>
      </c>
      <c r="G3263" s="211" t="s">
        <v>199</v>
      </c>
      <c r="H3263" s="4"/>
    </row>
    <row r="3264" spans="1:8" hidden="1" outlineLevel="2" x14ac:dyDescent="0.2"/>
    <row r="3265" spans="1:8" hidden="1" outlineLevel="2" x14ac:dyDescent="0.2"/>
    <row r="3266" spans="1:8" hidden="1" outlineLevel="2" x14ac:dyDescent="0.2">
      <c r="B3266" s="33" t="s">
        <v>79</v>
      </c>
    </row>
    <row r="3267" spans="1:8" s="208" customFormat="1" hidden="1" outlineLevel="2" x14ac:dyDescent="0.2">
      <c r="A3267" s="217"/>
      <c r="B3267" s="217"/>
      <c r="C3267" s="218"/>
      <c r="D3267" s="219"/>
      <c r="E3267" s="208" t="str">
        <f xml:space="preserve"> Calc!E$1732</f>
        <v xml:space="preserve">Ofwat - PR24 Third party services revenue adjustment not eligible for tax uplift in 2027-28 CPIH FYA prices (WR) </v>
      </c>
      <c r="F3267" s="209">
        <f xml:space="preserve"> Calc!F$1732</f>
        <v>0</v>
      </c>
      <c r="G3267" s="208" t="str">
        <f xml:space="preserve"> Calc!G$1732</f>
        <v>£m</v>
      </c>
      <c r="H3267" s="209"/>
    </row>
    <row r="3268" spans="1:8" s="208" customFormat="1" hidden="1" outlineLevel="2" x14ac:dyDescent="0.2">
      <c r="A3268" s="217"/>
      <c r="B3268" s="217"/>
      <c r="C3268" s="218"/>
      <c r="D3268" s="219"/>
      <c r="E3268" s="208" t="str">
        <f xml:space="preserve"> Calc!E$1733</f>
        <v xml:space="preserve">Ofwat - PR24 Third party services revenue adjustment not eligible for tax uplift in 2027-28 CPIH FYA prices (WN) </v>
      </c>
      <c r="F3268" s="209">
        <f xml:space="preserve"> Calc!F$1733</f>
        <v>0</v>
      </c>
      <c r="G3268" s="208" t="str">
        <f xml:space="preserve"> Calc!G$1733</f>
        <v>£m</v>
      </c>
      <c r="H3268" s="209"/>
    </row>
    <row r="3269" spans="1:8" s="208" customFormat="1" hidden="1" outlineLevel="2" x14ac:dyDescent="0.2">
      <c r="A3269" s="217"/>
      <c r="B3269" s="217"/>
      <c r="C3269" s="218"/>
      <c r="D3269" s="219"/>
      <c r="E3269" s="208" t="str">
        <f xml:space="preserve"> Calc!E$1734</f>
        <v xml:space="preserve">Ofwat - PR24 Third party services revenue adjustment not eligible for tax uplift in 2027-28 CPIH FYA prices (WWN) </v>
      </c>
      <c r="F3269" s="209">
        <f xml:space="preserve"> Calc!F$1734</f>
        <v>0</v>
      </c>
      <c r="G3269" s="208" t="str">
        <f xml:space="preserve"> Calc!G$1734</f>
        <v>£m</v>
      </c>
      <c r="H3269" s="209"/>
    </row>
    <row r="3270" spans="1:8" s="208" customFormat="1" hidden="1" outlineLevel="2" x14ac:dyDescent="0.2">
      <c r="A3270" s="217"/>
      <c r="B3270" s="217"/>
      <c r="C3270" s="218"/>
      <c r="D3270" s="219"/>
      <c r="E3270" s="208" t="str">
        <f xml:space="preserve"> Calc!E$1735</f>
        <v xml:space="preserve">Ofwat - PR24 Third party services revenue adjustment not eligible for tax uplift in 2027-28 CPIH FYA prices (BR) </v>
      </c>
      <c r="F3270" s="209">
        <f xml:space="preserve"> Calc!F$1735</f>
        <v>0</v>
      </c>
      <c r="G3270" s="208" t="str">
        <f xml:space="preserve"> Calc!G$1735</f>
        <v>£m</v>
      </c>
      <c r="H3270" s="209"/>
    </row>
    <row r="3271" spans="1:8" s="208" customFormat="1" hidden="1" outlineLevel="2" x14ac:dyDescent="0.2">
      <c r="A3271" s="217"/>
      <c r="B3271" s="217"/>
      <c r="C3271" s="218"/>
      <c r="D3271" s="219"/>
      <c r="E3271" s="208" t="str">
        <f xml:space="preserve"> Calc!E$1736</f>
        <v xml:space="preserve">Ofwat - PR24 Third party services revenue adjustment not eligible for tax uplift in 2027-28 CPIH FYA prices (ADDN1) </v>
      </c>
      <c r="F3271" s="209">
        <f xml:space="preserve"> Calc!F$1736</f>
        <v>0</v>
      </c>
      <c r="G3271" s="208" t="str">
        <f xml:space="preserve"> Calc!G$1736</f>
        <v>£m</v>
      </c>
      <c r="H3271" s="209"/>
    </row>
    <row r="3272" spans="1:8" s="208" customFormat="1" hidden="1" outlineLevel="2" x14ac:dyDescent="0.2">
      <c r="A3272" s="217"/>
      <c r="B3272" s="217"/>
      <c r="C3272" s="218"/>
      <c r="D3272" s="219"/>
      <c r="E3272" s="208" t="str">
        <f xml:space="preserve"> Calc!E$1737</f>
        <v xml:space="preserve">Ofwat - PR24 Third party services revenue adjustment not eligible for tax uplift in 2027-28 CPIH FYA prices (ADDN2) </v>
      </c>
      <c r="F3272" s="209">
        <f xml:space="preserve"> Calc!F$1737</f>
        <v>0</v>
      </c>
      <c r="G3272" s="208" t="str">
        <f xml:space="preserve"> Calc!G$1737</f>
        <v>£m</v>
      </c>
      <c r="H3272" s="209"/>
    </row>
    <row r="3273" spans="1:8" s="208" customFormat="1" hidden="1" outlineLevel="2" x14ac:dyDescent="0.2">
      <c r="A3273" s="217"/>
      <c r="B3273" s="217"/>
      <c r="C3273" s="218"/>
      <c r="D3273" s="219"/>
      <c r="E3273" s="208" t="str">
        <f xml:space="preserve"> Calc!E$1738</f>
        <v xml:space="preserve">Ofwat - PR24 Third party services revenue adjustment not eligible for tax uplift in 2027-28 CPIH FYA prices (Residential retail) </v>
      </c>
      <c r="F3273" s="209">
        <f xml:space="preserve"> Calc!F$1738</f>
        <v>0</v>
      </c>
      <c r="G3273" s="208" t="str">
        <f xml:space="preserve"> Calc!G$1738</f>
        <v>£m</v>
      </c>
      <c r="H3273" s="209"/>
    </row>
    <row r="3274" spans="1:8" s="208" customFormat="1" hidden="1" outlineLevel="2" x14ac:dyDescent="0.2">
      <c r="A3274" s="217"/>
      <c r="B3274" s="217"/>
      <c r="C3274" s="218"/>
      <c r="D3274" s="219"/>
      <c r="E3274" s="208" t="str">
        <f xml:space="preserve"> Calc!E$1739</f>
        <v xml:space="preserve">Ofwat - PR24 Third party services revenue adjustment not eligible for tax uplift in 2027-28 CPIH FYA prices (Business retail) </v>
      </c>
      <c r="F3274" s="209">
        <f xml:space="preserve"> Calc!F$1739</f>
        <v>0</v>
      </c>
      <c r="G3274" s="208" t="str">
        <f xml:space="preserve"> Calc!G$1739</f>
        <v>£m</v>
      </c>
      <c r="H3274" s="209"/>
    </row>
    <row r="3275" spans="1:8" hidden="1" outlineLevel="2" x14ac:dyDescent="0.2">
      <c r="A3275" s="3"/>
      <c r="B3275" s="3"/>
      <c r="C3275" s="10"/>
      <c r="D3275" s="11"/>
      <c r="E3275" s="211" t="s">
        <v>79</v>
      </c>
      <c r="F3275" s="212">
        <f xml:space="preserve"> INDEX( $F$3267:$F$3274,MATCH("*(WN)*", $E$3267:$E$3274,0 ))</f>
        <v>0</v>
      </c>
      <c r="G3275" s="211" t="s">
        <v>199</v>
      </c>
      <c r="H3275" s="4"/>
    </row>
    <row r="3276" spans="1:8" hidden="1" outlineLevel="2" x14ac:dyDescent="0.2"/>
    <row r="3277" spans="1:8" hidden="1" outlineLevel="2" x14ac:dyDescent="0.2"/>
    <row r="3278" spans="1:8" hidden="1" outlineLevel="2" x14ac:dyDescent="0.2">
      <c r="B3278" s="33" t="s">
        <v>1385</v>
      </c>
    </row>
    <row r="3279" spans="1:8" s="208" customFormat="1" hidden="1" outlineLevel="2" x14ac:dyDescent="0.2">
      <c r="A3279" s="217"/>
      <c r="B3279" s="217"/>
      <c r="C3279" s="218"/>
      <c r="D3279" s="219"/>
      <c r="E3279" s="208" t="str">
        <f xml:space="preserve"> Calc!E$1759</f>
        <v xml:space="preserve">Ofwat - PR24 Cost of new debt revenue adjustment not eligible for tax uplift in 2027-28 CPIH FYA prices (WR) </v>
      </c>
      <c r="F3279" s="209">
        <f xml:space="preserve"> Calc!F$1759</f>
        <v>0</v>
      </c>
      <c r="G3279" s="208" t="str">
        <f xml:space="preserve"> Calc!G$1759</f>
        <v>£m</v>
      </c>
      <c r="H3279" s="209"/>
    </row>
    <row r="3280" spans="1:8" s="208" customFormat="1" hidden="1" outlineLevel="2" x14ac:dyDescent="0.2">
      <c r="A3280" s="217"/>
      <c r="B3280" s="217"/>
      <c r="C3280" s="218"/>
      <c r="D3280" s="219"/>
      <c r="E3280" s="208" t="str">
        <f xml:space="preserve"> Calc!E$1760</f>
        <v xml:space="preserve">Ofwat - PR24 Cost of new debt revenue adjustment not eligible for tax uplift in 2027-28 CPIH FYA prices (WN) </v>
      </c>
      <c r="F3280" s="209">
        <f xml:space="preserve"> Calc!F$1760</f>
        <v>0</v>
      </c>
      <c r="G3280" s="208" t="str">
        <f xml:space="preserve"> Calc!G$1760</f>
        <v>£m</v>
      </c>
      <c r="H3280" s="209"/>
    </row>
    <row r="3281" spans="1:8" s="208" customFormat="1" hidden="1" outlineLevel="2" x14ac:dyDescent="0.2">
      <c r="A3281" s="217"/>
      <c r="B3281" s="217"/>
      <c r="C3281" s="218"/>
      <c r="D3281" s="219"/>
      <c r="E3281" s="208" t="str">
        <f xml:space="preserve"> Calc!E$1761</f>
        <v xml:space="preserve">Ofwat - PR24 Cost of new debt revenue adjustment not eligible for tax uplift in 2027-28 CPIH FYA prices (WWN) </v>
      </c>
      <c r="F3281" s="209">
        <f xml:space="preserve"> Calc!F$1761</f>
        <v>0</v>
      </c>
      <c r="G3281" s="208" t="str">
        <f xml:space="preserve"> Calc!G$1761</f>
        <v>£m</v>
      </c>
      <c r="H3281" s="209"/>
    </row>
    <row r="3282" spans="1:8" s="208" customFormat="1" hidden="1" outlineLevel="2" x14ac:dyDescent="0.2">
      <c r="A3282" s="217"/>
      <c r="B3282" s="217"/>
      <c r="C3282" s="218"/>
      <c r="D3282" s="219"/>
      <c r="E3282" s="208" t="str">
        <f xml:space="preserve"> Calc!E$1762</f>
        <v xml:space="preserve">Ofwat - PR24 Cost of new debt revenue adjustment not eligible for tax uplift in 2027-28 CPIH FYA prices (BR) </v>
      </c>
      <c r="F3282" s="209">
        <f xml:space="preserve"> Calc!F$1762</f>
        <v>0</v>
      </c>
      <c r="G3282" s="208" t="str">
        <f xml:space="preserve"> Calc!G$1762</f>
        <v>£m</v>
      </c>
      <c r="H3282" s="209"/>
    </row>
    <row r="3283" spans="1:8" s="208" customFormat="1" hidden="1" outlineLevel="2" x14ac:dyDescent="0.2">
      <c r="A3283" s="217"/>
      <c r="B3283" s="217"/>
      <c r="C3283" s="218"/>
      <c r="D3283" s="219"/>
      <c r="E3283" s="208" t="str">
        <f xml:space="preserve"> Calc!E$1763</f>
        <v xml:space="preserve">Ofwat - PR24 Cost of new debt revenue adjustment not eligible for tax uplift in 2027-28 CPIH FYA prices (ADDN1) </v>
      </c>
      <c r="F3283" s="209">
        <f xml:space="preserve"> Calc!F$1763</f>
        <v>0</v>
      </c>
      <c r="G3283" s="208" t="str">
        <f xml:space="preserve"> Calc!G$1763</f>
        <v>£m</v>
      </c>
      <c r="H3283" s="209"/>
    </row>
    <row r="3284" spans="1:8" s="208" customFormat="1" hidden="1" outlineLevel="2" x14ac:dyDescent="0.2">
      <c r="A3284" s="217"/>
      <c r="B3284" s="217"/>
      <c r="C3284" s="218"/>
      <c r="D3284" s="219"/>
      <c r="E3284" s="208" t="str">
        <f xml:space="preserve"> Calc!E$1764</f>
        <v xml:space="preserve">Ofwat - PR24 Cost of new debt revenue adjustment not eligible for tax uplift in 2027-28 CPIH FYA prices (ADDN2) </v>
      </c>
      <c r="F3284" s="209">
        <f xml:space="preserve"> Calc!F$1764</f>
        <v>0</v>
      </c>
      <c r="G3284" s="208" t="str">
        <f xml:space="preserve"> Calc!G$1764</f>
        <v>£m</v>
      </c>
      <c r="H3284" s="209"/>
    </row>
    <row r="3285" spans="1:8" s="208" customFormat="1" hidden="1" outlineLevel="2" x14ac:dyDescent="0.2">
      <c r="A3285" s="217"/>
      <c r="B3285" s="217"/>
      <c r="C3285" s="218"/>
      <c r="D3285" s="219"/>
      <c r="E3285" s="208" t="str">
        <f xml:space="preserve"> Calc!E$1765</f>
        <v xml:space="preserve">Ofwat - PR24 Cost of new debt revenue adjustment not eligible for tax uplift in 2027-28 CPIH FYA prices (Residential retail) </v>
      </c>
      <c r="F3285" s="209">
        <f xml:space="preserve"> Calc!F$1765</f>
        <v>0</v>
      </c>
      <c r="G3285" s="208" t="str">
        <f xml:space="preserve"> Calc!G$1765</f>
        <v>£m</v>
      </c>
      <c r="H3285" s="209"/>
    </row>
    <row r="3286" spans="1:8" s="208" customFormat="1" hidden="1" outlineLevel="2" x14ac:dyDescent="0.2">
      <c r="A3286" s="217"/>
      <c r="B3286" s="217"/>
      <c r="C3286" s="218"/>
      <c r="D3286" s="219"/>
      <c r="E3286" s="208" t="str">
        <f xml:space="preserve"> Calc!E$1766</f>
        <v xml:space="preserve">Ofwat - PR24 Cost of new debt revenue adjustment not eligible for tax uplift in 2027-28 CPIH FYA prices (Business retail) </v>
      </c>
      <c r="F3286" s="209">
        <f xml:space="preserve"> Calc!F$1766</f>
        <v>0</v>
      </c>
      <c r="G3286" s="208" t="str">
        <f xml:space="preserve"> Calc!G$1766</f>
        <v>£m</v>
      </c>
      <c r="H3286" s="209"/>
    </row>
    <row r="3287" spans="1:8" hidden="1" outlineLevel="2" x14ac:dyDescent="0.2">
      <c r="A3287" s="3"/>
      <c r="B3287" s="3"/>
      <c r="C3287" s="10"/>
      <c r="D3287" s="11"/>
      <c r="E3287" s="211" t="s">
        <v>1385</v>
      </c>
      <c r="F3287" s="212">
        <f xml:space="preserve"> INDEX( $F$3279:$F$3286,MATCH("*(WN)*", $E$3279:$E$3286,0 ))</f>
        <v>0</v>
      </c>
      <c r="G3287" s="211" t="s">
        <v>199</v>
      </c>
      <c r="H3287" s="4"/>
    </row>
    <row r="3288" spans="1:8" hidden="1" outlineLevel="2" x14ac:dyDescent="0.2"/>
    <row r="3289" spans="1:8" hidden="1" outlineLevel="2" x14ac:dyDescent="0.2"/>
    <row r="3290" spans="1:8" hidden="1" outlineLevel="2" x14ac:dyDescent="0.2">
      <c r="B3290" s="33" t="s">
        <v>429</v>
      </c>
    </row>
    <row r="3291" spans="1:8" s="208" customFormat="1" hidden="1" outlineLevel="2" x14ac:dyDescent="0.2">
      <c r="A3291" s="217"/>
      <c r="B3291" s="217"/>
      <c r="C3291" s="218"/>
      <c r="D3291" s="219"/>
      <c r="E3291" s="208" t="str">
        <f xml:space="preserve"> Calc!E$1813</f>
        <v xml:space="preserve">Ofwat - PR24 Totex costs revenue adjustment not eligible for tax uplift in 2027-28 CPIH FYA prices (WR) </v>
      </c>
      <c r="F3291" s="209">
        <f xml:space="preserve"> Calc!F$1813</f>
        <v>0</v>
      </c>
      <c r="G3291" s="208" t="str">
        <f xml:space="preserve"> Calc!G$1813</f>
        <v>£m</v>
      </c>
      <c r="H3291" s="209"/>
    </row>
    <row r="3292" spans="1:8" s="208" customFormat="1" hidden="1" outlineLevel="2" x14ac:dyDescent="0.2">
      <c r="A3292" s="217"/>
      <c r="B3292" s="217"/>
      <c r="C3292" s="218"/>
      <c r="D3292" s="219"/>
      <c r="E3292" s="208" t="str">
        <f xml:space="preserve"> Calc!E$1814</f>
        <v xml:space="preserve">Ofwat - PR24 Totex costs revenue adjustment not eligible for tax uplift in 2027-28 CPIH FYA prices (WN) </v>
      </c>
      <c r="F3292" s="209">
        <f xml:space="preserve"> Calc!F$1814</f>
        <v>0</v>
      </c>
      <c r="G3292" s="208" t="str">
        <f xml:space="preserve"> Calc!G$1814</f>
        <v>£m</v>
      </c>
      <c r="H3292" s="209"/>
    </row>
    <row r="3293" spans="1:8" s="208" customFormat="1" hidden="1" outlineLevel="2" x14ac:dyDescent="0.2">
      <c r="A3293" s="217"/>
      <c r="B3293" s="217"/>
      <c r="C3293" s="218"/>
      <c r="D3293" s="219"/>
      <c r="E3293" s="208" t="str">
        <f xml:space="preserve"> Calc!E$1815</f>
        <v xml:space="preserve">Ofwat - PR24 Totex costs revenue adjustment not eligible for tax uplift in 2027-28 CPIH FYA prices (WWN) </v>
      </c>
      <c r="F3293" s="209">
        <f xml:space="preserve"> Calc!F$1815</f>
        <v>0</v>
      </c>
      <c r="G3293" s="208" t="str">
        <f xml:space="preserve"> Calc!G$1815</f>
        <v>£m</v>
      </c>
      <c r="H3293" s="209"/>
    </row>
    <row r="3294" spans="1:8" s="208" customFormat="1" hidden="1" outlineLevel="2" x14ac:dyDescent="0.2">
      <c r="A3294" s="217"/>
      <c r="B3294" s="217"/>
      <c r="C3294" s="218"/>
      <c r="D3294" s="219"/>
      <c r="E3294" s="208" t="str">
        <f xml:space="preserve"> Calc!E$1816</f>
        <v xml:space="preserve">Ofwat - PR24 Totex costs revenue adjustment not eligible for tax uplift in 2027-28 CPIH FYA prices (BR) </v>
      </c>
      <c r="F3294" s="209">
        <f xml:space="preserve"> Calc!F$1816</f>
        <v>0</v>
      </c>
      <c r="G3294" s="208" t="str">
        <f xml:space="preserve"> Calc!G$1816</f>
        <v>£m</v>
      </c>
      <c r="H3294" s="209"/>
    </row>
    <row r="3295" spans="1:8" s="208" customFormat="1" hidden="1" outlineLevel="2" x14ac:dyDescent="0.2">
      <c r="A3295" s="217"/>
      <c r="B3295" s="217"/>
      <c r="C3295" s="218"/>
      <c r="D3295" s="219"/>
      <c r="E3295" s="208" t="str">
        <f xml:space="preserve"> Calc!E$1817</f>
        <v xml:space="preserve">Ofwat - PR24 Totex costs revenue adjustment not eligible for tax uplift in 2027-28 CPIH FYA prices (ADDN1) </v>
      </c>
      <c r="F3295" s="209">
        <f xml:space="preserve"> Calc!F$1817</f>
        <v>0</v>
      </c>
      <c r="G3295" s="208" t="str">
        <f xml:space="preserve"> Calc!G$1817</f>
        <v>£m</v>
      </c>
      <c r="H3295" s="209"/>
    </row>
    <row r="3296" spans="1:8" s="208" customFormat="1" hidden="1" outlineLevel="2" x14ac:dyDescent="0.2">
      <c r="A3296" s="217"/>
      <c r="B3296" s="217"/>
      <c r="C3296" s="218"/>
      <c r="D3296" s="219"/>
      <c r="E3296" s="208" t="str">
        <f xml:space="preserve"> Calc!E$1818</f>
        <v xml:space="preserve">Ofwat - PR24 Totex costs revenue adjustment not eligible for tax uplift in 2027-28 CPIH FYA prices (ADDN2) </v>
      </c>
      <c r="F3296" s="209">
        <f xml:space="preserve"> Calc!F$1818</f>
        <v>0</v>
      </c>
      <c r="G3296" s="208" t="str">
        <f xml:space="preserve"> Calc!G$1818</f>
        <v>£m</v>
      </c>
      <c r="H3296" s="209"/>
    </row>
    <row r="3297" spans="1:8" s="208" customFormat="1" hidden="1" outlineLevel="2" x14ac:dyDescent="0.2">
      <c r="A3297" s="217"/>
      <c r="B3297" s="217"/>
      <c r="C3297" s="218"/>
      <c r="D3297" s="219"/>
      <c r="E3297" s="208" t="str">
        <f xml:space="preserve"> Calc!E$1819</f>
        <v xml:space="preserve">Ofwat - PR24 Totex costs revenue adjustment not eligible for tax uplift in 2027-28 CPIH FYA prices (Residential retail) </v>
      </c>
      <c r="F3297" s="209">
        <f xml:space="preserve"> Calc!F$1819</f>
        <v>0</v>
      </c>
      <c r="G3297" s="208" t="str">
        <f xml:space="preserve"> Calc!G$1819</f>
        <v>£m</v>
      </c>
      <c r="H3297" s="209"/>
    </row>
    <row r="3298" spans="1:8" s="208" customFormat="1" hidden="1" outlineLevel="2" x14ac:dyDescent="0.2">
      <c r="A3298" s="217"/>
      <c r="B3298" s="217"/>
      <c r="C3298" s="218"/>
      <c r="D3298" s="219"/>
      <c r="E3298" s="208" t="str">
        <f xml:space="preserve"> Calc!E$1820</f>
        <v xml:space="preserve">Ofwat - PR24 Totex costs revenue adjustment not eligible for tax uplift in 2027-28 CPIH FYA prices (Business retail) </v>
      </c>
      <c r="F3298" s="209">
        <f xml:space="preserve"> Calc!F$1820</f>
        <v>0</v>
      </c>
      <c r="G3298" s="208" t="str">
        <f xml:space="preserve"> Calc!G$1820</f>
        <v>£m</v>
      </c>
      <c r="H3298" s="209"/>
    </row>
    <row r="3299" spans="1:8" hidden="1" outlineLevel="2" x14ac:dyDescent="0.2">
      <c r="A3299" s="3"/>
      <c r="B3299" s="3"/>
      <c r="C3299" s="10"/>
      <c r="D3299" s="11"/>
      <c r="E3299" s="211" t="s">
        <v>429</v>
      </c>
      <c r="F3299" s="212">
        <f xml:space="preserve"> INDEX( $F$3291:$F$3298,MATCH("*(WN)*", $E$3291:$E$3298,0 ))</f>
        <v>0</v>
      </c>
      <c r="G3299" s="211" t="s">
        <v>199</v>
      </c>
      <c r="H3299" s="4"/>
    </row>
    <row r="3300" spans="1:8" hidden="1" outlineLevel="2" x14ac:dyDescent="0.2"/>
    <row r="3301" spans="1:8" hidden="1" outlineLevel="2" x14ac:dyDescent="0.2"/>
    <row r="3302" spans="1:8" hidden="1" outlineLevel="2" x14ac:dyDescent="0.2">
      <c r="B3302" s="33" t="s">
        <v>1164</v>
      </c>
    </row>
    <row r="3303" spans="1:8" s="208" customFormat="1" hidden="1" outlineLevel="2" x14ac:dyDescent="0.2">
      <c r="A3303" s="217"/>
      <c r="B3303" s="217"/>
      <c r="C3303" s="218"/>
      <c r="D3303" s="219"/>
      <c r="E3303" s="208" t="str">
        <f xml:space="preserve"> Calc!E$1840</f>
        <v xml:space="preserve">Ofwat - PR24 Tax revenue adjustment not eligible for tax uplift in 2027-28 CPIH FYA prices (WR) </v>
      </c>
      <c r="F3303" s="209">
        <f xml:space="preserve"> Calc!F$1840</f>
        <v>0</v>
      </c>
      <c r="G3303" s="208" t="str">
        <f xml:space="preserve"> Calc!G$1840</f>
        <v>£m</v>
      </c>
      <c r="H3303" s="209"/>
    </row>
    <row r="3304" spans="1:8" s="208" customFormat="1" hidden="1" outlineLevel="2" x14ac:dyDescent="0.2">
      <c r="A3304" s="217"/>
      <c r="B3304" s="217"/>
      <c r="C3304" s="218"/>
      <c r="D3304" s="219"/>
      <c r="E3304" s="208" t="str">
        <f xml:space="preserve"> Calc!E$1841</f>
        <v xml:space="preserve">Ofwat - PR24 Tax revenue adjustment not eligible for tax uplift in 2027-28 CPIH FYA prices (WN) </v>
      </c>
      <c r="F3304" s="209">
        <f xml:space="preserve"> Calc!F$1841</f>
        <v>0</v>
      </c>
      <c r="G3304" s="208" t="str">
        <f xml:space="preserve"> Calc!G$1841</f>
        <v>£m</v>
      </c>
      <c r="H3304" s="209"/>
    </row>
    <row r="3305" spans="1:8" s="208" customFormat="1" hidden="1" outlineLevel="2" x14ac:dyDescent="0.2">
      <c r="A3305" s="217"/>
      <c r="B3305" s="217"/>
      <c r="C3305" s="218"/>
      <c r="D3305" s="219"/>
      <c r="E3305" s="208" t="str">
        <f xml:space="preserve"> Calc!E$1842</f>
        <v xml:space="preserve">Ofwat - PR24 Tax revenue adjustment not eligible for tax uplift in 2027-28 CPIH FYA prices (WWN) </v>
      </c>
      <c r="F3305" s="209">
        <f xml:space="preserve"> Calc!F$1842</f>
        <v>0</v>
      </c>
      <c r="G3305" s="208" t="str">
        <f xml:space="preserve"> Calc!G$1842</f>
        <v>£m</v>
      </c>
      <c r="H3305" s="209"/>
    </row>
    <row r="3306" spans="1:8" s="208" customFormat="1" hidden="1" outlineLevel="2" x14ac:dyDescent="0.2">
      <c r="A3306" s="217"/>
      <c r="B3306" s="217"/>
      <c r="C3306" s="218"/>
      <c r="D3306" s="219"/>
      <c r="E3306" s="208" t="str">
        <f xml:space="preserve"> Calc!E$1843</f>
        <v xml:space="preserve">Ofwat - PR24 Tax revenue adjustment not eligible for tax uplift in 2027-28 CPIH FYA prices (BR) </v>
      </c>
      <c r="F3306" s="209">
        <f xml:space="preserve"> Calc!F$1843</f>
        <v>0</v>
      </c>
      <c r="G3306" s="208" t="str">
        <f xml:space="preserve"> Calc!G$1843</f>
        <v>£m</v>
      </c>
      <c r="H3306" s="209"/>
    </row>
    <row r="3307" spans="1:8" s="208" customFormat="1" hidden="1" outlineLevel="2" x14ac:dyDescent="0.2">
      <c r="A3307" s="217"/>
      <c r="B3307" s="217"/>
      <c r="C3307" s="218"/>
      <c r="D3307" s="219"/>
      <c r="E3307" s="208" t="str">
        <f xml:space="preserve"> Calc!E$1844</f>
        <v xml:space="preserve">Ofwat - PR24 Tax revenue adjustment not eligible for tax uplift in 2027-28 CPIH FYA prices (ADDN1) </v>
      </c>
      <c r="F3307" s="209">
        <f xml:space="preserve"> Calc!F$1844</f>
        <v>0</v>
      </c>
      <c r="G3307" s="208" t="str">
        <f xml:space="preserve"> Calc!G$1844</f>
        <v>£m</v>
      </c>
      <c r="H3307" s="209"/>
    </row>
    <row r="3308" spans="1:8" s="208" customFormat="1" hidden="1" outlineLevel="2" x14ac:dyDescent="0.2">
      <c r="A3308" s="217"/>
      <c r="B3308" s="217"/>
      <c r="C3308" s="218"/>
      <c r="D3308" s="219"/>
      <c r="E3308" s="208" t="str">
        <f xml:space="preserve"> Calc!E$1845</f>
        <v xml:space="preserve">Ofwat - PR24 Tax revenue adjustment not eligible for tax uplift in 2027-28 CPIH FYA prices (ADDN2) </v>
      </c>
      <c r="F3308" s="209">
        <f xml:space="preserve"> Calc!F$1845</f>
        <v>0</v>
      </c>
      <c r="G3308" s="208" t="str">
        <f xml:space="preserve"> Calc!G$1845</f>
        <v>£m</v>
      </c>
      <c r="H3308" s="209"/>
    </row>
    <row r="3309" spans="1:8" s="208" customFormat="1" hidden="1" outlineLevel="2" x14ac:dyDescent="0.2">
      <c r="A3309" s="217"/>
      <c r="B3309" s="217"/>
      <c r="C3309" s="218"/>
      <c r="D3309" s="219"/>
      <c r="E3309" s="208" t="str">
        <f xml:space="preserve"> Calc!E$1846</f>
        <v xml:space="preserve">Ofwat - PR24 Tax revenue adjustment not eligible for tax uplift in 2027-28 CPIH FYA prices (Residential retail) </v>
      </c>
      <c r="F3309" s="209">
        <f xml:space="preserve"> Calc!F$1846</f>
        <v>0</v>
      </c>
      <c r="G3309" s="208" t="str">
        <f xml:space="preserve"> Calc!G$1846</f>
        <v>£m</v>
      </c>
      <c r="H3309" s="209"/>
    </row>
    <row r="3310" spans="1:8" s="208" customFormat="1" hidden="1" outlineLevel="2" x14ac:dyDescent="0.2">
      <c r="A3310" s="217"/>
      <c r="B3310" s="217"/>
      <c r="C3310" s="218"/>
      <c r="D3310" s="219"/>
      <c r="E3310" s="208" t="str">
        <f xml:space="preserve"> Calc!E$1847</f>
        <v xml:space="preserve">Ofwat - PR24 Tax revenue adjustment not eligible for tax uplift in 2027-28 CPIH FYA prices (Business retail) </v>
      </c>
      <c r="F3310" s="209">
        <f xml:space="preserve"> Calc!F$1847</f>
        <v>0</v>
      </c>
      <c r="G3310" s="208" t="str">
        <f xml:space="preserve"> Calc!G$1847</f>
        <v>£m</v>
      </c>
      <c r="H3310" s="209"/>
    </row>
    <row r="3311" spans="1:8" hidden="1" outlineLevel="2" x14ac:dyDescent="0.2">
      <c r="A3311" s="3"/>
      <c r="B3311" s="3"/>
      <c r="C3311" s="10"/>
      <c r="D3311" s="11"/>
      <c r="E3311" s="211" t="s">
        <v>1164</v>
      </c>
      <c r="F3311" s="212">
        <f xml:space="preserve"> INDEX( $F$3303:$F$3310,MATCH("*(WN)*", $E$3303:$E$3310,0 ))</f>
        <v>0</v>
      </c>
      <c r="G3311" s="211" t="s">
        <v>199</v>
      </c>
      <c r="H3311" s="4"/>
    </row>
    <row r="3312" spans="1:8" hidden="1" outlineLevel="2" x14ac:dyDescent="0.2"/>
    <row r="3313" spans="1:8" hidden="1" outlineLevel="2" x14ac:dyDescent="0.2"/>
    <row r="3314" spans="1:8" hidden="1" outlineLevel="2" x14ac:dyDescent="0.2">
      <c r="B3314" s="33" t="s">
        <v>260</v>
      </c>
    </row>
    <row r="3315" spans="1:8" s="208" customFormat="1" hidden="1" outlineLevel="2" x14ac:dyDescent="0.2">
      <c r="A3315" s="217"/>
      <c r="B3315" s="217"/>
      <c r="C3315" s="218"/>
      <c r="D3315" s="219"/>
      <c r="E3315" s="208" t="str">
        <f xml:space="preserve"> Calc!E$1867</f>
        <v xml:space="preserve">Ofwat - PR24 Real price effects revenue adjustment not eligible for tax uplift in 2027-28 CPIH FYA prices (WR) </v>
      </c>
      <c r="F3315" s="209">
        <f xml:space="preserve"> Calc!F$1867</f>
        <v>0</v>
      </c>
      <c r="G3315" s="208" t="str">
        <f xml:space="preserve"> Calc!G$1867</f>
        <v>£m</v>
      </c>
      <c r="H3315" s="209"/>
    </row>
    <row r="3316" spans="1:8" s="208" customFormat="1" hidden="1" outlineLevel="2" x14ac:dyDescent="0.2">
      <c r="A3316" s="217"/>
      <c r="B3316" s="217"/>
      <c r="C3316" s="218"/>
      <c r="D3316" s="219"/>
      <c r="E3316" s="208" t="str">
        <f xml:space="preserve"> Calc!E$1868</f>
        <v xml:space="preserve">Ofwat - PR24 Real price effects revenue adjustment not eligible for tax uplift in 2027-28 CPIH FYA prices (WN) </v>
      </c>
      <c r="F3316" s="209">
        <f xml:space="preserve"> Calc!F$1868</f>
        <v>0</v>
      </c>
      <c r="G3316" s="208" t="str">
        <f xml:space="preserve"> Calc!G$1868</f>
        <v>£m</v>
      </c>
      <c r="H3316" s="209"/>
    </row>
    <row r="3317" spans="1:8" s="208" customFormat="1" hidden="1" outlineLevel="2" x14ac:dyDescent="0.2">
      <c r="A3317" s="217"/>
      <c r="B3317" s="217"/>
      <c r="C3317" s="218"/>
      <c r="D3317" s="219"/>
      <c r="E3317" s="208" t="str">
        <f xml:space="preserve"> Calc!E$1869</f>
        <v xml:space="preserve">Ofwat - PR24 Real price effects revenue adjustment not eligible for tax uplift in 2027-28 CPIH FYA prices (WWN) </v>
      </c>
      <c r="F3317" s="209">
        <f xml:space="preserve"> Calc!F$1869</f>
        <v>0</v>
      </c>
      <c r="G3317" s="208" t="str">
        <f xml:space="preserve"> Calc!G$1869</f>
        <v>£m</v>
      </c>
      <c r="H3317" s="209"/>
    </row>
    <row r="3318" spans="1:8" s="208" customFormat="1" hidden="1" outlineLevel="2" x14ac:dyDescent="0.2">
      <c r="A3318" s="217"/>
      <c r="B3318" s="217"/>
      <c r="C3318" s="218"/>
      <c r="D3318" s="219"/>
      <c r="E3318" s="208" t="str">
        <f xml:space="preserve"> Calc!E$1870</f>
        <v xml:space="preserve">Ofwat - PR24 Real price effects revenue adjustment not eligible for tax uplift in 2027-28 CPIH FYA prices (BR) </v>
      </c>
      <c r="F3318" s="209">
        <f xml:space="preserve"> Calc!F$1870</f>
        <v>0</v>
      </c>
      <c r="G3318" s="208" t="str">
        <f xml:space="preserve"> Calc!G$1870</f>
        <v>£m</v>
      </c>
      <c r="H3318" s="209"/>
    </row>
    <row r="3319" spans="1:8" s="208" customFormat="1" hidden="1" outlineLevel="2" x14ac:dyDescent="0.2">
      <c r="A3319" s="217"/>
      <c r="B3319" s="217"/>
      <c r="C3319" s="218"/>
      <c r="D3319" s="219"/>
      <c r="E3319" s="208" t="str">
        <f xml:space="preserve"> Calc!E$1871</f>
        <v xml:space="preserve">Ofwat - PR24 Real price effects revenue adjustment not eligible for tax uplift in 2027-28 CPIH FYA prices (ADDN1) </v>
      </c>
      <c r="F3319" s="209">
        <f xml:space="preserve"> Calc!F$1871</f>
        <v>0</v>
      </c>
      <c r="G3319" s="208" t="str">
        <f xml:space="preserve"> Calc!G$1871</f>
        <v>£m</v>
      </c>
      <c r="H3319" s="209"/>
    </row>
    <row r="3320" spans="1:8" s="208" customFormat="1" hidden="1" outlineLevel="2" x14ac:dyDescent="0.2">
      <c r="A3320" s="217"/>
      <c r="B3320" s="217"/>
      <c r="C3320" s="218"/>
      <c r="D3320" s="219"/>
      <c r="E3320" s="208" t="str">
        <f xml:space="preserve"> Calc!E$1872</f>
        <v xml:space="preserve">Ofwat - PR24 Real price effects revenue adjustment not eligible for tax uplift in 2027-28 CPIH FYA prices (ADDN2) </v>
      </c>
      <c r="F3320" s="209">
        <f xml:space="preserve"> Calc!F$1872</f>
        <v>0</v>
      </c>
      <c r="G3320" s="208" t="str">
        <f xml:space="preserve"> Calc!G$1872</f>
        <v>£m</v>
      </c>
      <c r="H3320" s="209"/>
    </row>
    <row r="3321" spans="1:8" s="208" customFormat="1" hidden="1" outlineLevel="2" x14ac:dyDescent="0.2">
      <c r="A3321" s="217"/>
      <c r="B3321" s="217"/>
      <c r="C3321" s="218"/>
      <c r="D3321" s="219"/>
      <c r="E3321" s="208" t="str">
        <f xml:space="preserve"> Calc!E$1873</f>
        <v xml:space="preserve">Ofwat - PR24 Real price effects revenue adjustment not eligible for tax uplift in 2027-28 CPIH FYA prices (Residential retail) </v>
      </c>
      <c r="F3321" s="209">
        <f xml:space="preserve"> Calc!F$1873</f>
        <v>0</v>
      </c>
      <c r="G3321" s="208" t="str">
        <f xml:space="preserve"> Calc!G$1873</f>
        <v>£m</v>
      </c>
      <c r="H3321" s="209"/>
    </row>
    <row r="3322" spans="1:8" s="208" customFormat="1" hidden="1" outlineLevel="2" x14ac:dyDescent="0.2">
      <c r="A3322" s="217"/>
      <c r="B3322" s="217"/>
      <c r="C3322" s="218"/>
      <c r="D3322" s="219"/>
      <c r="E3322" s="208" t="str">
        <f xml:space="preserve"> Calc!E$1874</f>
        <v xml:space="preserve">Ofwat - PR24 Real price effects revenue adjustment not eligible for tax uplift in 2027-28 CPIH FYA prices (Business retail) </v>
      </c>
      <c r="F3322" s="209">
        <f xml:space="preserve"> Calc!F$1874</f>
        <v>0</v>
      </c>
      <c r="G3322" s="208" t="str">
        <f xml:space="preserve"> Calc!G$1874</f>
        <v>£m</v>
      </c>
      <c r="H3322" s="209"/>
    </row>
    <row r="3323" spans="1:8" hidden="1" outlineLevel="2" x14ac:dyDescent="0.2">
      <c r="A3323" s="3"/>
      <c r="B3323" s="3"/>
      <c r="C3323" s="10"/>
      <c r="D3323" s="11"/>
      <c r="E3323" s="211" t="s">
        <v>260</v>
      </c>
      <c r="F3323" s="212">
        <f xml:space="preserve"> INDEX( $F$3315:$F$3322,MATCH("*(WN)*", $E$3315:$E$3322,0 ))</f>
        <v>0</v>
      </c>
      <c r="G3323" s="211" t="s">
        <v>199</v>
      </c>
      <c r="H3323" s="4"/>
    </row>
    <row r="3324" spans="1:8" hidden="1" outlineLevel="2" x14ac:dyDescent="0.2"/>
    <row r="3325" spans="1:8" hidden="1" outlineLevel="2" x14ac:dyDescent="0.2"/>
    <row r="3326" spans="1:8" hidden="1" outlineLevel="2" x14ac:dyDescent="0.2">
      <c r="B3326" s="33" t="s">
        <v>2901</v>
      </c>
    </row>
    <row r="3327" spans="1:8" s="208" customFormat="1" hidden="1" outlineLevel="2" x14ac:dyDescent="0.2">
      <c r="A3327" s="217"/>
      <c r="B3327" s="217"/>
      <c r="C3327" s="218"/>
      <c r="D3327" s="219"/>
      <c r="E3327" s="208" t="str">
        <f xml:space="preserve"> Calc!E$1894</f>
        <v xml:space="preserve">Ofwat - PR24 Major projects revenue adjustment not eligible for tax uplift in 2027-28 CPIH FYA prices (WR) </v>
      </c>
      <c r="F3327" s="209">
        <f xml:space="preserve"> Calc!F$1894</f>
        <v>0</v>
      </c>
      <c r="G3327" s="208" t="str">
        <f xml:space="preserve"> Calc!G$1894</f>
        <v>£m</v>
      </c>
      <c r="H3327" s="209"/>
    </row>
    <row r="3328" spans="1:8" s="208" customFormat="1" hidden="1" outlineLevel="2" x14ac:dyDescent="0.2">
      <c r="A3328" s="217"/>
      <c r="B3328" s="217"/>
      <c r="C3328" s="218"/>
      <c r="D3328" s="219"/>
      <c r="E3328" s="208" t="str">
        <f xml:space="preserve"> Calc!E$1895</f>
        <v xml:space="preserve">Ofwat - PR24 Major projects revenue adjustment not eligible for tax uplift in 2027-28 CPIH FYA prices (WN) </v>
      </c>
      <c r="F3328" s="209">
        <f xml:space="preserve"> Calc!F$1895</f>
        <v>0</v>
      </c>
      <c r="G3328" s="208" t="str">
        <f xml:space="preserve"> Calc!G$1895</f>
        <v>£m</v>
      </c>
      <c r="H3328" s="209"/>
    </row>
    <row r="3329" spans="1:8" s="208" customFormat="1" hidden="1" outlineLevel="2" x14ac:dyDescent="0.2">
      <c r="A3329" s="217"/>
      <c r="B3329" s="217"/>
      <c r="C3329" s="218"/>
      <c r="D3329" s="219"/>
      <c r="E3329" s="208" t="str">
        <f xml:space="preserve"> Calc!E$1896</f>
        <v xml:space="preserve">Ofwat - PR24 Major projects revenue adjustment not eligible for tax uplift in 2027-28 CPIH FYA prices (WWN) </v>
      </c>
      <c r="F3329" s="209">
        <f xml:space="preserve"> Calc!F$1896</f>
        <v>0</v>
      </c>
      <c r="G3329" s="208" t="str">
        <f xml:space="preserve"> Calc!G$1896</f>
        <v>£m</v>
      </c>
      <c r="H3329" s="209"/>
    </row>
    <row r="3330" spans="1:8" s="208" customFormat="1" hidden="1" outlineLevel="2" x14ac:dyDescent="0.2">
      <c r="A3330" s="217"/>
      <c r="B3330" s="217"/>
      <c r="C3330" s="218"/>
      <c r="D3330" s="219"/>
      <c r="E3330" s="208" t="str">
        <f xml:space="preserve"> Calc!E$1897</f>
        <v xml:space="preserve">Ofwat - PR24 Major projects revenue adjustment not eligible for tax uplift in 2027-28 CPIH FYA prices (BR) </v>
      </c>
      <c r="F3330" s="209">
        <f xml:space="preserve"> Calc!F$1897</f>
        <v>0</v>
      </c>
      <c r="G3330" s="208" t="str">
        <f xml:space="preserve"> Calc!G$1897</f>
        <v>£m</v>
      </c>
      <c r="H3330" s="209"/>
    </row>
    <row r="3331" spans="1:8" s="208" customFormat="1" hidden="1" outlineLevel="2" x14ac:dyDescent="0.2">
      <c r="A3331" s="217"/>
      <c r="B3331" s="217"/>
      <c r="C3331" s="218"/>
      <c r="D3331" s="219"/>
      <c r="E3331" s="208" t="str">
        <f xml:space="preserve"> Calc!E$1898</f>
        <v xml:space="preserve">Ofwat - PR24 Major projects revenue adjustment not eligible for tax uplift in 2027-28 CPIH FYA prices (ADDN1) </v>
      </c>
      <c r="F3331" s="209">
        <f xml:space="preserve"> Calc!F$1898</f>
        <v>0</v>
      </c>
      <c r="G3331" s="208" t="str">
        <f xml:space="preserve"> Calc!G$1898</f>
        <v>£m</v>
      </c>
      <c r="H3331" s="209"/>
    </row>
    <row r="3332" spans="1:8" s="208" customFormat="1" hidden="1" outlineLevel="2" x14ac:dyDescent="0.2">
      <c r="A3332" s="217"/>
      <c r="B3332" s="217"/>
      <c r="C3332" s="218"/>
      <c r="D3332" s="219"/>
      <c r="E3332" s="208" t="str">
        <f xml:space="preserve"> Calc!E$1899</f>
        <v xml:space="preserve">Ofwat - PR24 Major projects revenue adjustment not eligible for tax uplift in 2027-28 CPIH FYA prices (ADDN2) </v>
      </c>
      <c r="F3332" s="209">
        <f xml:space="preserve"> Calc!F$1899</f>
        <v>0</v>
      </c>
      <c r="G3332" s="208" t="str">
        <f xml:space="preserve"> Calc!G$1899</f>
        <v>£m</v>
      </c>
      <c r="H3332" s="209"/>
    </row>
    <row r="3333" spans="1:8" s="208" customFormat="1" hidden="1" outlineLevel="2" x14ac:dyDescent="0.2">
      <c r="A3333" s="217"/>
      <c r="B3333" s="217"/>
      <c r="C3333" s="218"/>
      <c r="D3333" s="219"/>
      <c r="E3333" s="208" t="str">
        <f xml:space="preserve"> Calc!E$1900</f>
        <v xml:space="preserve">Ofwat - PR24 Major projects revenue adjustment not eligible for tax uplift in 2027-28 CPIH FYA prices (Residential retail) </v>
      </c>
      <c r="F3333" s="209">
        <f xml:space="preserve"> Calc!F$1900</f>
        <v>0</v>
      </c>
      <c r="G3333" s="208" t="str">
        <f xml:space="preserve"> Calc!G$1900</f>
        <v>£m</v>
      </c>
      <c r="H3333" s="209"/>
    </row>
    <row r="3334" spans="1:8" s="208" customFormat="1" hidden="1" outlineLevel="2" x14ac:dyDescent="0.2">
      <c r="A3334" s="217"/>
      <c r="B3334" s="217"/>
      <c r="C3334" s="218"/>
      <c r="D3334" s="219"/>
      <c r="E3334" s="208" t="str">
        <f xml:space="preserve"> Calc!E$1901</f>
        <v xml:space="preserve">Ofwat - PR24 Major projects revenue adjustment not eligible for tax uplift in 2027-28 CPIH FYA prices (Business retail) </v>
      </c>
      <c r="F3334" s="209">
        <f xml:space="preserve"> Calc!F$1901</f>
        <v>0</v>
      </c>
      <c r="G3334" s="208" t="str">
        <f xml:space="preserve"> Calc!G$1901</f>
        <v>£m</v>
      </c>
      <c r="H3334" s="209"/>
    </row>
    <row r="3335" spans="1:8" hidden="1" outlineLevel="2" x14ac:dyDescent="0.2">
      <c r="A3335" s="3"/>
      <c r="B3335" s="3"/>
      <c r="C3335" s="10"/>
      <c r="D3335" s="11"/>
      <c r="E3335" s="211" t="s">
        <v>2901</v>
      </c>
      <c r="F3335" s="212">
        <f xml:space="preserve"> INDEX( $F$3327:$F$3334,MATCH("*(WN)*", $E$3327:$E$3334,0 ))</f>
        <v>0</v>
      </c>
      <c r="G3335" s="211" t="s">
        <v>199</v>
      </c>
      <c r="H3335" s="4"/>
    </row>
    <row r="3336" spans="1:8" hidden="1" outlineLevel="2" x14ac:dyDescent="0.2"/>
    <row r="3337" spans="1:8" hidden="1" outlineLevel="2" x14ac:dyDescent="0.2"/>
    <row r="3338" spans="1:8" hidden="1" outlineLevel="2" x14ac:dyDescent="0.2">
      <c r="B3338" s="33" t="s">
        <v>3075</v>
      </c>
    </row>
    <row r="3339" spans="1:8" s="208" customFormat="1" hidden="1" outlineLevel="2" x14ac:dyDescent="0.2">
      <c r="A3339" s="217"/>
      <c r="B3339" s="217"/>
      <c r="C3339" s="218"/>
      <c r="D3339" s="219"/>
      <c r="E3339" s="208" t="str">
        <f xml:space="preserve"> Calc!E$1921</f>
        <v xml:space="preserve">Ofwat - PR24 Cost change process revenue adjustment not eligible for tax uplift in 2027-28 CPIH FYA prices (WR) </v>
      </c>
      <c r="F3339" s="209">
        <f xml:space="preserve"> Calc!F$1921</f>
        <v>0</v>
      </c>
      <c r="G3339" s="208" t="str">
        <f xml:space="preserve"> Calc!G$1921</f>
        <v>£m</v>
      </c>
      <c r="H3339" s="209"/>
    </row>
    <row r="3340" spans="1:8" s="208" customFormat="1" hidden="1" outlineLevel="2" x14ac:dyDescent="0.2">
      <c r="A3340" s="217"/>
      <c r="B3340" s="217"/>
      <c r="C3340" s="218"/>
      <c r="D3340" s="219"/>
      <c r="E3340" s="208" t="str">
        <f xml:space="preserve"> Calc!E$1922</f>
        <v xml:space="preserve">Ofwat - PR24 Cost change process revenue adjustment not eligible for tax uplift in 2027-28 CPIH FYA prices (WN) </v>
      </c>
      <c r="F3340" s="209">
        <f xml:space="preserve"> Calc!F$1922</f>
        <v>0</v>
      </c>
      <c r="G3340" s="208" t="str">
        <f xml:space="preserve"> Calc!G$1922</f>
        <v>£m</v>
      </c>
      <c r="H3340" s="209"/>
    </row>
    <row r="3341" spans="1:8" s="208" customFormat="1" hidden="1" outlineLevel="2" x14ac:dyDescent="0.2">
      <c r="A3341" s="217"/>
      <c r="B3341" s="217"/>
      <c r="C3341" s="218"/>
      <c r="D3341" s="219"/>
      <c r="E3341" s="208" t="str">
        <f xml:space="preserve"> Calc!E$1923</f>
        <v xml:space="preserve">Ofwat - PR24 Cost change process revenue adjustment not eligible for tax uplift in 2027-28 CPIH FYA prices (WWN) </v>
      </c>
      <c r="F3341" s="209">
        <f xml:space="preserve"> Calc!F$1923</f>
        <v>0</v>
      </c>
      <c r="G3341" s="208" t="str">
        <f xml:space="preserve"> Calc!G$1923</f>
        <v>£m</v>
      </c>
      <c r="H3341" s="209"/>
    </row>
    <row r="3342" spans="1:8" s="208" customFormat="1" hidden="1" outlineLevel="2" x14ac:dyDescent="0.2">
      <c r="A3342" s="217"/>
      <c r="B3342" s="217"/>
      <c r="C3342" s="218"/>
      <c r="D3342" s="219"/>
      <c r="E3342" s="208" t="str">
        <f xml:space="preserve"> Calc!E$1924</f>
        <v xml:space="preserve">Ofwat - PR24 Cost change process revenue adjustment not eligible for tax uplift in 2027-28 CPIH FYA prices (BR) </v>
      </c>
      <c r="F3342" s="209">
        <f xml:space="preserve"> Calc!F$1924</f>
        <v>0</v>
      </c>
      <c r="G3342" s="208" t="str">
        <f xml:space="preserve"> Calc!G$1924</f>
        <v>£m</v>
      </c>
      <c r="H3342" s="209"/>
    </row>
    <row r="3343" spans="1:8" s="208" customFormat="1" hidden="1" outlineLevel="2" x14ac:dyDescent="0.2">
      <c r="A3343" s="217"/>
      <c r="B3343" s="217"/>
      <c r="C3343" s="218"/>
      <c r="D3343" s="219"/>
      <c r="E3343" s="208" t="str">
        <f xml:space="preserve"> Calc!E$1925</f>
        <v xml:space="preserve">Ofwat - PR24 Cost change process revenue adjustment not eligible for tax uplift in 2027-28 CPIH FYA prices (ADDN1) </v>
      </c>
      <c r="F3343" s="209">
        <f xml:space="preserve"> Calc!F$1925</f>
        <v>0</v>
      </c>
      <c r="G3343" s="208" t="str">
        <f xml:space="preserve"> Calc!G$1925</f>
        <v>£m</v>
      </c>
      <c r="H3343" s="209"/>
    </row>
    <row r="3344" spans="1:8" s="208" customFormat="1" hidden="1" outlineLevel="2" x14ac:dyDescent="0.2">
      <c r="A3344" s="217"/>
      <c r="B3344" s="217"/>
      <c r="C3344" s="218"/>
      <c r="D3344" s="219"/>
      <c r="E3344" s="208" t="str">
        <f xml:space="preserve"> Calc!E$1926</f>
        <v xml:space="preserve">Ofwat - PR24 Cost change process revenue adjustment not eligible for tax uplift in 2027-28 CPIH FYA prices (ADDN2) </v>
      </c>
      <c r="F3344" s="209">
        <f xml:space="preserve"> Calc!F$1926</f>
        <v>0</v>
      </c>
      <c r="G3344" s="208" t="str">
        <f xml:space="preserve"> Calc!G$1926</f>
        <v>£m</v>
      </c>
      <c r="H3344" s="209"/>
    </row>
    <row r="3345" spans="1:8" s="208" customFormat="1" hidden="1" outlineLevel="2" x14ac:dyDescent="0.2">
      <c r="A3345" s="217"/>
      <c r="B3345" s="217"/>
      <c r="C3345" s="218"/>
      <c r="D3345" s="219"/>
      <c r="E3345" s="208" t="str">
        <f xml:space="preserve"> Calc!E$1927</f>
        <v xml:space="preserve">Ofwat - PR24 Cost change process revenue adjustment not eligible for tax uplift in 2027-28 CPIH FYA prices (Residential retail) </v>
      </c>
      <c r="F3345" s="209">
        <f xml:space="preserve"> Calc!F$1927</f>
        <v>0</v>
      </c>
      <c r="G3345" s="208" t="str">
        <f xml:space="preserve"> Calc!G$1927</f>
        <v>£m</v>
      </c>
      <c r="H3345" s="209"/>
    </row>
    <row r="3346" spans="1:8" s="208" customFormat="1" hidden="1" outlineLevel="2" x14ac:dyDescent="0.2">
      <c r="A3346" s="217"/>
      <c r="B3346" s="217"/>
      <c r="C3346" s="218"/>
      <c r="D3346" s="219"/>
      <c r="E3346" s="208" t="str">
        <f xml:space="preserve"> Calc!E$1928</f>
        <v xml:space="preserve">Ofwat - PR24 Cost change process revenue adjustment not eligible for tax uplift in 2027-28 CPIH FYA prices (Business retail) </v>
      </c>
      <c r="F3346" s="209">
        <f xml:space="preserve"> Calc!F$1928</f>
        <v>0</v>
      </c>
      <c r="G3346" s="208" t="str">
        <f xml:space="preserve"> Calc!G$1928</f>
        <v>£m</v>
      </c>
      <c r="H3346" s="209"/>
    </row>
    <row r="3347" spans="1:8" hidden="1" outlineLevel="2" x14ac:dyDescent="0.2">
      <c r="A3347" s="3"/>
      <c r="B3347" s="3"/>
      <c r="C3347" s="10"/>
      <c r="D3347" s="11"/>
      <c r="E3347" s="211" t="s">
        <v>3075</v>
      </c>
      <c r="F3347" s="212">
        <f xml:space="preserve"> INDEX( $F$3339:$F$3346,MATCH("*(WN)*", $E$3339:$E$3346,0 ))</f>
        <v>0</v>
      </c>
      <c r="G3347" s="211" t="s">
        <v>199</v>
      </c>
      <c r="H3347" s="4"/>
    </row>
    <row r="3348" spans="1:8" hidden="1" outlineLevel="2" x14ac:dyDescent="0.2"/>
    <row r="3349" spans="1:8" hidden="1" outlineLevel="2" x14ac:dyDescent="0.2"/>
    <row r="3350" spans="1:8" hidden="1" outlineLevel="2" x14ac:dyDescent="0.2">
      <c r="B3350" s="33" t="s">
        <v>2902</v>
      </c>
    </row>
    <row r="3351" spans="1:8" s="208" customFormat="1" hidden="1" outlineLevel="2" x14ac:dyDescent="0.2">
      <c r="A3351" s="217"/>
      <c r="B3351" s="217"/>
      <c r="C3351" s="218"/>
      <c r="D3351" s="219"/>
      <c r="E3351" s="208" t="str">
        <f xml:space="preserve"> Calc!E$1948</f>
        <v xml:space="preserve">Ofwat - PR24 Havant Thicket - cost of debt revenue adjustment not eligible for tax uplift in 2027-28 CPIH FYA prices (WR) </v>
      </c>
      <c r="F3351" s="209">
        <f xml:space="preserve"> Calc!F$1948</f>
        <v>0</v>
      </c>
      <c r="G3351" s="208" t="str">
        <f xml:space="preserve"> Calc!G$1948</f>
        <v>£m</v>
      </c>
      <c r="H3351" s="209"/>
    </row>
    <row r="3352" spans="1:8" s="208" customFormat="1" hidden="1" outlineLevel="2" x14ac:dyDescent="0.2">
      <c r="A3352" s="217"/>
      <c r="B3352" s="217"/>
      <c r="C3352" s="218"/>
      <c r="D3352" s="219"/>
      <c r="E3352" s="208" t="str">
        <f xml:space="preserve"> Calc!E$1949</f>
        <v xml:space="preserve">Ofwat - PR24 Havant Thicket - cost of debt revenue adjustment not eligible for tax uplift in 2027-28 CPIH FYA prices (WN) </v>
      </c>
      <c r="F3352" s="209">
        <f xml:space="preserve"> Calc!F$1949</f>
        <v>0</v>
      </c>
      <c r="G3352" s="208" t="str">
        <f xml:space="preserve"> Calc!G$1949</f>
        <v>£m</v>
      </c>
      <c r="H3352" s="209"/>
    </row>
    <row r="3353" spans="1:8" s="208" customFormat="1" hidden="1" outlineLevel="2" x14ac:dyDescent="0.2">
      <c r="A3353" s="217"/>
      <c r="B3353" s="217"/>
      <c r="C3353" s="218"/>
      <c r="D3353" s="219"/>
      <c r="E3353" s="208" t="str">
        <f xml:space="preserve"> Calc!E$1950</f>
        <v xml:space="preserve">Ofwat - PR24 Havant Thicket - cost of debt revenue adjustment not eligible for tax uplift in 2027-28 CPIH FYA prices (WWN) </v>
      </c>
      <c r="F3353" s="209">
        <f xml:space="preserve"> Calc!F$1950</f>
        <v>0</v>
      </c>
      <c r="G3353" s="208" t="str">
        <f xml:space="preserve"> Calc!G$1950</f>
        <v>£m</v>
      </c>
      <c r="H3353" s="209"/>
    </row>
    <row r="3354" spans="1:8" s="208" customFormat="1" hidden="1" outlineLevel="2" x14ac:dyDescent="0.2">
      <c r="A3354" s="217"/>
      <c r="B3354" s="217"/>
      <c r="C3354" s="218"/>
      <c r="D3354" s="219"/>
      <c r="E3354" s="208" t="str">
        <f xml:space="preserve"> Calc!E$1951</f>
        <v xml:space="preserve">Ofwat - PR24 Havant Thicket - cost of debt revenue adjustment not eligible for tax uplift in 2027-28 CPIH FYA prices (BR) </v>
      </c>
      <c r="F3354" s="209">
        <f xml:space="preserve"> Calc!F$1951</f>
        <v>0</v>
      </c>
      <c r="G3354" s="208" t="str">
        <f xml:space="preserve"> Calc!G$1951</f>
        <v>£m</v>
      </c>
      <c r="H3354" s="209"/>
    </row>
    <row r="3355" spans="1:8" s="208" customFormat="1" hidden="1" outlineLevel="2" x14ac:dyDescent="0.2">
      <c r="A3355" s="217"/>
      <c r="B3355" s="217"/>
      <c r="C3355" s="218"/>
      <c r="D3355" s="219"/>
      <c r="E3355" s="208" t="str">
        <f xml:space="preserve"> Calc!E$1952</f>
        <v xml:space="preserve">Ofwat - PR24 Havant Thicket - cost of debt revenue adjustment not eligible for tax uplift in 2027-28 CPIH FYA prices (ADDN1) </v>
      </c>
      <c r="F3355" s="209">
        <f xml:space="preserve"> Calc!F$1952</f>
        <v>0</v>
      </c>
      <c r="G3355" s="208" t="str">
        <f xml:space="preserve"> Calc!G$1952</f>
        <v>£m</v>
      </c>
      <c r="H3355" s="209"/>
    </row>
    <row r="3356" spans="1:8" s="208" customFormat="1" hidden="1" outlineLevel="2" x14ac:dyDescent="0.2">
      <c r="A3356" s="217"/>
      <c r="B3356" s="217"/>
      <c r="C3356" s="218"/>
      <c r="D3356" s="219"/>
      <c r="E3356" s="208" t="str">
        <f xml:space="preserve"> Calc!E$1953</f>
        <v xml:space="preserve">Ofwat - PR24 Havant Thicket - cost of debt revenue adjustment not eligible for tax uplift in 2027-28 CPIH FYA prices (ADDN2) </v>
      </c>
      <c r="F3356" s="209">
        <f xml:space="preserve"> Calc!F$1953</f>
        <v>0</v>
      </c>
      <c r="G3356" s="208" t="str">
        <f xml:space="preserve"> Calc!G$1953</f>
        <v>£m</v>
      </c>
      <c r="H3356" s="209"/>
    </row>
    <row r="3357" spans="1:8" s="208" customFormat="1" hidden="1" outlineLevel="2" x14ac:dyDescent="0.2">
      <c r="A3357" s="217"/>
      <c r="B3357" s="217"/>
      <c r="C3357" s="218"/>
      <c r="D3357" s="219"/>
      <c r="E3357" s="208" t="str">
        <f xml:space="preserve"> Calc!E$1954</f>
        <v xml:space="preserve">Ofwat - PR24 Havant Thicket - cost of debt revenue adjustment not eligible for tax uplift in 2027-28 CPIH FYA prices (Residential retail) </v>
      </c>
      <c r="F3357" s="209">
        <f xml:space="preserve"> Calc!F$1954</f>
        <v>0</v>
      </c>
      <c r="G3357" s="208" t="str">
        <f xml:space="preserve"> Calc!G$1954</f>
        <v>£m</v>
      </c>
      <c r="H3357" s="209"/>
    </row>
    <row r="3358" spans="1:8" s="208" customFormat="1" hidden="1" outlineLevel="2" x14ac:dyDescent="0.2">
      <c r="A3358" s="217"/>
      <c r="B3358" s="217"/>
      <c r="C3358" s="218"/>
      <c r="D3358" s="219"/>
      <c r="E3358" s="208" t="str">
        <f xml:space="preserve"> Calc!E$1955</f>
        <v xml:space="preserve">Ofwat - PR24 Havant Thicket - cost of debt revenue adjustment not eligible for tax uplift in 2027-28 CPIH FYA prices (Business retail) </v>
      </c>
      <c r="F3358" s="209">
        <f xml:space="preserve"> Calc!F$1955</f>
        <v>0</v>
      </c>
      <c r="G3358" s="208" t="str">
        <f xml:space="preserve"> Calc!G$1955</f>
        <v>£m</v>
      </c>
      <c r="H3358" s="209"/>
    </row>
    <row r="3359" spans="1:8" hidden="1" outlineLevel="2" x14ac:dyDescent="0.2">
      <c r="A3359" s="3"/>
      <c r="B3359" s="3"/>
      <c r="C3359" s="10"/>
      <c r="D3359" s="11"/>
      <c r="E3359" s="211" t="s">
        <v>2902</v>
      </c>
      <c r="F3359" s="212">
        <f xml:space="preserve"> INDEX( $F$3351:$F$3358,MATCH("*(WN)*", $E$3351:$E$3358,0 ))</f>
        <v>0</v>
      </c>
      <c r="G3359" s="211" t="s">
        <v>199</v>
      </c>
      <c r="H3359" s="4"/>
    </row>
    <row r="3360" spans="1:8" hidden="1" outlineLevel="2" x14ac:dyDescent="0.2"/>
    <row r="3361" spans="1:8" hidden="1" outlineLevel="2" x14ac:dyDescent="0.2"/>
    <row r="3362" spans="1:8" hidden="1" outlineLevel="2" x14ac:dyDescent="0.2">
      <c r="B3362" s="33" t="s">
        <v>2725</v>
      </c>
    </row>
    <row r="3363" spans="1:8" s="208" customFormat="1" hidden="1" outlineLevel="2" x14ac:dyDescent="0.2">
      <c r="A3363" s="217"/>
      <c r="B3363" s="217"/>
      <c r="C3363" s="218"/>
      <c r="D3363" s="219"/>
      <c r="E3363" s="208" t="str">
        <f xml:space="preserve"> Calc!E$1975</f>
        <v xml:space="preserve">Ofwat - PR24 Innovation and water efficiency revenue adjustment not eligible for tax uplift in 2027-28 CPIH FYA prices (WR) </v>
      </c>
      <c r="F3363" s="209">
        <f xml:space="preserve"> Calc!F$1975</f>
        <v>0</v>
      </c>
      <c r="G3363" s="208" t="str">
        <f xml:space="preserve"> Calc!G$1975</f>
        <v>£m</v>
      </c>
      <c r="H3363" s="209"/>
    </row>
    <row r="3364" spans="1:8" s="208" customFormat="1" hidden="1" outlineLevel="2" x14ac:dyDescent="0.2">
      <c r="A3364" s="217"/>
      <c r="B3364" s="217"/>
      <c r="C3364" s="218"/>
      <c r="D3364" s="219"/>
      <c r="E3364" s="208" t="str">
        <f xml:space="preserve"> Calc!E$1976</f>
        <v xml:space="preserve">Ofwat - PR24 Innovation and water efficiency revenue adjustment not eligible for tax uplift in 2027-28 CPIH FYA prices (WN) </v>
      </c>
      <c r="F3364" s="209">
        <f xml:space="preserve"> Calc!F$1976</f>
        <v>0</v>
      </c>
      <c r="G3364" s="208" t="str">
        <f xml:space="preserve"> Calc!G$1976</f>
        <v>£m</v>
      </c>
      <c r="H3364" s="209"/>
    </row>
    <row r="3365" spans="1:8" s="208" customFormat="1" hidden="1" outlineLevel="2" x14ac:dyDescent="0.2">
      <c r="A3365" s="217"/>
      <c r="B3365" s="217"/>
      <c r="C3365" s="218"/>
      <c r="D3365" s="219"/>
      <c r="E3365" s="208" t="str">
        <f xml:space="preserve"> Calc!E$1977</f>
        <v xml:space="preserve">Ofwat - PR24 Innovation and water efficiency revenue adjustment not eligible for tax uplift in 2027-28 CPIH FYA prices (WWN) </v>
      </c>
      <c r="F3365" s="209">
        <f xml:space="preserve"> Calc!F$1977</f>
        <v>0</v>
      </c>
      <c r="G3365" s="208" t="str">
        <f xml:space="preserve"> Calc!G$1977</f>
        <v>£m</v>
      </c>
      <c r="H3365" s="209"/>
    </row>
    <row r="3366" spans="1:8" s="208" customFormat="1" hidden="1" outlineLevel="2" x14ac:dyDescent="0.2">
      <c r="A3366" s="217"/>
      <c r="B3366" s="217"/>
      <c r="C3366" s="218"/>
      <c r="D3366" s="219"/>
      <c r="E3366" s="208" t="str">
        <f xml:space="preserve"> Calc!E$1978</f>
        <v xml:space="preserve">Ofwat - PR24 Innovation and water efficiency revenue adjustment not eligible for tax uplift in 2027-28 CPIH FYA prices (BR) </v>
      </c>
      <c r="F3366" s="209">
        <f xml:space="preserve"> Calc!F$1978</f>
        <v>0</v>
      </c>
      <c r="G3366" s="208" t="str">
        <f xml:space="preserve"> Calc!G$1978</f>
        <v>£m</v>
      </c>
      <c r="H3366" s="209"/>
    </row>
    <row r="3367" spans="1:8" s="208" customFormat="1" hidden="1" outlineLevel="2" x14ac:dyDescent="0.2">
      <c r="A3367" s="217"/>
      <c r="B3367" s="217"/>
      <c r="C3367" s="218"/>
      <c r="D3367" s="219"/>
      <c r="E3367" s="208" t="str">
        <f xml:space="preserve"> Calc!E$1979</f>
        <v xml:space="preserve">Ofwat - PR24 Innovation and water efficiency revenue adjustment not eligible for tax uplift in 2027-28 CPIH FYA prices (ADDN1) </v>
      </c>
      <c r="F3367" s="209">
        <f xml:space="preserve"> Calc!F$1979</f>
        <v>0</v>
      </c>
      <c r="G3367" s="208" t="str">
        <f xml:space="preserve"> Calc!G$1979</f>
        <v>£m</v>
      </c>
      <c r="H3367" s="209"/>
    </row>
    <row r="3368" spans="1:8" s="208" customFormat="1" hidden="1" outlineLevel="2" x14ac:dyDescent="0.2">
      <c r="A3368" s="217"/>
      <c r="B3368" s="217"/>
      <c r="C3368" s="218"/>
      <c r="D3368" s="219"/>
      <c r="E3368" s="208" t="str">
        <f xml:space="preserve"> Calc!E$1980</f>
        <v xml:space="preserve">Ofwat - PR24 Innovation and water efficiency revenue adjustment not eligible for tax uplift in 2027-28 CPIH FYA prices (ADDN2) </v>
      </c>
      <c r="F3368" s="209">
        <f xml:space="preserve"> Calc!F$1980</f>
        <v>0</v>
      </c>
      <c r="G3368" s="208" t="str">
        <f xml:space="preserve"> Calc!G$1980</f>
        <v>£m</v>
      </c>
      <c r="H3368" s="209"/>
    </row>
    <row r="3369" spans="1:8" s="208" customFormat="1" hidden="1" outlineLevel="2" x14ac:dyDescent="0.2">
      <c r="A3369" s="217"/>
      <c r="B3369" s="217"/>
      <c r="C3369" s="218"/>
      <c r="D3369" s="219"/>
      <c r="E3369" s="208" t="str">
        <f xml:space="preserve"> Calc!E$1981</f>
        <v xml:space="preserve">Ofwat - PR24 Innovation and water efficiency revenue adjustment not eligible for tax uplift in 2027-28 CPIH FYA prices (Residential retail) </v>
      </c>
      <c r="F3369" s="209">
        <f xml:space="preserve"> Calc!F$1981</f>
        <v>0</v>
      </c>
      <c r="G3369" s="208" t="str">
        <f xml:space="preserve"> Calc!G$1981</f>
        <v>£m</v>
      </c>
      <c r="H3369" s="209"/>
    </row>
    <row r="3370" spans="1:8" s="208" customFormat="1" hidden="1" outlineLevel="2" x14ac:dyDescent="0.2">
      <c r="A3370" s="217"/>
      <c r="B3370" s="217"/>
      <c r="C3370" s="218"/>
      <c r="D3370" s="219"/>
      <c r="E3370" s="208" t="str">
        <f xml:space="preserve"> Calc!E$1982</f>
        <v xml:space="preserve">Ofwat - PR24 Innovation and water efficiency revenue adjustment not eligible for tax uplift in 2027-28 CPIH FYA prices (Business retail) </v>
      </c>
      <c r="F3370" s="209">
        <f xml:space="preserve"> Calc!F$1982</f>
        <v>0</v>
      </c>
      <c r="G3370" s="208" t="str">
        <f xml:space="preserve"> Calc!G$1982</f>
        <v>£m</v>
      </c>
      <c r="H3370" s="209"/>
    </row>
    <row r="3371" spans="1:8" hidden="1" outlineLevel="2" x14ac:dyDescent="0.2">
      <c r="A3371" s="3"/>
      <c r="B3371" s="3"/>
      <c r="C3371" s="10"/>
      <c r="D3371" s="11"/>
      <c r="E3371" s="211" t="s">
        <v>2725</v>
      </c>
      <c r="F3371" s="212">
        <f xml:space="preserve"> INDEX( $F$3363:$F$3370,MATCH("*(WN)*", $E$3363:$E$3370,0 ))</f>
        <v>0</v>
      </c>
      <c r="G3371" s="211" t="s">
        <v>199</v>
      </c>
      <c r="H3371" s="4"/>
    </row>
    <row r="3372" spans="1:8" hidden="1" outlineLevel="2" x14ac:dyDescent="0.2"/>
    <row r="3373" spans="1:8" hidden="1" outlineLevel="2" x14ac:dyDescent="0.2"/>
    <row r="3374" spans="1:8" hidden="1" outlineLevel="2" x14ac:dyDescent="0.2">
      <c r="B3374" s="33" t="s">
        <v>2315</v>
      </c>
    </row>
    <row r="3375" spans="1:8" s="208" customFormat="1" hidden="1" outlineLevel="2" x14ac:dyDescent="0.2">
      <c r="A3375" s="217"/>
      <c r="B3375" s="217"/>
      <c r="C3375" s="218"/>
      <c r="D3375" s="219"/>
      <c r="E3375" s="208" t="str">
        <f xml:space="preserve"> Calc!E$2002</f>
        <v xml:space="preserve">Ofwat - PR24 QAA revenue adjustment not eligible for tax uplift in 2027-28 CPIH FYA prices (WR) </v>
      </c>
      <c r="F3375" s="209">
        <f xml:space="preserve"> Calc!F$2002</f>
        <v>0</v>
      </c>
      <c r="G3375" s="208" t="str">
        <f xml:space="preserve"> Calc!G$2002</f>
        <v>£m</v>
      </c>
      <c r="H3375" s="209"/>
    </row>
    <row r="3376" spans="1:8" s="208" customFormat="1" hidden="1" outlineLevel="2" x14ac:dyDescent="0.2">
      <c r="A3376" s="217"/>
      <c r="B3376" s="217"/>
      <c r="C3376" s="218"/>
      <c r="D3376" s="219"/>
      <c r="E3376" s="208" t="str">
        <f xml:space="preserve"> Calc!E$2003</f>
        <v xml:space="preserve">Ofwat - PR24 QAA revenue adjustment not eligible for tax uplift in 2027-28 CPIH FYA prices (WN) </v>
      </c>
      <c r="F3376" s="209">
        <f xml:space="preserve"> Calc!F$2003</f>
        <v>0</v>
      </c>
      <c r="G3376" s="208" t="str">
        <f xml:space="preserve"> Calc!G$2003</f>
        <v>£m</v>
      </c>
      <c r="H3376" s="209"/>
    </row>
    <row r="3377" spans="1:8" s="208" customFormat="1" hidden="1" outlineLevel="2" x14ac:dyDescent="0.2">
      <c r="A3377" s="217"/>
      <c r="B3377" s="217"/>
      <c r="C3377" s="218"/>
      <c r="D3377" s="219"/>
      <c r="E3377" s="208" t="str">
        <f xml:space="preserve"> Calc!E$2004</f>
        <v xml:space="preserve">Ofwat - PR24 QAA revenue adjustment not eligible for tax uplift in 2027-28 CPIH FYA prices (WWN) </v>
      </c>
      <c r="F3377" s="209">
        <f xml:space="preserve"> Calc!F$2004</f>
        <v>0</v>
      </c>
      <c r="G3377" s="208" t="str">
        <f xml:space="preserve"> Calc!G$2004</f>
        <v>£m</v>
      </c>
      <c r="H3377" s="209"/>
    </row>
    <row r="3378" spans="1:8" s="208" customFormat="1" hidden="1" outlineLevel="2" x14ac:dyDescent="0.2">
      <c r="A3378" s="217"/>
      <c r="B3378" s="217"/>
      <c r="C3378" s="218"/>
      <c r="D3378" s="219"/>
      <c r="E3378" s="208" t="str">
        <f xml:space="preserve"> Calc!E$2005</f>
        <v xml:space="preserve">Ofwat - PR24 QAA revenue adjustment not eligible for tax uplift in 2027-28 CPIH FYA prices (BR) </v>
      </c>
      <c r="F3378" s="209">
        <f xml:space="preserve"> Calc!F$2005</f>
        <v>0</v>
      </c>
      <c r="G3378" s="208" t="str">
        <f xml:space="preserve"> Calc!G$2005</f>
        <v>£m</v>
      </c>
      <c r="H3378" s="209"/>
    </row>
    <row r="3379" spans="1:8" s="208" customFormat="1" hidden="1" outlineLevel="2" x14ac:dyDescent="0.2">
      <c r="A3379" s="217"/>
      <c r="B3379" s="217"/>
      <c r="C3379" s="218"/>
      <c r="D3379" s="219"/>
      <c r="E3379" s="208" t="str">
        <f xml:space="preserve"> Calc!E$2006</f>
        <v xml:space="preserve">Ofwat - PR24 QAA revenue adjustment not eligible for tax uplift in 2027-28 CPIH FYA prices (ADDN1) </v>
      </c>
      <c r="F3379" s="209">
        <f xml:space="preserve"> Calc!F$2006</f>
        <v>0</v>
      </c>
      <c r="G3379" s="208" t="str">
        <f xml:space="preserve"> Calc!G$2006</f>
        <v>£m</v>
      </c>
      <c r="H3379" s="209"/>
    </row>
    <row r="3380" spans="1:8" s="208" customFormat="1" hidden="1" outlineLevel="2" x14ac:dyDescent="0.2">
      <c r="A3380" s="217"/>
      <c r="B3380" s="217"/>
      <c r="C3380" s="218"/>
      <c r="D3380" s="219"/>
      <c r="E3380" s="208" t="str">
        <f xml:space="preserve"> Calc!E$2007</f>
        <v xml:space="preserve">Ofwat - PR24 QAA revenue adjustment not eligible for tax uplift in 2027-28 CPIH FYA prices (ADDN2) </v>
      </c>
      <c r="F3380" s="209">
        <f xml:space="preserve"> Calc!F$2007</f>
        <v>0</v>
      </c>
      <c r="G3380" s="208" t="str">
        <f xml:space="preserve"> Calc!G$2007</f>
        <v>£m</v>
      </c>
      <c r="H3380" s="209"/>
    </row>
    <row r="3381" spans="1:8" s="208" customFormat="1" hidden="1" outlineLevel="2" x14ac:dyDescent="0.2">
      <c r="A3381" s="217"/>
      <c r="B3381" s="217"/>
      <c r="C3381" s="218"/>
      <c r="D3381" s="219"/>
      <c r="E3381" s="208" t="str">
        <f xml:space="preserve"> Calc!E$2008</f>
        <v xml:space="preserve">Ofwat - PR24 QAA revenue adjustment not eligible for tax uplift in 2027-28 CPIH FYA prices (Residential retail) </v>
      </c>
      <c r="F3381" s="209">
        <f xml:space="preserve"> Calc!F$2008</f>
        <v>0</v>
      </c>
      <c r="G3381" s="208" t="str">
        <f xml:space="preserve"> Calc!G$2008</f>
        <v>£m</v>
      </c>
      <c r="H3381" s="209"/>
    </row>
    <row r="3382" spans="1:8" s="208" customFormat="1" hidden="1" outlineLevel="2" x14ac:dyDescent="0.2">
      <c r="A3382" s="217"/>
      <c r="B3382" s="217"/>
      <c r="C3382" s="218"/>
      <c r="D3382" s="219"/>
      <c r="E3382" s="208" t="str">
        <f xml:space="preserve"> Calc!E$2009</f>
        <v xml:space="preserve">Ofwat - PR24 QAA revenue adjustment not eligible for tax uplift in 2027-28 CPIH FYA prices (Business retail) </v>
      </c>
      <c r="F3382" s="209">
        <f xml:space="preserve"> Calc!F$2009</f>
        <v>0</v>
      </c>
      <c r="G3382" s="208" t="str">
        <f xml:space="preserve"> Calc!G$2009</f>
        <v>£m</v>
      </c>
      <c r="H3382" s="209"/>
    </row>
    <row r="3383" spans="1:8" hidden="1" outlineLevel="2" x14ac:dyDescent="0.2">
      <c r="A3383" s="3"/>
      <c r="B3383" s="3"/>
      <c r="C3383" s="10"/>
      <c r="D3383" s="11"/>
      <c r="E3383" s="211" t="s">
        <v>2315</v>
      </c>
      <c r="F3383" s="212">
        <f xml:space="preserve"> INDEX( $F$3375:$F$3382,MATCH("*(WN)*", $E$3375:$E$3382,0 ))</f>
        <v>0</v>
      </c>
      <c r="G3383" s="211" t="s">
        <v>199</v>
      </c>
      <c r="H3383" s="4"/>
    </row>
    <row r="3384" spans="1:8" hidden="1" outlineLevel="2" x14ac:dyDescent="0.2"/>
    <row r="3385" spans="1:8" hidden="1" outlineLevel="2" x14ac:dyDescent="0.2"/>
    <row r="3386" spans="1:8" hidden="1" outlineLevel="2" x14ac:dyDescent="0.2">
      <c r="B3386" s="33" t="s">
        <v>1588</v>
      </c>
    </row>
    <row r="3387" spans="1:8" s="208" customFormat="1" hidden="1" outlineLevel="2" x14ac:dyDescent="0.2">
      <c r="A3387" s="217"/>
      <c r="B3387" s="217"/>
      <c r="C3387" s="218"/>
      <c r="D3387" s="219"/>
      <c r="E3387" s="208" t="str">
        <f xml:space="preserve"> Calc!E$2029</f>
        <v xml:space="preserve">Ofwat - Other revenue adjustment not eligible for tax uplift in 2027-28 CPIH FYA prices (WR) </v>
      </c>
      <c r="F3387" s="209">
        <f xml:space="preserve"> Calc!F$2029</f>
        <v>0</v>
      </c>
      <c r="G3387" s="208" t="str">
        <f xml:space="preserve"> Calc!G$2029</f>
        <v>£m</v>
      </c>
      <c r="H3387" s="209"/>
    </row>
    <row r="3388" spans="1:8" s="208" customFormat="1" hidden="1" outlineLevel="2" x14ac:dyDescent="0.2">
      <c r="A3388" s="217"/>
      <c r="B3388" s="217"/>
      <c r="C3388" s="218"/>
      <c r="D3388" s="219"/>
      <c r="E3388" s="208" t="str">
        <f xml:space="preserve"> Calc!E$2030</f>
        <v xml:space="preserve">Ofwat - Other revenue adjustment not eligible for tax uplift in 2027-28 CPIH FYA prices (WN) </v>
      </c>
      <c r="F3388" s="209">
        <f xml:space="preserve"> Calc!F$2030</f>
        <v>0</v>
      </c>
      <c r="G3388" s="208" t="str">
        <f xml:space="preserve"> Calc!G$2030</f>
        <v>£m</v>
      </c>
      <c r="H3388" s="209"/>
    </row>
    <row r="3389" spans="1:8" s="208" customFormat="1" hidden="1" outlineLevel="2" x14ac:dyDescent="0.2">
      <c r="A3389" s="217"/>
      <c r="B3389" s="217"/>
      <c r="C3389" s="218"/>
      <c r="D3389" s="219"/>
      <c r="E3389" s="208" t="str">
        <f xml:space="preserve"> Calc!E$2031</f>
        <v xml:space="preserve">Ofwat - Other revenue adjustment not eligible for tax uplift in 2027-28 CPIH FYA prices (WWN) </v>
      </c>
      <c r="F3389" s="209">
        <f xml:space="preserve"> Calc!F$2031</f>
        <v>0</v>
      </c>
      <c r="G3389" s="208" t="str">
        <f xml:space="preserve"> Calc!G$2031</f>
        <v>£m</v>
      </c>
      <c r="H3389" s="209"/>
    </row>
    <row r="3390" spans="1:8" s="208" customFormat="1" hidden="1" outlineLevel="2" x14ac:dyDescent="0.2">
      <c r="A3390" s="217"/>
      <c r="B3390" s="217"/>
      <c r="C3390" s="218"/>
      <c r="D3390" s="219"/>
      <c r="E3390" s="208" t="str">
        <f xml:space="preserve"> Calc!E$2032</f>
        <v xml:space="preserve">Ofwat - Other revenue adjustment not eligible for tax uplift in 2027-28 CPIH FYA prices (BR) </v>
      </c>
      <c r="F3390" s="209">
        <f xml:space="preserve"> Calc!F$2032</f>
        <v>0</v>
      </c>
      <c r="G3390" s="208" t="str">
        <f xml:space="preserve"> Calc!G$2032</f>
        <v>£m</v>
      </c>
      <c r="H3390" s="209"/>
    </row>
    <row r="3391" spans="1:8" s="208" customFormat="1" hidden="1" outlineLevel="2" x14ac:dyDescent="0.2">
      <c r="A3391" s="217"/>
      <c r="B3391" s="217"/>
      <c r="C3391" s="218"/>
      <c r="D3391" s="219"/>
      <c r="E3391" s="208" t="str">
        <f xml:space="preserve"> Calc!E$2033</f>
        <v xml:space="preserve">Ofwat - Other revenue adjustment not eligible for tax uplift in 2027-28 CPIH FYA prices (ADDN1) </v>
      </c>
      <c r="F3391" s="209">
        <f xml:space="preserve"> Calc!F$2033</f>
        <v>0</v>
      </c>
      <c r="G3391" s="208" t="str">
        <f xml:space="preserve"> Calc!G$2033</f>
        <v>£m</v>
      </c>
      <c r="H3391" s="209"/>
    </row>
    <row r="3392" spans="1:8" s="208" customFormat="1" hidden="1" outlineLevel="2" x14ac:dyDescent="0.2">
      <c r="A3392" s="217"/>
      <c r="B3392" s="217"/>
      <c r="C3392" s="218"/>
      <c r="D3392" s="219"/>
      <c r="E3392" s="208" t="str">
        <f xml:space="preserve"> Calc!E$2034</f>
        <v xml:space="preserve">Ofwat - Other revenue adjustment not eligible for tax uplift in 2027-28 CPIH FYA prices (ADDN2) </v>
      </c>
      <c r="F3392" s="209">
        <f xml:space="preserve"> Calc!F$2034</f>
        <v>0</v>
      </c>
      <c r="G3392" s="208" t="str">
        <f xml:space="preserve"> Calc!G$2034</f>
        <v>£m</v>
      </c>
      <c r="H3392" s="209"/>
    </row>
    <row r="3393" spans="1:8" s="208" customFormat="1" hidden="1" outlineLevel="2" x14ac:dyDescent="0.2">
      <c r="A3393" s="217"/>
      <c r="B3393" s="217"/>
      <c r="C3393" s="218"/>
      <c r="D3393" s="219"/>
      <c r="E3393" s="208" t="str">
        <f xml:space="preserve"> Calc!E$2035</f>
        <v xml:space="preserve">Ofwat - Other revenue adjustment not eligible for tax uplift in 2027-28 CPIH FYA prices (Residential retail) </v>
      </c>
      <c r="F3393" s="209">
        <f xml:space="preserve"> Calc!F$2035</f>
        <v>0</v>
      </c>
      <c r="G3393" s="208" t="str">
        <f xml:space="preserve"> Calc!G$2035</f>
        <v>£m</v>
      </c>
      <c r="H3393" s="209"/>
    </row>
    <row r="3394" spans="1:8" s="208" customFormat="1" hidden="1" outlineLevel="2" x14ac:dyDescent="0.2">
      <c r="A3394" s="217"/>
      <c r="B3394" s="217"/>
      <c r="C3394" s="218"/>
      <c r="D3394" s="219"/>
      <c r="E3394" s="208" t="str">
        <f xml:space="preserve"> Calc!E$2036</f>
        <v xml:space="preserve">Ofwat - Other revenue adjustment not eligible for tax uplift in 2027-28 CPIH FYA prices (Business retail) </v>
      </c>
      <c r="F3394" s="209">
        <f xml:space="preserve"> Calc!F$2036</f>
        <v>0</v>
      </c>
      <c r="G3394" s="208" t="str">
        <f xml:space="preserve"> Calc!G$2036</f>
        <v>£m</v>
      </c>
      <c r="H3394" s="209"/>
    </row>
    <row r="3395" spans="1:8" hidden="1" outlineLevel="2" x14ac:dyDescent="0.2">
      <c r="A3395" s="3"/>
      <c r="B3395" s="3"/>
      <c r="C3395" s="10"/>
      <c r="D3395" s="11"/>
      <c r="E3395" s="211" t="s">
        <v>1588</v>
      </c>
      <c r="F3395" s="212">
        <f xml:space="preserve"> INDEX( $F$3387:$F$3394,MATCH("*(WN)*", $E$3387:$E$3394,0 ))</f>
        <v>0</v>
      </c>
      <c r="G3395" s="211" t="s">
        <v>199</v>
      </c>
      <c r="H3395" s="4"/>
    </row>
    <row r="3396" spans="1:8" hidden="1" outlineLevel="2" x14ac:dyDescent="0.2"/>
    <row r="3397" spans="1:8" hidden="1" outlineLevel="2" x14ac:dyDescent="0.2"/>
    <row r="3398" spans="1:8" hidden="1" outlineLevel="2" x14ac:dyDescent="0.2">
      <c r="B3398" s="33" t="s">
        <v>2726</v>
      </c>
    </row>
    <row r="3399" spans="1:8" s="208" customFormat="1" hidden="1" outlineLevel="2" x14ac:dyDescent="0.2">
      <c r="A3399" s="217"/>
      <c r="B3399" s="217"/>
      <c r="C3399" s="218"/>
      <c r="D3399" s="219"/>
      <c r="E3399" s="208" t="str">
        <f xml:space="preserve"> Calc!E$1786</f>
        <v xml:space="preserve">Ofwat - PR24 Delivery mechanism (DM) revenue adjustment not eligible for tax uplift in 2027-28 CPIH FYA prices (WR) </v>
      </c>
      <c r="F3399" s="209">
        <f xml:space="preserve"> Calc!F$1786</f>
        <v>0</v>
      </c>
      <c r="G3399" s="208" t="str">
        <f xml:space="preserve"> Calc!G$1786</f>
        <v>£m</v>
      </c>
      <c r="H3399" s="209"/>
    </row>
    <row r="3400" spans="1:8" s="208" customFormat="1" hidden="1" outlineLevel="2" x14ac:dyDescent="0.2">
      <c r="A3400" s="217"/>
      <c r="B3400" s="217"/>
      <c r="C3400" s="218"/>
      <c r="D3400" s="219"/>
      <c r="E3400" s="208" t="str">
        <f xml:space="preserve"> Calc!E$1787</f>
        <v xml:space="preserve">Ofwat - PR24 Delivery mechanism (DM) revenue adjustment not eligible for tax uplift in 2027-28 CPIH FYA prices (WN) </v>
      </c>
      <c r="F3400" s="209">
        <f xml:space="preserve"> Calc!F$1787</f>
        <v>0</v>
      </c>
      <c r="G3400" s="208" t="str">
        <f xml:space="preserve"> Calc!G$1787</f>
        <v>£m</v>
      </c>
      <c r="H3400" s="209"/>
    </row>
    <row r="3401" spans="1:8" s="208" customFormat="1" hidden="1" outlineLevel="2" x14ac:dyDescent="0.2">
      <c r="A3401" s="217"/>
      <c r="B3401" s="217"/>
      <c r="C3401" s="218"/>
      <c r="D3401" s="219"/>
      <c r="E3401" s="208" t="str">
        <f xml:space="preserve"> Calc!E$1788</f>
        <v xml:space="preserve">Ofwat - PR24 Delivery mechanism (DM) revenue adjustment not eligible for tax uplift in 2027-28 CPIH FYA prices (WWN) </v>
      </c>
      <c r="F3401" s="209">
        <f xml:space="preserve"> Calc!F$1788</f>
        <v>0</v>
      </c>
      <c r="G3401" s="208" t="str">
        <f xml:space="preserve"> Calc!G$1788</f>
        <v>£m</v>
      </c>
      <c r="H3401" s="209"/>
    </row>
    <row r="3402" spans="1:8" s="208" customFormat="1" hidden="1" outlineLevel="2" x14ac:dyDescent="0.2">
      <c r="A3402" s="217"/>
      <c r="B3402" s="217"/>
      <c r="C3402" s="218"/>
      <c r="D3402" s="219"/>
      <c r="E3402" s="208" t="str">
        <f xml:space="preserve"> Calc!E$1789</f>
        <v xml:space="preserve">Ofwat - PR24 Delivery mechanism (DM) revenue adjustment not eligible for tax uplift in 2027-28 CPIH FYA prices (BR) </v>
      </c>
      <c r="F3402" s="209">
        <f xml:space="preserve"> Calc!F$1789</f>
        <v>0</v>
      </c>
      <c r="G3402" s="208" t="str">
        <f xml:space="preserve"> Calc!G$1789</f>
        <v>£m</v>
      </c>
      <c r="H3402" s="209"/>
    </row>
    <row r="3403" spans="1:8" s="208" customFormat="1" hidden="1" outlineLevel="2" x14ac:dyDescent="0.2">
      <c r="A3403" s="217"/>
      <c r="B3403" s="217"/>
      <c r="C3403" s="218"/>
      <c r="D3403" s="219"/>
      <c r="E3403" s="208" t="str">
        <f xml:space="preserve"> Calc!E$1790</f>
        <v xml:space="preserve">Ofwat - PR24 Delivery mechanism (DM) revenue adjustment not eligible for tax uplift in 2027-28 CPIH FYA prices (ADDN1) </v>
      </c>
      <c r="F3403" s="209">
        <f xml:space="preserve"> Calc!F$1790</f>
        <v>0</v>
      </c>
      <c r="G3403" s="208" t="str">
        <f xml:space="preserve"> Calc!G$1790</f>
        <v>£m</v>
      </c>
      <c r="H3403" s="209"/>
    </row>
    <row r="3404" spans="1:8" s="208" customFormat="1" hidden="1" outlineLevel="2" x14ac:dyDescent="0.2">
      <c r="A3404" s="217"/>
      <c r="B3404" s="217"/>
      <c r="C3404" s="218"/>
      <c r="D3404" s="219"/>
      <c r="E3404" s="208" t="str">
        <f xml:space="preserve"> Calc!E$1791</f>
        <v xml:space="preserve">Ofwat - PR24 Delivery mechanism (DM) revenue adjustment not eligible for tax uplift in 2027-28 CPIH FYA prices (ADDN2) </v>
      </c>
      <c r="F3404" s="209">
        <f xml:space="preserve"> Calc!F$1791</f>
        <v>0</v>
      </c>
      <c r="G3404" s="208" t="str">
        <f xml:space="preserve"> Calc!G$1791</f>
        <v>£m</v>
      </c>
      <c r="H3404" s="209"/>
    </row>
    <row r="3405" spans="1:8" s="208" customFormat="1" hidden="1" outlineLevel="2" x14ac:dyDescent="0.2">
      <c r="A3405" s="217"/>
      <c r="B3405" s="217"/>
      <c r="C3405" s="218"/>
      <c r="D3405" s="219"/>
      <c r="E3405" s="208" t="str">
        <f xml:space="preserve"> Calc!E$1792</f>
        <v xml:space="preserve">Ofwat - PR24 Delivery mechanism (DM) revenue adjustment not eligible for tax uplift in 2027-28 CPIH FYA prices (Residential retail) </v>
      </c>
      <c r="F3405" s="209">
        <f xml:space="preserve"> Calc!F$1792</f>
        <v>0</v>
      </c>
      <c r="G3405" s="208" t="str">
        <f xml:space="preserve"> Calc!G$1792</f>
        <v>£m</v>
      </c>
      <c r="H3405" s="209"/>
    </row>
    <row r="3406" spans="1:8" s="208" customFormat="1" hidden="1" outlineLevel="2" x14ac:dyDescent="0.2">
      <c r="A3406" s="217"/>
      <c r="B3406" s="217"/>
      <c r="C3406" s="218"/>
      <c r="D3406" s="219"/>
      <c r="E3406" s="208" t="str">
        <f xml:space="preserve"> Calc!E$1793</f>
        <v xml:space="preserve">Ofwat - PR24 Delivery mechanism (DM) revenue adjustment not eligible for tax uplift in 2027-28 CPIH FYA prices (Business retail) </v>
      </c>
      <c r="F3406" s="209">
        <f xml:space="preserve"> Calc!F$1793</f>
        <v>0</v>
      </c>
      <c r="G3406" s="208" t="str">
        <f xml:space="preserve"> Calc!G$1793</f>
        <v>£m</v>
      </c>
      <c r="H3406" s="209"/>
    </row>
    <row r="3407" spans="1:8" hidden="1" outlineLevel="2" x14ac:dyDescent="0.2">
      <c r="A3407" s="3"/>
      <c r="B3407" s="3"/>
      <c r="C3407" s="10"/>
      <c r="D3407" s="11"/>
      <c r="E3407" s="211" t="s">
        <v>2726</v>
      </c>
      <c r="F3407" s="212">
        <f xml:space="preserve"> INDEX( $F$3399:$F$3406,MATCH("*(WN)*", $E$3399:$E$3406,0 ))</f>
        <v>0</v>
      </c>
      <c r="G3407" s="211" t="s">
        <v>199</v>
      </c>
      <c r="H3407" s="4"/>
    </row>
    <row r="3408" spans="1:8" hidden="1" outlineLevel="2" x14ac:dyDescent="0.2"/>
    <row r="3409" spans="1:8" hidden="1" outlineLevel="2" x14ac:dyDescent="0.2"/>
    <row r="3410" spans="1:8" hidden="1" outlineLevel="2" x14ac:dyDescent="0.2">
      <c r="B3410" s="33" t="s">
        <v>599</v>
      </c>
    </row>
    <row r="3411" spans="1:8" s="208" customFormat="1" hidden="1" outlineLevel="2" x14ac:dyDescent="0.2">
      <c r="A3411" s="217"/>
      <c r="B3411" s="217"/>
      <c r="C3411" s="218"/>
      <c r="D3411" s="219"/>
      <c r="E3411" s="208" t="str">
        <f xml:space="preserve"> Calc!E$1651</f>
        <v xml:space="preserve">Ofwat - PR24 Residential retail revenue adjustment not eligible for tax uplift in 2027-28 CPIH FYA prices (WR) </v>
      </c>
      <c r="F3411" s="209">
        <f xml:space="preserve"> Calc!F$1651</f>
        <v>0</v>
      </c>
      <c r="G3411" s="208" t="str">
        <f xml:space="preserve"> Calc!G$1651</f>
        <v>£m</v>
      </c>
      <c r="H3411" s="209"/>
    </row>
    <row r="3412" spans="1:8" s="208" customFormat="1" hidden="1" outlineLevel="2" x14ac:dyDescent="0.2">
      <c r="A3412" s="217"/>
      <c r="B3412" s="217"/>
      <c r="C3412" s="218"/>
      <c r="D3412" s="219"/>
      <c r="E3412" s="208" t="str">
        <f xml:space="preserve"> Calc!E$1652</f>
        <v xml:space="preserve">Ofwat - PR24 Residential retail revenue adjustment not eligible for tax uplift in 2027-28 CPIH FYA prices (WN) </v>
      </c>
      <c r="F3412" s="209">
        <f xml:space="preserve"> Calc!F$1652</f>
        <v>0</v>
      </c>
      <c r="G3412" s="208" t="str">
        <f xml:space="preserve"> Calc!G$1652</f>
        <v>£m</v>
      </c>
      <c r="H3412" s="209"/>
    </row>
    <row r="3413" spans="1:8" s="208" customFormat="1" hidden="1" outlineLevel="2" x14ac:dyDescent="0.2">
      <c r="A3413" s="217"/>
      <c r="B3413" s="217"/>
      <c r="C3413" s="218"/>
      <c r="D3413" s="219"/>
      <c r="E3413" s="208" t="str">
        <f xml:space="preserve"> Calc!E$1653</f>
        <v xml:space="preserve">Ofwat - PR24 Residential retail revenue adjustment not eligible for tax uplift in 2027-28 CPIH FYA prices (WWN) </v>
      </c>
      <c r="F3413" s="209">
        <f xml:space="preserve"> Calc!F$1653</f>
        <v>0</v>
      </c>
      <c r="G3413" s="208" t="str">
        <f xml:space="preserve"> Calc!G$1653</f>
        <v>£m</v>
      </c>
      <c r="H3413" s="209"/>
    </row>
    <row r="3414" spans="1:8" s="208" customFormat="1" hidden="1" outlineLevel="2" x14ac:dyDescent="0.2">
      <c r="A3414" s="217"/>
      <c r="B3414" s="217"/>
      <c r="C3414" s="218"/>
      <c r="D3414" s="219"/>
      <c r="E3414" s="208" t="str">
        <f xml:space="preserve"> Calc!E$1654</f>
        <v xml:space="preserve">Ofwat - PR24 Residential retail revenue adjustment not eligible for tax uplift in 2027-28 CPIH FYA prices (BR) </v>
      </c>
      <c r="F3414" s="209">
        <f xml:space="preserve"> Calc!F$1654</f>
        <v>0</v>
      </c>
      <c r="G3414" s="208" t="str">
        <f xml:space="preserve"> Calc!G$1654</f>
        <v>£m</v>
      </c>
      <c r="H3414" s="209"/>
    </row>
    <row r="3415" spans="1:8" s="208" customFormat="1" hidden="1" outlineLevel="2" x14ac:dyDescent="0.2">
      <c r="A3415" s="217"/>
      <c r="B3415" s="217"/>
      <c r="C3415" s="218"/>
      <c r="D3415" s="219"/>
      <c r="E3415" s="208" t="str">
        <f xml:space="preserve"> Calc!E$1655</f>
        <v xml:space="preserve">Ofwat - PR24 Residential retail revenue adjustment not eligible for tax uplift in 2027-28 CPIH FYA prices (ADDN1) </v>
      </c>
      <c r="F3415" s="209">
        <f xml:space="preserve"> Calc!F$1655</f>
        <v>0</v>
      </c>
      <c r="G3415" s="208" t="str">
        <f xml:space="preserve"> Calc!G$1655</f>
        <v>£m</v>
      </c>
      <c r="H3415" s="209"/>
    </row>
    <row r="3416" spans="1:8" s="208" customFormat="1" hidden="1" outlineLevel="2" x14ac:dyDescent="0.2">
      <c r="A3416" s="217"/>
      <c r="B3416" s="217"/>
      <c r="C3416" s="218"/>
      <c r="D3416" s="219"/>
      <c r="E3416" s="208" t="str">
        <f xml:space="preserve"> Calc!E$1656</f>
        <v xml:space="preserve">Ofwat - PR24 Residential retail revenue adjustment not eligible for tax uplift in 2027-28 CPIH FYA prices (ADDN2) </v>
      </c>
      <c r="F3416" s="209">
        <f xml:space="preserve"> Calc!F$1656</f>
        <v>0</v>
      </c>
      <c r="G3416" s="208" t="str">
        <f xml:space="preserve"> Calc!G$1656</f>
        <v>£m</v>
      </c>
      <c r="H3416" s="209"/>
    </row>
    <row r="3417" spans="1:8" s="208" customFormat="1" hidden="1" outlineLevel="2" x14ac:dyDescent="0.2">
      <c r="A3417" s="217"/>
      <c r="B3417" s="217"/>
      <c r="C3417" s="218"/>
      <c r="D3417" s="219"/>
      <c r="E3417" s="208" t="str">
        <f xml:space="preserve"> Calc!E$1657</f>
        <v xml:space="preserve">Ofwat - PR24 Residential retail revenue adjustment not eligible for tax uplift in 2027-28 CPIH FYA prices (Residential retail) </v>
      </c>
      <c r="F3417" s="209">
        <f xml:space="preserve"> Calc!F$1657</f>
        <v>0</v>
      </c>
      <c r="G3417" s="208" t="str">
        <f xml:space="preserve"> Calc!G$1657</f>
        <v>£m</v>
      </c>
      <c r="H3417" s="209"/>
    </row>
    <row r="3418" spans="1:8" s="208" customFormat="1" hidden="1" outlineLevel="2" x14ac:dyDescent="0.2">
      <c r="A3418" s="217"/>
      <c r="B3418" s="217"/>
      <c r="C3418" s="218"/>
      <c r="D3418" s="219"/>
      <c r="E3418" s="208" t="str">
        <f xml:space="preserve"> Calc!E$1658</f>
        <v xml:space="preserve">Ofwat - PR24 Residential retail revenue adjustment not eligible for tax uplift in 2027-28 CPIH FYA prices (Business retail) </v>
      </c>
      <c r="F3418" s="209">
        <f xml:space="preserve"> Calc!F$1658</f>
        <v>0</v>
      </c>
      <c r="G3418" s="208" t="str">
        <f xml:space="preserve"> Calc!G$1658</f>
        <v>£m</v>
      </c>
      <c r="H3418" s="209"/>
    </row>
    <row r="3419" spans="1:8" hidden="1" outlineLevel="2" x14ac:dyDescent="0.2">
      <c r="A3419" s="3"/>
      <c r="B3419" s="3"/>
      <c r="C3419" s="10"/>
      <c r="D3419" s="11"/>
      <c r="E3419" s="211" t="s">
        <v>599</v>
      </c>
      <c r="F3419" s="212">
        <f xml:space="preserve"> INDEX( $F$3411:$F$3418,MATCH("*(WN)*", $E$3411:$E$3418,0 ))</f>
        <v>0</v>
      </c>
      <c r="G3419" s="211" t="s">
        <v>199</v>
      </c>
      <c r="H3419" s="4"/>
    </row>
    <row r="3420" spans="1:8" hidden="1" outlineLevel="2" x14ac:dyDescent="0.2"/>
    <row r="3421" spans="1:8" hidden="1" outlineLevel="2" x14ac:dyDescent="0.2"/>
    <row r="3422" spans="1:8" hidden="1" outlineLevel="2" x14ac:dyDescent="0.2">
      <c r="B3422" s="33" t="s">
        <v>80</v>
      </c>
    </row>
    <row r="3423" spans="1:8" s="208" customFormat="1" hidden="1" outlineLevel="2" x14ac:dyDescent="0.2">
      <c r="A3423" s="217"/>
      <c r="B3423" s="217"/>
      <c r="C3423" s="218"/>
      <c r="D3423" s="219"/>
      <c r="E3423" s="208" t="str">
        <f xml:space="preserve"> Calc!E$1543</f>
        <v xml:space="preserve">Ofwat - PR24 RFI revenue adjustment not eligible for tax uplift in 2027-28 CPIH FYA prices (WR) </v>
      </c>
      <c r="F3423" s="209">
        <f xml:space="preserve"> Calc!F$1543</f>
        <v>0</v>
      </c>
      <c r="G3423" s="208" t="str">
        <f xml:space="preserve"> Calc!G$1543</f>
        <v>£m</v>
      </c>
      <c r="H3423" s="209"/>
    </row>
    <row r="3424" spans="1:8" s="208" customFormat="1" hidden="1" outlineLevel="2" x14ac:dyDescent="0.2">
      <c r="A3424" s="217"/>
      <c r="B3424" s="217"/>
      <c r="C3424" s="218"/>
      <c r="D3424" s="219"/>
      <c r="E3424" s="208" t="str">
        <f xml:space="preserve"> Calc!E$1544</f>
        <v xml:space="preserve">Ofwat - PR24 RFI revenue adjustment not eligible for tax uplift in 2027-28 CPIH FYA prices (WN) </v>
      </c>
      <c r="F3424" s="209">
        <f xml:space="preserve"> Calc!F$1544</f>
        <v>0</v>
      </c>
      <c r="G3424" s="208" t="str">
        <f xml:space="preserve"> Calc!G$1544</f>
        <v>£m</v>
      </c>
      <c r="H3424" s="209"/>
    </row>
    <row r="3425" spans="1:8" s="208" customFormat="1" hidden="1" outlineLevel="2" x14ac:dyDescent="0.2">
      <c r="A3425" s="217"/>
      <c r="B3425" s="217"/>
      <c r="C3425" s="218"/>
      <c r="D3425" s="219"/>
      <c r="E3425" s="208" t="str">
        <f xml:space="preserve"> Calc!E$1545</f>
        <v xml:space="preserve">Ofwat - PR24 RFI revenue adjustment not eligible for tax uplift in 2027-28 CPIH FYA prices (WWN) </v>
      </c>
      <c r="F3425" s="209">
        <f xml:space="preserve"> Calc!F$1545</f>
        <v>0</v>
      </c>
      <c r="G3425" s="208" t="str">
        <f xml:space="preserve"> Calc!G$1545</f>
        <v>£m</v>
      </c>
      <c r="H3425" s="209"/>
    </row>
    <row r="3426" spans="1:8" s="208" customFormat="1" hidden="1" outlineLevel="2" x14ac:dyDescent="0.2">
      <c r="A3426" s="217"/>
      <c r="B3426" s="217"/>
      <c r="C3426" s="218"/>
      <c r="D3426" s="219"/>
      <c r="E3426" s="208" t="str">
        <f xml:space="preserve"> Calc!E$1546</f>
        <v xml:space="preserve">Ofwat - PR24 RFI revenue adjustment not eligible for tax uplift in 2027-28 CPIH FYA prices (BR) </v>
      </c>
      <c r="F3426" s="209">
        <f xml:space="preserve"> Calc!F$1546</f>
        <v>0</v>
      </c>
      <c r="G3426" s="208" t="str">
        <f xml:space="preserve"> Calc!G$1546</f>
        <v>£m</v>
      </c>
      <c r="H3426" s="209"/>
    </row>
    <row r="3427" spans="1:8" s="208" customFormat="1" hidden="1" outlineLevel="2" x14ac:dyDescent="0.2">
      <c r="A3427" s="217"/>
      <c r="B3427" s="217"/>
      <c r="C3427" s="218"/>
      <c r="D3427" s="219"/>
      <c r="E3427" s="208" t="str">
        <f xml:space="preserve"> Calc!E$1547</f>
        <v xml:space="preserve">Ofwat - PR24 RFI revenue adjustment not eligible for tax uplift in 2027-28 CPIH FYA prices (ADDN1) </v>
      </c>
      <c r="F3427" s="209">
        <f xml:space="preserve"> Calc!F$1547</f>
        <v>0</v>
      </c>
      <c r="G3427" s="208" t="str">
        <f xml:space="preserve"> Calc!G$1547</f>
        <v>£m</v>
      </c>
      <c r="H3427" s="209"/>
    </row>
    <row r="3428" spans="1:8" s="208" customFormat="1" hidden="1" outlineLevel="2" x14ac:dyDescent="0.2">
      <c r="A3428" s="217"/>
      <c r="B3428" s="217"/>
      <c r="C3428" s="218"/>
      <c r="D3428" s="219"/>
      <c r="E3428" s="208" t="str">
        <f xml:space="preserve"> Calc!E$1548</f>
        <v xml:space="preserve">Ofwat - PR24 RFI revenue adjustment not eligible for tax uplift in 2027-28 CPIH FYA prices (ADDN2) </v>
      </c>
      <c r="F3428" s="209">
        <f xml:space="preserve"> Calc!F$1548</f>
        <v>0</v>
      </c>
      <c r="G3428" s="208" t="str">
        <f xml:space="preserve"> Calc!G$1548</f>
        <v>£m</v>
      </c>
      <c r="H3428" s="209"/>
    </row>
    <row r="3429" spans="1:8" s="208" customFormat="1" hidden="1" outlineLevel="2" x14ac:dyDescent="0.2">
      <c r="A3429" s="217"/>
      <c r="B3429" s="217"/>
      <c r="C3429" s="218"/>
      <c r="D3429" s="219"/>
      <c r="E3429" s="208" t="str">
        <f xml:space="preserve"> Calc!E$1549</f>
        <v xml:space="preserve">Ofwat - PR24 RFI revenue adjustment not eligible for tax uplift in 2027-28 CPIH FYA prices (Residential retail) </v>
      </c>
      <c r="F3429" s="209">
        <f xml:space="preserve"> Calc!F$1549</f>
        <v>0</v>
      </c>
      <c r="G3429" s="208" t="str">
        <f xml:space="preserve"> Calc!G$1549</f>
        <v>£m</v>
      </c>
      <c r="H3429" s="209"/>
    </row>
    <row r="3430" spans="1:8" s="208" customFormat="1" hidden="1" outlineLevel="2" x14ac:dyDescent="0.2">
      <c r="A3430" s="217"/>
      <c r="B3430" s="217"/>
      <c r="C3430" s="218"/>
      <c r="D3430" s="219"/>
      <c r="E3430" s="208" t="str">
        <f xml:space="preserve"> Calc!E$1550</f>
        <v xml:space="preserve">Ofwat - PR24 RFI revenue adjustment not eligible for tax uplift in 2027-28 CPIH FYA prices (Business retail) </v>
      </c>
      <c r="F3430" s="209">
        <f xml:space="preserve"> Calc!F$1550</f>
        <v>0</v>
      </c>
      <c r="G3430" s="208" t="str">
        <f xml:space="preserve"> Calc!G$1550</f>
        <v>£m</v>
      </c>
      <c r="H3430" s="209"/>
    </row>
    <row r="3431" spans="1:8" hidden="1" outlineLevel="2" x14ac:dyDescent="0.2">
      <c r="A3431" s="3"/>
      <c r="B3431" s="3"/>
      <c r="C3431" s="10"/>
      <c r="D3431" s="11"/>
      <c r="E3431" s="211" t="s">
        <v>80</v>
      </c>
      <c r="F3431" s="212">
        <f xml:space="preserve"> INDEX( $F$3423:$F$3430,MATCH("*(WN)*", $E$3423:$E$3430,0 ))</f>
        <v>0</v>
      </c>
      <c r="G3431" s="211" t="s">
        <v>199</v>
      </c>
      <c r="H3431" s="4"/>
    </row>
    <row r="3432" spans="1:8" hidden="1" outlineLevel="2" x14ac:dyDescent="0.2"/>
    <row r="3433" spans="1:8" hidden="1" outlineLevel="2" x14ac:dyDescent="0.2"/>
    <row r="3434" spans="1:8" hidden="1" outlineLevel="2" x14ac:dyDescent="0.2">
      <c r="B3434" s="33" t="s">
        <v>2519</v>
      </c>
    </row>
    <row r="3435" spans="1:8" s="208" customFormat="1" hidden="1" outlineLevel="2" x14ac:dyDescent="0.2">
      <c r="A3435" s="217"/>
      <c r="B3435" s="217"/>
      <c r="C3435" s="218"/>
      <c r="D3435" s="219"/>
      <c r="E3435" s="208" t="str">
        <f xml:space="preserve"> Calc!E$1597</f>
        <v xml:space="preserve">Ofwat - PR24 Bioresources revenue adjustment not eligible for tax uplift in 2027-28 CPIH FYA prices (WR) </v>
      </c>
      <c r="F3435" s="209">
        <f xml:space="preserve"> Calc!F$1597</f>
        <v>0</v>
      </c>
      <c r="G3435" s="208" t="str">
        <f xml:space="preserve"> Calc!G$1597</f>
        <v>£m</v>
      </c>
      <c r="H3435" s="209"/>
    </row>
    <row r="3436" spans="1:8" s="208" customFormat="1" hidden="1" outlineLevel="2" x14ac:dyDescent="0.2">
      <c r="A3436" s="217"/>
      <c r="B3436" s="217"/>
      <c r="C3436" s="218"/>
      <c r="D3436" s="219"/>
      <c r="E3436" s="208" t="str">
        <f xml:space="preserve"> Calc!E$1598</f>
        <v xml:space="preserve">Ofwat - PR24 Bioresources revenue adjustment not eligible for tax uplift in 2027-28 CPIH FYA prices (WN) </v>
      </c>
      <c r="F3436" s="209">
        <f xml:space="preserve"> Calc!F$1598</f>
        <v>0</v>
      </c>
      <c r="G3436" s="208" t="str">
        <f xml:space="preserve"> Calc!G$1598</f>
        <v>£m</v>
      </c>
      <c r="H3436" s="209"/>
    </row>
    <row r="3437" spans="1:8" s="208" customFormat="1" hidden="1" outlineLevel="2" x14ac:dyDescent="0.2">
      <c r="A3437" s="217"/>
      <c r="B3437" s="217"/>
      <c r="C3437" s="218"/>
      <c r="D3437" s="219"/>
      <c r="E3437" s="208" t="str">
        <f xml:space="preserve"> Calc!E$1599</f>
        <v xml:space="preserve">Ofwat - PR24 Bioresources revenue adjustment not eligible for tax uplift in 2027-28 CPIH FYA prices (WWN) </v>
      </c>
      <c r="F3437" s="209">
        <f xml:space="preserve"> Calc!F$1599</f>
        <v>0</v>
      </c>
      <c r="G3437" s="208" t="str">
        <f xml:space="preserve"> Calc!G$1599</f>
        <v>£m</v>
      </c>
      <c r="H3437" s="209"/>
    </row>
    <row r="3438" spans="1:8" s="208" customFormat="1" hidden="1" outlineLevel="2" x14ac:dyDescent="0.2">
      <c r="A3438" s="217"/>
      <c r="B3438" s="217"/>
      <c r="C3438" s="218"/>
      <c r="D3438" s="219"/>
      <c r="E3438" s="208" t="str">
        <f xml:space="preserve"> Calc!E$1600</f>
        <v xml:space="preserve">Ofwat - PR24 Bioresources revenue adjustment not eligible for tax uplift in 2027-28 CPIH FYA prices (BR) </v>
      </c>
      <c r="F3438" s="209">
        <f xml:space="preserve"> Calc!F$1600</f>
        <v>0</v>
      </c>
      <c r="G3438" s="208" t="str">
        <f xml:space="preserve"> Calc!G$1600</f>
        <v>£m</v>
      </c>
      <c r="H3438" s="209"/>
    </row>
    <row r="3439" spans="1:8" s="208" customFormat="1" hidden="1" outlineLevel="2" x14ac:dyDescent="0.2">
      <c r="A3439" s="217"/>
      <c r="B3439" s="217"/>
      <c r="C3439" s="218"/>
      <c r="D3439" s="219"/>
      <c r="E3439" s="208" t="str">
        <f xml:space="preserve"> Calc!E$1601</f>
        <v xml:space="preserve">Ofwat - PR24 Bioresources revenue adjustment not eligible for tax uplift in 2027-28 CPIH FYA prices (ADDN1) </v>
      </c>
      <c r="F3439" s="209">
        <f xml:space="preserve"> Calc!F$1601</f>
        <v>0</v>
      </c>
      <c r="G3439" s="208" t="str">
        <f xml:space="preserve"> Calc!G$1601</f>
        <v>£m</v>
      </c>
      <c r="H3439" s="209"/>
    </row>
    <row r="3440" spans="1:8" s="208" customFormat="1" hidden="1" outlineLevel="2" x14ac:dyDescent="0.2">
      <c r="A3440" s="217"/>
      <c r="B3440" s="217"/>
      <c r="C3440" s="218"/>
      <c r="D3440" s="219"/>
      <c r="E3440" s="208" t="str">
        <f xml:space="preserve"> Calc!E$1602</f>
        <v xml:space="preserve">Ofwat - PR24 Bioresources revenue adjustment not eligible for tax uplift in 2027-28 CPIH FYA prices (ADDN2) </v>
      </c>
      <c r="F3440" s="209">
        <f xml:space="preserve"> Calc!F$1602</f>
        <v>0</v>
      </c>
      <c r="G3440" s="208" t="str">
        <f xml:space="preserve"> Calc!G$1602</f>
        <v>£m</v>
      </c>
      <c r="H3440" s="209"/>
    </row>
    <row r="3441" spans="1:8" s="208" customFormat="1" hidden="1" outlineLevel="2" x14ac:dyDescent="0.2">
      <c r="A3441" s="217"/>
      <c r="B3441" s="217"/>
      <c r="C3441" s="218"/>
      <c r="D3441" s="219"/>
      <c r="E3441" s="208" t="str">
        <f xml:space="preserve"> Calc!E$1603</f>
        <v xml:space="preserve">Ofwat - PR24 Bioresources revenue adjustment not eligible for tax uplift in 2027-28 CPIH FYA prices (Residential retail) </v>
      </c>
      <c r="F3441" s="209">
        <f xml:space="preserve"> Calc!F$1603</f>
        <v>0</v>
      </c>
      <c r="G3441" s="208" t="str">
        <f xml:space="preserve"> Calc!G$1603</f>
        <v>£m</v>
      </c>
      <c r="H3441" s="209"/>
    </row>
    <row r="3442" spans="1:8" s="208" customFormat="1" hidden="1" outlineLevel="2" x14ac:dyDescent="0.2">
      <c r="A3442" s="217"/>
      <c r="B3442" s="217"/>
      <c r="C3442" s="218"/>
      <c r="D3442" s="219"/>
      <c r="E3442" s="208" t="str">
        <f xml:space="preserve"> Calc!E$1604</f>
        <v xml:space="preserve">Ofwat - PR24 Bioresources revenue adjustment not eligible for tax uplift in 2027-28 CPIH FYA prices (Business retail) </v>
      </c>
      <c r="F3442" s="209">
        <f xml:space="preserve"> Calc!F$1604</f>
        <v>0</v>
      </c>
      <c r="G3442" s="208" t="str">
        <f xml:space="preserve"> Calc!G$1604</f>
        <v>£m</v>
      </c>
      <c r="H3442" s="209"/>
    </row>
    <row r="3443" spans="1:8" hidden="1" outlineLevel="2" x14ac:dyDescent="0.2">
      <c r="A3443" s="3"/>
      <c r="B3443" s="3"/>
      <c r="C3443" s="10"/>
      <c r="D3443" s="11"/>
      <c r="E3443" s="211" t="s">
        <v>2519</v>
      </c>
      <c r="F3443" s="212">
        <f xml:space="preserve"> INDEX( $F$3435:$F$3442,MATCH("*(WN)*", $E$3435:$E$3442,0 ))</f>
        <v>0</v>
      </c>
      <c r="G3443" s="211" t="s">
        <v>199</v>
      </c>
      <c r="H3443" s="4"/>
    </row>
    <row r="3444" spans="1:8" hidden="1" outlineLevel="2" x14ac:dyDescent="0.2"/>
    <row r="3445" spans="1:8" hidden="1" outlineLevel="2" x14ac:dyDescent="0.2"/>
    <row r="3446" spans="1:8" hidden="1" outlineLevel="2" x14ac:dyDescent="0.2">
      <c r="B3446" s="33" t="s">
        <v>2520</v>
      </c>
    </row>
    <row r="3447" spans="1:8" s="208" customFormat="1" hidden="1" outlineLevel="2" x14ac:dyDescent="0.2">
      <c r="A3447" s="217"/>
      <c r="B3447" s="217"/>
      <c r="C3447" s="218"/>
      <c r="D3447" s="219"/>
      <c r="E3447" s="208" t="str">
        <f xml:space="preserve"> Calc!E$1624</f>
        <v xml:space="preserve">Ofwat - PR24 Bioresources forecasting accuracy incentive penalty adjustment not eligible for tax uplift in 2027-28 CPIH FYA prices (WR) </v>
      </c>
      <c r="F3447" s="209">
        <f xml:space="preserve"> Calc!F$1624</f>
        <v>0</v>
      </c>
      <c r="G3447" s="208" t="str">
        <f xml:space="preserve"> Calc!G$1624</f>
        <v>£m</v>
      </c>
      <c r="H3447" s="209"/>
    </row>
    <row r="3448" spans="1:8" s="208" customFormat="1" hidden="1" outlineLevel="2" x14ac:dyDescent="0.2">
      <c r="A3448" s="217"/>
      <c r="B3448" s="217"/>
      <c r="C3448" s="218"/>
      <c r="D3448" s="219"/>
      <c r="E3448" s="208" t="str">
        <f xml:space="preserve"> Calc!E$1625</f>
        <v xml:space="preserve">Ofwat - PR24 Bioresources forecasting accuracy incentive penalty adjustment not eligible for tax uplift in 2027-28 CPIH FYA prices (WN) </v>
      </c>
      <c r="F3448" s="209">
        <f xml:space="preserve"> Calc!F$1625</f>
        <v>0</v>
      </c>
      <c r="G3448" s="208" t="str">
        <f xml:space="preserve"> Calc!G$1625</f>
        <v>£m</v>
      </c>
      <c r="H3448" s="209"/>
    </row>
    <row r="3449" spans="1:8" s="208" customFormat="1" hidden="1" outlineLevel="2" x14ac:dyDescent="0.2">
      <c r="A3449" s="217"/>
      <c r="B3449" s="217"/>
      <c r="C3449" s="218"/>
      <c r="D3449" s="219"/>
      <c r="E3449" s="208" t="str">
        <f xml:space="preserve"> Calc!E$1626</f>
        <v xml:space="preserve">Ofwat - PR24 Bioresources forecasting accuracy incentive penalty adjustment not eligible for tax uplift in 2027-28 CPIH FYA prices (WWN) </v>
      </c>
      <c r="F3449" s="209">
        <f xml:space="preserve"> Calc!F$1626</f>
        <v>0</v>
      </c>
      <c r="G3449" s="208" t="str">
        <f xml:space="preserve"> Calc!G$1626</f>
        <v>£m</v>
      </c>
      <c r="H3449" s="209"/>
    </row>
    <row r="3450" spans="1:8" s="208" customFormat="1" hidden="1" outlineLevel="2" x14ac:dyDescent="0.2">
      <c r="A3450" s="217"/>
      <c r="B3450" s="217"/>
      <c r="C3450" s="218"/>
      <c r="D3450" s="219"/>
      <c r="E3450" s="208" t="str">
        <f xml:space="preserve"> Calc!E$1627</f>
        <v xml:space="preserve">Ofwat - PR24 Bioresources forecasting accuracy incentive penalty adjustment not eligible for tax uplift in 2027-28 CPIH FYA prices (BR) </v>
      </c>
      <c r="F3450" s="209">
        <f xml:space="preserve"> Calc!F$1627</f>
        <v>0</v>
      </c>
      <c r="G3450" s="208" t="str">
        <f xml:space="preserve"> Calc!G$1627</f>
        <v>£m</v>
      </c>
      <c r="H3450" s="209"/>
    </row>
    <row r="3451" spans="1:8" s="208" customFormat="1" hidden="1" outlineLevel="2" x14ac:dyDescent="0.2">
      <c r="A3451" s="217"/>
      <c r="B3451" s="217"/>
      <c r="C3451" s="218"/>
      <c r="D3451" s="219"/>
      <c r="E3451" s="208" t="str">
        <f xml:space="preserve"> Calc!E$1628</f>
        <v xml:space="preserve">Ofwat - PR24 Bioresources forecasting accuracy incentive penalty adjustment not eligible for tax uplift in 2027-28 CPIH FYA prices (ADDN1) </v>
      </c>
      <c r="F3451" s="209">
        <f xml:space="preserve"> Calc!F$1628</f>
        <v>0</v>
      </c>
      <c r="G3451" s="208" t="str">
        <f xml:space="preserve"> Calc!G$1628</f>
        <v>£m</v>
      </c>
      <c r="H3451" s="209"/>
    </row>
    <row r="3452" spans="1:8" s="208" customFormat="1" hidden="1" outlineLevel="2" x14ac:dyDescent="0.2">
      <c r="A3452" s="217"/>
      <c r="B3452" s="217"/>
      <c r="C3452" s="218"/>
      <c r="D3452" s="219"/>
      <c r="E3452" s="208" t="str">
        <f xml:space="preserve"> Calc!E$1629</f>
        <v xml:space="preserve">Ofwat - PR24 Bioresources forecasting accuracy incentive penalty adjustment not eligible for tax uplift in 2027-28 CPIH FYA prices (ADDN2) </v>
      </c>
      <c r="F3452" s="209">
        <f xml:space="preserve"> Calc!F$1629</f>
        <v>0</v>
      </c>
      <c r="G3452" s="208" t="str">
        <f xml:space="preserve"> Calc!G$1629</f>
        <v>£m</v>
      </c>
      <c r="H3452" s="209"/>
    </row>
    <row r="3453" spans="1:8" s="208" customFormat="1" hidden="1" outlineLevel="2" x14ac:dyDescent="0.2">
      <c r="A3453" s="217"/>
      <c r="B3453" s="217"/>
      <c r="C3453" s="218"/>
      <c r="D3453" s="219"/>
      <c r="E3453" s="208" t="str">
        <f xml:space="preserve"> Calc!E$1630</f>
        <v xml:space="preserve">Ofwat - PR24 Bioresources forecasting accuracy incentive penalty adjustment not eligible for tax uplift in 2027-28 CPIH FYA prices (Residential retail) </v>
      </c>
      <c r="F3453" s="209">
        <f xml:space="preserve"> Calc!F$1630</f>
        <v>0</v>
      </c>
      <c r="G3453" s="208" t="str">
        <f xml:space="preserve"> Calc!G$1630</f>
        <v>£m</v>
      </c>
      <c r="H3453" s="209"/>
    </row>
    <row r="3454" spans="1:8" s="208" customFormat="1" hidden="1" outlineLevel="2" x14ac:dyDescent="0.2">
      <c r="A3454" s="217"/>
      <c r="B3454" s="217"/>
      <c r="C3454" s="218"/>
      <c r="D3454" s="219"/>
      <c r="E3454" s="208" t="str">
        <f xml:space="preserve"> Calc!E$1631</f>
        <v xml:space="preserve">Ofwat - PR24 Bioresources forecasting accuracy incentive penalty adjustment not eligible for tax uplift in 2027-28 CPIH FYA prices (Business retail) </v>
      </c>
      <c r="F3454" s="209">
        <f xml:space="preserve"> Calc!F$1631</f>
        <v>0</v>
      </c>
      <c r="G3454" s="208" t="str">
        <f xml:space="preserve"> Calc!G$1631</f>
        <v>£m</v>
      </c>
      <c r="H3454" s="209"/>
    </row>
    <row r="3455" spans="1:8" hidden="1" outlineLevel="2" x14ac:dyDescent="0.2">
      <c r="A3455" s="3"/>
      <c r="B3455" s="3"/>
      <c r="C3455" s="10"/>
      <c r="D3455" s="11"/>
      <c r="E3455" s="211" t="s">
        <v>2520</v>
      </c>
      <c r="F3455" s="212">
        <f xml:space="preserve"> INDEX( $F$3447:$F$3454,MATCH("*(WN)*", $E$3447:$E$3454,0 ))</f>
        <v>0</v>
      </c>
      <c r="G3455" s="211" t="s">
        <v>199</v>
      </c>
      <c r="H3455" s="4"/>
    </row>
    <row r="3456" spans="1:8" hidden="1" outlineLevel="2" x14ac:dyDescent="0.2"/>
    <row r="3457" spans="1:8" hidden="1" outlineLevel="2" x14ac:dyDescent="0.2"/>
    <row r="3458" spans="1:8" hidden="1" outlineLevel="2" x14ac:dyDescent="0.2">
      <c r="B3458" s="33" t="s">
        <v>261</v>
      </c>
    </row>
    <row r="3459" spans="1:8" s="208" customFormat="1" hidden="1" outlineLevel="2" x14ac:dyDescent="0.2">
      <c r="A3459" s="217"/>
      <c r="B3459" s="217"/>
      <c r="C3459" s="218"/>
      <c r="D3459" s="219"/>
      <c r="E3459" s="208" t="str">
        <f xml:space="preserve"> Calc!E$2056</f>
        <v xml:space="preserve">Ofwat - PR24 Price control deliverables (PCD) revenue adjustment not eligible for tax uplift in 2027-28 CPIH FYA prices (WR) </v>
      </c>
      <c r="F3459" s="209">
        <f xml:space="preserve"> Calc!F$2056</f>
        <v>0</v>
      </c>
      <c r="G3459" s="208" t="str">
        <f xml:space="preserve"> Calc!G$2056</f>
        <v>£m</v>
      </c>
      <c r="H3459" s="209"/>
    </row>
    <row r="3460" spans="1:8" s="208" customFormat="1" hidden="1" outlineLevel="2" x14ac:dyDescent="0.2">
      <c r="A3460" s="217"/>
      <c r="B3460" s="217"/>
      <c r="C3460" s="218"/>
      <c r="D3460" s="219"/>
      <c r="E3460" s="208" t="str">
        <f xml:space="preserve"> Calc!E$2057</f>
        <v xml:space="preserve">Ofwat - PR24 Price control deliverables (PCD) revenue adjustment not eligible for tax uplift in 2027-28 CPIH FYA prices (WN) </v>
      </c>
      <c r="F3460" s="209">
        <f xml:space="preserve"> Calc!F$2057</f>
        <v>0</v>
      </c>
      <c r="G3460" s="208" t="str">
        <f xml:space="preserve"> Calc!G$2057</f>
        <v>£m</v>
      </c>
      <c r="H3460" s="209"/>
    </row>
    <row r="3461" spans="1:8" s="208" customFormat="1" hidden="1" outlineLevel="2" x14ac:dyDescent="0.2">
      <c r="A3461" s="217"/>
      <c r="B3461" s="217"/>
      <c r="C3461" s="218"/>
      <c r="D3461" s="219"/>
      <c r="E3461" s="208" t="str">
        <f xml:space="preserve"> Calc!E$2058</f>
        <v xml:space="preserve">Ofwat - PR24 Price control deliverables (PCD) revenue adjustment not eligible for tax uplift in 2027-28 CPIH FYA prices (WWN) </v>
      </c>
      <c r="F3461" s="209">
        <f xml:space="preserve"> Calc!F$2058</f>
        <v>0</v>
      </c>
      <c r="G3461" s="208" t="str">
        <f xml:space="preserve"> Calc!G$2058</f>
        <v>£m</v>
      </c>
      <c r="H3461" s="209"/>
    </row>
    <row r="3462" spans="1:8" s="208" customFormat="1" hidden="1" outlineLevel="2" x14ac:dyDescent="0.2">
      <c r="A3462" s="217"/>
      <c r="B3462" s="217"/>
      <c r="C3462" s="218"/>
      <c r="D3462" s="219"/>
      <c r="E3462" s="208" t="str">
        <f xml:space="preserve"> Calc!E$2059</f>
        <v xml:space="preserve">Ofwat - PR24 Price control deliverables (PCD) revenue adjustment not eligible for tax uplift in 2027-28 CPIH FYA prices (BR) </v>
      </c>
      <c r="F3462" s="209">
        <f xml:space="preserve"> Calc!F$2059</f>
        <v>0</v>
      </c>
      <c r="G3462" s="208" t="str">
        <f xml:space="preserve"> Calc!G$2059</f>
        <v>£m</v>
      </c>
      <c r="H3462" s="209"/>
    </row>
    <row r="3463" spans="1:8" s="208" customFormat="1" hidden="1" outlineLevel="2" x14ac:dyDescent="0.2">
      <c r="A3463" s="217"/>
      <c r="B3463" s="217"/>
      <c r="C3463" s="218"/>
      <c r="D3463" s="219"/>
      <c r="E3463" s="208" t="str">
        <f xml:space="preserve"> Calc!E$2060</f>
        <v xml:space="preserve">Ofwat - PR24 Price control deliverables (PCD) revenue adjustment not eligible for tax uplift in 2027-28 CPIH FYA prices (ADDN1) </v>
      </c>
      <c r="F3463" s="209">
        <f xml:space="preserve"> Calc!F$2060</f>
        <v>0</v>
      </c>
      <c r="G3463" s="208" t="str">
        <f xml:space="preserve"> Calc!G$2060</f>
        <v>£m</v>
      </c>
      <c r="H3463" s="209"/>
    </row>
    <row r="3464" spans="1:8" s="208" customFormat="1" hidden="1" outlineLevel="2" x14ac:dyDescent="0.2">
      <c r="A3464" s="217"/>
      <c r="B3464" s="217"/>
      <c r="C3464" s="218"/>
      <c r="D3464" s="219"/>
      <c r="E3464" s="208" t="str">
        <f xml:space="preserve"> Calc!E$2061</f>
        <v xml:space="preserve">Ofwat - PR24 Price control deliverables (PCD) revenue adjustment not eligible for tax uplift in 2027-28 CPIH FYA prices (ADDN2) </v>
      </c>
      <c r="F3464" s="209">
        <f xml:space="preserve"> Calc!F$2061</f>
        <v>0</v>
      </c>
      <c r="G3464" s="208" t="str">
        <f xml:space="preserve"> Calc!G$2061</f>
        <v>£m</v>
      </c>
      <c r="H3464" s="209"/>
    </row>
    <row r="3465" spans="1:8" s="208" customFormat="1" hidden="1" outlineLevel="2" x14ac:dyDescent="0.2">
      <c r="A3465" s="217"/>
      <c r="B3465" s="217"/>
      <c r="C3465" s="218"/>
      <c r="D3465" s="219"/>
      <c r="E3465" s="208" t="str">
        <f xml:space="preserve"> Calc!E$2062</f>
        <v xml:space="preserve">Ofwat - PR24 Price control deliverables (PCD) revenue adjustment not eligible for tax uplift in 2027-28 CPIH FYA prices (Residential retail) </v>
      </c>
      <c r="F3465" s="209">
        <f xml:space="preserve"> Calc!F$2062</f>
        <v>0</v>
      </c>
      <c r="G3465" s="208" t="str">
        <f xml:space="preserve"> Calc!G$2062</f>
        <v>£m</v>
      </c>
      <c r="H3465" s="209"/>
    </row>
    <row r="3466" spans="1:8" s="208" customFormat="1" hidden="1" outlineLevel="2" x14ac:dyDescent="0.2">
      <c r="A3466" s="217"/>
      <c r="B3466" s="217"/>
      <c r="C3466" s="218"/>
      <c r="D3466" s="219"/>
      <c r="E3466" s="208" t="str">
        <f xml:space="preserve"> Calc!E$2063</f>
        <v xml:space="preserve">Ofwat - PR24 Price control deliverables (PCD) revenue adjustment not eligible for tax uplift in 2027-28 CPIH FYA prices (Business retail) </v>
      </c>
      <c r="F3466" s="209">
        <f xml:space="preserve"> Calc!F$2063</f>
        <v>0</v>
      </c>
      <c r="G3466" s="208" t="str">
        <f xml:space="preserve"> Calc!G$2063</f>
        <v>£m</v>
      </c>
      <c r="H3466" s="209"/>
    </row>
    <row r="3467" spans="1:8" hidden="1" outlineLevel="2" x14ac:dyDescent="0.2">
      <c r="A3467" s="3"/>
      <c r="B3467" s="3"/>
      <c r="C3467" s="10"/>
      <c r="D3467" s="11"/>
      <c r="E3467" s="211" t="s">
        <v>261</v>
      </c>
      <c r="F3467" s="212">
        <f xml:space="preserve"> INDEX( $F$3459:$F$3466,MATCH("*(WN)*", $E$3459:$E$3466,0 ))</f>
        <v>0</v>
      </c>
      <c r="G3467" s="211" t="s">
        <v>199</v>
      </c>
      <c r="H3467" s="4"/>
    </row>
    <row r="3468" spans="1:8" hidden="1" outlineLevel="2" x14ac:dyDescent="0.2"/>
    <row r="3469" spans="1:8" hidden="1" outlineLevel="2" x14ac:dyDescent="0.2"/>
    <row r="3470" spans="1:8" hidden="1" outlineLevel="2" x14ac:dyDescent="0.2">
      <c r="B3470" s="33" t="s">
        <v>1165</v>
      </c>
    </row>
    <row r="3471" spans="1:8" s="208" customFormat="1" hidden="1" outlineLevel="2" x14ac:dyDescent="0.2">
      <c r="A3471" s="217"/>
      <c r="B3471" s="217"/>
      <c r="C3471" s="218"/>
      <c r="D3471" s="219"/>
      <c r="E3471" s="208" t="str">
        <f xml:space="preserve"> Calc!E$2083</f>
        <v xml:space="preserve">Ofwat - PR24 Wastewater enhancement revenue adjustment not eligible for tax uplift in 2027-28 CPIH FYA prices (WR) </v>
      </c>
      <c r="F3471" s="209">
        <f xml:space="preserve"> Calc!F$2083</f>
        <v>0</v>
      </c>
      <c r="G3471" s="208" t="str">
        <f xml:space="preserve"> Calc!G$2083</f>
        <v>£m</v>
      </c>
      <c r="H3471" s="209"/>
    </row>
    <row r="3472" spans="1:8" s="208" customFormat="1" hidden="1" outlineLevel="2" x14ac:dyDescent="0.2">
      <c r="A3472" s="217"/>
      <c r="B3472" s="217"/>
      <c r="C3472" s="218"/>
      <c r="D3472" s="219"/>
      <c r="E3472" s="208" t="str">
        <f xml:space="preserve"> Calc!E$2084</f>
        <v xml:space="preserve">Ofwat - PR24 Wastewater enhancement revenue adjustment not eligible for tax uplift in 2027-28 CPIH FYA prices (WN) </v>
      </c>
      <c r="F3472" s="209">
        <f xml:space="preserve"> Calc!F$2084</f>
        <v>0</v>
      </c>
      <c r="G3472" s="208" t="str">
        <f xml:space="preserve"> Calc!G$2084</f>
        <v>£m</v>
      </c>
      <c r="H3472" s="209"/>
    </row>
    <row r="3473" spans="1:8" s="208" customFormat="1" hidden="1" outlineLevel="2" x14ac:dyDescent="0.2">
      <c r="A3473" s="217"/>
      <c r="B3473" s="217"/>
      <c r="C3473" s="218"/>
      <c r="D3473" s="219"/>
      <c r="E3473" s="208" t="str">
        <f xml:space="preserve"> Calc!E$2085</f>
        <v xml:space="preserve">Ofwat - PR24 Wastewater enhancement revenue adjustment not eligible for tax uplift in 2027-28 CPIH FYA prices (WWN) </v>
      </c>
      <c r="F3473" s="209">
        <f xml:space="preserve"> Calc!F$2085</f>
        <v>0</v>
      </c>
      <c r="G3473" s="208" t="str">
        <f xml:space="preserve"> Calc!G$2085</f>
        <v>£m</v>
      </c>
      <c r="H3473" s="209"/>
    </row>
    <row r="3474" spans="1:8" s="208" customFormat="1" hidden="1" outlineLevel="2" x14ac:dyDescent="0.2">
      <c r="A3474" s="217"/>
      <c r="B3474" s="217"/>
      <c r="C3474" s="218"/>
      <c r="D3474" s="219"/>
      <c r="E3474" s="208" t="str">
        <f xml:space="preserve"> Calc!E$2086</f>
        <v xml:space="preserve">Ofwat - PR24 Wastewater enhancement revenue adjustment not eligible for tax uplift in 2027-28 CPIH FYA prices (BR) </v>
      </c>
      <c r="F3474" s="209">
        <f xml:space="preserve"> Calc!F$2086</f>
        <v>0</v>
      </c>
      <c r="G3474" s="208" t="str">
        <f xml:space="preserve"> Calc!G$2086</f>
        <v>£m</v>
      </c>
      <c r="H3474" s="209"/>
    </row>
    <row r="3475" spans="1:8" s="208" customFormat="1" hidden="1" outlineLevel="2" x14ac:dyDescent="0.2">
      <c r="A3475" s="217"/>
      <c r="B3475" s="217"/>
      <c r="C3475" s="218"/>
      <c r="D3475" s="219"/>
      <c r="E3475" s="208" t="str">
        <f xml:space="preserve"> Calc!E$2087</f>
        <v xml:space="preserve">Ofwat - PR24 Wastewater enhancement revenue adjustment not eligible for tax uplift in 2027-28 CPIH FYA prices (ADDN1) </v>
      </c>
      <c r="F3475" s="209">
        <f xml:space="preserve"> Calc!F$2087</f>
        <v>0</v>
      </c>
      <c r="G3475" s="208" t="str">
        <f xml:space="preserve"> Calc!G$2087</f>
        <v>£m</v>
      </c>
      <c r="H3475" s="209"/>
    </row>
    <row r="3476" spans="1:8" s="208" customFormat="1" hidden="1" outlineLevel="2" x14ac:dyDescent="0.2">
      <c r="A3476" s="217"/>
      <c r="B3476" s="217"/>
      <c r="C3476" s="218"/>
      <c r="D3476" s="219"/>
      <c r="E3476" s="208" t="str">
        <f xml:space="preserve"> Calc!E$2088</f>
        <v xml:space="preserve">Ofwat - PR24 Wastewater enhancement revenue adjustment not eligible for tax uplift in 2027-28 CPIH FYA prices (ADDN2) </v>
      </c>
      <c r="F3476" s="209">
        <f xml:space="preserve"> Calc!F$2088</f>
        <v>0</v>
      </c>
      <c r="G3476" s="208" t="str">
        <f xml:space="preserve"> Calc!G$2088</f>
        <v>£m</v>
      </c>
      <c r="H3476" s="209"/>
    </row>
    <row r="3477" spans="1:8" s="208" customFormat="1" hidden="1" outlineLevel="2" x14ac:dyDescent="0.2">
      <c r="A3477" s="217"/>
      <c r="B3477" s="217"/>
      <c r="C3477" s="218"/>
      <c r="D3477" s="219"/>
      <c r="E3477" s="208" t="str">
        <f xml:space="preserve"> Calc!E$2089</f>
        <v xml:space="preserve">Ofwat - PR24 Wastewater enhancement revenue adjustment not eligible for tax uplift in 2027-28 CPIH FYA prices (Residential retail) </v>
      </c>
      <c r="F3477" s="209">
        <f xml:space="preserve"> Calc!F$2089</f>
        <v>0</v>
      </c>
      <c r="G3477" s="208" t="str">
        <f xml:space="preserve"> Calc!G$2089</f>
        <v>£m</v>
      </c>
      <c r="H3477" s="209"/>
    </row>
    <row r="3478" spans="1:8" s="208" customFormat="1" hidden="1" outlineLevel="2" x14ac:dyDescent="0.2">
      <c r="A3478" s="217"/>
      <c r="B3478" s="217"/>
      <c r="C3478" s="218"/>
      <c r="D3478" s="219"/>
      <c r="E3478" s="208" t="str">
        <f xml:space="preserve"> Calc!E$2090</f>
        <v xml:space="preserve">Ofwat - PR24 Wastewater enhancement revenue adjustment not eligible for tax uplift in 2027-28 CPIH FYA prices (Business retail) </v>
      </c>
      <c r="F3478" s="209">
        <f xml:space="preserve"> Calc!F$2090</f>
        <v>0</v>
      </c>
      <c r="G3478" s="208" t="str">
        <f xml:space="preserve"> Calc!G$2090</f>
        <v>£m</v>
      </c>
      <c r="H3478" s="209"/>
    </row>
    <row r="3479" spans="1:8" hidden="1" outlineLevel="2" x14ac:dyDescent="0.2">
      <c r="A3479" s="3"/>
      <c r="B3479" s="3"/>
      <c r="C3479" s="10"/>
      <c r="D3479" s="11"/>
      <c r="E3479" s="211" t="s">
        <v>1165</v>
      </c>
      <c r="F3479" s="212">
        <f xml:space="preserve"> INDEX( $F$3471:$F$3478,MATCH("*(WN)*", $E$3471:$E$3478,0 ))</f>
        <v>0</v>
      </c>
      <c r="G3479" s="211" t="s">
        <v>199</v>
      </c>
      <c r="H3479" s="4"/>
    </row>
    <row r="3480" spans="1:8" hidden="1" outlineLevel="2" x14ac:dyDescent="0.2"/>
    <row r="3481" spans="1:8" hidden="1" outlineLevel="2" x14ac:dyDescent="0.2"/>
    <row r="3482" spans="1:8" hidden="1" outlineLevel="2" x14ac:dyDescent="0.2"/>
    <row r="3483" spans="1:8" s="21" customFormat="1" hidden="1" outlineLevel="2" x14ac:dyDescent="0.2">
      <c r="A3483" s="17"/>
      <c r="B3483" s="17"/>
      <c r="C3483" s="24"/>
      <c r="D3483" s="32" t="s">
        <v>541</v>
      </c>
    </row>
    <row r="3484" spans="1:8" hidden="1" outlineLevel="2" x14ac:dyDescent="0.2"/>
    <row r="3485" spans="1:8" hidden="1" outlineLevel="2" x14ac:dyDescent="0.2">
      <c r="B3485" s="33" t="s">
        <v>960</v>
      </c>
    </row>
    <row r="3486" spans="1:8" s="208" customFormat="1" hidden="1" outlineLevel="2" x14ac:dyDescent="0.2">
      <c r="A3486" s="217"/>
      <c r="B3486" s="217"/>
      <c r="C3486" s="218"/>
      <c r="D3486" s="219"/>
      <c r="E3486" s="208" t="str">
        <f xml:space="preserve"> Calc!E$1516</f>
        <v xml:space="preserve">Ofwat - PR24 ODI revenue adjustment not eligible for tax uplift in 2027-28 CPIH FYA prices (WR) </v>
      </c>
      <c r="F3486" s="209">
        <f xml:space="preserve"> Calc!F$1516</f>
        <v>0</v>
      </c>
      <c r="G3486" s="208" t="str">
        <f xml:space="preserve"> Calc!G$1516</f>
        <v>£m</v>
      </c>
      <c r="H3486" s="209"/>
    </row>
    <row r="3487" spans="1:8" s="208" customFormat="1" hidden="1" outlineLevel="2" x14ac:dyDescent="0.2">
      <c r="A3487" s="217"/>
      <c r="B3487" s="217"/>
      <c r="C3487" s="218"/>
      <c r="D3487" s="219"/>
      <c r="E3487" s="208" t="str">
        <f xml:space="preserve"> Calc!E$1517</f>
        <v xml:space="preserve">Ofwat - PR24 ODI revenue adjustment not eligible for tax uplift in 2027-28 CPIH FYA prices (WN) </v>
      </c>
      <c r="F3487" s="209">
        <f xml:space="preserve"> Calc!F$1517</f>
        <v>0</v>
      </c>
      <c r="G3487" s="208" t="str">
        <f xml:space="preserve"> Calc!G$1517</f>
        <v>£m</v>
      </c>
      <c r="H3487" s="209"/>
    </row>
    <row r="3488" spans="1:8" s="208" customFormat="1" hidden="1" outlineLevel="2" x14ac:dyDescent="0.2">
      <c r="A3488" s="217"/>
      <c r="B3488" s="217"/>
      <c r="C3488" s="218"/>
      <c r="D3488" s="219"/>
      <c r="E3488" s="208" t="str">
        <f xml:space="preserve"> Calc!E$1518</f>
        <v xml:space="preserve">Ofwat - PR24 ODI revenue adjustment not eligible for tax uplift in 2027-28 CPIH FYA prices (WWN) </v>
      </c>
      <c r="F3488" s="209">
        <f xml:space="preserve"> Calc!F$1518</f>
        <v>0</v>
      </c>
      <c r="G3488" s="208" t="str">
        <f xml:space="preserve"> Calc!G$1518</f>
        <v>£m</v>
      </c>
      <c r="H3488" s="209"/>
    </row>
    <row r="3489" spans="1:8" s="208" customFormat="1" hidden="1" outlineLevel="2" x14ac:dyDescent="0.2">
      <c r="A3489" s="217"/>
      <c r="B3489" s="217"/>
      <c r="C3489" s="218"/>
      <c r="D3489" s="219"/>
      <c r="E3489" s="208" t="str">
        <f xml:space="preserve"> Calc!E$1519</f>
        <v xml:space="preserve">Ofwat - PR24 ODI revenue adjustment not eligible for tax uplift in 2027-28 CPIH FYA prices (BR) </v>
      </c>
      <c r="F3489" s="209">
        <f xml:space="preserve"> Calc!F$1519</f>
        <v>0</v>
      </c>
      <c r="G3489" s="208" t="str">
        <f xml:space="preserve"> Calc!G$1519</f>
        <v>£m</v>
      </c>
      <c r="H3489" s="209"/>
    </row>
    <row r="3490" spans="1:8" s="208" customFormat="1" hidden="1" outlineLevel="2" x14ac:dyDescent="0.2">
      <c r="A3490" s="217"/>
      <c r="B3490" s="217"/>
      <c r="C3490" s="218"/>
      <c r="D3490" s="219"/>
      <c r="E3490" s="208" t="str">
        <f xml:space="preserve"> Calc!E$1520</f>
        <v xml:space="preserve">Ofwat - PR24 ODI revenue adjustment not eligible for tax uplift in 2027-28 CPIH FYA prices (ADDN1) </v>
      </c>
      <c r="F3490" s="209">
        <f xml:space="preserve"> Calc!F$1520</f>
        <v>0</v>
      </c>
      <c r="G3490" s="208" t="str">
        <f xml:space="preserve"> Calc!G$1520</f>
        <v>£m</v>
      </c>
      <c r="H3490" s="209"/>
    </row>
    <row r="3491" spans="1:8" s="208" customFormat="1" hidden="1" outlineLevel="2" x14ac:dyDescent="0.2">
      <c r="A3491" s="217"/>
      <c r="B3491" s="217"/>
      <c r="C3491" s="218"/>
      <c r="D3491" s="219"/>
      <c r="E3491" s="208" t="str">
        <f xml:space="preserve"> Calc!E$1521</f>
        <v xml:space="preserve">Ofwat - PR24 ODI revenue adjustment not eligible for tax uplift in 2027-28 CPIH FYA prices (ADDN2) </v>
      </c>
      <c r="F3491" s="209">
        <f xml:space="preserve"> Calc!F$1521</f>
        <v>0</v>
      </c>
      <c r="G3491" s="208" t="str">
        <f xml:space="preserve"> Calc!G$1521</f>
        <v>£m</v>
      </c>
      <c r="H3491" s="209"/>
    </row>
    <row r="3492" spans="1:8" s="208" customFormat="1" hidden="1" outlineLevel="2" x14ac:dyDescent="0.2">
      <c r="A3492" s="217"/>
      <c r="B3492" s="217"/>
      <c r="C3492" s="218"/>
      <c r="D3492" s="219"/>
      <c r="E3492" s="208" t="str">
        <f xml:space="preserve"> Calc!E$1522</f>
        <v xml:space="preserve">Ofwat - PR24 ODI revenue adjustment not eligible for tax uplift in 2027-28 CPIH FYA prices (Residential retail) </v>
      </c>
      <c r="F3492" s="209">
        <f xml:space="preserve"> Calc!F$1522</f>
        <v>0</v>
      </c>
      <c r="G3492" s="208" t="str">
        <f xml:space="preserve"> Calc!G$1522</f>
        <v>£m</v>
      </c>
      <c r="H3492" s="209"/>
    </row>
    <row r="3493" spans="1:8" s="208" customFormat="1" hidden="1" outlineLevel="2" x14ac:dyDescent="0.2">
      <c r="A3493" s="217"/>
      <c r="B3493" s="217"/>
      <c r="C3493" s="218"/>
      <c r="D3493" s="219"/>
      <c r="E3493" s="208" t="str">
        <f xml:space="preserve"> Calc!E$1523</f>
        <v xml:space="preserve">Ofwat - PR24 ODI revenue adjustment not eligible for tax uplift in 2027-28 CPIH FYA prices (Business retail) </v>
      </c>
      <c r="F3493" s="209">
        <f xml:space="preserve"> Calc!F$1523</f>
        <v>0</v>
      </c>
      <c r="G3493" s="208" t="str">
        <f xml:space="preserve"> Calc!G$1523</f>
        <v>£m</v>
      </c>
      <c r="H3493" s="209"/>
    </row>
    <row r="3494" spans="1:8" hidden="1" outlineLevel="2" x14ac:dyDescent="0.2">
      <c r="A3494" s="3"/>
      <c r="B3494" s="3"/>
      <c r="C3494" s="10"/>
      <c r="D3494" s="11"/>
      <c r="E3494" s="211" t="s">
        <v>960</v>
      </c>
      <c r="F3494" s="212">
        <f xml:space="preserve"> INDEX( $F$3486:$F$3493,MATCH("*(WWN)*", $E$3486:$E$3493,0 ))</f>
        <v>0</v>
      </c>
      <c r="G3494" s="211" t="s">
        <v>199</v>
      </c>
      <c r="H3494" s="4"/>
    </row>
    <row r="3495" spans="1:8" hidden="1" outlineLevel="2" x14ac:dyDescent="0.2"/>
    <row r="3496" spans="1:8" hidden="1" outlineLevel="2" x14ac:dyDescent="0.2"/>
    <row r="3497" spans="1:8" hidden="1" outlineLevel="2" x14ac:dyDescent="0.2">
      <c r="B3497" s="33" t="s">
        <v>1962</v>
      </c>
    </row>
    <row r="3498" spans="1:8" s="208" customFormat="1" hidden="1" outlineLevel="2" x14ac:dyDescent="0.2">
      <c r="A3498" s="217"/>
      <c r="B3498" s="217"/>
      <c r="C3498" s="218"/>
      <c r="D3498" s="219"/>
      <c r="E3498" s="208" t="str">
        <f xml:space="preserve"> Calc!E$1570</f>
        <v xml:space="preserve">Ofwat - PR24 Delayed delivery cashflow mechanism (DDCM) revenue adjustment not eligible for tax uplift in 2027-28 CPIH FYA prices (WR) </v>
      </c>
      <c r="F3498" s="209">
        <f xml:space="preserve"> Calc!F$1570</f>
        <v>0</v>
      </c>
      <c r="G3498" s="208" t="str">
        <f xml:space="preserve"> Calc!G$1570</f>
        <v>£m</v>
      </c>
      <c r="H3498" s="209"/>
    </row>
    <row r="3499" spans="1:8" s="208" customFormat="1" hidden="1" outlineLevel="2" x14ac:dyDescent="0.2">
      <c r="A3499" s="217"/>
      <c r="B3499" s="217"/>
      <c r="C3499" s="218"/>
      <c r="D3499" s="219"/>
      <c r="E3499" s="208" t="str">
        <f xml:space="preserve"> Calc!E$1571</f>
        <v xml:space="preserve">Ofwat - PR24 Delayed delivery cashflow mechanism (DDCM) revenue adjustment not eligible for tax uplift in 2027-28 CPIH FYA prices (WN) </v>
      </c>
      <c r="F3499" s="209">
        <f xml:space="preserve"> Calc!F$1571</f>
        <v>0</v>
      </c>
      <c r="G3499" s="208" t="str">
        <f xml:space="preserve"> Calc!G$1571</f>
        <v>£m</v>
      </c>
      <c r="H3499" s="209"/>
    </row>
    <row r="3500" spans="1:8" s="208" customFormat="1" hidden="1" outlineLevel="2" x14ac:dyDescent="0.2">
      <c r="A3500" s="217"/>
      <c r="B3500" s="217"/>
      <c r="C3500" s="218"/>
      <c r="D3500" s="219"/>
      <c r="E3500" s="208" t="str">
        <f xml:space="preserve"> Calc!E$1572</f>
        <v xml:space="preserve">Ofwat - PR24 Delayed delivery cashflow mechanism (DDCM) revenue adjustment not eligible for tax uplift in 2027-28 CPIH FYA prices (WWN) </v>
      </c>
      <c r="F3500" s="209">
        <f xml:space="preserve"> Calc!F$1572</f>
        <v>0</v>
      </c>
      <c r="G3500" s="208" t="str">
        <f xml:space="preserve"> Calc!G$1572</f>
        <v>£m</v>
      </c>
      <c r="H3500" s="209"/>
    </row>
    <row r="3501" spans="1:8" s="208" customFormat="1" hidden="1" outlineLevel="2" x14ac:dyDescent="0.2">
      <c r="A3501" s="217"/>
      <c r="B3501" s="217"/>
      <c r="C3501" s="218"/>
      <c r="D3501" s="219"/>
      <c r="E3501" s="208" t="str">
        <f xml:space="preserve"> Calc!E$1573</f>
        <v xml:space="preserve">Ofwat - PR24 Delayed delivery cashflow mechanism (DDCM) revenue adjustment not eligible for tax uplift in 2027-28 CPIH FYA prices (BR) </v>
      </c>
      <c r="F3501" s="209">
        <f xml:space="preserve"> Calc!F$1573</f>
        <v>0</v>
      </c>
      <c r="G3501" s="208" t="str">
        <f xml:space="preserve"> Calc!G$1573</f>
        <v>£m</v>
      </c>
      <c r="H3501" s="209"/>
    </row>
    <row r="3502" spans="1:8" s="208" customFormat="1" hidden="1" outlineLevel="2" x14ac:dyDescent="0.2">
      <c r="A3502" s="217"/>
      <c r="B3502" s="217"/>
      <c r="C3502" s="218"/>
      <c r="D3502" s="219"/>
      <c r="E3502" s="208" t="str">
        <f xml:space="preserve"> Calc!E$1574</f>
        <v xml:space="preserve">Ofwat - PR24 Delayed delivery cashflow mechanism (DDCM) revenue adjustment not eligible for tax uplift in 2027-28 CPIH FYA prices (ADDN1) </v>
      </c>
      <c r="F3502" s="209">
        <f xml:space="preserve"> Calc!F$1574</f>
        <v>0</v>
      </c>
      <c r="G3502" s="208" t="str">
        <f xml:space="preserve"> Calc!G$1574</f>
        <v>£m</v>
      </c>
      <c r="H3502" s="209"/>
    </row>
    <row r="3503" spans="1:8" s="208" customFormat="1" hidden="1" outlineLevel="2" x14ac:dyDescent="0.2">
      <c r="A3503" s="217"/>
      <c r="B3503" s="217"/>
      <c r="C3503" s="218"/>
      <c r="D3503" s="219"/>
      <c r="E3503" s="208" t="str">
        <f xml:space="preserve"> Calc!E$1575</f>
        <v xml:space="preserve">Ofwat - PR24 Delayed delivery cashflow mechanism (DDCM) revenue adjustment not eligible for tax uplift in 2027-28 CPIH FYA prices (ADDN2) </v>
      </c>
      <c r="F3503" s="209">
        <f xml:space="preserve"> Calc!F$1575</f>
        <v>0</v>
      </c>
      <c r="G3503" s="208" t="str">
        <f xml:space="preserve"> Calc!G$1575</f>
        <v>£m</v>
      </c>
      <c r="H3503" s="209"/>
    </row>
    <row r="3504" spans="1:8" s="208" customFormat="1" hidden="1" outlineLevel="2" x14ac:dyDescent="0.2">
      <c r="A3504" s="217"/>
      <c r="B3504" s="217"/>
      <c r="C3504" s="218"/>
      <c r="D3504" s="219"/>
      <c r="E3504" s="208" t="str">
        <f xml:space="preserve"> Calc!E$1576</f>
        <v xml:space="preserve">Ofwat - PR24 Delayed delivery cashflow mechanism (DDCM) revenue adjustment not eligible for tax uplift in 2027-28 CPIH FYA prices (Residential retail) </v>
      </c>
      <c r="F3504" s="209">
        <f xml:space="preserve"> Calc!F$1576</f>
        <v>0</v>
      </c>
      <c r="G3504" s="208" t="str">
        <f xml:space="preserve"> Calc!G$1576</f>
        <v>£m</v>
      </c>
      <c r="H3504" s="209"/>
    </row>
    <row r="3505" spans="1:8" s="208" customFormat="1" hidden="1" outlineLevel="2" x14ac:dyDescent="0.2">
      <c r="A3505" s="217"/>
      <c r="B3505" s="217"/>
      <c r="C3505" s="218"/>
      <c r="D3505" s="219"/>
      <c r="E3505" s="208" t="str">
        <f xml:space="preserve"> Calc!E$1577</f>
        <v xml:space="preserve">Ofwat - PR24 Delayed delivery cashflow mechanism (DDCM) revenue adjustment not eligible for tax uplift in 2027-28 CPIH FYA prices (Business retail) </v>
      </c>
      <c r="F3505" s="209">
        <f xml:space="preserve"> Calc!F$1577</f>
        <v>0</v>
      </c>
      <c r="G3505" s="208" t="str">
        <f xml:space="preserve"> Calc!G$1577</f>
        <v>£m</v>
      </c>
      <c r="H3505" s="209"/>
    </row>
    <row r="3506" spans="1:8" hidden="1" outlineLevel="2" x14ac:dyDescent="0.2">
      <c r="A3506" s="3"/>
      <c r="B3506" s="3"/>
      <c r="C3506" s="10"/>
      <c r="D3506" s="11"/>
      <c r="E3506" s="211" t="s">
        <v>1962</v>
      </c>
      <c r="F3506" s="212">
        <f xml:space="preserve"> INDEX( $F$3498:$F$3505,MATCH("*(WWN)*", $E$3498:$E$3505,0 ))</f>
        <v>0</v>
      </c>
      <c r="G3506" s="211" t="s">
        <v>199</v>
      </c>
      <c r="H3506" s="4"/>
    </row>
    <row r="3507" spans="1:8" hidden="1" outlineLevel="2" x14ac:dyDescent="0.2"/>
    <row r="3508" spans="1:8" hidden="1" outlineLevel="2" x14ac:dyDescent="0.2"/>
    <row r="3509" spans="1:8" hidden="1" outlineLevel="2" x14ac:dyDescent="0.2">
      <c r="B3509" s="33" t="s">
        <v>81</v>
      </c>
    </row>
    <row r="3510" spans="1:8" s="208" customFormat="1" hidden="1" outlineLevel="2" x14ac:dyDescent="0.2">
      <c r="A3510" s="217"/>
      <c r="B3510" s="217"/>
      <c r="C3510" s="218"/>
      <c r="D3510" s="219"/>
      <c r="E3510" s="208" t="str">
        <f xml:space="preserve"> Calc!E$1678</f>
        <v xml:space="preserve">Ofwat - PR24 Business retail revenue adjustment not eligible for tax uplift in 2027-28 CPIH FYA prices (WR) </v>
      </c>
      <c r="F3510" s="209">
        <f xml:space="preserve"> Calc!F$1678</f>
        <v>0</v>
      </c>
      <c r="G3510" s="208" t="str">
        <f xml:space="preserve"> Calc!G$1678</f>
        <v>£m</v>
      </c>
      <c r="H3510" s="209"/>
    </row>
    <row r="3511" spans="1:8" s="208" customFormat="1" hidden="1" outlineLevel="2" x14ac:dyDescent="0.2">
      <c r="A3511" s="217"/>
      <c r="B3511" s="217"/>
      <c r="C3511" s="218"/>
      <c r="D3511" s="219"/>
      <c r="E3511" s="208" t="str">
        <f xml:space="preserve"> Calc!E$1679</f>
        <v xml:space="preserve">Ofwat - PR24 Business retail revenue adjustment not eligible for tax uplift in 2027-28 CPIH FYA prices (WN) </v>
      </c>
      <c r="F3511" s="209">
        <f xml:space="preserve"> Calc!F$1679</f>
        <v>0</v>
      </c>
      <c r="G3511" s="208" t="str">
        <f xml:space="preserve"> Calc!G$1679</f>
        <v>£m</v>
      </c>
      <c r="H3511" s="209"/>
    </row>
    <row r="3512" spans="1:8" s="208" customFormat="1" hidden="1" outlineLevel="2" x14ac:dyDescent="0.2">
      <c r="A3512" s="217"/>
      <c r="B3512" s="217"/>
      <c r="C3512" s="218"/>
      <c r="D3512" s="219"/>
      <c r="E3512" s="208" t="str">
        <f xml:space="preserve"> Calc!E$1680</f>
        <v xml:space="preserve">Ofwat - PR24 Business retail revenue adjustment not eligible for tax uplift in 2027-28 CPIH FYA prices (WWN) </v>
      </c>
      <c r="F3512" s="209">
        <f xml:space="preserve"> Calc!F$1680</f>
        <v>0</v>
      </c>
      <c r="G3512" s="208" t="str">
        <f xml:space="preserve"> Calc!G$1680</f>
        <v>£m</v>
      </c>
      <c r="H3512" s="209"/>
    </row>
    <row r="3513" spans="1:8" s="208" customFormat="1" hidden="1" outlineLevel="2" x14ac:dyDescent="0.2">
      <c r="A3513" s="217"/>
      <c r="B3513" s="217"/>
      <c r="C3513" s="218"/>
      <c r="D3513" s="219"/>
      <c r="E3513" s="208" t="str">
        <f xml:space="preserve"> Calc!E$1681</f>
        <v xml:space="preserve">Ofwat - PR24 Business retail revenue adjustment not eligible for tax uplift in 2027-28 CPIH FYA prices (BR) </v>
      </c>
      <c r="F3513" s="209">
        <f xml:space="preserve"> Calc!F$1681</f>
        <v>0</v>
      </c>
      <c r="G3513" s="208" t="str">
        <f xml:space="preserve"> Calc!G$1681</f>
        <v>£m</v>
      </c>
      <c r="H3513" s="209"/>
    </row>
    <row r="3514" spans="1:8" s="208" customFormat="1" hidden="1" outlineLevel="2" x14ac:dyDescent="0.2">
      <c r="A3514" s="217"/>
      <c r="B3514" s="217"/>
      <c r="C3514" s="218"/>
      <c r="D3514" s="219"/>
      <c r="E3514" s="208" t="str">
        <f xml:space="preserve"> Calc!E$1682</f>
        <v xml:space="preserve">Ofwat - PR24 Business retail revenue adjustment not eligible for tax uplift in 2027-28 CPIH FYA prices (ADDN1) </v>
      </c>
      <c r="F3514" s="209">
        <f xml:space="preserve"> Calc!F$1682</f>
        <v>0</v>
      </c>
      <c r="G3514" s="208" t="str">
        <f xml:space="preserve"> Calc!G$1682</f>
        <v>£m</v>
      </c>
      <c r="H3514" s="209"/>
    </row>
    <row r="3515" spans="1:8" s="208" customFormat="1" hidden="1" outlineLevel="2" x14ac:dyDescent="0.2">
      <c r="A3515" s="217"/>
      <c r="B3515" s="217"/>
      <c r="C3515" s="218"/>
      <c r="D3515" s="219"/>
      <c r="E3515" s="208" t="str">
        <f xml:space="preserve"> Calc!E$1683</f>
        <v xml:space="preserve">Ofwat - PR24 Business retail revenue adjustment not eligible for tax uplift in 2027-28 CPIH FYA prices (ADDN2) </v>
      </c>
      <c r="F3515" s="209">
        <f xml:space="preserve"> Calc!F$1683</f>
        <v>0</v>
      </c>
      <c r="G3515" s="208" t="str">
        <f xml:space="preserve"> Calc!G$1683</f>
        <v>£m</v>
      </c>
      <c r="H3515" s="209"/>
    </row>
    <row r="3516" spans="1:8" s="208" customFormat="1" hidden="1" outlineLevel="2" x14ac:dyDescent="0.2">
      <c r="A3516" s="217"/>
      <c r="B3516" s="217"/>
      <c r="C3516" s="218"/>
      <c r="D3516" s="219"/>
      <c r="E3516" s="208" t="str">
        <f xml:space="preserve"> Calc!E$1684</f>
        <v xml:space="preserve">Ofwat - PR24 Business retail revenue adjustment not eligible for tax uplift in 2027-28 CPIH FYA prices (Residential retail) </v>
      </c>
      <c r="F3516" s="209">
        <f xml:space="preserve"> Calc!F$1684</f>
        <v>0</v>
      </c>
      <c r="G3516" s="208" t="str">
        <f xml:space="preserve"> Calc!G$1684</f>
        <v>£m</v>
      </c>
      <c r="H3516" s="209"/>
    </row>
    <row r="3517" spans="1:8" s="208" customFormat="1" hidden="1" outlineLevel="2" x14ac:dyDescent="0.2">
      <c r="A3517" s="217"/>
      <c r="B3517" s="217"/>
      <c r="C3517" s="218"/>
      <c r="D3517" s="219"/>
      <c r="E3517" s="208" t="str">
        <f xml:space="preserve"> Calc!E$1685</f>
        <v xml:space="preserve">Ofwat - PR24 Business retail revenue adjustment not eligible for tax uplift in 2027-28 CPIH FYA prices (Business retail) </v>
      </c>
      <c r="F3517" s="209">
        <f xml:space="preserve"> Calc!F$1685</f>
        <v>0</v>
      </c>
      <c r="G3517" s="208" t="str">
        <f xml:space="preserve"> Calc!G$1685</f>
        <v>£m</v>
      </c>
      <c r="H3517" s="209"/>
    </row>
    <row r="3518" spans="1:8" hidden="1" outlineLevel="2" x14ac:dyDescent="0.2">
      <c r="A3518" s="3"/>
      <c r="B3518" s="3"/>
      <c r="C3518" s="10"/>
      <c r="D3518" s="11"/>
      <c r="E3518" s="211" t="s">
        <v>81</v>
      </c>
      <c r="F3518" s="212">
        <f xml:space="preserve"> INDEX( $F$3510:$F$3517,MATCH("*(WWN)*", $E$3510:$E$3517,0 ))</f>
        <v>0</v>
      </c>
      <c r="G3518" s="211" t="s">
        <v>199</v>
      </c>
      <c r="H3518" s="4"/>
    </row>
    <row r="3519" spans="1:8" hidden="1" outlineLevel="2" x14ac:dyDescent="0.2"/>
    <row r="3520" spans="1:8" hidden="1" outlineLevel="2" x14ac:dyDescent="0.2"/>
    <row r="3521" spans="1:8" hidden="1" outlineLevel="2" x14ac:dyDescent="0.2">
      <c r="B3521" s="33" t="s">
        <v>1963</v>
      </c>
    </row>
    <row r="3522" spans="1:8" s="208" customFormat="1" hidden="1" outlineLevel="2" x14ac:dyDescent="0.2">
      <c r="A3522" s="217"/>
      <c r="B3522" s="217"/>
      <c r="C3522" s="218"/>
      <c r="D3522" s="219"/>
      <c r="E3522" s="208" t="str">
        <f xml:space="preserve"> Calc!E$1705</f>
        <v xml:space="preserve">Ofwat - PR24 Water trading revenue adjustment not eligible for tax uplift in 2027-28 CPIH FYA prices (WR) </v>
      </c>
      <c r="F3522" s="209">
        <f xml:space="preserve"> Calc!F$1705</f>
        <v>0</v>
      </c>
      <c r="G3522" s="208" t="str">
        <f xml:space="preserve"> Calc!G$1705</f>
        <v>£m</v>
      </c>
      <c r="H3522" s="209"/>
    </row>
    <row r="3523" spans="1:8" s="208" customFormat="1" hidden="1" outlineLevel="2" x14ac:dyDescent="0.2">
      <c r="A3523" s="217"/>
      <c r="B3523" s="217"/>
      <c r="C3523" s="218"/>
      <c r="D3523" s="219"/>
      <c r="E3523" s="208" t="str">
        <f xml:space="preserve"> Calc!E$1706</f>
        <v xml:space="preserve">Ofwat - PR24 Water trading revenue adjustment not eligible for tax uplift in 2027-28 CPIH FYA prices (WN) </v>
      </c>
      <c r="F3523" s="209">
        <f xml:space="preserve"> Calc!F$1706</f>
        <v>0</v>
      </c>
      <c r="G3523" s="208" t="str">
        <f xml:space="preserve"> Calc!G$1706</f>
        <v>£m</v>
      </c>
      <c r="H3523" s="209"/>
    </row>
    <row r="3524" spans="1:8" s="208" customFormat="1" hidden="1" outlineLevel="2" x14ac:dyDescent="0.2">
      <c r="A3524" s="217"/>
      <c r="B3524" s="217"/>
      <c r="C3524" s="218"/>
      <c r="D3524" s="219"/>
      <c r="E3524" s="208" t="str">
        <f xml:space="preserve"> Calc!E$1707</f>
        <v xml:space="preserve">Ofwat - PR24 Water trading revenue adjustment not eligible for tax uplift in 2027-28 CPIH FYA prices (WWN) </v>
      </c>
      <c r="F3524" s="209">
        <f xml:space="preserve"> Calc!F$1707</f>
        <v>0</v>
      </c>
      <c r="G3524" s="208" t="str">
        <f xml:space="preserve"> Calc!G$1707</f>
        <v>£m</v>
      </c>
      <c r="H3524" s="209"/>
    </row>
    <row r="3525" spans="1:8" s="208" customFormat="1" hidden="1" outlineLevel="2" x14ac:dyDescent="0.2">
      <c r="A3525" s="217"/>
      <c r="B3525" s="217"/>
      <c r="C3525" s="218"/>
      <c r="D3525" s="219"/>
      <c r="E3525" s="208" t="str">
        <f xml:space="preserve"> Calc!E$1708</f>
        <v xml:space="preserve">Ofwat - PR24 Water trading revenue adjustment not eligible for tax uplift in 2027-28 CPIH FYA prices (BR) </v>
      </c>
      <c r="F3525" s="209">
        <f xml:space="preserve"> Calc!F$1708</f>
        <v>0</v>
      </c>
      <c r="G3525" s="208" t="str">
        <f xml:space="preserve"> Calc!G$1708</f>
        <v>£m</v>
      </c>
      <c r="H3525" s="209"/>
    </row>
    <row r="3526" spans="1:8" s="208" customFormat="1" hidden="1" outlineLevel="2" x14ac:dyDescent="0.2">
      <c r="A3526" s="217"/>
      <c r="B3526" s="217"/>
      <c r="C3526" s="218"/>
      <c r="D3526" s="219"/>
      <c r="E3526" s="208" t="str">
        <f xml:space="preserve"> Calc!E$1709</f>
        <v xml:space="preserve">Ofwat - PR24 Water trading revenue adjustment not eligible for tax uplift in 2027-28 CPIH FYA prices (ADDN1) </v>
      </c>
      <c r="F3526" s="209">
        <f xml:space="preserve"> Calc!F$1709</f>
        <v>0</v>
      </c>
      <c r="G3526" s="208" t="str">
        <f xml:space="preserve"> Calc!G$1709</f>
        <v>£m</v>
      </c>
      <c r="H3526" s="209"/>
    </row>
    <row r="3527" spans="1:8" s="208" customFormat="1" hidden="1" outlineLevel="2" x14ac:dyDescent="0.2">
      <c r="A3527" s="217"/>
      <c r="B3527" s="217"/>
      <c r="C3527" s="218"/>
      <c r="D3527" s="219"/>
      <c r="E3527" s="208" t="str">
        <f xml:space="preserve"> Calc!E$1710</f>
        <v xml:space="preserve">Ofwat - PR24 Water trading revenue adjustment not eligible for tax uplift in 2027-28 CPIH FYA prices (ADDN2) </v>
      </c>
      <c r="F3527" s="209">
        <f xml:space="preserve"> Calc!F$1710</f>
        <v>0</v>
      </c>
      <c r="G3527" s="208" t="str">
        <f xml:space="preserve"> Calc!G$1710</f>
        <v>£m</v>
      </c>
      <c r="H3527" s="209"/>
    </row>
    <row r="3528" spans="1:8" s="208" customFormat="1" hidden="1" outlineLevel="2" x14ac:dyDescent="0.2">
      <c r="A3528" s="217"/>
      <c r="B3528" s="217"/>
      <c r="C3528" s="218"/>
      <c r="D3528" s="219"/>
      <c r="E3528" s="208" t="str">
        <f xml:space="preserve"> Calc!E$1711</f>
        <v xml:space="preserve">Ofwat - PR24 Water trading revenue adjustment not eligible for tax uplift in 2027-28 CPIH FYA prices (Residential retail) </v>
      </c>
      <c r="F3528" s="209">
        <f xml:space="preserve"> Calc!F$1711</f>
        <v>0</v>
      </c>
      <c r="G3528" s="208" t="str">
        <f xml:space="preserve"> Calc!G$1711</f>
        <v>£m</v>
      </c>
      <c r="H3528" s="209"/>
    </row>
    <row r="3529" spans="1:8" s="208" customFormat="1" hidden="1" outlineLevel="2" x14ac:dyDescent="0.2">
      <c r="A3529" s="217"/>
      <c r="B3529" s="217"/>
      <c r="C3529" s="218"/>
      <c r="D3529" s="219"/>
      <c r="E3529" s="208" t="str">
        <f xml:space="preserve"> Calc!E$1712</f>
        <v xml:space="preserve">Ofwat - PR24 Water trading revenue adjustment not eligible for tax uplift in 2027-28 CPIH FYA prices (Business retail) </v>
      </c>
      <c r="F3529" s="209">
        <f xml:space="preserve"> Calc!F$1712</f>
        <v>0</v>
      </c>
      <c r="G3529" s="208" t="str">
        <f xml:space="preserve"> Calc!G$1712</f>
        <v>£m</v>
      </c>
      <c r="H3529" s="209"/>
    </row>
    <row r="3530" spans="1:8" hidden="1" outlineLevel="2" x14ac:dyDescent="0.2">
      <c r="A3530" s="3"/>
      <c r="B3530" s="3"/>
      <c r="C3530" s="10"/>
      <c r="D3530" s="11"/>
      <c r="E3530" s="211" t="s">
        <v>1963</v>
      </c>
      <c r="F3530" s="212">
        <f xml:space="preserve"> INDEX( $F$3522:$F$3529,MATCH("*(WWN)*", $E$3522:$E$3529,0 ))</f>
        <v>0</v>
      </c>
      <c r="G3530" s="211" t="s">
        <v>199</v>
      </c>
      <c r="H3530" s="4"/>
    </row>
    <row r="3531" spans="1:8" hidden="1" outlineLevel="2" x14ac:dyDescent="0.2"/>
    <row r="3532" spans="1:8" hidden="1" outlineLevel="2" x14ac:dyDescent="0.2"/>
    <row r="3533" spans="1:8" hidden="1" outlineLevel="2" x14ac:dyDescent="0.2">
      <c r="B3533" s="33" t="s">
        <v>1777</v>
      </c>
    </row>
    <row r="3534" spans="1:8" s="208" customFormat="1" hidden="1" outlineLevel="2" x14ac:dyDescent="0.2">
      <c r="A3534" s="217"/>
      <c r="B3534" s="217"/>
      <c r="C3534" s="218"/>
      <c r="D3534" s="219"/>
      <c r="E3534" s="208" t="str">
        <f xml:space="preserve"> Calc!E$1732</f>
        <v xml:space="preserve">Ofwat - PR24 Third party services revenue adjustment not eligible for tax uplift in 2027-28 CPIH FYA prices (WR) </v>
      </c>
      <c r="F3534" s="209">
        <f xml:space="preserve"> Calc!F$1732</f>
        <v>0</v>
      </c>
      <c r="G3534" s="208" t="str">
        <f xml:space="preserve"> Calc!G$1732</f>
        <v>£m</v>
      </c>
      <c r="H3534" s="209"/>
    </row>
    <row r="3535" spans="1:8" s="208" customFormat="1" hidden="1" outlineLevel="2" x14ac:dyDescent="0.2">
      <c r="A3535" s="217"/>
      <c r="B3535" s="217"/>
      <c r="C3535" s="218"/>
      <c r="D3535" s="219"/>
      <c r="E3535" s="208" t="str">
        <f xml:space="preserve"> Calc!E$1733</f>
        <v xml:space="preserve">Ofwat - PR24 Third party services revenue adjustment not eligible for tax uplift in 2027-28 CPIH FYA prices (WN) </v>
      </c>
      <c r="F3535" s="209">
        <f xml:space="preserve"> Calc!F$1733</f>
        <v>0</v>
      </c>
      <c r="G3535" s="208" t="str">
        <f xml:space="preserve"> Calc!G$1733</f>
        <v>£m</v>
      </c>
      <c r="H3535" s="209"/>
    </row>
    <row r="3536" spans="1:8" s="208" customFormat="1" hidden="1" outlineLevel="2" x14ac:dyDescent="0.2">
      <c r="A3536" s="217"/>
      <c r="B3536" s="217"/>
      <c r="C3536" s="218"/>
      <c r="D3536" s="219"/>
      <c r="E3536" s="208" t="str">
        <f xml:space="preserve"> Calc!E$1734</f>
        <v xml:space="preserve">Ofwat - PR24 Third party services revenue adjustment not eligible for tax uplift in 2027-28 CPIH FYA prices (WWN) </v>
      </c>
      <c r="F3536" s="209">
        <f xml:space="preserve"> Calc!F$1734</f>
        <v>0</v>
      </c>
      <c r="G3536" s="208" t="str">
        <f xml:space="preserve"> Calc!G$1734</f>
        <v>£m</v>
      </c>
      <c r="H3536" s="209"/>
    </row>
    <row r="3537" spans="1:8" s="208" customFormat="1" hidden="1" outlineLevel="2" x14ac:dyDescent="0.2">
      <c r="A3537" s="217"/>
      <c r="B3537" s="217"/>
      <c r="C3537" s="218"/>
      <c r="D3537" s="219"/>
      <c r="E3537" s="208" t="str">
        <f xml:space="preserve"> Calc!E$1735</f>
        <v xml:space="preserve">Ofwat - PR24 Third party services revenue adjustment not eligible for tax uplift in 2027-28 CPIH FYA prices (BR) </v>
      </c>
      <c r="F3537" s="209">
        <f xml:space="preserve"> Calc!F$1735</f>
        <v>0</v>
      </c>
      <c r="G3537" s="208" t="str">
        <f xml:space="preserve"> Calc!G$1735</f>
        <v>£m</v>
      </c>
      <c r="H3537" s="209"/>
    </row>
    <row r="3538" spans="1:8" s="208" customFormat="1" hidden="1" outlineLevel="2" x14ac:dyDescent="0.2">
      <c r="A3538" s="217"/>
      <c r="B3538" s="217"/>
      <c r="C3538" s="218"/>
      <c r="D3538" s="219"/>
      <c r="E3538" s="208" t="str">
        <f xml:space="preserve"> Calc!E$1736</f>
        <v xml:space="preserve">Ofwat - PR24 Third party services revenue adjustment not eligible for tax uplift in 2027-28 CPIH FYA prices (ADDN1) </v>
      </c>
      <c r="F3538" s="209">
        <f xml:space="preserve"> Calc!F$1736</f>
        <v>0</v>
      </c>
      <c r="G3538" s="208" t="str">
        <f xml:space="preserve"> Calc!G$1736</f>
        <v>£m</v>
      </c>
      <c r="H3538" s="209"/>
    </row>
    <row r="3539" spans="1:8" s="208" customFormat="1" hidden="1" outlineLevel="2" x14ac:dyDescent="0.2">
      <c r="A3539" s="217"/>
      <c r="B3539" s="217"/>
      <c r="C3539" s="218"/>
      <c r="D3539" s="219"/>
      <c r="E3539" s="208" t="str">
        <f xml:space="preserve"> Calc!E$1737</f>
        <v xml:space="preserve">Ofwat - PR24 Third party services revenue adjustment not eligible for tax uplift in 2027-28 CPIH FYA prices (ADDN2) </v>
      </c>
      <c r="F3539" s="209">
        <f xml:space="preserve"> Calc!F$1737</f>
        <v>0</v>
      </c>
      <c r="G3539" s="208" t="str">
        <f xml:space="preserve"> Calc!G$1737</f>
        <v>£m</v>
      </c>
      <c r="H3539" s="209"/>
    </row>
    <row r="3540" spans="1:8" s="208" customFormat="1" hidden="1" outlineLevel="2" x14ac:dyDescent="0.2">
      <c r="A3540" s="217"/>
      <c r="B3540" s="217"/>
      <c r="C3540" s="218"/>
      <c r="D3540" s="219"/>
      <c r="E3540" s="208" t="str">
        <f xml:space="preserve"> Calc!E$1738</f>
        <v xml:space="preserve">Ofwat - PR24 Third party services revenue adjustment not eligible for tax uplift in 2027-28 CPIH FYA prices (Residential retail) </v>
      </c>
      <c r="F3540" s="209">
        <f xml:space="preserve"> Calc!F$1738</f>
        <v>0</v>
      </c>
      <c r="G3540" s="208" t="str">
        <f xml:space="preserve"> Calc!G$1738</f>
        <v>£m</v>
      </c>
      <c r="H3540" s="209"/>
    </row>
    <row r="3541" spans="1:8" s="208" customFormat="1" hidden="1" outlineLevel="2" x14ac:dyDescent="0.2">
      <c r="A3541" s="217"/>
      <c r="B3541" s="217"/>
      <c r="C3541" s="218"/>
      <c r="D3541" s="219"/>
      <c r="E3541" s="208" t="str">
        <f xml:space="preserve"> Calc!E$1739</f>
        <v xml:space="preserve">Ofwat - PR24 Third party services revenue adjustment not eligible for tax uplift in 2027-28 CPIH FYA prices (Business retail) </v>
      </c>
      <c r="F3541" s="209">
        <f xml:space="preserve"> Calc!F$1739</f>
        <v>0</v>
      </c>
      <c r="G3541" s="208" t="str">
        <f xml:space="preserve"> Calc!G$1739</f>
        <v>£m</v>
      </c>
      <c r="H3541" s="209"/>
    </row>
    <row r="3542" spans="1:8" hidden="1" outlineLevel="2" x14ac:dyDescent="0.2">
      <c r="A3542" s="3"/>
      <c r="B3542" s="3"/>
      <c r="C3542" s="10"/>
      <c r="D3542" s="11"/>
      <c r="E3542" s="211" t="s">
        <v>1777</v>
      </c>
      <c r="F3542" s="212">
        <f xml:space="preserve"> INDEX( $F$3534:$F$3541,MATCH("*(WWN)*", $E$3534:$E$3541,0 ))</f>
        <v>0</v>
      </c>
      <c r="G3542" s="211" t="s">
        <v>199</v>
      </c>
      <c r="H3542" s="4"/>
    </row>
    <row r="3543" spans="1:8" hidden="1" outlineLevel="2" x14ac:dyDescent="0.2"/>
    <row r="3544" spans="1:8" hidden="1" outlineLevel="2" x14ac:dyDescent="0.2"/>
    <row r="3545" spans="1:8" hidden="1" outlineLevel="2" x14ac:dyDescent="0.2">
      <c r="B3545" s="33" t="s">
        <v>262</v>
      </c>
    </row>
    <row r="3546" spans="1:8" s="208" customFormat="1" hidden="1" outlineLevel="2" x14ac:dyDescent="0.2">
      <c r="A3546" s="217"/>
      <c r="B3546" s="217"/>
      <c r="C3546" s="218"/>
      <c r="D3546" s="219"/>
      <c r="E3546" s="208" t="str">
        <f xml:space="preserve"> Calc!E$1759</f>
        <v xml:space="preserve">Ofwat - PR24 Cost of new debt revenue adjustment not eligible for tax uplift in 2027-28 CPIH FYA prices (WR) </v>
      </c>
      <c r="F3546" s="209">
        <f xml:space="preserve"> Calc!F$1759</f>
        <v>0</v>
      </c>
      <c r="G3546" s="208" t="str">
        <f xml:space="preserve"> Calc!G$1759</f>
        <v>£m</v>
      </c>
      <c r="H3546" s="209"/>
    </row>
    <row r="3547" spans="1:8" s="208" customFormat="1" hidden="1" outlineLevel="2" x14ac:dyDescent="0.2">
      <c r="A3547" s="217"/>
      <c r="B3547" s="217"/>
      <c r="C3547" s="218"/>
      <c r="D3547" s="219"/>
      <c r="E3547" s="208" t="str">
        <f xml:space="preserve"> Calc!E$1760</f>
        <v xml:space="preserve">Ofwat - PR24 Cost of new debt revenue adjustment not eligible for tax uplift in 2027-28 CPIH FYA prices (WN) </v>
      </c>
      <c r="F3547" s="209">
        <f xml:space="preserve"> Calc!F$1760</f>
        <v>0</v>
      </c>
      <c r="G3547" s="208" t="str">
        <f xml:space="preserve"> Calc!G$1760</f>
        <v>£m</v>
      </c>
      <c r="H3547" s="209"/>
    </row>
    <row r="3548" spans="1:8" s="208" customFormat="1" hidden="1" outlineLevel="2" x14ac:dyDescent="0.2">
      <c r="A3548" s="217"/>
      <c r="B3548" s="217"/>
      <c r="C3548" s="218"/>
      <c r="D3548" s="219"/>
      <c r="E3548" s="208" t="str">
        <f xml:space="preserve"> Calc!E$1761</f>
        <v xml:space="preserve">Ofwat - PR24 Cost of new debt revenue adjustment not eligible for tax uplift in 2027-28 CPIH FYA prices (WWN) </v>
      </c>
      <c r="F3548" s="209">
        <f xml:space="preserve"> Calc!F$1761</f>
        <v>0</v>
      </c>
      <c r="G3548" s="208" t="str">
        <f xml:space="preserve"> Calc!G$1761</f>
        <v>£m</v>
      </c>
      <c r="H3548" s="209"/>
    </row>
    <row r="3549" spans="1:8" s="208" customFormat="1" hidden="1" outlineLevel="2" x14ac:dyDescent="0.2">
      <c r="A3549" s="217"/>
      <c r="B3549" s="217"/>
      <c r="C3549" s="218"/>
      <c r="D3549" s="219"/>
      <c r="E3549" s="208" t="str">
        <f xml:space="preserve"> Calc!E$1762</f>
        <v xml:space="preserve">Ofwat - PR24 Cost of new debt revenue adjustment not eligible for tax uplift in 2027-28 CPIH FYA prices (BR) </v>
      </c>
      <c r="F3549" s="209">
        <f xml:space="preserve"> Calc!F$1762</f>
        <v>0</v>
      </c>
      <c r="G3549" s="208" t="str">
        <f xml:space="preserve"> Calc!G$1762</f>
        <v>£m</v>
      </c>
      <c r="H3549" s="209"/>
    </row>
    <row r="3550" spans="1:8" s="208" customFormat="1" hidden="1" outlineLevel="2" x14ac:dyDescent="0.2">
      <c r="A3550" s="217"/>
      <c r="B3550" s="217"/>
      <c r="C3550" s="218"/>
      <c r="D3550" s="219"/>
      <c r="E3550" s="208" t="str">
        <f xml:space="preserve"> Calc!E$1763</f>
        <v xml:space="preserve">Ofwat - PR24 Cost of new debt revenue adjustment not eligible for tax uplift in 2027-28 CPIH FYA prices (ADDN1) </v>
      </c>
      <c r="F3550" s="209">
        <f xml:space="preserve"> Calc!F$1763</f>
        <v>0</v>
      </c>
      <c r="G3550" s="208" t="str">
        <f xml:space="preserve"> Calc!G$1763</f>
        <v>£m</v>
      </c>
      <c r="H3550" s="209"/>
    </row>
    <row r="3551" spans="1:8" s="208" customFormat="1" hidden="1" outlineLevel="2" x14ac:dyDescent="0.2">
      <c r="A3551" s="217"/>
      <c r="B3551" s="217"/>
      <c r="C3551" s="218"/>
      <c r="D3551" s="219"/>
      <c r="E3551" s="208" t="str">
        <f xml:space="preserve"> Calc!E$1764</f>
        <v xml:space="preserve">Ofwat - PR24 Cost of new debt revenue adjustment not eligible for tax uplift in 2027-28 CPIH FYA prices (ADDN2) </v>
      </c>
      <c r="F3551" s="209">
        <f xml:space="preserve"> Calc!F$1764</f>
        <v>0</v>
      </c>
      <c r="G3551" s="208" t="str">
        <f xml:space="preserve"> Calc!G$1764</f>
        <v>£m</v>
      </c>
      <c r="H3551" s="209"/>
    </row>
    <row r="3552" spans="1:8" s="208" customFormat="1" hidden="1" outlineLevel="2" x14ac:dyDescent="0.2">
      <c r="A3552" s="217"/>
      <c r="B3552" s="217"/>
      <c r="C3552" s="218"/>
      <c r="D3552" s="219"/>
      <c r="E3552" s="208" t="str">
        <f xml:space="preserve"> Calc!E$1765</f>
        <v xml:space="preserve">Ofwat - PR24 Cost of new debt revenue adjustment not eligible for tax uplift in 2027-28 CPIH FYA prices (Residential retail) </v>
      </c>
      <c r="F3552" s="209">
        <f xml:space="preserve"> Calc!F$1765</f>
        <v>0</v>
      </c>
      <c r="G3552" s="208" t="str">
        <f xml:space="preserve"> Calc!G$1765</f>
        <v>£m</v>
      </c>
      <c r="H3552" s="209"/>
    </row>
    <row r="3553" spans="1:8" s="208" customFormat="1" hidden="1" outlineLevel="2" x14ac:dyDescent="0.2">
      <c r="A3553" s="217"/>
      <c r="B3553" s="217"/>
      <c r="C3553" s="218"/>
      <c r="D3553" s="219"/>
      <c r="E3553" s="208" t="str">
        <f xml:space="preserve"> Calc!E$1766</f>
        <v xml:space="preserve">Ofwat - PR24 Cost of new debt revenue adjustment not eligible for tax uplift in 2027-28 CPIH FYA prices (Business retail) </v>
      </c>
      <c r="F3553" s="209">
        <f xml:space="preserve"> Calc!F$1766</f>
        <v>0</v>
      </c>
      <c r="G3553" s="208" t="str">
        <f xml:space="preserve"> Calc!G$1766</f>
        <v>£m</v>
      </c>
      <c r="H3553" s="209"/>
    </row>
    <row r="3554" spans="1:8" hidden="1" outlineLevel="2" x14ac:dyDescent="0.2">
      <c r="A3554" s="3"/>
      <c r="B3554" s="3"/>
      <c r="C3554" s="10"/>
      <c r="D3554" s="11"/>
      <c r="E3554" s="211" t="s">
        <v>262</v>
      </c>
      <c r="F3554" s="212">
        <f xml:space="preserve"> INDEX( $F$3546:$F$3553,MATCH("*(WWN)*", $E$3546:$E$3553,0 ))</f>
        <v>0</v>
      </c>
      <c r="G3554" s="211" t="s">
        <v>199</v>
      </c>
      <c r="H3554" s="4"/>
    </row>
    <row r="3555" spans="1:8" hidden="1" outlineLevel="2" x14ac:dyDescent="0.2"/>
    <row r="3556" spans="1:8" hidden="1" outlineLevel="2" x14ac:dyDescent="0.2"/>
    <row r="3557" spans="1:8" hidden="1" outlineLevel="2" x14ac:dyDescent="0.2">
      <c r="B3557" s="33" t="s">
        <v>1166</v>
      </c>
    </row>
    <row r="3558" spans="1:8" s="208" customFormat="1" hidden="1" outlineLevel="2" x14ac:dyDescent="0.2">
      <c r="A3558" s="217"/>
      <c r="B3558" s="217"/>
      <c r="C3558" s="218"/>
      <c r="D3558" s="219"/>
      <c r="E3558" s="208" t="str">
        <f xml:space="preserve"> Calc!E$1813</f>
        <v xml:space="preserve">Ofwat - PR24 Totex costs revenue adjustment not eligible for tax uplift in 2027-28 CPIH FYA prices (WR) </v>
      </c>
      <c r="F3558" s="209">
        <f xml:space="preserve"> Calc!F$1813</f>
        <v>0</v>
      </c>
      <c r="G3558" s="208" t="str">
        <f xml:space="preserve"> Calc!G$1813</f>
        <v>£m</v>
      </c>
      <c r="H3558" s="209"/>
    </row>
    <row r="3559" spans="1:8" s="208" customFormat="1" hidden="1" outlineLevel="2" x14ac:dyDescent="0.2">
      <c r="A3559" s="217"/>
      <c r="B3559" s="217"/>
      <c r="C3559" s="218"/>
      <c r="D3559" s="219"/>
      <c r="E3559" s="208" t="str">
        <f xml:space="preserve"> Calc!E$1814</f>
        <v xml:space="preserve">Ofwat - PR24 Totex costs revenue adjustment not eligible for tax uplift in 2027-28 CPIH FYA prices (WN) </v>
      </c>
      <c r="F3559" s="209">
        <f xml:space="preserve"> Calc!F$1814</f>
        <v>0</v>
      </c>
      <c r="G3559" s="208" t="str">
        <f xml:space="preserve"> Calc!G$1814</f>
        <v>£m</v>
      </c>
      <c r="H3559" s="209"/>
    </row>
    <row r="3560" spans="1:8" s="208" customFormat="1" hidden="1" outlineLevel="2" x14ac:dyDescent="0.2">
      <c r="A3560" s="217"/>
      <c r="B3560" s="217"/>
      <c r="C3560" s="218"/>
      <c r="D3560" s="219"/>
      <c r="E3560" s="208" t="str">
        <f xml:space="preserve"> Calc!E$1815</f>
        <v xml:space="preserve">Ofwat - PR24 Totex costs revenue adjustment not eligible for tax uplift in 2027-28 CPIH FYA prices (WWN) </v>
      </c>
      <c r="F3560" s="209">
        <f xml:space="preserve"> Calc!F$1815</f>
        <v>0</v>
      </c>
      <c r="G3560" s="208" t="str">
        <f xml:space="preserve"> Calc!G$1815</f>
        <v>£m</v>
      </c>
      <c r="H3560" s="209"/>
    </row>
    <row r="3561" spans="1:8" s="208" customFormat="1" hidden="1" outlineLevel="2" x14ac:dyDescent="0.2">
      <c r="A3561" s="217"/>
      <c r="B3561" s="217"/>
      <c r="C3561" s="218"/>
      <c r="D3561" s="219"/>
      <c r="E3561" s="208" t="str">
        <f xml:space="preserve"> Calc!E$1816</f>
        <v xml:space="preserve">Ofwat - PR24 Totex costs revenue adjustment not eligible for tax uplift in 2027-28 CPIH FYA prices (BR) </v>
      </c>
      <c r="F3561" s="209">
        <f xml:space="preserve"> Calc!F$1816</f>
        <v>0</v>
      </c>
      <c r="G3561" s="208" t="str">
        <f xml:space="preserve"> Calc!G$1816</f>
        <v>£m</v>
      </c>
      <c r="H3561" s="209"/>
    </row>
    <row r="3562" spans="1:8" s="208" customFormat="1" hidden="1" outlineLevel="2" x14ac:dyDescent="0.2">
      <c r="A3562" s="217"/>
      <c r="B3562" s="217"/>
      <c r="C3562" s="218"/>
      <c r="D3562" s="219"/>
      <c r="E3562" s="208" t="str">
        <f xml:space="preserve"> Calc!E$1817</f>
        <v xml:space="preserve">Ofwat - PR24 Totex costs revenue adjustment not eligible for tax uplift in 2027-28 CPIH FYA prices (ADDN1) </v>
      </c>
      <c r="F3562" s="209">
        <f xml:space="preserve"> Calc!F$1817</f>
        <v>0</v>
      </c>
      <c r="G3562" s="208" t="str">
        <f xml:space="preserve"> Calc!G$1817</f>
        <v>£m</v>
      </c>
      <c r="H3562" s="209"/>
    </row>
    <row r="3563" spans="1:8" s="208" customFormat="1" hidden="1" outlineLevel="2" x14ac:dyDescent="0.2">
      <c r="A3563" s="217"/>
      <c r="B3563" s="217"/>
      <c r="C3563" s="218"/>
      <c r="D3563" s="219"/>
      <c r="E3563" s="208" t="str">
        <f xml:space="preserve"> Calc!E$1818</f>
        <v xml:space="preserve">Ofwat - PR24 Totex costs revenue adjustment not eligible for tax uplift in 2027-28 CPIH FYA prices (ADDN2) </v>
      </c>
      <c r="F3563" s="209">
        <f xml:space="preserve"> Calc!F$1818</f>
        <v>0</v>
      </c>
      <c r="G3563" s="208" t="str">
        <f xml:space="preserve"> Calc!G$1818</f>
        <v>£m</v>
      </c>
      <c r="H3563" s="209"/>
    </row>
    <row r="3564" spans="1:8" s="208" customFormat="1" hidden="1" outlineLevel="2" x14ac:dyDescent="0.2">
      <c r="A3564" s="217"/>
      <c r="B3564" s="217"/>
      <c r="C3564" s="218"/>
      <c r="D3564" s="219"/>
      <c r="E3564" s="208" t="str">
        <f xml:space="preserve"> Calc!E$1819</f>
        <v xml:space="preserve">Ofwat - PR24 Totex costs revenue adjustment not eligible for tax uplift in 2027-28 CPIH FYA prices (Residential retail) </v>
      </c>
      <c r="F3564" s="209">
        <f xml:space="preserve"> Calc!F$1819</f>
        <v>0</v>
      </c>
      <c r="G3564" s="208" t="str">
        <f xml:space="preserve"> Calc!G$1819</f>
        <v>£m</v>
      </c>
      <c r="H3564" s="209"/>
    </row>
    <row r="3565" spans="1:8" s="208" customFormat="1" hidden="1" outlineLevel="2" x14ac:dyDescent="0.2">
      <c r="A3565" s="217"/>
      <c r="B3565" s="217"/>
      <c r="C3565" s="218"/>
      <c r="D3565" s="219"/>
      <c r="E3565" s="208" t="str">
        <f xml:space="preserve"> Calc!E$1820</f>
        <v xml:space="preserve">Ofwat - PR24 Totex costs revenue adjustment not eligible for tax uplift in 2027-28 CPIH FYA prices (Business retail) </v>
      </c>
      <c r="F3565" s="209">
        <f xml:space="preserve"> Calc!F$1820</f>
        <v>0</v>
      </c>
      <c r="G3565" s="208" t="str">
        <f xml:space="preserve"> Calc!G$1820</f>
        <v>£m</v>
      </c>
      <c r="H3565" s="209"/>
    </row>
    <row r="3566" spans="1:8" hidden="1" outlineLevel="2" x14ac:dyDescent="0.2">
      <c r="A3566" s="3"/>
      <c r="B3566" s="3"/>
      <c r="C3566" s="10"/>
      <c r="D3566" s="11"/>
      <c r="E3566" s="211" t="s">
        <v>1166</v>
      </c>
      <c r="F3566" s="212">
        <f xml:space="preserve"> INDEX( $F$3558:$F$3565,MATCH("*(WWN)*", $E$3558:$E$3565,0 ))</f>
        <v>0</v>
      </c>
      <c r="G3566" s="211" t="s">
        <v>199</v>
      </c>
      <c r="H3566" s="4"/>
    </row>
    <row r="3567" spans="1:8" hidden="1" outlineLevel="2" x14ac:dyDescent="0.2"/>
    <row r="3568" spans="1:8" hidden="1" outlineLevel="2" x14ac:dyDescent="0.2"/>
    <row r="3569" spans="1:8" hidden="1" outlineLevel="2" x14ac:dyDescent="0.2">
      <c r="B3569" s="33" t="s">
        <v>1589</v>
      </c>
    </row>
    <row r="3570" spans="1:8" s="208" customFormat="1" hidden="1" outlineLevel="2" x14ac:dyDescent="0.2">
      <c r="A3570" s="217"/>
      <c r="B3570" s="217"/>
      <c r="C3570" s="218"/>
      <c r="D3570" s="219"/>
      <c r="E3570" s="208" t="str">
        <f xml:space="preserve"> Calc!E$1840</f>
        <v xml:space="preserve">Ofwat - PR24 Tax revenue adjustment not eligible for tax uplift in 2027-28 CPIH FYA prices (WR) </v>
      </c>
      <c r="F3570" s="209">
        <f xml:space="preserve"> Calc!F$1840</f>
        <v>0</v>
      </c>
      <c r="G3570" s="208" t="str">
        <f xml:space="preserve"> Calc!G$1840</f>
        <v>£m</v>
      </c>
      <c r="H3570" s="209"/>
    </row>
    <row r="3571" spans="1:8" s="208" customFormat="1" hidden="1" outlineLevel="2" x14ac:dyDescent="0.2">
      <c r="A3571" s="217"/>
      <c r="B3571" s="217"/>
      <c r="C3571" s="218"/>
      <c r="D3571" s="219"/>
      <c r="E3571" s="208" t="str">
        <f xml:space="preserve"> Calc!E$1841</f>
        <v xml:space="preserve">Ofwat - PR24 Tax revenue adjustment not eligible for tax uplift in 2027-28 CPIH FYA prices (WN) </v>
      </c>
      <c r="F3571" s="209">
        <f xml:space="preserve"> Calc!F$1841</f>
        <v>0</v>
      </c>
      <c r="G3571" s="208" t="str">
        <f xml:space="preserve"> Calc!G$1841</f>
        <v>£m</v>
      </c>
      <c r="H3571" s="209"/>
    </row>
    <row r="3572" spans="1:8" s="208" customFormat="1" hidden="1" outlineLevel="2" x14ac:dyDescent="0.2">
      <c r="A3572" s="217"/>
      <c r="B3572" s="217"/>
      <c r="C3572" s="218"/>
      <c r="D3572" s="219"/>
      <c r="E3572" s="208" t="str">
        <f xml:space="preserve"> Calc!E$1842</f>
        <v xml:space="preserve">Ofwat - PR24 Tax revenue adjustment not eligible for tax uplift in 2027-28 CPIH FYA prices (WWN) </v>
      </c>
      <c r="F3572" s="209">
        <f xml:space="preserve"> Calc!F$1842</f>
        <v>0</v>
      </c>
      <c r="G3572" s="208" t="str">
        <f xml:space="preserve"> Calc!G$1842</f>
        <v>£m</v>
      </c>
      <c r="H3572" s="209"/>
    </row>
    <row r="3573" spans="1:8" s="208" customFormat="1" hidden="1" outlineLevel="2" x14ac:dyDescent="0.2">
      <c r="A3573" s="217"/>
      <c r="B3573" s="217"/>
      <c r="C3573" s="218"/>
      <c r="D3573" s="219"/>
      <c r="E3573" s="208" t="str">
        <f xml:space="preserve"> Calc!E$1843</f>
        <v xml:space="preserve">Ofwat - PR24 Tax revenue adjustment not eligible for tax uplift in 2027-28 CPIH FYA prices (BR) </v>
      </c>
      <c r="F3573" s="209">
        <f xml:space="preserve"> Calc!F$1843</f>
        <v>0</v>
      </c>
      <c r="G3573" s="208" t="str">
        <f xml:space="preserve"> Calc!G$1843</f>
        <v>£m</v>
      </c>
      <c r="H3573" s="209"/>
    </row>
    <row r="3574" spans="1:8" s="208" customFormat="1" hidden="1" outlineLevel="2" x14ac:dyDescent="0.2">
      <c r="A3574" s="217"/>
      <c r="B3574" s="217"/>
      <c r="C3574" s="218"/>
      <c r="D3574" s="219"/>
      <c r="E3574" s="208" t="str">
        <f xml:space="preserve"> Calc!E$1844</f>
        <v xml:space="preserve">Ofwat - PR24 Tax revenue adjustment not eligible for tax uplift in 2027-28 CPIH FYA prices (ADDN1) </v>
      </c>
      <c r="F3574" s="209">
        <f xml:space="preserve"> Calc!F$1844</f>
        <v>0</v>
      </c>
      <c r="G3574" s="208" t="str">
        <f xml:space="preserve"> Calc!G$1844</f>
        <v>£m</v>
      </c>
      <c r="H3574" s="209"/>
    </row>
    <row r="3575" spans="1:8" s="208" customFormat="1" hidden="1" outlineLevel="2" x14ac:dyDescent="0.2">
      <c r="A3575" s="217"/>
      <c r="B3575" s="217"/>
      <c r="C3575" s="218"/>
      <c r="D3575" s="219"/>
      <c r="E3575" s="208" t="str">
        <f xml:space="preserve"> Calc!E$1845</f>
        <v xml:space="preserve">Ofwat - PR24 Tax revenue adjustment not eligible for tax uplift in 2027-28 CPIH FYA prices (ADDN2) </v>
      </c>
      <c r="F3575" s="209">
        <f xml:space="preserve"> Calc!F$1845</f>
        <v>0</v>
      </c>
      <c r="G3575" s="208" t="str">
        <f xml:space="preserve"> Calc!G$1845</f>
        <v>£m</v>
      </c>
      <c r="H3575" s="209"/>
    </row>
    <row r="3576" spans="1:8" s="208" customFormat="1" hidden="1" outlineLevel="2" x14ac:dyDescent="0.2">
      <c r="A3576" s="217"/>
      <c r="B3576" s="217"/>
      <c r="C3576" s="218"/>
      <c r="D3576" s="219"/>
      <c r="E3576" s="208" t="str">
        <f xml:space="preserve"> Calc!E$1846</f>
        <v xml:space="preserve">Ofwat - PR24 Tax revenue adjustment not eligible for tax uplift in 2027-28 CPIH FYA prices (Residential retail) </v>
      </c>
      <c r="F3576" s="209">
        <f xml:space="preserve"> Calc!F$1846</f>
        <v>0</v>
      </c>
      <c r="G3576" s="208" t="str">
        <f xml:space="preserve"> Calc!G$1846</f>
        <v>£m</v>
      </c>
      <c r="H3576" s="209"/>
    </row>
    <row r="3577" spans="1:8" s="208" customFormat="1" hidden="1" outlineLevel="2" x14ac:dyDescent="0.2">
      <c r="A3577" s="217"/>
      <c r="B3577" s="217"/>
      <c r="C3577" s="218"/>
      <c r="D3577" s="219"/>
      <c r="E3577" s="208" t="str">
        <f xml:space="preserve"> Calc!E$1847</f>
        <v xml:space="preserve">Ofwat - PR24 Tax revenue adjustment not eligible for tax uplift in 2027-28 CPIH FYA prices (Business retail) </v>
      </c>
      <c r="F3577" s="209">
        <f xml:space="preserve"> Calc!F$1847</f>
        <v>0</v>
      </c>
      <c r="G3577" s="208" t="str">
        <f xml:space="preserve"> Calc!G$1847</f>
        <v>£m</v>
      </c>
      <c r="H3577" s="209"/>
    </row>
    <row r="3578" spans="1:8" hidden="1" outlineLevel="2" x14ac:dyDescent="0.2">
      <c r="A3578" s="3"/>
      <c r="B3578" s="3"/>
      <c r="C3578" s="10"/>
      <c r="D3578" s="11"/>
      <c r="E3578" s="211" t="s">
        <v>1589</v>
      </c>
      <c r="F3578" s="212">
        <f xml:space="preserve"> INDEX( $F$3570:$F$3577,MATCH("*(WWN)*", $E$3570:$E$3577,0 ))</f>
        <v>0</v>
      </c>
      <c r="G3578" s="211" t="s">
        <v>199</v>
      </c>
      <c r="H3578" s="4"/>
    </row>
    <row r="3579" spans="1:8" hidden="1" outlineLevel="2" x14ac:dyDescent="0.2"/>
    <row r="3580" spans="1:8" hidden="1" outlineLevel="2" x14ac:dyDescent="0.2"/>
    <row r="3581" spans="1:8" hidden="1" outlineLevel="2" x14ac:dyDescent="0.2">
      <c r="B3581" s="33" t="s">
        <v>600</v>
      </c>
    </row>
    <row r="3582" spans="1:8" s="208" customFormat="1" hidden="1" outlineLevel="2" x14ac:dyDescent="0.2">
      <c r="A3582" s="217"/>
      <c r="B3582" s="217"/>
      <c r="C3582" s="218"/>
      <c r="D3582" s="219"/>
      <c r="E3582" s="208" t="str">
        <f xml:space="preserve"> Calc!E$1867</f>
        <v xml:space="preserve">Ofwat - PR24 Real price effects revenue adjustment not eligible for tax uplift in 2027-28 CPIH FYA prices (WR) </v>
      </c>
      <c r="F3582" s="209">
        <f xml:space="preserve"> Calc!F$1867</f>
        <v>0</v>
      </c>
      <c r="G3582" s="208" t="str">
        <f xml:space="preserve"> Calc!G$1867</f>
        <v>£m</v>
      </c>
      <c r="H3582" s="209"/>
    </row>
    <row r="3583" spans="1:8" s="208" customFormat="1" hidden="1" outlineLevel="2" x14ac:dyDescent="0.2">
      <c r="A3583" s="217"/>
      <c r="B3583" s="217"/>
      <c r="C3583" s="218"/>
      <c r="D3583" s="219"/>
      <c r="E3583" s="208" t="str">
        <f xml:space="preserve"> Calc!E$1868</f>
        <v xml:space="preserve">Ofwat - PR24 Real price effects revenue adjustment not eligible for tax uplift in 2027-28 CPIH FYA prices (WN) </v>
      </c>
      <c r="F3583" s="209">
        <f xml:space="preserve"> Calc!F$1868</f>
        <v>0</v>
      </c>
      <c r="G3583" s="208" t="str">
        <f xml:space="preserve"> Calc!G$1868</f>
        <v>£m</v>
      </c>
      <c r="H3583" s="209"/>
    </row>
    <row r="3584" spans="1:8" s="208" customFormat="1" hidden="1" outlineLevel="2" x14ac:dyDescent="0.2">
      <c r="A3584" s="217"/>
      <c r="B3584" s="217"/>
      <c r="C3584" s="218"/>
      <c r="D3584" s="219"/>
      <c r="E3584" s="208" t="str">
        <f xml:space="preserve"> Calc!E$1869</f>
        <v xml:space="preserve">Ofwat - PR24 Real price effects revenue adjustment not eligible for tax uplift in 2027-28 CPIH FYA prices (WWN) </v>
      </c>
      <c r="F3584" s="209">
        <f xml:space="preserve"> Calc!F$1869</f>
        <v>0</v>
      </c>
      <c r="G3584" s="208" t="str">
        <f xml:space="preserve"> Calc!G$1869</f>
        <v>£m</v>
      </c>
      <c r="H3584" s="209"/>
    </row>
    <row r="3585" spans="1:8" s="208" customFormat="1" hidden="1" outlineLevel="2" x14ac:dyDescent="0.2">
      <c r="A3585" s="217"/>
      <c r="B3585" s="217"/>
      <c r="C3585" s="218"/>
      <c r="D3585" s="219"/>
      <c r="E3585" s="208" t="str">
        <f xml:space="preserve"> Calc!E$1870</f>
        <v xml:space="preserve">Ofwat - PR24 Real price effects revenue adjustment not eligible for tax uplift in 2027-28 CPIH FYA prices (BR) </v>
      </c>
      <c r="F3585" s="209">
        <f xml:space="preserve"> Calc!F$1870</f>
        <v>0</v>
      </c>
      <c r="G3585" s="208" t="str">
        <f xml:space="preserve"> Calc!G$1870</f>
        <v>£m</v>
      </c>
      <c r="H3585" s="209"/>
    </row>
    <row r="3586" spans="1:8" s="208" customFormat="1" hidden="1" outlineLevel="2" x14ac:dyDescent="0.2">
      <c r="A3586" s="217"/>
      <c r="B3586" s="217"/>
      <c r="C3586" s="218"/>
      <c r="D3586" s="219"/>
      <c r="E3586" s="208" t="str">
        <f xml:space="preserve"> Calc!E$1871</f>
        <v xml:space="preserve">Ofwat - PR24 Real price effects revenue adjustment not eligible for tax uplift in 2027-28 CPIH FYA prices (ADDN1) </v>
      </c>
      <c r="F3586" s="209">
        <f xml:space="preserve"> Calc!F$1871</f>
        <v>0</v>
      </c>
      <c r="G3586" s="208" t="str">
        <f xml:space="preserve"> Calc!G$1871</f>
        <v>£m</v>
      </c>
      <c r="H3586" s="209"/>
    </row>
    <row r="3587" spans="1:8" s="208" customFormat="1" hidden="1" outlineLevel="2" x14ac:dyDescent="0.2">
      <c r="A3587" s="217"/>
      <c r="B3587" s="217"/>
      <c r="C3587" s="218"/>
      <c r="D3587" s="219"/>
      <c r="E3587" s="208" t="str">
        <f xml:space="preserve"> Calc!E$1872</f>
        <v xml:space="preserve">Ofwat - PR24 Real price effects revenue adjustment not eligible for tax uplift in 2027-28 CPIH FYA prices (ADDN2) </v>
      </c>
      <c r="F3587" s="209">
        <f xml:space="preserve"> Calc!F$1872</f>
        <v>0</v>
      </c>
      <c r="G3587" s="208" t="str">
        <f xml:space="preserve"> Calc!G$1872</f>
        <v>£m</v>
      </c>
      <c r="H3587" s="209"/>
    </row>
    <row r="3588" spans="1:8" s="208" customFormat="1" hidden="1" outlineLevel="2" x14ac:dyDescent="0.2">
      <c r="A3588" s="217"/>
      <c r="B3588" s="217"/>
      <c r="C3588" s="218"/>
      <c r="D3588" s="219"/>
      <c r="E3588" s="208" t="str">
        <f xml:space="preserve"> Calc!E$1873</f>
        <v xml:space="preserve">Ofwat - PR24 Real price effects revenue adjustment not eligible for tax uplift in 2027-28 CPIH FYA prices (Residential retail) </v>
      </c>
      <c r="F3588" s="209">
        <f xml:space="preserve"> Calc!F$1873</f>
        <v>0</v>
      </c>
      <c r="G3588" s="208" t="str">
        <f xml:space="preserve"> Calc!G$1873</f>
        <v>£m</v>
      </c>
      <c r="H3588" s="209"/>
    </row>
    <row r="3589" spans="1:8" s="208" customFormat="1" hidden="1" outlineLevel="2" x14ac:dyDescent="0.2">
      <c r="A3589" s="217"/>
      <c r="B3589" s="217"/>
      <c r="C3589" s="218"/>
      <c r="D3589" s="219"/>
      <c r="E3589" s="208" t="str">
        <f xml:space="preserve"> Calc!E$1874</f>
        <v xml:space="preserve">Ofwat - PR24 Real price effects revenue adjustment not eligible for tax uplift in 2027-28 CPIH FYA prices (Business retail) </v>
      </c>
      <c r="F3589" s="209">
        <f xml:space="preserve"> Calc!F$1874</f>
        <v>0</v>
      </c>
      <c r="G3589" s="208" t="str">
        <f xml:space="preserve"> Calc!G$1874</f>
        <v>£m</v>
      </c>
      <c r="H3589" s="209"/>
    </row>
    <row r="3590" spans="1:8" hidden="1" outlineLevel="2" x14ac:dyDescent="0.2">
      <c r="A3590" s="3"/>
      <c r="B3590" s="3"/>
      <c r="C3590" s="10"/>
      <c r="D3590" s="11"/>
      <c r="E3590" s="211" t="s">
        <v>600</v>
      </c>
      <c r="F3590" s="212">
        <f xml:space="preserve"> INDEX( $F$3582:$F$3589,MATCH("*(WWN)*", $E$3582:$E$3589,0 ))</f>
        <v>0</v>
      </c>
      <c r="G3590" s="211" t="s">
        <v>199</v>
      </c>
      <c r="H3590" s="4"/>
    </row>
    <row r="3591" spans="1:8" hidden="1" outlineLevel="2" x14ac:dyDescent="0.2"/>
    <row r="3592" spans="1:8" hidden="1" outlineLevel="2" x14ac:dyDescent="0.2"/>
    <row r="3593" spans="1:8" hidden="1" outlineLevel="2" x14ac:dyDescent="0.2">
      <c r="B3593" s="33" t="s">
        <v>2727</v>
      </c>
    </row>
    <row r="3594" spans="1:8" s="208" customFormat="1" hidden="1" outlineLevel="2" x14ac:dyDescent="0.2">
      <c r="A3594" s="217"/>
      <c r="B3594" s="217"/>
      <c r="C3594" s="218"/>
      <c r="D3594" s="219"/>
      <c r="E3594" s="208" t="str">
        <f xml:space="preserve"> Calc!E$1894</f>
        <v xml:space="preserve">Ofwat - PR24 Major projects revenue adjustment not eligible for tax uplift in 2027-28 CPIH FYA prices (WR) </v>
      </c>
      <c r="F3594" s="209">
        <f xml:space="preserve"> Calc!F$1894</f>
        <v>0</v>
      </c>
      <c r="G3594" s="208" t="str">
        <f xml:space="preserve"> Calc!G$1894</f>
        <v>£m</v>
      </c>
      <c r="H3594" s="209"/>
    </row>
    <row r="3595" spans="1:8" s="208" customFormat="1" hidden="1" outlineLevel="2" x14ac:dyDescent="0.2">
      <c r="A3595" s="217"/>
      <c r="B3595" s="217"/>
      <c r="C3595" s="218"/>
      <c r="D3595" s="219"/>
      <c r="E3595" s="208" t="str">
        <f xml:space="preserve"> Calc!E$1895</f>
        <v xml:space="preserve">Ofwat - PR24 Major projects revenue adjustment not eligible for tax uplift in 2027-28 CPIH FYA prices (WN) </v>
      </c>
      <c r="F3595" s="209">
        <f xml:space="preserve"> Calc!F$1895</f>
        <v>0</v>
      </c>
      <c r="G3595" s="208" t="str">
        <f xml:space="preserve"> Calc!G$1895</f>
        <v>£m</v>
      </c>
      <c r="H3595" s="209"/>
    </row>
    <row r="3596" spans="1:8" s="208" customFormat="1" hidden="1" outlineLevel="2" x14ac:dyDescent="0.2">
      <c r="A3596" s="217"/>
      <c r="B3596" s="217"/>
      <c r="C3596" s="218"/>
      <c r="D3596" s="219"/>
      <c r="E3596" s="208" t="str">
        <f xml:space="preserve"> Calc!E$1896</f>
        <v xml:space="preserve">Ofwat - PR24 Major projects revenue adjustment not eligible for tax uplift in 2027-28 CPIH FYA prices (WWN) </v>
      </c>
      <c r="F3596" s="209">
        <f xml:space="preserve"> Calc!F$1896</f>
        <v>0</v>
      </c>
      <c r="G3596" s="208" t="str">
        <f xml:space="preserve"> Calc!G$1896</f>
        <v>£m</v>
      </c>
      <c r="H3596" s="209"/>
    </row>
    <row r="3597" spans="1:8" s="208" customFormat="1" hidden="1" outlineLevel="2" x14ac:dyDescent="0.2">
      <c r="A3597" s="217"/>
      <c r="B3597" s="217"/>
      <c r="C3597" s="218"/>
      <c r="D3597" s="219"/>
      <c r="E3597" s="208" t="str">
        <f xml:space="preserve"> Calc!E$1897</f>
        <v xml:space="preserve">Ofwat - PR24 Major projects revenue adjustment not eligible for tax uplift in 2027-28 CPIH FYA prices (BR) </v>
      </c>
      <c r="F3597" s="209">
        <f xml:space="preserve"> Calc!F$1897</f>
        <v>0</v>
      </c>
      <c r="G3597" s="208" t="str">
        <f xml:space="preserve"> Calc!G$1897</f>
        <v>£m</v>
      </c>
      <c r="H3597" s="209"/>
    </row>
    <row r="3598" spans="1:8" s="208" customFormat="1" hidden="1" outlineLevel="2" x14ac:dyDescent="0.2">
      <c r="A3598" s="217"/>
      <c r="B3598" s="217"/>
      <c r="C3598" s="218"/>
      <c r="D3598" s="219"/>
      <c r="E3598" s="208" t="str">
        <f xml:space="preserve"> Calc!E$1898</f>
        <v xml:space="preserve">Ofwat - PR24 Major projects revenue adjustment not eligible for tax uplift in 2027-28 CPIH FYA prices (ADDN1) </v>
      </c>
      <c r="F3598" s="209">
        <f xml:space="preserve"> Calc!F$1898</f>
        <v>0</v>
      </c>
      <c r="G3598" s="208" t="str">
        <f xml:space="preserve"> Calc!G$1898</f>
        <v>£m</v>
      </c>
      <c r="H3598" s="209"/>
    </row>
    <row r="3599" spans="1:8" s="208" customFormat="1" hidden="1" outlineLevel="2" x14ac:dyDescent="0.2">
      <c r="A3599" s="217"/>
      <c r="B3599" s="217"/>
      <c r="C3599" s="218"/>
      <c r="D3599" s="219"/>
      <c r="E3599" s="208" t="str">
        <f xml:space="preserve"> Calc!E$1899</f>
        <v xml:space="preserve">Ofwat - PR24 Major projects revenue adjustment not eligible for tax uplift in 2027-28 CPIH FYA prices (ADDN2) </v>
      </c>
      <c r="F3599" s="209">
        <f xml:space="preserve"> Calc!F$1899</f>
        <v>0</v>
      </c>
      <c r="G3599" s="208" t="str">
        <f xml:space="preserve"> Calc!G$1899</f>
        <v>£m</v>
      </c>
      <c r="H3599" s="209"/>
    </row>
    <row r="3600" spans="1:8" s="208" customFormat="1" hidden="1" outlineLevel="2" x14ac:dyDescent="0.2">
      <c r="A3600" s="217"/>
      <c r="B3600" s="217"/>
      <c r="C3600" s="218"/>
      <c r="D3600" s="219"/>
      <c r="E3600" s="208" t="str">
        <f xml:space="preserve"> Calc!E$1900</f>
        <v xml:space="preserve">Ofwat - PR24 Major projects revenue adjustment not eligible for tax uplift in 2027-28 CPIH FYA prices (Residential retail) </v>
      </c>
      <c r="F3600" s="209">
        <f xml:space="preserve"> Calc!F$1900</f>
        <v>0</v>
      </c>
      <c r="G3600" s="208" t="str">
        <f xml:space="preserve"> Calc!G$1900</f>
        <v>£m</v>
      </c>
      <c r="H3600" s="209"/>
    </row>
    <row r="3601" spans="1:8" s="208" customFormat="1" hidden="1" outlineLevel="2" x14ac:dyDescent="0.2">
      <c r="A3601" s="217"/>
      <c r="B3601" s="217"/>
      <c r="C3601" s="218"/>
      <c r="D3601" s="219"/>
      <c r="E3601" s="208" t="str">
        <f xml:space="preserve"> Calc!E$1901</f>
        <v xml:space="preserve">Ofwat - PR24 Major projects revenue adjustment not eligible for tax uplift in 2027-28 CPIH FYA prices (Business retail) </v>
      </c>
      <c r="F3601" s="209">
        <f xml:space="preserve"> Calc!F$1901</f>
        <v>0</v>
      </c>
      <c r="G3601" s="208" t="str">
        <f xml:space="preserve"> Calc!G$1901</f>
        <v>£m</v>
      </c>
      <c r="H3601" s="209"/>
    </row>
    <row r="3602" spans="1:8" hidden="1" outlineLevel="2" x14ac:dyDescent="0.2">
      <c r="A3602" s="3"/>
      <c r="B3602" s="3"/>
      <c r="C3602" s="10"/>
      <c r="D3602" s="11"/>
      <c r="E3602" s="211" t="s">
        <v>2727</v>
      </c>
      <c r="F3602" s="212">
        <f xml:space="preserve"> INDEX( $F$3594:$F$3601,MATCH("*(WWN)*", $E$3594:$E$3601,0 ))</f>
        <v>0</v>
      </c>
      <c r="G3602" s="211" t="s">
        <v>199</v>
      </c>
      <c r="H3602" s="4"/>
    </row>
    <row r="3603" spans="1:8" hidden="1" outlineLevel="2" x14ac:dyDescent="0.2"/>
    <row r="3604" spans="1:8" hidden="1" outlineLevel="2" x14ac:dyDescent="0.2"/>
    <row r="3605" spans="1:8" hidden="1" outlineLevel="2" x14ac:dyDescent="0.2">
      <c r="B3605" s="33" t="s">
        <v>3076</v>
      </c>
    </row>
    <row r="3606" spans="1:8" s="208" customFormat="1" hidden="1" outlineLevel="2" x14ac:dyDescent="0.2">
      <c r="A3606" s="217"/>
      <c r="B3606" s="217"/>
      <c r="C3606" s="218"/>
      <c r="D3606" s="219"/>
      <c r="E3606" s="208" t="str">
        <f xml:space="preserve"> Calc!E$1921</f>
        <v xml:space="preserve">Ofwat - PR24 Cost change process revenue adjustment not eligible for tax uplift in 2027-28 CPIH FYA prices (WR) </v>
      </c>
      <c r="F3606" s="209">
        <f xml:space="preserve"> Calc!F$1921</f>
        <v>0</v>
      </c>
      <c r="G3606" s="208" t="str">
        <f xml:space="preserve"> Calc!G$1921</f>
        <v>£m</v>
      </c>
      <c r="H3606" s="209"/>
    </row>
    <row r="3607" spans="1:8" s="208" customFormat="1" hidden="1" outlineLevel="2" x14ac:dyDescent="0.2">
      <c r="A3607" s="217"/>
      <c r="B3607" s="217"/>
      <c r="C3607" s="218"/>
      <c r="D3607" s="219"/>
      <c r="E3607" s="208" t="str">
        <f xml:space="preserve"> Calc!E$1922</f>
        <v xml:space="preserve">Ofwat - PR24 Cost change process revenue adjustment not eligible for tax uplift in 2027-28 CPIH FYA prices (WN) </v>
      </c>
      <c r="F3607" s="209">
        <f xml:space="preserve"> Calc!F$1922</f>
        <v>0</v>
      </c>
      <c r="G3607" s="208" t="str">
        <f xml:space="preserve"> Calc!G$1922</f>
        <v>£m</v>
      </c>
      <c r="H3607" s="209"/>
    </row>
    <row r="3608" spans="1:8" s="208" customFormat="1" hidden="1" outlineLevel="2" x14ac:dyDescent="0.2">
      <c r="A3608" s="217"/>
      <c r="B3608" s="217"/>
      <c r="C3608" s="218"/>
      <c r="D3608" s="219"/>
      <c r="E3608" s="208" t="str">
        <f xml:space="preserve"> Calc!E$1923</f>
        <v xml:space="preserve">Ofwat - PR24 Cost change process revenue adjustment not eligible for tax uplift in 2027-28 CPIH FYA prices (WWN) </v>
      </c>
      <c r="F3608" s="209">
        <f xml:space="preserve"> Calc!F$1923</f>
        <v>0</v>
      </c>
      <c r="G3608" s="208" t="str">
        <f xml:space="preserve"> Calc!G$1923</f>
        <v>£m</v>
      </c>
      <c r="H3608" s="209"/>
    </row>
    <row r="3609" spans="1:8" s="208" customFormat="1" hidden="1" outlineLevel="2" x14ac:dyDescent="0.2">
      <c r="A3609" s="217"/>
      <c r="B3609" s="217"/>
      <c r="C3609" s="218"/>
      <c r="D3609" s="219"/>
      <c r="E3609" s="208" t="str">
        <f xml:space="preserve"> Calc!E$1924</f>
        <v xml:space="preserve">Ofwat - PR24 Cost change process revenue adjustment not eligible for tax uplift in 2027-28 CPIH FYA prices (BR) </v>
      </c>
      <c r="F3609" s="209">
        <f xml:space="preserve"> Calc!F$1924</f>
        <v>0</v>
      </c>
      <c r="G3609" s="208" t="str">
        <f xml:space="preserve"> Calc!G$1924</f>
        <v>£m</v>
      </c>
      <c r="H3609" s="209"/>
    </row>
    <row r="3610" spans="1:8" s="208" customFormat="1" hidden="1" outlineLevel="2" x14ac:dyDescent="0.2">
      <c r="A3610" s="217"/>
      <c r="B3610" s="217"/>
      <c r="C3610" s="218"/>
      <c r="D3610" s="219"/>
      <c r="E3610" s="208" t="str">
        <f xml:space="preserve"> Calc!E$1925</f>
        <v xml:space="preserve">Ofwat - PR24 Cost change process revenue adjustment not eligible for tax uplift in 2027-28 CPIH FYA prices (ADDN1) </v>
      </c>
      <c r="F3610" s="209">
        <f xml:space="preserve"> Calc!F$1925</f>
        <v>0</v>
      </c>
      <c r="G3610" s="208" t="str">
        <f xml:space="preserve"> Calc!G$1925</f>
        <v>£m</v>
      </c>
      <c r="H3610" s="209"/>
    </row>
    <row r="3611" spans="1:8" s="208" customFormat="1" hidden="1" outlineLevel="2" x14ac:dyDescent="0.2">
      <c r="A3611" s="217"/>
      <c r="B3611" s="217"/>
      <c r="C3611" s="218"/>
      <c r="D3611" s="219"/>
      <c r="E3611" s="208" t="str">
        <f xml:space="preserve"> Calc!E$1926</f>
        <v xml:space="preserve">Ofwat - PR24 Cost change process revenue adjustment not eligible for tax uplift in 2027-28 CPIH FYA prices (ADDN2) </v>
      </c>
      <c r="F3611" s="209">
        <f xml:space="preserve"> Calc!F$1926</f>
        <v>0</v>
      </c>
      <c r="G3611" s="208" t="str">
        <f xml:space="preserve"> Calc!G$1926</f>
        <v>£m</v>
      </c>
      <c r="H3611" s="209"/>
    </row>
    <row r="3612" spans="1:8" s="208" customFormat="1" hidden="1" outlineLevel="2" x14ac:dyDescent="0.2">
      <c r="A3612" s="217"/>
      <c r="B3612" s="217"/>
      <c r="C3612" s="218"/>
      <c r="D3612" s="219"/>
      <c r="E3612" s="208" t="str">
        <f xml:space="preserve"> Calc!E$1927</f>
        <v xml:space="preserve">Ofwat - PR24 Cost change process revenue adjustment not eligible for tax uplift in 2027-28 CPIH FYA prices (Residential retail) </v>
      </c>
      <c r="F3612" s="209">
        <f xml:space="preserve"> Calc!F$1927</f>
        <v>0</v>
      </c>
      <c r="G3612" s="208" t="str">
        <f xml:space="preserve"> Calc!G$1927</f>
        <v>£m</v>
      </c>
      <c r="H3612" s="209"/>
    </row>
    <row r="3613" spans="1:8" s="208" customFormat="1" hidden="1" outlineLevel="2" x14ac:dyDescent="0.2">
      <c r="A3613" s="217"/>
      <c r="B3613" s="217"/>
      <c r="C3613" s="218"/>
      <c r="D3613" s="219"/>
      <c r="E3613" s="208" t="str">
        <f xml:space="preserve"> Calc!E$1928</f>
        <v xml:space="preserve">Ofwat - PR24 Cost change process revenue adjustment not eligible for tax uplift in 2027-28 CPIH FYA prices (Business retail) </v>
      </c>
      <c r="F3613" s="209">
        <f xml:space="preserve"> Calc!F$1928</f>
        <v>0</v>
      </c>
      <c r="G3613" s="208" t="str">
        <f xml:space="preserve"> Calc!G$1928</f>
        <v>£m</v>
      </c>
      <c r="H3613" s="209"/>
    </row>
    <row r="3614" spans="1:8" hidden="1" outlineLevel="2" x14ac:dyDescent="0.2">
      <c r="A3614" s="3"/>
      <c r="B3614" s="3"/>
      <c r="C3614" s="10"/>
      <c r="D3614" s="11"/>
      <c r="E3614" s="211" t="s">
        <v>3076</v>
      </c>
      <c r="F3614" s="212">
        <f xml:space="preserve"> INDEX( $F$3606:$F$3613,MATCH("*(WWN)*", $E$3606:$E$3613,0 ))</f>
        <v>0</v>
      </c>
      <c r="G3614" s="211" t="s">
        <v>199</v>
      </c>
      <c r="H3614" s="4"/>
    </row>
    <row r="3615" spans="1:8" hidden="1" outlineLevel="2" x14ac:dyDescent="0.2"/>
    <row r="3616" spans="1:8" hidden="1" outlineLevel="2" x14ac:dyDescent="0.2"/>
    <row r="3617" spans="1:8" hidden="1" outlineLevel="2" x14ac:dyDescent="0.2">
      <c r="B3617" s="33" t="s">
        <v>1590</v>
      </c>
    </row>
    <row r="3618" spans="1:8" s="208" customFormat="1" hidden="1" outlineLevel="2" x14ac:dyDescent="0.2">
      <c r="A3618" s="217"/>
      <c r="B3618" s="217"/>
      <c r="C3618" s="218"/>
      <c r="D3618" s="219"/>
      <c r="E3618" s="208" t="str">
        <f xml:space="preserve"> Calc!E$1948</f>
        <v xml:space="preserve">Ofwat - PR24 Havant Thicket - cost of debt revenue adjustment not eligible for tax uplift in 2027-28 CPIH FYA prices (WR) </v>
      </c>
      <c r="F3618" s="209">
        <f xml:space="preserve"> Calc!F$1948</f>
        <v>0</v>
      </c>
      <c r="G3618" s="208" t="str">
        <f xml:space="preserve"> Calc!G$1948</f>
        <v>£m</v>
      </c>
      <c r="H3618" s="209"/>
    </row>
    <row r="3619" spans="1:8" s="208" customFormat="1" hidden="1" outlineLevel="2" x14ac:dyDescent="0.2">
      <c r="A3619" s="217"/>
      <c r="B3619" s="217"/>
      <c r="C3619" s="218"/>
      <c r="D3619" s="219"/>
      <c r="E3619" s="208" t="str">
        <f xml:space="preserve"> Calc!E$1949</f>
        <v xml:space="preserve">Ofwat - PR24 Havant Thicket - cost of debt revenue adjustment not eligible for tax uplift in 2027-28 CPIH FYA prices (WN) </v>
      </c>
      <c r="F3619" s="209">
        <f xml:space="preserve"> Calc!F$1949</f>
        <v>0</v>
      </c>
      <c r="G3619" s="208" t="str">
        <f xml:space="preserve"> Calc!G$1949</f>
        <v>£m</v>
      </c>
      <c r="H3619" s="209"/>
    </row>
    <row r="3620" spans="1:8" s="208" customFormat="1" hidden="1" outlineLevel="2" x14ac:dyDescent="0.2">
      <c r="A3620" s="217"/>
      <c r="B3620" s="217"/>
      <c r="C3620" s="218"/>
      <c r="D3620" s="219"/>
      <c r="E3620" s="208" t="str">
        <f xml:space="preserve"> Calc!E$1950</f>
        <v xml:space="preserve">Ofwat - PR24 Havant Thicket - cost of debt revenue adjustment not eligible for tax uplift in 2027-28 CPIH FYA prices (WWN) </v>
      </c>
      <c r="F3620" s="209">
        <f xml:space="preserve"> Calc!F$1950</f>
        <v>0</v>
      </c>
      <c r="G3620" s="208" t="str">
        <f xml:space="preserve"> Calc!G$1950</f>
        <v>£m</v>
      </c>
      <c r="H3620" s="209"/>
    </row>
    <row r="3621" spans="1:8" s="208" customFormat="1" hidden="1" outlineLevel="2" x14ac:dyDescent="0.2">
      <c r="A3621" s="217"/>
      <c r="B3621" s="217"/>
      <c r="C3621" s="218"/>
      <c r="D3621" s="219"/>
      <c r="E3621" s="208" t="str">
        <f xml:space="preserve"> Calc!E$1951</f>
        <v xml:space="preserve">Ofwat - PR24 Havant Thicket - cost of debt revenue adjustment not eligible for tax uplift in 2027-28 CPIH FYA prices (BR) </v>
      </c>
      <c r="F3621" s="209">
        <f xml:space="preserve"> Calc!F$1951</f>
        <v>0</v>
      </c>
      <c r="G3621" s="208" t="str">
        <f xml:space="preserve"> Calc!G$1951</f>
        <v>£m</v>
      </c>
      <c r="H3621" s="209"/>
    </row>
    <row r="3622" spans="1:8" s="208" customFormat="1" hidden="1" outlineLevel="2" x14ac:dyDescent="0.2">
      <c r="A3622" s="217"/>
      <c r="B3622" s="217"/>
      <c r="C3622" s="218"/>
      <c r="D3622" s="219"/>
      <c r="E3622" s="208" t="str">
        <f xml:space="preserve"> Calc!E$1952</f>
        <v xml:space="preserve">Ofwat - PR24 Havant Thicket - cost of debt revenue adjustment not eligible for tax uplift in 2027-28 CPIH FYA prices (ADDN1) </v>
      </c>
      <c r="F3622" s="209">
        <f xml:space="preserve"> Calc!F$1952</f>
        <v>0</v>
      </c>
      <c r="G3622" s="208" t="str">
        <f xml:space="preserve"> Calc!G$1952</f>
        <v>£m</v>
      </c>
      <c r="H3622" s="209"/>
    </row>
    <row r="3623" spans="1:8" s="208" customFormat="1" hidden="1" outlineLevel="2" x14ac:dyDescent="0.2">
      <c r="A3623" s="217"/>
      <c r="B3623" s="217"/>
      <c r="C3623" s="218"/>
      <c r="D3623" s="219"/>
      <c r="E3623" s="208" t="str">
        <f xml:space="preserve"> Calc!E$1953</f>
        <v xml:space="preserve">Ofwat - PR24 Havant Thicket - cost of debt revenue adjustment not eligible for tax uplift in 2027-28 CPIH FYA prices (ADDN2) </v>
      </c>
      <c r="F3623" s="209">
        <f xml:space="preserve"> Calc!F$1953</f>
        <v>0</v>
      </c>
      <c r="G3623" s="208" t="str">
        <f xml:space="preserve"> Calc!G$1953</f>
        <v>£m</v>
      </c>
      <c r="H3623" s="209"/>
    </row>
    <row r="3624" spans="1:8" s="208" customFormat="1" hidden="1" outlineLevel="2" x14ac:dyDescent="0.2">
      <c r="A3624" s="217"/>
      <c r="B3624" s="217"/>
      <c r="C3624" s="218"/>
      <c r="D3624" s="219"/>
      <c r="E3624" s="208" t="str">
        <f xml:space="preserve"> Calc!E$1954</f>
        <v xml:space="preserve">Ofwat - PR24 Havant Thicket - cost of debt revenue adjustment not eligible for tax uplift in 2027-28 CPIH FYA prices (Residential retail) </v>
      </c>
      <c r="F3624" s="209">
        <f xml:space="preserve"> Calc!F$1954</f>
        <v>0</v>
      </c>
      <c r="G3624" s="208" t="str">
        <f xml:space="preserve"> Calc!G$1954</f>
        <v>£m</v>
      </c>
      <c r="H3624" s="209"/>
    </row>
    <row r="3625" spans="1:8" s="208" customFormat="1" hidden="1" outlineLevel="2" x14ac:dyDescent="0.2">
      <c r="A3625" s="217"/>
      <c r="B3625" s="217"/>
      <c r="C3625" s="218"/>
      <c r="D3625" s="219"/>
      <c r="E3625" s="208" t="str">
        <f xml:space="preserve"> Calc!E$1955</f>
        <v xml:space="preserve">Ofwat - PR24 Havant Thicket - cost of debt revenue adjustment not eligible for tax uplift in 2027-28 CPIH FYA prices (Business retail) </v>
      </c>
      <c r="F3625" s="209">
        <f xml:space="preserve"> Calc!F$1955</f>
        <v>0</v>
      </c>
      <c r="G3625" s="208" t="str">
        <f xml:space="preserve"> Calc!G$1955</f>
        <v>£m</v>
      </c>
      <c r="H3625" s="209"/>
    </row>
    <row r="3626" spans="1:8" hidden="1" outlineLevel="2" x14ac:dyDescent="0.2">
      <c r="A3626" s="3"/>
      <c r="B3626" s="3"/>
      <c r="C3626" s="10"/>
      <c r="D3626" s="11"/>
      <c r="E3626" s="211" t="s">
        <v>1590</v>
      </c>
      <c r="F3626" s="212">
        <f xml:space="preserve"> INDEX( $F$3618:$F$3625,MATCH("*(WWN)*", $E$3618:$E$3625,0 ))</f>
        <v>0</v>
      </c>
      <c r="G3626" s="211" t="s">
        <v>199</v>
      </c>
      <c r="H3626" s="4"/>
    </row>
    <row r="3627" spans="1:8" hidden="1" outlineLevel="2" x14ac:dyDescent="0.2"/>
    <row r="3628" spans="1:8" hidden="1" outlineLevel="2" x14ac:dyDescent="0.2"/>
    <row r="3629" spans="1:8" hidden="1" outlineLevel="2" x14ac:dyDescent="0.2">
      <c r="B3629" s="33" t="s">
        <v>1386</v>
      </c>
    </row>
    <row r="3630" spans="1:8" s="208" customFormat="1" hidden="1" outlineLevel="2" x14ac:dyDescent="0.2">
      <c r="A3630" s="217"/>
      <c r="B3630" s="217"/>
      <c r="C3630" s="218"/>
      <c r="D3630" s="219"/>
      <c r="E3630" s="208" t="str">
        <f xml:space="preserve"> Calc!E$1975</f>
        <v xml:space="preserve">Ofwat - PR24 Innovation and water efficiency revenue adjustment not eligible for tax uplift in 2027-28 CPIH FYA prices (WR) </v>
      </c>
      <c r="F3630" s="209">
        <f xml:space="preserve"> Calc!F$1975</f>
        <v>0</v>
      </c>
      <c r="G3630" s="208" t="str">
        <f xml:space="preserve"> Calc!G$1975</f>
        <v>£m</v>
      </c>
      <c r="H3630" s="209"/>
    </row>
    <row r="3631" spans="1:8" s="208" customFormat="1" hidden="1" outlineLevel="2" x14ac:dyDescent="0.2">
      <c r="A3631" s="217"/>
      <c r="B3631" s="217"/>
      <c r="C3631" s="218"/>
      <c r="D3631" s="219"/>
      <c r="E3631" s="208" t="str">
        <f xml:space="preserve"> Calc!E$1976</f>
        <v xml:space="preserve">Ofwat - PR24 Innovation and water efficiency revenue adjustment not eligible for tax uplift in 2027-28 CPIH FYA prices (WN) </v>
      </c>
      <c r="F3631" s="209">
        <f xml:space="preserve"> Calc!F$1976</f>
        <v>0</v>
      </c>
      <c r="G3631" s="208" t="str">
        <f xml:space="preserve"> Calc!G$1976</f>
        <v>£m</v>
      </c>
      <c r="H3631" s="209"/>
    </row>
    <row r="3632" spans="1:8" s="208" customFormat="1" hidden="1" outlineLevel="2" x14ac:dyDescent="0.2">
      <c r="A3632" s="217"/>
      <c r="B3632" s="217"/>
      <c r="C3632" s="218"/>
      <c r="D3632" s="219"/>
      <c r="E3632" s="208" t="str">
        <f xml:space="preserve"> Calc!E$1977</f>
        <v xml:space="preserve">Ofwat - PR24 Innovation and water efficiency revenue adjustment not eligible for tax uplift in 2027-28 CPIH FYA prices (WWN) </v>
      </c>
      <c r="F3632" s="209">
        <f xml:space="preserve"> Calc!F$1977</f>
        <v>0</v>
      </c>
      <c r="G3632" s="208" t="str">
        <f xml:space="preserve"> Calc!G$1977</f>
        <v>£m</v>
      </c>
      <c r="H3632" s="209"/>
    </row>
    <row r="3633" spans="1:8" s="208" customFormat="1" hidden="1" outlineLevel="2" x14ac:dyDescent="0.2">
      <c r="A3633" s="217"/>
      <c r="B3633" s="217"/>
      <c r="C3633" s="218"/>
      <c r="D3633" s="219"/>
      <c r="E3633" s="208" t="str">
        <f xml:space="preserve"> Calc!E$1978</f>
        <v xml:space="preserve">Ofwat - PR24 Innovation and water efficiency revenue adjustment not eligible for tax uplift in 2027-28 CPIH FYA prices (BR) </v>
      </c>
      <c r="F3633" s="209">
        <f xml:space="preserve"> Calc!F$1978</f>
        <v>0</v>
      </c>
      <c r="G3633" s="208" t="str">
        <f xml:space="preserve"> Calc!G$1978</f>
        <v>£m</v>
      </c>
      <c r="H3633" s="209"/>
    </row>
    <row r="3634" spans="1:8" s="208" customFormat="1" hidden="1" outlineLevel="2" x14ac:dyDescent="0.2">
      <c r="A3634" s="217"/>
      <c r="B3634" s="217"/>
      <c r="C3634" s="218"/>
      <c r="D3634" s="219"/>
      <c r="E3634" s="208" t="str">
        <f xml:space="preserve"> Calc!E$1979</f>
        <v xml:space="preserve">Ofwat - PR24 Innovation and water efficiency revenue adjustment not eligible for tax uplift in 2027-28 CPIH FYA prices (ADDN1) </v>
      </c>
      <c r="F3634" s="209">
        <f xml:space="preserve"> Calc!F$1979</f>
        <v>0</v>
      </c>
      <c r="G3634" s="208" t="str">
        <f xml:space="preserve"> Calc!G$1979</f>
        <v>£m</v>
      </c>
      <c r="H3634" s="209"/>
    </row>
    <row r="3635" spans="1:8" s="208" customFormat="1" hidden="1" outlineLevel="2" x14ac:dyDescent="0.2">
      <c r="A3635" s="217"/>
      <c r="B3635" s="217"/>
      <c r="C3635" s="218"/>
      <c r="D3635" s="219"/>
      <c r="E3635" s="208" t="str">
        <f xml:space="preserve"> Calc!E$1980</f>
        <v xml:space="preserve">Ofwat - PR24 Innovation and water efficiency revenue adjustment not eligible for tax uplift in 2027-28 CPIH FYA prices (ADDN2) </v>
      </c>
      <c r="F3635" s="209">
        <f xml:space="preserve"> Calc!F$1980</f>
        <v>0</v>
      </c>
      <c r="G3635" s="208" t="str">
        <f xml:space="preserve"> Calc!G$1980</f>
        <v>£m</v>
      </c>
      <c r="H3635" s="209"/>
    </row>
    <row r="3636" spans="1:8" s="208" customFormat="1" hidden="1" outlineLevel="2" x14ac:dyDescent="0.2">
      <c r="A3636" s="217"/>
      <c r="B3636" s="217"/>
      <c r="C3636" s="218"/>
      <c r="D3636" s="219"/>
      <c r="E3636" s="208" t="str">
        <f xml:space="preserve"> Calc!E$1981</f>
        <v xml:space="preserve">Ofwat - PR24 Innovation and water efficiency revenue adjustment not eligible for tax uplift in 2027-28 CPIH FYA prices (Residential retail) </v>
      </c>
      <c r="F3636" s="209">
        <f xml:space="preserve"> Calc!F$1981</f>
        <v>0</v>
      </c>
      <c r="G3636" s="208" t="str">
        <f xml:space="preserve"> Calc!G$1981</f>
        <v>£m</v>
      </c>
      <c r="H3636" s="209"/>
    </row>
    <row r="3637" spans="1:8" s="208" customFormat="1" hidden="1" outlineLevel="2" x14ac:dyDescent="0.2">
      <c r="A3637" s="217"/>
      <c r="B3637" s="217"/>
      <c r="C3637" s="218"/>
      <c r="D3637" s="219"/>
      <c r="E3637" s="208" t="str">
        <f xml:space="preserve"> Calc!E$1982</f>
        <v xml:space="preserve">Ofwat - PR24 Innovation and water efficiency revenue adjustment not eligible for tax uplift in 2027-28 CPIH FYA prices (Business retail) </v>
      </c>
      <c r="F3637" s="209">
        <f xml:space="preserve"> Calc!F$1982</f>
        <v>0</v>
      </c>
      <c r="G3637" s="208" t="str">
        <f xml:space="preserve"> Calc!G$1982</f>
        <v>£m</v>
      </c>
      <c r="H3637" s="209"/>
    </row>
    <row r="3638" spans="1:8" hidden="1" outlineLevel="2" x14ac:dyDescent="0.2">
      <c r="A3638" s="3"/>
      <c r="B3638" s="3"/>
      <c r="C3638" s="10"/>
      <c r="D3638" s="11"/>
      <c r="E3638" s="211" t="s">
        <v>1386</v>
      </c>
      <c r="F3638" s="212">
        <f xml:space="preserve"> INDEX( $F$3630:$F$3637,MATCH("*(WWN)*", $E$3630:$E$3637,0 ))</f>
        <v>0</v>
      </c>
      <c r="G3638" s="211" t="s">
        <v>199</v>
      </c>
      <c r="H3638" s="4"/>
    </row>
    <row r="3639" spans="1:8" hidden="1" outlineLevel="2" x14ac:dyDescent="0.2"/>
    <row r="3640" spans="1:8" hidden="1" outlineLevel="2" x14ac:dyDescent="0.2"/>
    <row r="3641" spans="1:8" hidden="1" outlineLevel="2" x14ac:dyDescent="0.2">
      <c r="B3641" s="33" t="s">
        <v>82</v>
      </c>
    </row>
    <row r="3642" spans="1:8" s="208" customFormat="1" hidden="1" outlineLevel="2" x14ac:dyDescent="0.2">
      <c r="A3642" s="217"/>
      <c r="B3642" s="217"/>
      <c r="C3642" s="218"/>
      <c r="D3642" s="219"/>
      <c r="E3642" s="208" t="str">
        <f xml:space="preserve"> Calc!E$2002</f>
        <v xml:space="preserve">Ofwat - PR24 QAA revenue adjustment not eligible for tax uplift in 2027-28 CPIH FYA prices (WR) </v>
      </c>
      <c r="F3642" s="209">
        <f xml:space="preserve"> Calc!F$2002</f>
        <v>0</v>
      </c>
      <c r="G3642" s="208" t="str">
        <f xml:space="preserve"> Calc!G$2002</f>
        <v>£m</v>
      </c>
      <c r="H3642" s="209"/>
    </row>
    <row r="3643" spans="1:8" s="208" customFormat="1" hidden="1" outlineLevel="2" x14ac:dyDescent="0.2">
      <c r="A3643" s="217"/>
      <c r="B3643" s="217"/>
      <c r="C3643" s="218"/>
      <c r="D3643" s="219"/>
      <c r="E3643" s="208" t="str">
        <f xml:space="preserve"> Calc!E$2003</f>
        <v xml:space="preserve">Ofwat - PR24 QAA revenue adjustment not eligible for tax uplift in 2027-28 CPIH FYA prices (WN) </v>
      </c>
      <c r="F3643" s="209">
        <f xml:space="preserve"> Calc!F$2003</f>
        <v>0</v>
      </c>
      <c r="G3643" s="208" t="str">
        <f xml:space="preserve"> Calc!G$2003</f>
        <v>£m</v>
      </c>
      <c r="H3643" s="209"/>
    </row>
    <row r="3644" spans="1:8" s="208" customFormat="1" hidden="1" outlineLevel="2" x14ac:dyDescent="0.2">
      <c r="A3644" s="217"/>
      <c r="B3644" s="217"/>
      <c r="C3644" s="218"/>
      <c r="D3644" s="219"/>
      <c r="E3644" s="208" t="str">
        <f xml:space="preserve"> Calc!E$2004</f>
        <v xml:space="preserve">Ofwat - PR24 QAA revenue adjustment not eligible for tax uplift in 2027-28 CPIH FYA prices (WWN) </v>
      </c>
      <c r="F3644" s="209">
        <f xml:space="preserve"> Calc!F$2004</f>
        <v>0</v>
      </c>
      <c r="G3644" s="208" t="str">
        <f xml:space="preserve"> Calc!G$2004</f>
        <v>£m</v>
      </c>
      <c r="H3644" s="209"/>
    </row>
    <row r="3645" spans="1:8" s="208" customFormat="1" hidden="1" outlineLevel="2" x14ac:dyDescent="0.2">
      <c r="A3645" s="217"/>
      <c r="B3645" s="217"/>
      <c r="C3645" s="218"/>
      <c r="D3645" s="219"/>
      <c r="E3645" s="208" t="str">
        <f xml:space="preserve"> Calc!E$2005</f>
        <v xml:space="preserve">Ofwat - PR24 QAA revenue adjustment not eligible for tax uplift in 2027-28 CPIH FYA prices (BR) </v>
      </c>
      <c r="F3645" s="209">
        <f xml:space="preserve"> Calc!F$2005</f>
        <v>0</v>
      </c>
      <c r="G3645" s="208" t="str">
        <f xml:space="preserve"> Calc!G$2005</f>
        <v>£m</v>
      </c>
      <c r="H3645" s="209"/>
    </row>
    <row r="3646" spans="1:8" s="208" customFormat="1" hidden="1" outlineLevel="2" x14ac:dyDescent="0.2">
      <c r="A3646" s="217"/>
      <c r="B3646" s="217"/>
      <c r="C3646" s="218"/>
      <c r="D3646" s="219"/>
      <c r="E3646" s="208" t="str">
        <f xml:space="preserve"> Calc!E$2006</f>
        <v xml:space="preserve">Ofwat - PR24 QAA revenue adjustment not eligible for tax uplift in 2027-28 CPIH FYA prices (ADDN1) </v>
      </c>
      <c r="F3646" s="209">
        <f xml:space="preserve"> Calc!F$2006</f>
        <v>0</v>
      </c>
      <c r="G3646" s="208" t="str">
        <f xml:space="preserve"> Calc!G$2006</f>
        <v>£m</v>
      </c>
      <c r="H3646" s="209"/>
    </row>
    <row r="3647" spans="1:8" s="208" customFormat="1" hidden="1" outlineLevel="2" x14ac:dyDescent="0.2">
      <c r="A3647" s="217"/>
      <c r="B3647" s="217"/>
      <c r="C3647" s="218"/>
      <c r="D3647" s="219"/>
      <c r="E3647" s="208" t="str">
        <f xml:space="preserve"> Calc!E$2007</f>
        <v xml:space="preserve">Ofwat - PR24 QAA revenue adjustment not eligible for tax uplift in 2027-28 CPIH FYA prices (ADDN2) </v>
      </c>
      <c r="F3647" s="209">
        <f xml:space="preserve"> Calc!F$2007</f>
        <v>0</v>
      </c>
      <c r="G3647" s="208" t="str">
        <f xml:space="preserve"> Calc!G$2007</f>
        <v>£m</v>
      </c>
      <c r="H3647" s="209"/>
    </row>
    <row r="3648" spans="1:8" s="208" customFormat="1" hidden="1" outlineLevel="2" x14ac:dyDescent="0.2">
      <c r="A3648" s="217"/>
      <c r="B3648" s="217"/>
      <c r="C3648" s="218"/>
      <c r="D3648" s="219"/>
      <c r="E3648" s="208" t="str">
        <f xml:space="preserve"> Calc!E$2008</f>
        <v xml:space="preserve">Ofwat - PR24 QAA revenue adjustment not eligible for tax uplift in 2027-28 CPIH FYA prices (Residential retail) </v>
      </c>
      <c r="F3648" s="209">
        <f xml:space="preserve"> Calc!F$2008</f>
        <v>0</v>
      </c>
      <c r="G3648" s="208" t="str">
        <f xml:space="preserve"> Calc!G$2008</f>
        <v>£m</v>
      </c>
      <c r="H3648" s="209"/>
    </row>
    <row r="3649" spans="1:8" s="208" customFormat="1" hidden="1" outlineLevel="2" x14ac:dyDescent="0.2">
      <c r="A3649" s="217"/>
      <c r="B3649" s="217"/>
      <c r="C3649" s="218"/>
      <c r="D3649" s="219"/>
      <c r="E3649" s="208" t="str">
        <f xml:space="preserve"> Calc!E$2009</f>
        <v xml:space="preserve">Ofwat - PR24 QAA revenue adjustment not eligible for tax uplift in 2027-28 CPIH FYA prices (Business retail) </v>
      </c>
      <c r="F3649" s="209">
        <f xml:space="preserve"> Calc!F$2009</f>
        <v>0</v>
      </c>
      <c r="G3649" s="208" t="str">
        <f xml:space="preserve"> Calc!G$2009</f>
        <v>£m</v>
      </c>
      <c r="H3649" s="209"/>
    </row>
    <row r="3650" spans="1:8" hidden="1" outlineLevel="2" x14ac:dyDescent="0.2">
      <c r="A3650" s="3"/>
      <c r="B3650" s="3"/>
      <c r="C3650" s="10"/>
      <c r="D3650" s="11"/>
      <c r="E3650" s="211" t="s">
        <v>82</v>
      </c>
      <c r="F3650" s="212">
        <f xml:space="preserve"> INDEX( $F$3642:$F$3649,MATCH("*(WWN)*", $E$3642:$E$3649,0 ))</f>
        <v>0</v>
      </c>
      <c r="G3650" s="211" t="s">
        <v>199</v>
      </c>
      <c r="H3650" s="4"/>
    </row>
    <row r="3651" spans="1:8" hidden="1" outlineLevel="2" x14ac:dyDescent="0.2"/>
    <row r="3652" spans="1:8" hidden="1" outlineLevel="2" x14ac:dyDescent="0.2"/>
    <row r="3653" spans="1:8" hidden="1" outlineLevel="2" x14ac:dyDescent="0.2">
      <c r="B3653" s="33" t="s">
        <v>1964</v>
      </c>
    </row>
    <row r="3654" spans="1:8" s="208" customFormat="1" hidden="1" outlineLevel="2" x14ac:dyDescent="0.2">
      <c r="A3654" s="217"/>
      <c r="B3654" s="217"/>
      <c r="C3654" s="218"/>
      <c r="D3654" s="219"/>
      <c r="E3654" s="208" t="str">
        <f xml:space="preserve"> Calc!E$2029</f>
        <v xml:space="preserve">Ofwat - Other revenue adjustment not eligible for tax uplift in 2027-28 CPIH FYA prices (WR) </v>
      </c>
      <c r="F3654" s="209">
        <f xml:space="preserve"> Calc!F$2029</f>
        <v>0</v>
      </c>
      <c r="G3654" s="208" t="str">
        <f xml:space="preserve"> Calc!G$2029</f>
        <v>£m</v>
      </c>
      <c r="H3654" s="209"/>
    </row>
    <row r="3655" spans="1:8" s="208" customFormat="1" hidden="1" outlineLevel="2" x14ac:dyDescent="0.2">
      <c r="A3655" s="217"/>
      <c r="B3655" s="217"/>
      <c r="C3655" s="218"/>
      <c r="D3655" s="219"/>
      <c r="E3655" s="208" t="str">
        <f xml:space="preserve"> Calc!E$2030</f>
        <v xml:space="preserve">Ofwat - Other revenue adjustment not eligible for tax uplift in 2027-28 CPIH FYA prices (WN) </v>
      </c>
      <c r="F3655" s="209">
        <f xml:space="preserve"> Calc!F$2030</f>
        <v>0</v>
      </c>
      <c r="G3655" s="208" t="str">
        <f xml:space="preserve"> Calc!G$2030</f>
        <v>£m</v>
      </c>
      <c r="H3655" s="209"/>
    </row>
    <row r="3656" spans="1:8" s="208" customFormat="1" hidden="1" outlineLevel="2" x14ac:dyDescent="0.2">
      <c r="A3656" s="217"/>
      <c r="B3656" s="217"/>
      <c r="C3656" s="218"/>
      <c r="D3656" s="219"/>
      <c r="E3656" s="208" t="str">
        <f xml:space="preserve"> Calc!E$2031</f>
        <v xml:space="preserve">Ofwat - Other revenue adjustment not eligible for tax uplift in 2027-28 CPIH FYA prices (WWN) </v>
      </c>
      <c r="F3656" s="209">
        <f xml:space="preserve"> Calc!F$2031</f>
        <v>0</v>
      </c>
      <c r="G3656" s="208" t="str">
        <f xml:space="preserve"> Calc!G$2031</f>
        <v>£m</v>
      </c>
      <c r="H3656" s="209"/>
    </row>
    <row r="3657" spans="1:8" s="208" customFormat="1" hidden="1" outlineLevel="2" x14ac:dyDescent="0.2">
      <c r="A3657" s="217"/>
      <c r="B3657" s="217"/>
      <c r="C3657" s="218"/>
      <c r="D3657" s="219"/>
      <c r="E3657" s="208" t="str">
        <f xml:space="preserve"> Calc!E$2032</f>
        <v xml:space="preserve">Ofwat - Other revenue adjustment not eligible for tax uplift in 2027-28 CPIH FYA prices (BR) </v>
      </c>
      <c r="F3657" s="209">
        <f xml:space="preserve"> Calc!F$2032</f>
        <v>0</v>
      </c>
      <c r="G3657" s="208" t="str">
        <f xml:space="preserve"> Calc!G$2032</f>
        <v>£m</v>
      </c>
      <c r="H3657" s="209"/>
    </row>
    <row r="3658" spans="1:8" s="208" customFormat="1" hidden="1" outlineLevel="2" x14ac:dyDescent="0.2">
      <c r="A3658" s="217"/>
      <c r="B3658" s="217"/>
      <c r="C3658" s="218"/>
      <c r="D3658" s="219"/>
      <c r="E3658" s="208" t="str">
        <f xml:space="preserve"> Calc!E$2033</f>
        <v xml:space="preserve">Ofwat - Other revenue adjustment not eligible for tax uplift in 2027-28 CPIH FYA prices (ADDN1) </v>
      </c>
      <c r="F3658" s="209">
        <f xml:space="preserve"> Calc!F$2033</f>
        <v>0</v>
      </c>
      <c r="G3658" s="208" t="str">
        <f xml:space="preserve"> Calc!G$2033</f>
        <v>£m</v>
      </c>
      <c r="H3658" s="209"/>
    </row>
    <row r="3659" spans="1:8" s="208" customFormat="1" hidden="1" outlineLevel="2" x14ac:dyDescent="0.2">
      <c r="A3659" s="217"/>
      <c r="B3659" s="217"/>
      <c r="C3659" s="218"/>
      <c r="D3659" s="219"/>
      <c r="E3659" s="208" t="str">
        <f xml:space="preserve"> Calc!E$2034</f>
        <v xml:space="preserve">Ofwat - Other revenue adjustment not eligible for tax uplift in 2027-28 CPIH FYA prices (ADDN2) </v>
      </c>
      <c r="F3659" s="209">
        <f xml:space="preserve"> Calc!F$2034</f>
        <v>0</v>
      </c>
      <c r="G3659" s="208" t="str">
        <f xml:space="preserve"> Calc!G$2034</f>
        <v>£m</v>
      </c>
      <c r="H3659" s="209"/>
    </row>
    <row r="3660" spans="1:8" s="208" customFormat="1" hidden="1" outlineLevel="2" x14ac:dyDescent="0.2">
      <c r="A3660" s="217"/>
      <c r="B3660" s="217"/>
      <c r="C3660" s="218"/>
      <c r="D3660" s="219"/>
      <c r="E3660" s="208" t="str">
        <f xml:space="preserve"> Calc!E$2035</f>
        <v xml:space="preserve">Ofwat - Other revenue adjustment not eligible for tax uplift in 2027-28 CPIH FYA prices (Residential retail) </v>
      </c>
      <c r="F3660" s="209">
        <f xml:space="preserve"> Calc!F$2035</f>
        <v>0</v>
      </c>
      <c r="G3660" s="208" t="str">
        <f xml:space="preserve"> Calc!G$2035</f>
        <v>£m</v>
      </c>
      <c r="H3660" s="209"/>
    </row>
    <row r="3661" spans="1:8" s="208" customFormat="1" hidden="1" outlineLevel="2" x14ac:dyDescent="0.2">
      <c r="A3661" s="217"/>
      <c r="B3661" s="217"/>
      <c r="C3661" s="218"/>
      <c r="D3661" s="219"/>
      <c r="E3661" s="208" t="str">
        <f xml:space="preserve"> Calc!E$2036</f>
        <v xml:space="preserve">Ofwat - Other revenue adjustment not eligible for tax uplift in 2027-28 CPIH FYA prices (Business retail) </v>
      </c>
      <c r="F3661" s="209">
        <f xml:space="preserve"> Calc!F$2036</f>
        <v>0</v>
      </c>
      <c r="G3661" s="208" t="str">
        <f xml:space="preserve"> Calc!G$2036</f>
        <v>£m</v>
      </c>
      <c r="H3661" s="209"/>
    </row>
    <row r="3662" spans="1:8" hidden="1" outlineLevel="2" x14ac:dyDescent="0.2">
      <c r="A3662" s="3"/>
      <c r="B3662" s="3"/>
      <c r="C3662" s="10"/>
      <c r="D3662" s="11"/>
      <c r="E3662" s="211" t="s">
        <v>1964</v>
      </c>
      <c r="F3662" s="212">
        <f xml:space="preserve"> INDEX( $F$3654:$F$3661,MATCH("*(WWN)*", $E$3654:$E$3661,0 ))</f>
        <v>0</v>
      </c>
      <c r="G3662" s="211" t="s">
        <v>199</v>
      </c>
      <c r="H3662" s="4"/>
    </row>
    <row r="3663" spans="1:8" hidden="1" outlineLevel="2" x14ac:dyDescent="0.2"/>
    <row r="3664" spans="1:8" hidden="1" outlineLevel="2" x14ac:dyDescent="0.2"/>
    <row r="3665" spans="1:8" hidden="1" outlineLevel="2" x14ac:dyDescent="0.2">
      <c r="B3665" s="33" t="s">
        <v>83</v>
      </c>
    </row>
    <row r="3666" spans="1:8" s="208" customFormat="1" hidden="1" outlineLevel="2" x14ac:dyDescent="0.2">
      <c r="A3666" s="217"/>
      <c r="B3666" s="217"/>
      <c r="C3666" s="218"/>
      <c r="D3666" s="219"/>
      <c r="E3666" s="208" t="str">
        <f xml:space="preserve"> Calc!E$1786</f>
        <v xml:space="preserve">Ofwat - PR24 Delivery mechanism (DM) revenue adjustment not eligible for tax uplift in 2027-28 CPIH FYA prices (WR) </v>
      </c>
      <c r="F3666" s="209">
        <f xml:space="preserve"> Calc!F$1786</f>
        <v>0</v>
      </c>
      <c r="G3666" s="208" t="str">
        <f xml:space="preserve"> Calc!G$1786</f>
        <v>£m</v>
      </c>
      <c r="H3666" s="209"/>
    </row>
    <row r="3667" spans="1:8" s="208" customFormat="1" hidden="1" outlineLevel="2" x14ac:dyDescent="0.2">
      <c r="A3667" s="217"/>
      <c r="B3667" s="217"/>
      <c r="C3667" s="218"/>
      <c r="D3667" s="219"/>
      <c r="E3667" s="208" t="str">
        <f xml:space="preserve"> Calc!E$1787</f>
        <v xml:space="preserve">Ofwat - PR24 Delivery mechanism (DM) revenue adjustment not eligible for tax uplift in 2027-28 CPIH FYA prices (WN) </v>
      </c>
      <c r="F3667" s="209">
        <f xml:space="preserve"> Calc!F$1787</f>
        <v>0</v>
      </c>
      <c r="G3667" s="208" t="str">
        <f xml:space="preserve"> Calc!G$1787</f>
        <v>£m</v>
      </c>
      <c r="H3667" s="209"/>
    </row>
    <row r="3668" spans="1:8" s="208" customFormat="1" hidden="1" outlineLevel="2" x14ac:dyDescent="0.2">
      <c r="A3668" s="217"/>
      <c r="B3668" s="217"/>
      <c r="C3668" s="218"/>
      <c r="D3668" s="219"/>
      <c r="E3668" s="208" t="str">
        <f xml:space="preserve"> Calc!E$1788</f>
        <v xml:space="preserve">Ofwat - PR24 Delivery mechanism (DM) revenue adjustment not eligible for tax uplift in 2027-28 CPIH FYA prices (WWN) </v>
      </c>
      <c r="F3668" s="209">
        <f xml:space="preserve"> Calc!F$1788</f>
        <v>0</v>
      </c>
      <c r="G3668" s="208" t="str">
        <f xml:space="preserve"> Calc!G$1788</f>
        <v>£m</v>
      </c>
      <c r="H3668" s="209"/>
    </row>
    <row r="3669" spans="1:8" s="208" customFormat="1" hidden="1" outlineLevel="2" x14ac:dyDescent="0.2">
      <c r="A3669" s="217"/>
      <c r="B3669" s="217"/>
      <c r="C3669" s="218"/>
      <c r="D3669" s="219"/>
      <c r="E3669" s="208" t="str">
        <f xml:space="preserve"> Calc!E$1789</f>
        <v xml:space="preserve">Ofwat - PR24 Delivery mechanism (DM) revenue adjustment not eligible for tax uplift in 2027-28 CPIH FYA prices (BR) </v>
      </c>
      <c r="F3669" s="209">
        <f xml:space="preserve"> Calc!F$1789</f>
        <v>0</v>
      </c>
      <c r="G3669" s="208" t="str">
        <f xml:space="preserve"> Calc!G$1789</f>
        <v>£m</v>
      </c>
      <c r="H3669" s="209"/>
    </row>
    <row r="3670" spans="1:8" s="208" customFormat="1" hidden="1" outlineLevel="2" x14ac:dyDescent="0.2">
      <c r="A3670" s="217"/>
      <c r="B3670" s="217"/>
      <c r="C3670" s="218"/>
      <c r="D3670" s="219"/>
      <c r="E3670" s="208" t="str">
        <f xml:space="preserve"> Calc!E$1790</f>
        <v xml:space="preserve">Ofwat - PR24 Delivery mechanism (DM) revenue adjustment not eligible for tax uplift in 2027-28 CPIH FYA prices (ADDN1) </v>
      </c>
      <c r="F3670" s="209">
        <f xml:space="preserve"> Calc!F$1790</f>
        <v>0</v>
      </c>
      <c r="G3670" s="208" t="str">
        <f xml:space="preserve"> Calc!G$1790</f>
        <v>£m</v>
      </c>
      <c r="H3670" s="209"/>
    </row>
    <row r="3671" spans="1:8" s="208" customFormat="1" hidden="1" outlineLevel="2" x14ac:dyDescent="0.2">
      <c r="A3671" s="217"/>
      <c r="B3671" s="217"/>
      <c r="C3671" s="218"/>
      <c r="D3671" s="219"/>
      <c r="E3671" s="208" t="str">
        <f xml:space="preserve"> Calc!E$1791</f>
        <v xml:space="preserve">Ofwat - PR24 Delivery mechanism (DM) revenue adjustment not eligible for tax uplift in 2027-28 CPIH FYA prices (ADDN2) </v>
      </c>
      <c r="F3671" s="209">
        <f xml:space="preserve"> Calc!F$1791</f>
        <v>0</v>
      </c>
      <c r="G3671" s="208" t="str">
        <f xml:space="preserve"> Calc!G$1791</f>
        <v>£m</v>
      </c>
      <c r="H3671" s="209"/>
    </row>
    <row r="3672" spans="1:8" s="208" customFormat="1" hidden="1" outlineLevel="2" x14ac:dyDescent="0.2">
      <c r="A3672" s="217"/>
      <c r="B3672" s="217"/>
      <c r="C3672" s="218"/>
      <c r="D3672" s="219"/>
      <c r="E3672" s="208" t="str">
        <f xml:space="preserve"> Calc!E$1792</f>
        <v xml:space="preserve">Ofwat - PR24 Delivery mechanism (DM) revenue adjustment not eligible for tax uplift in 2027-28 CPIH FYA prices (Residential retail) </v>
      </c>
      <c r="F3672" s="209">
        <f xml:space="preserve"> Calc!F$1792</f>
        <v>0</v>
      </c>
      <c r="G3672" s="208" t="str">
        <f xml:space="preserve"> Calc!G$1792</f>
        <v>£m</v>
      </c>
      <c r="H3672" s="209"/>
    </row>
    <row r="3673" spans="1:8" s="208" customFormat="1" hidden="1" outlineLevel="2" x14ac:dyDescent="0.2">
      <c r="A3673" s="217"/>
      <c r="B3673" s="217"/>
      <c r="C3673" s="218"/>
      <c r="D3673" s="219"/>
      <c r="E3673" s="208" t="str">
        <f xml:space="preserve"> Calc!E$1793</f>
        <v xml:space="preserve">Ofwat - PR24 Delivery mechanism (DM) revenue adjustment not eligible for tax uplift in 2027-28 CPIH FYA prices (Business retail) </v>
      </c>
      <c r="F3673" s="209">
        <f xml:space="preserve"> Calc!F$1793</f>
        <v>0</v>
      </c>
      <c r="G3673" s="208" t="str">
        <f xml:space="preserve"> Calc!G$1793</f>
        <v>£m</v>
      </c>
      <c r="H3673" s="209"/>
    </row>
    <row r="3674" spans="1:8" hidden="1" outlineLevel="2" x14ac:dyDescent="0.2">
      <c r="A3674" s="3"/>
      <c r="B3674" s="3"/>
      <c r="C3674" s="10"/>
      <c r="D3674" s="11"/>
      <c r="E3674" s="211" t="s">
        <v>83</v>
      </c>
      <c r="F3674" s="212">
        <f xml:space="preserve"> INDEX( $F$3666:$F$3673,MATCH("*(WWN)*", $E$3666:$E$3673,0 ))</f>
        <v>0</v>
      </c>
      <c r="G3674" s="211" t="s">
        <v>199</v>
      </c>
      <c r="H3674" s="4"/>
    </row>
    <row r="3675" spans="1:8" hidden="1" outlineLevel="2" x14ac:dyDescent="0.2"/>
    <row r="3676" spans="1:8" hidden="1" outlineLevel="2" x14ac:dyDescent="0.2"/>
    <row r="3677" spans="1:8" hidden="1" outlineLevel="2" x14ac:dyDescent="0.2">
      <c r="B3677" s="33" t="s">
        <v>2316</v>
      </c>
    </row>
    <row r="3678" spans="1:8" s="208" customFormat="1" hidden="1" outlineLevel="2" x14ac:dyDescent="0.2">
      <c r="A3678" s="217"/>
      <c r="B3678" s="217"/>
      <c r="C3678" s="218"/>
      <c r="D3678" s="219"/>
      <c r="E3678" s="208" t="str">
        <f xml:space="preserve"> Calc!E$1651</f>
        <v xml:space="preserve">Ofwat - PR24 Residential retail revenue adjustment not eligible for tax uplift in 2027-28 CPIH FYA prices (WR) </v>
      </c>
      <c r="F3678" s="209">
        <f xml:space="preserve"> Calc!F$1651</f>
        <v>0</v>
      </c>
      <c r="G3678" s="208" t="str">
        <f xml:space="preserve"> Calc!G$1651</f>
        <v>£m</v>
      </c>
      <c r="H3678" s="209"/>
    </row>
    <row r="3679" spans="1:8" s="208" customFormat="1" hidden="1" outlineLevel="2" x14ac:dyDescent="0.2">
      <c r="A3679" s="217"/>
      <c r="B3679" s="217"/>
      <c r="C3679" s="218"/>
      <c r="D3679" s="219"/>
      <c r="E3679" s="208" t="str">
        <f xml:space="preserve"> Calc!E$1652</f>
        <v xml:space="preserve">Ofwat - PR24 Residential retail revenue adjustment not eligible for tax uplift in 2027-28 CPIH FYA prices (WN) </v>
      </c>
      <c r="F3679" s="209">
        <f xml:space="preserve"> Calc!F$1652</f>
        <v>0</v>
      </c>
      <c r="G3679" s="208" t="str">
        <f xml:space="preserve"> Calc!G$1652</f>
        <v>£m</v>
      </c>
      <c r="H3679" s="209"/>
    </row>
    <row r="3680" spans="1:8" s="208" customFormat="1" hidden="1" outlineLevel="2" x14ac:dyDescent="0.2">
      <c r="A3680" s="217"/>
      <c r="B3680" s="217"/>
      <c r="C3680" s="218"/>
      <c r="D3680" s="219"/>
      <c r="E3680" s="208" t="str">
        <f xml:space="preserve"> Calc!E$1653</f>
        <v xml:space="preserve">Ofwat - PR24 Residential retail revenue adjustment not eligible for tax uplift in 2027-28 CPIH FYA prices (WWN) </v>
      </c>
      <c r="F3680" s="209">
        <f xml:space="preserve"> Calc!F$1653</f>
        <v>0</v>
      </c>
      <c r="G3680" s="208" t="str">
        <f xml:space="preserve"> Calc!G$1653</f>
        <v>£m</v>
      </c>
      <c r="H3680" s="209"/>
    </row>
    <row r="3681" spans="1:8" s="208" customFormat="1" hidden="1" outlineLevel="2" x14ac:dyDescent="0.2">
      <c r="A3681" s="217"/>
      <c r="B3681" s="217"/>
      <c r="C3681" s="218"/>
      <c r="D3681" s="219"/>
      <c r="E3681" s="208" t="str">
        <f xml:space="preserve"> Calc!E$1654</f>
        <v xml:space="preserve">Ofwat - PR24 Residential retail revenue adjustment not eligible for tax uplift in 2027-28 CPIH FYA prices (BR) </v>
      </c>
      <c r="F3681" s="209">
        <f xml:space="preserve"> Calc!F$1654</f>
        <v>0</v>
      </c>
      <c r="G3681" s="208" t="str">
        <f xml:space="preserve"> Calc!G$1654</f>
        <v>£m</v>
      </c>
      <c r="H3681" s="209"/>
    </row>
    <row r="3682" spans="1:8" s="208" customFormat="1" hidden="1" outlineLevel="2" x14ac:dyDescent="0.2">
      <c r="A3682" s="217"/>
      <c r="B3682" s="217"/>
      <c r="C3682" s="218"/>
      <c r="D3682" s="219"/>
      <c r="E3682" s="208" t="str">
        <f xml:space="preserve"> Calc!E$1655</f>
        <v xml:space="preserve">Ofwat - PR24 Residential retail revenue adjustment not eligible for tax uplift in 2027-28 CPIH FYA prices (ADDN1) </v>
      </c>
      <c r="F3682" s="209">
        <f xml:space="preserve"> Calc!F$1655</f>
        <v>0</v>
      </c>
      <c r="G3682" s="208" t="str">
        <f xml:space="preserve"> Calc!G$1655</f>
        <v>£m</v>
      </c>
      <c r="H3682" s="209"/>
    </row>
    <row r="3683" spans="1:8" s="208" customFormat="1" hidden="1" outlineLevel="2" x14ac:dyDescent="0.2">
      <c r="A3683" s="217"/>
      <c r="B3683" s="217"/>
      <c r="C3683" s="218"/>
      <c r="D3683" s="219"/>
      <c r="E3683" s="208" t="str">
        <f xml:space="preserve"> Calc!E$1656</f>
        <v xml:space="preserve">Ofwat - PR24 Residential retail revenue adjustment not eligible for tax uplift in 2027-28 CPIH FYA prices (ADDN2) </v>
      </c>
      <c r="F3683" s="209">
        <f xml:space="preserve"> Calc!F$1656</f>
        <v>0</v>
      </c>
      <c r="G3683" s="208" t="str">
        <f xml:space="preserve"> Calc!G$1656</f>
        <v>£m</v>
      </c>
      <c r="H3683" s="209"/>
    </row>
    <row r="3684" spans="1:8" s="208" customFormat="1" hidden="1" outlineLevel="2" x14ac:dyDescent="0.2">
      <c r="A3684" s="217"/>
      <c r="B3684" s="217"/>
      <c r="C3684" s="218"/>
      <c r="D3684" s="219"/>
      <c r="E3684" s="208" t="str">
        <f xml:space="preserve"> Calc!E$1657</f>
        <v xml:space="preserve">Ofwat - PR24 Residential retail revenue adjustment not eligible for tax uplift in 2027-28 CPIH FYA prices (Residential retail) </v>
      </c>
      <c r="F3684" s="209">
        <f xml:space="preserve"> Calc!F$1657</f>
        <v>0</v>
      </c>
      <c r="G3684" s="208" t="str">
        <f xml:space="preserve"> Calc!G$1657</f>
        <v>£m</v>
      </c>
      <c r="H3684" s="209"/>
    </row>
    <row r="3685" spans="1:8" s="208" customFormat="1" hidden="1" outlineLevel="2" x14ac:dyDescent="0.2">
      <c r="A3685" s="217"/>
      <c r="B3685" s="217"/>
      <c r="C3685" s="218"/>
      <c r="D3685" s="219"/>
      <c r="E3685" s="208" t="str">
        <f xml:space="preserve"> Calc!E$1658</f>
        <v xml:space="preserve">Ofwat - PR24 Residential retail revenue adjustment not eligible for tax uplift in 2027-28 CPIH FYA prices (Business retail) </v>
      </c>
      <c r="F3685" s="209">
        <f xml:space="preserve"> Calc!F$1658</f>
        <v>0</v>
      </c>
      <c r="G3685" s="208" t="str">
        <f xml:space="preserve"> Calc!G$1658</f>
        <v>£m</v>
      </c>
      <c r="H3685" s="209"/>
    </row>
    <row r="3686" spans="1:8" hidden="1" outlineLevel="2" x14ac:dyDescent="0.2">
      <c r="A3686" s="3"/>
      <c r="B3686" s="3"/>
      <c r="C3686" s="10"/>
      <c r="D3686" s="11"/>
      <c r="E3686" s="211" t="s">
        <v>2316</v>
      </c>
      <c r="F3686" s="212">
        <f xml:space="preserve"> INDEX( $F$3678:$F$3685,MATCH("*(WWN)*", $E$3678:$E$3685,0 ))</f>
        <v>0</v>
      </c>
      <c r="G3686" s="211" t="s">
        <v>199</v>
      </c>
      <c r="H3686" s="4"/>
    </row>
    <row r="3687" spans="1:8" hidden="1" outlineLevel="2" x14ac:dyDescent="0.2"/>
    <row r="3688" spans="1:8" hidden="1" outlineLevel="2" x14ac:dyDescent="0.2"/>
    <row r="3689" spans="1:8" hidden="1" outlineLevel="2" x14ac:dyDescent="0.2">
      <c r="B3689" s="33" t="s">
        <v>778</v>
      </c>
    </row>
    <row r="3690" spans="1:8" s="208" customFormat="1" hidden="1" outlineLevel="2" x14ac:dyDescent="0.2">
      <c r="A3690" s="217"/>
      <c r="B3690" s="217"/>
      <c r="C3690" s="218"/>
      <c r="D3690" s="219"/>
      <c r="E3690" s="208" t="str">
        <f xml:space="preserve"> Calc!E$1543</f>
        <v xml:space="preserve">Ofwat - PR24 RFI revenue adjustment not eligible for tax uplift in 2027-28 CPIH FYA prices (WR) </v>
      </c>
      <c r="F3690" s="209">
        <f xml:space="preserve"> Calc!F$1543</f>
        <v>0</v>
      </c>
      <c r="G3690" s="208" t="str">
        <f xml:space="preserve"> Calc!G$1543</f>
        <v>£m</v>
      </c>
      <c r="H3690" s="209"/>
    </row>
    <row r="3691" spans="1:8" s="208" customFormat="1" hidden="1" outlineLevel="2" x14ac:dyDescent="0.2">
      <c r="A3691" s="217"/>
      <c r="B3691" s="217"/>
      <c r="C3691" s="218"/>
      <c r="D3691" s="219"/>
      <c r="E3691" s="208" t="str">
        <f xml:space="preserve"> Calc!E$1544</f>
        <v xml:space="preserve">Ofwat - PR24 RFI revenue adjustment not eligible for tax uplift in 2027-28 CPIH FYA prices (WN) </v>
      </c>
      <c r="F3691" s="209">
        <f xml:space="preserve"> Calc!F$1544</f>
        <v>0</v>
      </c>
      <c r="G3691" s="208" t="str">
        <f xml:space="preserve"> Calc!G$1544</f>
        <v>£m</v>
      </c>
      <c r="H3691" s="209"/>
    </row>
    <row r="3692" spans="1:8" s="208" customFormat="1" hidden="1" outlineLevel="2" x14ac:dyDescent="0.2">
      <c r="A3692" s="217"/>
      <c r="B3692" s="217"/>
      <c r="C3692" s="218"/>
      <c r="D3692" s="219"/>
      <c r="E3692" s="208" t="str">
        <f xml:space="preserve"> Calc!E$1545</f>
        <v xml:space="preserve">Ofwat - PR24 RFI revenue adjustment not eligible for tax uplift in 2027-28 CPIH FYA prices (WWN) </v>
      </c>
      <c r="F3692" s="209">
        <f xml:space="preserve"> Calc!F$1545</f>
        <v>0</v>
      </c>
      <c r="G3692" s="208" t="str">
        <f xml:space="preserve"> Calc!G$1545</f>
        <v>£m</v>
      </c>
      <c r="H3692" s="209"/>
    </row>
    <row r="3693" spans="1:8" s="208" customFormat="1" hidden="1" outlineLevel="2" x14ac:dyDescent="0.2">
      <c r="A3693" s="217"/>
      <c r="B3693" s="217"/>
      <c r="C3693" s="218"/>
      <c r="D3693" s="219"/>
      <c r="E3693" s="208" t="str">
        <f xml:space="preserve"> Calc!E$1546</f>
        <v xml:space="preserve">Ofwat - PR24 RFI revenue adjustment not eligible for tax uplift in 2027-28 CPIH FYA prices (BR) </v>
      </c>
      <c r="F3693" s="209">
        <f xml:space="preserve"> Calc!F$1546</f>
        <v>0</v>
      </c>
      <c r="G3693" s="208" t="str">
        <f xml:space="preserve"> Calc!G$1546</f>
        <v>£m</v>
      </c>
      <c r="H3693" s="209"/>
    </row>
    <row r="3694" spans="1:8" s="208" customFormat="1" hidden="1" outlineLevel="2" x14ac:dyDescent="0.2">
      <c r="A3694" s="217"/>
      <c r="B3694" s="217"/>
      <c r="C3694" s="218"/>
      <c r="D3694" s="219"/>
      <c r="E3694" s="208" t="str">
        <f xml:space="preserve"> Calc!E$1547</f>
        <v xml:space="preserve">Ofwat - PR24 RFI revenue adjustment not eligible for tax uplift in 2027-28 CPIH FYA prices (ADDN1) </v>
      </c>
      <c r="F3694" s="209">
        <f xml:space="preserve"> Calc!F$1547</f>
        <v>0</v>
      </c>
      <c r="G3694" s="208" t="str">
        <f xml:space="preserve"> Calc!G$1547</f>
        <v>£m</v>
      </c>
      <c r="H3694" s="209"/>
    </row>
    <row r="3695" spans="1:8" s="208" customFormat="1" hidden="1" outlineLevel="2" x14ac:dyDescent="0.2">
      <c r="A3695" s="217"/>
      <c r="B3695" s="217"/>
      <c r="C3695" s="218"/>
      <c r="D3695" s="219"/>
      <c r="E3695" s="208" t="str">
        <f xml:space="preserve"> Calc!E$1548</f>
        <v xml:space="preserve">Ofwat - PR24 RFI revenue adjustment not eligible for tax uplift in 2027-28 CPIH FYA prices (ADDN2) </v>
      </c>
      <c r="F3695" s="209">
        <f xml:space="preserve"> Calc!F$1548</f>
        <v>0</v>
      </c>
      <c r="G3695" s="208" t="str">
        <f xml:space="preserve"> Calc!G$1548</f>
        <v>£m</v>
      </c>
      <c r="H3695" s="209"/>
    </row>
    <row r="3696" spans="1:8" s="208" customFormat="1" hidden="1" outlineLevel="2" x14ac:dyDescent="0.2">
      <c r="A3696" s="217"/>
      <c r="B3696" s="217"/>
      <c r="C3696" s="218"/>
      <c r="D3696" s="219"/>
      <c r="E3696" s="208" t="str">
        <f xml:space="preserve"> Calc!E$1549</f>
        <v xml:space="preserve">Ofwat - PR24 RFI revenue adjustment not eligible for tax uplift in 2027-28 CPIH FYA prices (Residential retail) </v>
      </c>
      <c r="F3696" s="209">
        <f xml:space="preserve"> Calc!F$1549</f>
        <v>0</v>
      </c>
      <c r="G3696" s="208" t="str">
        <f xml:space="preserve"> Calc!G$1549</f>
        <v>£m</v>
      </c>
      <c r="H3696" s="209"/>
    </row>
    <row r="3697" spans="1:8" s="208" customFormat="1" hidden="1" outlineLevel="2" x14ac:dyDescent="0.2">
      <c r="A3697" s="217"/>
      <c r="B3697" s="217"/>
      <c r="C3697" s="218"/>
      <c r="D3697" s="219"/>
      <c r="E3697" s="208" t="str">
        <f xml:space="preserve"> Calc!E$1550</f>
        <v xml:space="preserve">Ofwat - PR24 RFI revenue adjustment not eligible for tax uplift in 2027-28 CPIH FYA prices (Business retail) </v>
      </c>
      <c r="F3697" s="209">
        <f xml:space="preserve"> Calc!F$1550</f>
        <v>0</v>
      </c>
      <c r="G3697" s="208" t="str">
        <f xml:space="preserve"> Calc!G$1550</f>
        <v>£m</v>
      </c>
      <c r="H3697" s="209"/>
    </row>
    <row r="3698" spans="1:8" hidden="1" outlineLevel="2" x14ac:dyDescent="0.2">
      <c r="A3698" s="3"/>
      <c r="B3698" s="3"/>
      <c r="C3698" s="10"/>
      <c r="D3698" s="11"/>
      <c r="E3698" s="211" t="s">
        <v>778</v>
      </c>
      <c r="F3698" s="212">
        <f xml:space="preserve"> INDEX( $F$3690:$F$3697,MATCH("*(WWN)*", $E$3690:$E$3697,0 ))</f>
        <v>0</v>
      </c>
      <c r="G3698" s="211" t="s">
        <v>199</v>
      </c>
      <c r="H3698" s="4"/>
    </row>
    <row r="3699" spans="1:8" hidden="1" outlineLevel="2" x14ac:dyDescent="0.2"/>
    <row r="3700" spans="1:8" hidden="1" outlineLevel="2" x14ac:dyDescent="0.2"/>
    <row r="3701" spans="1:8" hidden="1" outlineLevel="2" x14ac:dyDescent="0.2">
      <c r="B3701" s="33" t="s">
        <v>2317</v>
      </c>
    </row>
    <row r="3702" spans="1:8" s="208" customFormat="1" hidden="1" outlineLevel="2" x14ac:dyDescent="0.2">
      <c r="A3702" s="217"/>
      <c r="B3702" s="217"/>
      <c r="C3702" s="218"/>
      <c r="D3702" s="219"/>
      <c r="E3702" s="208" t="str">
        <f xml:space="preserve"> Calc!E$1597</f>
        <v xml:space="preserve">Ofwat - PR24 Bioresources revenue adjustment not eligible for tax uplift in 2027-28 CPIH FYA prices (WR) </v>
      </c>
      <c r="F3702" s="209">
        <f xml:space="preserve"> Calc!F$1597</f>
        <v>0</v>
      </c>
      <c r="G3702" s="208" t="str">
        <f xml:space="preserve"> Calc!G$1597</f>
        <v>£m</v>
      </c>
      <c r="H3702" s="209"/>
    </row>
    <row r="3703" spans="1:8" s="208" customFormat="1" hidden="1" outlineLevel="2" x14ac:dyDescent="0.2">
      <c r="A3703" s="217"/>
      <c r="B3703" s="217"/>
      <c r="C3703" s="218"/>
      <c r="D3703" s="219"/>
      <c r="E3703" s="208" t="str">
        <f xml:space="preserve"> Calc!E$1598</f>
        <v xml:space="preserve">Ofwat - PR24 Bioresources revenue adjustment not eligible for tax uplift in 2027-28 CPIH FYA prices (WN) </v>
      </c>
      <c r="F3703" s="209">
        <f xml:space="preserve"> Calc!F$1598</f>
        <v>0</v>
      </c>
      <c r="G3703" s="208" t="str">
        <f xml:space="preserve"> Calc!G$1598</f>
        <v>£m</v>
      </c>
      <c r="H3703" s="209"/>
    </row>
    <row r="3704" spans="1:8" s="208" customFormat="1" hidden="1" outlineLevel="2" x14ac:dyDescent="0.2">
      <c r="A3704" s="217"/>
      <c r="B3704" s="217"/>
      <c r="C3704" s="218"/>
      <c r="D3704" s="219"/>
      <c r="E3704" s="208" t="str">
        <f xml:space="preserve"> Calc!E$1599</f>
        <v xml:space="preserve">Ofwat - PR24 Bioresources revenue adjustment not eligible for tax uplift in 2027-28 CPIH FYA prices (WWN) </v>
      </c>
      <c r="F3704" s="209">
        <f xml:space="preserve"> Calc!F$1599</f>
        <v>0</v>
      </c>
      <c r="G3704" s="208" t="str">
        <f xml:space="preserve"> Calc!G$1599</f>
        <v>£m</v>
      </c>
      <c r="H3704" s="209"/>
    </row>
    <row r="3705" spans="1:8" s="208" customFormat="1" hidden="1" outlineLevel="2" x14ac:dyDescent="0.2">
      <c r="A3705" s="217"/>
      <c r="B3705" s="217"/>
      <c r="C3705" s="218"/>
      <c r="D3705" s="219"/>
      <c r="E3705" s="208" t="str">
        <f xml:space="preserve"> Calc!E$1600</f>
        <v xml:space="preserve">Ofwat - PR24 Bioresources revenue adjustment not eligible for tax uplift in 2027-28 CPIH FYA prices (BR) </v>
      </c>
      <c r="F3705" s="209">
        <f xml:space="preserve"> Calc!F$1600</f>
        <v>0</v>
      </c>
      <c r="G3705" s="208" t="str">
        <f xml:space="preserve"> Calc!G$1600</f>
        <v>£m</v>
      </c>
      <c r="H3705" s="209"/>
    </row>
    <row r="3706" spans="1:8" s="208" customFormat="1" hidden="1" outlineLevel="2" x14ac:dyDescent="0.2">
      <c r="A3706" s="217"/>
      <c r="B3706" s="217"/>
      <c r="C3706" s="218"/>
      <c r="D3706" s="219"/>
      <c r="E3706" s="208" t="str">
        <f xml:space="preserve"> Calc!E$1601</f>
        <v xml:space="preserve">Ofwat - PR24 Bioresources revenue adjustment not eligible for tax uplift in 2027-28 CPIH FYA prices (ADDN1) </v>
      </c>
      <c r="F3706" s="209">
        <f xml:space="preserve"> Calc!F$1601</f>
        <v>0</v>
      </c>
      <c r="G3706" s="208" t="str">
        <f xml:space="preserve"> Calc!G$1601</f>
        <v>£m</v>
      </c>
      <c r="H3706" s="209"/>
    </row>
    <row r="3707" spans="1:8" s="208" customFormat="1" hidden="1" outlineLevel="2" x14ac:dyDescent="0.2">
      <c r="A3707" s="217"/>
      <c r="B3707" s="217"/>
      <c r="C3707" s="218"/>
      <c r="D3707" s="219"/>
      <c r="E3707" s="208" t="str">
        <f xml:space="preserve"> Calc!E$1602</f>
        <v xml:space="preserve">Ofwat - PR24 Bioresources revenue adjustment not eligible for tax uplift in 2027-28 CPIH FYA prices (ADDN2) </v>
      </c>
      <c r="F3707" s="209">
        <f xml:space="preserve"> Calc!F$1602</f>
        <v>0</v>
      </c>
      <c r="G3707" s="208" t="str">
        <f xml:space="preserve"> Calc!G$1602</f>
        <v>£m</v>
      </c>
      <c r="H3707" s="209"/>
    </row>
    <row r="3708" spans="1:8" s="208" customFormat="1" hidden="1" outlineLevel="2" x14ac:dyDescent="0.2">
      <c r="A3708" s="217"/>
      <c r="B3708" s="217"/>
      <c r="C3708" s="218"/>
      <c r="D3708" s="219"/>
      <c r="E3708" s="208" t="str">
        <f xml:space="preserve"> Calc!E$1603</f>
        <v xml:space="preserve">Ofwat - PR24 Bioresources revenue adjustment not eligible for tax uplift in 2027-28 CPIH FYA prices (Residential retail) </v>
      </c>
      <c r="F3708" s="209">
        <f xml:space="preserve"> Calc!F$1603</f>
        <v>0</v>
      </c>
      <c r="G3708" s="208" t="str">
        <f xml:space="preserve"> Calc!G$1603</f>
        <v>£m</v>
      </c>
      <c r="H3708" s="209"/>
    </row>
    <row r="3709" spans="1:8" s="208" customFormat="1" hidden="1" outlineLevel="2" x14ac:dyDescent="0.2">
      <c r="A3709" s="217"/>
      <c r="B3709" s="217"/>
      <c r="C3709" s="218"/>
      <c r="D3709" s="219"/>
      <c r="E3709" s="208" t="str">
        <f xml:space="preserve"> Calc!E$1604</f>
        <v xml:space="preserve">Ofwat - PR24 Bioresources revenue adjustment not eligible for tax uplift in 2027-28 CPIH FYA prices (Business retail) </v>
      </c>
      <c r="F3709" s="209">
        <f xml:space="preserve"> Calc!F$1604</f>
        <v>0</v>
      </c>
      <c r="G3709" s="208" t="str">
        <f xml:space="preserve"> Calc!G$1604</f>
        <v>£m</v>
      </c>
      <c r="H3709" s="209"/>
    </row>
    <row r="3710" spans="1:8" hidden="1" outlineLevel="2" x14ac:dyDescent="0.2">
      <c r="A3710" s="3"/>
      <c r="B3710" s="3"/>
      <c r="C3710" s="10"/>
      <c r="D3710" s="11"/>
      <c r="E3710" s="211" t="s">
        <v>2317</v>
      </c>
      <c r="F3710" s="212">
        <f xml:space="preserve"> INDEX( $F$3702:$F$3709,MATCH("*(WWN)*", $E$3702:$E$3709,0 ))</f>
        <v>0</v>
      </c>
      <c r="G3710" s="211" t="s">
        <v>199</v>
      </c>
      <c r="H3710" s="4"/>
    </row>
    <row r="3711" spans="1:8" hidden="1" outlineLevel="2" x14ac:dyDescent="0.2"/>
    <row r="3712" spans="1:8" hidden="1" outlineLevel="2" x14ac:dyDescent="0.2"/>
    <row r="3713" spans="1:8" hidden="1" outlineLevel="2" x14ac:dyDescent="0.2">
      <c r="B3713" s="33" t="s">
        <v>2132</v>
      </c>
    </row>
    <row r="3714" spans="1:8" s="208" customFormat="1" hidden="1" outlineLevel="2" x14ac:dyDescent="0.2">
      <c r="A3714" s="217"/>
      <c r="B3714" s="217"/>
      <c r="C3714" s="218"/>
      <c r="D3714" s="219"/>
      <c r="E3714" s="208" t="str">
        <f xml:space="preserve"> Calc!E$1624</f>
        <v xml:space="preserve">Ofwat - PR24 Bioresources forecasting accuracy incentive penalty adjustment not eligible for tax uplift in 2027-28 CPIH FYA prices (WR) </v>
      </c>
      <c r="F3714" s="209">
        <f xml:space="preserve"> Calc!F$1624</f>
        <v>0</v>
      </c>
      <c r="G3714" s="208" t="str">
        <f xml:space="preserve"> Calc!G$1624</f>
        <v>£m</v>
      </c>
      <c r="H3714" s="209"/>
    </row>
    <row r="3715" spans="1:8" s="208" customFormat="1" hidden="1" outlineLevel="2" x14ac:dyDescent="0.2">
      <c r="A3715" s="217"/>
      <c r="B3715" s="217"/>
      <c r="C3715" s="218"/>
      <c r="D3715" s="219"/>
      <c r="E3715" s="208" t="str">
        <f xml:space="preserve"> Calc!E$1625</f>
        <v xml:space="preserve">Ofwat - PR24 Bioresources forecasting accuracy incentive penalty adjustment not eligible for tax uplift in 2027-28 CPIH FYA prices (WN) </v>
      </c>
      <c r="F3715" s="209">
        <f xml:space="preserve"> Calc!F$1625</f>
        <v>0</v>
      </c>
      <c r="G3715" s="208" t="str">
        <f xml:space="preserve"> Calc!G$1625</f>
        <v>£m</v>
      </c>
      <c r="H3715" s="209"/>
    </row>
    <row r="3716" spans="1:8" s="208" customFormat="1" hidden="1" outlineLevel="2" x14ac:dyDescent="0.2">
      <c r="A3716" s="217"/>
      <c r="B3716" s="217"/>
      <c r="C3716" s="218"/>
      <c r="D3716" s="219"/>
      <c r="E3716" s="208" t="str">
        <f xml:space="preserve"> Calc!E$1626</f>
        <v xml:space="preserve">Ofwat - PR24 Bioresources forecasting accuracy incentive penalty adjustment not eligible for tax uplift in 2027-28 CPIH FYA prices (WWN) </v>
      </c>
      <c r="F3716" s="209">
        <f xml:space="preserve"> Calc!F$1626</f>
        <v>0</v>
      </c>
      <c r="G3716" s="208" t="str">
        <f xml:space="preserve"> Calc!G$1626</f>
        <v>£m</v>
      </c>
      <c r="H3716" s="209"/>
    </row>
    <row r="3717" spans="1:8" s="208" customFormat="1" hidden="1" outlineLevel="2" x14ac:dyDescent="0.2">
      <c r="A3717" s="217"/>
      <c r="B3717" s="217"/>
      <c r="C3717" s="218"/>
      <c r="D3717" s="219"/>
      <c r="E3717" s="208" t="str">
        <f xml:space="preserve"> Calc!E$1627</f>
        <v xml:space="preserve">Ofwat - PR24 Bioresources forecasting accuracy incentive penalty adjustment not eligible for tax uplift in 2027-28 CPIH FYA prices (BR) </v>
      </c>
      <c r="F3717" s="209">
        <f xml:space="preserve"> Calc!F$1627</f>
        <v>0</v>
      </c>
      <c r="G3717" s="208" t="str">
        <f xml:space="preserve"> Calc!G$1627</f>
        <v>£m</v>
      </c>
      <c r="H3717" s="209"/>
    </row>
    <row r="3718" spans="1:8" s="208" customFormat="1" hidden="1" outlineLevel="2" x14ac:dyDescent="0.2">
      <c r="A3718" s="217"/>
      <c r="B3718" s="217"/>
      <c r="C3718" s="218"/>
      <c r="D3718" s="219"/>
      <c r="E3718" s="208" t="str">
        <f xml:space="preserve"> Calc!E$1628</f>
        <v xml:space="preserve">Ofwat - PR24 Bioresources forecasting accuracy incentive penalty adjustment not eligible for tax uplift in 2027-28 CPIH FYA prices (ADDN1) </v>
      </c>
      <c r="F3718" s="209">
        <f xml:space="preserve"> Calc!F$1628</f>
        <v>0</v>
      </c>
      <c r="G3718" s="208" t="str">
        <f xml:space="preserve"> Calc!G$1628</f>
        <v>£m</v>
      </c>
      <c r="H3718" s="209"/>
    </row>
    <row r="3719" spans="1:8" s="208" customFormat="1" hidden="1" outlineLevel="2" x14ac:dyDescent="0.2">
      <c r="A3719" s="217"/>
      <c r="B3719" s="217"/>
      <c r="C3719" s="218"/>
      <c r="D3719" s="219"/>
      <c r="E3719" s="208" t="str">
        <f xml:space="preserve"> Calc!E$1629</f>
        <v xml:space="preserve">Ofwat - PR24 Bioresources forecasting accuracy incentive penalty adjustment not eligible for tax uplift in 2027-28 CPIH FYA prices (ADDN2) </v>
      </c>
      <c r="F3719" s="209">
        <f xml:space="preserve"> Calc!F$1629</f>
        <v>0</v>
      </c>
      <c r="G3719" s="208" t="str">
        <f xml:space="preserve"> Calc!G$1629</f>
        <v>£m</v>
      </c>
      <c r="H3719" s="209"/>
    </row>
    <row r="3720" spans="1:8" s="208" customFormat="1" hidden="1" outlineLevel="2" x14ac:dyDescent="0.2">
      <c r="A3720" s="217"/>
      <c r="B3720" s="217"/>
      <c r="C3720" s="218"/>
      <c r="D3720" s="219"/>
      <c r="E3720" s="208" t="str">
        <f xml:space="preserve"> Calc!E$1630</f>
        <v xml:space="preserve">Ofwat - PR24 Bioresources forecasting accuracy incentive penalty adjustment not eligible for tax uplift in 2027-28 CPIH FYA prices (Residential retail) </v>
      </c>
      <c r="F3720" s="209">
        <f xml:space="preserve"> Calc!F$1630</f>
        <v>0</v>
      </c>
      <c r="G3720" s="208" t="str">
        <f xml:space="preserve"> Calc!G$1630</f>
        <v>£m</v>
      </c>
      <c r="H3720" s="209"/>
    </row>
    <row r="3721" spans="1:8" s="208" customFormat="1" hidden="1" outlineLevel="2" x14ac:dyDescent="0.2">
      <c r="A3721" s="217"/>
      <c r="B3721" s="217"/>
      <c r="C3721" s="218"/>
      <c r="D3721" s="219"/>
      <c r="E3721" s="208" t="str">
        <f xml:space="preserve"> Calc!E$1631</f>
        <v xml:space="preserve">Ofwat - PR24 Bioresources forecasting accuracy incentive penalty adjustment not eligible for tax uplift in 2027-28 CPIH FYA prices (Business retail) </v>
      </c>
      <c r="F3721" s="209">
        <f xml:space="preserve"> Calc!F$1631</f>
        <v>0</v>
      </c>
      <c r="G3721" s="208" t="str">
        <f xml:space="preserve"> Calc!G$1631</f>
        <v>£m</v>
      </c>
      <c r="H3721" s="209"/>
    </row>
    <row r="3722" spans="1:8" hidden="1" outlineLevel="2" x14ac:dyDescent="0.2">
      <c r="A3722" s="3"/>
      <c r="B3722" s="3"/>
      <c r="C3722" s="10"/>
      <c r="D3722" s="11"/>
      <c r="E3722" s="211" t="s">
        <v>2132</v>
      </c>
      <c r="F3722" s="212">
        <f xml:space="preserve"> INDEX( $F$3714:$F$3721,MATCH("*(WWN)*", $E$3714:$E$3721,0 ))</f>
        <v>0</v>
      </c>
      <c r="G3722" s="211" t="s">
        <v>199</v>
      </c>
      <c r="H3722" s="4"/>
    </row>
    <row r="3723" spans="1:8" hidden="1" outlineLevel="2" x14ac:dyDescent="0.2"/>
    <row r="3724" spans="1:8" hidden="1" outlineLevel="2" x14ac:dyDescent="0.2"/>
    <row r="3725" spans="1:8" hidden="1" outlineLevel="2" x14ac:dyDescent="0.2">
      <c r="B3725" s="33" t="s">
        <v>2133</v>
      </c>
    </row>
    <row r="3726" spans="1:8" s="208" customFormat="1" hidden="1" outlineLevel="2" x14ac:dyDescent="0.2">
      <c r="A3726" s="217"/>
      <c r="B3726" s="217"/>
      <c r="C3726" s="218"/>
      <c r="D3726" s="219"/>
      <c r="E3726" s="208" t="str">
        <f xml:space="preserve"> Calc!E$2056</f>
        <v xml:space="preserve">Ofwat - PR24 Price control deliverables (PCD) revenue adjustment not eligible for tax uplift in 2027-28 CPIH FYA prices (WR) </v>
      </c>
      <c r="F3726" s="209">
        <f xml:space="preserve"> Calc!F$2056</f>
        <v>0</v>
      </c>
      <c r="G3726" s="208" t="str">
        <f xml:space="preserve"> Calc!G$2056</f>
        <v>£m</v>
      </c>
      <c r="H3726" s="209"/>
    </row>
    <row r="3727" spans="1:8" s="208" customFormat="1" hidden="1" outlineLevel="2" x14ac:dyDescent="0.2">
      <c r="A3727" s="217"/>
      <c r="B3727" s="217"/>
      <c r="C3727" s="218"/>
      <c r="D3727" s="219"/>
      <c r="E3727" s="208" t="str">
        <f xml:space="preserve"> Calc!E$2057</f>
        <v xml:space="preserve">Ofwat - PR24 Price control deliverables (PCD) revenue adjustment not eligible for tax uplift in 2027-28 CPIH FYA prices (WN) </v>
      </c>
      <c r="F3727" s="209">
        <f xml:space="preserve"> Calc!F$2057</f>
        <v>0</v>
      </c>
      <c r="G3727" s="208" t="str">
        <f xml:space="preserve"> Calc!G$2057</f>
        <v>£m</v>
      </c>
      <c r="H3727" s="209"/>
    </row>
    <row r="3728" spans="1:8" s="208" customFormat="1" hidden="1" outlineLevel="2" x14ac:dyDescent="0.2">
      <c r="A3728" s="217"/>
      <c r="B3728" s="217"/>
      <c r="C3728" s="218"/>
      <c r="D3728" s="219"/>
      <c r="E3728" s="208" t="str">
        <f xml:space="preserve"> Calc!E$2058</f>
        <v xml:space="preserve">Ofwat - PR24 Price control deliverables (PCD) revenue adjustment not eligible for tax uplift in 2027-28 CPIH FYA prices (WWN) </v>
      </c>
      <c r="F3728" s="209">
        <f xml:space="preserve"> Calc!F$2058</f>
        <v>0</v>
      </c>
      <c r="G3728" s="208" t="str">
        <f xml:space="preserve"> Calc!G$2058</f>
        <v>£m</v>
      </c>
      <c r="H3728" s="209"/>
    </row>
    <row r="3729" spans="1:8" s="208" customFormat="1" hidden="1" outlineLevel="2" x14ac:dyDescent="0.2">
      <c r="A3729" s="217"/>
      <c r="B3729" s="217"/>
      <c r="C3729" s="218"/>
      <c r="D3729" s="219"/>
      <c r="E3729" s="208" t="str">
        <f xml:space="preserve"> Calc!E$2059</f>
        <v xml:space="preserve">Ofwat - PR24 Price control deliverables (PCD) revenue adjustment not eligible for tax uplift in 2027-28 CPIH FYA prices (BR) </v>
      </c>
      <c r="F3729" s="209">
        <f xml:space="preserve"> Calc!F$2059</f>
        <v>0</v>
      </c>
      <c r="G3729" s="208" t="str">
        <f xml:space="preserve"> Calc!G$2059</f>
        <v>£m</v>
      </c>
      <c r="H3729" s="209"/>
    </row>
    <row r="3730" spans="1:8" s="208" customFormat="1" hidden="1" outlineLevel="2" x14ac:dyDescent="0.2">
      <c r="A3730" s="217"/>
      <c r="B3730" s="217"/>
      <c r="C3730" s="218"/>
      <c r="D3730" s="219"/>
      <c r="E3730" s="208" t="str">
        <f xml:space="preserve"> Calc!E$2060</f>
        <v xml:space="preserve">Ofwat - PR24 Price control deliverables (PCD) revenue adjustment not eligible for tax uplift in 2027-28 CPIH FYA prices (ADDN1) </v>
      </c>
      <c r="F3730" s="209">
        <f xml:space="preserve"> Calc!F$2060</f>
        <v>0</v>
      </c>
      <c r="G3730" s="208" t="str">
        <f xml:space="preserve"> Calc!G$2060</f>
        <v>£m</v>
      </c>
      <c r="H3730" s="209"/>
    </row>
    <row r="3731" spans="1:8" s="208" customFormat="1" hidden="1" outlineLevel="2" x14ac:dyDescent="0.2">
      <c r="A3731" s="217"/>
      <c r="B3731" s="217"/>
      <c r="C3731" s="218"/>
      <c r="D3731" s="219"/>
      <c r="E3731" s="208" t="str">
        <f xml:space="preserve"> Calc!E$2061</f>
        <v xml:space="preserve">Ofwat - PR24 Price control deliverables (PCD) revenue adjustment not eligible for tax uplift in 2027-28 CPIH FYA prices (ADDN2) </v>
      </c>
      <c r="F3731" s="209">
        <f xml:space="preserve"> Calc!F$2061</f>
        <v>0</v>
      </c>
      <c r="G3731" s="208" t="str">
        <f xml:space="preserve"> Calc!G$2061</f>
        <v>£m</v>
      </c>
      <c r="H3731" s="209"/>
    </row>
    <row r="3732" spans="1:8" s="208" customFormat="1" hidden="1" outlineLevel="2" x14ac:dyDescent="0.2">
      <c r="A3732" s="217"/>
      <c r="B3732" s="217"/>
      <c r="C3732" s="218"/>
      <c r="D3732" s="219"/>
      <c r="E3732" s="208" t="str">
        <f xml:space="preserve"> Calc!E$2062</f>
        <v xml:space="preserve">Ofwat - PR24 Price control deliverables (PCD) revenue adjustment not eligible for tax uplift in 2027-28 CPIH FYA prices (Residential retail) </v>
      </c>
      <c r="F3732" s="209">
        <f xml:space="preserve"> Calc!F$2062</f>
        <v>0</v>
      </c>
      <c r="G3732" s="208" t="str">
        <f xml:space="preserve"> Calc!G$2062</f>
        <v>£m</v>
      </c>
      <c r="H3732" s="209"/>
    </row>
    <row r="3733" spans="1:8" s="208" customFormat="1" hidden="1" outlineLevel="2" x14ac:dyDescent="0.2">
      <c r="A3733" s="217"/>
      <c r="B3733" s="217"/>
      <c r="C3733" s="218"/>
      <c r="D3733" s="219"/>
      <c r="E3733" s="208" t="str">
        <f xml:space="preserve"> Calc!E$2063</f>
        <v xml:space="preserve">Ofwat - PR24 Price control deliverables (PCD) revenue adjustment not eligible for tax uplift in 2027-28 CPIH FYA prices (Business retail) </v>
      </c>
      <c r="F3733" s="209">
        <f xml:space="preserve"> Calc!F$2063</f>
        <v>0</v>
      </c>
      <c r="G3733" s="208" t="str">
        <f xml:space="preserve"> Calc!G$2063</f>
        <v>£m</v>
      </c>
      <c r="H3733" s="209"/>
    </row>
    <row r="3734" spans="1:8" hidden="1" outlineLevel="2" x14ac:dyDescent="0.2">
      <c r="A3734" s="3"/>
      <c r="B3734" s="3"/>
      <c r="C3734" s="10"/>
      <c r="D3734" s="11"/>
      <c r="E3734" s="211" t="s">
        <v>2133</v>
      </c>
      <c r="F3734" s="212">
        <f xml:space="preserve"> INDEX( $F$3726:$F$3733,MATCH("*(WWN)*", $E$3726:$E$3733,0 ))</f>
        <v>0</v>
      </c>
      <c r="G3734" s="211" t="s">
        <v>199</v>
      </c>
      <c r="H3734" s="4"/>
    </row>
    <row r="3735" spans="1:8" hidden="1" outlineLevel="2" x14ac:dyDescent="0.2"/>
    <row r="3736" spans="1:8" hidden="1" outlineLevel="2" x14ac:dyDescent="0.2"/>
    <row r="3737" spans="1:8" hidden="1" outlineLevel="2" x14ac:dyDescent="0.2">
      <c r="B3737" s="33" t="s">
        <v>961</v>
      </c>
    </row>
    <row r="3738" spans="1:8" s="208" customFormat="1" hidden="1" outlineLevel="2" x14ac:dyDescent="0.2">
      <c r="A3738" s="217"/>
      <c r="B3738" s="217"/>
      <c r="C3738" s="218"/>
      <c r="D3738" s="219"/>
      <c r="E3738" s="208" t="str">
        <f xml:space="preserve"> Calc!E$2083</f>
        <v xml:space="preserve">Ofwat - PR24 Wastewater enhancement revenue adjustment not eligible for tax uplift in 2027-28 CPIH FYA prices (WR) </v>
      </c>
      <c r="F3738" s="209">
        <f xml:space="preserve"> Calc!F$2083</f>
        <v>0</v>
      </c>
      <c r="G3738" s="208" t="str">
        <f xml:space="preserve"> Calc!G$2083</f>
        <v>£m</v>
      </c>
      <c r="H3738" s="209"/>
    </row>
    <row r="3739" spans="1:8" s="208" customFormat="1" hidden="1" outlineLevel="2" x14ac:dyDescent="0.2">
      <c r="A3739" s="217"/>
      <c r="B3739" s="217"/>
      <c r="C3739" s="218"/>
      <c r="D3739" s="219"/>
      <c r="E3739" s="208" t="str">
        <f xml:space="preserve"> Calc!E$2084</f>
        <v xml:space="preserve">Ofwat - PR24 Wastewater enhancement revenue adjustment not eligible for tax uplift in 2027-28 CPIH FYA prices (WN) </v>
      </c>
      <c r="F3739" s="209">
        <f xml:space="preserve"> Calc!F$2084</f>
        <v>0</v>
      </c>
      <c r="G3739" s="208" t="str">
        <f xml:space="preserve"> Calc!G$2084</f>
        <v>£m</v>
      </c>
      <c r="H3739" s="209"/>
    </row>
    <row r="3740" spans="1:8" s="208" customFormat="1" hidden="1" outlineLevel="2" x14ac:dyDescent="0.2">
      <c r="A3740" s="217"/>
      <c r="B3740" s="217"/>
      <c r="C3740" s="218"/>
      <c r="D3740" s="219"/>
      <c r="E3740" s="208" t="str">
        <f xml:space="preserve"> Calc!E$2085</f>
        <v xml:space="preserve">Ofwat - PR24 Wastewater enhancement revenue adjustment not eligible for tax uplift in 2027-28 CPIH FYA prices (WWN) </v>
      </c>
      <c r="F3740" s="209">
        <f xml:space="preserve"> Calc!F$2085</f>
        <v>0</v>
      </c>
      <c r="G3740" s="208" t="str">
        <f xml:space="preserve"> Calc!G$2085</f>
        <v>£m</v>
      </c>
      <c r="H3740" s="209"/>
    </row>
    <row r="3741" spans="1:8" s="208" customFormat="1" hidden="1" outlineLevel="2" x14ac:dyDescent="0.2">
      <c r="A3741" s="217"/>
      <c r="B3741" s="217"/>
      <c r="C3741" s="218"/>
      <c r="D3741" s="219"/>
      <c r="E3741" s="208" t="str">
        <f xml:space="preserve"> Calc!E$2086</f>
        <v xml:space="preserve">Ofwat - PR24 Wastewater enhancement revenue adjustment not eligible for tax uplift in 2027-28 CPIH FYA prices (BR) </v>
      </c>
      <c r="F3741" s="209">
        <f xml:space="preserve"> Calc!F$2086</f>
        <v>0</v>
      </c>
      <c r="G3741" s="208" t="str">
        <f xml:space="preserve"> Calc!G$2086</f>
        <v>£m</v>
      </c>
      <c r="H3741" s="209"/>
    </row>
    <row r="3742" spans="1:8" s="208" customFormat="1" hidden="1" outlineLevel="2" x14ac:dyDescent="0.2">
      <c r="A3742" s="217"/>
      <c r="B3742" s="217"/>
      <c r="C3742" s="218"/>
      <c r="D3742" s="219"/>
      <c r="E3742" s="208" t="str">
        <f xml:space="preserve"> Calc!E$2087</f>
        <v xml:space="preserve">Ofwat - PR24 Wastewater enhancement revenue adjustment not eligible for tax uplift in 2027-28 CPIH FYA prices (ADDN1) </v>
      </c>
      <c r="F3742" s="209">
        <f xml:space="preserve"> Calc!F$2087</f>
        <v>0</v>
      </c>
      <c r="G3742" s="208" t="str">
        <f xml:space="preserve"> Calc!G$2087</f>
        <v>£m</v>
      </c>
      <c r="H3742" s="209"/>
    </row>
    <row r="3743" spans="1:8" s="208" customFormat="1" hidden="1" outlineLevel="2" x14ac:dyDescent="0.2">
      <c r="A3743" s="217"/>
      <c r="B3743" s="217"/>
      <c r="C3743" s="218"/>
      <c r="D3743" s="219"/>
      <c r="E3743" s="208" t="str">
        <f xml:space="preserve"> Calc!E$2088</f>
        <v xml:space="preserve">Ofwat - PR24 Wastewater enhancement revenue adjustment not eligible for tax uplift in 2027-28 CPIH FYA prices (ADDN2) </v>
      </c>
      <c r="F3743" s="209">
        <f xml:space="preserve"> Calc!F$2088</f>
        <v>0</v>
      </c>
      <c r="G3743" s="208" t="str">
        <f xml:space="preserve"> Calc!G$2088</f>
        <v>£m</v>
      </c>
      <c r="H3743" s="209"/>
    </row>
    <row r="3744" spans="1:8" s="208" customFormat="1" hidden="1" outlineLevel="2" x14ac:dyDescent="0.2">
      <c r="A3744" s="217"/>
      <c r="B3744" s="217"/>
      <c r="C3744" s="218"/>
      <c r="D3744" s="219"/>
      <c r="E3744" s="208" t="str">
        <f xml:space="preserve"> Calc!E$2089</f>
        <v xml:space="preserve">Ofwat - PR24 Wastewater enhancement revenue adjustment not eligible for tax uplift in 2027-28 CPIH FYA prices (Residential retail) </v>
      </c>
      <c r="F3744" s="209">
        <f xml:space="preserve"> Calc!F$2089</f>
        <v>0</v>
      </c>
      <c r="G3744" s="208" t="str">
        <f xml:space="preserve"> Calc!G$2089</f>
        <v>£m</v>
      </c>
      <c r="H3744" s="209"/>
    </row>
    <row r="3745" spans="1:8" s="208" customFormat="1" hidden="1" outlineLevel="2" x14ac:dyDescent="0.2">
      <c r="A3745" s="217"/>
      <c r="B3745" s="217"/>
      <c r="C3745" s="218"/>
      <c r="D3745" s="219"/>
      <c r="E3745" s="208" t="str">
        <f xml:space="preserve"> Calc!E$2090</f>
        <v xml:space="preserve">Ofwat - PR24 Wastewater enhancement revenue adjustment not eligible for tax uplift in 2027-28 CPIH FYA prices (Business retail) </v>
      </c>
      <c r="F3745" s="209">
        <f xml:space="preserve"> Calc!F$2090</f>
        <v>0</v>
      </c>
      <c r="G3745" s="208" t="str">
        <f xml:space="preserve"> Calc!G$2090</f>
        <v>£m</v>
      </c>
      <c r="H3745" s="209"/>
    </row>
    <row r="3746" spans="1:8" hidden="1" outlineLevel="2" x14ac:dyDescent="0.2">
      <c r="A3746" s="3"/>
      <c r="B3746" s="3"/>
      <c r="C3746" s="10"/>
      <c r="D3746" s="11"/>
      <c r="E3746" s="211" t="s">
        <v>961</v>
      </c>
      <c r="F3746" s="212">
        <f xml:space="preserve"> INDEX( $F$3738:$F$3745,MATCH("*(WWN)*", $E$3738:$E$3745,0 ))</f>
        <v>0</v>
      </c>
      <c r="G3746" s="211" t="s">
        <v>199</v>
      </c>
      <c r="H3746" s="4"/>
    </row>
    <row r="3747" spans="1:8" hidden="1" outlineLevel="2" x14ac:dyDescent="0.2"/>
    <row r="3748" spans="1:8" hidden="1" outlineLevel="2" x14ac:dyDescent="0.2"/>
    <row r="3749" spans="1:8" hidden="1" outlineLevel="2" x14ac:dyDescent="0.2"/>
    <row r="3750" spans="1:8" s="21" customFormat="1" hidden="1" outlineLevel="2" x14ac:dyDescent="0.2">
      <c r="A3750" s="17"/>
      <c r="B3750" s="17"/>
      <c r="C3750" s="24"/>
      <c r="D3750" s="32" t="s">
        <v>1089</v>
      </c>
    </row>
    <row r="3751" spans="1:8" hidden="1" outlineLevel="2" x14ac:dyDescent="0.2"/>
    <row r="3752" spans="1:8" hidden="1" outlineLevel="2" x14ac:dyDescent="0.2">
      <c r="B3752" s="33" t="s">
        <v>2521</v>
      </c>
    </row>
    <row r="3753" spans="1:8" s="208" customFormat="1" hidden="1" outlineLevel="2" x14ac:dyDescent="0.2">
      <c r="A3753" s="217"/>
      <c r="B3753" s="217"/>
      <c r="C3753" s="218"/>
      <c r="D3753" s="219"/>
      <c r="E3753" s="208" t="str">
        <f xml:space="preserve"> Calc!E$1516</f>
        <v xml:space="preserve">Ofwat - PR24 ODI revenue adjustment not eligible for tax uplift in 2027-28 CPIH FYA prices (WR) </v>
      </c>
      <c r="F3753" s="209">
        <f xml:space="preserve"> Calc!F$1516</f>
        <v>0</v>
      </c>
      <c r="G3753" s="208" t="str">
        <f xml:space="preserve"> Calc!G$1516</f>
        <v>£m</v>
      </c>
      <c r="H3753" s="209"/>
    </row>
    <row r="3754" spans="1:8" s="208" customFormat="1" hidden="1" outlineLevel="2" x14ac:dyDescent="0.2">
      <c r="A3754" s="217"/>
      <c r="B3754" s="217"/>
      <c r="C3754" s="218"/>
      <c r="D3754" s="219"/>
      <c r="E3754" s="208" t="str">
        <f xml:space="preserve"> Calc!E$1517</f>
        <v xml:space="preserve">Ofwat - PR24 ODI revenue adjustment not eligible for tax uplift in 2027-28 CPIH FYA prices (WN) </v>
      </c>
      <c r="F3754" s="209">
        <f xml:space="preserve"> Calc!F$1517</f>
        <v>0</v>
      </c>
      <c r="G3754" s="208" t="str">
        <f xml:space="preserve"> Calc!G$1517</f>
        <v>£m</v>
      </c>
      <c r="H3754" s="209"/>
    </row>
    <row r="3755" spans="1:8" s="208" customFormat="1" hidden="1" outlineLevel="2" x14ac:dyDescent="0.2">
      <c r="A3755" s="217"/>
      <c r="B3755" s="217"/>
      <c r="C3755" s="218"/>
      <c r="D3755" s="219"/>
      <c r="E3755" s="208" t="str">
        <f xml:space="preserve"> Calc!E$1518</f>
        <v xml:space="preserve">Ofwat - PR24 ODI revenue adjustment not eligible for tax uplift in 2027-28 CPIH FYA prices (WWN) </v>
      </c>
      <c r="F3755" s="209">
        <f xml:space="preserve"> Calc!F$1518</f>
        <v>0</v>
      </c>
      <c r="G3755" s="208" t="str">
        <f xml:space="preserve"> Calc!G$1518</f>
        <v>£m</v>
      </c>
      <c r="H3755" s="209"/>
    </row>
    <row r="3756" spans="1:8" s="208" customFormat="1" hidden="1" outlineLevel="2" x14ac:dyDescent="0.2">
      <c r="A3756" s="217"/>
      <c r="B3756" s="217"/>
      <c r="C3756" s="218"/>
      <c r="D3756" s="219"/>
      <c r="E3756" s="208" t="str">
        <f xml:space="preserve"> Calc!E$1519</f>
        <v xml:space="preserve">Ofwat - PR24 ODI revenue adjustment not eligible for tax uplift in 2027-28 CPIH FYA prices (BR) </v>
      </c>
      <c r="F3756" s="209">
        <f xml:space="preserve"> Calc!F$1519</f>
        <v>0</v>
      </c>
      <c r="G3756" s="208" t="str">
        <f xml:space="preserve"> Calc!G$1519</f>
        <v>£m</v>
      </c>
      <c r="H3756" s="209"/>
    </row>
    <row r="3757" spans="1:8" s="208" customFormat="1" hidden="1" outlineLevel="2" x14ac:dyDescent="0.2">
      <c r="A3757" s="217"/>
      <c r="B3757" s="217"/>
      <c r="C3757" s="218"/>
      <c r="D3757" s="219"/>
      <c r="E3757" s="208" t="str">
        <f xml:space="preserve"> Calc!E$1520</f>
        <v xml:space="preserve">Ofwat - PR24 ODI revenue adjustment not eligible for tax uplift in 2027-28 CPIH FYA prices (ADDN1) </v>
      </c>
      <c r="F3757" s="209">
        <f xml:space="preserve"> Calc!F$1520</f>
        <v>0</v>
      </c>
      <c r="G3757" s="208" t="str">
        <f xml:space="preserve"> Calc!G$1520</f>
        <v>£m</v>
      </c>
      <c r="H3757" s="209"/>
    </row>
    <row r="3758" spans="1:8" s="208" customFormat="1" hidden="1" outlineLevel="2" x14ac:dyDescent="0.2">
      <c r="A3758" s="217"/>
      <c r="B3758" s="217"/>
      <c r="C3758" s="218"/>
      <c r="D3758" s="219"/>
      <c r="E3758" s="208" t="str">
        <f xml:space="preserve"> Calc!E$1521</f>
        <v xml:space="preserve">Ofwat - PR24 ODI revenue adjustment not eligible for tax uplift in 2027-28 CPIH FYA prices (ADDN2) </v>
      </c>
      <c r="F3758" s="209">
        <f xml:space="preserve"> Calc!F$1521</f>
        <v>0</v>
      </c>
      <c r="G3758" s="208" t="str">
        <f xml:space="preserve"> Calc!G$1521</f>
        <v>£m</v>
      </c>
      <c r="H3758" s="209"/>
    </row>
    <row r="3759" spans="1:8" s="208" customFormat="1" hidden="1" outlineLevel="2" x14ac:dyDescent="0.2">
      <c r="A3759" s="217"/>
      <c r="B3759" s="217"/>
      <c r="C3759" s="218"/>
      <c r="D3759" s="219"/>
      <c r="E3759" s="208" t="str">
        <f xml:space="preserve"> Calc!E$1522</f>
        <v xml:space="preserve">Ofwat - PR24 ODI revenue adjustment not eligible for tax uplift in 2027-28 CPIH FYA prices (Residential retail) </v>
      </c>
      <c r="F3759" s="209">
        <f xml:space="preserve"> Calc!F$1522</f>
        <v>0</v>
      </c>
      <c r="G3759" s="208" t="str">
        <f xml:space="preserve"> Calc!G$1522</f>
        <v>£m</v>
      </c>
      <c r="H3759" s="209"/>
    </row>
    <row r="3760" spans="1:8" s="208" customFormat="1" hidden="1" outlineLevel="2" x14ac:dyDescent="0.2">
      <c r="A3760" s="217"/>
      <c r="B3760" s="217"/>
      <c r="C3760" s="218"/>
      <c r="D3760" s="219"/>
      <c r="E3760" s="208" t="str">
        <f xml:space="preserve"> Calc!E$1523</f>
        <v xml:space="preserve">Ofwat - PR24 ODI revenue adjustment not eligible for tax uplift in 2027-28 CPIH FYA prices (Business retail) </v>
      </c>
      <c r="F3760" s="209">
        <f xml:space="preserve"> Calc!F$1523</f>
        <v>0</v>
      </c>
      <c r="G3760" s="208" t="str">
        <f xml:space="preserve"> Calc!G$1523</f>
        <v>£m</v>
      </c>
      <c r="H3760" s="209"/>
    </row>
    <row r="3761" spans="1:8" hidden="1" outlineLevel="2" x14ac:dyDescent="0.2">
      <c r="A3761" s="3"/>
      <c r="B3761" s="3"/>
      <c r="C3761" s="10"/>
      <c r="D3761" s="11"/>
      <c r="E3761" s="211" t="s">
        <v>2521</v>
      </c>
      <c r="F3761" s="212">
        <f xml:space="preserve"> INDEX( $F$3753:$F$3760,MATCH("*(BR)*", $E$3753:$E$3760,0 ))</f>
        <v>0</v>
      </c>
      <c r="G3761" s="211" t="s">
        <v>199</v>
      </c>
      <c r="H3761" s="4"/>
    </row>
    <row r="3762" spans="1:8" hidden="1" outlineLevel="2" x14ac:dyDescent="0.2"/>
    <row r="3763" spans="1:8" hidden="1" outlineLevel="2" x14ac:dyDescent="0.2"/>
    <row r="3764" spans="1:8" hidden="1" outlineLevel="2" x14ac:dyDescent="0.2">
      <c r="B3764" s="33" t="s">
        <v>2903</v>
      </c>
    </row>
    <row r="3765" spans="1:8" s="208" customFormat="1" hidden="1" outlineLevel="2" x14ac:dyDescent="0.2">
      <c r="A3765" s="217"/>
      <c r="B3765" s="217"/>
      <c r="C3765" s="218"/>
      <c r="D3765" s="219"/>
      <c r="E3765" s="208" t="str">
        <f xml:space="preserve"> Calc!E$1570</f>
        <v xml:space="preserve">Ofwat - PR24 Delayed delivery cashflow mechanism (DDCM) revenue adjustment not eligible for tax uplift in 2027-28 CPIH FYA prices (WR) </v>
      </c>
      <c r="F3765" s="209">
        <f xml:space="preserve"> Calc!F$1570</f>
        <v>0</v>
      </c>
      <c r="G3765" s="208" t="str">
        <f xml:space="preserve"> Calc!G$1570</f>
        <v>£m</v>
      </c>
      <c r="H3765" s="209"/>
    </row>
    <row r="3766" spans="1:8" s="208" customFormat="1" hidden="1" outlineLevel="2" x14ac:dyDescent="0.2">
      <c r="A3766" s="217"/>
      <c r="B3766" s="217"/>
      <c r="C3766" s="218"/>
      <c r="D3766" s="219"/>
      <c r="E3766" s="208" t="str">
        <f xml:space="preserve"> Calc!E$1571</f>
        <v xml:space="preserve">Ofwat - PR24 Delayed delivery cashflow mechanism (DDCM) revenue adjustment not eligible for tax uplift in 2027-28 CPIH FYA prices (WN) </v>
      </c>
      <c r="F3766" s="209">
        <f xml:space="preserve"> Calc!F$1571</f>
        <v>0</v>
      </c>
      <c r="G3766" s="208" t="str">
        <f xml:space="preserve"> Calc!G$1571</f>
        <v>£m</v>
      </c>
      <c r="H3766" s="209"/>
    </row>
    <row r="3767" spans="1:8" s="208" customFormat="1" hidden="1" outlineLevel="2" x14ac:dyDescent="0.2">
      <c r="A3767" s="217"/>
      <c r="B3767" s="217"/>
      <c r="C3767" s="218"/>
      <c r="D3767" s="219"/>
      <c r="E3767" s="208" t="str">
        <f xml:space="preserve"> Calc!E$1572</f>
        <v xml:space="preserve">Ofwat - PR24 Delayed delivery cashflow mechanism (DDCM) revenue adjustment not eligible for tax uplift in 2027-28 CPIH FYA prices (WWN) </v>
      </c>
      <c r="F3767" s="209">
        <f xml:space="preserve"> Calc!F$1572</f>
        <v>0</v>
      </c>
      <c r="G3767" s="208" t="str">
        <f xml:space="preserve"> Calc!G$1572</f>
        <v>£m</v>
      </c>
      <c r="H3767" s="209"/>
    </row>
    <row r="3768" spans="1:8" s="208" customFormat="1" hidden="1" outlineLevel="2" x14ac:dyDescent="0.2">
      <c r="A3768" s="217"/>
      <c r="B3768" s="217"/>
      <c r="C3768" s="218"/>
      <c r="D3768" s="219"/>
      <c r="E3768" s="208" t="str">
        <f xml:space="preserve"> Calc!E$1573</f>
        <v xml:space="preserve">Ofwat - PR24 Delayed delivery cashflow mechanism (DDCM) revenue adjustment not eligible for tax uplift in 2027-28 CPIH FYA prices (BR) </v>
      </c>
      <c r="F3768" s="209">
        <f xml:space="preserve"> Calc!F$1573</f>
        <v>0</v>
      </c>
      <c r="G3768" s="208" t="str">
        <f xml:space="preserve"> Calc!G$1573</f>
        <v>£m</v>
      </c>
      <c r="H3768" s="209"/>
    </row>
    <row r="3769" spans="1:8" s="208" customFormat="1" hidden="1" outlineLevel="2" x14ac:dyDescent="0.2">
      <c r="A3769" s="217"/>
      <c r="B3769" s="217"/>
      <c r="C3769" s="218"/>
      <c r="D3769" s="219"/>
      <c r="E3769" s="208" t="str">
        <f xml:space="preserve"> Calc!E$1574</f>
        <v xml:space="preserve">Ofwat - PR24 Delayed delivery cashflow mechanism (DDCM) revenue adjustment not eligible for tax uplift in 2027-28 CPIH FYA prices (ADDN1) </v>
      </c>
      <c r="F3769" s="209">
        <f xml:space="preserve"> Calc!F$1574</f>
        <v>0</v>
      </c>
      <c r="G3769" s="208" t="str">
        <f xml:space="preserve"> Calc!G$1574</f>
        <v>£m</v>
      </c>
      <c r="H3769" s="209"/>
    </row>
    <row r="3770" spans="1:8" s="208" customFormat="1" hidden="1" outlineLevel="2" x14ac:dyDescent="0.2">
      <c r="A3770" s="217"/>
      <c r="B3770" s="217"/>
      <c r="C3770" s="218"/>
      <c r="D3770" s="219"/>
      <c r="E3770" s="208" t="str">
        <f xml:space="preserve"> Calc!E$1575</f>
        <v xml:space="preserve">Ofwat - PR24 Delayed delivery cashflow mechanism (DDCM) revenue adjustment not eligible for tax uplift in 2027-28 CPIH FYA prices (ADDN2) </v>
      </c>
      <c r="F3770" s="209">
        <f xml:space="preserve"> Calc!F$1575</f>
        <v>0</v>
      </c>
      <c r="G3770" s="208" t="str">
        <f xml:space="preserve"> Calc!G$1575</f>
        <v>£m</v>
      </c>
      <c r="H3770" s="209"/>
    </row>
    <row r="3771" spans="1:8" s="208" customFormat="1" hidden="1" outlineLevel="2" x14ac:dyDescent="0.2">
      <c r="A3771" s="217"/>
      <c r="B3771" s="217"/>
      <c r="C3771" s="218"/>
      <c r="D3771" s="219"/>
      <c r="E3771" s="208" t="str">
        <f xml:space="preserve"> Calc!E$1576</f>
        <v xml:space="preserve">Ofwat - PR24 Delayed delivery cashflow mechanism (DDCM) revenue adjustment not eligible for tax uplift in 2027-28 CPIH FYA prices (Residential retail) </v>
      </c>
      <c r="F3771" s="209">
        <f xml:space="preserve"> Calc!F$1576</f>
        <v>0</v>
      </c>
      <c r="G3771" s="208" t="str">
        <f xml:space="preserve"> Calc!G$1576</f>
        <v>£m</v>
      </c>
      <c r="H3771" s="209"/>
    </row>
    <row r="3772" spans="1:8" s="208" customFormat="1" hidden="1" outlineLevel="2" x14ac:dyDescent="0.2">
      <c r="A3772" s="217"/>
      <c r="B3772" s="217"/>
      <c r="C3772" s="218"/>
      <c r="D3772" s="219"/>
      <c r="E3772" s="208" t="str">
        <f xml:space="preserve"> Calc!E$1577</f>
        <v xml:space="preserve">Ofwat - PR24 Delayed delivery cashflow mechanism (DDCM) revenue adjustment not eligible for tax uplift in 2027-28 CPIH FYA prices (Business retail) </v>
      </c>
      <c r="F3772" s="209">
        <f xml:space="preserve"> Calc!F$1577</f>
        <v>0</v>
      </c>
      <c r="G3772" s="208" t="str">
        <f xml:space="preserve"> Calc!G$1577</f>
        <v>£m</v>
      </c>
      <c r="H3772" s="209"/>
    </row>
    <row r="3773" spans="1:8" hidden="1" outlineLevel="2" x14ac:dyDescent="0.2">
      <c r="A3773" s="3"/>
      <c r="B3773" s="3"/>
      <c r="C3773" s="10"/>
      <c r="D3773" s="11"/>
      <c r="E3773" s="211" t="s">
        <v>2903</v>
      </c>
      <c r="F3773" s="212">
        <f xml:space="preserve"> INDEX( $F$3765:$F$3772,MATCH("*(BR)*", $E$3765:$E$3772,0 ))</f>
        <v>0</v>
      </c>
      <c r="G3773" s="211" t="s">
        <v>199</v>
      </c>
      <c r="H3773" s="4"/>
    </row>
    <row r="3774" spans="1:8" hidden="1" outlineLevel="2" x14ac:dyDescent="0.2"/>
    <row r="3775" spans="1:8" hidden="1" outlineLevel="2" x14ac:dyDescent="0.2"/>
    <row r="3776" spans="1:8" hidden="1" outlineLevel="2" x14ac:dyDescent="0.2">
      <c r="B3776" s="33" t="s">
        <v>1778</v>
      </c>
    </row>
    <row r="3777" spans="1:8" s="208" customFormat="1" hidden="1" outlineLevel="2" x14ac:dyDescent="0.2">
      <c r="A3777" s="217"/>
      <c r="B3777" s="217"/>
      <c r="C3777" s="218"/>
      <c r="D3777" s="219"/>
      <c r="E3777" s="208" t="str">
        <f xml:space="preserve"> Calc!E$1678</f>
        <v xml:space="preserve">Ofwat - PR24 Business retail revenue adjustment not eligible for tax uplift in 2027-28 CPIH FYA prices (WR) </v>
      </c>
      <c r="F3777" s="209">
        <f xml:space="preserve"> Calc!F$1678</f>
        <v>0</v>
      </c>
      <c r="G3777" s="208" t="str">
        <f xml:space="preserve"> Calc!G$1678</f>
        <v>£m</v>
      </c>
      <c r="H3777" s="209"/>
    </row>
    <row r="3778" spans="1:8" s="208" customFormat="1" hidden="1" outlineLevel="2" x14ac:dyDescent="0.2">
      <c r="A3778" s="217"/>
      <c r="B3778" s="217"/>
      <c r="C3778" s="218"/>
      <c r="D3778" s="219"/>
      <c r="E3778" s="208" t="str">
        <f xml:space="preserve"> Calc!E$1679</f>
        <v xml:space="preserve">Ofwat - PR24 Business retail revenue adjustment not eligible for tax uplift in 2027-28 CPIH FYA prices (WN) </v>
      </c>
      <c r="F3778" s="209">
        <f xml:space="preserve"> Calc!F$1679</f>
        <v>0</v>
      </c>
      <c r="G3778" s="208" t="str">
        <f xml:space="preserve"> Calc!G$1679</f>
        <v>£m</v>
      </c>
      <c r="H3778" s="209"/>
    </row>
    <row r="3779" spans="1:8" s="208" customFormat="1" hidden="1" outlineLevel="2" x14ac:dyDescent="0.2">
      <c r="A3779" s="217"/>
      <c r="B3779" s="217"/>
      <c r="C3779" s="218"/>
      <c r="D3779" s="219"/>
      <c r="E3779" s="208" t="str">
        <f xml:space="preserve"> Calc!E$1680</f>
        <v xml:space="preserve">Ofwat - PR24 Business retail revenue adjustment not eligible for tax uplift in 2027-28 CPIH FYA prices (WWN) </v>
      </c>
      <c r="F3779" s="209">
        <f xml:space="preserve"> Calc!F$1680</f>
        <v>0</v>
      </c>
      <c r="G3779" s="208" t="str">
        <f xml:space="preserve"> Calc!G$1680</f>
        <v>£m</v>
      </c>
      <c r="H3779" s="209"/>
    </row>
    <row r="3780" spans="1:8" s="208" customFormat="1" hidden="1" outlineLevel="2" x14ac:dyDescent="0.2">
      <c r="A3780" s="217"/>
      <c r="B3780" s="217"/>
      <c r="C3780" s="218"/>
      <c r="D3780" s="219"/>
      <c r="E3780" s="208" t="str">
        <f xml:space="preserve"> Calc!E$1681</f>
        <v xml:space="preserve">Ofwat - PR24 Business retail revenue adjustment not eligible for tax uplift in 2027-28 CPIH FYA prices (BR) </v>
      </c>
      <c r="F3780" s="209">
        <f xml:space="preserve"> Calc!F$1681</f>
        <v>0</v>
      </c>
      <c r="G3780" s="208" t="str">
        <f xml:space="preserve"> Calc!G$1681</f>
        <v>£m</v>
      </c>
      <c r="H3780" s="209"/>
    </row>
    <row r="3781" spans="1:8" s="208" customFormat="1" hidden="1" outlineLevel="2" x14ac:dyDescent="0.2">
      <c r="A3781" s="217"/>
      <c r="B3781" s="217"/>
      <c r="C3781" s="218"/>
      <c r="D3781" s="219"/>
      <c r="E3781" s="208" t="str">
        <f xml:space="preserve"> Calc!E$1682</f>
        <v xml:space="preserve">Ofwat - PR24 Business retail revenue adjustment not eligible for tax uplift in 2027-28 CPIH FYA prices (ADDN1) </v>
      </c>
      <c r="F3781" s="209">
        <f xml:space="preserve"> Calc!F$1682</f>
        <v>0</v>
      </c>
      <c r="G3781" s="208" t="str">
        <f xml:space="preserve"> Calc!G$1682</f>
        <v>£m</v>
      </c>
      <c r="H3781" s="209"/>
    </row>
    <row r="3782" spans="1:8" s="208" customFormat="1" hidden="1" outlineLevel="2" x14ac:dyDescent="0.2">
      <c r="A3782" s="217"/>
      <c r="B3782" s="217"/>
      <c r="C3782" s="218"/>
      <c r="D3782" s="219"/>
      <c r="E3782" s="208" t="str">
        <f xml:space="preserve"> Calc!E$1683</f>
        <v xml:space="preserve">Ofwat - PR24 Business retail revenue adjustment not eligible for tax uplift in 2027-28 CPIH FYA prices (ADDN2) </v>
      </c>
      <c r="F3782" s="209">
        <f xml:space="preserve"> Calc!F$1683</f>
        <v>0</v>
      </c>
      <c r="G3782" s="208" t="str">
        <f xml:space="preserve"> Calc!G$1683</f>
        <v>£m</v>
      </c>
      <c r="H3782" s="209"/>
    </row>
    <row r="3783" spans="1:8" s="208" customFormat="1" hidden="1" outlineLevel="2" x14ac:dyDescent="0.2">
      <c r="A3783" s="217"/>
      <c r="B3783" s="217"/>
      <c r="C3783" s="218"/>
      <c r="D3783" s="219"/>
      <c r="E3783" s="208" t="str">
        <f xml:space="preserve"> Calc!E$1684</f>
        <v xml:space="preserve">Ofwat - PR24 Business retail revenue adjustment not eligible for tax uplift in 2027-28 CPIH FYA prices (Residential retail) </v>
      </c>
      <c r="F3783" s="209">
        <f xml:space="preserve"> Calc!F$1684</f>
        <v>0</v>
      </c>
      <c r="G3783" s="208" t="str">
        <f xml:space="preserve"> Calc!G$1684</f>
        <v>£m</v>
      </c>
      <c r="H3783" s="209"/>
    </row>
    <row r="3784" spans="1:8" s="208" customFormat="1" hidden="1" outlineLevel="2" x14ac:dyDescent="0.2">
      <c r="A3784" s="217"/>
      <c r="B3784" s="217"/>
      <c r="C3784" s="218"/>
      <c r="D3784" s="219"/>
      <c r="E3784" s="208" t="str">
        <f xml:space="preserve"> Calc!E$1685</f>
        <v xml:space="preserve">Ofwat - PR24 Business retail revenue adjustment not eligible for tax uplift in 2027-28 CPIH FYA prices (Business retail) </v>
      </c>
      <c r="F3784" s="209">
        <f xml:space="preserve"> Calc!F$1685</f>
        <v>0</v>
      </c>
      <c r="G3784" s="208" t="str">
        <f xml:space="preserve"> Calc!G$1685</f>
        <v>£m</v>
      </c>
      <c r="H3784" s="209"/>
    </row>
    <row r="3785" spans="1:8" hidden="1" outlineLevel="2" x14ac:dyDescent="0.2">
      <c r="A3785" s="3"/>
      <c r="B3785" s="3"/>
      <c r="C3785" s="10"/>
      <c r="D3785" s="11"/>
      <c r="E3785" s="211" t="s">
        <v>1778</v>
      </c>
      <c r="F3785" s="212">
        <f xml:space="preserve"> INDEX( $F$3777:$F$3784,MATCH("*(BR)*", $E$3777:$E$3784,0 ))</f>
        <v>0</v>
      </c>
      <c r="G3785" s="211" t="s">
        <v>199</v>
      </c>
      <c r="H3785" s="4"/>
    </row>
    <row r="3786" spans="1:8" hidden="1" outlineLevel="2" x14ac:dyDescent="0.2"/>
    <row r="3787" spans="1:8" hidden="1" outlineLevel="2" x14ac:dyDescent="0.2"/>
    <row r="3788" spans="1:8" hidden="1" outlineLevel="2" x14ac:dyDescent="0.2">
      <c r="B3788" s="33" t="s">
        <v>1387</v>
      </c>
    </row>
    <row r="3789" spans="1:8" s="208" customFormat="1" hidden="1" outlineLevel="2" x14ac:dyDescent="0.2">
      <c r="A3789" s="217"/>
      <c r="B3789" s="217"/>
      <c r="C3789" s="218"/>
      <c r="D3789" s="219"/>
      <c r="E3789" s="208" t="str">
        <f xml:space="preserve"> Calc!E$1705</f>
        <v xml:space="preserve">Ofwat - PR24 Water trading revenue adjustment not eligible for tax uplift in 2027-28 CPIH FYA prices (WR) </v>
      </c>
      <c r="F3789" s="209">
        <f xml:space="preserve"> Calc!F$1705</f>
        <v>0</v>
      </c>
      <c r="G3789" s="208" t="str">
        <f xml:space="preserve"> Calc!G$1705</f>
        <v>£m</v>
      </c>
      <c r="H3789" s="209"/>
    </row>
    <row r="3790" spans="1:8" s="208" customFormat="1" hidden="1" outlineLevel="2" x14ac:dyDescent="0.2">
      <c r="A3790" s="217"/>
      <c r="B3790" s="217"/>
      <c r="C3790" s="218"/>
      <c r="D3790" s="219"/>
      <c r="E3790" s="208" t="str">
        <f xml:space="preserve"> Calc!E$1706</f>
        <v xml:space="preserve">Ofwat - PR24 Water trading revenue adjustment not eligible for tax uplift in 2027-28 CPIH FYA prices (WN) </v>
      </c>
      <c r="F3790" s="209">
        <f xml:space="preserve"> Calc!F$1706</f>
        <v>0</v>
      </c>
      <c r="G3790" s="208" t="str">
        <f xml:space="preserve"> Calc!G$1706</f>
        <v>£m</v>
      </c>
      <c r="H3790" s="209"/>
    </row>
    <row r="3791" spans="1:8" s="208" customFormat="1" hidden="1" outlineLevel="2" x14ac:dyDescent="0.2">
      <c r="A3791" s="217"/>
      <c r="B3791" s="217"/>
      <c r="C3791" s="218"/>
      <c r="D3791" s="219"/>
      <c r="E3791" s="208" t="str">
        <f xml:space="preserve"> Calc!E$1707</f>
        <v xml:space="preserve">Ofwat - PR24 Water trading revenue adjustment not eligible for tax uplift in 2027-28 CPIH FYA prices (WWN) </v>
      </c>
      <c r="F3791" s="209">
        <f xml:space="preserve"> Calc!F$1707</f>
        <v>0</v>
      </c>
      <c r="G3791" s="208" t="str">
        <f xml:space="preserve"> Calc!G$1707</f>
        <v>£m</v>
      </c>
      <c r="H3791" s="209"/>
    </row>
    <row r="3792" spans="1:8" s="208" customFormat="1" hidden="1" outlineLevel="2" x14ac:dyDescent="0.2">
      <c r="A3792" s="217"/>
      <c r="B3792" s="217"/>
      <c r="C3792" s="218"/>
      <c r="D3792" s="219"/>
      <c r="E3792" s="208" t="str">
        <f xml:space="preserve"> Calc!E$1708</f>
        <v xml:space="preserve">Ofwat - PR24 Water trading revenue adjustment not eligible for tax uplift in 2027-28 CPIH FYA prices (BR) </v>
      </c>
      <c r="F3792" s="209">
        <f xml:space="preserve"> Calc!F$1708</f>
        <v>0</v>
      </c>
      <c r="G3792" s="208" t="str">
        <f xml:space="preserve"> Calc!G$1708</f>
        <v>£m</v>
      </c>
      <c r="H3792" s="209"/>
    </row>
    <row r="3793" spans="1:8" s="208" customFormat="1" hidden="1" outlineLevel="2" x14ac:dyDescent="0.2">
      <c r="A3793" s="217"/>
      <c r="B3793" s="217"/>
      <c r="C3793" s="218"/>
      <c r="D3793" s="219"/>
      <c r="E3793" s="208" t="str">
        <f xml:space="preserve"> Calc!E$1709</f>
        <v xml:space="preserve">Ofwat - PR24 Water trading revenue adjustment not eligible for tax uplift in 2027-28 CPIH FYA prices (ADDN1) </v>
      </c>
      <c r="F3793" s="209">
        <f xml:space="preserve"> Calc!F$1709</f>
        <v>0</v>
      </c>
      <c r="G3793" s="208" t="str">
        <f xml:space="preserve"> Calc!G$1709</f>
        <v>£m</v>
      </c>
      <c r="H3793" s="209"/>
    </row>
    <row r="3794" spans="1:8" s="208" customFormat="1" hidden="1" outlineLevel="2" x14ac:dyDescent="0.2">
      <c r="A3794" s="217"/>
      <c r="B3794" s="217"/>
      <c r="C3794" s="218"/>
      <c r="D3794" s="219"/>
      <c r="E3794" s="208" t="str">
        <f xml:space="preserve"> Calc!E$1710</f>
        <v xml:space="preserve">Ofwat - PR24 Water trading revenue adjustment not eligible for tax uplift in 2027-28 CPIH FYA prices (ADDN2) </v>
      </c>
      <c r="F3794" s="209">
        <f xml:space="preserve"> Calc!F$1710</f>
        <v>0</v>
      </c>
      <c r="G3794" s="208" t="str">
        <f xml:space="preserve"> Calc!G$1710</f>
        <v>£m</v>
      </c>
      <c r="H3794" s="209"/>
    </row>
    <row r="3795" spans="1:8" s="208" customFormat="1" hidden="1" outlineLevel="2" x14ac:dyDescent="0.2">
      <c r="A3795" s="217"/>
      <c r="B3795" s="217"/>
      <c r="C3795" s="218"/>
      <c r="D3795" s="219"/>
      <c r="E3795" s="208" t="str">
        <f xml:space="preserve"> Calc!E$1711</f>
        <v xml:space="preserve">Ofwat - PR24 Water trading revenue adjustment not eligible for tax uplift in 2027-28 CPIH FYA prices (Residential retail) </v>
      </c>
      <c r="F3795" s="209">
        <f xml:space="preserve"> Calc!F$1711</f>
        <v>0</v>
      </c>
      <c r="G3795" s="208" t="str">
        <f xml:space="preserve"> Calc!G$1711</f>
        <v>£m</v>
      </c>
      <c r="H3795" s="209"/>
    </row>
    <row r="3796" spans="1:8" s="208" customFormat="1" hidden="1" outlineLevel="2" x14ac:dyDescent="0.2">
      <c r="A3796" s="217"/>
      <c r="B3796" s="217"/>
      <c r="C3796" s="218"/>
      <c r="D3796" s="219"/>
      <c r="E3796" s="208" t="str">
        <f xml:space="preserve"> Calc!E$1712</f>
        <v xml:space="preserve">Ofwat - PR24 Water trading revenue adjustment not eligible for tax uplift in 2027-28 CPIH FYA prices (Business retail) </v>
      </c>
      <c r="F3796" s="209">
        <f xml:space="preserve"> Calc!F$1712</f>
        <v>0</v>
      </c>
      <c r="G3796" s="208" t="str">
        <f xml:space="preserve"> Calc!G$1712</f>
        <v>£m</v>
      </c>
      <c r="H3796" s="209"/>
    </row>
    <row r="3797" spans="1:8" hidden="1" outlineLevel="2" x14ac:dyDescent="0.2">
      <c r="A3797" s="3"/>
      <c r="B3797" s="3"/>
      <c r="C3797" s="10"/>
      <c r="D3797" s="11"/>
      <c r="E3797" s="211" t="s">
        <v>1387</v>
      </c>
      <c r="F3797" s="212">
        <f xml:space="preserve"> INDEX( $F$3789:$F$3796,MATCH("*(BR)*", $E$3789:$E$3796,0 ))</f>
        <v>0</v>
      </c>
      <c r="G3797" s="211" t="s">
        <v>199</v>
      </c>
      <c r="H3797" s="4"/>
    </row>
    <row r="3798" spans="1:8" hidden="1" outlineLevel="2" x14ac:dyDescent="0.2"/>
    <row r="3799" spans="1:8" hidden="1" outlineLevel="2" x14ac:dyDescent="0.2"/>
    <row r="3800" spans="1:8" hidden="1" outlineLevel="2" x14ac:dyDescent="0.2">
      <c r="B3800" s="33" t="s">
        <v>1591</v>
      </c>
    </row>
    <row r="3801" spans="1:8" s="208" customFormat="1" hidden="1" outlineLevel="2" x14ac:dyDescent="0.2">
      <c r="A3801" s="217"/>
      <c r="B3801" s="217"/>
      <c r="C3801" s="218"/>
      <c r="D3801" s="219"/>
      <c r="E3801" s="208" t="str">
        <f xml:space="preserve"> Calc!E$1732</f>
        <v xml:space="preserve">Ofwat - PR24 Third party services revenue adjustment not eligible for tax uplift in 2027-28 CPIH FYA prices (WR) </v>
      </c>
      <c r="F3801" s="209">
        <f xml:space="preserve"> Calc!F$1732</f>
        <v>0</v>
      </c>
      <c r="G3801" s="208" t="str">
        <f xml:space="preserve"> Calc!G$1732</f>
        <v>£m</v>
      </c>
      <c r="H3801" s="209"/>
    </row>
    <row r="3802" spans="1:8" s="208" customFormat="1" hidden="1" outlineLevel="2" x14ac:dyDescent="0.2">
      <c r="A3802" s="217"/>
      <c r="B3802" s="217"/>
      <c r="C3802" s="218"/>
      <c r="D3802" s="219"/>
      <c r="E3802" s="208" t="str">
        <f xml:space="preserve"> Calc!E$1733</f>
        <v xml:space="preserve">Ofwat - PR24 Third party services revenue adjustment not eligible for tax uplift in 2027-28 CPIH FYA prices (WN) </v>
      </c>
      <c r="F3802" s="209">
        <f xml:space="preserve"> Calc!F$1733</f>
        <v>0</v>
      </c>
      <c r="G3802" s="208" t="str">
        <f xml:space="preserve"> Calc!G$1733</f>
        <v>£m</v>
      </c>
      <c r="H3802" s="209"/>
    </row>
    <row r="3803" spans="1:8" s="208" customFormat="1" hidden="1" outlineLevel="2" x14ac:dyDescent="0.2">
      <c r="A3803" s="217"/>
      <c r="B3803" s="217"/>
      <c r="C3803" s="218"/>
      <c r="D3803" s="219"/>
      <c r="E3803" s="208" t="str">
        <f xml:space="preserve"> Calc!E$1734</f>
        <v xml:space="preserve">Ofwat - PR24 Third party services revenue adjustment not eligible for tax uplift in 2027-28 CPIH FYA prices (WWN) </v>
      </c>
      <c r="F3803" s="209">
        <f xml:space="preserve"> Calc!F$1734</f>
        <v>0</v>
      </c>
      <c r="G3803" s="208" t="str">
        <f xml:space="preserve"> Calc!G$1734</f>
        <v>£m</v>
      </c>
      <c r="H3803" s="209"/>
    </row>
    <row r="3804" spans="1:8" s="208" customFormat="1" hidden="1" outlineLevel="2" x14ac:dyDescent="0.2">
      <c r="A3804" s="217"/>
      <c r="B3804" s="217"/>
      <c r="C3804" s="218"/>
      <c r="D3804" s="219"/>
      <c r="E3804" s="208" t="str">
        <f xml:space="preserve"> Calc!E$1735</f>
        <v xml:space="preserve">Ofwat - PR24 Third party services revenue adjustment not eligible for tax uplift in 2027-28 CPIH FYA prices (BR) </v>
      </c>
      <c r="F3804" s="209">
        <f xml:space="preserve"> Calc!F$1735</f>
        <v>0</v>
      </c>
      <c r="G3804" s="208" t="str">
        <f xml:space="preserve"> Calc!G$1735</f>
        <v>£m</v>
      </c>
      <c r="H3804" s="209"/>
    </row>
    <row r="3805" spans="1:8" s="208" customFormat="1" hidden="1" outlineLevel="2" x14ac:dyDescent="0.2">
      <c r="A3805" s="217"/>
      <c r="B3805" s="217"/>
      <c r="C3805" s="218"/>
      <c r="D3805" s="219"/>
      <c r="E3805" s="208" t="str">
        <f xml:space="preserve"> Calc!E$1736</f>
        <v xml:space="preserve">Ofwat - PR24 Third party services revenue adjustment not eligible for tax uplift in 2027-28 CPIH FYA prices (ADDN1) </v>
      </c>
      <c r="F3805" s="209">
        <f xml:space="preserve"> Calc!F$1736</f>
        <v>0</v>
      </c>
      <c r="G3805" s="208" t="str">
        <f xml:space="preserve"> Calc!G$1736</f>
        <v>£m</v>
      </c>
      <c r="H3805" s="209"/>
    </row>
    <row r="3806" spans="1:8" s="208" customFormat="1" hidden="1" outlineLevel="2" x14ac:dyDescent="0.2">
      <c r="A3806" s="217"/>
      <c r="B3806" s="217"/>
      <c r="C3806" s="218"/>
      <c r="D3806" s="219"/>
      <c r="E3806" s="208" t="str">
        <f xml:space="preserve"> Calc!E$1737</f>
        <v xml:space="preserve">Ofwat - PR24 Third party services revenue adjustment not eligible for tax uplift in 2027-28 CPIH FYA prices (ADDN2) </v>
      </c>
      <c r="F3806" s="209">
        <f xml:space="preserve"> Calc!F$1737</f>
        <v>0</v>
      </c>
      <c r="G3806" s="208" t="str">
        <f xml:space="preserve"> Calc!G$1737</f>
        <v>£m</v>
      </c>
      <c r="H3806" s="209"/>
    </row>
    <row r="3807" spans="1:8" s="208" customFormat="1" hidden="1" outlineLevel="2" x14ac:dyDescent="0.2">
      <c r="A3807" s="217"/>
      <c r="B3807" s="217"/>
      <c r="C3807" s="218"/>
      <c r="D3807" s="219"/>
      <c r="E3807" s="208" t="str">
        <f xml:space="preserve"> Calc!E$1738</f>
        <v xml:space="preserve">Ofwat - PR24 Third party services revenue adjustment not eligible for tax uplift in 2027-28 CPIH FYA prices (Residential retail) </v>
      </c>
      <c r="F3807" s="209">
        <f xml:space="preserve"> Calc!F$1738</f>
        <v>0</v>
      </c>
      <c r="G3807" s="208" t="str">
        <f xml:space="preserve"> Calc!G$1738</f>
        <v>£m</v>
      </c>
      <c r="H3807" s="209"/>
    </row>
    <row r="3808" spans="1:8" s="208" customFormat="1" hidden="1" outlineLevel="2" x14ac:dyDescent="0.2">
      <c r="A3808" s="217"/>
      <c r="B3808" s="217"/>
      <c r="C3808" s="218"/>
      <c r="D3808" s="219"/>
      <c r="E3808" s="208" t="str">
        <f xml:space="preserve"> Calc!E$1739</f>
        <v xml:space="preserve">Ofwat - PR24 Third party services revenue adjustment not eligible for tax uplift in 2027-28 CPIH FYA prices (Business retail) </v>
      </c>
      <c r="F3808" s="209">
        <f xml:space="preserve"> Calc!F$1739</f>
        <v>0</v>
      </c>
      <c r="G3808" s="208" t="str">
        <f xml:space="preserve"> Calc!G$1739</f>
        <v>£m</v>
      </c>
      <c r="H3808" s="209"/>
    </row>
    <row r="3809" spans="1:8" hidden="1" outlineLevel="2" x14ac:dyDescent="0.2">
      <c r="A3809" s="3"/>
      <c r="B3809" s="3"/>
      <c r="C3809" s="10"/>
      <c r="D3809" s="11"/>
      <c r="E3809" s="211" t="s">
        <v>1591</v>
      </c>
      <c r="F3809" s="212">
        <f xml:space="preserve"> INDEX( $F$3801:$F$3808,MATCH("*(BR)*", $E$3801:$E$3808,0 ))</f>
        <v>0</v>
      </c>
      <c r="G3809" s="211" t="s">
        <v>199</v>
      </c>
      <c r="H3809" s="4"/>
    </row>
    <row r="3810" spans="1:8" hidden="1" outlineLevel="2" x14ac:dyDescent="0.2"/>
    <row r="3811" spans="1:8" hidden="1" outlineLevel="2" x14ac:dyDescent="0.2"/>
    <row r="3812" spans="1:8" hidden="1" outlineLevel="2" x14ac:dyDescent="0.2">
      <c r="B3812" s="33" t="s">
        <v>2904</v>
      </c>
    </row>
    <row r="3813" spans="1:8" s="208" customFormat="1" hidden="1" outlineLevel="2" x14ac:dyDescent="0.2">
      <c r="A3813" s="217"/>
      <c r="B3813" s="217"/>
      <c r="C3813" s="218"/>
      <c r="D3813" s="219"/>
      <c r="E3813" s="208" t="str">
        <f xml:space="preserve"> Calc!E$1759</f>
        <v xml:space="preserve">Ofwat - PR24 Cost of new debt revenue adjustment not eligible for tax uplift in 2027-28 CPIH FYA prices (WR) </v>
      </c>
      <c r="F3813" s="209">
        <f xml:space="preserve"> Calc!F$1759</f>
        <v>0</v>
      </c>
      <c r="G3813" s="208" t="str">
        <f xml:space="preserve"> Calc!G$1759</f>
        <v>£m</v>
      </c>
      <c r="H3813" s="209"/>
    </row>
    <row r="3814" spans="1:8" s="208" customFormat="1" hidden="1" outlineLevel="2" x14ac:dyDescent="0.2">
      <c r="A3814" s="217"/>
      <c r="B3814" s="217"/>
      <c r="C3814" s="218"/>
      <c r="D3814" s="219"/>
      <c r="E3814" s="208" t="str">
        <f xml:space="preserve"> Calc!E$1760</f>
        <v xml:space="preserve">Ofwat - PR24 Cost of new debt revenue adjustment not eligible for tax uplift in 2027-28 CPIH FYA prices (WN) </v>
      </c>
      <c r="F3814" s="209">
        <f xml:space="preserve"> Calc!F$1760</f>
        <v>0</v>
      </c>
      <c r="G3814" s="208" t="str">
        <f xml:space="preserve"> Calc!G$1760</f>
        <v>£m</v>
      </c>
      <c r="H3814" s="209"/>
    </row>
    <row r="3815" spans="1:8" s="208" customFormat="1" hidden="1" outlineLevel="2" x14ac:dyDescent="0.2">
      <c r="A3815" s="217"/>
      <c r="B3815" s="217"/>
      <c r="C3815" s="218"/>
      <c r="D3815" s="219"/>
      <c r="E3815" s="208" t="str">
        <f xml:space="preserve"> Calc!E$1761</f>
        <v xml:space="preserve">Ofwat - PR24 Cost of new debt revenue adjustment not eligible for tax uplift in 2027-28 CPIH FYA prices (WWN) </v>
      </c>
      <c r="F3815" s="209">
        <f xml:space="preserve"> Calc!F$1761</f>
        <v>0</v>
      </c>
      <c r="G3815" s="208" t="str">
        <f xml:space="preserve"> Calc!G$1761</f>
        <v>£m</v>
      </c>
      <c r="H3815" s="209"/>
    </row>
    <row r="3816" spans="1:8" s="208" customFormat="1" hidden="1" outlineLevel="2" x14ac:dyDescent="0.2">
      <c r="A3816" s="217"/>
      <c r="B3816" s="217"/>
      <c r="C3816" s="218"/>
      <c r="D3816" s="219"/>
      <c r="E3816" s="208" t="str">
        <f xml:space="preserve"> Calc!E$1762</f>
        <v xml:space="preserve">Ofwat - PR24 Cost of new debt revenue adjustment not eligible for tax uplift in 2027-28 CPIH FYA prices (BR) </v>
      </c>
      <c r="F3816" s="209">
        <f xml:space="preserve"> Calc!F$1762</f>
        <v>0</v>
      </c>
      <c r="G3816" s="208" t="str">
        <f xml:space="preserve"> Calc!G$1762</f>
        <v>£m</v>
      </c>
      <c r="H3816" s="209"/>
    </row>
    <row r="3817" spans="1:8" s="208" customFormat="1" hidden="1" outlineLevel="2" x14ac:dyDescent="0.2">
      <c r="A3817" s="217"/>
      <c r="B3817" s="217"/>
      <c r="C3817" s="218"/>
      <c r="D3817" s="219"/>
      <c r="E3817" s="208" t="str">
        <f xml:space="preserve"> Calc!E$1763</f>
        <v xml:space="preserve">Ofwat - PR24 Cost of new debt revenue adjustment not eligible for tax uplift in 2027-28 CPIH FYA prices (ADDN1) </v>
      </c>
      <c r="F3817" s="209">
        <f xml:space="preserve"> Calc!F$1763</f>
        <v>0</v>
      </c>
      <c r="G3817" s="208" t="str">
        <f xml:space="preserve"> Calc!G$1763</f>
        <v>£m</v>
      </c>
      <c r="H3817" s="209"/>
    </row>
    <row r="3818" spans="1:8" s="208" customFormat="1" hidden="1" outlineLevel="2" x14ac:dyDescent="0.2">
      <c r="A3818" s="217"/>
      <c r="B3818" s="217"/>
      <c r="C3818" s="218"/>
      <c r="D3818" s="219"/>
      <c r="E3818" s="208" t="str">
        <f xml:space="preserve"> Calc!E$1764</f>
        <v xml:space="preserve">Ofwat - PR24 Cost of new debt revenue adjustment not eligible for tax uplift in 2027-28 CPIH FYA prices (ADDN2) </v>
      </c>
      <c r="F3818" s="209">
        <f xml:space="preserve"> Calc!F$1764</f>
        <v>0</v>
      </c>
      <c r="G3818" s="208" t="str">
        <f xml:space="preserve"> Calc!G$1764</f>
        <v>£m</v>
      </c>
      <c r="H3818" s="209"/>
    </row>
    <row r="3819" spans="1:8" s="208" customFormat="1" hidden="1" outlineLevel="2" x14ac:dyDescent="0.2">
      <c r="A3819" s="217"/>
      <c r="B3819" s="217"/>
      <c r="C3819" s="218"/>
      <c r="D3819" s="219"/>
      <c r="E3819" s="208" t="str">
        <f xml:space="preserve"> Calc!E$1765</f>
        <v xml:space="preserve">Ofwat - PR24 Cost of new debt revenue adjustment not eligible for tax uplift in 2027-28 CPIH FYA prices (Residential retail) </v>
      </c>
      <c r="F3819" s="209">
        <f xml:space="preserve"> Calc!F$1765</f>
        <v>0</v>
      </c>
      <c r="G3819" s="208" t="str">
        <f xml:space="preserve"> Calc!G$1765</f>
        <v>£m</v>
      </c>
      <c r="H3819" s="209"/>
    </row>
    <row r="3820" spans="1:8" s="208" customFormat="1" hidden="1" outlineLevel="2" x14ac:dyDescent="0.2">
      <c r="A3820" s="217"/>
      <c r="B3820" s="217"/>
      <c r="C3820" s="218"/>
      <c r="D3820" s="219"/>
      <c r="E3820" s="208" t="str">
        <f xml:space="preserve"> Calc!E$1766</f>
        <v xml:space="preserve">Ofwat - PR24 Cost of new debt revenue adjustment not eligible for tax uplift in 2027-28 CPIH FYA prices (Business retail) </v>
      </c>
      <c r="F3820" s="209">
        <f xml:space="preserve"> Calc!F$1766</f>
        <v>0</v>
      </c>
      <c r="G3820" s="208" t="str">
        <f xml:space="preserve"> Calc!G$1766</f>
        <v>£m</v>
      </c>
      <c r="H3820" s="209"/>
    </row>
    <row r="3821" spans="1:8" hidden="1" outlineLevel="2" x14ac:dyDescent="0.2">
      <c r="A3821" s="3"/>
      <c r="B3821" s="3"/>
      <c r="C3821" s="10"/>
      <c r="D3821" s="11"/>
      <c r="E3821" s="211" t="s">
        <v>2904</v>
      </c>
      <c r="F3821" s="212">
        <f xml:space="preserve"> INDEX( $F$3813:$F$3820,MATCH("*(BR)*", $E$3813:$E$3820,0 ))</f>
        <v>0</v>
      </c>
      <c r="G3821" s="211" t="s">
        <v>199</v>
      </c>
      <c r="H3821" s="4"/>
    </row>
    <row r="3822" spans="1:8" hidden="1" outlineLevel="2" x14ac:dyDescent="0.2"/>
    <row r="3823" spans="1:8" hidden="1" outlineLevel="2" x14ac:dyDescent="0.2"/>
    <row r="3824" spans="1:8" hidden="1" outlineLevel="2" x14ac:dyDescent="0.2">
      <c r="B3824" s="33" t="s">
        <v>1965</v>
      </c>
    </row>
    <row r="3825" spans="1:8" s="208" customFormat="1" hidden="1" outlineLevel="2" x14ac:dyDescent="0.2">
      <c r="A3825" s="217"/>
      <c r="B3825" s="217"/>
      <c r="C3825" s="218"/>
      <c r="D3825" s="219"/>
      <c r="E3825" s="208" t="str">
        <f xml:space="preserve"> Calc!E$1813</f>
        <v xml:space="preserve">Ofwat - PR24 Totex costs revenue adjustment not eligible for tax uplift in 2027-28 CPIH FYA prices (WR) </v>
      </c>
      <c r="F3825" s="209">
        <f xml:space="preserve"> Calc!F$1813</f>
        <v>0</v>
      </c>
      <c r="G3825" s="208" t="str">
        <f xml:space="preserve"> Calc!G$1813</f>
        <v>£m</v>
      </c>
      <c r="H3825" s="209"/>
    </row>
    <row r="3826" spans="1:8" s="208" customFormat="1" hidden="1" outlineLevel="2" x14ac:dyDescent="0.2">
      <c r="A3826" s="217"/>
      <c r="B3826" s="217"/>
      <c r="C3826" s="218"/>
      <c r="D3826" s="219"/>
      <c r="E3826" s="208" t="str">
        <f xml:space="preserve"> Calc!E$1814</f>
        <v xml:space="preserve">Ofwat - PR24 Totex costs revenue adjustment not eligible for tax uplift in 2027-28 CPIH FYA prices (WN) </v>
      </c>
      <c r="F3826" s="209">
        <f xml:space="preserve"> Calc!F$1814</f>
        <v>0</v>
      </c>
      <c r="G3826" s="208" t="str">
        <f xml:space="preserve"> Calc!G$1814</f>
        <v>£m</v>
      </c>
      <c r="H3826" s="209"/>
    </row>
    <row r="3827" spans="1:8" s="208" customFormat="1" hidden="1" outlineLevel="2" x14ac:dyDescent="0.2">
      <c r="A3827" s="217"/>
      <c r="B3827" s="217"/>
      <c r="C3827" s="218"/>
      <c r="D3827" s="219"/>
      <c r="E3827" s="208" t="str">
        <f xml:space="preserve"> Calc!E$1815</f>
        <v xml:space="preserve">Ofwat - PR24 Totex costs revenue adjustment not eligible for tax uplift in 2027-28 CPIH FYA prices (WWN) </v>
      </c>
      <c r="F3827" s="209">
        <f xml:space="preserve"> Calc!F$1815</f>
        <v>0</v>
      </c>
      <c r="G3827" s="208" t="str">
        <f xml:space="preserve"> Calc!G$1815</f>
        <v>£m</v>
      </c>
      <c r="H3827" s="209"/>
    </row>
    <row r="3828" spans="1:8" s="208" customFormat="1" hidden="1" outlineLevel="2" x14ac:dyDescent="0.2">
      <c r="A3828" s="217"/>
      <c r="B3828" s="217"/>
      <c r="C3828" s="218"/>
      <c r="D3828" s="219"/>
      <c r="E3828" s="208" t="str">
        <f xml:space="preserve"> Calc!E$1816</f>
        <v xml:space="preserve">Ofwat - PR24 Totex costs revenue adjustment not eligible for tax uplift in 2027-28 CPIH FYA prices (BR) </v>
      </c>
      <c r="F3828" s="209">
        <f xml:space="preserve"> Calc!F$1816</f>
        <v>0</v>
      </c>
      <c r="G3828" s="208" t="str">
        <f xml:space="preserve"> Calc!G$1816</f>
        <v>£m</v>
      </c>
      <c r="H3828" s="209"/>
    </row>
    <row r="3829" spans="1:8" s="208" customFormat="1" hidden="1" outlineLevel="2" x14ac:dyDescent="0.2">
      <c r="A3829" s="217"/>
      <c r="B3829" s="217"/>
      <c r="C3829" s="218"/>
      <c r="D3829" s="219"/>
      <c r="E3829" s="208" t="str">
        <f xml:space="preserve"> Calc!E$1817</f>
        <v xml:space="preserve">Ofwat - PR24 Totex costs revenue adjustment not eligible for tax uplift in 2027-28 CPIH FYA prices (ADDN1) </v>
      </c>
      <c r="F3829" s="209">
        <f xml:space="preserve"> Calc!F$1817</f>
        <v>0</v>
      </c>
      <c r="G3829" s="208" t="str">
        <f xml:space="preserve"> Calc!G$1817</f>
        <v>£m</v>
      </c>
      <c r="H3829" s="209"/>
    </row>
    <row r="3830" spans="1:8" s="208" customFormat="1" hidden="1" outlineLevel="2" x14ac:dyDescent="0.2">
      <c r="A3830" s="217"/>
      <c r="B3830" s="217"/>
      <c r="C3830" s="218"/>
      <c r="D3830" s="219"/>
      <c r="E3830" s="208" t="str">
        <f xml:space="preserve"> Calc!E$1818</f>
        <v xml:space="preserve">Ofwat - PR24 Totex costs revenue adjustment not eligible for tax uplift in 2027-28 CPIH FYA prices (ADDN2) </v>
      </c>
      <c r="F3830" s="209">
        <f xml:space="preserve"> Calc!F$1818</f>
        <v>0</v>
      </c>
      <c r="G3830" s="208" t="str">
        <f xml:space="preserve"> Calc!G$1818</f>
        <v>£m</v>
      </c>
      <c r="H3830" s="209"/>
    </row>
    <row r="3831" spans="1:8" s="208" customFormat="1" hidden="1" outlineLevel="2" x14ac:dyDescent="0.2">
      <c r="A3831" s="217"/>
      <c r="B3831" s="217"/>
      <c r="C3831" s="218"/>
      <c r="D3831" s="219"/>
      <c r="E3831" s="208" t="str">
        <f xml:space="preserve"> Calc!E$1819</f>
        <v xml:space="preserve">Ofwat - PR24 Totex costs revenue adjustment not eligible for tax uplift in 2027-28 CPIH FYA prices (Residential retail) </v>
      </c>
      <c r="F3831" s="209">
        <f xml:space="preserve"> Calc!F$1819</f>
        <v>0</v>
      </c>
      <c r="G3831" s="208" t="str">
        <f xml:space="preserve"> Calc!G$1819</f>
        <v>£m</v>
      </c>
      <c r="H3831" s="209"/>
    </row>
    <row r="3832" spans="1:8" s="208" customFormat="1" hidden="1" outlineLevel="2" x14ac:dyDescent="0.2">
      <c r="A3832" s="217"/>
      <c r="B3832" s="217"/>
      <c r="C3832" s="218"/>
      <c r="D3832" s="219"/>
      <c r="E3832" s="208" t="str">
        <f xml:space="preserve"> Calc!E$1820</f>
        <v xml:space="preserve">Ofwat - PR24 Totex costs revenue adjustment not eligible for tax uplift in 2027-28 CPIH FYA prices (Business retail) </v>
      </c>
      <c r="F3832" s="209">
        <f xml:space="preserve"> Calc!F$1820</f>
        <v>0</v>
      </c>
      <c r="G3832" s="208" t="str">
        <f xml:space="preserve"> Calc!G$1820</f>
        <v>£m</v>
      </c>
      <c r="H3832" s="209"/>
    </row>
    <row r="3833" spans="1:8" hidden="1" outlineLevel="2" x14ac:dyDescent="0.2">
      <c r="A3833" s="3"/>
      <c r="B3833" s="3"/>
      <c r="C3833" s="10"/>
      <c r="D3833" s="11"/>
      <c r="E3833" s="211" t="s">
        <v>1965</v>
      </c>
      <c r="F3833" s="212">
        <f xml:space="preserve"> INDEX( $F$3825:$F$3832,MATCH("*(BR)*", $E$3825:$E$3832,0 ))</f>
        <v>0</v>
      </c>
      <c r="G3833" s="211" t="s">
        <v>199</v>
      </c>
      <c r="H3833" s="4"/>
    </row>
    <row r="3834" spans="1:8" hidden="1" outlineLevel="2" x14ac:dyDescent="0.2"/>
    <row r="3835" spans="1:8" hidden="1" outlineLevel="2" x14ac:dyDescent="0.2"/>
    <row r="3836" spans="1:8" hidden="1" outlineLevel="2" x14ac:dyDescent="0.2">
      <c r="B3836" s="33" t="s">
        <v>2728</v>
      </c>
    </row>
    <row r="3837" spans="1:8" s="208" customFormat="1" hidden="1" outlineLevel="2" x14ac:dyDescent="0.2">
      <c r="A3837" s="217"/>
      <c r="B3837" s="217"/>
      <c r="C3837" s="218"/>
      <c r="D3837" s="219"/>
      <c r="E3837" s="208" t="str">
        <f xml:space="preserve"> Calc!E$1840</f>
        <v xml:space="preserve">Ofwat - PR24 Tax revenue adjustment not eligible for tax uplift in 2027-28 CPIH FYA prices (WR) </v>
      </c>
      <c r="F3837" s="209">
        <f xml:space="preserve"> Calc!F$1840</f>
        <v>0</v>
      </c>
      <c r="G3837" s="208" t="str">
        <f xml:space="preserve"> Calc!G$1840</f>
        <v>£m</v>
      </c>
      <c r="H3837" s="209"/>
    </row>
    <row r="3838" spans="1:8" s="208" customFormat="1" hidden="1" outlineLevel="2" x14ac:dyDescent="0.2">
      <c r="A3838" s="217"/>
      <c r="B3838" s="217"/>
      <c r="C3838" s="218"/>
      <c r="D3838" s="219"/>
      <c r="E3838" s="208" t="str">
        <f xml:space="preserve"> Calc!E$1841</f>
        <v xml:space="preserve">Ofwat - PR24 Tax revenue adjustment not eligible for tax uplift in 2027-28 CPIH FYA prices (WN) </v>
      </c>
      <c r="F3838" s="209">
        <f xml:space="preserve"> Calc!F$1841</f>
        <v>0</v>
      </c>
      <c r="G3838" s="208" t="str">
        <f xml:space="preserve"> Calc!G$1841</f>
        <v>£m</v>
      </c>
      <c r="H3838" s="209"/>
    </row>
    <row r="3839" spans="1:8" s="208" customFormat="1" hidden="1" outlineLevel="2" x14ac:dyDescent="0.2">
      <c r="A3839" s="217"/>
      <c r="B3839" s="217"/>
      <c r="C3839" s="218"/>
      <c r="D3839" s="219"/>
      <c r="E3839" s="208" t="str">
        <f xml:space="preserve"> Calc!E$1842</f>
        <v xml:space="preserve">Ofwat - PR24 Tax revenue adjustment not eligible for tax uplift in 2027-28 CPIH FYA prices (WWN) </v>
      </c>
      <c r="F3839" s="209">
        <f xml:space="preserve"> Calc!F$1842</f>
        <v>0</v>
      </c>
      <c r="G3839" s="208" t="str">
        <f xml:space="preserve"> Calc!G$1842</f>
        <v>£m</v>
      </c>
      <c r="H3839" s="209"/>
    </row>
    <row r="3840" spans="1:8" s="208" customFormat="1" hidden="1" outlineLevel="2" x14ac:dyDescent="0.2">
      <c r="A3840" s="217"/>
      <c r="B3840" s="217"/>
      <c r="C3840" s="218"/>
      <c r="D3840" s="219"/>
      <c r="E3840" s="208" t="str">
        <f xml:space="preserve"> Calc!E$1843</f>
        <v xml:space="preserve">Ofwat - PR24 Tax revenue adjustment not eligible for tax uplift in 2027-28 CPIH FYA prices (BR) </v>
      </c>
      <c r="F3840" s="209">
        <f xml:space="preserve"> Calc!F$1843</f>
        <v>0</v>
      </c>
      <c r="G3840" s="208" t="str">
        <f xml:space="preserve"> Calc!G$1843</f>
        <v>£m</v>
      </c>
      <c r="H3840" s="209"/>
    </row>
    <row r="3841" spans="1:8" s="208" customFormat="1" hidden="1" outlineLevel="2" x14ac:dyDescent="0.2">
      <c r="A3841" s="217"/>
      <c r="B3841" s="217"/>
      <c r="C3841" s="218"/>
      <c r="D3841" s="219"/>
      <c r="E3841" s="208" t="str">
        <f xml:space="preserve"> Calc!E$1844</f>
        <v xml:space="preserve">Ofwat - PR24 Tax revenue adjustment not eligible for tax uplift in 2027-28 CPIH FYA prices (ADDN1) </v>
      </c>
      <c r="F3841" s="209">
        <f xml:space="preserve"> Calc!F$1844</f>
        <v>0</v>
      </c>
      <c r="G3841" s="208" t="str">
        <f xml:space="preserve"> Calc!G$1844</f>
        <v>£m</v>
      </c>
      <c r="H3841" s="209"/>
    </row>
    <row r="3842" spans="1:8" s="208" customFormat="1" hidden="1" outlineLevel="2" x14ac:dyDescent="0.2">
      <c r="A3842" s="217"/>
      <c r="B3842" s="217"/>
      <c r="C3842" s="218"/>
      <c r="D3842" s="219"/>
      <c r="E3842" s="208" t="str">
        <f xml:space="preserve"> Calc!E$1845</f>
        <v xml:space="preserve">Ofwat - PR24 Tax revenue adjustment not eligible for tax uplift in 2027-28 CPIH FYA prices (ADDN2) </v>
      </c>
      <c r="F3842" s="209">
        <f xml:space="preserve"> Calc!F$1845</f>
        <v>0</v>
      </c>
      <c r="G3842" s="208" t="str">
        <f xml:space="preserve"> Calc!G$1845</f>
        <v>£m</v>
      </c>
      <c r="H3842" s="209"/>
    </row>
    <row r="3843" spans="1:8" s="208" customFormat="1" hidden="1" outlineLevel="2" x14ac:dyDescent="0.2">
      <c r="A3843" s="217"/>
      <c r="B3843" s="217"/>
      <c r="C3843" s="218"/>
      <c r="D3843" s="219"/>
      <c r="E3843" s="208" t="str">
        <f xml:space="preserve"> Calc!E$1846</f>
        <v xml:space="preserve">Ofwat - PR24 Tax revenue adjustment not eligible for tax uplift in 2027-28 CPIH FYA prices (Residential retail) </v>
      </c>
      <c r="F3843" s="209">
        <f xml:space="preserve"> Calc!F$1846</f>
        <v>0</v>
      </c>
      <c r="G3843" s="208" t="str">
        <f xml:space="preserve"> Calc!G$1846</f>
        <v>£m</v>
      </c>
      <c r="H3843" s="209"/>
    </row>
    <row r="3844" spans="1:8" s="208" customFormat="1" hidden="1" outlineLevel="2" x14ac:dyDescent="0.2">
      <c r="A3844" s="217"/>
      <c r="B3844" s="217"/>
      <c r="C3844" s="218"/>
      <c r="D3844" s="219"/>
      <c r="E3844" s="208" t="str">
        <f xml:space="preserve"> Calc!E$1847</f>
        <v xml:space="preserve">Ofwat - PR24 Tax revenue adjustment not eligible for tax uplift in 2027-28 CPIH FYA prices (Business retail) </v>
      </c>
      <c r="F3844" s="209">
        <f xml:space="preserve"> Calc!F$1847</f>
        <v>0</v>
      </c>
      <c r="G3844" s="208" t="str">
        <f xml:space="preserve"> Calc!G$1847</f>
        <v>£m</v>
      </c>
      <c r="H3844" s="209"/>
    </row>
    <row r="3845" spans="1:8" hidden="1" outlineLevel="2" x14ac:dyDescent="0.2">
      <c r="A3845" s="3"/>
      <c r="B3845" s="3"/>
      <c r="C3845" s="10"/>
      <c r="D3845" s="11"/>
      <c r="E3845" s="211" t="s">
        <v>2728</v>
      </c>
      <c r="F3845" s="212">
        <f xml:space="preserve"> INDEX( $F$3837:$F$3844,MATCH("*(BR)*", $E$3837:$E$3844,0 ))</f>
        <v>0</v>
      </c>
      <c r="G3845" s="211" t="s">
        <v>199</v>
      </c>
      <c r="H3845" s="4"/>
    </row>
    <row r="3846" spans="1:8" hidden="1" outlineLevel="2" x14ac:dyDescent="0.2"/>
    <row r="3847" spans="1:8" hidden="1" outlineLevel="2" x14ac:dyDescent="0.2"/>
    <row r="3848" spans="1:8" hidden="1" outlineLevel="2" x14ac:dyDescent="0.2">
      <c r="B3848" s="33" t="s">
        <v>1779</v>
      </c>
    </row>
    <row r="3849" spans="1:8" s="208" customFormat="1" hidden="1" outlineLevel="2" x14ac:dyDescent="0.2">
      <c r="A3849" s="217"/>
      <c r="B3849" s="217"/>
      <c r="C3849" s="218"/>
      <c r="D3849" s="219"/>
      <c r="E3849" s="208" t="str">
        <f xml:space="preserve"> Calc!E$1867</f>
        <v xml:space="preserve">Ofwat - PR24 Real price effects revenue adjustment not eligible for tax uplift in 2027-28 CPIH FYA prices (WR) </v>
      </c>
      <c r="F3849" s="209">
        <f xml:space="preserve"> Calc!F$1867</f>
        <v>0</v>
      </c>
      <c r="G3849" s="208" t="str">
        <f xml:space="preserve"> Calc!G$1867</f>
        <v>£m</v>
      </c>
      <c r="H3849" s="209"/>
    </row>
    <row r="3850" spans="1:8" s="208" customFormat="1" hidden="1" outlineLevel="2" x14ac:dyDescent="0.2">
      <c r="A3850" s="217"/>
      <c r="B3850" s="217"/>
      <c r="C3850" s="218"/>
      <c r="D3850" s="219"/>
      <c r="E3850" s="208" t="str">
        <f xml:space="preserve"> Calc!E$1868</f>
        <v xml:space="preserve">Ofwat - PR24 Real price effects revenue adjustment not eligible for tax uplift in 2027-28 CPIH FYA prices (WN) </v>
      </c>
      <c r="F3850" s="209">
        <f xml:space="preserve"> Calc!F$1868</f>
        <v>0</v>
      </c>
      <c r="G3850" s="208" t="str">
        <f xml:space="preserve"> Calc!G$1868</f>
        <v>£m</v>
      </c>
      <c r="H3850" s="209"/>
    </row>
    <row r="3851" spans="1:8" s="208" customFormat="1" hidden="1" outlineLevel="2" x14ac:dyDescent="0.2">
      <c r="A3851" s="217"/>
      <c r="B3851" s="217"/>
      <c r="C3851" s="218"/>
      <c r="D3851" s="219"/>
      <c r="E3851" s="208" t="str">
        <f xml:space="preserve"> Calc!E$1869</f>
        <v xml:space="preserve">Ofwat - PR24 Real price effects revenue adjustment not eligible for tax uplift in 2027-28 CPIH FYA prices (WWN) </v>
      </c>
      <c r="F3851" s="209">
        <f xml:space="preserve"> Calc!F$1869</f>
        <v>0</v>
      </c>
      <c r="G3851" s="208" t="str">
        <f xml:space="preserve"> Calc!G$1869</f>
        <v>£m</v>
      </c>
      <c r="H3851" s="209"/>
    </row>
    <row r="3852" spans="1:8" s="208" customFormat="1" hidden="1" outlineLevel="2" x14ac:dyDescent="0.2">
      <c r="A3852" s="217"/>
      <c r="B3852" s="217"/>
      <c r="C3852" s="218"/>
      <c r="D3852" s="219"/>
      <c r="E3852" s="208" t="str">
        <f xml:space="preserve"> Calc!E$1870</f>
        <v xml:space="preserve">Ofwat - PR24 Real price effects revenue adjustment not eligible for tax uplift in 2027-28 CPIH FYA prices (BR) </v>
      </c>
      <c r="F3852" s="209">
        <f xml:space="preserve"> Calc!F$1870</f>
        <v>0</v>
      </c>
      <c r="G3852" s="208" t="str">
        <f xml:space="preserve"> Calc!G$1870</f>
        <v>£m</v>
      </c>
      <c r="H3852" s="209"/>
    </row>
    <row r="3853" spans="1:8" s="208" customFormat="1" hidden="1" outlineLevel="2" x14ac:dyDescent="0.2">
      <c r="A3853" s="217"/>
      <c r="B3853" s="217"/>
      <c r="C3853" s="218"/>
      <c r="D3853" s="219"/>
      <c r="E3853" s="208" t="str">
        <f xml:space="preserve"> Calc!E$1871</f>
        <v xml:space="preserve">Ofwat - PR24 Real price effects revenue adjustment not eligible for tax uplift in 2027-28 CPIH FYA prices (ADDN1) </v>
      </c>
      <c r="F3853" s="209">
        <f xml:space="preserve"> Calc!F$1871</f>
        <v>0</v>
      </c>
      <c r="G3853" s="208" t="str">
        <f xml:space="preserve"> Calc!G$1871</f>
        <v>£m</v>
      </c>
      <c r="H3853" s="209"/>
    </row>
    <row r="3854" spans="1:8" s="208" customFormat="1" hidden="1" outlineLevel="2" x14ac:dyDescent="0.2">
      <c r="A3854" s="217"/>
      <c r="B3854" s="217"/>
      <c r="C3854" s="218"/>
      <c r="D3854" s="219"/>
      <c r="E3854" s="208" t="str">
        <f xml:space="preserve"> Calc!E$1872</f>
        <v xml:space="preserve">Ofwat - PR24 Real price effects revenue adjustment not eligible for tax uplift in 2027-28 CPIH FYA prices (ADDN2) </v>
      </c>
      <c r="F3854" s="209">
        <f xml:space="preserve"> Calc!F$1872</f>
        <v>0</v>
      </c>
      <c r="G3854" s="208" t="str">
        <f xml:space="preserve"> Calc!G$1872</f>
        <v>£m</v>
      </c>
      <c r="H3854" s="209"/>
    </row>
    <row r="3855" spans="1:8" s="208" customFormat="1" hidden="1" outlineLevel="2" x14ac:dyDescent="0.2">
      <c r="A3855" s="217"/>
      <c r="B3855" s="217"/>
      <c r="C3855" s="218"/>
      <c r="D3855" s="219"/>
      <c r="E3855" s="208" t="str">
        <f xml:space="preserve"> Calc!E$1873</f>
        <v xml:space="preserve">Ofwat - PR24 Real price effects revenue adjustment not eligible for tax uplift in 2027-28 CPIH FYA prices (Residential retail) </v>
      </c>
      <c r="F3855" s="209">
        <f xml:space="preserve"> Calc!F$1873</f>
        <v>0</v>
      </c>
      <c r="G3855" s="208" t="str">
        <f xml:space="preserve"> Calc!G$1873</f>
        <v>£m</v>
      </c>
      <c r="H3855" s="209"/>
    </row>
    <row r="3856" spans="1:8" s="208" customFormat="1" hidden="1" outlineLevel="2" x14ac:dyDescent="0.2">
      <c r="A3856" s="217"/>
      <c r="B3856" s="217"/>
      <c r="C3856" s="218"/>
      <c r="D3856" s="219"/>
      <c r="E3856" s="208" t="str">
        <f xml:space="preserve"> Calc!E$1874</f>
        <v xml:space="preserve">Ofwat - PR24 Real price effects revenue adjustment not eligible for tax uplift in 2027-28 CPIH FYA prices (Business retail) </v>
      </c>
      <c r="F3856" s="209">
        <f xml:space="preserve"> Calc!F$1874</f>
        <v>0</v>
      </c>
      <c r="G3856" s="208" t="str">
        <f xml:space="preserve"> Calc!G$1874</f>
        <v>£m</v>
      </c>
      <c r="H3856" s="209"/>
    </row>
    <row r="3857" spans="1:8" hidden="1" outlineLevel="2" x14ac:dyDescent="0.2">
      <c r="A3857" s="3"/>
      <c r="B3857" s="3"/>
      <c r="C3857" s="10"/>
      <c r="D3857" s="11"/>
      <c r="E3857" s="211" t="s">
        <v>1779</v>
      </c>
      <c r="F3857" s="212">
        <f xml:space="preserve"> INDEX( $F$3849:$F$3856,MATCH("*(BR)*", $E$3849:$E$3856,0 ))</f>
        <v>0</v>
      </c>
      <c r="G3857" s="211" t="s">
        <v>199</v>
      </c>
      <c r="H3857" s="4"/>
    </row>
    <row r="3858" spans="1:8" hidden="1" outlineLevel="2" x14ac:dyDescent="0.2"/>
    <row r="3859" spans="1:8" hidden="1" outlineLevel="2" x14ac:dyDescent="0.2"/>
    <row r="3860" spans="1:8" hidden="1" outlineLevel="2" x14ac:dyDescent="0.2">
      <c r="B3860" s="33" t="s">
        <v>1388</v>
      </c>
    </row>
    <row r="3861" spans="1:8" s="208" customFormat="1" hidden="1" outlineLevel="2" x14ac:dyDescent="0.2">
      <c r="A3861" s="217"/>
      <c r="B3861" s="217"/>
      <c r="C3861" s="218"/>
      <c r="D3861" s="219"/>
      <c r="E3861" s="208" t="str">
        <f xml:space="preserve"> Calc!E$1894</f>
        <v xml:space="preserve">Ofwat - PR24 Major projects revenue adjustment not eligible for tax uplift in 2027-28 CPIH FYA prices (WR) </v>
      </c>
      <c r="F3861" s="209">
        <f xml:space="preserve"> Calc!F$1894</f>
        <v>0</v>
      </c>
      <c r="G3861" s="208" t="str">
        <f xml:space="preserve"> Calc!G$1894</f>
        <v>£m</v>
      </c>
      <c r="H3861" s="209"/>
    </row>
    <row r="3862" spans="1:8" s="208" customFormat="1" hidden="1" outlineLevel="2" x14ac:dyDescent="0.2">
      <c r="A3862" s="217"/>
      <c r="B3862" s="217"/>
      <c r="C3862" s="218"/>
      <c r="D3862" s="219"/>
      <c r="E3862" s="208" t="str">
        <f xml:space="preserve"> Calc!E$1895</f>
        <v xml:space="preserve">Ofwat - PR24 Major projects revenue adjustment not eligible for tax uplift in 2027-28 CPIH FYA prices (WN) </v>
      </c>
      <c r="F3862" s="209">
        <f xml:space="preserve"> Calc!F$1895</f>
        <v>0</v>
      </c>
      <c r="G3862" s="208" t="str">
        <f xml:space="preserve"> Calc!G$1895</f>
        <v>£m</v>
      </c>
      <c r="H3862" s="209"/>
    </row>
    <row r="3863" spans="1:8" s="208" customFormat="1" hidden="1" outlineLevel="2" x14ac:dyDescent="0.2">
      <c r="A3863" s="217"/>
      <c r="B3863" s="217"/>
      <c r="C3863" s="218"/>
      <c r="D3863" s="219"/>
      <c r="E3863" s="208" t="str">
        <f xml:space="preserve"> Calc!E$1896</f>
        <v xml:space="preserve">Ofwat - PR24 Major projects revenue adjustment not eligible for tax uplift in 2027-28 CPIH FYA prices (WWN) </v>
      </c>
      <c r="F3863" s="209">
        <f xml:space="preserve"> Calc!F$1896</f>
        <v>0</v>
      </c>
      <c r="G3863" s="208" t="str">
        <f xml:space="preserve"> Calc!G$1896</f>
        <v>£m</v>
      </c>
      <c r="H3863" s="209"/>
    </row>
    <row r="3864" spans="1:8" s="208" customFormat="1" hidden="1" outlineLevel="2" x14ac:dyDescent="0.2">
      <c r="A3864" s="217"/>
      <c r="B3864" s="217"/>
      <c r="C3864" s="218"/>
      <c r="D3864" s="219"/>
      <c r="E3864" s="208" t="str">
        <f xml:space="preserve"> Calc!E$1897</f>
        <v xml:space="preserve">Ofwat - PR24 Major projects revenue adjustment not eligible for tax uplift in 2027-28 CPIH FYA prices (BR) </v>
      </c>
      <c r="F3864" s="209">
        <f xml:space="preserve"> Calc!F$1897</f>
        <v>0</v>
      </c>
      <c r="G3864" s="208" t="str">
        <f xml:space="preserve"> Calc!G$1897</f>
        <v>£m</v>
      </c>
      <c r="H3864" s="209"/>
    </row>
    <row r="3865" spans="1:8" s="208" customFormat="1" hidden="1" outlineLevel="2" x14ac:dyDescent="0.2">
      <c r="A3865" s="217"/>
      <c r="B3865" s="217"/>
      <c r="C3865" s="218"/>
      <c r="D3865" s="219"/>
      <c r="E3865" s="208" t="str">
        <f xml:space="preserve"> Calc!E$1898</f>
        <v xml:space="preserve">Ofwat - PR24 Major projects revenue adjustment not eligible for tax uplift in 2027-28 CPIH FYA prices (ADDN1) </v>
      </c>
      <c r="F3865" s="209">
        <f xml:space="preserve"> Calc!F$1898</f>
        <v>0</v>
      </c>
      <c r="G3865" s="208" t="str">
        <f xml:space="preserve"> Calc!G$1898</f>
        <v>£m</v>
      </c>
      <c r="H3865" s="209"/>
    </row>
    <row r="3866" spans="1:8" s="208" customFormat="1" hidden="1" outlineLevel="2" x14ac:dyDescent="0.2">
      <c r="A3866" s="217"/>
      <c r="B3866" s="217"/>
      <c r="C3866" s="218"/>
      <c r="D3866" s="219"/>
      <c r="E3866" s="208" t="str">
        <f xml:space="preserve"> Calc!E$1899</f>
        <v xml:space="preserve">Ofwat - PR24 Major projects revenue adjustment not eligible for tax uplift in 2027-28 CPIH FYA prices (ADDN2) </v>
      </c>
      <c r="F3866" s="209">
        <f xml:space="preserve"> Calc!F$1899</f>
        <v>0</v>
      </c>
      <c r="G3866" s="208" t="str">
        <f xml:space="preserve"> Calc!G$1899</f>
        <v>£m</v>
      </c>
      <c r="H3866" s="209"/>
    </row>
    <row r="3867" spans="1:8" s="208" customFormat="1" hidden="1" outlineLevel="2" x14ac:dyDescent="0.2">
      <c r="A3867" s="217"/>
      <c r="B3867" s="217"/>
      <c r="C3867" s="218"/>
      <c r="D3867" s="219"/>
      <c r="E3867" s="208" t="str">
        <f xml:space="preserve"> Calc!E$1900</f>
        <v xml:space="preserve">Ofwat - PR24 Major projects revenue adjustment not eligible for tax uplift in 2027-28 CPIH FYA prices (Residential retail) </v>
      </c>
      <c r="F3867" s="209">
        <f xml:space="preserve"> Calc!F$1900</f>
        <v>0</v>
      </c>
      <c r="G3867" s="208" t="str">
        <f xml:space="preserve"> Calc!G$1900</f>
        <v>£m</v>
      </c>
      <c r="H3867" s="209"/>
    </row>
    <row r="3868" spans="1:8" s="208" customFormat="1" hidden="1" outlineLevel="2" x14ac:dyDescent="0.2">
      <c r="A3868" s="217"/>
      <c r="B3868" s="217"/>
      <c r="C3868" s="218"/>
      <c r="D3868" s="219"/>
      <c r="E3868" s="208" t="str">
        <f xml:space="preserve"> Calc!E$1901</f>
        <v xml:space="preserve">Ofwat - PR24 Major projects revenue adjustment not eligible for tax uplift in 2027-28 CPIH FYA prices (Business retail) </v>
      </c>
      <c r="F3868" s="209">
        <f xml:space="preserve"> Calc!F$1901</f>
        <v>0</v>
      </c>
      <c r="G3868" s="208" t="str">
        <f xml:space="preserve"> Calc!G$1901</f>
        <v>£m</v>
      </c>
      <c r="H3868" s="209"/>
    </row>
    <row r="3869" spans="1:8" hidden="1" outlineLevel="2" x14ac:dyDescent="0.2">
      <c r="A3869" s="3"/>
      <c r="B3869" s="3"/>
      <c r="C3869" s="10"/>
      <c r="D3869" s="11"/>
      <c r="E3869" s="211" t="s">
        <v>1388</v>
      </c>
      <c r="F3869" s="212">
        <f xml:space="preserve"> INDEX( $F$3861:$F$3868,MATCH("*(BR)*", $E$3861:$E$3868,0 ))</f>
        <v>0</v>
      </c>
      <c r="G3869" s="211" t="s">
        <v>199</v>
      </c>
      <c r="H3869" s="4"/>
    </row>
    <row r="3870" spans="1:8" hidden="1" outlineLevel="2" x14ac:dyDescent="0.2"/>
    <row r="3871" spans="1:8" hidden="1" outlineLevel="2" x14ac:dyDescent="0.2"/>
    <row r="3872" spans="1:8" hidden="1" outlineLevel="2" x14ac:dyDescent="0.2">
      <c r="B3872" s="33" t="s">
        <v>3077</v>
      </c>
    </row>
    <row r="3873" spans="1:8" s="208" customFormat="1" hidden="1" outlineLevel="2" x14ac:dyDescent="0.2">
      <c r="A3873" s="217"/>
      <c r="B3873" s="217"/>
      <c r="C3873" s="218"/>
      <c r="D3873" s="219"/>
      <c r="E3873" s="208" t="str">
        <f xml:space="preserve"> Calc!E$1921</f>
        <v xml:space="preserve">Ofwat - PR24 Cost change process revenue adjustment not eligible for tax uplift in 2027-28 CPIH FYA prices (WR) </v>
      </c>
      <c r="F3873" s="209">
        <f xml:space="preserve"> Calc!F$1921</f>
        <v>0</v>
      </c>
      <c r="G3873" s="208" t="str">
        <f xml:space="preserve"> Calc!G$1921</f>
        <v>£m</v>
      </c>
      <c r="H3873" s="209"/>
    </row>
    <row r="3874" spans="1:8" s="208" customFormat="1" hidden="1" outlineLevel="2" x14ac:dyDescent="0.2">
      <c r="A3874" s="217"/>
      <c r="B3874" s="217"/>
      <c r="C3874" s="218"/>
      <c r="D3874" s="219"/>
      <c r="E3874" s="208" t="str">
        <f xml:space="preserve"> Calc!E$1922</f>
        <v xml:space="preserve">Ofwat - PR24 Cost change process revenue adjustment not eligible for tax uplift in 2027-28 CPIH FYA prices (WN) </v>
      </c>
      <c r="F3874" s="209">
        <f xml:space="preserve"> Calc!F$1922</f>
        <v>0</v>
      </c>
      <c r="G3874" s="208" t="str">
        <f xml:space="preserve"> Calc!G$1922</f>
        <v>£m</v>
      </c>
      <c r="H3874" s="209"/>
    </row>
    <row r="3875" spans="1:8" s="208" customFormat="1" hidden="1" outlineLevel="2" x14ac:dyDescent="0.2">
      <c r="A3875" s="217"/>
      <c r="B3875" s="217"/>
      <c r="C3875" s="218"/>
      <c r="D3875" s="219"/>
      <c r="E3875" s="208" t="str">
        <f xml:space="preserve"> Calc!E$1923</f>
        <v xml:space="preserve">Ofwat - PR24 Cost change process revenue adjustment not eligible for tax uplift in 2027-28 CPIH FYA prices (WWN) </v>
      </c>
      <c r="F3875" s="209">
        <f xml:space="preserve"> Calc!F$1923</f>
        <v>0</v>
      </c>
      <c r="G3875" s="208" t="str">
        <f xml:space="preserve"> Calc!G$1923</f>
        <v>£m</v>
      </c>
      <c r="H3875" s="209"/>
    </row>
    <row r="3876" spans="1:8" s="208" customFormat="1" hidden="1" outlineLevel="2" x14ac:dyDescent="0.2">
      <c r="A3876" s="217"/>
      <c r="B3876" s="217"/>
      <c r="C3876" s="218"/>
      <c r="D3876" s="219"/>
      <c r="E3876" s="208" t="str">
        <f xml:space="preserve"> Calc!E$1924</f>
        <v xml:space="preserve">Ofwat - PR24 Cost change process revenue adjustment not eligible for tax uplift in 2027-28 CPIH FYA prices (BR) </v>
      </c>
      <c r="F3876" s="209">
        <f xml:space="preserve"> Calc!F$1924</f>
        <v>0</v>
      </c>
      <c r="G3876" s="208" t="str">
        <f xml:space="preserve"> Calc!G$1924</f>
        <v>£m</v>
      </c>
      <c r="H3876" s="209"/>
    </row>
    <row r="3877" spans="1:8" s="208" customFormat="1" hidden="1" outlineLevel="2" x14ac:dyDescent="0.2">
      <c r="A3877" s="217"/>
      <c r="B3877" s="217"/>
      <c r="C3877" s="218"/>
      <c r="D3877" s="219"/>
      <c r="E3877" s="208" t="str">
        <f xml:space="preserve"> Calc!E$1925</f>
        <v xml:space="preserve">Ofwat - PR24 Cost change process revenue adjustment not eligible for tax uplift in 2027-28 CPIH FYA prices (ADDN1) </v>
      </c>
      <c r="F3877" s="209">
        <f xml:space="preserve"> Calc!F$1925</f>
        <v>0</v>
      </c>
      <c r="G3877" s="208" t="str">
        <f xml:space="preserve"> Calc!G$1925</f>
        <v>£m</v>
      </c>
      <c r="H3877" s="209"/>
    </row>
    <row r="3878" spans="1:8" s="208" customFormat="1" hidden="1" outlineLevel="2" x14ac:dyDescent="0.2">
      <c r="A3878" s="217"/>
      <c r="B3878" s="217"/>
      <c r="C3878" s="218"/>
      <c r="D3878" s="219"/>
      <c r="E3878" s="208" t="str">
        <f xml:space="preserve"> Calc!E$1926</f>
        <v xml:space="preserve">Ofwat - PR24 Cost change process revenue adjustment not eligible for tax uplift in 2027-28 CPIH FYA prices (ADDN2) </v>
      </c>
      <c r="F3878" s="209">
        <f xml:space="preserve"> Calc!F$1926</f>
        <v>0</v>
      </c>
      <c r="G3878" s="208" t="str">
        <f xml:space="preserve"> Calc!G$1926</f>
        <v>£m</v>
      </c>
      <c r="H3878" s="209"/>
    </row>
    <row r="3879" spans="1:8" s="208" customFormat="1" hidden="1" outlineLevel="2" x14ac:dyDescent="0.2">
      <c r="A3879" s="217"/>
      <c r="B3879" s="217"/>
      <c r="C3879" s="218"/>
      <c r="D3879" s="219"/>
      <c r="E3879" s="208" t="str">
        <f xml:space="preserve"> Calc!E$1927</f>
        <v xml:space="preserve">Ofwat - PR24 Cost change process revenue adjustment not eligible for tax uplift in 2027-28 CPIH FYA prices (Residential retail) </v>
      </c>
      <c r="F3879" s="209">
        <f xml:space="preserve"> Calc!F$1927</f>
        <v>0</v>
      </c>
      <c r="G3879" s="208" t="str">
        <f xml:space="preserve"> Calc!G$1927</f>
        <v>£m</v>
      </c>
      <c r="H3879" s="209"/>
    </row>
    <row r="3880" spans="1:8" s="208" customFormat="1" hidden="1" outlineLevel="2" x14ac:dyDescent="0.2">
      <c r="A3880" s="217"/>
      <c r="B3880" s="217"/>
      <c r="C3880" s="218"/>
      <c r="D3880" s="219"/>
      <c r="E3880" s="208" t="str">
        <f xml:space="preserve"> Calc!E$1928</f>
        <v xml:space="preserve">Ofwat - PR24 Cost change process revenue adjustment not eligible for tax uplift in 2027-28 CPIH FYA prices (Business retail) </v>
      </c>
      <c r="F3880" s="209">
        <f xml:space="preserve"> Calc!F$1928</f>
        <v>0</v>
      </c>
      <c r="G3880" s="208" t="str">
        <f xml:space="preserve"> Calc!G$1928</f>
        <v>£m</v>
      </c>
      <c r="H3880" s="209"/>
    </row>
    <row r="3881" spans="1:8" hidden="1" outlineLevel="2" x14ac:dyDescent="0.2">
      <c r="A3881" s="3"/>
      <c r="B3881" s="3"/>
      <c r="C3881" s="10"/>
      <c r="D3881" s="11"/>
      <c r="E3881" s="211" t="s">
        <v>3077</v>
      </c>
      <c r="F3881" s="212">
        <f xml:space="preserve"> INDEX( $F$3873:$F$3880,MATCH("*(BR)*", $E$3873:$E$3880,0 ))</f>
        <v>0</v>
      </c>
      <c r="G3881" s="211" t="s">
        <v>199</v>
      </c>
      <c r="H3881" s="4"/>
    </row>
    <row r="3882" spans="1:8" hidden="1" outlineLevel="2" x14ac:dyDescent="0.2"/>
    <row r="3883" spans="1:8" hidden="1" outlineLevel="2" x14ac:dyDescent="0.2"/>
    <row r="3884" spans="1:8" hidden="1" outlineLevel="2" x14ac:dyDescent="0.2">
      <c r="B3884" s="33" t="s">
        <v>1389</v>
      </c>
    </row>
    <row r="3885" spans="1:8" s="208" customFormat="1" hidden="1" outlineLevel="2" x14ac:dyDescent="0.2">
      <c r="A3885" s="217"/>
      <c r="B3885" s="217"/>
      <c r="C3885" s="218"/>
      <c r="D3885" s="219"/>
      <c r="E3885" s="208" t="str">
        <f xml:space="preserve"> Calc!E$1948</f>
        <v xml:space="preserve">Ofwat - PR24 Havant Thicket - cost of debt revenue adjustment not eligible for tax uplift in 2027-28 CPIH FYA prices (WR) </v>
      </c>
      <c r="F3885" s="209">
        <f xml:space="preserve"> Calc!F$1948</f>
        <v>0</v>
      </c>
      <c r="G3885" s="208" t="str">
        <f xml:space="preserve"> Calc!G$1948</f>
        <v>£m</v>
      </c>
      <c r="H3885" s="209"/>
    </row>
    <row r="3886" spans="1:8" s="208" customFormat="1" hidden="1" outlineLevel="2" x14ac:dyDescent="0.2">
      <c r="A3886" s="217"/>
      <c r="B3886" s="217"/>
      <c r="C3886" s="218"/>
      <c r="D3886" s="219"/>
      <c r="E3886" s="208" t="str">
        <f xml:space="preserve"> Calc!E$1949</f>
        <v xml:space="preserve">Ofwat - PR24 Havant Thicket - cost of debt revenue adjustment not eligible for tax uplift in 2027-28 CPIH FYA prices (WN) </v>
      </c>
      <c r="F3886" s="209">
        <f xml:space="preserve"> Calc!F$1949</f>
        <v>0</v>
      </c>
      <c r="G3886" s="208" t="str">
        <f xml:space="preserve"> Calc!G$1949</f>
        <v>£m</v>
      </c>
      <c r="H3886" s="209"/>
    </row>
    <row r="3887" spans="1:8" s="208" customFormat="1" hidden="1" outlineLevel="2" x14ac:dyDescent="0.2">
      <c r="A3887" s="217"/>
      <c r="B3887" s="217"/>
      <c r="C3887" s="218"/>
      <c r="D3887" s="219"/>
      <c r="E3887" s="208" t="str">
        <f xml:space="preserve"> Calc!E$1950</f>
        <v xml:space="preserve">Ofwat - PR24 Havant Thicket - cost of debt revenue adjustment not eligible for tax uplift in 2027-28 CPIH FYA prices (WWN) </v>
      </c>
      <c r="F3887" s="209">
        <f xml:space="preserve"> Calc!F$1950</f>
        <v>0</v>
      </c>
      <c r="G3887" s="208" t="str">
        <f xml:space="preserve"> Calc!G$1950</f>
        <v>£m</v>
      </c>
      <c r="H3887" s="209"/>
    </row>
    <row r="3888" spans="1:8" s="208" customFormat="1" hidden="1" outlineLevel="2" x14ac:dyDescent="0.2">
      <c r="A3888" s="217"/>
      <c r="B3888" s="217"/>
      <c r="C3888" s="218"/>
      <c r="D3888" s="219"/>
      <c r="E3888" s="208" t="str">
        <f xml:space="preserve"> Calc!E$1951</f>
        <v xml:space="preserve">Ofwat - PR24 Havant Thicket - cost of debt revenue adjustment not eligible for tax uplift in 2027-28 CPIH FYA prices (BR) </v>
      </c>
      <c r="F3888" s="209">
        <f xml:space="preserve"> Calc!F$1951</f>
        <v>0</v>
      </c>
      <c r="G3888" s="208" t="str">
        <f xml:space="preserve"> Calc!G$1951</f>
        <v>£m</v>
      </c>
      <c r="H3888" s="209"/>
    </row>
    <row r="3889" spans="1:8" s="208" customFormat="1" hidden="1" outlineLevel="2" x14ac:dyDescent="0.2">
      <c r="A3889" s="217"/>
      <c r="B3889" s="217"/>
      <c r="C3889" s="218"/>
      <c r="D3889" s="219"/>
      <c r="E3889" s="208" t="str">
        <f xml:space="preserve"> Calc!E$1952</f>
        <v xml:space="preserve">Ofwat - PR24 Havant Thicket - cost of debt revenue adjustment not eligible for tax uplift in 2027-28 CPIH FYA prices (ADDN1) </v>
      </c>
      <c r="F3889" s="209">
        <f xml:space="preserve"> Calc!F$1952</f>
        <v>0</v>
      </c>
      <c r="G3889" s="208" t="str">
        <f xml:space="preserve"> Calc!G$1952</f>
        <v>£m</v>
      </c>
      <c r="H3889" s="209"/>
    </row>
    <row r="3890" spans="1:8" s="208" customFormat="1" hidden="1" outlineLevel="2" x14ac:dyDescent="0.2">
      <c r="A3890" s="217"/>
      <c r="B3890" s="217"/>
      <c r="C3890" s="218"/>
      <c r="D3890" s="219"/>
      <c r="E3890" s="208" t="str">
        <f xml:space="preserve"> Calc!E$1953</f>
        <v xml:space="preserve">Ofwat - PR24 Havant Thicket - cost of debt revenue adjustment not eligible for tax uplift in 2027-28 CPIH FYA prices (ADDN2) </v>
      </c>
      <c r="F3890" s="209">
        <f xml:space="preserve"> Calc!F$1953</f>
        <v>0</v>
      </c>
      <c r="G3890" s="208" t="str">
        <f xml:space="preserve"> Calc!G$1953</f>
        <v>£m</v>
      </c>
      <c r="H3890" s="209"/>
    </row>
    <row r="3891" spans="1:8" s="208" customFormat="1" hidden="1" outlineLevel="2" x14ac:dyDescent="0.2">
      <c r="A3891" s="217"/>
      <c r="B3891" s="217"/>
      <c r="C3891" s="218"/>
      <c r="D3891" s="219"/>
      <c r="E3891" s="208" t="str">
        <f xml:space="preserve"> Calc!E$1954</f>
        <v xml:space="preserve">Ofwat - PR24 Havant Thicket - cost of debt revenue adjustment not eligible for tax uplift in 2027-28 CPIH FYA prices (Residential retail) </v>
      </c>
      <c r="F3891" s="209">
        <f xml:space="preserve"> Calc!F$1954</f>
        <v>0</v>
      </c>
      <c r="G3891" s="208" t="str">
        <f xml:space="preserve"> Calc!G$1954</f>
        <v>£m</v>
      </c>
      <c r="H3891" s="209"/>
    </row>
    <row r="3892" spans="1:8" s="208" customFormat="1" hidden="1" outlineLevel="2" x14ac:dyDescent="0.2">
      <c r="A3892" s="217"/>
      <c r="B3892" s="217"/>
      <c r="C3892" s="218"/>
      <c r="D3892" s="219"/>
      <c r="E3892" s="208" t="str">
        <f xml:space="preserve"> Calc!E$1955</f>
        <v xml:space="preserve">Ofwat - PR24 Havant Thicket - cost of debt revenue adjustment not eligible for tax uplift in 2027-28 CPIH FYA prices (Business retail) </v>
      </c>
      <c r="F3892" s="209">
        <f xml:space="preserve"> Calc!F$1955</f>
        <v>0</v>
      </c>
      <c r="G3892" s="208" t="str">
        <f xml:space="preserve"> Calc!G$1955</f>
        <v>£m</v>
      </c>
      <c r="H3892" s="209"/>
    </row>
    <row r="3893" spans="1:8" hidden="1" outlineLevel="2" x14ac:dyDescent="0.2">
      <c r="A3893" s="3"/>
      <c r="B3893" s="3"/>
      <c r="C3893" s="10"/>
      <c r="D3893" s="11"/>
      <c r="E3893" s="211" t="s">
        <v>1389</v>
      </c>
      <c r="F3893" s="212">
        <f xml:space="preserve"> INDEX( $F$3885:$F$3892,MATCH("*(BR)*", $E$3885:$E$3892,0 ))</f>
        <v>0</v>
      </c>
      <c r="G3893" s="211" t="s">
        <v>199</v>
      </c>
      <c r="H3893" s="4"/>
    </row>
    <row r="3894" spans="1:8" hidden="1" outlineLevel="2" x14ac:dyDescent="0.2"/>
    <row r="3895" spans="1:8" hidden="1" outlineLevel="2" x14ac:dyDescent="0.2"/>
    <row r="3896" spans="1:8" hidden="1" outlineLevel="2" x14ac:dyDescent="0.2">
      <c r="B3896" s="33" t="s">
        <v>1167</v>
      </c>
    </row>
    <row r="3897" spans="1:8" s="208" customFormat="1" hidden="1" outlineLevel="2" x14ac:dyDescent="0.2">
      <c r="A3897" s="217"/>
      <c r="B3897" s="217"/>
      <c r="C3897" s="218"/>
      <c r="D3897" s="219"/>
      <c r="E3897" s="208" t="str">
        <f xml:space="preserve"> Calc!E$1975</f>
        <v xml:space="preserve">Ofwat - PR24 Innovation and water efficiency revenue adjustment not eligible for tax uplift in 2027-28 CPIH FYA prices (WR) </v>
      </c>
      <c r="F3897" s="209">
        <f xml:space="preserve"> Calc!F$1975</f>
        <v>0</v>
      </c>
      <c r="G3897" s="208" t="str">
        <f xml:space="preserve"> Calc!G$1975</f>
        <v>£m</v>
      </c>
      <c r="H3897" s="209"/>
    </row>
    <row r="3898" spans="1:8" s="208" customFormat="1" hidden="1" outlineLevel="2" x14ac:dyDescent="0.2">
      <c r="A3898" s="217"/>
      <c r="B3898" s="217"/>
      <c r="C3898" s="218"/>
      <c r="D3898" s="219"/>
      <c r="E3898" s="208" t="str">
        <f xml:space="preserve"> Calc!E$1976</f>
        <v xml:space="preserve">Ofwat - PR24 Innovation and water efficiency revenue adjustment not eligible for tax uplift in 2027-28 CPIH FYA prices (WN) </v>
      </c>
      <c r="F3898" s="209">
        <f xml:space="preserve"> Calc!F$1976</f>
        <v>0</v>
      </c>
      <c r="G3898" s="208" t="str">
        <f xml:space="preserve"> Calc!G$1976</f>
        <v>£m</v>
      </c>
      <c r="H3898" s="209"/>
    </row>
    <row r="3899" spans="1:8" s="208" customFormat="1" hidden="1" outlineLevel="2" x14ac:dyDescent="0.2">
      <c r="A3899" s="217"/>
      <c r="B3899" s="217"/>
      <c r="C3899" s="218"/>
      <c r="D3899" s="219"/>
      <c r="E3899" s="208" t="str">
        <f xml:space="preserve"> Calc!E$1977</f>
        <v xml:space="preserve">Ofwat - PR24 Innovation and water efficiency revenue adjustment not eligible for tax uplift in 2027-28 CPIH FYA prices (WWN) </v>
      </c>
      <c r="F3899" s="209">
        <f xml:space="preserve"> Calc!F$1977</f>
        <v>0</v>
      </c>
      <c r="G3899" s="208" t="str">
        <f xml:space="preserve"> Calc!G$1977</f>
        <v>£m</v>
      </c>
      <c r="H3899" s="209"/>
    </row>
    <row r="3900" spans="1:8" s="208" customFormat="1" hidden="1" outlineLevel="2" x14ac:dyDescent="0.2">
      <c r="A3900" s="217"/>
      <c r="B3900" s="217"/>
      <c r="C3900" s="218"/>
      <c r="D3900" s="219"/>
      <c r="E3900" s="208" t="str">
        <f xml:space="preserve"> Calc!E$1978</f>
        <v xml:space="preserve">Ofwat - PR24 Innovation and water efficiency revenue adjustment not eligible for tax uplift in 2027-28 CPIH FYA prices (BR) </v>
      </c>
      <c r="F3900" s="209">
        <f xml:space="preserve"> Calc!F$1978</f>
        <v>0</v>
      </c>
      <c r="G3900" s="208" t="str">
        <f xml:space="preserve"> Calc!G$1978</f>
        <v>£m</v>
      </c>
      <c r="H3900" s="209"/>
    </row>
    <row r="3901" spans="1:8" s="208" customFormat="1" hidden="1" outlineLevel="2" x14ac:dyDescent="0.2">
      <c r="A3901" s="217"/>
      <c r="B3901" s="217"/>
      <c r="C3901" s="218"/>
      <c r="D3901" s="219"/>
      <c r="E3901" s="208" t="str">
        <f xml:space="preserve"> Calc!E$1979</f>
        <v xml:space="preserve">Ofwat - PR24 Innovation and water efficiency revenue adjustment not eligible for tax uplift in 2027-28 CPIH FYA prices (ADDN1) </v>
      </c>
      <c r="F3901" s="209">
        <f xml:space="preserve"> Calc!F$1979</f>
        <v>0</v>
      </c>
      <c r="G3901" s="208" t="str">
        <f xml:space="preserve"> Calc!G$1979</f>
        <v>£m</v>
      </c>
      <c r="H3901" s="209"/>
    </row>
    <row r="3902" spans="1:8" s="208" customFormat="1" hidden="1" outlineLevel="2" x14ac:dyDescent="0.2">
      <c r="A3902" s="217"/>
      <c r="B3902" s="217"/>
      <c r="C3902" s="218"/>
      <c r="D3902" s="219"/>
      <c r="E3902" s="208" t="str">
        <f xml:space="preserve"> Calc!E$1980</f>
        <v xml:space="preserve">Ofwat - PR24 Innovation and water efficiency revenue adjustment not eligible for tax uplift in 2027-28 CPIH FYA prices (ADDN2) </v>
      </c>
      <c r="F3902" s="209">
        <f xml:space="preserve"> Calc!F$1980</f>
        <v>0</v>
      </c>
      <c r="G3902" s="208" t="str">
        <f xml:space="preserve"> Calc!G$1980</f>
        <v>£m</v>
      </c>
      <c r="H3902" s="209"/>
    </row>
    <row r="3903" spans="1:8" s="208" customFormat="1" hidden="1" outlineLevel="2" x14ac:dyDescent="0.2">
      <c r="A3903" s="217"/>
      <c r="B3903" s="217"/>
      <c r="C3903" s="218"/>
      <c r="D3903" s="219"/>
      <c r="E3903" s="208" t="str">
        <f xml:space="preserve"> Calc!E$1981</f>
        <v xml:space="preserve">Ofwat - PR24 Innovation and water efficiency revenue adjustment not eligible for tax uplift in 2027-28 CPIH FYA prices (Residential retail) </v>
      </c>
      <c r="F3903" s="209">
        <f xml:space="preserve"> Calc!F$1981</f>
        <v>0</v>
      </c>
      <c r="G3903" s="208" t="str">
        <f xml:space="preserve"> Calc!G$1981</f>
        <v>£m</v>
      </c>
      <c r="H3903" s="209"/>
    </row>
    <row r="3904" spans="1:8" s="208" customFormat="1" hidden="1" outlineLevel="2" x14ac:dyDescent="0.2">
      <c r="A3904" s="217"/>
      <c r="B3904" s="217"/>
      <c r="C3904" s="218"/>
      <c r="D3904" s="219"/>
      <c r="E3904" s="208" t="str">
        <f xml:space="preserve"> Calc!E$1982</f>
        <v xml:space="preserve">Ofwat - PR24 Innovation and water efficiency revenue adjustment not eligible for tax uplift in 2027-28 CPIH FYA prices (Business retail) </v>
      </c>
      <c r="F3904" s="209">
        <f xml:space="preserve"> Calc!F$1982</f>
        <v>0</v>
      </c>
      <c r="G3904" s="208" t="str">
        <f xml:space="preserve"> Calc!G$1982</f>
        <v>£m</v>
      </c>
      <c r="H3904" s="209"/>
    </row>
    <row r="3905" spans="1:8" hidden="1" outlineLevel="2" x14ac:dyDescent="0.2">
      <c r="A3905" s="3"/>
      <c r="B3905" s="3"/>
      <c r="C3905" s="10"/>
      <c r="D3905" s="11"/>
      <c r="E3905" s="211" t="s">
        <v>1167</v>
      </c>
      <c r="F3905" s="212">
        <f xml:space="preserve"> INDEX( $F$3897:$F$3904,MATCH("*(BR)*", $E$3897:$E$3904,0 ))</f>
        <v>0</v>
      </c>
      <c r="G3905" s="211" t="s">
        <v>199</v>
      </c>
      <c r="H3905" s="4"/>
    </row>
    <row r="3906" spans="1:8" hidden="1" outlineLevel="2" x14ac:dyDescent="0.2"/>
    <row r="3907" spans="1:8" hidden="1" outlineLevel="2" x14ac:dyDescent="0.2"/>
    <row r="3908" spans="1:8" hidden="1" outlineLevel="2" x14ac:dyDescent="0.2">
      <c r="B3908" s="33" t="s">
        <v>779</v>
      </c>
    </row>
    <row r="3909" spans="1:8" s="208" customFormat="1" hidden="1" outlineLevel="2" x14ac:dyDescent="0.2">
      <c r="A3909" s="217"/>
      <c r="B3909" s="217"/>
      <c r="C3909" s="218"/>
      <c r="D3909" s="219"/>
      <c r="E3909" s="208" t="str">
        <f xml:space="preserve"> Calc!E$2002</f>
        <v xml:space="preserve">Ofwat - PR24 QAA revenue adjustment not eligible for tax uplift in 2027-28 CPIH FYA prices (WR) </v>
      </c>
      <c r="F3909" s="209">
        <f xml:space="preserve"> Calc!F$2002</f>
        <v>0</v>
      </c>
      <c r="G3909" s="208" t="str">
        <f xml:space="preserve"> Calc!G$2002</f>
        <v>£m</v>
      </c>
      <c r="H3909" s="209"/>
    </row>
    <row r="3910" spans="1:8" s="208" customFormat="1" hidden="1" outlineLevel="2" x14ac:dyDescent="0.2">
      <c r="A3910" s="217"/>
      <c r="B3910" s="217"/>
      <c r="C3910" s="218"/>
      <c r="D3910" s="219"/>
      <c r="E3910" s="208" t="str">
        <f xml:space="preserve"> Calc!E$2003</f>
        <v xml:space="preserve">Ofwat - PR24 QAA revenue adjustment not eligible for tax uplift in 2027-28 CPIH FYA prices (WN) </v>
      </c>
      <c r="F3910" s="209">
        <f xml:space="preserve"> Calc!F$2003</f>
        <v>0</v>
      </c>
      <c r="G3910" s="208" t="str">
        <f xml:space="preserve"> Calc!G$2003</f>
        <v>£m</v>
      </c>
      <c r="H3910" s="209"/>
    </row>
    <row r="3911" spans="1:8" s="208" customFormat="1" hidden="1" outlineLevel="2" x14ac:dyDescent="0.2">
      <c r="A3911" s="217"/>
      <c r="B3911" s="217"/>
      <c r="C3911" s="218"/>
      <c r="D3911" s="219"/>
      <c r="E3911" s="208" t="str">
        <f xml:space="preserve"> Calc!E$2004</f>
        <v xml:space="preserve">Ofwat - PR24 QAA revenue adjustment not eligible for tax uplift in 2027-28 CPIH FYA prices (WWN) </v>
      </c>
      <c r="F3911" s="209">
        <f xml:space="preserve"> Calc!F$2004</f>
        <v>0</v>
      </c>
      <c r="G3911" s="208" t="str">
        <f xml:space="preserve"> Calc!G$2004</f>
        <v>£m</v>
      </c>
      <c r="H3911" s="209"/>
    </row>
    <row r="3912" spans="1:8" s="208" customFormat="1" hidden="1" outlineLevel="2" x14ac:dyDescent="0.2">
      <c r="A3912" s="217"/>
      <c r="B3912" s="217"/>
      <c r="C3912" s="218"/>
      <c r="D3912" s="219"/>
      <c r="E3912" s="208" t="str">
        <f xml:space="preserve"> Calc!E$2005</f>
        <v xml:space="preserve">Ofwat - PR24 QAA revenue adjustment not eligible for tax uplift in 2027-28 CPIH FYA prices (BR) </v>
      </c>
      <c r="F3912" s="209">
        <f xml:space="preserve"> Calc!F$2005</f>
        <v>0</v>
      </c>
      <c r="G3912" s="208" t="str">
        <f xml:space="preserve"> Calc!G$2005</f>
        <v>£m</v>
      </c>
      <c r="H3912" s="209"/>
    </row>
    <row r="3913" spans="1:8" s="208" customFormat="1" hidden="1" outlineLevel="2" x14ac:dyDescent="0.2">
      <c r="A3913" s="217"/>
      <c r="B3913" s="217"/>
      <c r="C3913" s="218"/>
      <c r="D3913" s="219"/>
      <c r="E3913" s="208" t="str">
        <f xml:space="preserve"> Calc!E$2006</f>
        <v xml:space="preserve">Ofwat - PR24 QAA revenue adjustment not eligible for tax uplift in 2027-28 CPIH FYA prices (ADDN1) </v>
      </c>
      <c r="F3913" s="209">
        <f xml:space="preserve"> Calc!F$2006</f>
        <v>0</v>
      </c>
      <c r="G3913" s="208" t="str">
        <f xml:space="preserve"> Calc!G$2006</f>
        <v>£m</v>
      </c>
      <c r="H3913" s="209"/>
    </row>
    <row r="3914" spans="1:8" s="208" customFormat="1" hidden="1" outlineLevel="2" x14ac:dyDescent="0.2">
      <c r="A3914" s="217"/>
      <c r="B3914" s="217"/>
      <c r="C3914" s="218"/>
      <c r="D3914" s="219"/>
      <c r="E3914" s="208" t="str">
        <f xml:space="preserve"> Calc!E$2007</f>
        <v xml:space="preserve">Ofwat - PR24 QAA revenue adjustment not eligible for tax uplift in 2027-28 CPIH FYA prices (ADDN2) </v>
      </c>
      <c r="F3914" s="209">
        <f xml:space="preserve"> Calc!F$2007</f>
        <v>0</v>
      </c>
      <c r="G3914" s="208" t="str">
        <f xml:space="preserve"> Calc!G$2007</f>
        <v>£m</v>
      </c>
      <c r="H3914" s="209"/>
    </row>
    <row r="3915" spans="1:8" s="208" customFormat="1" hidden="1" outlineLevel="2" x14ac:dyDescent="0.2">
      <c r="A3915" s="217"/>
      <c r="B3915" s="217"/>
      <c r="C3915" s="218"/>
      <c r="D3915" s="219"/>
      <c r="E3915" s="208" t="str">
        <f xml:space="preserve"> Calc!E$2008</f>
        <v xml:space="preserve">Ofwat - PR24 QAA revenue adjustment not eligible for tax uplift in 2027-28 CPIH FYA prices (Residential retail) </v>
      </c>
      <c r="F3915" s="209">
        <f xml:space="preserve"> Calc!F$2008</f>
        <v>0</v>
      </c>
      <c r="G3915" s="208" t="str">
        <f xml:space="preserve"> Calc!G$2008</f>
        <v>£m</v>
      </c>
      <c r="H3915" s="209"/>
    </row>
    <row r="3916" spans="1:8" s="208" customFormat="1" hidden="1" outlineLevel="2" x14ac:dyDescent="0.2">
      <c r="A3916" s="217"/>
      <c r="B3916" s="217"/>
      <c r="C3916" s="218"/>
      <c r="D3916" s="219"/>
      <c r="E3916" s="208" t="str">
        <f xml:space="preserve"> Calc!E$2009</f>
        <v xml:space="preserve">Ofwat - PR24 QAA revenue adjustment not eligible for tax uplift in 2027-28 CPIH FYA prices (Business retail) </v>
      </c>
      <c r="F3916" s="209">
        <f xml:space="preserve"> Calc!F$2009</f>
        <v>0</v>
      </c>
      <c r="G3916" s="208" t="str">
        <f xml:space="preserve"> Calc!G$2009</f>
        <v>£m</v>
      </c>
      <c r="H3916" s="209"/>
    </row>
    <row r="3917" spans="1:8" hidden="1" outlineLevel="2" x14ac:dyDescent="0.2">
      <c r="A3917" s="3"/>
      <c r="B3917" s="3"/>
      <c r="C3917" s="10"/>
      <c r="D3917" s="11"/>
      <c r="E3917" s="211" t="s">
        <v>779</v>
      </c>
      <c r="F3917" s="212">
        <f xml:space="preserve"> INDEX( $F$3909:$F$3916,MATCH("*(BR)*", $E$3909:$E$3916,0 ))</f>
        <v>0</v>
      </c>
      <c r="G3917" s="211" t="s">
        <v>199</v>
      </c>
      <c r="H3917" s="4"/>
    </row>
    <row r="3918" spans="1:8" hidden="1" outlineLevel="2" x14ac:dyDescent="0.2"/>
    <row r="3919" spans="1:8" hidden="1" outlineLevel="2" x14ac:dyDescent="0.2"/>
    <row r="3920" spans="1:8" hidden="1" outlineLevel="2" x14ac:dyDescent="0.2">
      <c r="B3920" s="33" t="s">
        <v>84</v>
      </c>
    </row>
    <row r="3921" spans="1:8" s="208" customFormat="1" hidden="1" outlineLevel="2" x14ac:dyDescent="0.2">
      <c r="A3921" s="217"/>
      <c r="B3921" s="217"/>
      <c r="C3921" s="218"/>
      <c r="D3921" s="219"/>
      <c r="E3921" s="208" t="str">
        <f xml:space="preserve"> Calc!E$2029</f>
        <v xml:space="preserve">Ofwat - Other revenue adjustment not eligible for tax uplift in 2027-28 CPIH FYA prices (WR) </v>
      </c>
      <c r="F3921" s="209">
        <f xml:space="preserve"> Calc!F$2029</f>
        <v>0</v>
      </c>
      <c r="G3921" s="208" t="str">
        <f xml:space="preserve"> Calc!G$2029</f>
        <v>£m</v>
      </c>
      <c r="H3921" s="209"/>
    </row>
    <row r="3922" spans="1:8" s="208" customFormat="1" hidden="1" outlineLevel="2" x14ac:dyDescent="0.2">
      <c r="A3922" s="217"/>
      <c r="B3922" s="217"/>
      <c r="C3922" s="218"/>
      <c r="D3922" s="219"/>
      <c r="E3922" s="208" t="str">
        <f xml:space="preserve"> Calc!E$2030</f>
        <v xml:space="preserve">Ofwat - Other revenue adjustment not eligible for tax uplift in 2027-28 CPIH FYA prices (WN) </v>
      </c>
      <c r="F3922" s="209">
        <f xml:space="preserve"> Calc!F$2030</f>
        <v>0</v>
      </c>
      <c r="G3922" s="208" t="str">
        <f xml:space="preserve"> Calc!G$2030</f>
        <v>£m</v>
      </c>
      <c r="H3922" s="209"/>
    </row>
    <row r="3923" spans="1:8" s="208" customFormat="1" hidden="1" outlineLevel="2" x14ac:dyDescent="0.2">
      <c r="A3923" s="217"/>
      <c r="B3923" s="217"/>
      <c r="C3923" s="218"/>
      <c r="D3923" s="219"/>
      <c r="E3923" s="208" t="str">
        <f xml:space="preserve"> Calc!E$2031</f>
        <v xml:space="preserve">Ofwat - Other revenue adjustment not eligible for tax uplift in 2027-28 CPIH FYA prices (WWN) </v>
      </c>
      <c r="F3923" s="209">
        <f xml:space="preserve"> Calc!F$2031</f>
        <v>0</v>
      </c>
      <c r="G3923" s="208" t="str">
        <f xml:space="preserve"> Calc!G$2031</f>
        <v>£m</v>
      </c>
      <c r="H3923" s="209"/>
    </row>
    <row r="3924" spans="1:8" s="208" customFormat="1" hidden="1" outlineLevel="2" x14ac:dyDescent="0.2">
      <c r="A3924" s="217"/>
      <c r="B3924" s="217"/>
      <c r="C3924" s="218"/>
      <c r="D3924" s="219"/>
      <c r="E3924" s="208" t="str">
        <f xml:space="preserve"> Calc!E$2032</f>
        <v xml:space="preserve">Ofwat - Other revenue adjustment not eligible for tax uplift in 2027-28 CPIH FYA prices (BR) </v>
      </c>
      <c r="F3924" s="209">
        <f xml:space="preserve"> Calc!F$2032</f>
        <v>0</v>
      </c>
      <c r="G3924" s="208" t="str">
        <f xml:space="preserve"> Calc!G$2032</f>
        <v>£m</v>
      </c>
      <c r="H3924" s="209"/>
    </row>
    <row r="3925" spans="1:8" s="208" customFormat="1" hidden="1" outlineLevel="2" x14ac:dyDescent="0.2">
      <c r="A3925" s="217"/>
      <c r="B3925" s="217"/>
      <c r="C3925" s="218"/>
      <c r="D3925" s="219"/>
      <c r="E3925" s="208" t="str">
        <f xml:space="preserve"> Calc!E$2033</f>
        <v xml:space="preserve">Ofwat - Other revenue adjustment not eligible for tax uplift in 2027-28 CPIH FYA prices (ADDN1) </v>
      </c>
      <c r="F3925" s="209">
        <f xml:space="preserve"> Calc!F$2033</f>
        <v>0</v>
      </c>
      <c r="G3925" s="208" t="str">
        <f xml:space="preserve"> Calc!G$2033</f>
        <v>£m</v>
      </c>
      <c r="H3925" s="209"/>
    </row>
    <row r="3926" spans="1:8" s="208" customFormat="1" hidden="1" outlineLevel="2" x14ac:dyDescent="0.2">
      <c r="A3926" s="217"/>
      <c r="B3926" s="217"/>
      <c r="C3926" s="218"/>
      <c r="D3926" s="219"/>
      <c r="E3926" s="208" t="str">
        <f xml:space="preserve"> Calc!E$2034</f>
        <v xml:space="preserve">Ofwat - Other revenue adjustment not eligible for tax uplift in 2027-28 CPIH FYA prices (ADDN2) </v>
      </c>
      <c r="F3926" s="209">
        <f xml:space="preserve"> Calc!F$2034</f>
        <v>0</v>
      </c>
      <c r="G3926" s="208" t="str">
        <f xml:space="preserve"> Calc!G$2034</f>
        <v>£m</v>
      </c>
      <c r="H3926" s="209"/>
    </row>
    <row r="3927" spans="1:8" s="208" customFormat="1" hidden="1" outlineLevel="2" x14ac:dyDescent="0.2">
      <c r="A3927" s="217"/>
      <c r="B3927" s="217"/>
      <c r="C3927" s="218"/>
      <c r="D3927" s="219"/>
      <c r="E3927" s="208" t="str">
        <f xml:space="preserve"> Calc!E$2035</f>
        <v xml:space="preserve">Ofwat - Other revenue adjustment not eligible for tax uplift in 2027-28 CPIH FYA prices (Residential retail) </v>
      </c>
      <c r="F3927" s="209">
        <f xml:space="preserve"> Calc!F$2035</f>
        <v>0</v>
      </c>
      <c r="G3927" s="208" t="str">
        <f xml:space="preserve"> Calc!G$2035</f>
        <v>£m</v>
      </c>
      <c r="H3927" s="209"/>
    </row>
    <row r="3928" spans="1:8" s="208" customFormat="1" hidden="1" outlineLevel="2" x14ac:dyDescent="0.2">
      <c r="A3928" s="217"/>
      <c r="B3928" s="217"/>
      <c r="C3928" s="218"/>
      <c r="D3928" s="219"/>
      <c r="E3928" s="208" t="str">
        <f xml:space="preserve"> Calc!E$2036</f>
        <v xml:space="preserve">Ofwat - Other revenue adjustment not eligible for tax uplift in 2027-28 CPIH FYA prices (Business retail) </v>
      </c>
      <c r="F3928" s="209">
        <f xml:space="preserve"> Calc!F$2036</f>
        <v>0</v>
      </c>
      <c r="G3928" s="208" t="str">
        <f xml:space="preserve"> Calc!G$2036</f>
        <v>£m</v>
      </c>
      <c r="H3928" s="209"/>
    </row>
    <row r="3929" spans="1:8" hidden="1" outlineLevel="2" x14ac:dyDescent="0.2">
      <c r="A3929" s="3"/>
      <c r="B3929" s="3"/>
      <c r="C3929" s="10"/>
      <c r="D3929" s="11"/>
      <c r="E3929" s="211" t="s">
        <v>84</v>
      </c>
      <c r="F3929" s="212">
        <f xml:space="preserve"> INDEX( $F$3921:$F$3928,MATCH("*(BR)*", $E$3921:$E$3928,0 ))</f>
        <v>0</v>
      </c>
      <c r="G3929" s="211" t="s">
        <v>199</v>
      </c>
      <c r="H3929" s="4"/>
    </row>
    <row r="3930" spans="1:8" hidden="1" outlineLevel="2" x14ac:dyDescent="0.2"/>
    <row r="3931" spans="1:8" hidden="1" outlineLevel="2" x14ac:dyDescent="0.2"/>
    <row r="3932" spans="1:8" hidden="1" outlineLevel="2" x14ac:dyDescent="0.2">
      <c r="B3932" s="33" t="s">
        <v>1168</v>
      </c>
    </row>
    <row r="3933" spans="1:8" s="208" customFormat="1" hidden="1" outlineLevel="2" x14ac:dyDescent="0.2">
      <c r="A3933" s="217"/>
      <c r="B3933" s="217"/>
      <c r="C3933" s="218"/>
      <c r="D3933" s="219"/>
      <c r="E3933" s="208" t="str">
        <f xml:space="preserve"> Calc!E$1786</f>
        <v xml:space="preserve">Ofwat - PR24 Delivery mechanism (DM) revenue adjustment not eligible for tax uplift in 2027-28 CPIH FYA prices (WR) </v>
      </c>
      <c r="F3933" s="209">
        <f xml:space="preserve"> Calc!F$1786</f>
        <v>0</v>
      </c>
      <c r="G3933" s="208" t="str">
        <f xml:space="preserve"> Calc!G$1786</f>
        <v>£m</v>
      </c>
      <c r="H3933" s="209"/>
    </row>
    <row r="3934" spans="1:8" s="208" customFormat="1" hidden="1" outlineLevel="2" x14ac:dyDescent="0.2">
      <c r="A3934" s="217"/>
      <c r="B3934" s="217"/>
      <c r="C3934" s="218"/>
      <c r="D3934" s="219"/>
      <c r="E3934" s="208" t="str">
        <f xml:space="preserve"> Calc!E$1787</f>
        <v xml:space="preserve">Ofwat - PR24 Delivery mechanism (DM) revenue adjustment not eligible for tax uplift in 2027-28 CPIH FYA prices (WN) </v>
      </c>
      <c r="F3934" s="209">
        <f xml:space="preserve"> Calc!F$1787</f>
        <v>0</v>
      </c>
      <c r="G3934" s="208" t="str">
        <f xml:space="preserve"> Calc!G$1787</f>
        <v>£m</v>
      </c>
      <c r="H3934" s="209"/>
    </row>
    <row r="3935" spans="1:8" s="208" customFormat="1" hidden="1" outlineLevel="2" x14ac:dyDescent="0.2">
      <c r="A3935" s="217"/>
      <c r="B3935" s="217"/>
      <c r="C3935" s="218"/>
      <c r="D3935" s="219"/>
      <c r="E3935" s="208" t="str">
        <f xml:space="preserve"> Calc!E$1788</f>
        <v xml:space="preserve">Ofwat - PR24 Delivery mechanism (DM) revenue adjustment not eligible for tax uplift in 2027-28 CPIH FYA prices (WWN) </v>
      </c>
      <c r="F3935" s="209">
        <f xml:space="preserve"> Calc!F$1788</f>
        <v>0</v>
      </c>
      <c r="G3935" s="208" t="str">
        <f xml:space="preserve"> Calc!G$1788</f>
        <v>£m</v>
      </c>
      <c r="H3935" s="209"/>
    </row>
    <row r="3936" spans="1:8" s="208" customFormat="1" hidden="1" outlineLevel="2" x14ac:dyDescent="0.2">
      <c r="A3936" s="217"/>
      <c r="B3936" s="217"/>
      <c r="C3936" s="218"/>
      <c r="D3936" s="219"/>
      <c r="E3936" s="208" t="str">
        <f xml:space="preserve"> Calc!E$1789</f>
        <v xml:space="preserve">Ofwat - PR24 Delivery mechanism (DM) revenue adjustment not eligible for tax uplift in 2027-28 CPIH FYA prices (BR) </v>
      </c>
      <c r="F3936" s="209">
        <f xml:space="preserve"> Calc!F$1789</f>
        <v>0</v>
      </c>
      <c r="G3936" s="208" t="str">
        <f xml:space="preserve"> Calc!G$1789</f>
        <v>£m</v>
      </c>
      <c r="H3936" s="209"/>
    </row>
    <row r="3937" spans="1:8" s="208" customFormat="1" hidden="1" outlineLevel="2" x14ac:dyDescent="0.2">
      <c r="A3937" s="217"/>
      <c r="B3937" s="217"/>
      <c r="C3937" s="218"/>
      <c r="D3937" s="219"/>
      <c r="E3937" s="208" t="str">
        <f xml:space="preserve"> Calc!E$1790</f>
        <v xml:space="preserve">Ofwat - PR24 Delivery mechanism (DM) revenue adjustment not eligible for tax uplift in 2027-28 CPIH FYA prices (ADDN1) </v>
      </c>
      <c r="F3937" s="209">
        <f xml:space="preserve"> Calc!F$1790</f>
        <v>0</v>
      </c>
      <c r="G3937" s="208" t="str">
        <f xml:space="preserve"> Calc!G$1790</f>
        <v>£m</v>
      </c>
      <c r="H3937" s="209"/>
    </row>
    <row r="3938" spans="1:8" s="208" customFormat="1" hidden="1" outlineLevel="2" x14ac:dyDescent="0.2">
      <c r="A3938" s="217"/>
      <c r="B3938" s="217"/>
      <c r="C3938" s="218"/>
      <c r="D3938" s="219"/>
      <c r="E3938" s="208" t="str">
        <f xml:space="preserve"> Calc!E$1791</f>
        <v xml:space="preserve">Ofwat - PR24 Delivery mechanism (DM) revenue adjustment not eligible for tax uplift in 2027-28 CPIH FYA prices (ADDN2) </v>
      </c>
      <c r="F3938" s="209">
        <f xml:space="preserve"> Calc!F$1791</f>
        <v>0</v>
      </c>
      <c r="G3938" s="208" t="str">
        <f xml:space="preserve"> Calc!G$1791</f>
        <v>£m</v>
      </c>
      <c r="H3938" s="209"/>
    </row>
    <row r="3939" spans="1:8" s="208" customFormat="1" hidden="1" outlineLevel="2" x14ac:dyDescent="0.2">
      <c r="A3939" s="217"/>
      <c r="B3939" s="217"/>
      <c r="C3939" s="218"/>
      <c r="D3939" s="219"/>
      <c r="E3939" s="208" t="str">
        <f xml:space="preserve"> Calc!E$1792</f>
        <v xml:space="preserve">Ofwat - PR24 Delivery mechanism (DM) revenue adjustment not eligible for tax uplift in 2027-28 CPIH FYA prices (Residential retail) </v>
      </c>
      <c r="F3939" s="209">
        <f xml:space="preserve"> Calc!F$1792</f>
        <v>0</v>
      </c>
      <c r="G3939" s="208" t="str">
        <f xml:space="preserve"> Calc!G$1792</f>
        <v>£m</v>
      </c>
      <c r="H3939" s="209"/>
    </row>
    <row r="3940" spans="1:8" s="208" customFormat="1" hidden="1" outlineLevel="2" x14ac:dyDescent="0.2">
      <c r="A3940" s="217"/>
      <c r="B3940" s="217"/>
      <c r="C3940" s="218"/>
      <c r="D3940" s="219"/>
      <c r="E3940" s="208" t="str">
        <f xml:space="preserve"> Calc!E$1793</f>
        <v xml:space="preserve">Ofwat - PR24 Delivery mechanism (DM) revenue adjustment not eligible for tax uplift in 2027-28 CPIH FYA prices (Business retail) </v>
      </c>
      <c r="F3940" s="209">
        <f xml:space="preserve"> Calc!F$1793</f>
        <v>0</v>
      </c>
      <c r="G3940" s="208" t="str">
        <f xml:space="preserve"> Calc!G$1793</f>
        <v>£m</v>
      </c>
      <c r="H3940" s="209"/>
    </row>
    <row r="3941" spans="1:8" hidden="1" outlineLevel="2" x14ac:dyDescent="0.2">
      <c r="A3941" s="3"/>
      <c r="B3941" s="3"/>
      <c r="C3941" s="10"/>
      <c r="D3941" s="11"/>
      <c r="E3941" s="211" t="s">
        <v>1168</v>
      </c>
      <c r="F3941" s="212">
        <f xml:space="preserve"> INDEX( $F$3933:$F$3940,MATCH("*(BR)*", $E$3933:$E$3940,0 ))</f>
        <v>0</v>
      </c>
      <c r="G3941" s="211" t="s">
        <v>199</v>
      </c>
      <c r="H3941" s="4"/>
    </row>
    <row r="3942" spans="1:8" hidden="1" outlineLevel="2" x14ac:dyDescent="0.2"/>
    <row r="3943" spans="1:8" hidden="1" outlineLevel="2" x14ac:dyDescent="0.2"/>
    <row r="3944" spans="1:8" hidden="1" outlineLevel="2" x14ac:dyDescent="0.2">
      <c r="B3944" s="33" t="s">
        <v>2134</v>
      </c>
    </row>
    <row r="3945" spans="1:8" s="208" customFormat="1" hidden="1" outlineLevel="2" x14ac:dyDescent="0.2">
      <c r="A3945" s="217"/>
      <c r="B3945" s="217"/>
      <c r="C3945" s="218"/>
      <c r="D3945" s="219"/>
      <c r="E3945" s="208" t="str">
        <f xml:space="preserve"> Calc!E$1651</f>
        <v xml:space="preserve">Ofwat - PR24 Residential retail revenue adjustment not eligible for tax uplift in 2027-28 CPIH FYA prices (WR) </v>
      </c>
      <c r="F3945" s="209">
        <f xml:space="preserve"> Calc!F$1651</f>
        <v>0</v>
      </c>
      <c r="G3945" s="208" t="str">
        <f xml:space="preserve"> Calc!G$1651</f>
        <v>£m</v>
      </c>
      <c r="H3945" s="209"/>
    </row>
    <row r="3946" spans="1:8" s="208" customFormat="1" hidden="1" outlineLevel="2" x14ac:dyDescent="0.2">
      <c r="A3946" s="217"/>
      <c r="B3946" s="217"/>
      <c r="C3946" s="218"/>
      <c r="D3946" s="219"/>
      <c r="E3946" s="208" t="str">
        <f xml:space="preserve"> Calc!E$1652</f>
        <v xml:space="preserve">Ofwat - PR24 Residential retail revenue adjustment not eligible for tax uplift in 2027-28 CPIH FYA prices (WN) </v>
      </c>
      <c r="F3946" s="209">
        <f xml:space="preserve"> Calc!F$1652</f>
        <v>0</v>
      </c>
      <c r="G3946" s="208" t="str">
        <f xml:space="preserve"> Calc!G$1652</f>
        <v>£m</v>
      </c>
      <c r="H3946" s="209"/>
    </row>
    <row r="3947" spans="1:8" s="208" customFormat="1" hidden="1" outlineLevel="2" x14ac:dyDescent="0.2">
      <c r="A3947" s="217"/>
      <c r="B3947" s="217"/>
      <c r="C3947" s="218"/>
      <c r="D3947" s="219"/>
      <c r="E3947" s="208" t="str">
        <f xml:space="preserve"> Calc!E$1653</f>
        <v xml:space="preserve">Ofwat - PR24 Residential retail revenue adjustment not eligible for tax uplift in 2027-28 CPIH FYA prices (WWN) </v>
      </c>
      <c r="F3947" s="209">
        <f xml:space="preserve"> Calc!F$1653</f>
        <v>0</v>
      </c>
      <c r="G3947" s="208" t="str">
        <f xml:space="preserve"> Calc!G$1653</f>
        <v>£m</v>
      </c>
      <c r="H3947" s="209"/>
    </row>
    <row r="3948" spans="1:8" s="208" customFormat="1" hidden="1" outlineLevel="2" x14ac:dyDescent="0.2">
      <c r="A3948" s="217"/>
      <c r="B3948" s="217"/>
      <c r="C3948" s="218"/>
      <c r="D3948" s="219"/>
      <c r="E3948" s="208" t="str">
        <f xml:space="preserve"> Calc!E$1654</f>
        <v xml:space="preserve">Ofwat - PR24 Residential retail revenue adjustment not eligible for tax uplift in 2027-28 CPIH FYA prices (BR) </v>
      </c>
      <c r="F3948" s="209">
        <f xml:space="preserve"> Calc!F$1654</f>
        <v>0</v>
      </c>
      <c r="G3948" s="208" t="str">
        <f xml:space="preserve"> Calc!G$1654</f>
        <v>£m</v>
      </c>
      <c r="H3948" s="209"/>
    </row>
    <row r="3949" spans="1:8" s="208" customFormat="1" hidden="1" outlineLevel="2" x14ac:dyDescent="0.2">
      <c r="A3949" s="217"/>
      <c r="B3949" s="217"/>
      <c r="C3949" s="218"/>
      <c r="D3949" s="219"/>
      <c r="E3949" s="208" t="str">
        <f xml:space="preserve"> Calc!E$1655</f>
        <v xml:space="preserve">Ofwat - PR24 Residential retail revenue adjustment not eligible for tax uplift in 2027-28 CPIH FYA prices (ADDN1) </v>
      </c>
      <c r="F3949" s="209">
        <f xml:space="preserve"> Calc!F$1655</f>
        <v>0</v>
      </c>
      <c r="G3949" s="208" t="str">
        <f xml:space="preserve"> Calc!G$1655</f>
        <v>£m</v>
      </c>
      <c r="H3949" s="209"/>
    </row>
    <row r="3950" spans="1:8" s="208" customFormat="1" hidden="1" outlineLevel="2" x14ac:dyDescent="0.2">
      <c r="A3950" s="217"/>
      <c r="B3950" s="217"/>
      <c r="C3950" s="218"/>
      <c r="D3950" s="219"/>
      <c r="E3950" s="208" t="str">
        <f xml:space="preserve"> Calc!E$1656</f>
        <v xml:space="preserve">Ofwat - PR24 Residential retail revenue adjustment not eligible for tax uplift in 2027-28 CPIH FYA prices (ADDN2) </v>
      </c>
      <c r="F3950" s="209">
        <f xml:space="preserve"> Calc!F$1656</f>
        <v>0</v>
      </c>
      <c r="G3950" s="208" t="str">
        <f xml:space="preserve"> Calc!G$1656</f>
        <v>£m</v>
      </c>
      <c r="H3950" s="209"/>
    </row>
    <row r="3951" spans="1:8" s="208" customFormat="1" hidden="1" outlineLevel="2" x14ac:dyDescent="0.2">
      <c r="A3951" s="217"/>
      <c r="B3951" s="217"/>
      <c r="C3951" s="218"/>
      <c r="D3951" s="219"/>
      <c r="E3951" s="208" t="str">
        <f xml:space="preserve"> Calc!E$1657</f>
        <v xml:space="preserve">Ofwat - PR24 Residential retail revenue adjustment not eligible for tax uplift in 2027-28 CPIH FYA prices (Residential retail) </v>
      </c>
      <c r="F3951" s="209">
        <f xml:space="preserve"> Calc!F$1657</f>
        <v>0</v>
      </c>
      <c r="G3951" s="208" t="str">
        <f xml:space="preserve"> Calc!G$1657</f>
        <v>£m</v>
      </c>
      <c r="H3951" s="209"/>
    </row>
    <row r="3952" spans="1:8" s="208" customFormat="1" hidden="1" outlineLevel="2" x14ac:dyDescent="0.2">
      <c r="A3952" s="217"/>
      <c r="B3952" s="217"/>
      <c r="C3952" s="218"/>
      <c r="D3952" s="219"/>
      <c r="E3952" s="208" t="str">
        <f xml:space="preserve"> Calc!E$1658</f>
        <v xml:space="preserve">Ofwat - PR24 Residential retail revenue adjustment not eligible for tax uplift in 2027-28 CPIH FYA prices (Business retail) </v>
      </c>
      <c r="F3952" s="209">
        <f xml:space="preserve"> Calc!F$1658</f>
        <v>0</v>
      </c>
      <c r="G3952" s="208" t="str">
        <f xml:space="preserve"> Calc!G$1658</f>
        <v>£m</v>
      </c>
      <c r="H3952" s="209"/>
    </row>
    <row r="3953" spans="1:8" hidden="1" outlineLevel="2" x14ac:dyDescent="0.2">
      <c r="A3953" s="3"/>
      <c r="B3953" s="3"/>
      <c r="C3953" s="10"/>
      <c r="D3953" s="11"/>
      <c r="E3953" s="211" t="s">
        <v>2134</v>
      </c>
      <c r="F3953" s="212">
        <f xml:space="preserve"> INDEX( $F$3945:$F$3952,MATCH("*(BR)*", $E$3945:$E$3952,0 ))</f>
        <v>0</v>
      </c>
      <c r="G3953" s="211" t="s">
        <v>199</v>
      </c>
      <c r="H3953" s="4"/>
    </row>
    <row r="3954" spans="1:8" hidden="1" outlineLevel="2" x14ac:dyDescent="0.2"/>
    <row r="3955" spans="1:8" hidden="1" outlineLevel="2" x14ac:dyDescent="0.2"/>
    <row r="3956" spans="1:8" hidden="1" outlineLevel="2" x14ac:dyDescent="0.2">
      <c r="B3956" s="33" t="s">
        <v>1592</v>
      </c>
    </row>
    <row r="3957" spans="1:8" s="208" customFormat="1" hidden="1" outlineLevel="2" x14ac:dyDescent="0.2">
      <c r="A3957" s="217"/>
      <c r="B3957" s="217"/>
      <c r="C3957" s="218"/>
      <c r="D3957" s="219"/>
      <c r="E3957" s="208" t="str">
        <f xml:space="preserve"> Calc!E$1543</f>
        <v xml:space="preserve">Ofwat - PR24 RFI revenue adjustment not eligible for tax uplift in 2027-28 CPIH FYA prices (WR) </v>
      </c>
      <c r="F3957" s="209">
        <f xml:space="preserve"> Calc!F$1543</f>
        <v>0</v>
      </c>
      <c r="G3957" s="208" t="str">
        <f xml:space="preserve"> Calc!G$1543</f>
        <v>£m</v>
      </c>
      <c r="H3957" s="209"/>
    </row>
    <row r="3958" spans="1:8" s="208" customFormat="1" hidden="1" outlineLevel="2" x14ac:dyDescent="0.2">
      <c r="A3958" s="217"/>
      <c r="B3958" s="217"/>
      <c r="C3958" s="218"/>
      <c r="D3958" s="219"/>
      <c r="E3958" s="208" t="str">
        <f xml:space="preserve"> Calc!E$1544</f>
        <v xml:space="preserve">Ofwat - PR24 RFI revenue adjustment not eligible for tax uplift in 2027-28 CPIH FYA prices (WN) </v>
      </c>
      <c r="F3958" s="209">
        <f xml:space="preserve"> Calc!F$1544</f>
        <v>0</v>
      </c>
      <c r="G3958" s="208" t="str">
        <f xml:space="preserve"> Calc!G$1544</f>
        <v>£m</v>
      </c>
      <c r="H3958" s="209"/>
    </row>
    <row r="3959" spans="1:8" s="208" customFormat="1" hidden="1" outlineLevel="2" x14ac:dyDescent="0.2">
      <c r="A3959" s="217"/>
      <c r="B3959" s="217"/>
      <c r="C3959" s="218"/>
      <c r="D3959" s="219"/>
      <c r="E3959" s="208" t="str">
        <f xml:space="preserve"> Calc!E$1545</f>
        <v xml:space="preserve">Ofwat - PR24 RFI revenue adjustment not eligible for tax uplift in 2027-28 CPIH FYA prices (WWN) </v>
      </c>
      <c r="F3959" s="209">
        <f xml:space="preserve"> Calc!F$1545</f>
        <v>0</v>
      </c>
      <c r="G3959" s="208" t="str">
        <f xml:space="preserve"> Calc!G$1545</f>
        <v>£m</v>
      </c>
      <c r="H3959" s="209"/>
    </row>
    <row r="3960" spans="1:8" s="208" customFormat="1" hidden="1" outlineLevel="2" x14ac:dyDescent="0.2">
      <c r="A3960" s="217"/>
      <c r="B3960" s="217"/>
      <c r="C3960" s="218"/>
      <c r="D3960" s="219"/>
      <c r="E3960" s="208" t="str">
        <f xml:space="preserve"> Calc!E$1546</f>
        <v xml:space="preserve">Ofwat - PR24 RFI revenue adjustment not eligible for tax uplift in 2027-28 CPIH FYA prices (BR) </v>
      </c>
      <c r="F3960" s="209">
        <f xml:space="preserve"> Calc!F$1546</f>
        <v>0</v>
      </c>
      <c r="G3960" s="208" t="str">
        <f xml:space="preserve"> Calc!G$1546</f>
        <v>£m</v>
      </c>
      <c r="H3960" s="209"/>
    </row>
    <row r="3961" spans="1:8" s="208" customFormat="1" hidden="1" outlineLevel="2" x14ac:dyDescent="0.2">
      <c r="A3961" s="217"/>
      <c r="B3961" s="217"/>
      <c r="C3961" s="218"/>
      <c r="D3961" s="219"/>
      <c r="E3961" s="208" t="str">
        <f xml:space="preserve"> Calc!E$1547</f>
        <v xml:space="preserve">Ofwat - PR24 RFI revenue adjustment not eligible for tax uplift in 2027-28 CPIH FYA prices (ADDN1) </v>
      </c>
      <c r="F3961" s="209">
        <f xml:space="preserve"> Calc!F$1547</f>
        <v>0</v>
      </c>
      <c r="G3961" s="208" t="str">
        <f xml:space="preserve"> Calc!G$1547</f>
        <v>£m</v>
      </c>
      <c r="H3961" s="209"/>
    </row>
    <row r="3962" spans="1:8" s="208" customFormat="1" hidden="1" outlineLevel="2" x14ac:dyDescent="0.2">
      <c r="A3962" s="217"/>
      <c r="B3962" s="217"/>
      <c r="C3962" s="218"/>
      <c r="D3962" s="219"/>
      <c r="E3962" s="208" t="str">
        <f xml:space="preserve"> Calc!E$1548</f>
        <v xml:space="preserve">Ofwat - PR24 RFI revenue adjustment not eligible for tax uplift in 2027-28 CPIH FYA prices (ADDN2) </v>
      </c>
      <c r="F3962" s="209">
        <f xml:space="preserve"> Calc!F$1548</f>
        <v>0</v>
      </c>
      <c r="G3962" s="208" t="str">
        <f xml:space="preserve"> Calc!G$1548</f>
        <v>£m</v>
      </c>
      <c r="H3962" s="209"/>
    </row>
    <row r="3963" spans="1:8" s="208" customFormat="1" hidden="1" outlineLevel="2" x14ac:dyDescent="0.2">
      <c r="A3963" s="217"/>
      <c r="B3963" s="217"/>
      <c r="C3963" s="218"/>
      <c r="D3963" s="219"/>
      <c r="E3963" s="208" t="str">
        <f xml:space="preserve"> Calc!E$1549</f>
        <v xml:space="preserve">Ofwat - PR24 RFI revenue adjustment not eligible for tax uplift in 2027-28 CPIH FYA prices (Residential retail) </v>
      </c>
      <c r="F3963" s="209">
        <f xml:space="preserve"> Calc!F$1549</f>
        <v>0</v>
      </c>
      <c r="G3963" s="208" t="str">
        <f xml:space="preserve"> Calc!G$1549</f>
        <v>£m</v>
      </c>
      <c r="H3963" s="209"/>
    </row>
    <row r="3964" spans="1:8" s="208" customFormat="1" hidden="1" outlineLevel="2" x14ac:dyDescent="0.2">
      <c r="A3964" s="217"/>
      <c r="B3964" s="217"/>
      <c r="C3964" s="218"/>
      <c r="D3964" s="219"/>
      <c r="E3964" s="208" t="str">
        <f xml:space="preserve"> Calc!E$1550</f>
        <v xml:space="preserve">Ofwat - PR24 RFI revenue adjustment not eligible for tax uplift in 2027-28 CPIH FYA prices (Business retail) </v>
      </c>
      <c r="F3964" s="209">
        <f xml:space="preserve"> Calc!F$1550</f>
        <v>0</v>
      </c>
      <c r="G3964" s="208" t="str">
        <f xml:space="preserve"> Calc!G$1550</f>
        <v>£m</v>
      </c>
      <c r="H3964" s="209"/>
    </row>
    <row r="3965" spans="1:8" hidden="1" outlineLevel="2" x14ac:dyDescent="0.2">
      <c r="A3965" s="3"/>
      <c r="B3965" s="3"/>
      <c r="C3965" s="10"/>
      <c r="D3965" s="11"/>
      <c r="E3965" s="211" t="s">
        <v>1592</v>
      </c>
      <c r="F3965" s="212">
        <f xml:space="preserve"> INDEX( $F$3957:$F$3964,MATCH("*(BR)*", $E$3957:$E$3964,0 ))</f>
        <v>0</v>
      </c>
      <c r="G3965" s="211" t="s">
        <v>199</v>
      </c>
      <c r="H3965" s="4"/>
    </row>
    <row r="3966" spans="1:8" hidden="1" outlineLevel="2" x14ac:dyDescent="0.2"/>
    <row r="3967" spans="1:8" hidden="1" outlineLevel="2" x14ac:dyDescent="0.2"/>
    <row r="3968" spans="1:8" hidden="1" outlineLevel="2" x14ac:dyDescent="0.2">
      <c r="B3968" s="33" t="s">
        <v>962</v>
      </c>
    </row>
    <row r="3969" spans="1:8" s="208" customFormat="1" hidden="1" outlineLevel="2" x14ac:dyDescent="0.2">
      <c r="A3969" s="217"/>
      <c r="B3969" s="217"/>
      <c r="C3969" s="218"/>
      <c r="D3969" s="219"/>
      <c r="E3969" s="208" t="str">
        <f xml:space="preserve"> Calc!E$1597</f>
        <v xml:space="preserve">Ofwat - PR24 Bioresources revenue adjustment not eligible for tax uplift in 2027-28 CPIH FYA prices (WR) </v>
      </c>
      <c r="F3969" s="209">
        <f xml:space="preserve"> Calc!F$1597</f>
        <v>0</v>
      </c>
      <c r="G3969" s="208" t="str">
        <f xml:space="preserve"> Calc!G$1597</f>
        <v>£m</v>
      </c>
      <c r="H3969" s="209"/>
    </row>
    <row r="3970" spans="1:8" s="208" customFormat="1" hidden="1" outlineLevel="2" x14ac:dyDescent="0.2">
      <c r="A3970" s="217"/>
      <c r="B3970" s="217"/>
      <c r="C3970" s="218"/>
      <c r="D3970" s="219"/>
      <c r="E3970" s="208" t="str">
        <f xml:space="preserve"> Calc!E$1598</f>
        <v xml:space="preserve">Ofwat - PR24 Bioresources revenue adjustment not eligible for tax uplift in 2027-28 CPIH FYA prices (WN) </v>
      </c>
      <c r="F3970" s="209">
        <f xml:space="preserve"> Calc!F$1598</f>
        <v>0</v>
      </c>
      <c r="G3970" s="208" t="str">
        <f xml:space="preserve"> Calc!G$1598</f>
        <v>£m</v>
      </c>
      <c r="H3970" s="209"/>
    </row>
    <row r="3971" spans="1:8" s="208" customFormat="1" hidden="1" outlineLevel="2" x14ac:dyDescent="0.2">
      <c r="A3971" s="217"/>
      <c r="B3971" s="217"/>
      <c r="C3971" s="218"/>
      <c r="D3971" s="219"/>
      <c r="E3971" s="208" t="str">
        <f xml:space="preserve"> Calc!E$1599</f>
        <v xml:space="preserve">Ofwat - PR24 Bioresources revenue adjustment not eligible for tax uplift in 2027-28 CPIH FYA prices (WWN) </v>
      </c>
      <c r="F3971" s="209">
        <f xml:space="preserve"> Calc!F$1599</f>
        <v>0</v>
      </c>
      <c r="G3971" s="208" t="str">
        <f xml:space="preserve"> Calc!G$1599</f>
        <v>£m</v>
      </c>
      <c r="H3971" s="209"/>
    </row>
    <row r="3972" spans="1:8" s="208" customFormat="1" hidden="1" outlineLevel="2" x14ac:dyDescent="0.2">
      <c r="A3972" s="217"/>
      <c r="B3972" s="217"/>
      <c r="C3972" s="218"/>
      <c r="D3972" s="219"/>
      <c r="E3972" s="208" t="str">
        <f xml:space="preserve"> Calc!E$1600</f>
        <v xml:space="preserve">Ofwat - PR24 Bioresources revenue adjustment not eligible for tax uplift in 2027-28 CPIH FYA prices (BR) </v>
      </c>
      <c r="F3972" s="209">
        <f xml:space="preserve"> Calc!F$1600</f>
        <v>0</v>
      </c>
      <c r="G3972" s="208" t="str">
        <f xml:space="preserve"> Calc!G$1600</f>
        <v>£m</v>
      </c>
      <c r="H3972" s="209"/>
    </row>
    <row r="3973" spans="1:8" s="208" customFormat="1" hidden="1" outlineLevel="2" x14ac:dyDescent="0.2">
      <c r="A3973" s="217"/>
      <c r="B3973" s="217"/>
      <c r="C3973" s="218"/>
      <c r="D3973" s="219"/>
      <c r="E3973" s="208" t="str">
        <f xml:space="preserve"> Calc!E$1601</f>
        <v xml:space="preserve">Ofwat - PR24 Bioresources revenue adjustment not eligible for tax uplift in 2027-28 CPIH FYA prices (ADDN1) </v>
      </c>
      <c r="F3973" s="209">
        <f xml:space="preserve"> Calc!F$1601</f>
        <v>0</v>
      </c>
      <c r="G3973" s="208" t="str">
        <f xml:space="preserve"> Calc!G$1601</f>
        <v>£m</v>
      </c>
      <c r="H3973" s="209"/>
    </row>
    <row r="3974" spans="1:8" s="208" customFormat="1" hidden="1" outlineLevel="2" x14ac:dyDescent="0.2">
      <c r="A3974" s="217"/>
      <c r="B3974" s="217"/>
      <c r="C3974" s="218"/>
      <c r="D3974" s="219"/>
      <c r="E3974" s="208" t="str">
        <f xml:space="preserve"> Calc!E$1602</f>
        <v xml:space="preserve">Ofwat - PR24 Bioresources revenue adjustment not eligible for tax uplift in 2027-28 CPIH FYA prices (ADDN2) </v>
      </c>
      <c r="F3974" s="209">
        <f xml:space="preserve"> Calc!F$1602</f>
        <v>0</v>
      </c>
      <c r="G3974" s="208" t="str">
        <f xml:space="preserve"> Calc!G$1602</f>
        <v>£m</v>
      </c>
      <c r="H3974" s="209"/>
    </row>
    <row r="3975" spans="1:8" s="208" customFormat="1" hidden="1" outlineLevel="2" x14ac:dyDescent="0.2">
      <c r="A3975" s="217"/>
      <c r="B3975" s="217"/>
      <c r="C3975" s="218"/>
      <c r="D3975" s="219"/>
      <c r="E3975" s="208" t="str">
        <f xml:space="preserve"> Calc!E$1603</f>
        <v xml:space="preserve">Ofwat - PR24 Bioresources revenue adjustment not eligible for tax uplift in 2027-28 CPIH FYA prices (Residential retail) </v>
      </c>
      <c r="F3975" s="209">
        <f xml:space="preserve"> Calc!F$1603</f>
        <v>0</v>
      </c>
      <c r="G3975" s="208" t="str">
        <f xml:space="preserve"> Calc!G$1603</f>
        <v>£m</v>
      </c>
      <c r="H3975" s="209"/>
    </row>
    <row r="3976" spans="1:8" s="208" customFormat="1" hidden="1" outlineLevel="2" x14ac:dyDescent="0.2">
      <c r="A3976" s="217"/>
      <c r="B3976" s="217"/>
      <c r="C3976" s="218"/>
      <c r="D3976" s="219"/>
      <c r="E3976" s="208" t="str">
        <f xml:space="preserve"> Calc!E$1604</f>
        <v xml:space="preserve">Ofwat - PR24 Bioresources revenue adjustment not eligible for tax uplift in 2027-28 CPIH FYA prices (Business retail) </v>
      </c>
      <c r="F3976" s="209">
        <f xml:space="preserve"> Calc!F$1604</f>
        <v>0</v>
      </c>
      <c r="G3976" s="208" t="str">
        <f xml:space="preserve"> Calc!G$1604</f>
        <v>£m</v>
      </c>
      <c r="H3976" s="209"/>
    </row>
    <row r="3977" spans="1:8" hidden="1" outlineLevel="2" x14ac:dyDescent="0.2">
      <c r="A3977" s="3"/>
      <c r="B3977" s="3"/>
      <c r="C3977" s="10"/>
      <c r="D3977" s="11"/>
      <c r="E3977" s="211" t="s">
        <v>962</v>
      </c>
      <c r="F3977" s="212">
        <f xml:space="preserve"> INDEX( $F$3969:$F$3976,MATCH("*(BR)*", $E$3969:$E$3976,0 ))</f>
        <v>0</v>
      </c>
      <c r="G3977" s="211" t="s">
        <v>199</v>
      </c>
      <c r="H3977" s="4"/>
    </row>
    <row r="3978" spans="1:8" hidden="1" outlineLevel="2" x14ac:dyDescent="0.2"/>
    <row r="3979" spans="1:8" hidden="1" outlineLevel="2" x14ac:dyDescent="0.2"/>
    <row r="3980" spans="1:8" hidden="1" outlineLevel="2" x14ac:dyDescent="0.2">
      <c r="B3980" s="33" t="s">
        <v>963</v>
      </c>
    </row>
    <row r="3981" spans="1:8" s="208" customFormat="1" hidden="1" outlineLevel="2" x14ac:dyDescent="0.2">
      <c r="A3981" s="217"/>
      <c r="B3981" s="217"/>
      <c r="C3981" s="218"/>
      <c r="D3981" s="219"/>
      <c r="E3981" s="208" t="str">
        <f xml:space="preserve"> Calc!E$1624</f>
        <v xml:space="preserve">Ofwat - PR24 Bioresources forecasting accuracy incentive penalty adjustment not eligible for tax uplift in 2027-28 CPIH FYA prices (WR) </v>
      </c>
      <c r="F3981" s="209">
        <f xml:space="preserve"> Calc!F$1624</f>
        <v>0</v>
      </c>
      <c r="G3981" s="208" t="str">
        <f xml:space="preserve"> Calc!G$1624</f>
        <v>£m</v>
      </c>
      <c r="H3981" s="209"/>
    </row>
    <row r="3982" spans="1:8" s="208" customFormat="1" hidden="1" outlineLevel="2" x14ac:dyDescent="0.2">
      <c r="A3982" s="217"/>
      <c r="B3982" s="217"/>
      <c r="C3982" s="218"/>
      <c r="D3982" s="219"/>
      <c r="E3982" s="208" t="str">
        <f xml:space="preserve"> Calc!E$1625</f>
        <v xml:space="preserve">Ofwat - PR24 Bioresources forecasting accuracy incentive penalty adjustment not eligible for tax uplift in 2027-28 CPIH FYA prices (WN) </v>
      </c>
      <c r="F3982" s="209">
        <f xml:space="preserve"> Calc!F$1625</f>
        <v>0</v>
      </c>
      <c r="G3982" s="208" t="str">
        <f xml:space="preserve"> Calc!G$1625</f>
        <v>£m</v>
      </c>
      <c r="H3982" s="209"/>
    </row>
    <row r="3983" spans="1:8" s="208" customFormat="1" hidden="1" outlineLevel="2" x14ac:dyDescent="0.2">
      <c r="A3983" s="217"/>
      <c r="B3983" s="217"/>
      <c r="C3983" s="218"/>
      <c r="D3983" s="219"/>
      <c r="E3983" s="208" t="str">
        <f xml:space="preserve"> Calc!E$1626</f>
        <v xml:space="preserve">Ofwat - PR24 Bioresources forecasting accuracy incentive penalty adjustment not eligible for tax uplift in 2027-28 CPIH FYA prices (WWN) </v>
      </c>
      <c r="F3983" s="209">
        <f xml:space="preserve"> Calc!F$1626</f>
        <v>0</v>
      </c>
      <c r="G3983" s="208" t="str">
        <f xml:space="preserve"> Calc!G$1626</f>
        <v>£m</v>
      </c>
      <c r="H3983" s="209"/>
    </row>
    <row r="3984" spans="1:8" s="208" customFormat="1" hidden="1" outlineLevel="2" x14ac:dyDescent="0.2">
      <c r="A3984" s="217"/>
      <c r="B3984" s="217"/>
      <c r="C3984" s="218"/>
      <c r="D3984" s="219"/>
      <c r="E3984" s="208" t="str">
        <f xml:space="preserve"> Calc!E$1627</f>
        <v xml:space="preserve">Ofwat - PR24 Bioresources forecasting accuracy incentive penalty adjustment not eligible for tax uplift in 2027-28 CPIH FYA prices (BR) </v>
      </c>
      <c r="F3984" s="209">
        <f xml:space="preserve"> Calc!F$1627</f>
        <v>0</v>
      </c>
      <c r="G3984" s="208" t="str">
        <f xml:space="preserve"> Calc!G$1627</f>
        <v>£m</v>
      </c>
      <c r="H3984" s="209"/>
    </row>
    <row r="3985" spans="1:8" s="208" customFormat="1" hidden="1" outlineLevel="2" x14ac:dyDescent="0.2">
      <c r="A3985" s="217"/>
      <c r="B3985" s="217"/>
      <c r="C3985" s="218"/>
      <c r="D3985" s="219"/>
      <c r="E3985" s="208" t="str">
        <f xml:space="preserve"> Calc!E$1628</f>
        <v xml:space="preserve">Ofwat - PR24 Bioresources forecasting accuracy incentive penalty adjustment not eligible for tax uplift in 2027-28 CPIH FYA prices (ADDN1) </v>
      </c>
      <c r="F3985" s="209">
        <f xml:space="preserve"> Calc!F$1628</f>
        <v>0</v>
      </c>
      <c r="G3985" s="208" t="str">
        <f xml:space="preserve"> Calc!G$1628</f>
        <v>£m</v>
      </c>
      <c r="H3985" s="209"/>
    </row>
    <row r="3986" spans="1:8" s="208" customFormat="1" hidden="1" outlineLevel="2" x14ac:dyDescent="0.2">
      <c r="A3986" s="217"/>
      <c r="B3986" s="217"/>
      <c r="C3986" s="218"/>
      <c r="D3986" s="219"/>
      <c r="E3986" s="208" t="str">
        <f xml:space="preserve"> Calc!E$1629</f>
        <v xml:space="preserve">Ofwat - PR24 Bioresources forecasting accuracy incentive penalty adjustment not eligible for tax uplift in 2027-28 CPIH FYA prices (ADDN2) </v>
      </c>
      <c r="F3986" s="209">
        <f xml:space="preserve"> Calc!F$1629</f>
        <v>0</v>
      </c>
      <c r="G3986" s="208" t="str">
        <f xml:space="preserve"> Calc!G$1629</f>
        <v>£m</v>
      </c>
      <c r="H3986" s="209"/>
    </row>
    <row r="3987" spans="1:8" s="208" customFormat="1" hidden="1" outlineLevel="2" x14ac:dyDescent="0.2">
      <c r="A3987" s="217"/>
      <c r="B3987" s="217"/>
      <c r="C3987" s="218"/>
      <c r="D3987" s="219"/>
      <c r="E3987" s="208" t="str">
        <f xml:space="preserve"> Calc!E$1630</f>
        <v xml:space="preserve">Ofwat - PR24 Bioresources forecasting accuracy incentive penalty adjustment not eligible for tax uplift in 2027-28 CPIH FYA prices (Residential retail) </v>
      </c>
      <c r="F3987" s="209">
        <f xml:space="preserve"> Calc!F$1630</f>
        <v>0</v>
      </c>
      <c r="G3987" s="208" t="str">
        <f xml:space="preserve"> Calc!G$1630</f>
        <v>£m</v>
      </c>
      <c r="H3987" s="209"/>
    </row>
    <row r="3988" spans="1:8" s="208" customFormat="1" hidden="1" outlineLevel="2" x14ac:dyDescent="0.2">
      <c r="A3988" s="217"/>
      <c r="B3988" s="217"/>
      <c r="C3988" s="218"/>
      <c r="D3988" s="219"/>
      <c r="E3988" s="208" t="str">
        <f xml:space="preserve"> Calc!E$1631</f>
        <v xml:space="preserve">Ofwat - PR24 Bioresources forecasting accuracy incentive penalty adjustment not eligible for tax uplift in 2027-28 CPIH FYA prices (Business retail) </v>
      </c>
      <c r="F3988" s="209">
        <f xml:space="preserve"> Calc!F$1631</f>
        <v>0</v>
      </c>
      <c r="G3988" s="208" t="str">
        <f xml:space="preserve"> Calc!G$1631</f>
        <v>£m</v>
      </c>
      <c r="H3988" s="209"/>
    </row>
    <row r="3989" spans="1:8" hidden="1" outlineLevel="2" x14ac:dyDescent="0.2">
      <c r="A3989" s="3"/>
      <c r="B3989" s="3"/>
      <c r="C3989" s="10"/>
      <c r="D3989" s="11"/>
      <c r="E3989" s="211" t="s">
        <v>963</v>
      </c>
      <c r="F3989" s="212">
        <f xml:space="preserve"> INDEX( $F$3981:$F$3988,MATCH("*(BR)*", $E$3981:$E$3988,0 ))</f>
        <v>0</v>
      </c>
      <c r="G3989" s="211" t="s">
        <v>199</v>
      </c>
      <c r="H3989" s="4"/>
    </row>
    <row r="3990" spans="1:8" hidden="1" outlineLevel="2" x14ac:dyDescent="0.2"/>
    <row r="3991" spans="1:8" hidden="1" outlineLevel="2" x14ac:dyDescent="0.2"/>
    <row r="3992" spans="1:8" hidden="1" outlineLevel="2" x14ac:dyDescent="0.2">
      <c r="B3992" s="33" t="s">
        <v>1780</v>
      </c>
    </row>
    <row r="3993" spans="1:8" s="208" customFormat="1" hidden="1" outlineLevel="2" x14ac:dyDescent="0.2">
      <c r="A3993" s="217"/>
      <c r="B3993" s="217"/>
      <c r="C3993" s="218"/>
      <c r="D3993" s="219"/>
      <c r="E3993" s="208" t="str">
        <f xml:space="preserve"> Calc!E$2056</f>
        <v xml:space="preserve">Ofwat - PR24 Price control deliverables (PCD) revenue adjustment not eligible for tax uplift in 2027-28 CPIH FYA prices (WR) </v>
      </c>
      <c r="F3993" s="209">
        <f xml:space="preserve"> Calc!F$2056</f>
        <v>0</v>
      </c>
      <c r="G3993" s="208" t="str">
        <f xml:space="preserve"> Calc!G$2056</f>
        <v>£m</v>
      </c>
      <c r="H3993" s="209"/>
    </row>
    <row r="3994" spans="1:8" s="208" customFormat="1" hidden="1" outlineLevel="2" x14ac:dyDescent="0.2">
      <c r="A3994" s="217"/>
      <c r="B3994" s="217"/>
      <c r="C3994" s="218"/>
      <c r="D3994" s="219"/>
      <c r="E3994" s="208" t="str">
        <f xml:space="preserve"> Calc!E$2057</f>
        <v xml:space="preserve">Ofwat - PR24 Price control deliverables (PCD) revenue adjustment not eligible for tax uplift in 2027-28 CPIH FYA prices (WN) </v>
      </c>
      <c r="F3994" s="209">
        <f xml:space="preserve"> Calc!F$2057</f>
        <v>0</v>
      </c>
      <c r="G3994" s="208" t="str">
        <f xml:space="preserve"> Calc!G$2057</f>
        <v>£m</v>
      </c>
      <c r="H3994" s="209"/>
    </row>
    <row r="3995" spans="1:8" s="208" customFormat="1" hidden="1" outlineLevel="2" x14ac:dyDescent="0.2">
      <c r="A3995" s="217"/>
      <c r="B3995" s="217"/>
      <c r="C3995" s="218"/>
      <c r="D3995" s="219"/>
      <c r="E3995" s="208" t="str">
        <f xml:space="preserve"> Calc!E$2058</f>
        <v xml:space="preserve">Ofwat - PR24 Price control deliverables (PCD) revenue adjustment not eligible for tax uplift in 2027-28 CPIH FYA prices (WWN) </v>
      </c>
      <c r="F3995" s="209">
        <f xml:space="preserve"> Calc!F$2058</f>
        <v>0</v>
      </c>
      <c r="G3995" s="208" t="str">
        <f xml:space="preserve"> Calc!G$2058</f>
        <v>£m</v>
      </c>
      <c r="H3995" s="209"/>
    </row>
    <row r="3996" spans="1:8" s="208" customFormat="1" hidden="1" outlineLevel="2" x14ac:dyDescent="0.2">
      <c r="A3996" s="217"/>
      <c r="B3996" s="217"/>
      <c r="C3996" s="218"/>
      <c r="D3996" s="219"/>
      <c r="E3996" s="208" t="str">
        <f xml:space="preserve"> Calc!E$2059</f>
        <v xml:space="preserve">Ofwat - PR24 Price control deliverables (PCD) revenue adjustment not eligible for tax uplift in 2027-28 CPIH FYA prices (BR) </v>
      </c>
      <c r="F3996" s="209">
        <f xml:space="preserve"> Calc!F$2059</f>
        <v>0</v>
      </c>
      <c r="G3996" s="208" t="str">
        <f xml:space="preserve"> Calc!G$2059</f>
        <v>£m</v>
      </c>
      <c r="H3996" s="209"/>
    </row>
    <row r="3997" spans="1:8" s="208" customFormat="1" hidden="1" outlineLevel="2" x14ac:dyDescent="0.2">
      <c r="A3997" s="217"/>
      <c r="B3997" s="217"/>
      <c r="C3997" s="218"/>
      <c r="D3997" s="219"/>
      <c r="E3997" s="208" t="str">
        <f xml:space="preserve"> Calc!E$2060</f>
        <v xml:space="preserve">Ofwat - PR24 Price control deliverables (PCD) revenue adjustment not eligible for tax uplift in 2027-28 CPIH FYA prices (ADDN1) </v>
      </c>
      <c r="F3997" s="209">
        <f xml:space="preserve"> Calc!F$2060</f>
        <v>0</v>
      </c>
      <c r="G3997" s="208" t="str">
        <f xml:space="preserve"> Calc!G$2060</f>
        <v>£m</v>
      </c>
      <c r="H3997" s="209"/>
    </row>
    <row r="3998" spans="1:8" s="208" customFormat="1" hidden="1" outlineLevel="2" x14ac:dyDescent="0.2">
      <c r="A3998" s="217"/>
      <c r="B3998" s="217"/>
      <c r="C3998" s="218"/>
      <c r="D3998" s="219"/>
      <c r="E3998" s="208" t="str">
        <f xml:space="preserve"> Calc!E$2061</f>
        <v xml:space="preserve">Ofwat - PR24 Price control deliverables (PCD) revenue adjustment not eligible for tax uplift in 2027-28 CPIH FYA prices (ADDN2) </v>
      </c>
      <c r="F3998" s="209">
        <f xml:space="preserve"> Calc!F$2061</f>
        <v>0</v>
      </c>
      <c r="G3998" s="208" t="str">
        <f xml:space="preserve"> Calc!G$2061</f>
        <v>£m</v>
      </c>
      <c r="H3998" s="209"/>
    </row>
    <row r="3999" spans="1:8" s="208" customFormat="1" hidden="1" outlineLevel="2" x14ac:dyDescent="0.2">
      <c r="A3999" s="217"/>
      <c r="B3999" s="217"/>
      <c r="C3999" s="218"/>
      <c r="D3999" s="219"/>
      <c r="E3999" s="208" t="str">
        <f xml:space="preserve"> Calc!E$2062</f>
        <v xml:space="preserve">Ofwat - PR24 Price control deliverables (PCD) revenue adjustment not eligible for tax uplift in 2027-28 CPIH FYA prices (Residential retail) </v>
      </c>
      <c r="F3999" s="209">
        <f xml:space="preserve"> Calc!F$2062</f>
        <v>0</v>
      </c>
      <c r="G3999" s="208" t="str">
        <f xml:space="preserve"> Calc!G$2062</f>
        <v>£m</v>
      </c>
      <c r="H3999" s="209"/>
    </row>
    <row r="4000" spans="1:8" s="208" customFormat="1" hidden="1" outlineLevel="2" x14ac:dyDescent="0.2">
      <c r="A4000" s="217"/>
      <c r="B4000" s="217"/>
      <c r="C4000" s="218"/>
      <c r="D4000" s="219"/>
      <c r="E4000" s="208" t="str">
        <f xml:space="preserve"> Calc!E$2063</f>
        <v xml:space="preserve">Ofwat - PR24 Price control deliverables (PCD) revenue adjustment not eligible for tax uplift in 2027-28 CPIH FYA prices (Business retail) </v>
      </c>
      <c r="F4000" s="209">
        <f xml:space="preserve"> Calc!F$2063</f>
        <v>0</v>
      </c>
      <c r="G4000" s="208" t="str">
        <f xml:space="preserve"> Calc!G$2063</f>
        <v>£m</v>
      </c>
      <c r="H4000" s="209"/>
    </row>
    <row r="4001" spans="1:8" hidden="1" outlineLevel="2" x14ac:dyDescent="0.2">
      <c r="A4001" s="3"/>
      <c r="B4001" s="3"/>
      <c r="C4001" s="10"/>
      <c r="D4001" s="11"/>
      <c r="E4001" s="211" t="s">
        <v>1780</v>
      </c>
      <c r="F4001" s="212">
        <f xml:space="preserve"> INDEX( $F$3993:$F$4000,MATCH("*(BR)*", $E$3993:$E$4000,0 ))</f>
        <v>0</v>
      </c>
      <c r="G4001" s="211" t="s">
        <v>199</v>
      </c>
      <c r="H4001" s="4"/>
    </row>
    <row r="4002" spans="1:8" hidden="1" outlineLevel="2" x14ac:dyDescent="0.2"/>
    <row r="4003" spans="1:8" hidden="1" outlineLevel="2" x14ac:dyDescent="0.2"/>
    <row r="4004" spans="1:8" hidden="1" outlineLevel="2" x14ac:dyDescent="0.2">
      <c r="B4004" s="33" t="s">
        <v>2729</v>
      </c>
    </row>
    <row r="4005" spans="1:8" s="208" customFormat="1" hidden="1" outlineLevel="2" x14ac:dyDescent="0.2">
      <c r="A4005" s="217"/>
      <c r="B4005" s="217"/>
      <c r="C4005" s="218"/>
      <c r="D4005" s="219"/>
      <c r="E4005" s="208" t="str">
        <f xml:space="preserve"> Calc!E$2083</f>
        <v xml:space="preserve">Ofwat - PR24 Wastewater enhancement revenue adjustment not eligible for tax uplift in 2027-28 CPIH FYA prices (WR) </v>
      </c>
      <c r="F4005" s="209">
        <f xml:space="preserve"> Calc!F$2083</f>
        <v>0</v>
      </c>
      <c r="G4005" s="208" t="str">
        <f xml:space="preserve"> Calc!G$2083</f>
        <v>£m</v>
      </c>
      <c r="H4005" s="209"/>
    </row>
    <row r="4006" spans="1:8" s="208" customFormat="1" hidden="1" outlineLevel="2" x14ac:dyDescent="0.2">
      <c r="A4006" s="217"/>
      <c r="B4006" s="217"/>
      <c r="C4006" s="218"/>
      <c r="D4006" s="219"/>
      <c r="E4006" s="208" t="str">
        <f xml:space="preserve"> Calc!E$2084</f>
        <v xml:space="preserve">Ofwat - PR24 Wastewater enhancement revenue adjustment not eligible for tax uplift in 2027-28 CPIH FYA prices (WN) </v>
      </c>
      <c r="F4006" s="209">
        <f xml:space="preserve"> Calc!F$2084</f>
        <v>0</v>
      </c>
      <c r="G4006" s="208" t="str">
        <f xml:space="preserve"> Calc!G$2084</f>
        <v>£m</v>
      </c>
      <c r="H4006" s="209"/>
    </row>
    <row r="4007" spans="1:8" s="208" customFormat="1" hidden="1" outlineLevel="2" x14ac:dyDescent="0.2">
      <c r="A4007" s="217"/>
      <c r="B4007" s="217"/>
      <c r="C4007" s="218"/>
      <c r="D4007" s="219"/>
      <c r="E4007" s="208" t="str">
        <f xml:space="preserve"> Calc!E$2085</f>
        <v xml:space="preserve">Ofwat - PR24 Wastewater enhancement revenue adjustment not eligible for tax uplift in 2027-28 CPIH FYA prices (WWN) </v>
      </c>
      <c r="F4007" s="209">
        <f xml:space="preserve"> Calc!F$2085</f>
        <v>0</v>
      </c>
      <c r="G4007" s="208" t="str">
        <f xml:space="preserve"> Calc!G$2085</f>
        <v>£m</v>
      </c>
      <c r="H4007" s="209"/>
    </row>
    <row r="4008" spans="1:8" s="208" customFormat="1" hidden="1" outlineLevel="2" x14ac:dyDescent="0.2">
      <c r="A4008" s="217"/>
      <c r="B4008" s="217"/>
      <c r="C4008" s="218"/>
      <c r="D4008" s="219"/>
      <c r="E4008" s="208" t="str">
        <f xml:space="preserve"> Calc!E$2086</f>
        <v xml:space="preserve">Ofwat - PR24 Wastewater enhancement revenue adjustment not eligible for tax uplift in 2027-28 CPIH FYA prices (BR) </v>
      </c>
      <c r="F4008" s="209">
        <f xml:space="preserve"> Calc!F$2086</f>
        <v>0</v>
      </c>
      <c r="G4008" s="208" t="str">
        <f xml:space="preserve"> Calc!G$2086</f>
        <v>£m</v>
      </c>
      <c r="H4008" s="209"/>
    </row>
    <row r="4009" spans="1:8" s="208" customFormat="1" hidden="1" outlineLevel="2" x14ac:dyDescent="0.2">
      <c r="A4009" s="217"/>
      <c r="B4009" s="217"/>
      <c r="C4009" s="218"/>
      <c r="D4009" s="219"/>
      <c r="E4009" s="208" t="str">
        <f xml:space="preserve"> Calc!E$2087</f>
        <v xml:space="preserve">Ofwat - PR24 Wastewater enhancement revenue adjustment not eligible for tax uplift in 2027-28 CPIH FYA prices (ADDN1) </v>
      </c>
      <c r="F4009" s="209">
        <f xml:space="preserve"> Calc!F$2087</f>
        <v>0</v>
      </c>
      <c r="G4009" s="208" t="str">
        <f xml:space="preserve"> Calc!G$2087</f>
        <v>£m</v>
      </c>
      <c r="H4009" s="209"/>
    </row>
    <row r="4010" spans="1:8" s="208" customFormat="1" hidden="1" outlineLevel="2" x14ac:dyDescent="0.2">
      <c r="A4010" s="217"/>
      <c r="B4010" s="217"/>
      <c r="C4010" s="218"/>
      <c r="D4010" s="219"/>
      <c r="E4010" s="208" t="str">
        <f xml:space="preserve"> Calc!E$2088</f>
        <v xml:space="preserve">Ofwat - PR24 Wastewater enhancement revenue adjustment not eligible for tax uplift in 2027-28 CPIH FYA prices (ADDN2) </v>
      </c>
      <c r="F4010" s="209">
        <f xml:space="preserve"> Calc!F$2088</f>
        <v>0</v>
      </c>
      <c r="G4010" s="208" t="str">
        <f xml:space="preserve"> Calc!G$2088</f>
        <v>£m</v>
      </c>
      <c r="H4010" s="209"/>
    </row>
    <row r="4011" spans="1:8" s="208" customFormat="1" hidden="1" outlineLevel="2" x14ac:dyDescent="0.2">
      <c r="A4011" s="217"/>
      <c r="B4011" s="217"/>
      <c r="C4011" s="218"/>
      <c r="D4011" s="219"/>
      <c r="E4011" s="208" t="str">
        <f xml:space="preserve"> Calc!E$2089</f>
        <v xml:space="preserve">Ofwat - PR24 Wastewater enhancement revenue adjustment not eligible for tax uplift in 2027-28 CPIH FYA prices (Residential retail) </v>
      </c>
      <c r="F4011" s="209">
        <f xml:space="preserve"> Calc!F$2089</f>
        <v>0</v>
      </c>
      <c r="G4011" s="208" t="str">
        <f xml:space="preserve"> Calc!G$2089</f>
        <v>£m</v>
      </c>
      <c r="H4011" s="209"/>
    </row>
    <row r="4012" spans="1:8" s="208" customFormat="1" hidden="1" outlineLevel="2" x14ac:dyDescent="0.2">
      <c r="A4012" s="217"/>
      <c r="B4012" s="217"/>
      <c r="C4012" s="218"/>
      <c r="D4012" s="219"/>
      <c r="E4012" s="208" t="str">
        <f xml:space="preserve"> Calc!E$2090</f>
        <v xml:space="preserve">Ofwat - PR24 Wastewater enhancement revenue adjustment not eligible for tax uplift in 2027-28 CPIH FYA prices (Business retail) </v>
      </c>
      <c r="F4012" s="209">
        <f xml:space="preserve"> Calc!F$2090</f>
        <v>0</v>
      </c>
      <c r="G4012" s="208" t="str">
        <f xml:space="preserve"> Calc!G$2090</f>
        <v>£m</v>
      </c>
      <c r="H4012" s="209"/>
    </row>
    <row r="4013" spans="1:8" hidden="1" outlineLevel="2" x14ac:dyDescent="0.2">
      <c r="A4013" s="3"/>
      <c r="B4013" s="3"/>
      <c r="C4013" s="10"/>
      <c r="D4013" s="11"/>
      <c r="E4013" s="211" t="s">
        <v>2729</v>
      </c>
      <c r="F4013" s="212">
        <f xml:space="preserve"> INDEX( $F$4005:$F$4012,MATCH("*(BR)*", $E$4005:$E$4012,0 ))</f>
        <v>0</v>
      </c>
      <c r="G4013" s="211" t="s">
        <v>199</v>
      </c>
      <c r="H4013" s="4"/>
    </row>
    <row r="4014" spans="1:8" hidden="1" outlineLevel="2" x14ac:dyDescent="0.2"/>
    <row r="4015" spans="1:8" hidden="1" outlineLevel="2" x14ac:dyDescent="0.2"/>
    <row r="4016" spans="1:8" hidden="1" outlineLevel="2" x14ac:dyDescent="0.2"/>
    <row r="4017" spans="1:8" s="21" customFormat="1" hidden="1" outlineLevel="2" x14ac:dyDescent="0.2">
      <c r="A4017" s="17"/>
      <c r="B4017" s="17"/>
      <c r="C4017" s="24"/>
      <c r="D4017" s="32" t="s">
        <v>1152</v>
      </c>
    </row>
    <row r="4018" spans="1:8" hidden="1" outlineLevel="2" x14ac:dyDescent="0.2"/>
    <row r="4019" spans="1:8" hidden="1" outlineLevel="2" x14ac:dyDescent="0.2">
      <c r="B4019" s="33" t="s">
        <v>601</v>
      </c>
    </row>
    <row r="4020" spans="1:8" s="208" customFormat="1" hidden="1" outlineLevel="2" x14ac:dyDescent="0.2">
      <c r="A4020" s="217"/>
      <c r="B4020" s="217"/>
      <c r="C4020" s="218"/>
      <c r="D4020" s="219"/>
      <c r="E4020" s="208" t="str">
        <f xml:space="preserve"> Calc!E$1516</f>
        <v xml:space="preserve">Ofwat - PR24 ODI revenue adjustment not eligible for tax uplift in 2027-28 CPIH FYA prices (WR) </v>
      </c>
      <c r="F4020" s="209">
        <f xml:space="preserve"> Calc!F$1516</f>
        <v>0</v>
      </c>
      <c r="G4020" s="208" t="str">
        <f xml:space="preserve"> Calc!G$1516</f>
        <v>£m</v>
      </c>
      <c r="H4020" s="209"/>
    </row>
    <row r="4021" spans="1:8" s="208" customFormat="1" hidden="1" outlineLevel="2" x14ac:dyDescent="0.2">
      <c r="A4021" s="217"/>
      <c r="B4021" s="217"/>
      <c r="C4021" s="218"/>
      <c r="D4021" s="219"/>
      <c r="E4021" s="208" t="str">
        <f xml:space="preserve"> Calc!E$1517</f>
        <v xml:space="preserve">Ofwat - PR24 ODI revenue adjustment not eligible for tax uplift in 2027-28 CPIH FYA prices (WN) </v>
      </c>
      <c r="F4021" s="209">
        <f xml:space="preserve"> Calc!F$1517</f>
        <v>0</v>
      </c>
      <c r="G4021" s="208" t="str">
        <f xml:space="preserve"> Calc!G$1517</f>
        <v>£m</v>
      </c>
      <c r="H4021" s="209"/>
    </row>
    <row r="4022" spans="1:8" s="208" customFormat="1" hidden="1" outlineLevel="2" x14ac:dyDescent="0.2">
      <c r="A4022" s="217"/>
      <c r="B4022" s="217"/>
      <c r="C4022" s="218"/>
      <c r="D4022" s="219"/>
      <c r="E4022" s="208" t="str">
        <f xml:space="preserve"> Calc!E$1518</f>
        <v xml:space="preserve">Ofwat - PR24 ODI revenue adjustment not eligible for tax uplift in 2027-28 CPIH FYA prices (WWN) </v>
      </c>
      <c r="F4022" s="209">
        <f xml:space="preserve"> Calc!F$1518</f>
        <v>0</v>
      </c>
      <c r="G4022" s="208" t="str">
        <f xml:space="preserve"> Calc!G$1518</f>
        <v>£m</v>
      </c>
      <c r="H4022" s="209"/>
    </row>
    <row r="4023" spans="1:8" s="208" customFormat="1" hidden="1" outlineLevel="2" x14ac:dyDescent="0.2">
      <c r="A4023" s="217"/>
      <c r="B4023" s="217"/>
      <c r="C4023" s="218"/>
      <c r="D4023" s="219"/>
      <c r="E4023" s="208" t="str">
        <f xml:space="preserve"> Calc!E$1519</f>
        <v xml:space="preserve">Ofwat - PR24 ODI revenue adjustment not eligible for tax uplift in 2027-28 CPIH FYA prices (BR) </v>
      </c>
      <c r="F4023" s="209">
        <f xml:space="preserve"> Calc!F$1519</f>
        <v>0</v>
      </c>
      <c r="G4023" s="208" t="str">
        <f xml:space="preserve"> Calc!G$1519</f>
        <v>£m</v>
      </c>
      <c r="H4023" s="209"/>
    </row>
    <row r="4024" spans="1:8" s="208" customFormat="1" hidden="1" outlineLevel="2" x14ac:dyDescent="0.2">
      <c r="A4024" s="217"/>
      <c r="B4024" s="217"/>
      <c r="C4024" s="218"/>
      <c r="D4024" s="219"/>
      <c r="E4024" s="208" t="str">
        <f xml:space="preserve"> Calc!E$1520</f>
        <v xml:space="preserve">Ofwat - PR24 ODI revenue adjustment not eligible for tax uplift in 2027-28 CPIH FYA prices (ADDN1) </v>
      </c>
      <c r="F4024" s="209">
        <f xml:space="preserve"> Calc!F$1520</f>
        <v>0</v>
      </c>
      <c r="G4024" s="208" t="str">
        <f xml:space="preserve"> Calc!G$1520</f>
        <v>£m</v>
      </c>
      <c r="H4024" s="209"/>
    </row>
    <row r="4025" spans="1:8" s="208" customFormat="1" hidden="1" outlineLevel="2" x14ac:dyDescent="0.2">
      <c r="A4025" s="217"/>
      <c r="B4025" s="217"/>
      <c r="C4025" s="218"/>
      <c r="D4025" s="219"/>
      <c r="E4025" s="208" t="str">
        <f xml:space="preserve"> Calc!E$1521</f>
        <v xml:space="preserve">Ofwat - PR24 ODI revenue adjustment not eligible for tax uplift in 2027-28 CPIH FYA prices (ADDN2) </v>
      </c>
      <c r="F4025" s="209">
        <f xml:space="preserve"> Calc!F$1521</f>
        <v>0</v>
      </c>
      <c r="G4025" s="208" t="str">
        <f xml:space="preserve"> Calc!G$1521</f>
        <v>£m</v>
      </c>
      <c r="H4025" s="209"/>
    </row>
    <row r="4026" spans="1:8" s="208" customFormat="1" hidden="1" outlineLevel="2" x14ac:dyDescent="0.2">
      <c r="A4026" s="217"/>
      <c r="B4026" s="217"/>
      <c r="C4026" s="218"/>
      <c r="D4026" s="219"/>
      <c r="E4026" s="208" t="str">
        <f xml:space="preserve"> Calc!E$1522</f>
        <v xml:space="preserve">Ofwat - PR24 ODI revenue adjustment not eligible for tax uplift in 2027-28 CPIH FYA prices (Residential retail) </v>
      </c>
      <c r="F4026" s="209">
        <f xml:space="preserve"> Calc!F$1522</f>
        <v>0</v>
      </c>
      <c r="G4026" s="208" t="str">
        <f xml:space="preserve"> Calc!G$1522</f>
        <v>£m</v>
      </c>
      <c r="H4026" s="209"/>
    </row>
    <row r="4027" spans="1:8" s="208" customFormat="1" hidden="1" outlineLevel="2" x14ac:dyDescent="0.2">
      <c r="A4027" s="217"/>
      <c r="B4027" s="217"/>
      <c r="C4027" s="218"/>
      <c r="D4027" s="219"/>
      <c r="E4027" s="208" t="str">
        <f xml:space="preserve"> Calc!E$1523</f>
        <v xml:space="preserve">Ofwat - PR24 ODI revenue adjustment not eligible for tax uplift in 2027-28 CPIH FYA prices (Business retail) </v>
      </c>
      <c r="F4027" s="209">
        <f xml:space="preserve"> Calc!F$1523</f>
        <v>0</v>
      </c>
      <c r="G4027" s="208" t="str">
        <f xml:space="preserve"> Calc!G$1523</f>
        <v>£m</v>
      </c>
      <c r="H4027" s="209"/>
    </row>
    <row r="4028" spans="1:8" hidden="1" outlineLevel="2" x14ac:dyDescent="0.2">
      <c r="A4028" s="3"/>
      <c r="B4028" s="3"/>
      <c r="C4028" s="10"/>
      <c r="D4028" s="11"/>
      <c r="E4028" s="211" t="s">
        <v>601</v>
      </c>
      <c r="F4028" s="212">
        <f xml:space="preserve"> INDEX( $F$4020:$F$4027,MATCH("*(ADDN1)*", $E$4020:$E$4027,0 ))</f>
        <v>0</v>
      </c>
      <c r="G4028" s="211" t="s">
        <v>199</v>
      </c>
      <c r="H4028" s="4"/>
    </row>
    <row r="4029" spans="1:8" hidden="1" outlineLevel="2" x14ac:dyDescent="0.2"/>
    <row r="4030" spans="1:8" hidden="1" outlineLevel="2" x14ac:dyDescent="0.2"/>
    <row r="4031" spans="1:8" hidden="1" outlineLevel="2" x14ac:dyDescent="0.2">
      <c r="B4031" s="33" t="s">
        <v>85</v>
      </c>
    </row>
    <row r="4032" spans="1:8" s="208" customFormat="1" hidden="1" outlineLevel="2" x14ac:dyDescent="0.2">
      <c r="A4032" s="217"/>
      <c r="B4032" s="217"/>
      <c r="C4032" s="218"/>
      <c r="D4032" s="219"/>
      <c r="E4032" s="208" t="str">
        <f xml:space="preserve"> Calc!E$1570</f>
        <v xml:space="preserve">Ofwat - PR24 Delayed delivery cashflow mechanism (DDCM) revenue adjustment not eligible for tax uplift in 2027-28 CPIH FYA prices (WR) </v>
      </c>
      <c r="F4032" s="209">
        <f xml:space="preserve"> Calc!F$1570</f>
        <v>0</v>
      </c>
      <c r="G4032" s="208" t="str">
        <f xml:space="preserve"> Calc!G$1570</f>
        <v>£m</v>
      </c>
      <c r="H4032" s="209"/>
    </row>
    <row r="4033" spans="1:8" s="208" customFormat="1" hidden="1" outlineLevel="2" x14ac:dyDescent="0.2">
      <c r="A4033" s="217"/>
      <c r="B4033" s="217"/>
      <c r="C4033" s="218"/>
      <c r="D4033" s="219"/>
      <c r="E4033" s="208" t="str">
        <f xml:space="preserve"> Calc!E$1571</f>
        <v xml:space="preserve">Ofwat - PR24 Delayed delivery cashflow mechanism (DDCM) revenue adjustment not eligible for tax uplift in 2027-28 CPIH FYA prices (WN) </v>
      </c>
      <c r="F4033" s="209">
        <f xml:space="preserve"> Calc!F$1571</f>
        <v>0</v>
      </c>
      <c r="G4033" s="208" t="str">
        <f xml:space="preserve"> Calc!G$1571</f>
        <v>£m</v>
      </c>
      <c r="H4033" s="209"/>
    </row>
    <row r="4034" spans="1:8" s="208" customFormat="1" hidden="1" outlineLevel="2" x14ac:dyDescent="0.2">
      <c r="A4034" s="217"/>
      <c r="B4034" s="217"/>
      <c r="C4034" s="218"/>
      <c r="D4034" s="219"/>
      <c r="E4034" s="208" t="str">
        <f xml:space="preserve"> Calc!E$1572</f>
        <v xml:space="preserve">Ofwat - PR24 Delayed delivery cashflow mechanism (DDCM) revenue adjustment not eligible for tax uplift in 2027-28 CPIH FYA prices (WWN) </v>
      </c>
      <c r="F4034" s="209">
        <f xml:space="preserve"> Calc!F$1572</f>
        <v>0</v>
      </c>
      <c r="G4034" s="208" t="str">
        <f xml:space="preserve"> Calc!G$1572</f>
        <v>£m</v>
      </c>
      <c r="H4034" s="209"/>
    </row>
    <row r="4035" spans="1:8" s="208" customFormat="1" hidden="1" outlineLevel="2" x14ac:dyDescent="0.2">
      <c r="A4035" s="217"/>
      <c r="B4035" s="217"/>
      <c r="C4035" s="218"/>
      <c r="D4035" s="219"/>
      <c r="E4035" s="208" t="str">
        <f xml:space="preserve"> Calc!E$1573</f>
        <v xml:space="preserve">Ofwat - PR24 Delayed delivery cashflow mechanism (DDCM) revenue adjustment not eligible for tax uplift in 2027-28 CPIH FYA prices (BR) </v>
      </c>
      <c r="F4035" s="209">
        <f xml:space="preserve"> Calc!F$1573</f>
        <v>0</v>
      </c>
      <c r="G4035" s="208" t="str">
        <f xml:space="preserve"> Calc!G$1573</f>
        <v>£m</v>
      </c>
      <c r="H4035" s="209"/>
    </row>
    <row r="4036" spans="1:8" s="208" customFormat="1" hidden="1" outlineLevel="2" x14ac:dyDescent="0.2">
      <c r="A4036" s="217"/>
      <c r="B4036" s="217"/>
      <c r="C4036" s="218"/>
      <c r="D4036" s="219"/>
      <c r="E4036" s="208" t="str">
        <f xml:space="preserve"> Calc!E$1574</f>
        <v xml:space="preserve">Ofwat - PR24 Delayed delivery cashflow mechanism (DDCM) revenue adjustment not eligible for tax uplift in 2027-28 CPIH FYA prices (ADDN1) </v>
      </c>
      <c r="F4036" s="209">
        <f xml:space="preserve"> Calc!F$1574</f>
        <v>0</v>
      </c>
      <c r="G4036" s="208" t="str">
        <f xml:space="preserve"> Calc!G$1574</f>
        <v>£m</v>
      </c>
      <c r="H4036" s="209"/>
    </row>
    <row r="4037" spans="1:8" s="208" customFormat="1" hidden="1" outlineLevel="2" x14ac:dyDescent="0.2">
      <c r="A4037" s="217"/>
      <c r="B4037" s="217"/>
      <c r="C4037" s="218"/>
      <c r="D4037" s="219"/>
      <c r="E4037" s="208" t="str">
        <f xml:space="preserve"> Calc!E$1575</f>
        <v xml:space="preserve">Ofwat - PR24 Delayed delivery cashflow mechanism (DDCM) revenue adjustment not eligible for tax uplift in 2027-28 CPIH FYA prices (ADDN2) </v>
      </c>
      <c r="F4037" s="209">
        <f xml:space="preserve"> Calc!F$1575</f>
        <v>0</v>
      </c>
      <c r="G4037" s="208" t="str">
        <f xml:space="preserve"> Calc!G$1575</f>
        <v>£m</v>
      </c>
      <c r="H4037" s="209"/>
    </row>
    <row r="4038" spans="1:8" s="208" customFormat="1" hidden="1" outlineLevel="2" x14ac:dyDescent="0.2">
      <c r="A4038" s="217"/>
      <c r="B4038" s="217"/>
      <c r="C4038" s="218"/>
      <c r="D4038" s="219"/>
      <c r="E4038" s="208" t="str">
        <f xml:space="preserve"> Calc!E$1576</f>
        <v xml:space="preserve">Ofwat - PR24 Delayed delivery cashflow mechanism (DDCM) revenue adjustment not eligible for tax uplift in 2027-28 CPIH FYA prices (Residential retail) </v>
      </c>
      <c r="F4038" s="209">
        <f xml:space="preserve"> Calc!F$1576</f>
        <v>0</v>
      </c>
      <c r="G4038" s="208" t="str">
        <f xml:space="preserve"> Calc!G$1576</f>
        <v>£m</v>
      </c>
      <c r="H4038" s="209"/>
    </row>
    <row r="4039" spans="1:8" s="208" customFormat="1" hidden="1" outlineLevel="2" x14ac:dyDescent="0.2">
      <c r="A4039" s="217"/>
      <c r="B4039" s="217"/>
      <c r="C4039" s="218"/>
      <c r="D4039" s="219"/>
      <c r="E4039" s="208" t="str">
        <f xml:space="preserve"> Calc!E$1577</f>
        <v xml:space="preserve">Ofwat - PR24 Delayed delivery cashflow mechanism (DDCM) revenue adjustment not eligible for tax uplift in 2027-28 CPIH FYA prices (Business retail) </v>
      </c>
      <c r="F4039" s="209">
        <f xml:space="preserve"> Calc!F$1577</f>
        <v>0</v>
      </c>
      <c r="G4039" s="208" t="str">
        <f xml:space="preserve"> Calc!G$1577</f>
        <v>£m</v>
      </c>
      <c r="H4039" s="209"/>
    </row>
    <row r="4040" spans="1:8" hidden="1" outlineLevel="2" x14ac:dyDescent="0.2">
      <c r="A4040" s="3"/>
      <c r="B4040" s="3"/>
      <c r="C4040" s="10"/>
      <c r="D4040" s="11"/>
      <c r="E4040" s="211" t="s">
        <v>85</v>
      </c>
      <c r="F4040" s="212">
        <f xml:space="preserve"> INDEX( $F$4032:$F$4039,MATCH("*(ADDN1)*", $E$4032:$E$4039,0 ))</f>
        <v>0</v>
      </c>
      <c r="G4040" s="211" t="s">
        <v>199</v>
      </c>
      <c r="H4040" s="4"/>
    </row>
    <row r="4041" spans="1:8" hidden="1" outlineLevel="2" x14ac:dyDescent="0.2"/>
    <row r="4042" spans="1:8" hidden="1" outlineLevel="2" x14ac:dyDescent="0.2"/>
    <row r="4043" spans="1:8" hidden="1" outlineLevel="2" x14ac:dyDescent="0.2">
      <c r="B4043" s="33" t="s">
        <v>86</v>
      </c>
    </row>
    <row r="4044" spans="1:8" s="208" customFormat="1" hidden="1" outlineLevel="2" x14ac:dyDescent="0.2">
      <c r="A4044" s="217"/>
      <c r="B4044" s="217"/>
      <c r="C4044" s="218"/>
      <c r="D4044" s="219"/>
      <c r="E4044" s="208" t="str">
        <f xml:space="preserve"> Calc!E$1678</f>
        <v xml:space="preserve">Ofwat - PR24 Business retail revenue adjustment not eligible for tax uplift in 2027-28 CPIH FYA prices (WR) </v>
      </c>
      <c r="F4044" s="209">
        <f xml:space="preserve"> Calc!F$1678</f>
        <v>0</v>
      </c>
      <c r="G4044" s="208" t="str">
        <f xml:space="preserve"> Calc!G$1678</f>
        <v>£m</v>
      </c>
      <c r="H4044" s="209"/>
    </row>
    <row r="4045" spans="1:8" s="208" customFormat="1" hidden="1" outlineLevel="2" x14ac:dyDescent="0.2">
      <c r="A4045" s="217"/>
      <c r="B4045" s="217"/>
      <c r="C4045" s="218"/>
      <c r="D4045" s="219"/>
      <c r="E4045" s="208" t="str">
        <f xml:space="preserve"> Calc!E$1679</f>
        <v xml:space="preserve">Ofwat - PR24 Business retail revenue adjustment not eligible for tax uplift in 2027-28 CPIH FYA prices (WN) </v>
      </c>
      <c r="F4045" s="209">
        <f xml:space="preserve"> Calc!F$1679</f>
        <v>0</v>
      </c>
      <c r="G4045" s="208" t="str">
        <f xml:space="preserve"> Calc!G$1679</f>
        <v>£m</v>
      </c>
      <c r="H4045" s="209"/>
    </row>
    <row r="4046" spans="1:8" s="208" customFormat="1" hidden="1" outlineLevel="2" x14ac:dyDescent="0.2">
      <c r="A4046" s="217"/>
      <c r="B4046" s="217"/>
      <c r="C4046" s="218"/>
      <c r="D4046" s="219"/>
      <c r="E4046" s="208" t="str">
        <f xml:space="preserve"> Calc!E$1680</f>
        <v xml:space="preserve">Ofwat - PR24 Business retail revenue adjustment not eligible for tax uplift in 2027-28 CPIH FYA prices (WWN) </v>
      </c>
      <c r="F4046" s="209">
        <f xml:space="preserve"> Calc!F$1680</f>
        <v>0</v>
      </c>
      <c r="G4046" s="208" t="str">
        <f xml:space="preserve"> Calc!G$1680</f>
        <v>£m</v>
      </c>
      <c r="H4046" s="209"/>
    </row>
    <row r="4047" spans="1:8" s="208" customFormat="1" hidden="1" outlineLevel="2" x14ac:dyDescent="0.2">
      <c r="A4047" s="217"/>
      <c r="B4047" s="217"/>
      <c r="C4047" s="218"/>
      <c r="D4047" s="219"/>
      <c r="E4047" s="208" t="str">
        <f xml:space="preserve"> Calc!E$1681</f>
        <v xml:space="preserve">Ofwat - PR24 Business retail revenue adjustment not eligible for tax uplift in 2027-28 CPIH FYA prices (BR) </v>
      </c>
      <c r="F4047" s="209">
        <f xml:space="preserve"> Calc!F$1681</f>
        <v>0</v>
      </c>
      <c r="G4047" s="208" t="str">
        <f xml:space="preserve"> Calc!G$1681</f>
        <v>£m</v>
      </c>
      <c r="H4047" s="209"/>
    </row>
    <row r="4048" spans="1:8" s="208" customFormat="1" hidden="1" outlineLevel="2" x14ac:dyDescent="0.2">
      <c r="A4048" s="217"/>
      <c r="B4048" s="217"/>
      <c r="C4048" s="218"/>
      <c r="D4048" s="219"/>
      <c r="E4048" s="208" t="str">
        <f xml:space="preserve"> Calc!E$1682</f>
        <v xml:space="preserve">Ofwat - PR24 Business retail revenue adjustment not eligible for tax uplift in 2027-28 CPIH FYA prices (ADDN1) </v>
      </c>
      <c r="F4048" s="209">
        <f xml:space="preserve"> Calc!F$1682</f>
        <v>0</v>
      </c>
      <c r="G4048" s="208" t="str">
        <f xml:space="preserve"> Calc!G$1682</f>
        <v>£m</v>
      </c>
      <c r="H4048" s="209"/>
    </row>
    <row r="4049" spans="1:8" s="208" customFormat="1" hidden="1" outlineLevel="2" x14ac:dyDescent="0.2">
      <c r="A4049" s="217"/>
      <c r="B4049" s="217"/>
      <c r="C4049" s="218"/>
      <c r="D4049" s="219"/>
      <c r="E4049" s="208" t="str">
        <f xml:space="preserve"> Calc!E$1683</f>
        <v xml:space="preserve">Ofwat - PR24 Business retail revenue adjustment not eligible for tax uplift in 2027-28 CPIH FYA prices (ADDN2) </v>
      </c>
      <c r="F4049" s="209">
        <f xml:space="preserve"> Calc!F$1683</f>
        <v>0</v>
      </c>
      <c r="G4049" s="208" t="str">
        <f xml:space="preserve"> Calc!G$1683</f>
        <v>£m</v>
      </c>
      <c r="H4049" s="209"/>
    </row>
    <row r="4050" spans="1:8" s="208" customFormat="1" hidden="1" outlineLevel="2" x14ac:dyDescent="0.2">
      <c r="A4050" s="217"/>
      <c r="B4050" s="217"/>
      <c r="C4050" s="218"/>
      <c r="D4050" s="219"/>
      <c r="E4050" s="208" t="str">
        <f xml:space="preserve"> Calc!E$1684</f>
        <v xml:space="preserve">Ofwat - PR24 Business retail revenue adjustment not eligible for tax uplift in 2027-28 CPIH FYA prices (Residential retail) </v>
      </c>
      <c r="F4050" s="209">
        <f xml:space="preserve"> Calc!F$1684</f>
        <v>0</v>
      </c>
      <c r="G4050" s="208" t="str">
        <f xml:space="preserve"> Calc!G$1684</f>
        <v>£m</v>
      </c>
      <c r="H4050" s="209"/>
    </row>
    <row r="4051" spans="1:8" s="208" customFormat="1" hidden="1" outlineLevel="2" x14ac:dyDescent="0.2">
      <c r="A4051" s="217"/>
      <c r="B4051" s="217"/>
      <c r="C4051" s="218"/>
      <c r="D4051" s="219"/>
      <c r="E4051" s="208" t="str">
        <f xml:space="preserve"> Calc!E$1685</f>
        <v xml:space="preserve">Ofwat - PR24 Business retail revenue adjustment not eligible for tax uplift in 2027-28 CPIH FYA prices (Business retail) </v>
      </c>
      <c r="F4051" s="209">
        <f xml:space="preserve"> Calc!F$1685</f>
        <v>0</v>
      </c>
      <c r="G4051" s="208" t="str">
        <f xml:space="preserve"> Calc!G$1685</f>
        <v>£m</v>
      </c>
      <c r="H4051" s="209"/>
    </row>
    <row r="4052" spans="1:8" hidden="1" outlineLevel="2" x14ac:dyDescent="0.2">
      <c r="A4052" s="3"/>
      <c r="B4052" s="3"/>
      <c r="C4052" s="10"/>
      <c r="D4052" s="11"/>
      <c r="E4052" s="211" t="s">
        <v>86</v>
      </c>
      <c r="F4052" s="212">
        <f xml:space="preserve"> INDEX( $F$4044:$F$4051,MATCH("*(ADDN1)*", $E$4044:$E$4051,0 ))</f>
        <v>0</v>
      </c>
      <c r="G4052" s="211" t="s">
        <v>199</v>
      </c>
      <c r="H4052" s="4"/>
    </row>
    <row r="4053" spans="1:8" hidden="1" outlineLevel="2" x14ac:dyDescent="0.2"/>
    <row r="4054" spans="1:8" hidden="1" outlineLevel="2" x14ac:dyDescent="0.2"/>
    <row r="4055" spans="1:8" hidden="1" outlineLevel="2" x14ac:dyDescent="0.2">
      <c r="B4055" s="33" t="s">
        <v>2522</v>
      </c>
    </row>
    <row r="4056" spans="1:8" s="208" customFormat="1" hidden="1" outlineLevel="2" x14ac:dyDescent="0.2">
      <c r="A4056" s="217"/>
      <c r="B4056" s="217"/>
      <c r="C4056" s="218"/>
      <c r="D4056" s="219"/>
      <c r="E4056" s="208" t="str">
        <f xml:space="preserve"> Calc!E$1705</f>
        <v xml:space="preserve">Ofwat - PR24 Water trading revenue adjustment not eligible for tax uplift in 2027-28 CPIH FYA prices (WR) </v>
      </c>
      <c r="F4056" s="209">
        <f xml:space="preserve"> Calc!F$1705</f>
        <v>0</v>
      </c>
      <c r="G4056" s="208" t="str">
        <f xml:space="preserve"> Calc!G$1705</f>
        <v>£m</v>
      </c>
      <c r="H4056" s="209"/>
    </row>
    <row r="4057" spans="1:8" s="208" customFormat="1" hidden="1" outlineLevel="2" x14ac:dyDescent="0.2">
      <c r="A4057" s="217"/>
      <c r="B4057" s="217"/>
      <c r="C4057" s="218"/>
      <c r="D4057" s="219"/>
      <c r="E4057" s="208" t="str">
        <f xml:space="preserve"> Calc!E$1706</f>
        <v xml:space="preserve">Ofwat - PR24 Water trading revenue adjustment not eligible for tax uplift in 2027-28 CPIH FYA prices (WN) </v>
      </c>
      <c r="F4057" s="209">
        <f xml:space="preserve"> Calc!F$1706</f>
        <v>0</v>
      </c>
      <c r="G4057" s="208" t="str">
        <f xml:space="preserve"> Calc!G$1706</f>
        <v>£m</v>
      </c>
      <c r="H4057" s="209"/>
    </row>
    <row r="4058" spans="1:8" s="208" customFormat="1" hidden="1" outlineLevel="2" x14ac:dyDescent="0.2">
      <c r="A4058" s="217"/>
      <c r="B4058" s="217"/>
      <c r="C4058" s="218"/>
      <c r="D4058" s="219"/>
      <c r="E4058" s="208" t="str">
        <f xml:space="preserve"> Calc!E$1707</f>
        <v xml:space="preserve">Ofwat - PR24 Water trading revenue adjustment not eligible for tax uplift in 2027-28 CPIH FYA prices (WWN) </v>
      </c>
      <c r="F4058" s="209">
        <f xml:space="preserve"> Calc!F$1707</f>
        <v>0</v>
      </c>
      <c r="G4058" s="208" t="str">
        <f xml:space="preserve"> Calc!G$1707</f>
        <v>£m</v>
      </c>
      <c r="H4058" s="209"/>
    </row>
    <row r="4059" spans="1:8" s="208" customFormat="1" hidden="1" outlineLevel="2" x14ac:dyDescent="0.2">
      <c r="A4059" s="217"/>
      <c r="B4059" s="217"/>
      <c r="C4059" s="218"/>
      <c r="D4059" s="219"/>
      <c r="E4059" s="208" t="str">
        <f xml:space="preserve"> Calc!E$1708</f>
        <v xml:space="preserve">Ofwat - PR24 Water trading revenue adjustment not eligible for tax uplift in 2027-28 CPIH FYA prices (BR) </v>
      </c>
      <c r="F4059" s="209">
        <f xml:space="preserve"> Calc!F$1708</f>
        <v>0</v>
      </c>
      <c r="G4059" s="208" t="str">
        <f xml:space="preserve"> Calc!G$1708</f>
        <v>£m</v>
      </c>
      <c r="H4059" s="209"/>
    </row>
    <row r="4060" spans="1:8" s="208" customFormat="1" hidden="1" outlineLevel="2" x14ac:dyDescent="0.2">
      <c r="A4060" s="217"/>
      <c r="B4060" s="217"/>
      <c r="C4060" s="218"/>
      <c r="D4060" s="219"/>
      <c r="E4060" s="208" t="str">
        <f xml:space="preserve"> Calc!E$1709</f>
        <v xml:space="preserve">Ofwat - PR24 Water trading revenue adjustment not eligible for tax uplift in 2027-28 CPIH FYA prices (ADDN1) </v>
      </c>
      <c r="F4060" s="209">
        <f xml:space="preserve"> Calc!F$1709</f>
        <v>0</v>
      </c>
      <c r="G4060" s="208" t="str">
        <f xml:space="preserve"> Calc!G$1709</f>
        <v>£m</v>
      </c>
      <c r="H4060" s="209"/>
    </row>
    <row r="4061" spans="1:8" s="208" customFormat="1" hidden="1" outlineLevel="2" x14ac:dyDescent="0.2">
      <c r="A4061" s="217"/>
      <c r="B4061" s="217"/>
      <c r="C4061" s="218"/>
      <c r="D4061" s="219"/>
      <c r="E4061" s="208" t="str">
        <f xml:space="preserve"> Calc!E$1710</f>
        <v xml:space="preserve">Ofwat - PR24 Water trading revenue adjustment not eligible for tax uplift in 2027-28 CPIH FYA prices (ADDN2) </v>
      </c>
      <c r="F4061" s="209">
        <f xml:space="preserve"> Calc!F$1710</f>
        <v>0</v>
      </c>
      <c r="G4061" s="208" t="str">
        <f xml:space="preserve"> Calc!G$1710</f>
        <v>£m</v>
      </c>
      <c r="H4061" s="209"/>
    </row>
    <row r="4062" spans="1:8" s="208" customFormat="1" hidden="1" outlineLevel="2" x14ac:dyDescent="0.2">
      <c r="A4062" s="217"/>
      <c r="B4062" s="217"/>
      <c r="C4062" s="218"/>
      <c r="D4062" s="219"/>
      <c r="E4062" s="208" t="str">
        <f xml:space="preserve"> Calc!E$1711</f>
        <v xml:space="preserve">Ofwat - PR24 Water trading revenue adjustment not eligible for tax uplift in 2027-28 CPIH FYA prices (Residential retail) </v>
      </c>
      <c r="F4062" s="209">
        <f xml:space="preserve"> Calc!F$1711</f>
        <v>0</v>
      </c>
      <c r="G4062" s="208" t="str">
        <f xml:space="preserve"> Calc!G$1711</f>
        <v>£m</v>
      </c>
      <c r="H4062" s="209"/>
    </row>
    <row r="4063" spans="1:8" s="208" customFormat="1" hidden="1" outlineLevel="2" x14ac:dyDescent="0.2">
      <c r="A4063" s="217"/>
      <c r="B4063" s="217"/>
      <c r="C4063" s="218"/>
      <c r="D4063" s="219"/>
      <c r="E4063" s="208" t="str">
        <f xml:space="preserve"> Calc!E$1712</f>
        <v xml:space="preserve">Ofwat - PR24 Water trading revenue adjustment not eligible for tax uplift in 2027-28 CPIH FYA prices (Business retail) </v>
      </c>
      <c r="F4063" s="209">
        <f xml:space="preserve"> Calc!F$1712</f>
        <v>0</v>
      </c>
      <c r="G4063" s="208" t="str">
        <f xml:space="preserve"> Calc!G$1712</f>
        <v>£m</v>
      </c>
      <c r="H4063" s="209"/>
    </row>
    <row r="4064" spans="1:8" hidden="1" outlineLevel="2" x14ac:dyDescent="0.2">
      <c r="A4064" s="3"/>
      <c r="B4064" s="3"/>
      <c r="C4064" s="10"/>
      <c r="D4064" s="11"/>
      <c r="E4064" s="211" t="s">
        <v>2522</v>
      </c>
      <c r="F4064" s="212">
        <f xml:space="preserve"> INDEX( $F$4056:$F$4063,MATCH("*(ADDN1)*", $E$4056:$E$4063,0 ))</f>
        <v>0</v>
      </c>
      <c r="G4064" s="211" t="s">
        <v>199</v>
      </c>
      <c r="H4064" s="4"/>
    </row>
    <row r="4065" spans="1:8" hidden="1" outlineLevel="2" x14ac:dyDescent="0.2"/>
    <row r="4066" spans="1:8" hidden="1" outlineLevel="2" x14ac:dyDescent="0.2"/>
    <row r="4067" spans="1:8" hidden="1" outlineLevel="2" x14ac:dyDescent="0.2">
      <c r="B4067" s="33" t="s">
        <v>964</v>
      </c>
    </row>
    <row r="4068" spans="1:8" s="208" customFormat="1" hidden="1" outlineLevel="2" x14ac:dyDescent="0.2">
      <c r="A4068" s="217"/>
      <c r="B4068" s="217"/>
      <c r="C4068" s="218"/>
      <c r="D4068" s="219"/>
      <c r="E4068" s="208" t="str">
        <f xml:space="preserve"> Calc!E$1732</f>
        <v xml:space="preserve">Ofwat - PR24 Third party services revenue adjustment not eligible for tax uplift in 2027-28 CPIH FYA prices (WR) </v>
      </c>
      <c r="F4068" s="209">
        <f xml:space="preserve"> Calc!F$1732</f>
        <v>0</v>
      </c>
      <c r="G4068" s="208" t="str">
        <f xml:space="preserve"> Calc!G$1732</f>
        <v>£m</v>
      </c>
      <c r="H4068" s="209"/>
    </row>
    <row r="4069" spans="1:8" s="208" customFormat="1" hidden="1" outlineLevel="2" x14ac:dyDescent="0.2">
      <c r="A4069" s="217"/>
      <c r="B4069" s="217"/>
      <c r="C4069" s="218"/>
      <c r="D4069" s="219"/>
      <c r="E4069" s="208" t="str">
        <f xml:space="preserve"> Calc!E$1733</f>
        <v xml:space="preserve">Ofwat - PR24 Third party services revenue adjustment not eligible for tax uplift in 2027-28 CPIH FYA prices (WN) </v>
      </c>
      <c r="F4069" s="209">
        <f xml:space="preserve"> Calc!F$1733</f>
        <v>0</v>
      </c>
      <c r="G4069" s="208" t="str">
        <f xml:space="preserve"> Calc!G$1733</f>
        <v>£m</v>
      </c>
      <c r="H4069" s="209"/>
    </row>
    <row r="4070" spans="1:8" s="208" customFormat="1" hidden="1" outlineLevel="2" x14ac:dyDescent="0.2">
      <c r="A4070" s="217"/>
      <c r="B4070" s="217"/>
      <c r="C4070" s="218"/>
      <c r="D4070" s="219"/>
      <c r="E4070" s="208" t="str">
        <f xml:space="preserve"> Calc!E$1734</f>
        <v xml:space="preserve">Ofwat - PR24 Third party services revenue adjustment not eligible for tax uplift in 2027-28 CPIH FYA prices (WWN) </v>
      </c>
      <c r="F4070" s="209">
        <f xml:space="preserve"> Calc!F$1734</f>
        <v>0</v>
      </c>
      <c r="G4070" s="208" t="str">
        <f xml:space="preserve"> Calc!G$1734</f>
        <v>£m</v>
      </c>
      <c r="H4070" s="209"/>
    </row>
    <row r="4071" spans="1:8" s="208" customFormat="1" hidden="1" outlineLevel="2" x14ac:dyDescent="0.2">
      <c r="A4071" s="217"/>
      <c r="B4071" s="217"/>
      <c r="C4071" s="218"/>
      <c r="D4071" s="219"/>
      <c r="E4071" s="208" t="str">
        <f xml:space="preserve"> Calc!E$1735</f>
        <v xml:space="preserve">Ofwat - PR24 Third party services revenue adjustment not eligible for tax uplift in 2027-28 CPIH FYA prices (BR) </v>
      </c>
      <c r="F4071" s="209">
        <f xml:space="preserve"> Calc!F$1735</f>
        <v>0</v>
      </c>
      <c r="G4071" s="208" t="str">
        <f xml:space="preserve"> Calc!G$1735</f>
        <v>£m</v>
      </c>
      <c r="H4071" s="209"/>
    </row>
    <row r="4072" spans="1:8" s="208" customFormat="1" hidden="1" outlineLevel="2" x14ac:dyDescent="0.2">
      <c r="A4072" s="217"/>
      <c r="B4072" s="217"/>
      <c r="C4072" s="218"/>
      <c r="D4072" s="219"/>
      <c r="E4072" s="208" t="str">
        <f xml:space="preserve"> Calc!E$1736</f>
        <v xml:space="preserve">Ofwat - PR24 Third party services revenue adjustment not eligible for tax uplift in 2027-28 CPIH FYA prices (ADDN1) </v>
      </c>
      <c r="F4072" s="209">
        <f xml:space="preserve"> Calc!F$1736</f>
        <v>0</v>
      </c>
      <c r="G4072" s="208" t="str">
        <f xml:space="preserve"> Calc!G$1736</f>
        <v>£m</v>
      </c>
      <c r="H4072" s="209"/>
    </row>
    <row r="4073" spans="1:8" s="208" customFormat="1" hidden="1" outlineLevel="2" x14ac:dyDescent="0.2">
      <c r="A4073" s="217"/>
      <c r="B4073" s="217"/>
      <c r="C4073" s="218"/>
      <c r="D4073" s="219"/>
      <c r="E4073" s="208" t="str">
        <f xml:space="preserve"> Calc!E$1737</f>
        <v xml:space="preserve">Ofwat - PR24 Third party services revenue adjustment not eligible for tax uplift in 2027-28 CPIH FYA prices (ADDN2) </v>
      </c>
      <c r="F4073" s="209">
        <f xml:space="preserve"> Calc!F$1737</f>
        <v>0</v>
      </c>
      <c r="G4073" s="208" t="str">
        <f xml:space="preserve"> Calc!G$1737</f>
        <v>£m</v>
      </c>
      <c r="H4073" s="209"/>
    </row>
    <row r="4074" spans="1:8" s="208" customFormat="1" hidden="1" outlineLevel="2" x14ac:dyDescent="0.2">
      <c r="A4074" s="217"/>
      <c r="B4074" s="217"/>
      <c r="C4074" s="218"/>
      <c r="D4074" s="219"/>
      <c r="E4074" s="208" t="str">
        <f xml:space="preserve"> Calc!E$1738</f>
        <v xml:space="preserve">Ofwat - PR24 Third party services revenue adjustment not eligible for tax uplift in 2027-28 CPIH FYA prices (Residential retail) </v>
      </c>
      <c r="F4074" s="209">
        <f xml:space="preserve"> Calc!F$1738</f>
        <v>0</v>
      </c>
      <c r="G4074" s="208" t="str">
        <f xml:space="preserve"> Calc!G$1738</f>
        <v>£m</v>
      </c>
      <c r="H4074" s="209"/>
    </row>
    <row r="4075" spans="1:8" s="208" customFormat="1" hidden="1" outlineLevel="2" x14ac:dyDescent="0.2">
      <c r="A4075" s="217"/>
      <c r="B4075" s="217"/>
      <c r="C4075" s="218"/>
      <c r="D4075" s="219"/>
      <c r="E4075" s="208" t="str">
        <f xml:space="preserve"> Calc!E$1739</f>
        <v xml:space="preserve">Ofwat - PR24 Third party services revenue adjustment not eligible for tax uplift in 2027-28 CPIH FYA prices (Business retail) </v>
      </c>
      <c r="F4075" s="209">
        <f xml:space="preserve"> Calc!F$1739</f>
        <v>0</v>
      </c>
      <c r="G4075" s="208" t="str">
        <f xml:space="preserve"> Calc!G$1739</f>
        <v>£m</v>
      </c>
      <c r="H4075" s="209"/>
    </row>
    <row r="4076" spans="1:8" hidden="1" outlineLevel="2" x14ac:dyDescent="0.2">
      <c r="A4076" s="3"/>
      <c r="B4076" s="3"/>
      <c r="C4076" s="10"/>
      <c r="D4076" s="11"/>
      <c r="E4076" s="211" t="s">
        <v>964</v>
      </c>
      <c r="F4076" s="212">
        <f xml:space="preserve"> INDEX( $F$4068:$F$4075,MATCH("*(ADDN1)*", $E$4068:$E$4075,0 ))</f>
        <v>0</v>
      </c>
      <c r="G4076" s="211" t="s">
        <v>199</v>
      </c>
      <c r="H4076" s="4"/>
    </row>
    <row r="4077" spans="1:8" hidden="1" outlineLevel="2" x14ac:dyDescent="0.2"/>
    <row r="4078" spans="1:8" hidden="1" outlineLevel="2" x14ac:dyDescent="0.2"/>
    <row r="4079" spans="1:8" hidden="1" outlineLevel="2" x14ac:dyDescent="0.2">
      <c r="B4079" s="33" t="s">
        <v>1169</v>
      </c>
    </row>
    <row r="4080" spans="1:8" s="208" customFormat="1" hidden="1" outlineLevel="2" x14ac:dyDescent="0.2">
      <c r="A4080" s="217"/>
      <c r="B4080" s="217"/>
      <c r="C4080" s="218"/>
      <c r="D4080" s="219"/>
      <c r="E4080" s="208" t="str">
        <f xml:space="preserve"> Calc!E$1759</f>
        <v xml:space="preserve">Ofwat - PR24 Cost of new debt revenue adjustment not eligible for tax uplift in 2027-28 CPIH FYA prices (WR) </v>
      </c>
      <c r="F4080" s="209">
        <f xml:space="preserve"> Calc!F$1759</f>
        <v>0</v>
      </c>
      <c r="G4080" s="208" t="str">
        <f xml:space="preserve"> Calc!G$1759</f>
        <v>£m</v>
      </c>
      <c r="H4080" s="209"/>
    </row>
    <row r="4081" spans="1:8" s="208" customFormat="1" hidden="1" outlineLevel="2" x14ac:dyDescent="0.2">
      <c r="A4081" s="217"/>
      <c r="B4081" s="217"/>
      <c r="C4081" s="218"/>
      <c r="D4081" s="219"/>
      <c r="E4081" s="208" t="str">
        <f xml:space="preserve"> Calc!E$1760</f>
        <v xml:space="preserve">Ofwat - PR24 Cost of new debt revenue adjustment not eligible for tax uplift in 2027-28 CPIH FYA prices (WN) </v>
      </c>
      <c r="F4081" s="209">
        <f xml:space="preserve"> Calc!F$1760</f>
        <v>0</v>
      </c>
      <c r="G4081" s="208" t="str">
        <f xml:space="preserve"> Calc!G$1760</f>
        <v>£m</v>
      </c>
      <c r="H4081" s="209"/>
    </row>
    <row r="4082" spans="1:8" s="208" customFormat="1" hidden="1" outlineLevel="2" x14ac:dyDescent="0.2">
      <c r="A4082" s="217"/>
      <c r="B4082" s="217"/>
      <c r="C4082" s="218"/>
      <c r="D4082" s="219"/>
      <c r="E4082" s="208" t="str">
        <f xml:space="preserve"> Calc!E$1761</f>
        <v xml:space="preserve">Ofwat - PR24 Cost of new debt revenue adjustment not eligible for tax uplift in 2027-28 CPIH FYA prices (WWN) </v>
      </c>
      <c r="F4082" s="209">
        <f xml:space="preserve"> Calc!F$1761</f>
        <v>0</v>
      </c>
      <c r="G4082" s="208" t="str">
        <f xml:space="preserve"> Calc!G$1761</f>
        <v>£m</v>
      </c>
      <c r="H4082" s="209"/>
    </row>
    <row r="4083" spans="1:8" s="208" customFormat="1" hidden="1" outlineLevel="2" x14ac:dyDescent="0.2">
      <c r="A4083" s="217"/>
      <c r="B4083" s="217"/>
      <c r="C4083" s="218"/>
      <c r="D4083" s="219"/>
      <c r="E4083" s="208" t="str">
        <f xml:space="preserve"> Calc!E$1762</f>
        <v xml:space="preserve">Ofwat - PR24 Cost of new debt revenue adjustment not eligible for tax uplift in 2027-28 CPIH FYA prices (BR) </v>
      </c>
      <c r="F4083" s="209">
        <f xml:space="preserve"> Calc!F$1762</f>
        <v>0</v>
      </c>
      <c r="G4083" s="208" t="str">
        <f xml:space="preserve"> Calc!G$1762</f>
        <v>£m</v>
      </c>
      <c r="H4083" s="209"/>
    </row>
    <row r="4084" spans="1:8" s="208" customFormat="1" hidden="1" outlineLevel="2" x14ac:dyDescent="0.2">
      <c r="A4084" s="217"/>
      <c r="B4084" s="217"/>
      <c r="C4084" s="218"/>
      <c r="D4084" s="219"/>
      <c r="E4084" s="208" t="str">
        <f xml:space="preserve"> Calc!E$1763</f>
        <v xml:space="preserve">Ofwat - PR24 Cost of new debt revenue adjustment not eligible for tax uplift in 2027-28 CPIH FYA prices (ADDN1) </v>
      </c>
      <c r="F4084" s="209">
        <f xml:space="preserve"> Calc!F$1763</f>
        <v>0</v>
      </c>
      <c r="G4084" s="208" t="str">
        <f xml:space="preserve"> Calc!G$1763</f>
        <v>£m</v>
      </c>
      <c r="H4084" s="209"/>
    </row>
    <row r="4085" spans="1:8" s="208" customFormat="1" hidden="1" outlineLevel="2" x14ac:dyDescent="0.2">
      <c r="A4085" s="217"/>
      <c r="B4085" s="217"/>
      <c r="C4085" s="218"/>
      <c r="D4085" s="219"/>
      <c r="E4085" s="208" t="str">
        <f xml:space="preserve"> Calc!E$1764</f>
        <v xml:space="preserve">Ofwat - PR24 Cost of new debt revenue adjustment not eligible for tax uplift in 2027-28 CPIH FYA prices (ADDN2) </v>
      </c>
      <c r="F4085" s="209">
        <f xml:space="preserve"> Calc!F$1764</f>
        <v>0</v>
      </c>
      <c r="G4085" s="208" t="str">
        <f xml:space="preserve"> Calc!G$1764</f>
        <v>£m</v>
      </c>
      <c r="H4085" s="209"/>
    </row>
    <row r="4086" spans="1:8" s="208" customFormat="1" hidden="1" outlineLevel="2" x14ac:dyDescent="0.2">
      <c r="A4086" s="217"/>
      <c r="B4086" s="217"/>
      <c r="C4086" s="218"/>
      <c r="D4086" s="219"/>
      <c r="E4086" s="208" t="str">
        <f xml:space="preserve"> Calc!E$1765</f>
        <v xml:space="preserve">Ofwat - PR24 Cost of new debt revenue adjustment not eligible for tax uplift in 2027-28 CPIH FYA prices (Residential retail) </v>
      </c>
      <c r="F4086" s="209">
        <f xml:space="preserve"> Calc!F$1765</f>
        <v>0</v>
      </c>
      <c r="G4086" s="208" t="str">
        <f xml:space="preserve"> Calc!G$1765</f>
        <v>£m</v>
      </c>
      <c r="H4086" s="209"/>
    </row>
    <row r="4087" spans="1:8" s="208" customFormat="1" hidden="1" outlineLevel="2" x14ac:dyDescent="0.2">
      <c r="A4087" s="217"/>
      <c r="B4087" s="217"/>
      <c r="C4087" s="218"/>
      <c r="D4087" s="219"/>
      <c r="E4087" s="208" t="str">
        <f xml:space="preserve"> Calc!E$1766</f>
        <v xml:space="preserve">Ofwat - PR24 Cost of new debt revenue adjustment not eligible for tax uplift in 2027-28 CPIH FYA prices (Business retail) </v>
      </c>
      <c r="F4087" s="209">
        <f xml:space="preserve"> Calc!F$1766</f>
        <v>0</v>
      </c>
      <c r="G4087" s="208" t="str">
        <f xml:space="preserve"> Calc!G$1766</f>
        <v>£m</v>
      </c>
      <c r="H4087" s="209"/>
    </row>
    <row r="4088" spans="1:8" hidden="1" outlineLevel="2" x14ac:dyDescent="0.2">
      <c r="A4088" s="3"/>
      <c r="B4088" s="3"/>
      <c r="C4088" s="10"/>
      <c r="D4088" s="11"/>
      <c r="E4088" s="211" t="s">
        <v>1169</v>
      </c>
      <c r="F4088" s="212">
        <f xml:space="preserve"> INDEX( $F$4080:$F$4087,MATCH("*(ADDN1)*", $E$4080:$E$4087,0 ))</f>
        <v>0</v>
      </c>
      <c r="G4088" s="211" t="s">
        <v>199</v>
      </c>
      <c r="H4088" s="4"/>
    </row>
    <row r="4089" spans="1:8" hidden="1" outlineLevel="2" x14ac:dyDescent="0.2"/>
    <row r="4090" spans="1:8" hidden="1" outlineLevel="2" x14ac:dyDescent="0.2"/>
    <row r="4091" spans="1:8" hidden="1" outlineLevel="2" x14ac:dyDescent="0.2">
      <c r="B4091" s="33" t="s">
        <v>2318</v>
      </c>
    </row>
    <row r="4092" spans="1:8" s="208" customFormat="1" hidden="1" outlineLevel="2" x14ac:dyDescent="0.2">
      <c r="A4092" s="217"/>
      <c r="B4092" s="217"/>
      <c r="C4092" s="218"/>
      <c r="D4092" s="219"/>
      <c r="E4092" s="208" t="str">
        <f xml:space="preserve"> Calc!E$1813</f>
        <v xml:space="preserve">Ofwat - PR24 Totex costs revenue adjustment not eligible for tax uplift in 2027-28 CPIH FYA prices (WR) </v>
      </c>
      <c r="F4092" s="209">
        <f xml:space="preserve"> Calc!F$1813</f>
        <v>0</v>
      </c>
      <c r="G4092" s="208" t="str">
        <f xml:space="preserve"> Calc!G$1813</f>
        <v>£m</v>
      </c>
      <c r="H4092" s="209"/>
    </row>
    <row r="4093" spans="1:8" s="208" customFormat="1" hidden="1" outlineLevel="2" x14ac:dyDescent="0.2">
      <c r="A4093" s="217"/>
      <c r="B4093" s="217"/>
      <c r="C4093" s="218"/>
      <c r="D4093" s="219"/>
      <c r="E4093" s="208" t="str">
        <f xml:space="preserve"> Calc!E$1814</f>
        <v xml:space="preserve">Ofwat - PR24 Totex costs revenue adjustment not eligible for tax uplift in 2027-28 CPIH FYA prices (WN) </v>
      </c>
      <c r="F4093" s="209">
        <f xml:space="preserve"> Calc!F$1814</f>
        <v>0</v>
      </c>
      <c r="G4093" s="208" t="str">
        <f xml:space="preserve"> Calc!G$1814</f>
        <v>£m</v>
      </c>
      <c r="H4093" s="209"/>
    </row>
    <row r="4094" spans="1:8" s="208" customFormat="1" hidden="1" outlineLevel="2" x14ac:dyDescent="0.2">
      <c r="A4094" s="217"/>
      <c r="B4094" s="217"/>
      <c r="C4094" s="218"/>
      <c r="D4094" s="219"/>
      <c r="E4094" s="208" t="str">
        <f xml:space="preserve"> Calc!E$1815</f>
        <v xml:space="preserve">Ofwat - PR24 Totex costs revenue adjustment not eligible for tax uplift in 2027-28 CPIH FYA prices (WWN) </v>
      </c>
      <c r="F4094" s="209">
        <f xml:space="preserve"> Calc!F$1815</f>
        <v>0</v>
      </c>
      <c r="G4094" s="208" t="str">
        <f xml:space="preserve"> Calc!G$1815</f>
        <v>£m</v>
      </c>
      <c r="H4094" s="209"/>
    </row>
    <row r="4095" spans="1:8" s="208" customFormat="1" hidden="1" outlineLevel="2" x14ac:dyDescent="0.2">
      <c r="A4095" s="217"/>
      <c r="B4095" s="217"/>
      <c r="C4095" s="218"/>
      <c r="D4095" s="219"/>
      <c r="E4095" s="208" t="str">
        <f xml:space="preserve"> Calc!E$1816</f>
        <v xml:space="preserve">Ofwat - PR24 Totex costs revenue adjustment not eligible for tax uplift in 2027-28 CPIH FYA prices (BR) </v>
      </c>
      <c r="F4095" s="209">
        <f xml:space="preserve"> Calc!F$1816</f>
        <v>0</v>
      </c>
      <c r="G4095" s="208" t="str">
        <f xml:space="preserve"> Calc!G$1816</f>
        <v>£m</v>
      </c>
      <c r="H4095" s="209"/>
    </row>
    <row r="4096" spans="1:8" s="208" customFormat="1" hidden="1" outlineLevel="2" x14ac:dyDescent="0.2">
      <c r="A4096" s="217"/>
      <c r="B4096" s="217"/>
      <c r="C4096" s="218"/>
      <c r="D4096" s="219"/>
      <c r="E4096" s="208" t="str">
        <f xml:space="preserve"> Calc!E$1817</f>
        <v xml:space="preserve">Ofwat - PR24 Totex costs revenue adjustment not eligible for tax uplift in 2027-28 CPIH FYA prices (ADDN1) </v>
      </c>
      <c r="F4096" s="209">
        <f xml:space="preserve"> Calc!F$1817</f>
        <v>0</v>
      </c>
      <c r="G4096" s="208" t="str">
        <f xml:space="preserve"> Calc!G$1817</f>
        <v>£m</v>
      </c>
      <c r="H4096" s="209"/>
    </row>
    <row r="4097" spans="1:8" s="208" customFormat="1" hidden="1" outlineLevel="2" x14ac:dyDescent="0.2">
      <c r="A4097" s="217"/>
      <c r="B4097" s="217"/>
      <c r="C4097" s="218"/>
      <c r="D4097" s="219"/>
      <c r="E4097" s="208" t="str">
        <f xml:space="preserve"> Calc!E$1818</f>
        <v xml:space="preserve">Ofwat - PR24 Totex costs revenue adjustment not eligible for tax uplift in 2027-28 CPIH FYA prices (ADDN2) </v>
      </c>
      <c r="F4097" s="209">
        <f xml:space="preserve"> Calc!F$1818</f>
        <v>0</v>
      </c>
      <c r="G4097" s="208" t="str">
        <f xml:space="preserve"> Calc!G$1818</f>
        <v>£m</v>
      </c>
      <c r="H4097" s="209"/>
    </row>
    <row r="4098" spans="1:8" s="208" customFormat="1" hidden="1" outlineLevel="2" x14ac:dyDescent="0.2">
      <c r="A4098" s="217"/>
      <c r="B4098" s="217"/>
      <c r="C4098" s="218"/>
      <c r="D4098" s="219"/>
      <c r="E4098" s="208" t="str">
        <f xml:space="preserve"> Calc!E$1819</f>
        <v xml:space="preserve">Ofwat - PR24 Totex costs revenue adjustment not eligible for tax uplift in 2027-28 CPIH FYA prices (Residential retail) </v>
      </c>
      <c r="F4098" s="209">
        <f xml:space="preserve"> Calc!F$1819</f>
        <v>0</v>
      </c>
      <c r="G4098" s="208" t="str">
        <f xml:space="preserve"> Calc!G$1819</f>
        <v>£m</v>
      </c>
      <c r="H4098" s="209"/>
    </row>
    <row r="4099" spans="1:8" s="208" customFormat="1" hidden="1" outlineLevel="2" x14ac:dyDescent="0.2">
      <c r="A4099" s="217"/>
      <c r="B4099" s="217"/>
      <c r="C4099" s="218"/>
      <c r="D4099" s="219"/>
      <c r="E4099" s="208" t="str">
        <f xml:space="preserve"> Calc!E$1820</f>
        <v xml:space="preserve">Ofwat - PR24 Totex costs revenue adjustment not eligible for tax uplift in 2027-28 CPIH FYA prices (Business retail) </v>
      </c>
      <c r="F4099" s="209">
        <f xml:space="preserve"> Calc!F$1820</f>
        <v>0</v>
      </c>
      <c r="G4099" s="208" t="str">
        <f xml:space="preserve"> Calc!G$1820</f>
        <v>£m</v>
      </c>
      <c r="H4099" s="209"/>
    </row>
    <row r="4100" spans="1:8" hidden="1" outlineLevel="2" x14ac:dyDescent="0.2">
      <c r="A4100" s="3"/>
      <c r="B4100" s="3"/>
      <c r="C4100" s="10"/>
      <c r="D4100" s="11"/>
      <c r="E4100" s="211" t="s">
        <v>2318</v>
      </c>
      <c r="F4100" s="212">
        <f xml:space="preserve"> INDEX( $F$4092:$F$4099,MATCH("*(ADDN1)*", $E$4092:$E$4099,0 ))</f>
        <v>0</v>
      </c>
      <c r="G4100" s="211" t="s">
        <v>199</v>
      </c>
      <c r="H4100" s="4"/>
    </row>
    <row r="4101" spans="1:8" hidden="1" outlineLevel="2" x14ac:dyDescent="0.2"/>
    <row r="4102" spans="1:8" hidden="1" outlineLevel="2" x14ac:dyDescent="0.2"/>
    <row r="4103" spans="1:8" hidden="1" outlineLevel="2" x14ac:dyDescent="0.2">
      <c r="B4103" s="33" t="s">
        <v>2730</v>
      </c>
    </row>
    <row r="4104" spans="1:8" s="208" customFormat="1" hidden="1" outlineLevel="2" x14ac:dyDescent="0.2">
      <c r="A4104" s="217"/>
      <c r="B4104" s="217"/>
      <c r="C4104" s="218"/>
      <c r="D4104" s="219"/>
      <c r="E4104" s="208" t="str">
        <f xml:space="preserve"> Calc!E$1840</f>
        <v xml:space="preserve">Ofwat - PR24 Tax revenue adjustment not eligible for tax uplift in 2027-28 CPIH FYA prices (WR) </v>
      </c>
      <c r="F4104" s="209">
        <f xml:space="preserve"> Calc!F$1840</f>
        <v>0</v>
      </c>
      <c r="G4104" s="208" t="str">
        <f xml:space="preserve"> Calc!G$1840</f>
        <v>£m</v>
      </c>
      <c r="H4104" s="209"/>
    </row>
    <row r="4105" spans="1:8" s="208" customFormat="1" hidden="1" outlineLevel="2" x14ac:dyDescent="0.2">
      <c r="A4105" s="217"/>
      <c r="B4105" s="217"/>
      <c r="C4105" s="218"/>
      <c r="D4105" s="219"/>
      <c r="E4105" s="208" t="str">
        <f xml:space="preserve"> Calc!E$1841</f>
        <v xml:space="preserve">Ofwat - PR24 Tax revenue adjustment not eligible for tax uplift in 2027-28 CPIH FYA prices (WN) </v>
      </c>
      <c r="F4105" s="209">
        <f xml:space="preserve"> Calc!F$1841</f>
        <v>0</v>
      </c>
      <c r="G4105" s="208" t="str">
        <f xml:space="preserve"> Calc!G$1841</f>
        <v>£m</v>
      </c>
      <c r="H4105" s="209"/>
    </row>
    <row r="4106" spans="1:8" s="208" customFormat="1" hidden="1" outlineLevel="2" x14ac:dyDescent="0.2">
      <c r="A4106" s="217"/>
      <c r="B4106" s="217"/>
      <c r="C4106" s="218"/>
      <c r="D4106" s="219"/>
      <c r="E4106" s="208" t="str">
        <f xml:space="preserve"> Calc!E$1842</f>
        <v xml:space="preserve">Ofwat - PR24 Tax revenue adjustment not eligible for tax uplift in 2027-28 CPIH FYA prices (WWN) </v>
      </c>
      <c r="F4106" s="209">
        <f xml:space="preserve"> Calc!F$1842</f>
        <v>0</v>
      </c>
      <c r="G4106" s="208" t="str">
        <f xml:space="preserve"> Calc!G$1842</f>
        <v>£m</v>
      </c>
      <c r="H4106" s="209"/>
    </row>
    <row r="4107" spans="1:8" s="208" customFormat="1" hidden="1" outlineLevel="2" x14ac:dyDescent="0.2">
      <c r="A4107" s="217"/>
      <c r="B4107" s="217"/>
      <c r="C4107" s="218"/>
      <c r="D4107" s="219"/>
      <c r="E4107" s="208" t="str">
        <f xml:space="preserve"> Calc!E$1843</f>
        <v xml:space="preserve">Ofwat - PR24 Tax revenue adjustment not eligible for tax uplift in 2027-28 CPIH FYA prices (BR) </v>
      </c>
      <c r="F4107" s="209">
        <f xml:space="preserve"> Calc!F$1843</f>
        <v>0</v>
      </c>
      <c r="G4107" s="208" t="str">
        <f xml:space="preserve"> Calc!G$1843</f>
        <v>£m</v>
      </c>
      <c r="H4107" s="209"/>
    </row>
    <row r="4108" spans="1:8" s="208" customFormat="1" hidden="1" outlineLevel="2" x14ac:dyDescent="0.2">
      <c r="A4108" s="217"/>
      <c r="B4108" s="217"/>
      <c r="C4108" s="218"/>
      <c r="D4108" s="219"/>
      <c r="E4108" s="208" t="str">
        <f xml:space="preserve"> Calc!E$1844</f>
        <v xml:space="preserve">Ofwat - PR24 Tax revenue adjustment not eligible for tax uplift in 2027-28 CPIH FYA prices (ADDN1) </v>
      </c>
      <c r="F4108" s="209">
        <f xml:space="preserve"> Calc!F$1844</f>
        <v>0</v>
      </c>
      <c r="G4108" s="208" t="str">
        <f xml:space="preserve"> Calc!G$1844</f>
        <v>£m</v>
      </c>
      <c r="H4108" s="209"/>
    </row>
    <row r="4109" spans="1:8" s="208" customFormat="1" hidden="1" outlineLevel="2" x14ac:dyDescent="0.2">
      <c r="A4109" s="217"/>
      <c r="B4109" s="217"/>
      <c r="C4109" s="218"/>
      <c r="D4109" s="219"/>
      <c r="E4109" s="208" t="str">
        <f xml:space="preserve"> Calc!E$1845</f>
        <v xml:space="preserve">Ofwat - PR24 Tax revenue adjustment not eligible for tax uplift in 2027-28 CPIH FYA prices (ADDN2) </v>
      </c>
      <c r="F4109" s="209">
        <f xml:space="preserve"> Calc!F$1845</f>
        <v>0</v>
      </c>
      <c r="G4109" s="208" t="str">
        <f xml:space="preserve"> Calc!G$1845</f>
        <v>£m</v>
      </c>
      <c r="H4109" s="209"/>
    </row>
    <row r="4110" spans="1:8" s="208" customFormat="1" hidden="1" outlineLevel="2" x14ac:dyDescent="0.2">
      <c r="A4110" s="217"/>
      <c r="B4110" s="217"/>
      <c r="C4110" s="218"/>
      <c r="D4110" s="219"/>
      <c r="E4110" s="208" t="str">
        <f xml:space="preserve"> Calc!E$1846</f>
        <v xml:space="preserve">Ofwat - PR24 Tax revenue adjustment not eligible for tax uplift in 2027-28 CPIH FYA prices (Residential retail) </v>
      </c>
      <c r="F4110" s="209">
        <f xml:space="preserve"> Calc!F$1846</f>
        <v>0</v>
      </c>
      <c r="G4110" s="208" t="str">
        <f xml:space="preserve"> Calc!G$1846</f>
        <v>£m</v>
      </c>
      <c r="H4110" s="209"/>
    </row>
    <row r="4111" spans="1:8" s="208" customFormat="1" hidden="1" outlineLevel="2" x14ac:dyDescent="0.2">
      <c r="A4111" s="217"/>
      <c r="B4111" s="217"/>
      <c r="C4111" s="218"/>
      <c r="D4111" s="219"/>
      <c r="E4111" s="208" t="str">
        <f xml:space="preserve"> Calc!E$1847</f>
        <v xml:space="preserve">Ofwat - PR24 Tax revenue adjustment not eligible for tax uplift in 2027-28 CPIH FYA prices (Business retail) </v>
      </c>
      <c r="F4111" s="209">
        <f xml:space="preserve"> Calc!F$1847</f>
        <v>0</v>
      </c>
      <c r="G4111" s="208" t="str">
        <f xml:space="preserve"> Calc!G$1847</f>
        <v>£m</v>
      </c>
      <c r="H4111" s="209"/>
    </row>
    <row r="4112" spans="1:8" hidden="1" outlineLevel="2" x14ac:dyDescent="0.2">
      <c r="A4112" s="3"/>
      <c r="B4112" s="3"/>
      <c r="C4112" s="10"/>
      <c r="D4112" s="11"/>
      <c r="E4112" s="211" t="s">
        <v>2730</v>
      </c>
      <c r="F4112" s="212">
        <f xml:space="preserve"> INDEX( $F$4104:$F$4111,MATCH("*(ADDN1)*", $E$4104:$E$4111,0 ))</f>
        <v>0</v>
      </c>
      <c r="G4112" s="211" t="s">
        <v>199</v>
      </c>
      <c r="H4112" s="4"/>
    </row>
    <row r="4113" spans="1:8" hidden="1" outlineLevel="2" x14ac:dyDescent="0.2"/>
    <row r="4114" spans="1:8" hidden="1" outlineLevel="2" x14ac:dyDescent="0.2"/>
    <row r="4115" spans="1:8" hidden="1" outlineLevel="2" x14ac:dyDescent="0.2">
      <c r="B4115" s="33" t="s">
        <v>1966</v>
      </c>
    </row>
    <row r="4116" spans="1:8" s="208" customFormat="1" hidden="1" outlineLevel="2" x14ac:dyDescent="0.2">
      <c r="A4116" s="217"/>
      <c r="B4116" s="217"/>
      <c r="C4116" s="218"/>
      <c r="D4116" s="219"/>
      <c r="E4116" s="208" t="str">
        <f xml:space="preserve"> Calc!E$1867</f>
        <v xml:space="preserve">Ofwat - PR24 Real price effects revenue adjustment not eligible for tax uplift in 2027-28 CPIH FYA prices (WR) </v>
      </c>
      <c r="F4116" s="209">
        <f xml:space="preserve"> Calc!F$1867</f>
        <v>0</v>
      </c>
      <c r="G4116" s="208" t="str">
        <f xml:space="preserve"> Calc!G$1867</f>
        <v>£m</v>
      </c>
      <c r="H4116" s="209"/>
    </row>
    <row r="4117" spans="1:8" s="208" customFormat="1" hidden="1" outlineLevel="2" x14ac:dyDescent="0.2">
      <c r="A4117" s="217"/>
      <c r="B4117" s="217"/>
      <c r="C4117" s="218"/>
      <c r="D4117" s="219"/>
      <c r="E4117" s="208" t="str">
        <f xml:space="preserve"> Calc!E$1868</f>
        <v xml:space="preserve">Ofwat - PR24 Real price effects revenue adjustment not eligible for tax uplift in 2027-28 CPIH FYA prices (WN) </v>
      </c>
      <c r="F4117" s="209">
        <f xml:space="preserve"> Calc!F$1868</f>
        <v>0</v>
      </c>
      <c r="G4117" s="208" t="str">
        <f xml:space="preserve"> Calc!G$1868</f>
        <v>£m</v>
      </c>
      <c r="H4117" s="209"/>
    </row>
    <row r="4118" spans="1:8" s="208" customFormat="1" hidden="1" outlineLevel="2" x14ac:dyDescent="0.2">
      <c r="A4118" s="217"/>
      <c r="B4118" s="217"/>
      <c r="C4118" s="218"/>
      <c r="D4118" s="219"/>
      <c r="E4118" s="208" t="str">
        <f xml:space="preserve"> Calc!E$1869</f>
        <v xml:space="preserve">Ofwat - PR24 Real price effects revenue adjustment not eligible for tax uplift in 2027-28 CPIH FYA prices (WWN) </v>
      </c>
      <c r="F4118" s="209">
        <f xml:space="preserve"> Calc!F$1869</f>
        <v>0</v>
      </c>
      <c r="G4118" s="208" t="str">
        <f xml:space="preserve"> Calc!G$1869</f>
        <v>£m</v>
      </c>
      <c r="H4118" s="209"/>
    </row>
    <row r="4119" spans="1:8" s="208" customFormat="1" hidden="1" outlineLevel="2" x14ac:dyDescent="0.2">
      <c r="A4119" s="217"/>
      <c r="B4119" s="217"/>
      <c r="C4119" s="218"/>
      <c r="D4119" s="219"/>
      <c r="E4119" s="208" t="str">
        <f xml:space="preserve"> Calc!E$1870</f>
        <v xml:space="preserve">Ofwat - PR24 Real price effects revenue adjustment not eligible for tax uplift in 2027-28 CPIH FYA prices (BR) </v>
      </c>
      <c r="F4119" s="209">
        <f xml:space="preserve"> Calc!F$1870</f>
        <v>0</v>
      </c>
      <c r="G4119" s="208" t="str">
        <f xml:space="preserve"> Calc!G$1870</f>
        <v>£m</v>
      </c>
      <c r="H4119" s="209"/>
    </row>
    <row r="4120" spans="1:8" s="208" customFormat="1" hidden="1" outlineLevel="2" x14ac:dyDescent="0.2">
      <c r="A4120" s="217"/>
      <c r="B4120" s="217"/>
      <c r="C4120" s="218"/>
      <c r="D4120" s="219"/>
      <c r="E4120" s="208" t="str">
        <f xml:space="preserve"> Calc!E$1871</f>
        <v xml:space="preserve">Ofwat - PR24 Real price effects revenue adjustment not eligible for tax uplift in 2027-28 CPIH FYA prices (ADDN1) </v>
      </c>
      <c r="F4120" s="209">
        <f xml:space="preserve"> Calc!F$1871</f>
        <v>0</v>
      </c>
      <c r="G4120" s="208" t="str">
        <f xml:space="preserve"> Calc!G$1871</f>
        <v>£m</v>
      </c>
      <c r="H4120" s="209"/>
    </row>
    <row r="4121" spans="1:8" s="208" customFormat="1" hidden="1" outlineLevel="2" x14ac:dyDescent="0.2">
      <c r="A4121" s="217"/>
      <c r="B4121" s="217"/>
      <c r="C4121" s="218"/>
      <c r="D4121" s="219"/>
      <c r="E4121" s="208" t="str">
        <f xml:space="preserve"> Calc!E$1872</f>
        <v xml:space="preserve">Ofwat - PR24 Real price effects revenue adjustment not eligible for tax uplift in 2027-28 CPIH FYA prices (ADDN2) </v>
      </c>
      <c r="F4121" s="209">
        <f xml:space="preserve"> Calc!F$1872</f>
        <v>0</v>
      </c>
      <c r="G4121" s="208" t="str">
        <f xml:space="preserve"> Calc!G$1872</f>
        <v>£m</v>
      </c>
      <c r="H4121" s="209"/>
    </row>
    <row r="4122" spans="1:8" s="208" customFormat="1" hidden="1" outlineLevel="2" x14ac:dyDescent="0.2">
      <c r="A4122" s="217"/>
      <c r="B4122" s="217"/>
      <c r="C4122" s="218"/>
      <c r="D4122" s="219"/>
      <c r="E4122" s="208" t="str">
        <f xml:space="preserve"> Calc!E$1873</f>
        <v xml:space="preserve">Ofwat - PR24 Real price effects revenue adjustment not eligible for tax uplift in 2027-28 CPIH FYA prices (Residential retail) </v>
      </c>
      <c r="F4122" s="209">
        <f xml:space="preserve"> Calc!F$1873</f>
        <v>0</v>
      </c>
      <c r="G4122" s="208" t="str">
        <f xml:space="preserve"> Calc!G$1873</f>
        <v>£m</v>
      </c>
      <c r="H4122" s="209"/>
    </row>
    <row r="4123" spans="1:8" s="208" customFormat="1" hidden="1" outlineLevel="2" x14ac:dyDescent="0.2">
      <c r="A4123" s="217"/>
      <c r="B4123" s="217"/>
      <c r="C4123" s="218"/>
      <c r="D4123" s="219"/>
      <c r="E4123" s="208" t="str">
        <f xml:space="preserve"> Calc!E$1874</f>
        <v xml:space="preserve">Ofwat - PR24 Real price effects revenue adjustment not eligible for tax uplift in 2027-28 CPIH FYA prices (Business retail) </v>
      </c>
      <c r="F4123" s="209">
        <f xml:space="preserve"> Calc!F$1874</f>
        <v>0</v>
      </c>
      <c r="G4123" s="208" t="str">
        <f xml:space="preserve"> Calc!G$1874</f>
        <v>£m</v>
      </c>
      <c r="H4123" s="209"/>
    </row>
    <row r="4124" spans="1:8" hidden="1" outlineLevel="2" x14ac:dyDescent="0.2">
      <c r="A4124" s="3"/>
      <c r="B4124" s="3"/>
      <c r="C4124" s="10"/>
      <c r="D4124" s="11"/>
      <c r="E4124" s="211" t="s">
        <v>1966</v>
      </c>
      <c r="F4124" s="212">
        <f xml:space="preserve"> INDEX( $F$4116:$F$4123,MATCH("*(ADDN1)*", $E$4116:$E$4123,0 ))</f>
        <v>0</v>
      </c>
      <c r="G4124" s="211" t="s">
        <v>199</v>
      </c>
      <c r="H4124" s="4"/>
    </row>
    <row r="4125" spans="1:8" hidden="1" outlineLevel="2" x14ac:dyDescent="0.2"/>
    <row r="4126" spans="1:8" hidden="1" outlineLevel="2" x14ac:dyDescent="0.2"/>
    <row r="4127" spans="1:8" hidden="1" outlineLevel="2" x14ac:dyDescent="0.2">
      <c r="B4127" s="33" t="s">
        <v>602</v>
      </c>
    </row>
    <row r="4128" spans="1:8" s="208" customFormat="1" hidden="1" outlineLevel="2" x14ac:dyDescent="0.2">
      <c r="A4128" s="217"/>
      <c r="B4128" s="217"/>
      <c r="C4128" s="218"/>
      <c r="D4128" s="219"/>
      <c r="E4128" s="208" t="str">
        <f xml:space="preserve"> Calc!E$1894</f>
        <v xml:space="preserve">Ofwat - PR24 Major projects revenue adjustment not eligible for tax uplift in 2027-28 CPIH FYA prices (WR) </v>
      </c>
      <c r="F4128" s="209">
        <f xml:space="preserve"> Calc!F$1894</f>
        <v>0</v>
      </c>
      <c r="G4128" s="208" t="str">
        <f xml:space="preserve"> Calc!G$1894</f>
        <v>£m</v>
      </c>
      <c r="H4128" s="209"/>
    </row>
    <row r="4129" spans="1:8" s="208" customFormat="1" hidden="1" outlineLevel="2" x14ac:dyDescent="0.2">
      <c r="A4129" s="217"/>
      <c r="B4129" s="217"/>
      <c r="C4129" s="218"/>
      <c r="D4129" s="219"/>
      <c r="E4129" s="208" t="str">
        <f xml:space="preserve"> Calc!E$1895</f>
        <v xml:space="preserve">Ofwat - PR24 Major projects revenue adjustment not eligible for tax uplift in 2027-28 CPIH FYA prices (WN) </v>
      </c>
      <c r="F4129" s="209">
        <f xml:space="preserve"> Calc!F$1895</f>
        <v>0</v>
      </c>
      <c r="G4129" s="208" t="str">
        <f xml:space="preserve"> Calc!G$1895</f>
        <v>£m</v>
      </c>
      <c r="H4129" s="209"/>
    </row>
    <row r="4130" spans="1:8" s="208" customFormat="1" hidden="1" outlineLevel="2" x14ac:dyDescent="0.2">
      <c r="A4130" s="217"/>
      <c r="B4130" s="217"/>
      <c r="C4130" s="218"/>
      <c r="D4130" s="219"/>
      <c r="E4130" s="208" t="str">
        <f xml:space="preserve"> Calc!E$1896</f>
        <v xml:space="preserve">Ofwat - PR24 Major projects revenue adjustment not eligible for tax uplift in 2027-28 CPIH FYA prices (WWN) </v>
      </c>
      <c r="F4130" s="209">
        <f xml:space="preserve"> Calc!F$1896</f>
        <v>0</v>
      </c>
      <c r="G4130" s="208" t="str">
        <f xml:space="preserve"> Calc!G$1896</f>
        <v>£m</v>
      </c>
      <c r="H4130" s="209"/>
    </row>
    <row r="4131" spans="1:8" s="208" customFormat="1" hidden="1" outlineLevel="2" x14ac:dyDescent="0.2">
      <c r="A4131" s="217"/>
      <c r="B4131" s="217"/>
      <c r="C4131" s="218"/>
      <c r="D4131" s="219"/>
      <c r="E4131" s="208" t="str">
        <f xml:space="preserve"> Calc!E$1897</f>
        <v xml:space="preserve">Ofwat - PR24 Major projects revenue adjustment not eligible for tax uplift in 2027-28 CPIH FYA prices (BR) </v>
      </c>
      <c r="F4131" s="209">
        <f xml:space="preserve"> Calc!F$1897</f>
        <v>0</v>
      </c>
      <c r="G4131" s="208" t="str">
        <f xml:space="preserve"> Calc!G$1897</f>
        <v>£m</v>
      </c>
      <c r="H4131" s="209"/>
    </row>
    <row r="4132" spans="1:8" s="208" customFormat="1" hidden="1" outlineLevel="2" x14ac:dyDescent="0.2">
      <c r="A4132" s="217"/>
      <c r="B4132" s="217"/>
      <c r="C4132" s="218"/>
      <c r="D4132" s="219"/>
      <c r="E4132" s="208" t="str">
        <f xml:space="preserve"> Calc!E$1898</f>
        <v xml:space="preserve">Ofwat - PR24 Major projects revenue adjustment not eligible for tax uplift in 2027-28 CPIH FYA prices (ADDN1) </v>
      </c>
      <c r="F4132" s="209">
        <f xml:space="preserve"> Calc!F$1898</f>
        <v>0</v>
      </c>
      <c r="G4132" s="208" t="str">
        <f xml:space="preserve"> Calc!G$1898</f>
        <v>£m</v>
      </c>
      <c r="H4132" s="209"/>
    </row>
    <row r="4133" spans="1:8" s="208" customFormat="1" hidden="1" outlineLevel="2" x14ac:dyDescent="0.2">
      <c r="A4133" s="217"/>
      <c r="B4133" s="217"/>
      <c r="C4133" s="218"/>
      <c r="D4133" s="219"/>
      <c r="E4133" s="208" t="str">
        <f xml:space="preserve"> Calc!E$1899</f>
        <v xml:space="preserve">Ofwat - PR24 Major projects revenue adjustment not eligible for tax uplift in 2027-28 CPIH FYA prices (ADDN2) </v>
      </c>
      <c r="F4133" s="209">
        <f xml:space="preserve"> Calc!F$1899</f>
        <v>0</v>
      </c>
      <c r="G4133" s="208" t="str">
        <f xml:space="preserve"> Calc!G$1899</f>
        <v>£m</v>
      </c>
      <c r="H4133" s="209"/>
    </row>
    <row r="4134" spans="1:8" s="208" customFormat="1" hidden="1" outlineLevel="2" x14ac:dyDescent="0.2">
      <c r="A4134" s="217"/>
      <c r="B4134" s="217"/>
      <c r="C4134" s="218"/>
      <c r="D4134" s="219"/>
      <c r="E4134" s="208" t="str">
        <f xml:space="preserve"> Calc!E$1900</f>
        <v xml:space="preserve">Ofwat - PR24 Major projects revenue adjustment not eligible for tax uplift in 2027-28 CPIH FYA prices (Residential retail) </v>
      </c>
      <c r="F4134" s="209">
        <f xml:space="preserve"> Calc!F$1900</f>
        <v>0</v>
      </c>
      <c r="G4134" s="208" t="str">
        <f xml:space="preserve"> Calc!G$1900</f>
        <v>£m</v>
      </c>
      <c r="H4134" s="209"/>
    </row>
    <row r="4135" spans="1:8" s="208" customFormat="1" hidden="1" outlineLevel="2" x14ac:dyDescent="0.2">
      <c r="A4135" s="217"/>
      <c r="B4135" s="217"/>
      <c r="C4135" s="218"/>
      <c r="D4135" s="219"/>
      <c r="E4135" s="208" t="str">
        <f xml:space="preserve"> Calc!E$1901</f>
        <v xml:space="preserve">Ofwat - PR24 Major projects revenue adjustment not eligible for tax uplift in 2027-28 CPIH FYA prices (Business retail) </v>
      </c>
      <c r="F4135" s="209">
        <f xml:space="preserve"> Calc!F$1901</f>
        <v>0</v>
      </c>
      <c r="G4135" s="208" t="str">
        <f xml:space="preserve"> Calc!G$1901</f>
        <v>£m</v>
      </c>
      <c r="H4135" s="209"/>
    </row>
    <row r="4136" spans="1:8" hidden="1" outlineLevel="2" x14ac:dyDescent="0.2">
      <c r="A4136" s="3"/>
      <c r="B4136" s="3"/>
      <c r="C4136" s="10"/>
      <c r="D4136" s="11"/>
      <c r="E4136" s="211" t="s">
        <v>602</v>
      </c>
      <c r="F4136" s="212">
        <f xml:space="preserve"> INDEX( $F$4128:$F$4135,MATCH("*(ADDN1)*", $E$4128:$E$4135,0 ))</f>
        <v>0</v>
      </c>
      <c r="G4136" s="211" t="s">
        <v>199</v>
      </c>
      <c r="H4136" s="4"/>
    </row>
    <row r="4137" spans="1:8" hidden="1" outlineLevel="2" x14ac:dyDescent="0.2"/>
    <row r="4138" spans="1:8" hidden="1" outlineLevel="2" x14ac:dyDescent="0.2"/>
    <row r="4139" spans="1:8" hidden="1" outlineLevel="2" x14ac:dyDescent="0.2">
      <c r="B4139" s="33" t="s">
        <v>3078</v>
      </c>
    </row>
    <row r="4140" spans="1:8" s="208" customFormat="1" hidden="1" outlineLevel="2" x14ac:dyDescent="0.2">
      <c r="A4140" s="217"/>
      <c r="B4140" s="217"/>
      <c r="C4140" s="218"/>
      <c r="D4140" s="219"/>
      <c r="E4140" s="208" t="str">
        <f xml:space="preserve"> Calc!E$1921</f>
        <v xml:space="preserve">Ofwat - PR24 Cost change process revenue adjustment not eligible for tax uplift in 2027-28 CPIH FYA prices (WR) </v>
      </c>
      <c r="F4140" s="209">
        <f xml:space="preserve"> Calc!F$1921</f>
        <v>0</v>
      </c>
      <c r="G4140" s="208" t="str">
        <f xml:space="preserve"> Calc!G$1921</f>
        <v>£m</v>
      </c>
      <c r="H4140" s="209"/>
    </row>
    <row r="4141" spans="1:8" s="208" customFormat="1" hidden="1" outlineLevel="2" x14ac:dyDescent="0.2">
      <c r="A4141" s="217"/>
      <c r="B4141" s="217"/>
      <c r="C4141" s="218"/>
      <c r="D4141" s="219"/>
      <c r="E4141" s="208" t="str">
        <f xml:space="preserve"> Calc!E$1922</f>
        <v xml:space="preserve">Ofwat - PR24 Cost change process revenue adjustment not eligible for tax uplift in 2027-28 CPIH FYA prices (WN) </v>
      </c>
      <c r="F4141" s="209">
        <f xml:space="preserve"> Calc!F$1922</f>
        <v>0</v>
      </c>
      <c r="G4141" s="208" t="str">
        <f xml:space="preserve"> Calc!G$1922</f>
        <v>£m</v>
      </c>
      <c r="H4141" s="209"/>
    </row>
    <row r="4142" spans="1:8" s="208" customFormat="1" hidden="1" outlineLevel="2" x14ac:dyDescent="0.2">
      <c r="A4142" s="217"/>
      <c r="B4142" s="217"/>
      <c r="C4142" s="218"/>
      <c r="D4142" s="219"/>
      <c r="E4142" s="208" t="str">
        <f xml:space="preserve"> Calc!E$1923</f>
        <v xml:space="preserve">Ofwat - PR24 Cost change process revenue adjustment not eligible for tax uplift in 2027-28 CPIH FYA prices (WWN) </v>
      </c>
      <c r="F4142" s="209">
        <f xml:space="preserve"> Calc!F$1923</f>
        <v>0</v>
      </c>
      <c r="G4142" s="208" t="str">
        <f xml:space="preserve"> Calc!G$1923</f>
        <v>£m</v>
      </c>
      <c r="H4142" s="209"/>
    </row>
    <row r="4143" spans="1:8" s="208" customFormat="1" hidden="1" outlineLevel="2" x14ac:dyDescent="0.2">
      <c r="A4143" s="217"/>
      <c r="B4143" s="217"/>
      <c r="C4143" s="218"/>
      <c r="D4143" s="219"/>
      <c r="E4143" s="208" t="str">
        <f xml:space="preserve"> Calc!E$1924</f>
        <v xml:space="preserve">Ofwat - PR24 Cost change process revenue adjustment not eligible for tax uplift in 2027-28 CPIH FYA prices (BR) </v>
      </c>
      <c r="F4143" s="209">
        <f xml:space="preserve"> Calc!F$1924</f>
        <v>0</v>
      </c>
      <c r="G4143" s="208" t="str">
        <f xml:space="preserve"> Calc!G$1924</f>
        <v>£m</v>
      </c>
      <c r="H4143" s="209"/>
    </row>
    <row r="4144" spans="1:8" s="208" customFormat="1" hidden="1" outlineLevel="2" x14ac:dyDescent="0.2">
      <c r="A4144" s="217"/>
      <c r="B4144" s="217"/>
      <c r="C4144" s="218"/>
      <c r="D4144" s="219"/>
      <c r="E4144" s="208" t="str">
        <f xml:space="preserve"> Calc!E$1925</f>
        <v xml:space="preserve">Ofwat - PR24 Cost change process revenue adjustment not eligible for tax uplift in 2027-28 CPIH FYA prices (ADDN1) </v>
      </c>
      <c r="F4144" s="209">
        <f xml:space="preserve"> Calc!F$1925</f>
        <v>0</v>
      </c>
      <c r="G4144" s="208" t="str">
        <f xml:space="preserve"> Calc!G$1925</f>
        <v>£m</v>
      </c>
      <c r="H4144" s="209"/>
    </row>
    <row r="4145" spans="1:8" s="208" customFormat="1" hidden="1" outlineLevel="2" x14ac:dyDescent="0.2">
      <c r="A4145" s="217"/>
      <c r="B4145" s="217"/>
      <c r="C4145" s="218"/>
      <c r="D4145" s="219"/>
      <c r="E4145" s="208" t="str">
        <f xml:space="preserve"> Calc!E$1926</f>
        <v xml:space="preserve">Ofwat - PR24 Cost change process revenue adjustment not eligible for tax uplift in 2027-28 CPIH FYA prices (ADDN2) </v>
      </c>
      <c r="F4145" s="209">
        <f xml:space="preserve"> Calc!F$1926</f>
        <v>0</v>
      </c>
      <c r="G4145" s="208" t="str">
        <f xml:space="preserve"> Calc!G$1926</f>
        <v>£m</v>
      </c>
      <c r="H4145" s="209"/>
    </row>
    <row r="4146" spans="1:8" s="208" customFormat="1" hidden="1" outlineLevel="2" x14ac:dyDescent="0.2">
      <c r="A4146" s="217"/>
      <c r="B4146" s="217"/>
      <c r="C4146" s="218"/>
      <c r="D4146" s="219"/>
      <c r="E4146" s="208" t="str">
        <f xml:space="preserve"> Calc!E$1927</f>
        <v xml:space="preserve">Ofwat - PR24 Cost change process revenue adjustment not eligible for tax uplift in 2027-28 CPIH FYA prices (Residential retail) </v>
      </c>
      <c r="F4146" s="209">
        <f xml:space="preserve"> Calc!F$1927</f>
        <v>0</v>
      </c>
      <c r="G4146" s="208" t="str">
        <f xml:space="preserve"> Calc!G$1927</f>
        <v>£m</v>
      </c>
      <c r="H4146" s="209"/>
    </row>
    <row r="4147" spans="1:8" s="208" customFormat="1" hidden="1" outlineLevel="2" x14ac:dyDescent="0.2">
      <c r="A4147" s="217"/>
      <c r="B4147" s="217"/>
      <c r="C4147" s="218"/>
      <c r="D4147" s="219"/>
      <c r="E4147" s="208" t="str">
        <f xml:space="preserve"> Calc!E$1928</f>
        <v xml:space="preserve">Ofwat - PR24 Cost change process revenue adjustment not eligible for tax uplift in 2027-28 CPIH FYA prices (Business retail) </v>
      </c>
      <c r="F4147" s="209">
        <f xml:space="preserve"> Calc!F$1928</f>
        <v>0</v>
      </c>
      <c r="G4147" s="208" t="str">
        <f xml:space="preserve"> Calc!G$1928</f>
        <v>£m</v>
      </c>
      <c r="H4147" s="209"/>
    </row>
    <row r="4148" spans="1:8" hidden="1" outlineLevel="2" x14ac:dyDescent="0.2">
      <c r="A4148" s="3"/>
      <c r="B4148" s="3"/>
      <c r="C4148" s="10"/>
      <c r="D4148" s="11"/>
      <c r="E4148" s="211" t="s">
        <v>3078</v>
      </c>
      <c r="F4148" s="212">
        <f xml:space="preserve"> INDEX( $F$4140:$F$4147,MATCH("*(ADDN1)*", $E$4140:$E$4147,0 ))</f>
        <v>0</v>
      </c>
      <c r="G4148" s="211" t="s">
        <v>199</v>
      </c>
      <c r="H4148" s="4"/>
    </row>
    <row r="4149" spans="1:8" hidden="1" outlineLevel="2" x14ac:dyDescent="0.2"/>
    <row r="4150" spans="1:8" hidden="1" outlineLevel="2" x14ac:dyDescent="0.2"/>
    <row r="4151" spans="1:8" hidden="1" outlineLevel="2" x14ac:dyDescent="0.2">
      <c r="B4151" s="33" t="s">
        <v>2905</v>
      </c>
    </row>
    <row r="4152" spans="1:8" s="208" customFormat="1" hidden="1" outlineLevel="2" x14ac:dyDescent="0.2">
      <c r="A4152" s="217"/>
      <c r="B4152" s="217"/>
      <c r="C4152" s="218"/>
      <c r="D4152" s="219"/>
      <c r="E4152" s="208" t="str">
        <f xml:space="preserve"> Calc!E$1948</f>
        <v xml:space="preserve">Ofwat - PR24 Havant Thicket - cost of debt revenue adjustment not eligible for tax uplift in 2027-28 CPIH FYA prices (WR) </v>
      </c>
      <c r="F4152" s="209">
        <f xml:space="preserve"> Calc!F$1948</f>
        <v>0</v>
      </c>
      <c r="G4152" s="208" t="str">
        <f xml:space="preserve"> Calc!G$1948</f>
        <v>£m</v>
      </c>
      <c r="H4152" s="209"/>
    </row>
    <row r="4153" spans="1:8" s="208" customFormat="1" hidden="1" outlineLevel="2" x14ac:dyDescent="0.2">
      <c r="A4153" s="217"/>
      <c r="B4153" s="217"/>
      <c r="C4153" s="218"/>
      <c r="D4153" s="219"/>
      <c r="E4153" s="208" t="str">
        <f xml:space="preserve"> Calc!E$1949</f>
        <v xml:space="preserve">Ofwat - PR24 Havant Thicket - cost of debt revenue adjustment not eligible for tax uplift in 2027-28 CPIH FYA prices (WN) </v>
      </c>
      <c r="F4153" s="209">
        <f xml:space="preserve"> Calc!F$1949</f>
        <v>0</v>
      </c>
      <c r="G4153" s="208" t="str">
        <f xml:space="preserve"> Calc!G$1949</f>
        <v>£m</v>
      </c>
      <c r="H4153" s="209"/>
    </row>
    <row r="4154" spans="1:8" s="208" customFormat="1" hidden="1" outlineLevel="2" x14ac:dyDescent="0.2">
      <c r="A4154" s="217"/>
      <c r="B4154" s="217"/>
      <c r="C4154" s="218"/>
      <c r="D4154" s="219"/>
      <c r="E4154" s="208" t="str">
        <f xml:space="preserve"> Calc!E$1950</f>
        <v xml:space="preserve">Ofwat - PR24 Havant Thicket - cost of debt revenue adjustment not eligible for tax uplift in 2027-28 CPIH FYA prices (WWN) </v>
      </c>
      <c r="F4154" s="209">
        <f xml:space="preserve"> Calc!F$1950</f>
        <v>0</v>
      </c>
      <c r="G4154" s="208" t="str">
        <f xml:space="preserve"> Calc!G$1950</f>
        <v>£m</v>
      </c>
      <c r="H4154" s="209"/>
    </row>
    <row r="4155" spans="1:8" s="208" customFormat="1" hidden="1" outlineLevel="2" x14ac:dyDescent="0.2">
      <c r="A4155" s="217"/>
      <c r="B4155" s="217"/>
      <c r="C4155" s="218"/>
      <c r="D4155" s="219"/>
      <c r="E4155" s="208" t="str">
        <f xml:space="preserve"> Calc!E$1951</f>
        <v xml:space="preserve">Ofwat - PR24 Havant Thicket - cost of debt revenue adjustment not eligible for tax uplift in 2027-28 CPIH FYA prices (BR) </v>
      </c>
      <c r="F4155" s="209">
        <f xml:space="preserve"> Calc!F$1951</f>
        <v>0</v>
      </c>
      <c r="G4155" s="208" t="str">
        <f xml:space="preserve"> Calc!G$1951</f>
        <v>£m</v>
      </c>
      <c r="H4155" s="209"/>
    </row>
    <row r="4156" spans="1:8" s="208" customFormat="1" hidden="1" outlineLevel="2" x14ac:dyDescent="0.2">
      <c r="A4156" s="217"/>
      <c r="B4156" s="217"/>
      <c r="C4156" s="218"/>
      <c r="D4156" s="219"/>
      <c r="E4156" s="208" t="str">
        <f xml:space="preserve"> Calc!E$1952</f>
        <v xml:space="preserve">Ofwat - PR24 Havant Thicket - cost of debt revenue adjustment not eligible for tax uplift in 2027-28 CPIH FYA prices (ADDN1) </v>
      </c>
      <c r="F4156" s="209">
        <f xml:space="preserve"> Calc!F$1952</f>
        <v>0</v>
      </c>
      <c r="G4156" s="208" t="str">
        <f xml:space="preserve"> Calc!G$1952</f>
        <v>£m</v>
      </c>
      <c r="H4156" s="209"/>
    </row>
    <row r="4157" spans="1:8" s="208" customFormat="1" hidden="1" outlineLevel="2" x14ac:dyDescent="0.2">
      <c r="A4157" s="217"/>
      <c r="B4157" s="217"/>
      <c r="C4157" s="218"/>
      <c r="D4157" s="219"/>
      <c r="E4157" s="208" t="str">
        <f xml:space="preserve"> Calc!E$1953</f>
        <v xml:space="preserve">Ofwat - PR24 Havant Thicket - cost of debt revenue adjustment not eligible for tax uplift in 2027-28 CPIH FYA prices (ADDN2) </v>
      </c>
      <c r="F4157" s="209">
        <f xml:space="preserve"> Calc!F$1953</f>
        <v>0</v>
      </c>
      <c r="G4157" s="208" t="str">
        <f xml:space="preserve"> Calc!G$1953</f>
        <v>£m</v>
      </c>
      <c r="H4157" s="209"/>
    </row>
    <row r="4158" spans="1:8" s="208" customFormat="1" hidden="1" outlineLevel="2" x14ac:dyDescent="0.2">
      <c r="A4158" s="217"/>
      <c r="B4158" s="217"/>
      <c r="C4158" s="218"/>
      <c r="D4158" s="219"/>
      <c r="E4158" s="208" t="str">
        <f xml:space="preserve"> Calc!E$1954</f>
        <v xml:space="preserve">Ofwat - PR24 Havant Thicket - cost of debt revenue adjustment not eligible for tax uplift in 2027-28 CPIH FYA prices (Residential retail) </v>
      </c>
      <c r="F4158" s="209">
        <f xml:space="preserve"> Calc!F$1954</f>
        <v>0</v>
      </c>
      <c r="G4158" s="208" t="str">
        <f xml:space="preserve"> Calc!G$1954</f>
        <v>£m</v>
      </c>
      <c r="H4158" s="209"/>
    </row>
    <row r="4159" spans="1:8" s="208" customFormat="1" hidden="1" outlineLevel="2" x14ac:dyDescent="0.2">
      <c r="A4159" s="217"/>
      <c r="B4159" s="217"/>
      <c r="C4159" s="218"/>
      <c r="D4159" s="219"/>
      <c r="E4159" s="208" t="str">
        <f xml:space="preserve"> Calc!E$1955</f>
        <v xml:space="preserve">Ofwat - PR24 Havant Thicket - cost of debt revenue adjustment not eligible for tax uplift in 2027-28 CPIH FYA prices (Business retail) </v>
      </c>
      <c r="F4159" s="209">
        <f xml:space="preserve"> Calc!F$1955</f>
        <v>0</v>
      </c>
      <c r="G4159" s="208" t="str">
        <f xml:space="preserve"> Calc!G$1955</f>
        <v>£m</v>
      </c>
      <c r="H4159" s="209"/>
    </row>
    <row r="4160" spans="1:8" hidden="1" outlineLevel="2" x14ac:dyDescent="0.2">
      <c r="A4160" s="3"/>
      <c r="B4160" s="3"/>
      <c r="C4160" s="10"/>
      <c r="D4160" s="11"/>
      <c r="E4160" s="211" t="s">
        <v>2905</v>
      </c>
      <c r="F4160" s="212">
        <f xml:space="preserve"> INDEX( $F$4152:$F$4159,MATCH("*(ADDN1)*", $E$4152:$E$4159,0 ))</f>
        <v>0</v>
      </c>
      <c r="G4160" s="211" t="s">
        <v>199</v>
      </c>
      <c r="H4160" s="4"/>
    </row>
    <row r="4161" spans="1:8" hidden="1" outlineLevel="2" x14ac:dyDescent="0.2"/>
    <row r="4162" spans="1:8" hidden="1" outlineLevel="2" x14ac:dyDescent="0.2"/>
    <row r="4163" spans="1:8" hidden="1" outlineLevel="2" x14ac:dyDescent="0.2">
      <c r="B4163" s="33" t="s">
        <v>2731</v>
      </c>
    </row>
    <row r="4164" spans="1:8" s="208" customFormat="1" hidden="1" outlineLevel="2" x14ac:dyDescent="0.2">
      <c r="A4164" s="217"/>
      <c r="B4164" s="217"/>
      <c r="C4164" s="218"/>
      <c r="D4164" s="219"/>
      <c r="E4164" s="208" t="str">
        <f xml:space="preserve"> Calc!E$1975</f>
        <v xml:space="preserve">Ofwat - PR24 Innovation and water efficiency revenue adjustment not eligible for tax uplift in 2027-28 CPIH FYA prices (WR) </v>
      </c>
      <c r="F4164" s="209">
        <f xml:space="preserve"> Calc!F$1975</f>
        <v>0</v>
      </c>
      <c r="G4164" s="208" t="str">
        <f xml:space="preserve"> Calc!G$1975</f>
        <v>£m</v>
      </c>
      <c r="H4164" s="209"/>
    </row>
    <row r="4165" spans="1:8" s="208" customFormat="1" hidden="1" outlineLevel="2" x14ac:dyDescent="0.2">
      <c r="A4165" s="217"/>
      <c r="B4165" s="217"/>
      <c r="C4165" s="218"/>
      <c r="D4165" s="219"/>
      <c r="E4165" s="208" t="str">
        <f xml:space="preserve"> Calc!E$1976</f>
        <v xml:space="preserve">Ofwat - PR24 Innovation and water efficiency revenue adjustment not eligible for tax uplift in 2027-28 CPIH FYA prices (WN) </v>
      </c>
      <c r="F4165" s="209">
        <f xml:space="preserve"> Calc!F$1976</f>
        <v>0</v>
      </c>
      <c r="G4165" s="208" t="str">
        <f xml:space="preserve"> Calc!G$1976</f>
        <v>£m</v>
      </c>
      <c r="H4165" s="209"/>
    </row>
    <row r="4166" spans="1:8" s="208" customFormat="1" hidden="1" outlineLevel="2" x14ac:dyDescent="0.2">
      <c r="A4166" s="217"/>
      <c r="B4166" s="217"/>
      <c r="C4166" s="218"/>
      <c r="D4166" s="219"/>
      <c r="E4166" s="208" t="str">
        <f xml:space="preserve"> Calc!E$1977</f>
        <v xml:space="preserve">Ofwat - PR24 Innovation and water efficiency revenue adjustment not eligible for tax uplift in 2027-28 CPIH FYA prices (WWN) </v>
      </c>
      <c r="F4166" s="209">
        <f xml:space="preserve"> Calc!F$1977</f>
        <v>0</v>
      </c>
      <c r="G4166" s="208" t="str">
        <f xml:space="preserve"> Calc!G$1977</f>
        <v>£m</v>
      </c>
      <c r="H4166" s="209"/>
    </row>
    <row r="4167" spans="1:8" s="208" customFormat="1" hidden="1" outlineLevel="2" x14ac:dyDescent="0.2">
      <c r="A4167" s="217"/>
      <c r="B4167" s="217"/>
      <c r="C4167" s="218"/>
      <c r="D4167" s="219"/>
      <c r="E4167" s="208" t="str">
        <f xml:space="preserve"> Calc!E$1978</f>
        <v xml:space="preserve">Ofwat - PR24 Innovation and water efficiency revenue adjustment not eligible for tax uplift in 2027-28 CPIH FYA prices (BR) </v>
      </c>
      <c r="F4167" s="209">
        <f xml:space="preserve"> Calc!F$1978</f>
        <v>0</v>
      </c>
      <c r="G4167" s="208" t="str">
        <f xml:space="preserve"> Calc!G$1978</f>
        <v>£m</v>
      </c>
      <c r="H4167" s="209"/>
    </row>
    <row r="4168" spans="1:8" s="208" customFormat="1" hidden="1" outlineLevel="2" x14ac:dyDescent="0.2">
      <c r="A4168" s="217"/>
      <c r="B4168" s="217"/>
      <c r="C4168" s="218"/>
      <c r="D4168" s="219"/>
      <c r="E4168" s="208" t="str">
        <f xml:space="preserve"> Calc!E$1979</f>
        <v xml:space="preserve">Ofwat - PR24 Innovation and water efficiency revenue adjustment not eligible for tax uplift in 2027-28 CPIH FYA prices (ADDN1) </v>
      </c>
      <c r="F4168" s="209">
        <f xml:space="preserve"> Calc!F$1979</f>
        <v>0</v>
      </c>
      <c r="G4168" s="208" t="str">
        <f xml:space="preserve"> Calc!G$1979</f>
        <v>£m</v>
      </c>
      <c r="H4168" s="209"/>
    </row>
    <row r="4169" spans="1:8" s="208" customFormat="1" hidden="1" outlineLevel="2" x14ac:dyDescent="0.2">
      <c r="A4169" s="217"/>
      <c r="B4169" s="217"/>
      <c r="C4169" s="218"/>
      <c r="D4169" s="219"/>
      <c r="E4169" s="208" t="str">
        <f xml:space="preserve"> Calc!E$1980</f>
        <v xml:space="preserve">Ofwat - PR24 Innovation and water efficiency revenue adjustment not eligible for tax uplift in 2027-28 CPIH FYA prices (ADDN2) </v>
      </c>
      <c r="F4169" s="209">
        <f xml:space="preserve"> Calc!F$1980</f>
        <v>0</v>
      </c>
      <c r="G4169" s="208" t="str">
        <f xml:space="preserve"> Calc!G$1980</f>
        <v>£m</v>
      </c>
      <c r="H4169" s="209"/>
    </row>
    <row r="4170" spans="1:8" s="208" customFormat="1" hidden="1" outlineLevel="2" x14ac:dyDescent="0.2">
      <c r="A4170" s="217"/>
      <c r="B4170" s="217"/>
      <c r="C4170" s="218"/>
      <c r="D4170" s="219"/>
      <c r="E4170" s="208" t="str">
        <f xml:space="preserve"> Calc!E$1981</f>
        <v xml:space="preserve">Ofwat - PR24 Innovation and water efficiency revenue adjustment not eligible for tax uplift in 2027-28 CPIH FYA prices (Residential retail) </v>
      </c>
      <c r="F4170" s="209">
        <f xml:space="preserve"> Calc!F$1981</f>
        <v>0</v>
      </c>
      <c r="G4170" s="208" t="str">
        <f xml:space="preserve"> Calc!G$1981</f>
        <v>£m</v>
      </c>
      <c r="H4170" s="209"/>
    </row>
    <row r="4171" spans="1:8" s="208" customFormat="1" hidden="1" outlineLevel="2" x14ac:dyDescent="0.2">
      <c r="A4171" s="217"/>
      <c r="B4171" s="217"/>
      <c r="C4171" s="218"/>
      <c r="D4171" s="219"/>
      <c r="E4171" s="208" t="str">
        <f xml:space="preserve"> Calc!E$1982</f>
        <v xml:space="preserve">Ofwat - PR24 Innovation and water efficiency revenue adjustment not eligible for tax uplift in 2027-28 CPIH FYA prices (Business retail) </v>
      </c>
      <c r="F4171" s="209">
        <f xml:space="preserve"> Calc!F$1982</f>
        <v>0</v>
      </c>
      <c r="G4171" s="208" t="str">
        <f xml:space="preserve"> Calc!G$1982</f>
        <v>£m</v>
      </c>
      <c r="H4171" s="209"/>
    </row>
    <row r="4172" spans="1:8" hidden="1" outlineLevel="2" x14ac:dyDescent="0.2">
      <c r="A4172" s="3"/>
      <c r="B4172" s="3"/>
      <c r="C4172" s="10"/>
      <c r="D4172" s="11"/>
      <c r="E4172" s="211" t="s">
        <v>2731</v>
      </c>
      <c r="F4172" s="212">
        <f xml:space="preserve"> INDEX( $F$4164:$F$4171,MATCH("*(ADDN1)*", $E$4164:$E$4171,0 ))</f>
        <v>0</v>
      </c>
      <c r="G4172" s="211" t="s">
        <v>199</v>
      </c>
      <c r="H4172" s="4"/>
    </row>
    <row r="4173" spans="1:8" hidden="1" outlineLevel="2" x14ac:dyDescent="0.2"/>
    <row r="4174" spans="1:8" hidden="1" outlineLevel="2" x14ac:dyDescent="0.2"/>
    <row r="4175" spans="1:8" hidden="1" outlineLevel="2" x14ac:dyDescent="0.2">
      <c r="B4175" s="33" t="s">
        <v>603</v>
      </c>
    </row>
    <row r="4176" spans="1:8" s="208" customFormat="1" hidden="1" outlineLevel="2" x14ac:dyDescent="0.2">
      <c r="A4176" s="217"/>
      <c r="B4176" s="217"/>
      <c r="C4176" s="218"/>
      <c r="D4176" s="219"/>
      <c r="E4176" s="208" t="str">
        <f xml:space="preserve"> Calc!E$2002</f>
        <v xml:space="preserve">Ofwat - PR24 QAA revenue adjustment not eligible for tax uplift in 2027-28 CPIH FYA prices (WR) </v>
      </c>
      <c r="F4176" s="209">
        <f xml:space="preserve"> Calc!F$2002</f>
        <v>0</v>
      </c>
      <c r="G4176" s="208" t="str">
        <f xml:space="preserve"> Calc!G$2002</f>
        <v>£m</v>
      </c>
      <c r="H4176" s="209"/>
    </row>
    <row r="4177" spans="1:8" s="208" customFormat="1" hidden="1" outlineLevel="2" x14ac:dyDescent="0.2">
      <c r="A4177" s="217"/>
      <c r="B4177" s="217"/>
      <c r="C4177" s="218"/>
      <c r="D4177" s="219"/>
      <c r="E4177" s="208" t="str">
        <f xml:space="preserve"> Calc!E$2003</f>
        <v xml:space="preserve">Ofwat - PR24 QAA revenue adjustment not eligible for tax uplift in 2027-28 CPIH FYA prices (WN) </v>
      </c>
      <c r="F4177" s="209">
        <f xml:space="preserve"> Calc!F$2003</f>
        <v>0</v>
      </c>
      <c r="G4177" s="208" t="str">
        <f xml:space="preserve"> Calc!G$2003</f>
        <v>£m</v>
      </c>
      <c r="H4177" s="209"/>
    </row>
    <row r="4178" spans="1:8" s="208" customFormat="1" hidden="1" outlineLevel="2" x14ac:dyDescent="0.2">
      <c r="A4178" s="217"/>
      <c r="B4178" s="217"/>
      <c r="C4178" s="218"/>
      <c r="D4178" s="219"/>
      <c r="E4178" s="208" t="str">
        <f xml:space="preserve"> Calc!E$2004</f>
        <v xml:space="preserve">Ofwat - PR24 QAA revenue adjustment not eligible for tax uplift in 2027-28 CPIH FYA prices (WWN) </v>
      </c>
      <c r="F4178" s="209">
        <f xml:space="preserve"> Calc!F$2004</f>
        <v>0</v>
      </c>
      <c r="G4178" s="208" t="str">
        <f xml:space="preserve"> Calc!G$2004</f>
        <v>£m</v>
      </c>
      <c r="H4178" s="209"/>
    </row>
    <row r="4179" spans="1:8" s="208" customFormat="1" hidden="1" outlineLevel="2" x14ac:dyDescent="0.2">
      <c r="A4179" s="217"/>
      <c r="B4179" s="217"/>
      <c r="C4179" s="218"/>
      <c r="D4179" s="219"/>
      <c r="E4179" s="208" t="str">
        <f xml:space="preserve"> Calc!E$2005</f>
        <v xml:space="preserve">Ofwat - PR24 QAA revenue adjustment not eligible for tax uplift in 2027-28 CPIH FYA prices (BR) </v>
      </c>
      <c r="F4179" s="209">
        <f xml:space="preserve"> Calc!F$2005</f>
        <v>0</v>
      </c>
      <c r="G4179" s="208" t="str">
        <f xml:space="preserve"> Calc!G$2005</f>
        <v>£m</v>
      </c>
      <c r="H4179" s="209"/>
    </row>
    <row r="4180" spans="1:8" s="208" customFormat="1" hidden="1" outlineLevel="2" x14ac:dyDescent="0.2">
      <c r="A4180" s="217"/>
      <c r="B4180" s="217"/>
      <c r="C4180" s="218"/>
      <c r="D4180" s="219"/>
      <c r="E4180" s="208" t="str">
        <f xml:space="preserve"> Calc!E$2006</f>
        <v xml:space="preserve">Ofwat - PR24 QAA revenue adjustment not eligible for tax uplift in 2027-28 CPIH FYA prices (ADDN1) </v>
      </c>
      <c r="F4180" s="209">
        <f xml:space="preserve"> Calc!F$2006</f>
        <v>0</v>
      </c>
      <c r="G4180" s="208" t="str">
        <f xml:space="preserve"> Calc!G$2006</f>
        <v>£m</v>
      </c>
      <c r="H4180" s="209"/>
    </row>
    <row r="4181" spans="1:8" s="208" customFormat="1" hidden="1" outlineLevel="2" x14ac:dyDescent="0.2">
      <c r="A4181" s="217"/>
      <c r="B4181" s="217"/>
      <c r="C4181" s="218"/>
      <c r="D4181" s="219"/>
      <c r="E4181" s="208" t="str">
        <f xml:space="preserve"> Calc!E$2007</f>
        <v xml:space="preserve">Ofwat - PR24 QAA revenue adjustment not eligible for tax uplift in 2027-28 CPIH FYA prices (ADDN2) </v>
      </c>
      <c r="F4181" s="209">
        <f xml:space="preserve"> Calc!F$2007</f>
        <v>0</v>
      </c>
      <c r="G4181" s="208" t="str">
        <f xml:space="preserve"> Calc!G$2007</f>
        <v>£m</v>
      </c>
      <c r="H4181" s="209"/>
    </row>
    <row r="4182" spans="1:8" s="208" customFormat="1" hidden="1" outlineLevel="2" x14ac:dyDescent="0.2">
      <c r="A4182" s="217"/>
      <c r="B4182" s="217"/>
      <c r="C4182" s="218"/>
      <c r="D4182" s="219"/>
      <c r="E4182" s="208" t="str">
        <f xml:space="preserve"> Calc!E$2008</f>
        <v xml:space="preserve">Ofwat - PR24 QAA revenue adjustment not eligible for tax uplift in 2027-28 CPIH FYA prices (Residential retail) </v>
      </c>
      <c r="F4182" s="209">
        <f xml:space="preserve"> Calc!F$2008</f>
        <v>0</v>
      </c>
      <c r="G4182" s="208" t="str">
        <f xml:space="preserve"> Calc!G$2008</f>
        <v>£m</v>
      </c>
      <c r="H4182" s="209"/>
    </row>
    <row r="4183" spans="1:8" s="208" customFormat="1" hidden="1" outlineLevel="2" x14ac:dyDescent="0.2">
      <c r="A4183" s="217"/>
      <c r="B4183" s="217"/>
      <c r="C4183" s="218"/>
      <c r="D4183" s="219"/>
      <c r="E4183" s="208" t="str">
        <f xml:space="preserve"> Calc!E$2009</f>
        <v xml:space="preserve">Ofwat - PR24 QAA revenue adjustment not eligible for tax uplift in 2027-28 CPIH FYA prices (Business retail) </v>
      </c>
      <c r="F4183" s="209">
        <f xml:space="preserve"> Calc!F$2009</f>
        <v>0</v>
      </c>
      <c r="G4183" s="208" t="str">
        <f xml:space="preserve"> Calc!G$2009</f>
        <v>£m</v>
      </c>
      <c r="H4183" s="209"/>
    </row>
    <row r="4184" spans="1:8" hidden="1" outlineLevel="2" x14ac:dyDescent="0.2">
      <c r="A4184" s="3"/>
      <c r="B4184" s="3"/>
      <c r="C4184" s="10"/>
      <c r="D4184" s="11"/>
      <c r="E4184" s="211" t="s">
        <v>603</v>
      </c>
      <c r="F4184" s="212">
        <f xml:space="preserve"> INDEX( $F$4176:$F$4183,MATCH("*(ADDN1)*", $E$4176:$E$4183,0 ))</f>
        <v>0</v>
      </c>
      <c r="G4184" s="211" t="s">
        <v>199</v>
      </c>
      <c r="H4184" s="4"/>
    </row>
    <row r="4185" spans="1:8" hidden="1" outlineLevel="2" x14ac:dyDescent="0.2"/>
    <row r="4186" spans="1:8" hidden="1" outlineLevel="2" x14ac:dyDescent="0.2"/>
    <row r="4187" spans="1:8" hidden="1" outlineLevel="2" x14ac:dyDescent="0.2">
      <c r="B4187" s="33" t="s">
        <v>780</v>
      </c>
    </row>
    <row r="4188" spans="1:8" s="208" customFormat="1" hidden="1" outlineLevel="2" x14ac:dyDescent="0.2">
      <c r="A4188" s="217"/>
      <c r="B4188" s="217"/>
      <c r="C4188" s="218"/>
      <c r="D4188" s="219"/>
      <c r="E4188" s="208" t="str">
        <f xml:space="preserve"> Calc!E$2029</f>
        <v xml:space="preserve">Ofwat - Other revenue adjustment not eligible for tax uplift in 2027-28 CPIH FYA prices (WR) </v>
      </c>
      <c r="F4188" s="209">
        <f xml:space="preserve"> Calc!F$2029</f>
        <v>0</v>
      </c>
      <c r="G4188" s="208" t="str">
        <f xml:space="preserve"> Calc!G$2029</f>
        <v>£m</v>
      </c>
      <c r="H4188" s="209"/>
    </row>
    <row r="4189" spans="1:8" s="208" customFormat="1" hidden="1" outlineLevel="2" x14ac:dyDescent="0.2">
      <c r="A4189" s="217"/>
      <c r="B4189" s="217"/>
      <c r="C4189" s="218"/>
      <c r="D4189" s="219"/>
      <c r="E4189" s="208" t="str">
        <f xml:space="preserve"> Calc!E$2030</f>
        <v xml:space="preserve">Ofwat - Other revenue adjustment not eligible for tax uplift in 2027-28 CPIH FYA prices (WN) </v>
      </c>
      <c r="F4189" s="209">
        <f xml:space="preserve"> Calc!F$2030</f>
        <v>0</v>
      </c>
      <c r="G4189" s="208" t="str">
        <f xml:space="preserve"> Calc!G$2030</f>
        <v>£m</v>
      </c>
      <c r="H4189" s="209"/>
    </row>
    <row r="4190" spans="1:8" s="208" customFormat="1" hidden="1" outlineLevel="2" x14ac:dyDescent="0.2">
      <c r="A4190" s="217"/>
      <c r="B4190" s="217"/>
      <c r="C4190" s="218"/>
      <c r="D4190" s="219"/>
      <c r="E4190" s="208" t="str">
        <f xml:space="preserve"> Calc!E$2031</f>
        <v xml:space="preserve">Ofwat - Other revenue adjustment not eligible for tax uplift in 2027-28 CPIH FYA prices (WWN) </v>
      </c>
      <c r="F4190" s="209">
        <f xml:space="preserve"> Calc!F$2031</f>
        <v>0</v>
      </c>
      <c r="G4190" s="208" t="str">
        <f xml:space="preserve"> Calc!G$2031</f>
        <v>£m</v>
      </c>
      <c r="H4190" s="209"/>
    </row>
    <row r="4191" spans="1:8" s="208" customFormat="1" hidden="1" outlineLevel="2" x14ac:dyDescent="0.2">
      <c r="A4191" s="217"/>
      <c r="B4191" s="217"/>
      <c r="C4191" s="218"/>
      <c r="D4191" s="219"/>
      <c r="E4191" s="208" t="str">
        <f xml:space="preserve"> Calc!E$2032</f>
        <v xml:space="preserve">Ofwat - Other revenue adjustment not eligible for tax uplift in 2027-28 CPIH FYA prices (BR) </v>
      </c>
      <c r="F4191" s="209">
        <f xml:space="preserve"> Calc!F$2032</f>
        <v>0</v>
      </c>
      <c r="G4191" s="208" t="str">
        <f xml:space="preserve"> Calc!G$2032</f>
        <v>£m</v>
      </c>
      <c r="H4191" s="209"/>
    </row>
    <row r="4192" spans="1:8" s="208" customFormat="1" hidden="1" outlineLevel="2" x14ac:dyDescent="0.2">
      <c r="A4192" s="217"/>
      <c r="B4192" s="217"/>
      <c r="C4192" s="218"/>
      <c r="D4192" s="219"/>
      <c r="E4192" s="208" t="str">
        <f xml:space="preserve"> Calc!E$2033</f>
        <v xml:space="preserve">Ofwat - Other revenue adjustment not eligible for tax uplift in 2027-28 CPIH FYA prices (ADDN1) </v>
      </c>
      <c r="F4192" s="209">
        <f xml:space="preserve"> Calc!F$2033</f>
        <v>0</v>
      </c>
      <c r="G4192" s="208" t="str">
        <f xml:space="preserve"> Calc!G$2033</f>
        <v>£m</v>
      </c>
      <c r="H4192" s="209"/>
    </row>
    <row r="4193" spans="1:8" s="208" customFormat="1" hidden="1" outlineLevel="2" x14ac:dyDescent="0.2">
      <c r="A4193" s="217"/>
      <c r="B4193" s="217"/>
      <c r="C4193" s="218"/>
      <c r="D4193" s="219"/>
      <c r="E4193" s="208" t="str">
        <f xml:space="preserve"> Calc!E$2034</f>
        <v xml:space="preserve">Ofwat - Other revenue adjustment not eligible for tax uplift in 2027-28 CPIH FYA prices (ADDN2) </v>
      </c>
      <c r="F4193" s="209">
        <f xml:space="preserve"> Calc!F$2034</f>
        <v>0</v>
      </c>
      <c r="G4193" s="208" t="str">
        <f xml:space="preserve"> Calc!G$2034</f>
        <v>£m</v>
      </c>
      <c r="H4193" s="209"/>
    </row>
    <row r="4194" spans="1:8" s="208" customFormat="1" hidden="1" outlineLevel="2" x14ac:dyDescent="0.2">
      <c r="A4194" s="217"/>
      <c r="B4194" s="217"/>
      <c r="C4194" s="218"/>
      <c r="D4194" s="219"/>
      <c r="E4194" s="208" t="str">
        <f xml:space="preserve"> Calc!E$2035</f>
        <v xml:space="preserve">Ofwat - Other revenue adjustment not eligible for tax uplift in 2027-28 CPIH FYA prices (Residential retail) </v>
      </c>
      <c r="F4194" s="209">
        <f xml:space="preserve"> Calc!F$2035</f>
        <v>0</v>
      </c>
      <c r="G4194" s="208" t="str">
        <f xml:space="preserve"> Calc!G$2035</f>
        <v>£m</v>
      </c>
      <c r="H4194" s="209"/>
    </row>
    <row r="4195" spans="1:8" s="208" customFormat="1" hidden="1" outlineLevel="2" x14ac:dyDescent="0.2">
      <c r="A4195" s="217"/>
      <c r="B4195" s="217"/>
      <c r="C4195" s="218"/>
      <c r="D4195" s="219"/>
      <c r="E4195" s="208" t="str">
        <f xml:space="preserve"> Calc!E$2036</f>
        <v xml:space="preserve">Ofwat - Other revenue adjustment not eligible for tax uplift in 2027-28 CPIH FYA prices (Business retail) </v>
      </c>
      <c r="F4195" s="209">
        <f xml:space="preserve"> Calc!F$2036</f>
        <v>0</v>
      </c>
      <c r="G4195" s="208" t="str">
        <f xml:space="preserve"> Calc!G$2036</f>
        <v>£m</v>
      </c>
      <c r="H4195" s="209"/>
    </row>
    <row r="4196" spans="1:8" hidden="1" outlineLevel="2" x14ac:dyDescent="0.2">
      <c r="A4196" s="3"/>
      <c r="B4196" s="3"/>
      <c r="C4196" s="10"/>
      <c r="D4196" s="11"/>
      <c r="E4196" s="211" t="s">
        <v>780</v>
      </c>
      <c r="F4196" s="212">
        <f xml:space="preserve"> INDEX( $F$4188:$F$4195,MATCH("*(ADDN1)*", $E$4188:$E$4195,0 ))</f>
        <v>0</v>
      </c>
      <c r="G4196" s="211" t="s">
        <v>199</v>
      </c>
      <c r="H4196" s="4"/>
    </row>
    <row r="4197" spans="1:8" hidden="1" outlineLevel="2" x14ac:dyDescent="0.2"/>
    <row r="4198" spans="1:8" hidden="1" outlineLevel="2" x14ac:dyDescent="0.2"/>
    <row r="4199" spans="1:8" hidden="1" outlineLevel="2" x14ac:dyDescent="0.2">
      <c r="B4199" s="33" t="s">
        <v>1170</v>
      </c>
    </row>
    <row r="4200" spans="1:8" s="208" customFormat="1" hidden="1" outlineLevel="2" x14ac:dyDescent="0.2">
      <c r="A4200" s="217"/>
      <c r="B4200" s="217"/>
      <c r="C4200" s="218"/>
      <c r="D4200" s="219"/>
      <c r="E4200" s="208" t="str">
        <f xml:space="preserve"> Calc!E$1786</f>
        <v xml:space="preserve">Ofwat - PR24 Delivery mechanism (DM) revenue adjustment not eligible for tax uplift in 2027-28 CPIH FYA prices (WR) </v>
      </c>
      <c r="F4200" s="209">
        <f xml:space="preserve"> Calc!F$1786</f>
        <v>0</v>
      </c>
      <c r="G4200" s="208" t="str">
        <f xml:space="preserve"> Calc!G$1786</f>
        <v>£m</v>
      </c>
      <c r="H4200" s="209"/>
    </row>
    <row r="4201" spans="1:8" s="208" customFormat="1" hidden="1" outlineLevel="2" x14ac:dyDescent="0.2">
      <c r="A4201" s="217"/>
      <c r="B4201" s="217"/>
      <c r="C4201" s="218"/>
      <c r="D4201" s="219"/>
      <c r="E4201" s="208" t="str">
        <f xml:space="preserve"> Calc!E$1787</f>
        <v xml:space="preserve">Ofwat - PR24 Delivery mechanism (DM) revenue adjustment not eligible for tax uplift in 2027-28 CPIH FYA prices (WN) </v>
      </c>
      <c r="F4201" s="209">
        <f xml:space="preserve"> Calc!F$1787</f>
        <v>0</v>
      </c>
      <c r="G4201" s="208" t="str">
        <f xml:space="preserve"> Calc!G$1787</f>
        <v>£m</v>
      </c>
      <c r="H4201" s="209"/>
    </row>
    <row r="4202" spans="1:8" s="208" customFormat="1" hidden="1" outlineLevel="2" x14ac:dyDescent="0.2">
      <c r="A4202" s="217"/>
      <c r="B4202" s="217"/>
      <c r="C4202" s="218"/>
      <c r="D4202" s="219"/>
      <c r="E4202" s="208" t="str">
        <f xml:space="preserve"> Calc!E$1788</f>
        <v xml:space="preserve">Ofwat - PR24 Delivery mechanism (DM) revenue adjustment not eligible for tax uplift in 2027-28 CPIH FYA prices (WWN) </v>
      </c>
      <c r="F4202" s="209">
        <f xml:space="preserve"> Calc!F$1788</f>
        <v>0</v>
      </c>
      <c r="G4202" s="208" t="str">
        <f xml:space="preserve"> Calc!G$1788</f>
        <v>£m</v>
      </c>
      <c r="H4202" s="209"/>
    </row>
    <row r="4203" spans="1:8" s="208" customFormat="1" hidden="1" outlineLevel="2" x14ac:dyDescent="0.2">
      <c r="A4203" s="217"/>
      <c r="B4203" s="217"/>
      <c r="C4203" s="218"/>
      <c r="D4203" s="219"/>
      <c r="E4203" s="208" t="str">
        <f xml:space="preserve"> Calc!E$1789</f>
        <v xml:space="preserve">Ofwat - PR24 Delivery mechanism (DM) revenue adjustment not eligible for tax uplift in 2027-28 CPIH FYA prices (BR) </v>
      </c>
      <c r="F4203" s="209">
        <f xml:space="preserve"> Calc!F$1789</f>
        <v>0</v>
      </c>
      <c r="G4203" s="208" t="str">
        <f xml:space="preserve"> Calc!G$1789</f>
        <v>£m</v>
      </c>
      <c r="H4203" s="209"/>
    </row>
    <row r="4204" spans="1:8" s="208" customFormat="1" hidden="1" outlineLevel="2" x14ac:dyDescent="0.2">
      <c r="A4204" s="217"/>
      <c r="B4204" s="217"/>
      <c r="C4204" s="218"/>
      <c r="D4204" s="219"/>
      <c r="E4204" s="208" t="str">
        <f xml:space="preserve"> Calc!E$1790</f>
        <v xml:space="preserve">Ofwat - PR24 Delivery mechanism (DM) revenue adjustment not eligible for tax uplift in 2027-28 CPIH FYA prices (ADDN1) </v>
      </c>
      <c r="F4204" s="209">
        <f xml:space="preserve"> Calc!F$1790</f>
        <v>0</v>
      </c>
      <c r="G4204" s="208" t="str">
        <f xml:space="preserve"> Calc!G$1790</f>
        <v>£m</v>
      </c>
      <c r="H4204" s="209"/>
    </row>
    <row r="4205" spans="1:8" s="208" customFormat="1" hidden="1" outlineLevel="2" x14ac:dyDescent="0.2">
      <c r="A4205" s="217"/>
      <c r="B4205" s="217"/>
      <c r="C4205" s="218"/>
      <c r="D4205" s="219"/>
      <c r="E4205" s="208" t="str">
        <f xml:space="preserve"> Calc!E$1791</f>
        <v xml:space="preserve">Ofwat - PR24 Delivery mechanism (DM) revenue adjustment not eligible for tax uplift in 2027-28 CPIH FYA prices (ADDN2) </v>
      </c>
      <c r="F4205" s="209">
        <f xml:space="preserve"> Calc!F$1791</f>
        <v>0</v>
      </c>
      <c r="G4205" s="208" t="str">
        <f xml:space="preserve"> Calc!G$1791</f>
        <v>£m</v>
      </c>
      <c r="H4205" s="209"/>
    </row>
    <row r="4206" spans="1:8" s="208" customFormat="1" hidden="1" outlineLevel="2" x14ac:dyDescent="0.2">
      <c r="A4206" s="217"/>
      <c r="B4206" s="217"/>
      <c r="C4206" s="218"/>
      <c r="D4206" s="219"/>
      <c r="E4206" s="208" t="str">
        <f xml:space="preserve"> Calc!E$1792</f>
        <v xml:space="preserve">Ofwat - PR24 Delivery mechanism (DM) revenue adjustment not eligible for tax uplift in 2027-28 CPIH FYA prices (Residential retail) </v>
      </c>
      <c r="F4206" s="209">
        <f xml:space="preserve"> Calc!F$1792</f>
        <v>0</v>
      </c>
      <c r="G4206" s="208" t="str">
        <f xml:space="preserve"> Calc!G$1792</f>
        <v>£m</v>
      </c>
      <c r="H4206" s="209"/>
    </row>
    <row r="4207" spans="1:8" s="208" customFormat="1" hidden="1" outlineLevel="2" x14ac:dyDescent="0.2">
      <c r="A4207" s="217"/>
      <c r="B4207" s="217"/>
      <c r="C4207" s="218"/>
      <c r="D4207" s="219"/>
      <c r="E4207" s="208" t="str">
        <f xml:space="preserve"> Calc!E$1793</f>
        <v xml:space="preserve">Ofwat - PR24 Delivery mechanism (DM) revenue adjustment not eligible for tax uplift in 2027-28 CPIH FYA prices (Business retail) </v>
      </c>
      <c r="F4207" s="209">
        <f xml:space="preserve"> Calc!F$1793</f>
        <v>0</v>
      </c>
      <c r="G4207" s="208" t="str">
        <f xml:space="preserve"> Calc!G$1793</f>
        <v>£m</v>
      </c>
      <c r="H4207" s="209"/>
    </row>
    <row r="4208" spans="1:8" hidden="1" outlineLevel="2" x14ac:dyDescent="0.2">
      <c r="A4208" s="3"/>
      <c r="B4208" s="3"/>
      <c r="C4208" s="10"/>
      <c r="D4208" s="11"/>
      <c r="E4208" s="211" t="s">
        <v>1170</v>
      </c>
      <c r="F4208" s="212">
        <f xml:space="preserve"> INDEX( $F$4200:$F$4207,MATCH("*(ADDN1)*", $E$4200:$E$4207,0 ))</f>
        <v>0</v>
      </c>
      <c r="G4208" s="211" t="s">
        <v>199</v>
      </c>
      <c r="H4208" s="4"/>
    </row>
    <row r="4209" spans="1:8" hidden="1" outlineLevel="2" x14ac:dyDescent="0.2"/>
    <row r="4210" spans="1:8" hidden="1" outlineLevel="2" x14ac:dyDescent="0.2"/>
    <row r="4211" spans="1:8" hidden="1" outlineLevel="2" x14ac:dyDescent="0.2">
      <c r="B4211" s="33" t="s">
        <v>87</v>
      </c>
    </row>
    <row r="4212" spans="1:8" s="208" customFormat="1" hidden="1" outlineLevel="2" x14ac:dyDescent="0.2">
      <c r="A4212" s="217"/>
      <c r="B4212" s="217"/>
      <c r="C4212" s="218"/>
      <c r="D4212" s="219"/>
      <c r="E4212" s="208" t="str">
        <f xml:space="preserve"> Calc!E$1651</f>
        <v xml:space="preserve">Ofwat - PR24 Residential retail revenue adjustment not eligible for tax uplift in 2027-28 CPIH FYA prices (WR) </v>
      </c>
      <c r="F4212" s="209">
        <f xml:space="preserve"> Calc!F$1651</f>
        <v>0</v>
      </c>
      <c r="G4212" s="208" t="str">
        <f xml:space="preserve"> Calc!G$1651</f>
        <v>£m</v>
      </c>
      <c r="H4212" s="209"/>
    </row>
    <row r="4213" spans="1:8" s="208" customFormat="1" hidden="1" outlineLevel="2" x14ac:dyDescent="0.2">
      <c r="A4213" s="217"/>
      <c r="B4213" s="217"/>
      <c r="C4213" s="218"/>
      <c r="D4213" s="219"/>
      <c r="E4213" s="208" t="str">
        <f xml:space="preserve"> Calc!E$1652</f>
        <v xml:space="preserve">Ofwat - PR24 Residential retail revenue adjustment not eligible for tax uplift in 2027-28 CPIH FYA prices (WN) </v>
      </c>
      <c r="F4213" s="209">
        <f xml:space="preserve"> Calc!F$1652</f>
        <v>0</v>
      </c>
      <c r="G4213" s="208" t="str">
        <f xml:space="preserve"> Calc!G$1652</f>
        <v>£m</v>
      </c>
      <c r="H4213" s="209"/>
    </row>
    <row r="4214" spans="1:8" s="208" customFormat="1" hidden="1" outlineLevel="2" x14ac:dyDescent="0.2">
      <c r="A4214" s="217"/>
      <c r="B4214" s="217"/>
      <c r="C4214" s="218"/>
      <c r="D4214" s="219"/>
      <c r="E4214" s="208" t="str">
        <f xml:space="preserve"> Calc!E$1653</f>
        <v xml:space="preserve">Ofwat - PR24 Residential retail revenue adjustment not eligible for tax uplift in 2027-28 CPIH FYA prices (WWN) </v>
      </c>
      <c r="F4214" s="209">
        <f xml:space="preserve"> Calc!F$1653</f>
        <v>0</v>
      </c>
      <c r="G4214" s="208" t="str">
        <f xml:space="preserve"> Calc!G$1653</f>
        <v>£m</v>
      </c>
      <c r="H4214" s="209"/>
    </row>
    <row r="4215" spans="1:8" s="208" customFormat="1" hidden="1" outlineLevel="2" x14ac:dyDescent="0.2">
      <c r="A4215" s="217"/>
      <c r="B4215" s="217"/>
      <c r="C4215" s="218"/>
      <c r="D4215" s="219"/>
      <c r="E4215" s="208" t="str">
        <f xml:space="preserve"> Calc!E$1654</f>
        <v xml:space="preserve">Ofwat - PR24 Residential retail revenue adjustment not eligible for tax uplift in 2027-28 CPIH FYA prices (BR) </v>
      </c>
      <c r="F4215" s="209">
        <f xml:space="preserve"> Calc!F$1654</f>
        <v>0</v>
      </c>
      <c r="G4215" s="208" t="str">
        <f xml:space="preserve"> Calc!G$1654</f>
        <v>£m</v>
      </c>
      <c r="H4215" s="209"/>
    </row>
    <row r="4216" spans="1:8" s="208" customFormat="1" hidden="1" outlineLevel="2" x14ac:dyDescent="0.2">
      <c r="A4216" s="217"/>
      <c r="B4216" s="217"/>
      <c r="C4216" s="218"/>
      <c r="D4216" s="219"/>
      <c r="E4216" s="208" t="str">
        <f xml:space="preserve"> Calc!E$1655</f>
        <v xml:space="preserve">Ofwat - PR24 Residential retail revenue adjustment not eligible for tax uplift in 2027-28 CPIH FYA prices (ADDN1) </v>
      </c>
      <c r="F4216" s="209">
        <f xml:space="preserve"> Calc!F$1655</f>
        <v>0</v>
      </c>
      <c r="G4216" s="208" t="str">
        <f xml:space="preserve"> Calc!G$1655</f>
        <v>£m</v>
      </c>
      <c r="H4216" s="209"/>
    </row>
    <row r="4217" spans="1:8" s="208" customFormat="1" hidden="1" outlineLevel="2" x14ac:dyDescent="0.2">
      <c r="A4217" s="217"/>
      <c r="B4217" s="217"/>
      <c r="C4217" s="218"/>
      <c r="D4217" s="219"/>
      <c r="E4217" s="208" t="str">
        <f xml:space="preserve"> Calc!E$1656</f>
        <v xml:space="preserve">Ofwat - PR24 Residential retail revenue adjustment not eligible for tax uplift in 2027-28 CPIH FYA prices (ADDN2) </v>
      </c>
      <c r="F4217" s="209">
        <f xml:space="preserve"> Calc!F$1656</f>
        <v>0</v>
      </c>
      <c r="G4217" s="208" t="str">
        <f xml:space="preserve"> Calc!G$1656</f>
        <v>£m</v>
      </c>
      <c r="H4217" s="209"/>
    </row>
    <row r="4218" spans="1:8" s="208" customFormat="1" hidden="1" outlineLevel="2" x14ac:dyDescent="0.2">
      <c r="A4218" s="217"/>
      <c r="B4218" s="217"/>
      <c r="C4218" s="218"/>
      <c r="D4218" s="219"/>
      <c r="E4218" s="208" t="str">
        <f xml:space="preserve"> Calc!E$1657</f>
        <v xml:space="preserve">Ofwat - PR24 Residential retail revenue adjustment not eligible for tax uplift in 2027-28 CPIH FYA prices (Residential retail) </v>
      </c>
      <c r="F4218" s="209">
        <f xml:space="preserve"> Calc!F$1657</f>
        <v>0</v>
      </c>
      <c r="G4218" s="208" t="str">
        <f xml:space="preserve"> Calc!G$1657</f>
        <v>£m</v>
      </c>
      <c r="H4218" s="209"/>
    </row>
    <row r="4219" spans="1:8" s="208" customFormat="1" hidden="1" outlineLevel="2" x14ac:dyDescent="0.2">
      <c r="A4219" s="217"/>
      <c r="B4219" s="217"/>
      <c r="C4219" s="218"/>
      <c r="D4219" s="219"/>
      <c r="E4219" s="208" t="str">
        <f xml:space="preserve"> Calc!E$1658</f>
        <v xml:space="preserve">Ofwat - PR24 Residential retail revenue adjustment not eligible for tax uplift in 2027-28 CPIH FYA prices (Business retail) </v>
      </c>
      <c r="F4219" s="209">
        <f xml:space="preserve"> Calc!F$1658</f>
        <v>0</v>
      </c>
      <c r="G4219" s="208" t="str">
        <f xml:space="preserve"> Calc!G$1658</f>
        <v>£m</v>
      </c>
      <c r="H4219" s="209"/>
    </row>
    <row r="4220" spans="1:8" hidden="1" outlineLevel="2" x14ac:dyDescent="0.2">
      <c r="A4220" s="3"/>
      <c r="B4220" s="3"/>
      <c r="C4220" s="10"/>
      <c r="D4220" s="11"/>
      <c r="E4220" s="211" t="s">
        <v>87</v>
      </c>
      <c r="F4220" s="212">
        <f xml:space="preserve"> INDEX( $F$4212:$F$4219,MATCH("*(ADDN1)*", $E$4212:$E$4219,0 ))</f>
        <v>0</v>
      </c>
      <c r="G4220" s="211" t="s">
        <v>199</v>
      </c>
      <c r="H4220" s="4"/>
    </row>
    <row r="4221" spans="1:8" hidden="1" outlineLevel="2" x14ac:dyDescent="0.2"/>
    <row r="4222" spans="1:8" hidden="1" outlineLevel="2" x14ac:dyDescent="0.2"/>
    <row r="4223" spans="1:8" hidden="1" outlineLevel="2" x14ac:dyDescent="0.2">
      <c r="B4223" s="33" t="s">
        <v>781</v>
      </c>
    </row>
    <row r="4224" spans="1:8" s="208" customFormat="1" hidden="1" outlineLevel="2" x14ac:dyDescent="0.2">
      <c r="A4224" s="217"/>
      <c r="B4224" s="217"/>
      <c r="C4224" s="218"/>
      <c r="D4224" s="219"/>
      <c r="E4224" s="208" t="str">
        <f xml:space="preserve"> Calc!E$1543</f>
        <v xml:space="preserve">Ofwat - PR24 RFI revenue adjustment not eligible for tax uplift in 2027-28 CPIH FYA prices (WR) </v>
      </c>
      <c r="F4224" s="209">
        <f xml:space="preserve"> Calc!F$1543</f>
        <v>0</v>
      </c>
      <c r="G4224" s="208" t="str">
        <f xml:space="preserve"> Calc!G$1543</f>
        <v>£m</v>
      </c>
      <c r="H4224" s="209"/>
    </row>
    <row r="4225" spans="1:8" s="208" customFormat="1" hidden="1" outlineLevel="2" x14ac:dyDescent="0.2">
      <c r="A4225" s="217"/>
      <c r="B4225" s="217"/>
      <c r="C4225" s="218"/>
      <c r="D4225" s="219"/>
      <c r="E4225" s="208" t="str">
        <f xml:space="preserve"> Calc!E$1544</f>
        <v xml:space="preserve">Ofwat - PR24 RFI revenue adjustment not eligible for tax uplift in 2027-28 CPIH FYA prices (WN) </v>
      </c>
      <c r="F4225" s="209">
        <f xml:space="preserve"> Calc!F$1544</f>
        <v>0</v>
      </c>
      <c r="G4225" s="208" t="str">
        <f xml:space="preserve"> Calc!G$1544</f>
        <v>£m</v>
      </c>
      <c r="H4225" s="209"/>
    </row>
    <row r="4226" spans="1:8" s="208" customFormat="1" hidden="1" outlineLevel="2" x14ac:dyDescent="0.2">
      <c r="A4226" s="217"/>
      <c r="B4226" s="217"/>
      <c r="C4226" s="218"/>
      <c r="D4226" s="219"/>
      <c r="E4226" s="208" t="str">
        <f xml:space="preserve"> Calc!E$1545</f>
        <v xml:space="preserve">Ofwat - PR24 RFI revenue adjustment not eligible for tax uplift in 2027-28 CPIH FYA prices (WWN) </v>
      </c>
      <c r="F4226" s="209">
        <f xml:space="preserve"> Calc!F$1545</f>
        <v>0</v>
      </c>
      <c r="G4226" s="208" t="str">
        <f xml:space="preserve"> Calc!G$1545</f>
        <v>£m</v>
      </c>
      <c r="H4226" s="209"/>
    </row>
    <row r="4227" spans="1:8" s="208" customFormat="1" hidden="1" outlineLevel="2" x14ac:dyDescent="0.2">
      <c r="A4227" s="217"/>
      <c r="B4227" s="217"/>
      <c r="C4227" s="218"/>
      <c r="D4227" s="219"/>
      <c r="E4227" s="208" t="str">
        <f xml:space="preserve"> Calc!E$1546</f>
        <v xml:space="preserve">Ofwat - PR24 RFI revenue adjustment not eligible for tax uplift in 2027-28 CPIH FYA prices (BR) </v>
      </c>
      <c r="F4227" s="209">
        <f xml:space="preserve"> Calc!F$1546</f>
        <v>0</v>
      </c>
      <c r="G4227" s="208" t="str">
        <f xml:space="preserve"> Calc!G$1546</f>
        <v>£m</v>
      </c>
      <c r="H4227" s="209"/>
    </row>
    <row r="4228" spans="1:8" s="208" customFormat="1" hidden="1" outlineLevel="2" x14ac:dyDescent="0.2">
      <c r="A4228" s="217"/>
      <c r="B4228" s="217"/>
      <c r="C4228" s="218"/>
      <c r="D4228" s="219"/>
      <c r="E4228" s="208" t="str">
        <f xml:space="preserve"> Calc!E$1547</f>
        <v xml:space="preserve">Ofwat - PR24 RFI revenue adjustment not eligible for tax uplift in 2027-28 CPIH FYA prices (ADDN1) </v>
      </c>
      <c r="F4228" s="209">
        <f xml:space="preserve"> Calc!F$1547</f>
        <v>0</v>
      </c>
      <c r="G4228" s="208" t="str">
        <f xml:space="preserve"> Calc!G$1547</f>
        <v>£m</v>
      </c>
      <c r="H4228" s="209"/>
    </row>
    <row r="4229" spans="1:8" s="208" customFormat="1" hidden="1" outlineLevel="2" x14ac:dyDescent="0.2">
      <c r="A4229" s="217"/>
      <c r="B4229" s="217"/>
      <c r="C4229" s="218"/>
      <c r="D4229" s="219"/>
      <c r="E4229" s="208" t="str">
        <f xml:space="preserve"> Calc!E$1548</f>
        <v xml:space="preserve">Ofwat - PR24 RFI revenue adjustment not eligible for tax uplift in 2027-28 CPIH FYA prices (ADDN2) </v>
      </c>
      <c r="F4229" s="209">
        <f xml:space="preserve"> Calc!F$1548</f>
        <v>0</v>
      </c>
      <c r="G4229" s="208" t="str">
        <f xml:space="preserve"> Calc!G$1548</f>
        <v>£m</v>
      </c>
      <c r="H4229" s="209"/>
    </row>
    <row r="4230" spans="1:8" s="208" customFormat="1" hidden="1" outlineLevel="2" x14ac:dyDescent="0.2">
      <c r="A4230" s="217"/>
      <c r="B4230" s="217"/>
      <c r="C4230" s="218"/>
      <c r="D4230" s="219"/>
      <c r="E4230" s="208" t="str">
        <f xml:space="preserve"> Calc!E$1549</f>
        <v xml:space="preserve">Ofwat - PR24 RFI revenue adjustment not eligible for tax uplift in 2027-28 CPIH FYA prices (Residential retail) </v>
      </c>
      <c r="F4230" s="209">
        <f xml:space="preserve"> Calc!F$1549</f>
        <v>0</v>
      </c>
      <c r="G4230" s="208" t="str">
        <f xml:space="preserve"> Calc!G$1549</f>
        <v>£m</v>
      </c>
      <c r="H4230" s="209"/>
    </row>
    <row r="4231" spans="1:8" s="208" customFormat="1" hidden="1" outlineLevel="2" x14ac:dyDescent="0.2">
      <c r="A4231" s="217"/>
      <c r="B4231" s="217"/>
      <c r="C4231" s="218"/>
      <c r="D4231" s="219"/>
      <c r="E4231" s="208" t="str">
        <f xml:space="preserve"> Calc!E$1550</f>
        <v xml:space="preserve">Ofwat - PR24 RFI revenue adjustment not eligible for tax uplift in 2027-28 CPIH FYA prices (Business retail) </v>
      </c>
      <c r="F4231" s="209">
        <f xml:space="preserve"> Calc!F$1550</f>
        <v>0</v>
      </c>
      <c r="G4231" s="208" t="str">
        <f xml:space="preserve"> Calc!G$1550</f>
        <v>£m</v>
      </c>
      <c r="H4231" s="209"/>
    </row>
    <row r="4232" spans="1:8" hidden="1" outlineLevel="2" x14ac:dyDescent="0.2">
      <c r="A4232" s="3"/>
      <c r="B4232" s="3"/>
      <c r="C4232" s="10"/>
      <c r="D4232" s="11"/>
      <c r="E4232" s="211" t="s">
        <v>781</v>
      </c>
      <c r="F4232" s="212">
        <f xml:space="preserve"> INDEX( $F$4224:$F$4231,MATCH("*(ADDN1)*", $E$4224:$E$4231,0 ))</f>
        <v>0</v>
      </c>
      <c r="G4232" s="211" t="s">
        <v>199</v>
      </c>
      <c r="H4232" s="4"/>
    </row>
    <row r="4233" spans="1:8" hidden="1" outlineLevel="2" x14ac:dyDescent="0.2"/>
    <row r="4234" spans="1:8" hidden="1" outlineLevel="2" x14ac:dyDescent="0.2"/>
    <row r="4235" spans="1:8" hidden="1" outlineLevel="2" x14ac:dyDescent="0.2">
      <c r="B4235" s="33" t="s">
        <v>1593</v>
      </c>
    </row>
    <row r="4236" spans="1:8" s="208" customFormat="1" hidden="1" outlineLevel="2" x14ac:dyDescent="0.2">
      <c r="A4236" s="217"/>
      <c r="B4236" s="217"/>
      <c r="C4236" s="218"/>
      <c r="D4236" s="219"/>
      <c r="E4236" s="208" t="str">
        <f xml:space="preserve"> Calc!E$1597</f>
        <v xml:space="preserve">Ofwat - PR24 Bioresources revenue adjustment not eligible for tax uplift in 2027-28 CPIH FYA prices (WR) </v>
      </c>
      <c r="F4236" s="209">
        <f xml:space="preserve"> Calc!F$1597</f>
        <v>0</v>
      </c>
      <c r="G4236" s="208" t="str">
        <f xml:space="preserve"> Calc!G$1597</f>
        <v>£m</v>
      </c>
      <c r="H4236" s="209"/>
    </row>
    <row r="4237" spans="1:8" s="208" customFormat="1" hidden="1" outlineLevel="2" x14ac:dyDescent="0.2">
      <c r="A4237" s="217"/>
      <c r="B4237" s="217"/>
      <c r="C4237" s="218"/>
      <c r="D4237" s="219"/>
      <c r="E4237" s="208" t="str">
        <f xml:space="preserve"> Calc!E$1598</f>
        <v xml:space="preserve">Ofwat - PR24 Bioresources revenue adjustment not eligible for tax uplift in 2027-28 CPIH FYA prices (WN) </v>
      </c>
      <c r="F4237" s="209">
        <f xml:space="preserve"> Calc!F$1598</f>
        <v>0</v>
      </c>
      <c r="G4237" s="208" t="str">
        <f xml:space="preserve"> Calc!G$1598</f>
        <v>£m</v>
      </c>
      <c r="H4237" s="209"/>
    </row>
    <row r="4238" spans="1:8" s="208" customFormat="1" hidden="1" outlineLevel="2" x14ac:dyDescent="0.2">
      <c r="A4238" s="217"/>
      <c r="B4238" s="217"/>
      <c r="C4238" s="218"/>
      <c r="D4238" s="219"/>
      <c r="E4238" s="208" t="str">
        <f xml:space="preserve"> Calc!E$1599</f>
        <v xml:space="preserve">Ofwat - PR24 Bioresources revenue adjustment not eligible for tax uplift in 2027-28 CPIH FYA prices (WWN) </v>
      </c>
      <c r="F4238" s="209">
        <f xml:space="preserve"> Calc!F$1599</f>
        <v>0</v>
      </c>
      <c r="G4238" s="208" t="str">
        <f xml:space="preserve"> Calc!G$1599</f>
        <v>£m</v>
      </c>
      <c r="H4238" s="209"/>
    </row>
    <row r="4239" spans="1:8" s="208" customFormat="1" hidden="1" outlineLevel="2" x14ac:dyDescent="0.2">
      <c r="A4239" s="217"/>
      <c r="B4239" s="217"/>
      <c r="C4239" s="218"/>
      <c r="D4239" s="219"/>
      <c r="E4239" s="208" t="str">
        <f xml:space="preserve"> Calc!E$1600</f>
        <v xml:space="preserve">Ofwat - PR24 Bioresources revenue adjustment not eligible for tax uplift in 2027-28 CPIH FYA prices (BR) </v>
      </c>
      <c r="F4239" s="209">
        <f xml:space="preserve"> Calc!F$1600</f>
        <v>0</v>
      </c>
      <c r="G4239" s="208" t="str">
        <f xml:space="preserve"> Calc!G$1600</f>
        <v>£m</v>
      </c>
      <c r="H4239" s="209"/>
    </row>
    <row r="4240" spans="1:8" s="208" customFormat="1" hidden="1" outlineLevel="2" x14ac:dyDescent="0.2">
      <c r="A4240" s="217"/>
      <c r="B4240" s="217"/>
      <c r="C4240" s="218"/>
      <c r="D4240" s="219"/>
      <c r="E4240" s="208" t="str">
        <f xml:space="preserve"> Calc!E$1601</f>
        <v xml:space="preserve">Ofwat - PR24 Bioresources revenue adjustment not eligible for tax uplift in 2027-28 CPIH FYA prices (ADDN1) </v>
      </c>
      <c r="F4240" s="209">
        <f xml:space="preserve"> Calc!F$1601</f>
        <v>0</v>
      </c>
      <c r="G4240" s="208" t="str">
        <f xml:space="preserve"> Calc!G$1601</f>
        <v>£m</v>
      </c>
      <c r="H4240" s="209"/>
    </row>
    <row r="4241" spans="1:8" s="208" customFormat="1" hidden="1" outlineLevel="2" x14ac:dyDescent="0.2">
      <c r="A4241" s="217"/>
      <c r="B4241" s="217"/>
      <c r="C4241" s="218"/>
      <c r="D4241" s="219"/>
      <c r="E4241" s="208" t="str">
        <f xml:space="preserve"> Calc!E$1602</f>
        <v xml:space="preserve">Ofwat - PR24 Bioresources revenue adjustment not eligible for tax uplift in 2027-28 CPIH FYA prices (ADDN2) </v>
      </c>
      <c r="F4241" s="209">
        <f xml:space="preserve"> Calc!F$1602</f>
        <v>0</v>
      </c>
      <c r="G4241" s="208" t="str">
        <f xml:space="preserve"> Calc!G$1602</f>
        <v>£m</v>
      </c>
      <c r="H4241" s="209"/>
    </row>
    <row r="4242" spans="1:8" s="208" customFormat="1" hidden="1" outlineLevel="2" x14ac:dyDescent="0.2">
      <c r="A4242" s="217"/>
      <c r="B4242" s="217"/>
      <c r="C4242" s="218"/>
      <c r="D4242" s="219"/>
      <c r="E4242" s="208" t="str">
        <f xml:space="preserve"> Calc!E$1603</f>
        <v xml:space="preserve">Ofwat - PR24 Bioresources revenue adjustment not eligible for tax uplift in 2027-28 CPIH FYA prices (Residential retail) </v>
      </c>
      <c r="F4242" s="209">
        <f xml:space="preserve"> Calc!F$1603</f>
        <v>0</v>
      </c>
      <c r="G4242" s="208" t="str">
        <f xml:space="preserve"> Calc!G$1603</f>
        <v>£m</v>
      </c>
      <c r="H4242" s="209"/>
    </row>
    <row r="4243" spans="1:8" s="208" customFormat="1" hidden="1" outlineLevel="2" x14ac:dyDescent="0.2">
      <c r="A4243" s="217"/>
      <c r="B4243" s="217"/>
      <c r="C4243" s="218"/>
      <c r="D4243" s="219"/>
      <c r="E4243" s="208" t="str">
        <f xml:space="preserve"> Calc!E$1604</f>
        <v xml:space="preserve">Ofwat - PR24 Bioresources revenue adjustment not eligible for tax uplift in 2027-28 CPIH FYA prices (Business retail) </v>
      </c>
      <c r="F4243" s="209">
        <f xml:space="preserve"> Calc!F$1604</f>
        <v>0</v>
      </c>
      <c r="G4243" s="208" t="str">
        <f xml:space="preserve"> Calc!G$1604</f>
        <v>£m</v>
      </c>
      <c r="H4243" s="209"/>
    </row>
    <row r="4244" spans="1:8" hidden="1" outlineLevel="2" x14ac:dyDescent="0.2">
      <c r="A4244" s="3"/>
      <c r="B4244" s="3"/>
      <c r="C4244" s="10"/>
      <c r="D4244" s="11"/>
      <c r="E4244" s="211" t="s">
        <v>1593</v>
      </c>
      <c r="F4244" s="212">
        <f xml:space="preserve"> INDEX( $F$4236:$F$4243,MATCH("*(ADDN1)*", $E$4236:$E$4243,0 ))</f>
        <v>0</v>
      </c>
      <c r="G4244" s="211" t="s">
        <v>199</v>
      </c>
      <c r="H4244" s="4"/>
    </row>
    <row r="4245" spans="1:8" hidden="1" outlineLevel="2" x14ac:dyDescent="0.2"/>
    <row r="4246" spans="1:8" hidden="1" outlineLevel="2" x14ac:dyDescent="0.2"/>
    <row r="4247" spans="1:8" hidden="1" outlineLevel="2" x14ac:dyDescent="0.2">
      <c r="B4247" s="33" t="s">
        <v>1594</v>
      </c>
    </row>
    <row r="4248" spans="1:8" s="208" customFormat="1" hidden="1" outlineLevel="2" x14ac:dyDescent="0.2">
      <c r="A4248" s="217"/>
      <c r="B4248" s="217"/>
      <c r="C4248" s="218"/>
      <c r="D4248" s="219"/>
      <c r="E4248" s="208" t="str">
        <f xml:space="preserve"> Calc!E$1624</f>
        <v xml:space="preserve">Ofwat - PR24 Bioresources forecasting accuracy incentive penalty adjustment not eligible for tax uplift in 2027-28 CPIH FYA prices (WR) </v>
      </c>
      <c r="F4248" s="209">
        <f xml:space="preserve"> Calc!F$1624</f>
        <v>0</v>
      </c>
      <c r="G4248" s="208" t="str">
        <f xml:space="preserve"> Calc!G$1624</f>
        <v>£m</v>
      </c>
      <c r="H4248" s="209"/>
    </row>
    <row r="4249" spans="1:8" s="208" customFormat="1" hidden="1" outlineLevel="2" x14ac:dyDescent="0.2">
      <c r="A4249" s="217"/>
      <c r="B4249" s="217"/>
      <c r="C4249" s="218"/>
      <c r="D4249" s="219"/>
      <c r="E4249" s="208" t="str">
        <f xml:space="preserve"> Calc!E$1625</f>
        <v xml:space="preserve">Ofwat - PR24 Bioresources forecasting accuracy incentive penalty adjustment not eligible for tax uplift in 2027-28 CPIH FYA prices (WN) </v>
      </c>
      <c r="F4249" s="209">
        <f xml:space="preserve"> Calc!F$1625</f>
        <v>0</v>
      </c>
      <c r="G4249" s="208" t="str">
        <f xml:space="preserve"> Calc!G$1625</f>
        <v>£m</v>
      </c>
      <c r="H4249" s="209"/>
    </row>
    <row r="4250" spans="1:8" s="208" customFormat="1" hidden="1" outlineLevel="2" x14ac:dyDescent="0.2">
      <c r="A4250" s="217"/>
      <c r="B4250" s="217"/>
      <c r="C4250" s="218"/>
      <c r="D4250" s="219"/>
      <c r="E4250" s="208" t="str">
        <f xml:space="preserve"> Calc!E$1626</f>
        <v xml:space="preserve">Ofwat - PR24 Bioresources forecasting accuracy incentive penalty adjustment not eligible for tax uplift in 2027-28 CPIH FYA prices (WWN) </v>
      </c>
      <c r="F4250" s="209">
        <f xml:space="preserve"> Calc!F$1626</f>
        <v>0</v>
      </c>
      <c r="G4250" s="208" t="str">
        <f xml:space="preserve"> Calc!G$1626</f>
        <v>£m</v>
      </c>
      <c r="H4250" s="209"/>
    </row>
    <row r="4251" spans="1:8" s="208" customFormat="1" hidden="1" outlineLevel="2" x14ac:dyDescent="0.2">
      <c r="A4251" s="217"/>
      <c r="B4251" s="217"/>
      <c r="C4251" s="218"/>
      <c r="D4251" s="219"/>
      <c r="E4251" s="208" t="str">
        <f xml:space="preserve"> Calc!E$1627</f>
        <v xml:space="preserve">Ofwat - PR24 Bioresources forecasting accuracy incentive penalty adjustment not eligible for tax uplift in 2027-28 CPIH FYA prices (BR) </v>
      </c>
      <c r="F4251" s="209">
        <f xml:space="preserve"> Calc!F$1627</f>
        <v>0</v>
      </c>
      <c r="G4251" s="208" t="str">
        <f xml:space="preserve"> Calc!G$1627</f>
        <v>£m</v>
      </c>
      <c r="H4251" s="209"/>
    </row>
    <row r="4252" spans="1:8" s="208" customFormat="1" hidden="1" outlineLevel="2" x14ac:dyDescent="0.2">
      <c r="A4252" s="217"/>
      <c r="B4252" s="217"/>
      <c r="C4252" s="218"/>
      <c r="D4252" s="219"/>
      <c r="E4252" s="208" t="str">
        <f xml:space="preserve"> Calc!E$1628</f>
        <v xml:space="preserve">Ofwat - PR24 Bioresources forecasting accuracy incentive penalty adjustment not eligible for tax uplift in 2027-28 CPIH FYA prices (ADDN1) </v>
      </c>
      <c r="F4252" s="209">
        <f xml:space="preserve"> Calc!F$1628</f>
        <v>0</v>
      </c>
      <c r="G4252" s="208" t="str">
        <f xml:space="preserve"> Calc!G$1628</f>
        <v>£m</v>
      </c>
      <c r="H4252" s="209"/>
    </row>
    <row r="4253" spans="1:8" s="208" customFormat="1" hidden="1" outlineLevel="2" x14ac:dyDescent="0.2">
      <c r="A4253" s="217"/>
      <c r="B4253" s="217"/>
      <c r="C4253" s="218"/>
      <c r="D4253" s="219"/>
      <c r="E4253" s="208" t="str">
        <f xml:space="preserve"> Calc!E$1629</f>
        <v xml:space="preserve">Ofwat - PR24 Bioresources forecasting accuracy incentive penalty adjustment not eligible for tax uplift in 2027-28 CPIH FYA prices (ADDN2) </v>
      </c>
      <c r="F4253" s="209">
        <f xml:space="preserve"> Calc!F$1629</f>
        <v>0</v>
      </c>
      <c r="G4253" s="208" t="str">
        <f xml:space="preserve"> Calc!G$1629</f>
        <v>£m</v>
      </c>
      <c r="H4253" s="209"/>
    </row>
    <row r="4254" spans="1:8" s="208" customFormat="1" hidden="1" outlineLevel="2" x14ac:dyDescent="0.2">
      <c r="A4254" s="217"/>
      <c r="B4254" s="217"/>
      <c r="C4254" s="218"/>
      <c r="D4254" s="219"/>
      <c r="E4254" s="208" t="str">
        <f xml:space="preserve"> Calc!E$1630</f>
        <v xml:space="preserve">Ofwat - PR24 Bioresources forecasting accuracy incentive penalty adjustment not eligible for tax uplift in 2027-28 CPIH FYA prices (Residential retail) </v>
      </c>
      <c r="F4254" s="209">
        <f xml:space="preserve"> Calc!F$1630</f>
        <v>0</v>
      </c>
      <c r="G4254" s="208" t="str">
        <f xml:space="preserve"> Calc!G$1630</f>
        <v>£m</v>
      </c>
      <c r="H4254" s="209"/>
    </row>
    <row r="4255" spans="1:8" s="208" customFormat="1" hidden="1" outlineLevel="2" x14ac:dyDescent="0.2">
      <c r="A4255" s="217"/>
      <c r="B4255" s="217"/>
      <c r="C4255" s="218"/>
      <c r="D4255" s="219"/>
      <c r="E4255" s="208" t="str">
        <f xml:space="preserve"> Calc!E$1631</f>
        <v xml:space="preserve">Ofwat - PR24 Bioresources forecasting accuracy incentive penalty adjustment not eligible for tax uplift in 2027-28 CPIH FYA prices (Business retail) </v>
      </c>
      <c r="F4255" s="209">
        <f xml:space="preserve"> Calc!F$1631</f>
        <v>0</v>
      </c>
      <c r="G4255" s="208" t="str">
        <f xml:space="preserve"> Calc!G$1631</f>
        <v>£m</v>
      </c>
      <c r="H4255" s="209"/>
    </row>
    <row r="4256" spans="1:8" hidden="1" outlineLevel="2" x14ac:dyDescent="0.2">
      <c r="A4256" s="3"/>
      <c r="B4256" s="3"/>
      <c r="C4256" s="10"/>
      <c r="D4256" s="11"/>
      <c r="E4256" s="211" t="s">
        <v>1594</v>
      </c>
      <c r="F4256" s="212">
        <f xml:space="preserve"> INDEX( $F$4248:$F$4255,MATCH("*(ADDN1)*", $E$4248:$E$4255,0 ))</f>
        <v>0</v>
      </c>
      <c r="G4256" s="211" t="s">
        <v>199</v>
      </c>
      <c r="H4256" s="4"/>
    </row>
    <row r="4257" spans="1:8" hidden="1" outlineLevel="2" x14ac:dyDescent="0.2"/>
    <row r="4258" spans="1:8" hidden="1" outlineLevel="2" x14ac:dyDescent="0.2"/>
    <row r="4259" spans="1:8" hidden="1" outlineLevel="2" x14ac:dyDescent="0.2">
      <c r="B4259" s="33" t="s">
        <v>2135</v>
      </c>
    </row>
    <row r="4260" spans="1:8" s="208" customFormat="1" hidden="1" outlineLevel="2" x14ac:dyDescent="0.2">
      <c r="A4260" s="217"/>
      <c r="B4260" s="217"/>
      <c r="C4260" s="218"/>
      <c r="D4260" s="219"/>
      <c r="E4260" s="208" t="str">
        <f xml:space="preserve"> Calc!E$2056</f>
        <v xml:space="preserve">Ofwat - PR24 Price control deliverables (PCD) revenue adjustment not eligible for tax uplift in 2027-28 CPIH FYA prices (WR) </v>
      </c>
      <c r="F4260" s="209">
        <f xml:space="preserve"> Calc!F$2056</f>
        <v>0</v>
      </c>
      <c r="G4260" s="208" t="str">
        <f xml:space="preserve"> Calc!G$2056</f>
        <v>£m</v>
      </c>
      <c r="H4260" s="209"/>
    </row>
    <row r="4261" spans="1:8" s="208" customFormat="1" hidden="1" outlineLevel="2" x14ac:dyDescent="0.2">
      <c r="A4261" s="217"/>
      <c r="B4261" s="217"/>
      <c r="C4261" s="218"/>
      <c r="D4261" s="219"/>
      <c r="E4261" s="208" t="str">
        <f xml:space="preserve"> Calc!E$2057</f>
        <v xml:space="preserve">Ofwat - PR24 Price control deliverables (PCD) revenue adjustment not eligible for tax uplift in 2027-28 CPIH FYA prices (WN) </v>
      </c>
      <c r="F4261" s="209">
        <f xml:space="preserve"> Calc!F$2057</f>
        <v>0</v>
      </c>
      <c r="G4261" s="208" t="str">
        <f xml:space="preserve"> Calc!G$2057</f>
        <v>£m</v>
      </c>
      <c r="H4261" s="209"/>
    </row>
    <row r="4262" spans="1:8" s="208" customFormat="1" hidden="1" outlineLevel="2" x14ac:dyDescent="0.2">
      <c r="A4262" s="217"/>
      <c r="B4262" s="217"/>
      <c r="C4262" s="218"/>
      <c r="D4262" s="219"/>
      <c r="E4262" s="208" t="str">
        <f xml:space="preserve"> Calc!E$2058</f>
        <v xml:space="preserve">Ofwat - PR24 Price control deliverables (PCD) revenue adjustment not eligible for tax uplift in 2027-28 CPIH FYA prices (WWN) </v>
      </c>
      <c r="F4262" s="209">
        <f xml:space="preserve"> Calc!F$2058</f>
        <v>0</v>
      </c>
      <c r="G4262" s="208" t="str">
        <f xml:space="preserve"> Calc!G$2058</f>
        <v>£m</v>
      </c>
      <c r="H4262" s="209"/>
    </row>
    <row r="4263" spans="1:8" s="208" customFormat="1" hidden="1" outlineLevel="2" x14ac:dyDescent="0.2">
      <c r="A4263" s="217"/>
      <c r="B4263" s="217"/>
      <c r="C4263" s="218"/>
      <c r="D4263" s="219"/>
      <c r="E4263" s="208" t="str">
        <f xml:space="preserve"> Calc!E$2059</f>
        <v xml:space="preserve">Ofwat - PR24 Price control deliverables (PCD) revenue adjustment not eligible for tax uplift in 2027-28 CPIH FYA prices (BR) </v>
      </c>
      <c r="F4263" s="209">
        <f xml:space="preserve"> Calc!F$2059</f>
        <v>0</v>
      </c>
      <c r="G4263" s="208" t="str">
        <f xml:space="preserve"> Calc!G$2059</f>
        <v>£m</v>
      </c>
      <c r="H4263" s="209"/>
    </row>
    <row r="4264" spans="1:8" s="208" customFormat="1" hidden="1" outlineLevel="2" x14ac:dyDescent="0.2">
      <c r="A4264" s="217"/>
      <c r="B4264" s="217"/>
      <c r="C4264" s="218"/>
      <c r="D4264" s="219"/>
      <c r="E4264" s="208" t="str">
        <f xml:space="preserve"> Calc!E$2060</f>
        <v xml:space="preserve">Ofwat - PR24 Price control deliverables (PCD) revenue adjustment not eligible for tax uplift in 2027-28 CPIH FYA prices (ADDN1) </v>
      </c>
      <c r="F4264" s="209">
        <f xml:space="preserve"> Calc!F$2060</f>
        <v>0</v>
      </c>
      <c r="G4264" s="208" t="str">
        <f xml:space="preserve"> Calc!G$2060</f>
        <v>£m</v>
      </c>
      <c r="H4264" s="209"/>
    </row>
    <row r="4265" spans="1:8" s="208" customFormat="1" hidden="1" outlineLevel="2" x14ac:dyDescent="0.2">
      <c r="A4265" s="217"/>
      <c r="B4265" s="217"/>
      <c r="C4265" s="218"/>
      <c r="D4265" s="219"/>
      <c r="E4265" s="208" t="str">
        <f xml:space="preserve"> Calc!E$2061</f>
        <v xml:space="preserve">Ofwat - PR24 Price control deliverables (PCD) revenue adjustment not eligible for tax uplift in 2027-28 CPIH FYA prices (ADDN2) </v>
      </c>
      <c r="F4265" s="209">
        <f xml:space="preserve"> Calc!F$2061</f>
        <v>0</v>
      </c>
      <c r="G4265" s="208" t="str">
        <f xml:space="preserve"> Calc!G$2061</f>
        <v>£m</v>
      </c>
      <c r="H4265" s="209"/>
    </row>
    <row r="4266" spans="1:8" s="208" customFormat="1" hidden="1" outlineLevel="2" x14ac:dyDescent="0.2">
      <c r="A4266" s="217"/>
      <c r="B4266" s="217"/>
      <c r="C4266" s="218"/>
      <c r="D4266" s="219"/>
      <c r="E4266" s="208" t="str">
        <f xml:space="preserve"> Calc!E$2062</f>
        <v xml:space="preserve">Ofwat - PR24 Price control deliverables (PCD) revenue adjustment not eligible for tax uplift in 2027-28 CPIH FYA prices (Residential retail) </v>
      </c>
      <c r="F4266" s="209">
        <f xml:space="preserve"> Calc!F$2062</f>
        <v>0</v>
      </c>
      <c r="G4266" s="208" t="str">
        <f xml:space="preserve"> Calc!G$2062</f>
        <v>£m</v>
      </c>
      <c r="H4266" s="209"/>
    </row>
    <row r="4267" spans="1:8" s="208" customFormat="1" hidden="1" outlineLevel="2" x14ac:dyDescent="0.2">
      <c r="A4267" s="217"/>
      <c r="B4267" s="217"/>
      <c r="C4267" s="218"/>
      <c r="D4267" s="219"/>
      <c r="E4267" s="208" t="str">
        <f xml:space="preserve"> Calc!E$2063</f>
        <v xml:space="preserve">Ofwat - PR24 Price control deliverables (PCD) revenue adjustment not eligible for tax uplift in 2027-28 CPIH FYA prices (Business retail) </v>
      </c>
      <c r="F4267" s="209">
        <f xml:space="preserve"> Calc!F$2063</f>
        <v>0</v>
      </c>
      <c r="G4267" s="208" t="str">
        <f xml:space="preserve"> Calc!G$2063</f>
        <v>£m</v>
      </c>
      <c r="H4267" s="209"/>
    </row>
    <row r="4268" spans="1:8" hidden="1" outlineLevel="2" x14ac:dyDescent="0.2">
      <c r="A4268" s="3"/>
      <c r="B4268" s="3"/>
      <c r="C4268" s="10"/>
      <c r="D4268" s="11"/>
      <c r="E4268" s="211" t="s">
        <v>2135</v>
      </c>
      <c r="F4268" s="212">
        <f xml:space="preserve"> INDEX( $F$4260:$F$4267,MATCH("*(ADDN1)*", $E$4260:$E$4267,0 ))</f>
        <v>0</v>
      </c>
      <c r="G4268" s="211" t="s">
        <v>199</v>
      </c>
      <c r="H4268" s="4"/>
    </row>
    <row r="4269" spans="1:8" hidden="1" outlineLevel="2" x14ac:dyDescent="0.2"/>
    <row r="4270" spans="1:8" hidden="1" outlineLevel="2" x14ac:dyDescent="0.2"/>
    <row r="4271" spans="1:8" hidden="1" outlineLevel="2" x14ac:dyDescent="0.2">
      <c r="B4271" s="33" t="s">
        <v>604</v>
      </c>
    </row>
    <row r="4272" spans="1:8" s="208" customFormat="1" hidden="1" outlineLevel="2" x14ac:dyDescent="0.2">
      <c r="A4272" s="217"/>
      <c r="B4272" s="217"/>
      <c r="C4272" s="218"/>
      <c r="D4272" s="219"/>
      <c r="E4272" s="208" t="str">
        <f xml:space="preserve"> Calc!E$2083</f>
        <v xml:space="preserve">Ofwat - PR24 Wastewater enhancement revenue adjustment not eligible for tax uplift in 2027-28 CPIH FYA prices (WR) </v>
      </c>
      <c r="F4272" s="209">
        <f xml:space="preserve"> Calc!F$2083</f>
        <v>0</v>
      </c>
      <c r="G4272" s="208" t="str">
        <f xml:space="preserve"> Calc!G$2083</f>
        <v>£m</v>
      </c>
      <c r="H4272" s="209"/>
    </row>
    <row r="4273" spans="1:8" s="208" customFormat="1" hidden="1" outlineLevel="2" x14ac:dyDescent="0.2">
      <c r="A4273" s="217"/>
      <c r="B4273" s="217"/>
      <c r="C4273" s="218"/>
      <c r="D4273" s="219"/>
      <c r="E4273" s="208" t="str">
        <f xml:space="preserve"> Calc!E$2084</f>
        <v xml:space="preserve">Ofwat - PR24 Wastewater enhancement revenue adjustment not eligible for tax uplift in 2027-28 CPIH FYA prices (WN) </v>
      </c>
      <c r="F4273" s="209">
        <f xml:space="preserve"> Calc!F$2084</f>
        <v>0</v>
      </c>
      <c r="G4273" s="208" t="str">
        <f xml:space="preserve"> Calc!G$2084</f>
        <v>£m</v>
      </c>
      <c r="H4273" s="209"/>
    </row>
    <row r="4274" spans="1:8" s="208" customFormat="1" hidden="1" outlineLevel="2" x14ac:dyDescent="0.2">
      <c r="A4274" s="217"/>
      <c r="B4274" s="217"/>
      <c r="C4274" s="218"/>
      <c r="D4274" s="219"/>
      <c r="E4274" s="208" t="str">
        <f xml:space="preserve"> Calc!E$2085</f>
        <v xml:space="preserve">Ofwat - PR24 Wastewater enhancement revenue adjustment not eligible for tax uplift in 2027-28 CPIH FYA prices (WWN) </v>
      </c>
      <c r="F4274" s="209">
        <f xml:space="preserve"> Calc!F$2085</f>
        <v>0</v>
      </c>
      <c r="G4274" s="208" t="str">
        <f xml:space="preserve"> Calc!G$2085</f>
        <v>£m</v>
      </c>
      <c r="H4274" s="209"/>
    </row>
    <row r="4275" spans="1:8" s="208" customFormat="1" hidden="1" outlineLevel="2" x14ac:dyDescent="0.2">
      <c r="A4275" s="217"/>
      <c r="B4275" s="217"/>
      <c r="C4275" s="218"/>
      <c r="D4275" s="219"/>
      <c r="E4275" s="208" t="str">
        <f xml:space="preserve"> Calc!E$2086</f>
        <v xml:space="preserve">Ofwat - PR24 Wastewater enhancement revenue adjustment not eligible for tax uplift in 2027-28 CPIH FYA prices (BR) </v>
      </c>
      <c r="F4275" s="209">
        <f xml:space="preserve"> Calc!F$2086</f>
        <v>0</v>
      </c>
      <c r="G4275" s="208" t="str">
        <f xml:space="preserve"> Calc!G$2086</f>
        <v>£m</v>
      </c>
      <c r="H4275" s="209"/>
    </row>
    <row r="4276" spans="1:8" s="208" customFormat="1" hidden="1" outlineLevel="2" x14ac:dyDescent="0.2">
      <c r="A4276" s="217"/>
      <c r="B4276" s="217"/>
      <c r="C4276" s="218"/>
      <c r="D4276" s="219"/>
      <c r="E4276" s="208" t="str">
        <f xml:space="preserve"> Calc!E$2087</f>
        <v xml:space="preserve">Ofwat - PR24 Wastewater enhancement revenue adjustment not eligible for tax uplift in 2027-28 CPIH FYA prices (ADDN1) </v>
      </c>
      <c r="F4276" s="209">
        <f xml:space="preserve"> Calc!F$2087</f>
        <v>0</v>
      </c>
      <c r="G4276" s="208" t="str">
        <f xml:space="preserve"> Calc!G$2087</f>
        <v>£m</v>
      </c>
      <c r="H4276" s="209"/>
    </row>
    <row r="4277" spans="1:8" s="208" customFormat="1" hidden="1" outlineLevel="2" x14ac:dyDescent="0.2">
      <c r="A4277" s="217"/>
      <c r="B4277" s="217"/>
      <c r="C4277" s="218"/>
      <c r="D4277" s="219"/>
      <c r="E4277" s="208" t="str">
        <f xml:space="preserve"> Calc!E$2088</f>
        <v xml:space="preserve">Ofwat - PR24 Wastewater enhancement revenue adjustment not eligible for tax uplift in 2027-28 CPIH FYA prices (ADDN2) </v>
      </c>
      <c r="F4277" s="209">
        <f xml:space="preserve"> Calc!F$2088</f>
        <v>0</v>
      </c>
      <c r="G4277" s="208" t="str">
        <f xml:space="preserve"> Calc!G$2088</f>
        <v>£m</v>
      </c>
      <c r="H4277" s="209"/>
    </row>
    <row r="4278" spans="1:8" s="208" customFormat="1" hidden="1" outlineLevel="2" x14ac:dyDescent="0.2">
      <c r="A4278" s="217"/>
      <c r="B4278" s="217"/>
      <c r="C4278" s="218"/>
      <c r="D4278" s="219"/>
      <c r="E4278" s="208" t="str">
        <f xml:space="preserve"> Calc!E$2089</f>
        <v xml:space="preserve">Ofwat - PR24 Wastewater enhancement revenue adjustment not eligible for tax uplift in 2027-28 CPIH FYA prices (Residential retail) </v>
      </c>
      <c r="F4278" s="209">
        <f xml:space="preserve"> Calc!F$2089</f>
        <v>0</v>
      </c>
      <c r="G4278" s="208" t="str">
        <f xml:space="preserve"> Calc!G$2089</f>
        <v>£m</v>
      </c>
      <c r="H4278" s="209"/>
    </row>
    <row r="4279" spans="1:8" s="208" customFormat="1" hidden="1" outlineLevel="2" x14ac:dyDescent="0.2">
      <c r="A4279" s="217"/>
      <c r="B4279" s="217"/>
      <c r="C4279" s="218"/>
      <c r="D4279" s="219"/>
      <c r="E4279" s="208" t="str">
        <f xml:space="preserve"> Calc!E$2090</f>
        <v xml:space="preserve">Ofwat - PR24 Wastewater enhancement revenue adjustment not eligible for tax uplift in 2027-28 CPIH FYA prices (Business retail) </v>
      </c>
      <c r="F4279" s="209">
        <f xml:space="preserve"> Calc!F$2090</f>
        <v>0</v>
      </c>
      <c r="G4279" s="208" t="str">
        <f xml:space="preserve"> Calc!G$2090</f>
        <v>£m</v>
      </c>
      <c r="H4279" s="209"/>
    </row>
    <row r="4280" spans="1:8" hidden="1" outlineLevel="2" x14ac:dyDescent="0.2">
      <c r="A4280" s="3"/>
      <c r="B4280" s="3"/>
      <c r="C4280" s="10"/>
      <c r="D4280" s="11"/>
      <c r="E4280" s="211" t="s">
        <v>604</v>
      </c>
      <c r="F4280" s="212">
        <f xml:space="preserve"> INDEX( $F$4272:$F$4279,MATCH("*(ADDN1)*", $E$4272:$E$4279,0 ))</f>
        <v>0</v>
      </c>
      <c r="G4280" s="211" t="s">
        <v>199</v>
      </c>
      <c r="H4280" s="4"/>
    </row>
    <row r="4281" spans="1:8" hidden="1" outlineLevel="2" x14ac:dyDescent="0.2"/>
    <row r="4282" spans="1:8" hidden="1" outlineLevel="2" x14ac:dyDescent="0.2"/>
    <row r="4283" spans="1:8" hidden="1" outlineLevel="2" x14ac:dyDescent="0.2"/>
    <row r="4284" spans="1:8" s="21" customFormat="1" hidden="1" outlineLevel="2" x14ac:dyDescent="0.2">
      <c r="A4284" s="17"/>
      <c r="B4284" s="17"/>
      <c r="C4284" s="24"/>
      <c r="D4284" s="32" t="s">
        <v>2124</v>
      </c>
    </row>
    <row r="4285" spans="1:8" hidden="1" outlineLevel="2" x14ac:dyDescent="0.2"/>
    <row r="4286" spans="1:8" hidden="1" outlineLevel="2" x14ac:dyDescent="0.2">
      <c r="B4286" s="33" t="s">
        <v>2906</v>
      </c>
    </row>
    <row r="4287" spans="1:8" s="208" customFormat="1" hidden="1" outlineLevel="2" x14ac:dyDescent="0.2">
      <c r="A4287" s="217"/>
      <c r="B4287" s="217"/>
      <c r="C4287" s="218"/>
      <c r="D4287" s="219"/>
      <c r="E4287" s="208" t="str">
        <f xml:space="preserve"> Calc!E$1516</f>
        <v xml:space="preserve">Ofwat - PR24 ODI revenue adjustment not eligible for tax uplift in 2027-28 CPIH FYA prices (WR) </v>
      </c>
      <c r="F4287" s="209">
        <f xml:space="preserve"> Calc!F$1516</f>
        <v>0</v>
      </c>
      <c r="G4287" s="208" t="str">
        <f xml:space="preserve"> Calc!G$1516</f>
        <v>£m</v>
      </c>
      <c r="H4287" s="209"/>
    </row>
    <row r="4288" spans="1:8" s="208" customFormat="1" hidden="1" outlineLevel="2" x14ac:dyDescent="0.2">
      <c r="A4288" s="217"/>
      <c r="B4288" s="217"/>
      <c r="C4288" s="218"/>
      <c r="D4288" s="219"/>
      <c r="E4288" s="208" t="str">
        <f xml:space="preserve"> Calc!E$1517</f>
        <v xml:space="preserve">Ofwat - PR24 ODI revenue adjustment not eligible for tax uplift in 2027-28 CPIH FYA prices (WN) </v>
      </c>
      <c r="F4288" s="209">
        <f xml:space="preserve"> Calc!F$1517</f>
        <v>0</v>
      </c>
      <c r="G4288" s="208" t="str">
        <f xml:space="preserve"> Calc!G$1517</f>
        <v>£m</v>
      </c>
      <c r="H4288" s="209"/>
    </row>
    <row r="4289" spans="1:8" s="208" customFormat="1" hidden="1" outlineLevel="2" x14ac:dyDescent="0.2">
      <c r="A4289" s="217"/>
      <c r="B4289" s="217"/>
      <c r="C4289" s="218"/>
      <c r="D4289" s="219"/>
      <c r="E4289" s="208" t="str">
        <f xml:space="preserve"> Calc!E$1518</f>
        <v xml:space="preserve">Ofwat - PR24 ODI revenue adjustment not eligible for tax uplift in 2027-28 CPIH FYA prices (WWN) </v>
      </c>
      <c r="F4289" s="209">
        <f xml:space="preserve"> Calc!F$1518</f>
        <v>0</v>
      </c>
      <c r="G4289" s="208" t="str">
        <f xml:space="preserve"> Calc!G$1518</f>
        <v>£m</v>
      </c>
      <c r="H4289" s="209"/>
    </row>
    <row r="4290" spans="1:8" s="208" customFormat="1" hidden="1" outlineLevel="2" x14ac:dyDescent="0.2">
      <c r="A4290" s="217"/>
      <c r="B4290" s="217"/>
      <c r="C4290" s="218"/>
      <c r="D4290" s="219"/>
      <c r="E4290" s="208" t="str">
        <f xml:space="preserve"> Calc!E$1519</f>
        <v xml:space="preserve">Ofwat - PR24 ODI revenue adjustment not eligible for tax uplift in 2027-28 CPIH FYA prices (BR) </v>
      </c>
      <c r="F4290" s="209">
        <f xml:space="preserve"> Calc!F$1519</f>
        <v>0</v>
      </c>
      <c r="G4290" s="208" t="str">
        <f xml:space="preserve"> Calc!G$1519</f>
        <v>£m</v>
      </c>
      <c r="H4290" s="209"/>
    </row>
    <row r="4291" spans="1:8" s="208" customFormat="1" hidden="1" outlineLevel="2" x14ac:dyDescent="0.2">
      <c r="A4291" s="217"/>
      <c r="B4291" s="217"/>
      <c r="C4291" s="218"/>
      <c r="D4291" s="219"/>
      <c r="E4291" s="208" t="str">
        <f xml:space="preserve"> Calc!E$1520</f>
        <v xml:space="preserve">Ofwat - PR24 ODI revenue adjustment not eligible for tax uplift in 2027-28 CPIH FYA prices (ADDN1) </v>
      </c>
      <c r="F4291" s="209">
        <f xml:space="preserve"> Calc!F$1520</f>
        <v>0</v>
      </c>
      <c r="G4291" s="208" t="str">
        <f xml:space="preserve"> Calc!G$1520</f>
        <v>£m</v>
      </c>
      <c r="H4291" s="209"/>
    </row>
    <row r="4292" spans="1:8" s="208" customFormat="1" hidden="1" outlineLevel="2" x14ac:dyDescent="0.2">
      <c r="A4292" s="217"/>
      <c r="B4292" s="217"/>
      <c r="C4292" s="218"/>
      <c r="D4292" s="219"/>
      <c r="E4292" s="208" t="str">
        <f xml:space="preserve"> Calc!E$1521</f>
        <v xml:space="preserve">Ofwat - PR24 ODI revenue adjustment not eligible for tax uplift in 2027-28 CPIH FYA prices (ADDN2) </v>
      </c>
      <c r="F4292" s="209">
        <f xml:space="preserve"> Calc!F$1521</f>
        <v>0</v>
      </c>
      <c r="G4292" s="208" t="str">
        <f xml:space="preserve"> Calc!G$1521</f>
        <v>£m</v>
      </c>
      <c r="H4292" s="209"/>
    </row>
    <row r="4293" spans="1:8" s="208" customFormat="1" hidden="1" outlineLevel="2" x14ac:dyDescent="0.2">
      <c r="A4293" s="217"/>
      <c r="B4293" s="217"/>
      <c r="C4293" s="218"/>
      <c r="D4293" s="219"/>
      <c r="E4293" s="208" t="str">
        <f xml:space="preserve"> Calc!E$1522</f>
        <v xml:space="preserve">Ofwat - PR24 ODI revenue adjustment not eligible for tax uplift in 2027-28 CPIH FYA prices (Residential retail) </v>
      </c>
      <c r="F4293" s="209">
        <f xml:space="preserve"> Calc!F$1522</f>
        <v>0</v>
      </c>
      <c r="G4293" s="208" t="str">
        <f xml:space="preserve"> Calc!G$1522</f>
        <v>£m</v>
      </c>
      <c r="H4293" s="209"/>
    </row>
    <row r="4294" spans="1:8" s="208" customFormat="1" hidden="1" outlineLevel="2" x14ac:dyDescent="0.2">
      <c r="A4294" s="217"/>
      <c r="B4294" s="217"/>
      <c r="C4294" s="218"/>
      <c r="D4294" s="219"/>
      <c r="E4294" s="208" t="str">
        <f xml:space="preserve"> Calc!E$1523</f>
        <v xml:space="preserve">Ofwat - PR24 ODI revenue adjustment not eligible for tax uplift in 2027-28 CPIH FYA prices (Business retail) </v>
      </c>
      <c r="F4294" s="209">
        <f xml:space="preserve"> Calc!F$1523</f>
        <v>0</v>
      </c>
      <c r="G4294" s="208" t="str">
        <f xml:space="preserve"> Calc!G$1523</f>
        <v>£m</v>
      </c>
      <c r="H4294" s="209"/>
    </row>
    <row r="4295" spans="1:8" hidden="1" outlineLevel="2" x14ac:dyDescent="0.2">
      <c r="A4295" s="3"/>
      <c r="B4295" s="3"/>
      <c r="C4295" s="10"/>
      <c r="D4295" s="11"/>
      <c r="E4295" s="211" t="s">
        <v>2906</v>
      </c>
      <c r="F4295" s="212">
        <f xml:space="preserve"> INDEX( $F$4287:$F$4294,MATCH("*(ADDN2)*", $E$4287:$E$4294,0 ))</f>
        <v>0</v>
      </c>
      <c r="G4295" s="211" t="s">
        <v>199</v>
      </c>
      <c r="H4295" s="4"/>
    </row>
    <row r="4296" spans="1:8" hidden="1" outlineLevel="2" x14ac:dyDescent="0.2"/>
    <row r="4297" spans="1:8" hidden="1" outlineLevel="2" x14ac:dyDescent="0.2"/>
    <row r="4298" spans="1:8" hidden="1" outlineLevel="2" x14ac:dyDescent="0.2">
      <c r="B4298" s="33" t="s">
        <v>2319</v>
      </c>
    </row>
    <row r="4299" spans="1:8" s="208" customFormat="1" hidden="1" outlineLevel="2" x14ac:dyDescent="0.2">
      <c r="A4299" s="217"/>
      <c r="B4299" s="217"/>
      <c r="C4299" s="218"/>
      <c r="D4299" s="219"/>
      <c r="E4299" s="208" t="str">
        <f xml:space="preserve"> Calc!E$1570</f>
        <v xml:space="preserve">Ofwat - PR24 Delayed delivery cashflow mechanism (DDCM) revenue adjustment not eligible for tax uplift in 2027-28 CPIH FYA prices (WR) </v>
      </c>
      <c r="F4299" s="209">
        <f xml:space="preserve"> Calc!F$1570</f>
        <v>0</v>
      </c>
      <c r="G4299" s="208" t="str">
        <f xml:space="preserve"> Calc!G$1570</f>
        <v>£m</v>
      </c>
      <c r="H4299" s="209"/>
    </row>
    <row r="4300" spans="1:8" s="208" customFormat="1" hidden="1" outlineLevel="2" x14ac:dyDescent="0.2">
      <c r="A4300" s="217"/>
      <c r="B4300" s="217"/>
      <c r="C4300" s="218"/>
      <c r="D4300" s="219"/>
      <c r="E4300" s="208" t="str">
        <f xml:space="preserve"> Calc!E$1571</f>
        <v xml:space="preserve">Ofwat - PR24 Delayed delivery cashflow mechanism (DDCM) revenue adjustment not eligible for tax uplift in 2027-28 CPIH FYA prices (WN) </v>
      </c>
      <c r="F4300" s="209">
        <f xml:space="preserve"> Calc!F$1571</f>
        <v>0</v>
      </c>
      <c r="G4300" s="208" t="str">
        <f xml:space="preserve"> Calc!G$1571</f>
        <v>£m</v>
      </c>
      <c r="H4300" s="209"/>
    </row>
    <row r="4301" spans="1:8" s="208" customFormat="1" hidden="1" outlineLevel="2" x14ac:dyDescent="0.2">
      <c r="A4301" s="217"/>
      <c r="B4301" s="217"/>
      <c r="C4301" s="218"/>
      <c r="D4301" s="219"/>
      <c r="E4301" s="208" t="str">
        <f xml:space="preserve"> Calc!E$1572</f>
        <v xml:space="preserve">Ofwat - PR24 Delayed delivery cashflow mechanism (DDCM) revenue adjustment not eligible for tax uplift in 2027-28 CPIH FYA prices (WWN) </v>
      </c>
      <c r="F4301" s="209">
        <f xml:space="preserve"> Calc!F$1572</f>
        <v>0</v>
      </c>
      <c r="G4301" s="208" t="str">
        <f xml:space="preserve"> Calc!G$1572</f>
        <v>£m</v>
      </c>
      <c r="H4301" s="209"/>
    </row>
    <row r="4302" spans="1:8" s="208" customFormat="1" hidden="1" outlineLevel="2" x14ac:dyDescent="0.2">
      <c r="A4302" s="217"/>
      <c r="B4302" s="217"/>
      <c r="C4302" s="218"/>
      <c r="D4302" s="219"/>
      <c r="E4302" s="208" t="str">
        <f xml:space="preserve"> Calc!E$1573</f>
        <v xml:space="preserve">Ofwat - PR24 Delayed delivery cashflow mechanism (DDCM) revenue adjustment not eligible for tax uplift in 2027-28 CPIH FYA prices (BR) </v>
      </c>
      <c r="F4302" s="209">
        <f xml:space="preserve"> Calc!F$1573</f>
        <v>0</v>
      </c>
      <c r="G4302" s="208" t="str">
        <f xml:space="preserve"> Calc!G$1573</f>
        <v>£m</v>
      </c>
      <c r="H4302" s="209"/>
    </row>
    <row r="4303" spans="1:8" s="208" customFormat="1" hidden="1" outlineLevel="2" x14ac:dyDescent="0.2">
      <c r="A4303" s="217"/>
      <c r="B4303" s="217"/>
      <c r="C4303" s="218"/>
      <c r="D4303" s="219"/>
      <c r="E4303" s="208" t="str">
        <f xml:space="preserve"> Calc!E$1574</f>
        <v xml:space="preserve">Ofwat - PR24 Delayed delivery cashflow mechanism (DDCM) revenue adjustment not eligible for tax uplift in 2027-28 CPIH FYA prices (ADDN1) </v>
      </c>
      <c r="F4303" s="209">
        <f xml:space="preserve"> Calc!F$1574</f>
        <v>0</v>
      </c>
      <c r="G4303" s="208" t="str">
        <f xml:space="preserve"> Calc!G$1574</f>
        <v>£m</v>
      </c>
      <c r="H4303" s="209"/>
    </row>
    <row r="4304" spans="1:8" s="208" customFormat="1" hidden="1" outlineLevel="2" x14ac:dyDescent="0.2">
      <c r="A4304" s="217"/>
      <c r="B4304" s="217"/>
      <c r="C4304" s="218"/>
      <c r="D4304" s="219"/>
      <c r="E4304" s="208" t="str">
        <f xml:space="preserve"> Calc!E$1575</f>
        <v xml:space="preserve">Ofwat - PR24 Delayed delivery cashflow mechanism (DDCM) revenue adjustment not eligible for tax uplift in 2027-28 CPIH FYA prices (ADDN2) </v>
      </c>
      <c r="F4304" s="209">
        <f xml:space="preserve"> Calc!F$1575</f>
        <v>0</v>
      </c>
      <c r="G4304" s="208" t="str">
        <f xml:space="preserve"> Calc!G$1575</f>
        <v>£m</v>
      </c>
      <c r="H4304" s="209"/>
    </row>
    <row r="4305" spans="1:8" s="208" customFormat="1" hidden="1" outlineLevel="2" x14ac:dyDescent="0.2">
      <c r="A4305" s="217"/>
      <c r="B4305" s="217"/>
      <c r="C4305" s="218"/>
      <c r="D4305" s="219"/>
      <c r="E4305" s="208" t="str">
        <f xml:space="preserve"> Calc!E$1576</f>
        <v xml:space="preserve">Ofwat - PR24 Delayed delivery cashflow mechanism (DDCM) revenue adjustment not eligible for tax uplift in 2027-28 CPIH FYA prices (Residential retail) </v>
      </c>
      <c r="F4305" s="209">
        <f xml:space="preserve"> Calc!F$1576</f>
        <v>0</v>
      </c>
      <c r="G4305" s="208" t="str">
        <f xml:space="preserve"> Calc!G$1576</f>
        <v>£m</v>
      </c>
      <c r="H4305" s="209"/>
    </row>
    <row r="4306" spans="1:8" s="208" customFormat="1" hidden="1" outlineLevel="2" x14ac:dyDescent="0.2">
      <c r="A4306" s="217"/>
      <c r="B4306" s="217"/>
      <c r="C4306" s="218"/>
      <c r="D4306" s="219"/>
      <c r="E4306" s="208" t="str">
        <f xml:space="preserve"> Calc!E$1577</f>
        <v xml:space="preserve">Ofwat - PR24 Delayed delivery cashflow mechanism (DDCM) revenue adjustment not eligible for tax uplift in 2027-28 CPIH FYA prices (Business retail) </v>
      </c>
      <c r="F4306" s="209">
        <f xml:space="preserve"> Calc!F$1577</f>
        <v>0</v>
      </c>
      <c r="G4306" s="208" t="str">
        <f xml:space="preserve"> Calc!G$1577</f>
        <v>£m</v>
      </c>
      <c r="H4306" s="209"/>
    </row>
    <row r="4307" spans="1:8" hidden="1" outlineLevel="2" x14ac:dyDescent="0.2">
      <c r="A4307" s="3"/>
      <c r="B4307" s="3"/>
      <c r="C4307" s="10"/>
      <c r="D4307" s="11"/>
      <c r="E4307" s="211" t="s">
        <v>2319</v>
      </c>
      <c r="F4307" s="212">
        <f xml:space="preserve"> INDEX( $F$4299:$F$4306,MATCH("*(ADDN2)*", $E$4299:$E$4306,0 ))</f>
        <v>0</v>
      </c>
      <c r="G4307" s="211" t="s">
        <v>199</v>
      </c>
      <c r="H4307" s="4"/>
    </row>
    <row r="4308" spans="1:8" hidden="1" outlineLevel="2" x14ac:dyDescent="0.2"/>
    <row r="4309" spans="1:8" hidden="1" outlineLevel="2" x14ac:dyDescent="0.2"/>
    <row r="4310" spans="1:8" hidden="1" outlineLevel="2" x14ac:dyDescent="0.2">
      <c r="B4310" s="33" t="s">
        <v>2320</v>
      </c>
    </row>
    <row r="4311" spans="1:8" s="208" customFormat="1" hidden="1" outlineLevel="2" x14ac:dyDescent="0.2">
      <c r="A4311" s="217"/>
      <c r="B4311" s="217"/>
      <c r="C4311" s="218"/>
      <c r="D4311" s="219"/>
      <c r="E4311" s="208" t="str">
        <f xml:space="preserve"> Calc!E$1678</f>
        <v xml:space="preserve">Ofwat - PR24 Business retail revenue adjustment not eligible for tax uplift in 2027-28 CPIH FYA prices (WR) </v>
      </c>
      <c r="F4311" s="209">
        <f xml:space="preserve"> Calc!F$1678</f>
        <v>0</v>
      </c>
      <c r="G4311" s="208" t="str">
        <f xml:space="preserve"> Calc!G$1678</f>
        <v>£m</v>
      </c>
      <c r="H4311" s="209"/>
    </row>
    <row r="4312" spans="1:8" s="208" customFormat="1" hidden="1" outlineLevel="2" x14ac:dyDescent="0.2">
      <c r="A4312" s="217"/>
      <c r="B4312" s="217"/>
      <c r="C4312" s="218"/>
      <c r="D4312" s="219"/>
      <c r="E4312" s="208" t="str">
        <f xml:space="preserve"> Calc!E$1679</f>
        <v xml:space="preserve">Ofwat - PR24 Business retail revenue adjustment not eligible for tax uplift in 2027-28 CPIH FYA prices (WN) </v>
      </c>
      <c r="F4312" s="209">
        <f xml:space="preserve"> Calc!F$1679</f>
        <v>0</v>
      </c>
      <c r="G4312" s="208" t="str">
        <f xml:space="preserve"> Calc!G$1679</f>
        <v>£m</v>
      </c>
      <c r="H4312" s="209"/>
    </row>
    <row r="4313" spans="1:8" s="208" customFormat="1" hidden="1" outlineLevel="2" x14ac:dyDescent="0.2">
      <c r="A4313" s="217"/>
      <c r="B4313" s="217"/>
      <c r="C4313" s="218"/>
      <c r="D4313" s="219"/>
      <c r="E4313" s="208" t="str">
        <f xml:space="preserve"> Calc!E$1680</f>
        <v xml:space="preserve">Ofwat - PR24 Business retail revenue adjustment not eligible for tax uplift in 2027-28 CPIH FYA prices (WWN) </v>
      </c>
      <c r="F4313" s="209">
        <f xml:space="preserve"> Calc!F$1680</f>
        <v>0</v>
      </c>
      <c r="G4313" s="208" t="str">
        <f xml:space="preserve"> Calc!G$1680</f>
        <v>£m</v>
      </c>
      <c r="H4313" s="209"/>
    </row>
    <row r="4314" spans="1:8" s="208" customFormat="1" hidden="1" outlineLevel="2" x14ac:dyDescent="0.2">
      <c r="A4314" s="217"/>
      <c r="B4314" s="217"/>
      <c r="C4314" s="218"/>
      <c r="D4314" s="219"/>
      <c r="E4314" s="208" t="str">
        <f xml:space="preserve"> Calc!E$1681</f>
        <v xml:space="preserve">Ofwat - PR24 Business retail revenue adjustment not eligible for tax uplift in 2027-28 CPIH FYA prices (BR) </v>
      </c>
      <c r="F4314" s="209">
        <f xml:space="preserve"> Calc!F$1681</f>
        <v>0</v>
      </c>
      <c r="G4314" s="208" t="str">
        <f xml:space="preserve"> Calc!G$1681</f>
        <v>£m</v>
      </c>
      <c r="H4314" s="209"/>
    </row>
    <row r="4315" spans="1:8" s="208" customFormat="1" hidden="1" outlineLevel="2" x14ac:dyDescent="0.2">
      <c r="A4315" s="217"/>
      <c r="B4315" s="217"/>
      <c r="C4315" s="218"/>
      <c r="D4315" s="219"/>
      <c r="E4315" s="208" t="str">
        <f xml:space="preserve"> Calc!E$1682</f>
        <v xml:space="preserve">Ofwat - PR24 Business retail revenue adjustment not eligible for tax uplift in 2027-28 CPIH FYA prices (ADDN1) </v>
      </c>
      <c r="F4315" s="209">
        <f xml:space="preserve"> Calc!F$1682</f>
        <v>0</v>
      </c>
      <c r="G4315" s="208" t="str">
        <f xml:space="preserve"> Calc!G$1682</f>
        <v>£m</v>
      </c>
      <c r="H4315" s="209"/>
    </row>
    <row r="4316" spans="1:8" s="208" customFormat="1" hidden="1" outlineLevel="2" x14ac:dyDescent="0.2">
      <c r="A4316" s="217"/>
      <c r="B4316" s="217"/>
      <c r="C4316" s="218"/>
      <c r="D4316" s="219"/>
      <c r="E4316" s="208" t="str">
        <f xml:space="preserve"> Calc!E$1683</f>
        <v xml:space="preserve">Ofwat - PR24 Business retail revenue adjustment not eligible for tax uplift in 2027-28 CPIH FYA prices (ADDN2) </v>
      </c>
      <c r="F4316" s="209">
        <f xml:space="preserve"> Calc!F$1683</f>
        <v>0</v>
      </c>
      <c r="G4316" s="208" t="str">
        <f xml:space="preserve"> Calc!G$1683</f>
        <v>£m</v>
      </c>
      <c r="H4316" s="209"/>
    </row>
    <row r="4317" spans="1:8" s="208" customFormat="1" hidden="1" outlineLevel="2" x14ac:dyDescent="0.2">
      <c r="A4317" s="217"/>
      <c r="B4317" s="217"/>
      <c r="C4317" s="218"/>
      <c r="D4317" s="219"/>
      <c r="E4317" s="208" t="str">
        <f xml:space="preserve"> Calc!E$1684</f>
        <v xml:space="preserve">Ofwat - PR24 Business retail revenue adjustment not eligible for tax uplift in 2027-28 CPIH FYA prices (Residential retail) </v>
      </c>
      <c r="F4317" s="209">
        <f xml:space="preserve"> Calc!F$1684</f>
        <v>0</v>
      </c>
      <c r="G4317" s="208" t="str">
        <f xml:space="preserve"> Calc!G$1684</f>
        <v>£m</v>
      </c>
      <c r="H4317" s="209"/>
    </row>
    <row r="4318" spans="1:8" s="208" customFormat="1" hidden="1" outlineLevel="2" x14ac:dyDescent="0.2">
      <c r="A4318" s="217"/>
      <c r="B4318" s="217"/>
      <c r="C4318" s="218"/>
      <c r="D4318" s="219"/>
      <c r="E4318" s="208" t="str">
        <f xml:space="preserve"> Calc!E$1685</f>
        <v xml:space="preserve">Ofwat - PR24 Business retail revenue adjustment not eligible for tax uplift in 2027-28 CPIH FYA prices (Business retail) </v>
      </c>
      <c r="F4318" s="209">
        <f xml:space="preserve"> Calc!F$1685</f>
        <v>0</v>
      </c>
      <c r="G4318" s="208" t="str">
        <f xml:space="preserve"> Calc!G$1685</f>
        <v>£m</v>
      </c>
      <c r="H4318" s="209"/>
    </row>
    <row r="4319" spans="1:8" hidden="1" outlineLevel="2" x14ac:dyDescent="0.2">
      <c r="A4319" s="3"/>
      <c r="B4319" s="3"/>
      <c r="C4319" s="10"/>
      <c r="D4319" s="11"/>
      <c r="E4319" s="211" t="s">
        <v>2320</v>
      </c>
      <c r="F4319" s="212">
        <f xml:space="preserve"> INDEX( $F$4311:$F$4318,MATCH("*(ADDN2)*", $E$4311:$E$4318,0 ))</f>
        <v>0</v>
      </c>
      <c r="G4319" s="211" t="s">
        <v>199</v>
      </c>
      <c r="H4319" s="4"/>
    </row>
    <row r="4320" spans="1:8" hidden="1" outlineLevel="2" x14ac:dyDescent="0.2"/>
    <row r="4321" spans="1:8" hidden="1" outlineLevel="2" x14ac:dyDescent="0.2"/>
    <row r="4322" spans="1:8" hidden="1" outlineLevel="2" x14ac:dyDescent="0.2">
      <c r="B4322" s="33" t="s">
        <v>1781</v>
      </c>
    </row>
    <row r="4323" spans="1:8" s="208" customFormat="1" hidden="1" outlineLevel="2" x14ac:dyDescent="0.2">
      <c r="A4323" s="217"/>
      <c r="B4323" s="217"/>
      <c r="C4323" s="218"/>
      <c r="D4323" s="219"/>
      <c r="E4323" s="208" t="str">
        <f xml:space="preserve"> Calc!E$1705</f>
        <v xml:space="preserve">Ofwat - PR24 Water trading revenue adjustment not eligible for tax uplift in 2027-28 CPIH FYA prices (WR) </v>
      </c>
      <c r="F4323" s="209">
        <f xml:space="preserve"> Calc!F$1705</f>
        <v>0</v>
      </c>
      <c r="G4323" s="208" t="str">
        <f xml:space="preserve"> Calc!G$1705</f>
        <v>£m</v>
      </c>
      <c r="H4323" s="209"/>
    </row>
    <row r="4324" spans="1:8" s="208" customFormat="1" hidden="1" outlineLevel="2" x14ac:dyDescent="0.2">
      <c r="A4324" s="217"/>
      <c r="B4324" s="217"/>
      <c r="C4324" s="218"/>
      <c r="D4324" s="219"/>
      <c r="E4324" s="208" t="str">
        <f xml:space="preserve"> Calc!E$1706</f>
        <v xml:space="preserve">Ofwat - PR24 Water trading revenue adjustment not eligible for tax uplift in 2027-28 CPIH FYA prices (WN) </v>
      </c>
      <c r="F4324" s="209">
        <f xml:space="preserve"> Calc!F$1706</f>
        <v>0</v>
      </c>
      <c r="G4324" s="208" t="str">
        <f xml:space="preserve"> Calc!G$1706</f>
        <v>£m</v>
      </c>
      <c r="H4324" s="209"/>
    </row>
    <row r="4325" spans="1:8" s="208" customFormat="1" hidden="1" outlineLevel="2" x14ac:dyDescent="0.2">
      <c r="A4325" s="217"/>
      <c r="B4325" s="217"/>
      <c r="C4325" s="218"/>
      <c r="D4325" s="219"/>
      <c r="E4325" s="208" t="str">
        <f xml:space="preserve"> Calc!E$1707</f>
        <v xml:space="preserve">Ofwat - PR24 Water trading revenue adjustment not eligible for tax uplift in 2027-28 CPIH FYA prices (WWN) </v>
      </c>
      <c r="F4325" s="209">
        <f xml:space="preserve"> Calc!F$1707</f>
        <v>0</v>
      </c>
      <c r="G4325" s="208" t="str">
        <f xml:space="preserve"> Calc!G$1707</f>
        <v>£m</v>
      </c>
      <c r="H4325" s="209"/>
    </row>
    <row r="4326" spans="1:8" s="208" customFormat="1" hidden="1" outlineLevel="2" x14ac:dyDescent="0.2">
      <c r="A4326" s="217"/>
      <c r="B4326" s="217"/>
      <c r="C4326" s="218"/>
      <c r="D4326" s="219"/>
      <c r="E4326" s="208" t="str">
        <f xml:space="preserve"> Calc!E$1708</f>
        <v xml:space="preserve">Ofwat - PR24 Water trading revenue adjustment not eligible for tax uplift in 2027-28 CPIH FYA prices (BR) </v>
      </c>
      <c r="F4326" s="209">
        <f xml:space="preserve"> Calc!F$1708</f>
        <v>0</v>
      </c>
      <c r="G4326" s="208" t="str">
        <f xml:space="preserve"> Calc!G$1708</f>
        <v>£m</v>
      </c>
      <c r="H4326" s="209"/>
    </row>
    <row r="4327" spans="1:8" s="208" customFormat="1" hidden="1" outlineLevel="2" x14ac:dyDescent="0.2">
      <c r="A4327" s="217"/>
      <c r="B4327" s="217"/>
      <c r="C4327" s="218"/>
      <c r="D4327" s="219"/>
      <c r="E4327" s="208" t="str">
        <f xml:space="preserve"> Calc!E$1709</f>
        <v xml:space="preserve">Ofwat - PR24 Water trading revenue adjustment not eligible for tax uplift in 2027-28 CPIH FYA prices (ADDN1) </v>
      </c>
      <c r="F4327" s="209">
        <f xml:space="preserve"> Calc!F$1709</f>
        <v>0</v>
      </c>
      <c r="G4327" s="208" t="str">
        <f xml:space="preserve"> Calc!G$1709</f>
        <v>£m</v>
      </c>
      <c r="H4327" s="209"/>
    </row>
    <row r="4328" spans="1:8" s="208" customFormat="1" hidden="1" outlineLevel="2" x14ac:dyDescent="0.2">
      <c r="A4328" s="217"/>
      <c r="B4328" s="217"/>
      <c r="C4328" s="218"/>
      <c r="D4328" s="219"/>
      <c r="E4328" s="208" t="str">
        <f xml:space="preserve"> Calc!E$1710</f>
        <v xml:space="preserve">Ofwat - PR24 Water trading revenue adjustment not eligible for tax uplift in 2027-28 CPIH FYA prices (ADDN2) </v>
      </c>
      <c r="F4328" s="209">
        <f xml:space="preserve"> Calc!F$1710</f>
        <v>0</v>
      </c>
      <c r="G4328" s="208" t="str">
        <f xml:space="preserve"> Calc!G$1710</f>
        <v>£m</v>
      </c>
      <c r="H4328" s="209"/>
    </row>
    <row r="4329" spans="1:8" s="208" customFormat="1" hidden="1" outlineLevel="2" x14ac:dyDescent="0.2">
      <c r="A4329" s="217"/>
      <c r="B4329" s="217"/>
      <c r="C4329" s="218"/>
      <c r="D4329" s="219"/>
      <c r="E4329" s="208" t="str">
        <f xml:space="preserve"> Calc!E$1711</f>
        <v xml:space="preserve">Ofwat - PR24 Water trading revenue adjustment not eligible for tax uplift in 2027-28 CPIH FYA prices (Residential retail) </v>
      </c>
      <c r="F4329" s="209">
        <f xml:space="preserve"> Calc!F$1711</f>
        <v>0</v>
      </c>
      <c r="G4329" s="208" t="str">
        <f xml:space="preserve"> Calc!G$1711</f>
        <v>£m</v>
      </c>
      <c r="H4329" s="209"/>
    </row>
    <row r="4330" spans="1:8" s="208" customFormat="1" hidden="1" outlineLevel="2" x14ac:dyDescent="0.2">
      <c r="A4330" s="217"/>
      <c r="B4330" s="217"/>
      <c r="C4330" s="218"/>
      <c r="D4330" s="219"/>
      <c r="E4330" s="208" t="str">
        <f xml:space="preserve"> Calc!E$1712</f>
        <v xml:space="preserve">Ofwat - PR24 Water trading revenue adjustment not eligible for tax uplift in 2027-28 CPIH FYA prices (Business retail) </v>
      </c>
      <c r="F4330" s="209">
        <f xml:space="preserve"> Calc!F$1712</f>
        <v>0</v>
      </c>
      <c r="G4330" s="208" t="str">
        <f xml:space="preserve"> Calc!G$1712</f>
        <v>£m</v>
      </c>
      <c r="H4330" s="209"/>
    </row>
    <row r="4331" spans="1:8" hidden="1" outlineLevel="2" x14ac:dyDescent="0.2">
      <c r="A4331" s="3"/>
      <c r="B4331" s="3"/>
      <c r="C4331" s="10"/>
      <c r="D4331" s="11"/>
      <c r="E4331" s="211" t="s">
        <v>1781</v>
      </c>
      <c r="F4331" s="212">
        <f xml:space="preserve"> INDEX( $F$4323:$F$4330,MATCH("*(ADDN2)*", $E$4323:$E$4330,0 ))</f>
        <v>0</v>
      </c>
      <c r="G4331" s="211" t="s">
        <v>199</v>
      </c>
      <c r="H4331" s="4"/>
    </row>
    <row r="4332" spans="1:8" hidden="1" outlineLevel="2" x14ac:dyDescent="0.2"/>
    <row r="4333" spans="1:8" hidden="1" outlineLevel="2" x14ac:dyDescent="0.2"/>
    <row r="4334" spans="1:8" hidden="1" outlineLevel="2" x14ac:dyDescent="0.2">
      <c r="B4334" s="33" t="s">
        <v>263</v>
      </c>
    </row>
    <row r="4335" spans="1:8" s="208" customFormat="1" hidden="1" outlineLevel="2" x14ac:dyDescent="0.2">
      <c r="A4335" s="217"/>
      <c r="B4335" s="217"/>
      <c r="C4335" s="218"/>
      <c r="D4335" s="219"/>
      <c r="E4335" s="208" t="str">
        <f xml:space="preserve"> Calc!E$1732</f>
        <v xml:space="preserve">Ofwat - PR24 Third party services revenue adjustment not eligible for tax uplift in 2027-28 CPIH FYA prices (WR) </v>
      </c>
      <c r="F4335" s="209">
        <f xml:space="preserve"> Calc!F$1732</f>
        <v>0</v>
      </c>
      <c r="G4335" s="208" t="str">
        <f xml:space="preserve"> Calc!G$1732</f>
        <v>£m</v>
      </c>
      <c r="H4335" s="209"/>
    </row>
    <row r="4336" spans="1:8" s="208" customFormat="1" hidden="1" outlineLevel="2" x14ac:dyDescent="0.2">
      <c r="A4336" s="217"/>
      <c r="B4336" s="217"/>
      <c r="C4336" s="218"/>
      <c r="D4336" s="219"/>
      <c r="E4336" s="208" t="str">
        <f xml:space="preserve"> Calc!E$1733</f>
        <v xml:space="preserve">Ofwat - PR24 Third party services revenue adjustment not eligible for tax uplift in 2027-28 CPIH FYA prices (WN) </v>
      </c>
      <c r="F4336" s="209">
        <f xml:space="preserve"> Calc!F$1733</f>
        <v>0</v>
      </c>
      <c r="G4336" s="208" t="str">
        <f xml:space="preserve"> Calc!G$1733</f>
        <v>£m</v>
      </c>
      <c r="H4336" s="209"/>
    </row>
    <row r="4337" spans="1:8" s="208" customFormat="1" hidden="1" outlineLevel="2" x14ac:dyDescent="0.2">
      <c r="A4337" s="217"/>
      <c r="B4337" s="217"/>
      <c r="C4337" s="218"/>
      <c r="D4337" s="219"/>
      <c r="E4337" s="208" t="str">
        <f xml:space="preserve"> Calc!E$1734</f>
        <v xml:space="preserve">Ofwat - PR24 Third party services revenue adjustment not eligible for tax uplift in 2027-28 CPIH FYA prices (WWN) </v>
      </c>
      <c r="F4337" s="209">
        <f xml:space="preserve"> Calc!F$1734</f>
        <v>0</v>
      </c>
      <c r="G4337" s="208" t="str">
        <f xml:space="preserve"> Calc!G$1734</f>
        <v>£m</v>
      </c>
      <c r="H4337" s="209"/>
    </row>
    <row r="4338" spans="1:8" s="208" customFormat="1" hidden="1" outlineLevel="2" x14ac:dyDescent="0.2">
      <c r="A4338" s="217"/>
      <c r="B4338" s="217"/>
      <c r="C4338" s="218"/>
      <c r="D4338" s="219"/>
      <c r="E4338" s="208" t="str">
        <f xml:space="preserve"> Calc!E$1735</f>
        <v xml:space="preserve">Ofwat - PR24 Third party services revenue adjustment not eligible for tax uplift in 2027-28 CPIH FYA prices (BR) </v>
      </c>
      <c r="F4338" s="209">
        <f xml:space="preserve"> Calc!F$1735</f>
        <v>0</v>
      </c>
      <c r="G4338" s="208" t="str">
        <f xml:space="preserve"> Calc!G$1735</f>
        <v>£m</v>
      </c>
      <c r="H4338" s="209"/>
    </row>
    <row r="4339" spans="1:8" s="208" customFormat="1" hidden="1" outlineLevel="2" x14ac:dyDescent="0.2">
      <c r="A4339" s="217"/>
      <c r="B4339" s="217"/>
      <c r="C4339" s="218"/>
      <c r="D4339" s="219"/>
      <c r="E4339" s="208" t="str">
        <f xml:space="preserve"> Calc!E$1736</f>
        <v xml:space="preserve">Ofwat - PR24 Third party services revenue adjustment not eligible for tax uplift in 2027-28 CPIH FYA prices (ADDN1) </v>
      </c>
      <c r="F4339" s="209">
        <f xml:space="preserve"> Calc!F$1736</f>
        <v>0</v>
      </c>
      <c r="G4339" s="208" t="str">
        <f xml:space="preserve"> Calc!G$1736</f>
        <v>£m</v>
      </c>
      <c r="H4339" s="209"/>
    </row>
    <row r="4340" spans="1:8" s="208" customFormat="1" hidden="1" outlineLevel="2" x14ac:dyDescent="0.2">
      <c r="A4340" s="217"/>
      <c r="B4340" s="217"/>
      <c r="C4340" s="218"/>
      <c r="D4340" s="219"/>
      <c r="E4340" s="208" t="str">
        <f xml:space="preserve"> Calc!E$1737</f>
        <v xml:space="preserve">Ofwat - PR24 Third party services revenue adjustment not eligible for tax uplift in 2027-28 CPIH FYA prices (ADDN2) </v>
      </c>
      <c r="F4340" s="209">
        <f xml:space="preserve"> Calc!F$1737</f>
        <v>0</v>
      </c>
      <c r="G4340" s="208" t="str">
        <f xml:space="preserve"> Calc!G$1737</f>
        <v>£m</v>
      </c>
      <c r="H4340" s="209"/>
    </row>
    <row r="4341" spans="1:8" s="208" customFormat="1" hidden="1" outlineLevel="2" x14ac:dyDescent="0.2">
      <c r="A4341" s="217"/>
      <c r="B4341" s="217"/>
      <c r="C4341" s="218"/>
      <c r="D4341" s="219"/>
      <c r="E4341" s="208" t="str">
        <f xml:space="preserve"> Calc!E$1738</f>
        <v xml:space="preserve">Ofwat - PR24 Third party services revenue adjustment not eligible for tax uplift in 2027-28 CPIH FYA prices (Residential retail) </v>
      </c>
      <c r="F4341" s="209">
        <f xml:space="preserve"> Calc!F$1738</f>
        <v>0</v>
      </c>
      <c r="G4341" s="208" t="str">
        <f xml:space="preserve"> Calc!G$1738</f>
        <v>£m</v>
      </c>
      <c r="H4341" s="209"/>
    </row>
    <row r="4342" spans="1:8" s="208" customFormat="1" hidden="1" outlineLevel="2" x14ac:dyDescent="0.2">
      <c r="A4342" s="217"/>
      <c r="B4342" s="217"/>
      <c r="C4342" s="218"/>
      <c r="D4342" s="219"/>
      <c r="E4342" s="208" t="str">
        <f xml:space="preserve"> Calc!E$1739</f>
        <v xml:space="preserve">Ofwat - PR24 Third party services revenue adjustment not eligible for tax uplift in 2027-28 CPIH FYA prices (Business retail) </v>
      </c>
      <c r="F4342" s="209">
        <f xml:space="preserve"> Calc!F$1739</f>
        <v>0</v>
      </c>
      <c r="G4342" s="208" t="str">
        <f xml:space="preserve"> Calc!G$1739</f>
        <v>£m</v>
      </c>
      <c r="H4342" s="209"/>
    </row>
    <row r="4343" spans="1:8" hidden="1" outlineLevel="2" x14ac:dyDescent="0.2">
      <c r="A4343" s="3"/>
      <c r="B4343" s="3"/>
      <c r="C4343" s="10"/>
      <c r="D4343" s="11"/>
      <c r="E4343" s="211" t="s">
        <v>263</v>
      </c>
      <c r="F4343" s="212">
        <f xml:space="preserve"> INDEX( $F$4335:$F$4342,MATCH("*(ADDN2)*", $E$4335:$E$4342,0 ))</f>
        <v>0</v>
      </c>
      <c r="G4343" s="211" t="s">
        <v>199</v>
      </c>
      <c r="H4343" s="4"/>
    </row>
    <row r="4344" spans="1:8" hidden="1" outlineLevel="2" x14ac:dyDescent="0.2"/>
    <row r="4345" spans="1:8" hidden="1" outlineLevel="2" x14ac:dyDescent="0.2"/>
    <row r="4346" spans="1:8" hidden="1" outlineLevel="2" x14ac:dyDescent="0.2">
      <c r="B4346" s="33" t="s">
        <v>430</v>
      </c>
    </row>
    <row r="4347" spans="1:8" s="208" customFormat="1" hidden="1" outlineLevel="2" x14ac:dyDescent="0.2">
      <c r="A4347" s="217"/>
      <c r="B4347" s="217"/>
      <c r="C4347" s="218"/>
      <c r="D4347" s="219"/>
      <c r="E4347" s="208" t="str">
        <f xml:space="preserve"> Calc!E$1759</f>
        <v xml:space="preserve">Ofwat - PR24 Cost of new debt revenue adjustment not eligible for tax uplift in 2027-28 CPIH FYA prices (WR) </v>
      </c>
      <c r="F4347" s="209">
        <f xml:space="preserve"> Calc!F$1759</f>
        <v>0</v>
      </c>
      <c r="G4347" s="208" t="str">
        <f xml:space="preserve"> Calc!G$1759</f>
        <v>£m</v>
      </c>
      <c r="H4347" s="209"/>
    </row>
    <row r="4348" spans="1:8" s="208" customFormat="1" hidden="1" outlineLevel="2" x14ac:dyDescent="0.2">
      <c r="A4348" s="217"/>
      <c r="B4348" s="217"/>
      <c r="C4348" s="218"/>
      <c r="D4348" s="219"/>
      <c r="E4348" s="208" t="str">
        <f xml:space="preserve"> Calc!E$1760</f>
        <v xml:space="preserve">Ofwat - PR24 Cost of new debt revenue adjustment not eligible for tax uplift in 2027-28 CPIH FYA prices (WN) </v>
      </c>
      <c r="F4348" s="209">
        <f xml:space="preserve"> Calc!F$1760</f>
        <v>0</v>
      </c>
      <c r="G4348" s="208" t="str">
        <f xml:space="preserve"> Calc!G$1760</f>
        <v>£m</v>
      </c>
      <c r="H4348" s="209"/>
    </row>
    <row r="4349" spans="1:8" s="208" customFormat="1" hidden="1" outlineLevel="2" x14ac:dyDescent="0.2">
      <c r="A4349" s="217"/>
      <c r="B4349" s="217"/>
      <c r="C4349" s="218"/>
      <c r="D4349" s="219"/>
      <c r="E4349" s="208" t="str">
        <f xml:space="preserve"> Calc!E$1761</f>
        <v xml:space="preserve">Ofwat - PR24 Cost of new debt revenue adjustment not eligible for tax uplift in 2027-28 CPIH FYA prices (WWN) </v>
      </c>
      <c r="F4349" s="209">
        <f xml:space="preserve"> Calc!F$1761</f>
        <v>0</v>
      </c>
      <c r="G4349" s="208" t="str">
        <f xml:space="preserve"> Calc!G$1761</f>
        <v>£m</v>
      </c>
      <c r="H4349" s="209"/>
    </row>
    <row r="4350" spans="1:8" s="208" customFormat="1" hidden="1" outlineLevel="2" x14ac:dyDescent="0.2">
      <c r="A4350" s="217"/>
      <c r="B4350" s="217"/>
      <c r="C4350" s="218"/>
      <c r="D4350" s="219"/>
      <c r="E4350" s="208" t="str">
        <f xml:space="preserve"> Calc!E$1762</f>
        <v xml:space="preserve">Ofwat - PR24 Cost of new debt revenue adjustment not eligible for tax uplift in 2027-28 CPIH FYA prices (BR) </v>
      </c>
      <c r="F4350" s="209">
        <f xml:space="preserve"> Calc!F$1762</f>
        <v>0</v>
      </c>
      <c r="G4350" s="208" t="str">
        <f xml:space="preserve"> Calc!G$1762</f>
        <v>£m</v>
      </c>
      <c r="H4350" s="209"/>
    </row>
    <row r="4351" spans="1:8" s="208" customFormat="1" hidden="1" outlineLevel="2" x14ac:dyDescent="0.2">
      <c r="A4351" s="217"/>
      <c r="B4351" s="217"/>
      <c r="C4351" s="218"/>
      <c r="D4351" s="219"/>
      <c r="E4351" s="208" t="str">
        <f xml:space="preserve"> Calc!E$1763</f>
        <v xml:space="preserve">Ofwat - PR24 Cost of new debt revenue adjustment not eligible for tax uplift in 2027-28 CPIH FYA prices (ADDN1) </v>
      </c>
      <c r="F4351" s="209">
        <f xml:space="preserve"> Calc!F$1763</f>
        <v>0</v>
      </c>
      <c r="G4351" s="208" t="str">
        <f xml:space="preserve"> Calc!G$1763</f>
        <v>£m</v>
      </c>
      <c r="H4351" s="209"/>
    </row>
    <row r="4352" spans="1:8" s="208" customFormat="1" hidden="1" outlineLevel="2" x14ac:dyDescent="0.2">
      <c r="A4352" s="217"/>
      <c r="B4352" s="217"/>
      <c r="C4352" s="218"/>
      <c r="D4352" s="219"/>
      <c r="E4352" s="208" t="str">
        <f xml:space="preserve"> Calc!E$1764</f>
        <v xml:space="preserve">Ofwat - PR24 Cost of new debt revenue adjustment not eligible for tax uplift in 2027-28 CPIH FYA prices (ADDN2) </v>
      </c>
      <c r="F4352" s="209">
        <f xml:space="preserve"> Calc!F$1764</f>
        <v>0</v>
      </c>
      <c r="G4352" s="208" t="str">
        <f xml:space="preserve"> Calc!G$1764</f>
        <v>£m</v>
      </c>
      <c r="H4352" s="209"/>
    </row>
    <row r="4353" spans="1:8" s="208" customFormat="1" hidden="1" outlineLevel="2" x14ac:dyDescent="0.2">
      <c r="A4353" s="217"/>
      <c r="B4353" s="217"/>
      <c r="C4353" s="218"/>
      <c r="D4353" s="219"/>
      <c r="E4353" s="208" t="str">
        <f xml:space="preserve"> Calc!E$1765</f>
        <v xml:space="preserve">Ofwat - PR24 Cost of new debt revenue adjustment not eligible for tax uplift in 2027-28 CPIH FYA prices (Residential retail) </v>
      </c>
      <c r="F4353" s="209">
        <f xml:space="preserve"> Calc!F$1765</f>
        <v>0</v>
      </c>
      <c r="G4353" s="208" t="str">
        <f xml:space="preserve"> Calc!G$1765</f>
        <v>£m</v>
      </c>
      <c r="H4353" s="209"/>
    </row>
    <row r="4354" spans="1:8" s="208" customFormat="1" hidden="1" outlineLevel="2" x14ac:dyDescent="0.2">
      <c r="A4354" s="217"/>
      <c r="B4354" s="217"/>
      <c r="C4354" s="218"/>
      <c r="D4354" s="219"/>
      <c r="E4354" s="208" t="str">
        <f xml:space="preserve"> Calc!E$1766</f>
        <v xml:space="preserve">Ofwat - PR24 Cost of new debt revenue adjustment not eligible for tax uplift in 2027-28 CPIH FYA prices (Business retail) </v>
      </c>
      <c r="F4354" s="209">
        <f xml:space="preserve"> Calc!F$1766</f>
        <v>0</v>
      </c>
      <c r="G4354" s="208" t="str">
        <f xml:space="preserve"> Calc!G$1766</f>
        <v>£m</v>
      </c>
      <c r="H4354" s="209"/>
    </row>
    <row r="4355" spans="1:8" hidden="1" outlineLevel="2" x14ac:dyDescent="0.2">
      <c r="A4355" s="3"/>
      <c r="B4355" s="3"/>
      <c r="C4355" s="10"/>
      <c r="D4355" s="11"/>
      <c r="E4355" s="211" t="s">
        <v>430</v>
      </c>
      <c r="F4355" s="212">
        <f xml:space="preserve"> INDEX( $F$4347:$F$4354,MATCH("*(ADDN2)*", $E$4347:$E$4354,0 ))</f>
        <v>0</v>
      </c>
      <c r="G4355" s="211" t="s">
        <v>199</v>
      </c>
      <c r="H4355" s="4"/>
    </row>
    <row r="4356" spans="1:8" hidden="1" outlineLevel="2" x14ac:dyDescent="0.2"/>
    <row r="4357" spans="1:8" hidden="1" outlineLevel="2" x14ac:dyDescent="0.2"/>
    <row r="4358" spans="1:8" hidden="1" outlineLevel="2" x14ac:dyDescent="0.2">
      <c r="B4358" s="33" t="s">
        <v>1595</v>
      </c>
    </row>
    <row r="4359" spans="1:8" s="208" customFormat="1" hidden="1" outlineLevel="2" x14ac:dyDescent="0.2">
      <c r="A4359" s="217"/>
      <c r="B4359" s="217"/>
      <c r="C4359" s="218"/>
      <c r="D4359" s="219"/>
      <c r="E4359" s="208" t="str">
        <f xml:space="preserve"> Calc!E$1813</f>
        <v xml:space="preserve">Ofwat - PR24 Totex costs revenue adjustment not eligible for tax uplift in 2027-28 CPIH FYA prices (WR) </v>
      </c>
      <c r="F4359" s="209">
        <f xml:space="preserve"> Calc!F$1813</f>
        <v>0</v>
      </c>
      <c r="G4359" s="208" t="str">
        <f xml:space="preserve"> Calc!G$1813</f>
        <v>£m</v>
      </c>
      <c r="H4359" s="209"/>
    </row>
    <row r="4360" spans="1:8" s="208" customFormat="1" hidden="1" outlineLevel="2" x14ac:dyDescent="0.2">
      <c r="A4360" s="217"/>
      <c r="B4360" s="217"/>
      <c r="C4360" s="218"/>
      <c r="D4360" s="219"/>
      <c r="E4360" s="208" t="str">
        <f xml:space="preserve"> Calc!E$1814</f>
        <v xml:space="preserve">Ofwat - PR24 Totex costs revenue adjustment not eligible for tax uplift in 2027-28 CPIH FYA prices (WN) </v>
      </c>
      <c r="F4360" s="209">
        <f xml:space="preserve"> Calc!F$1814</f>
        <v>0</v>
      </c>
      <c r="G4360" s="208" t="str">
        <f xml:space="preserve"> Calc!G$1814</f>
        <v>£m</v>
      </c>
      <c r="H4360" s="209"/>
    </row>
    <row r="4361" spans="1:8" s="208" customFormat="1" hidden="1" outlineLevel="2" x14ac:dyDescent="0.2">
      <c r="A4361" s="217"/>
      <c r="B4361" s="217"/>
      <c r="C4361" s="218"/>
      <c r="D4361" s="219"/>
      <c r="E4361" s="208" t="str">
        <f xml:space="preserve"> Calc!E$1815</f>
        <v xml:space="preserve">Ofwat - PR24 Totex costs revenue adjustment not eligible for tax uplift in 2027-28 CPIH FYA prices (WWN) </v>
      </c>
      <c r="F4361" s="209">
        <f xml:space="preserve"> Calc!F$1815</f>
        <v>0</v>
      </c>
      <c r="G4361" s="208" t="str">
        <f xml:space="preserve"> Calc!G$1815</f>
        <v>£m</v>
      </c>
      <c r="H4361" s="209"/>
    </row>
    <row r="4362" spans="1:8" s="208" customFormat="1" hidden="1" outlineLevel="2" x14ac:dyDescent="0.2">
      <c r="A4362" s="217"/>
      <c r="B4362" s="217"/>
      <c r="C4362" s="218"/>
      <c r="D4362" s="219"/>
      <c r="E4362" s="208" t="str">
        <f xml:space="preserve"> Calc!E$1816</f>
        <v xml:space="preserve">Ofwat - PR24 Totex costs revenue adjustment not eligible for tax uplift in 2027-28 CPIH FYA prices (BR) </v>
      </c>
      <c r="F4362" s="209">
        <f xml:space="preserve"> Calc!F$1816</f>
        <v>0</v>
      </c>
      <c r="G4362" s="208" t="str">
        <f xml:space="preserve"> Calc!G$1816</f>
        <v>£m</v>
      </c>
      <c r="H4362" s="209"/>
    </row>
    <row r="4363" spans="1:8" s="208" customFormat="1" hidden="1" outlineLevel="2" x14ac:dyDescent="0.2">
      <c r="A4363" s="217"/>
      <c r="B4363" s="217"/>
      <c r="C4363" s="218"/>
      <c r="D4363" s="219"/>
      <c r="E4363" s="208" t="str">
        <f xml:space="preserve"> Calc!E$1817</f>
        <v xml:space="preserve">Ofwat - PR24 Totex costs revenue adjustment not eligible for tax uplift in 2027-28 CPIH FYA prices (ADDN1) </v>
      </c>
      <c r="F4363" s="209">
        <f xml:space="preserve"> Calc!F$1817</f>
        <v>0</v>
      </c>
      <c r="G4363" s="208" t="str">
        <f xml:space="preserve"> Calc!G$1817</f>
        <v>£m</v>
      </c>
      <c r="H4363" s="209"/>
    </row>
    <row r="4364" spans="1:8" s="208" customFormat="1" hidden="1" outlineLevel="2" x14ac:dyDescent="0.2">
      <c r="A4364" s="217"/>
      <c r="B4364" s="217"/>
      <c r="C4364" s="218"/>
      <c r="D4364" s="219"/>
      <c r="E4364" s="208" t="str">
        <f xml:space="preserve"> Calc!E$1818</f>
        <v xml:space="preserve">Ofwat - PR24 Totex costs revenue adjustment not eligible for tax uplift in 2027-28 CPIH FYA prices (ADDN2) </v>
      </c>
      <c r="F4364" s="209">
        <f xml:space="preserve"> Calc!F$1818</f>
        <v>0</v>
      </c>
      <c r="G4364" s="208" t="str">
        <f xml:space="preserve"> Calc!G$1818</f>
        <v>£m</v>
      </c>
      <c r="H4364" s="209"/>
    </row>
    <row r="4365" spans="1:8" s="208" customFormat="1" hidden="1" outlineLevel="2" x14ac:dyDescent="0.2">
      <c r="A4365" s="217"/>
      <c r="B4365" s="217"/>
      <c r="C4365" s="218"/>
      <c r="D4365" s="219"/>
      <c r="E4365" s="208" t="str">
        <f xml:space="preserve"> Calc!E$1819</f>
        <v xml:space="preserve">Ofwat - PR24 Totex costs revenue adjustment not eligible for tax uplift in 2027-28 CPIH FYA prices (Residential retail) </v>
      </c>
      <c r="F4365" s="209">
        <f xml:space="preserve"> Calc!F$1819</f>
        <v>0</v>
      </c>
      <c r="G4365" s="208" t="str">
        <f xml:space="preserve"> Calc!G$1819</f>
        <v>£m</v>
      </c>
      <c r="H4365" s="209"/>
    </row>
    <row r="4366" spans="1:8" s="208" customFormat="1" hidden="1" outlineLevel="2" x14ac:dyDescent="0.2">
      <c r="A4366" s="217"/>
      <c r="B4366" s="217"/>
      <c r="C4366" s="218"/>
      <c r="D4366" s="219"/>
      <c r="E4366" s="208" t="str">
        <f xml:space="preserve"> Calc!E$1820</f>
        <v xml:space="preserve">Ofwat - PR24 Totex costs revenue adjustment not eligible for tax uplift in 2027-28 CPIH FYA prices (Business retail) </v>
      </c>
      <c r="F4366" s="209">
        <f xml:space="preserve"> Calc!F$1820</f>
        <v>0</v>
      </c>
      <c r="G4366" s="208" t="str">
        <f xml:space="preserve"> Calc!G$1820</f>
        <v>£m</v>
      </c>
      <c r="H4366" s="209"/>
    </row>
    <row r="4367" spans="1:8" hidden="1" outlineLevel="2" x14ac:dyDescent="0.2">
      <c r="A4367" s="3"/>
      <c r="B4367" s="3"/>
      <c r="C4367" s="10"/>
      <c r="D4367" s="11"/>
      <c r="E4367" s="211" t="s">
        <v>1595</v>
      </c>
      <c r="F4367" s="212">
        <f xml:space="preserve"> INDEX( $F$4359:$F$4366,MATCH("*(ADDN2)*", $E$4359:$E$4366,0 ))</f>
        <v>0</v>
      </c>
      <c r="G4367" s="211" t="s">
        <v>199</v>
      </c>
      <c r="H4367" s="4"/>
    </row>
    <row r="4368" spans="1:8" hidden="1" outlineLevel="2" x14ac:dyDescent="0.2"/>
    <row r="4369" spans="1:8" hidden="1" outlineLevel="2" x14ac:dyDescent="0.2"/>
    <row r="4370" spans="1:8" hidden="1" outlineLevel="2" x14ac:dyDescent="0.2">
      <c r="B4370" s="33" t="s">
        <v>1967</v>
      </c>
    </row>
    <row r="4371" spans="1:8" s="208" customFormat="1" hidden="1" outlineLevel="2" x14ac:dyDescent="0.2">
      <c r="A4371" s="217"/>
      <c r="B4371" s="217"/>
      <c r="C4371" s="218"/>
      <c r="D4371" s="219"/>
      <c r="E4371" s="208" t="str">
        <f xml:space="preserve"> Calc!E$1840</f>
        <v xml:space="preserve">Ofwat - PR24 Tax revenue adjustment not eligible for tax uplift in 2027-28 CPIH FYA prices (WR) </v>
      </c>
      <c r="F4371" s="209">
        <f xml:space="preserve"> Calc!F$1840</f>
        <v>0</v>
      </c>
      <c r="G4371" s="208" t="str">
        <f xml:space="preserve"> Calc!G$1840</f>
        <v>£m</v>
      </c>
      <c r="H4371" s="209"/>
    </row>
    <row r="4372" spans="1:8" s="208" customFormat="1" hidden="1" outlineLevel="2" x14ac:dyDescent="0.2">
      <c r="A4372" s="217"/>
      <c r="B4372" s="217"/>
      <c r="C4372" s="218"/>
      <c r="D4372" s="219"/>
      <c r="E4372" s="208" t="str">
        <f xml:space="preserve"> Calc!E$1841</f>
        <v xml:space="preserve">Ofwat - PR24 Tax revenue adjustment not eligible for tax uplift in 2027-28 CPIH FYA prices (WN) </v>
      </c>
      <c r="F4372" s="209">
        <f xml:space="preserve"> Calc!F$1841</f>
        <v>0</v>
      </c>
      <c r="G4372" s="208" t="str">
        <f xml:space="preserve"> Calc!G$1841</f>
        <v>£m</v>
      </c>
      <c r="H4372" s="209"/>
    </row>
    <row r="4373" spans="1:8" s="208" customFormat="1" hidden="1" outlineLevel="2" x14ac:dyDescent="0.2">
      <c r="A4373" s="217"/>
      <c r="B4373" s="217"/>
      <c r="C4373" s="218"/>
      <c r="D4373" s="219"/>
      <c r="E4373" s="208" t="str">
        <f xml:space="preserve"> Calc!E$1842</f>
        <v xml:space="preserve">Ofwat - PR24 Tax revenue adjustment not eligible for tax uplift in 2027-28 CPIH FYA prices (WWN) </v>
      </c>
      <c r="F4373" s="209">
        <f xml:space="preserve"> Calc!F$1842</f>
        <v>0</v>
      </c>
      <c r="G4373" s="208" t="str">
        <f xml:space="preserve"> Calc!G$1842</f>
        <v>£m</v>
      </c>
      <c r="H4373" s="209"/>
    </row>
    <row r="4374" spans="1:8" s="208" customFormat="1" hidden="1" outlineLevel="2" x14ac:dyDescent="0.2">
      <c r="A4374" s="217"/>
      <c r="B4374" s="217"/>
      <c r="C4374" s="218"/>
      <c r="D4374" s="219"/>
      <c r="E4374" s="208" t="str">
        <f xml:space="preserve"> Calc!E$1843</f>
        <v xml:space="preserve">Ofwat - PR24 Tax revenue adjustment not eligible for tax uplift in 2027-28 CPIH FYA prices (BR) </v>
      </c>
      <c r="F4374" s="209">
        <f xml:space="preserve"> Calc!F$1843</f>
        <v>0</v>
      </c>
      <c r="G4374" s="208" t="str">
        <f xml:space="preserve"> Calc!G$1843</f>
        <v>£m</v>
      </c>
      <c r="H4374" s="209"/>
    </row>
    <row r="4375" spans="1:8" s="208" customFormat="1" hidden="1" outlineLevel="2" x14ac:dyDescent="0.2">
      <c r="A4375" s="217"/>
      <c r="B4375" s="217"/>
      <c r="C4375" s="218"/>
      <c r="D4375" s="219"/>
      <c r="E4375" s="208" t="str">
        <f xml:space="preserve"> Calc!E$1844</f>
        <v xml:space="preserve">Ofwat - PR24 Tax revenue adjustment not eligible for tax uplift in 2027-28 CPIH FYA prices (ADDN1) </v>
      </c>
      <c r="F4375" s="209">
        <f xml:space="preserve"> Calc!F$1844</f>
        <v>0</v>
      </c>
      <c r="G4375" s="208" t="str">
        <f xml:space="preserve"> Calc!G$1844</f>
        <v>£m</v>
      </c>
      <c r="H4375" s="209"/>
    </row>
    <row r="4376" spans="1:8" s="208" customFormat="1" hidden="1" outlineLevel="2" x14ac:dyDescent="0.2">
      <c r="A4376" s="217"/>
      <c r="B4376" s="217"/>
      <c r="C4376" s="218"/>
      <c r="D4376" s="219"/>
      <c r="E4376" s="208" t="str">
        <f xml:space="preserve"> Calc!E$1845</f>
        <v xml:space="preserve">Ofwat - PR24 Tax revenue adjustment not eligible for tax uplift in 2027-28 CPIH FYA prices (ADDN2) </v>
      </c>
      <c r="F4376" s="209">
        <f xml:space="preserve"> Calc!F$1845</f>
        <v>0</v>
      </c>
      <c r="G4376" s="208" t="str">
        <f xml:space="preserve"> Calc!G$1845</f>
        <v>£m</v>
      </c>
      <c r="H4376" s="209"/>
    </row>
    <row r="4377" spans="1:8" s="208" customFormat="1" hidden="1" outlineLevel="2" x14ac:dyDescent="0.2">
      <c r="A4377" s="217"/>
      <c r="B4377" s="217"/>
      <c r="C4377" s="218"/>
      <c r="D4377" s="219"/>
      <c r="E4377" s="208" t="str">
        <f xml:space="preserve"> Calc!E$1846</f>
        <v xml:space="preserve">Ofwat - PR24 Tax revenue adjustment not eligible for tax uplift in 2027-28 CPIH FYA prices (Residential retail) </v>
      </c>
      <c r="F4377" s="209">
        <f xml:space="preserve"> Calc!F$1846</f>
        <v>0</v>
      </c>
      <c r="G4377" s="208" t="str">
        <f xml:space="preserve"> Calc!G$1846</f>
        <v>£m</v>
      </c>
      <c r="H4377" s="209"/>
    </row>
    <row r="4378" spans="1:8" s="208" customFormat="1" hidden="1" outlineLevel="2" x14ac:dyDescent="0.2">
      <c r="A4378" s="217"/>
      <c r="B4378" s="217"/>
      <c r="C4378" s="218"/>
      <c r="D4378" s="219"/>
      <c r="E4378" s="208" t="str">
        <f xml:space="preserve"> Calc!E$1847</f>
        <v xml:space="preserve">Ofwat - PR24 Tax revenue adjustment not eligible for tax uplift in 2027-28 CPIH FYA prices (Business retail) </v>
      </c>
      <c r="F4378" s="209">
        <f xml:space="preserve"> Calc!F$1847</f>
        <v>0</v>
      </c>
      <c r="G4378" s="208" t="str">
        <f xml:space="preserve"> Calc!G$1847</f>
        <v>£m</v>
      </c>
      <c r="H4378" s="209"/>
    </row>
    <row r="4379" spans="1:8" hidden="1" outlineLevel="2" x14ac:dyDescent="0.2">
      <c r="A4379" s="3"/>
      <c r="B4379" s="3"/>
      <c r="C4379" s="10"/>
      <c r="D4379" s="11"/>
      <c r="E4379" s="211" t="s">
        <v>1967</v>
      </c>
      <c r="F4379" s="212">
        <f xml:space="preserve"> INDEX( $F$4371:$F$4378,MATCH("*(ADDN2)*", $E$4371:$E$4378,0 ))</f>
        <v>0</v>
      </c>
      <c r="G4379" s="211" t="s">
        <v>199</v>
      </c>
      <c r="H4379" s="4"/>
    </row>
    <row r="4380" spans="1:8" hidden="1" outlineLevel="2" x14ac:dyDescent="0.2"/>
    <row r="4381" spans="1:8" hidden="1" outlineLevel="2" x14ac:dyDescent="0.2"/>
    <row r="4382" spans="1:8" hidden="1" outlineLevel="2" x14ac:dyDescent="0.2">
      <c r="B4382" s="33" t="s">
        <v>1171</v>
      </c>
    </row>
    <row r="4383" spans="1:8" s="208" customFormat="1" hidden="1" outlineLevel="2" x14ac:dyDescent="0.2">
      <c r="A4383" s="217"/>
      <c r="B4383" s="217"/>
      <c r="C4383" s="218"/>
      <c r="D4383" s="219"/>
      <c r="E4383" s="208" t="str">
        <f xml:space="preserve"> Calc!E$1867</f>
        <v xml:space="preserve">Ofwat - PR24 Real price effects revenue adjustment not eligible for tax uplift in 2027-28 CPIH FYA prices (WR) </v>
      </c>
      <c r="F4383" s="209">
        <f xml:space="preserve"> Calc!F$1867</f>
        <v>0</v>
      </c>
      <c r="G4383" s="208" t="str">
        <f xml:space="preserve"> Calc!G$1867</f>
        <v>£m</v>
      </c>
      <c r="H4383" s="209"/>
    </row>
    <row r="4384" spans="1:8" s="208" customFormat="1" hidden="1" outlineLevel="2" x14ac:dyDescent="0.2">
      <c r="A4384" s="217"/>
      <c r="B4384" s="217"/>
      <c r="C4384" s="218"/>
      <c r="D4384" s="219"/>
      <c r="E4384" s="208" t="str">
        <f xml:space="preserve"> Calc!E$1868</f>
        <v xml:space="preserve">Ofwat - PR24 Real price effects revenue adjustment not eligible for tax uplift in 2027-28 CPIH FYA prices (WN) </v>
      </c>
      <c r="F4384" s="209">
        <f xml:space="preserve"> Calc!F$1868</f>
        <v>0</v>
      </c>
      <c r="G4384" s="208" t="str">
        <f xml:space="preserve"> Calc!G$1868</f>
        <v>£m</v>
      </c>
      <c r="H4384" s="209"/>
    </row>
    <row r="4385" spans="1:8" s="208" customFormat="1" hidden="1" outlineLevel="2" x14ac:dyDescent="0.2">
      <c r="A4385" s="217"/>
      <c r="B4385" s="217"/>
      <c r="C4385" s="218"/>
      <c r="D4385" s="219"/>
      <c r="E4385" s="208" t="str">
        <f xml:space="preserve"> Calc!E$1869</f>
        <v xml:space="preserve">Ofwat - PR24 Real price effects revenue adjustment not eligible for tax uplift in 2027-28 CPIH FYA prices (WWN) </v>
      </c>
      <c r="F4385" s="209">
        <f xml:space="preserve"> Calc!F$1869</f>
        <v>0</v>
      </c>
      <c r="G4385" s="208" t="str">
        <f xml:space="preserve"> Calc!G$1869</f>
        <v>£m</v>
      </c>
      <c r="H4385" s="209"/>
    </row>
    <row r="4386" spans="1:8" s="208" customFormat="1" hidden="1" outlineLevel="2" x14ac:dyDescent="0.2">
      <c r="A4386" s="217"/>
      <c r="B4386" s="217"/>
      <c r="C4386" s="218"/>
      <c r="D4386" s="219"/>
      <c r="E4386" s="208" t="str">
        <f xml:space="preserve"> Calc!E$1870</f>
        <v xml:space="preserve">Ofwat - PR24 Real price effects revenue adjustment not eligible for tax uplift in 2027-28 CPIH FYA prices (BR) </v>
      </c>
      <c r="F4386" s="209">
        <f xml:space="preserve"> Calc!F$1870</f>
        <v>0</v>
      </c>
      <c r="G4386" s="208" t="str">
        <f xml:space="preserve"> Calc!G$1870</f>
        <v>£m</v>
      </c>
      <c r="H4386" s="209"/>
    </row>
    <row r="4387" spans="1:8" s="208" customFormat="1" hidden="1" outlineLevel="2" x14ac:dyDescent="0.2">
      <c r="A4387" s="217"/>
      <c r="B4387" s="217"/>
      <c r="C4387" s="218"/>
      <c r="D4387" s="219"/>
      <c r="E4387" s="208" t="str">
        <f xml:space="preserve"> Calc!E$1871</f>
        <v xml:space="preserve">Ofwat - PR24 Real price effects revenue adjustment not eligible for tax uplift in 2027-28 CPIH FYA prices (ADDN1) </v>
      </c>
      <c r="F4387" s="209">
        <f xml:space="preserve"> Calc!F$1871</f>
        <v>0</v>
      </c>
      <c r="G4387" s="208" t="str">
        <f xml:space="preserve"> Calc!G$1871</f>
        <v>£m</v>
      </c>
      <c r="H4387" s="209"/>
    </row>
    <row r="4388" spans="1:8" s="208" customFormat="1" hidden="1" outlineLevel="2" x14ac:dyDescent="0.2">
      <c r="A4388" s="217"/>
      <c r="B4388" s="217"/>
      <c r="C4388" s="218"/>
      <c r="D4388" s="219"/>
      <c r="E4388" s="208" t="str">
        <f xml:space="preserve"> Calc!E$1872</f>
        <v xml:space="preserve">Ofwat - PR24 Real price effects revenue adjustment not eligible for tax uplift in 2027-28 CPIH FYA prices (ADDN2) </v>
      </c>
      <c r="F4388" s="209">
        <f xml:space="preserve"> Calc!F$1872</f>
        <v>0</v>
      </c>
      <c r="G4388" s="208" t="str">
        <f xml:space="preserve"> Calc!G$1872</f>
        <v>£m</v>
      </c>
      <c r="H4388" s="209"/>
    </row>
    <row r="4389" spans="1:8" s="208" customFormat="1" hidden="1" outlineLevel="2" x14ac:dyDescent="0.2">
      <c r="A4389" s="217"/>
      <c r="B4389" s="217"/>
      <c r="C4389" s="218"/>
      <c r="D4389" s="219"/>
      <c r="E4389" s="208" t="str">
        <f xml:space="preserve"> Calc!E$1873</f>
        <v xml:space="preserve">Ofwat - PR24 Real price effects revenue adjustment not eligible for tax uplift in 2027-28 CPIH FYA prices (Residential retail) </v>
      </c>
      <c r="F4389" s="209">
        <f xml:space="preserve"> Calc!F$1873</f>
        <v>0</v>
      </c>
      <c r="G4389" s="208" t="str">
        <f xml:space="preserve"> Calc!G$1873</f>
        <v>£m</v>
      </c>
      <c r="H4389" s="209"/>
    </row>
    <row r="4390" spans="1:8" s="208" customFormat="1" hidden="1" outlineLevel="2" x14ac:dyDescent="0.2">
      <c r="A4390" s="217"/>
      <c r="B4390" s="217"/>
      <c r="C4390" s="218"/>
      <c r="D4390" s="219"/>
      <c r="E4390" s="208" t="str">
        <f xml:space="preserve"> Calc!E$1874</f>
        <v xml:space="preserve">Ofwat - PR24 Real price effects revenue adjustment not eligible for tax uplift in 2027-28 CPIH FYA prices (Business retail) </v>
      </c>
      <c r="F4390" s="209">
        <f xml:space="preserve"> Calc!F$1874</f>
        <v>0</v>
      </c>
      <c r="G4390" s="208" t="str">
        <f xml:space="preserve"> Calc!G$1874</f>
        <v>£m</v>
      </c>
      <c r="H4390" s="209"/>
    </row>
    <row r="4391" spans="1:8" hidden="1" outlineLevel="2" x14ac:dyDescent="0.2">
      <c r="A4391" s="3"/>
      <c r="B4391" s="3"/>
      <c r="C4391" s="10"/>
      <c r="D4391" s="11"/>
      <c r="E4391" s="211" t="s">
        <v>1171</v>
      </c>
      <c r="F4391" s="212">
        <f xml:space="preserve"> INDEX( $F$4383:$F$4390,MATCH("*(ADDN2)*", $E$4383:$E$4390,0 ))</f>
        <v>0</v>
      </c>
      <c r="G4391" s="211" t="s">
        <v>199</v>
      </c>
      <c r="H4391" s="4"/>
    </row>
    <row r="4392" spans="1:8" hidden="1" outlineLevel="2" x14ac:dyDescent="0.2"/>
    <row r="4393" spans="1:8" hidden="1" outlineLevel="2" x14ac:dyDescent="0.2"/>
    <row r="4394" spans="1:8" hidden="1" outlineLevel="2" x14ac:dyDescent="0.2">
      <c r="B4394" s="33" t="s">
        <v>2907</v>
      </c>
    </row>
    <row r="4395" spans="1:8" s="208" customFormat="1" hidden="1" outlineLevel="2" x14ac:dyDescent="0.2">
      <c r="A4395" s="217"/>
      <c r="B4395" s="217"/>
      <c r="C4395" s="218"/>
      <c r="D4395" s="219"/>
      <c r="E4395" s="208" t="str">
        <f xml:space="preserve"> Calc!E$1894</f>
        <v xml:space="preserve">Ofwat - PR24 Major projects revenue adjustment not eligible for tax uplift in 2027-28 CPIH FYA prices (WR) </v>
      </c>
      <c r="F4395" s="209">
        <f xml:space="preserve"> Calc!F$1894</f>
        <v>0</v>
      </c>
      <c r="G4395" s="208" t="str">
        <f xml:space="preserve"> Calc!G$1894</f>
        <v>£m</v>
      </c>
      <c r="H4395" s="209"/>
    </row>
    <row r="4396" spans="1:8" s="208" customFormat="1" hidden="1" outlineLevel="2" x14ac:dyDescent="0.2">
      <c r="A4396" s="217"/>
      <c r="B4396" s="217"/>
      <c r="C4396" s="218"/>
      <c r="D4396" s="219"/>
      <c r="E4396" s="208" t="str">
        <f xml:space="preserve"> Calc!E$1895</f>
        <v xml:space="preserve">Ofwat - PR24 Major projects revenue adjustment not eligible for tax uplift in 2027-28 CPIH FYA prices (WN) </v>
      </c>
      <c r="F4396" s="209">
        <f xml:space="preserve"> Calc!F$1895</f>
        <v>0</v>
      </c>
      <c r="G4396" s="208" t="str">
        <f xml:space="preserve"> Calc!G$1895</f>
        <v>£m</v>
      </c>
      <c r="H4396" s="209"/>
    </row>
    <row r="4397" spans="1:8" s="208" customFormat="1" hidden="1" outlineLevel="2" x14ac:dyDescent="0.2">
      <c r="A4397" s="217"/>
      <c r="B4397" s="217"/>
      <c r="C4397" s="218"/>
      <c r="D4397" s="219"/>
      <c r="E4397" s="208" t="str">
        <f xml:space="preserve"> Calc!E$1896</f>
        <v xml:space="preserve">Ofwat - PR24 Major projects revenue adjustment not eligible for tax uplift in 2027-28 CPIH FYA prices (WWN) </v>
      </c>
      <c r="F4397" s="209">
        <f xml:space="preserve"> Calc!F$1896</f>
        <v>0</v>
      </c>
      <c r="G4397" s="208" t="str">
        <f xml:space="preserve"> Calc!G$1896</f>
        <v>£m</v>
      </c>
      <c r="H4397" s="209"/>
    </row>
    <row r="4398" spans="1:8" s="208" customFormat="1" hidden="1" outlineLevel="2" x14ac:dyDescent="0.2">
      <c r="A4398" s="217"/>
      <c r="B4398" s="217"/>
      <c r="C4398" s="218"/>
      <c r="D4398" s="219"/>
      <c r="E4398" s="208" t="str">
        <f xml:space="preserve"> Calc!E$1897</f>
        <v xml:space="preserve">Ofwat - PR24 Major projects revenue adjustment not eligible for tax uplift in 2027-28 CPIH FYA prices (BR) </v>
      </c>
      <c r="F4398" s="209">
        <f xml:space="preserve"> Calc!F$1897</f>
        <v>0</v>
      </c>
      <c r="G4398" s="208" t="str">
        <f xml:space="preserve"> Calc!G$1897</f>
        <v>£m</v>
      </c>
      <c r="H4398" s="209"/>
    </row>
    <row r="4399" spans="1:8" s="208" customFormat="1" hidden="1" outlineLevel="2" x14ac:dyDescent="0.2">
      <c r="A4399" s="217"/>
      <c r="B4399" s="217"/>
      <c r="C4399" s="218"/>
      <c r="D4399" s="219"/>
      <c r="E4399" s="208" t="str">
        <f xml:space="preserve"> Calc!E$1898</f>
        <v xml:space="preserve">Ofwat - PR24 Major projects revenue adjustment not eligible for tax uplift in 2027-28 CPIH FYA prices (ADDN1) </v>
      </c>
      <c r="F4399" s="209">
        <f xml:space="preserve"> Calc!F$1898</f>
        <v>0</v>
      </c>
      <c r="G4399" s="208" t="str">
        <f xml:space="preserve"> Calc!G$1898</f>
        <v>£m</v>
      </c>
      <c r="H4399" s="209"/>
    </row>
    <row r="4400" spans="1:8" s="208" customFormat="1" hidden="1" outlineLevel="2" x14ac:dyDescent="0.2">
      <c r="A4400" s="217"/>
      <c r="B4400" s="217"/>
      <c r="C4400" s="218"/>
      <c r="D4400" s="219"/>
      <c r="E4400" s="208" t="str">
        <f xml:space="preserve"> Calc!E$1899</f>
        <v xml:space="preserve">Ofwat - PR24 Major projects revenue adjustment not eligible for tax uplift in 2027-28 CPIH FYA prices (ADDN2) </v>
      </c>
      <c r="F4400" s="209">
        <f xml:space="preserve"> Calc!F$1899</f>
        <v>0</v>
      </c>
      <c r="G4400" s="208" t="str">
        <f xml:space="preserve"> Calc!G$1899</f>
        <v>£m</v>
      </c>
      <c r="H4400" s="209"/>
    </row>
    <row r="4401" spans="1:8" s="208" customFormat="1" hidden="1" outlineLevel="2" x14ac:dyDescent="0.2">
      <c r="A4401" s="217"/>
      <c r="B4401" s="217"/>
      <c r="C4401" s="218"/>
      <c r="D4401" s="219"/>
      <c r="E4401" s="208" t="str">
        <f xml:space="preserve"> Calc!E$1900</f>
        <v xml:space="preserve">Ofwat - PR24 Major projects revenue adjustment not eligible for tax uplift in 2027-28 CPIH FYA prices (Residential retail) </v>
      </c>
      <c r="F4401" s="209">
        <f xml:space="preserve"> Calc!F$1900</f>
        <v>0</v>
      </c>
      <c r="G4401" s="208" t="str">
        <f xml:space="preserve"> Calc!G$1900</f>
        <v>£m</v>
      </c>
      <c r="H4401" s="209"/>
    </row>
    <row r="4402" spans="1:8" s="208" customFormat="1" hidden="1" outlineLevel="2" x14ac:dyDescent="0.2">
      <c r="A4402" s="217"/>
      <c r="B4402" s="217"/>
      <c r="C4402" s="218"/>
      <c r="D4402" s="219"/>
      <c r="E4402" s="208" t="str">
        <f xml:space="preserve"> Calc!E$1901</f>
        <v xml:space="preserve">Ofwat - PR24 Major projects revenue adjustment not eligible for tax uplift in 2027-28 CPIH FYA prices (Business retail) </v>
      </c>
      <c r="F4402" s="209">
        <f xml:space="preserve"> Calc!F$1901</f>
        <v>0</v>
      </c>
      <c r="G4402" s="208" t="str">
        <f xml:space="preserve"> Calc!G$1901</f>
        <v>£m</v>
      </c>
      <c r="H4402" s="209"/>
    </row>
    <row r="4403" spans="1:8" hidden="1" outlineLevel="2" x14ac:dyDescent="0.2">
      <c r="A4403" s="3"/>
      <c r="B4403" s="3"/>
      <c r="C4403" s="10"/>
      <c r="D4403" s="11"/>
      <c r="E4403" s="211" t="s">
        <v>2907</v>
      </c>
      <c r="F4403" s="212">
        <f xml:space="preserve"> INDEX( $F$4395:$F$4402,MATCH("*(ADDN2)*", $E$4395:$E$4402,0 ))</f>
        <v>0</v>
      </c>
      <c r="G4403" s="211" t="s">
        <v>199</v>
      </c>
      <c r="H4403" s="4"/>
    </row>
    <row r="4404" spans="1:8" hidden="1" outlineLevel="2" x14ac:dyDescent="0.2"/>
    <row r="4405" spans="1:8" hidden="1" outlineLevel="2" x14ac:dyDescent="0.2"/>
    <row r="4406" spans="1:8" hidden="1" outlineLevel="2" x14ac:dyDescent="0.2">
      <c r="B4406" s="33" t="s">
        <v>3079</v>
      </c>
    </row>
    <row r="4407" spans="1:8" s="208" customFormat="1" hidden="1" outlineLevel="2" x14ac:dyDescent="0.2">
      <c r="A4407" s="217"/>
      <c r="B4407" s="217"/>
      <c r="C4407" s="218"/>
      <c r="D4407" s="219"/>
      <c r="E4407" s="208" t="str">
        <f xml:space="preserve"> Calc!E$1921</f>
        <v xml:space="preserve">Ofwat - PR24 Cost change process revenue adjustment not eligible for tax uplift in 2027-28 CPIH FYA prices (WR) </v>
      </c>
      <c r="F4407" s="209">
        <f xml:space="preserve"> Calc!F$1921</f>
        <v>0</v>
      </c>
      <c r="G4407" s="208" t="str">
        <f xml:space="preserve"> Calc!G$1921</f>
        <v>£m</v>
      </c>
      <c r="H4407" s="209"/>
    </row>
    <row r="4408" spans="1:8" s="208" customFormat="1" hidden="1" outlineLevel="2" x14ac:dyDescent="0.2">
      <c r="A4408" s="217"/>
      <c r="B4408" s="217"/>
      <c r="C4408" s="218"/>
      <c r="D4408" s="219"/>
      <c r="E4408" s="208" t="str">
        <f xml:space="preserve"> Calc!E$1922</f>
        <v xml:space="preserve">Ofwat - PR24 Cost change process revenue adjustment not eligible for tax uplift in 2027-28 CPIH FYA prices (WN) </v>
      </c>
      <c r="F4408" s="209">
        <f xml:space="preserve"> Calc!F$1922</f>
        <v>0</v>
      </c>
      <c r="G4408" s="208" t="str">
        <f xml:space="preserve"> Calc!G$1922</f>
        <v>£m</v>
      </c>
      <c r="H4408" s="209"/>
    </row>
    <row r="4409" spans="1:8" s="208" customFormat="1" hidden="1" outlineLevel="2" x14ac:dyDescent="0.2">
      <c r="A4409" s="217"/>
      <c r="B4409" s="217"/>
      <c r="C4409" s="218"/>
      <c r="D4409" s="219"/>
      <c r="E4409" s="208" t="str">
        <f xml:space="preserve"> Calc!E$1923</f>
        <v xml:space="preserve">Ofwat - PR24 Cost change process revenue adjustment not eligible for tax uplift in 2027-28 CPIH FYA prices (WWN) </v>
      </c>
      <c r="F4409" s="209">
        <f xml:space="preserve"> Calc!F$1923</f>
        <v>0</v>
      </c>
      <c r="G4409" s="208" t="str">
        <f xml:space="preserve"> Calc!G$1923</f>
        <v>£m</v>
      </c>
      <c r="H4409" s="209"/>
    </row>
    <row r="4410" spans="1:8" s="208" customFormat="1" hidden="1" outlineLevel="2" x14ac:dyDescent="0.2">
      <c r="A4410" s="217"/>
      <c r="B4410" s="217"/>
      <c r="C4410" s="218"/>
      <c r="D4410" s="219"/>
      <c r="E4410" s="208" t="str">
        <f xml:space="preserve"> Calc!E$1924</f>
        <v xml:space="preserve">Ofwat - PR24 Cost change process revenue adjustment not eligible for tax uplift in 2027-28 CPIH FYA prices (BR) </v>
      </c>
      <c r="F4410" s="209">
        <f xml:space="preserve"> Calc!F$1924</f>
        <v>0</v>
      </c>
      <c r="G4410" s="208" t="str">
        <f xml:space="preserve"> Calc!G$1924</f>
        <v>£m</v>
      </c>
      <c r="H4410" s="209"/>
    </row>
    <row r="4411" spans="1:8" s="208" customFormat="1" hidden="1" outlineLevel="2" x14ac:dyDescent="0.2">
      <c r="A4411" s="217"/>
      <c r="B4411" s="217"/>
      <c r="C4411" s="218"/>
      <c r="D4411" s="219"/>
      <c r="E4411" s="208" t="str">
        <f xml:space="preserve"> Calc!E$1925</f>
        <v xml:space="preserve">Ofwat - PR24 Cost change process revenue adjustment not eligible for tax uplift in 2027-28 CPIH FYA prices (ADDN1) </v>
      </c>
      <c r="F4411" s="209">
        <f xml:space="preserve"> Calc!F$1925</f>
        <v>0</v>
      </c>
      <c r="G4411" s="208" t="str">
        <f xml:space="preserve"> Calc!G$1925</f>
        <v>£m</v>
      </c>
      <c r="H4411" s="209"/>
    </row>
    <row r="4412" spans="1:8" s="208" customFormat="1" hidden="1" outlineLevel="2" x14ac:dyDescent="0.2">
      <c r="A4412" s="217"/>
      <c r="B4412" s="217"/>
      <c r="C4412" s="218"/>
      <c r="D4412" s="219"/>
      <c r="E4412" s="208" t="str">
        <f xml:space="preserve"> Calc!E$1926</f>
        <v xml:space="preserve">Ofwat - PR24 Cost change process revenue adjustment not eligible for tax uplift in 2027-28 CPIH FYA prices (ADDN2) </v>
      </c>
      <c r="F4412" s="209">
        <f xml:space="preserve"> Calc!F$1926</f>
        <v>0</v>
      </c>
      <c r="G4412" s="208" t="str">
        <f xml:space="preserve"> Calc!G$1926</f>
        <v>£m</v>
      </c>
      <c r="H4412" s="209"/>
    </row>
    <row r="4413" spans="1:8" s="208" customFormat="1" hidden="1" outlineLevel="2" x14ac:dyDescent="0.2">
      <c r="A4413" s="217"/>
      <c r="B4413" s="217"/>
      <c r="C4413" s="218"/>
      <c r="D4413" s="219"/>
      <c r="E4413" s="208" t="str">
        <f xml:space="preserve"> Calc!E$1927</f>
        <v xml:space="preserve">Ofwat - PR24 Cost change process revenue adjustment not eligible for tax uplift in 2027-28 CPIH FYA prices (Residential retail) </v>
      </c>
      <c r="F4413" s="209">
        <f xml:space="preserve"> Calc!F$1927</f>
        <v>0</v>
      </c>
      <c r="G4413" s="208" t="str">
        <f xml:space="preserve"> Calc!G$1927</f>
        <v>£m</v>
      </c>
      <c r="H4413" s="209"/>
    </row>
    <row r="4414" spans="1:8" s="208" customFormat="1" hidden="1" outlineLevel="2" x14ac:dyDescent="0.2">
      <c r="A4414" s="217"/>
      <c r="B4414" s="217"/>
      <c r="C4414" s="218"/>
      <c r="D4414" s="219"/>
      <c r="E4414" s="208" t="str">
        <f xml:space="preserve"> Calc!E$1928</f>
        <v xml:space="preserve">Ofwat - PR24 Cost change process revenue adjustment not eligible for tax uplift in 2027-28 CPIH FYA prices (Business retail) </v>
      </c>
      <c r="F4414" s="209">
        <f xml:space="preserve"> Calc!F$1928</f>
        <v>0</v>
      </c>
      <c r="G4414" s="208" t="str">
        <f xml:space="preserve"> Calc!G$1928</f>
        <v>£m</v>
      </c>
      <c r="H4414" s="209"/>
    </row>
    <row r="4415" spans="1:8" hidden="1" outlineLevel="2" x14ac:dyDescent="0.2">
      <c r="A4415" s="3"/>
      <c r="B4415" s="3"/>
      <c r="C4415" s="10"/>
      <c r="D4415" s="11"/>
      <c r="E4415" s="211" t="s">
        <v>3079</v>
      </c>
      <c r="F4415" s="212">
        <f xml:space="preserve"> INDEX( $F$4407:$F$4414,MATCH("*(ADDN2)*", $E$4407:$E$4414,0 ))</f>
        <v>0</v>
      </c>
      <c r="G4415" s="211" t="s">
        <v>199</v>
      </c>
      <c r="H4415" s="4"/>
    </row>
    <row r="4416" spans="1:8" hidden="1" outlineLevel="2" x14ac:dyDescent="0.2"/>
    <row r="4417" spans="1:8" hidden="1" outlineLevel="2" x14ac:dyDescent="0.2"/>
    <row r="4418" spans="1:8" hidden="1" outlineLevel="2" x14ac:dyDescent="0.2">
      <c r="B4418" s="33" t="s">
        <v>2136</v>
      </c>
    </row>
    <row r="4419" spans="1:8" s="208" customFormat="1" hidden="1" outlineLevel="2" x14ac:dyDescent="0.2">
      <c r="A4419" s="217"/>
      <c r="B4419" s="217"/>
      <c r="C4419" s="218"/>
      <c r="D4419" s="219"/>
      <c r="E4419" s="208" t="str">
        <f xml:space="preserve"> Calc!E$1948</f>
        <v xml:space="preserve">Ofwat - PR24 Havant Thicket - cost of debt revenue adjustment not eligible for tax uplift in 2027-28 CPIH FYA prices (WR) </v>
      </c>
      <c r="F4419" s="209">
        <f xml:space="preserve"> Calc!F$1948</f>
        <v>0</v>
      </c>
      <c r="G4419" s="208" t="str">
        <f xml:space="preserve"> Calc!G$1948</f>
        <v>£m</v>
      </c>
      <c r="H4419" s="209"/>
    </row>
    <row r="4420" spans="1:8" s="208" customFormat="1" hidden="1" outlineLevel="2" x14ac:dyDescent="0.2">
      <c r="A4420" s="217"/>
      <c r="B4420" s="217"/>
      <c r="C4420" s="218"/>
      <c r="D4420" s="219"/>
      <c r="E4420" s="208" t="str">
        <f xml:space="preserve"> Calc!E$1949</f>
        <v xml:space="preserve">Ofwat - PR24 Havant Thicket - cost of debt revenue adjustment not eligible for tax uplift in 2027-28 CPIH FYA prices (WN) </v>
      </c>
      <c r="F4420" s="209">
        <f xml:space="preserve"> Calc!F$1949</f>
        <v>0</v>
      </c>
      <c r="G4420" s="208" t="str">
        <f xml:space="preserve"> Calc!G$1949</f>
        <v>£m</v>
      </c>
      <c r="H4420" s="209"/>
    </row>
    <row r="4421" spans="1:8" s="208" customFormat="1" hidden="1" outlineLevel="2" x14ac:dyDescent="0.2">
      <c r="A4421" s="217"/>
      <c r="B4421" s="217"/>
      <c r="C4421" s="218"/>
      <c r="D4421" s="219"/>
      <c r="E4421" s="208" t="str">
        <f xml:space="preserve"> Calc!E$1950</f>
        <v xml:space="preserve">Ofwat - PR24 Havant Thicket - cost of debt revenue adjustment not eligible for tax uplift in 2027-28 CPIH FYA prices (WWN) </v>
      </c>
      <c r="F4421" s="209">
        <f xml:space="preserve"> Calc!F$1950</f>
        <v>0</v>
      </c>
      <c r="G4421" s="208" t="str">
        <f xml:space="preserve"> Calc!G$1950</f>
        <v>£m</v>
      </c>
      <c r="H4421" s="209"/>
    </row>
    <row r="4422" spans="1:8" s="208" customFormat="1" hidden="1" outlineLevel="2" x14ac:dyDescent="0.2">
      <c r="A4422" s="217"/>
      <c r="B4422" s="217"/>
      <c r="C4422" s="218"/>
      <c r="D4422" s="219"/>
      <c r="E4422" s="208" t="str">
        <f xml:space="preserve"> Calc!E$1951</f>
        <v xml:space="preserve">Ofwat - PR24 Havant Thicket - cost of debt revenue adjustment not eligible for tax uplift in 2027-28 CPIH FYA prices (BR) </v>
      </c>
      <c r="F4422" s="209">
        <f xml:space="preserve"> Calc!F$1951</f>
        <v>0</v>
      </c>
      <c r="G4422" s="208" t="str">
        <f xml:space="preserve"> Calc!G$1951</f>
        <v>£m</v>
      </c>
      <c r="H4422" s="209"/>
    </row>
    <row r="4423" spans="1:8" s="208" customFormat="1" hidden="1" outlineLevel="2" x14ac:dyDescent="0.2">
      <c r="A4423" s="217"/>
      <c r="B4423" s="217"/>
      <c r="C4423" s="218"/>
      <c r="D4423" s="219"/>
      <c r="E4423" s="208" t="str">
        <f xml:space="preserve"> Calc!E$1952</f>
        <v xml:space="preserve">Ofwat - PR24 Havant Thicket - cost of debt revenue adjustment not eligible for tax uplift in 2027-28 CPIH FYA prices (ADDN1) </v>
      </c>
      <c r="F4423" s="209">
        <f xml:space="preserve"> Calc!F$1952</f>
        <v>0</v>
      </c>
      <c r="G4423" s="208" t="str">
        <f xml:space="preserve"> Calc!G$1952</f>
        <v>£m</v>
      </c>
      <c r="H4423" s="209"/>
    </row>
    <row r="4424" spans="1:8" s="208" customFormat="1" hidden="1" outlineLevel="2" x14ac:dyDescent="0.2">
      <c r="A4424" s="217"/>
      <c r="B4424" s="217"/>
      <c r="C4424" s="218"/>
      <c r="D4424" s="219"/>
      <c r="E4424" s="208" t="str">
        <f xml:space="preserve"> Calc!E$1953</f>
        <v xml:space="preserve">Ofwat - PR24 Havant Thicket - cost of debt revenue adjustment not eligible for tax uplift in 2027-28 CPIH FYA prices (ADDN2) </v>
      </c>
      <c r="F4424" s="209">
        <f xml:space="preserve"> Calc!F$1953</f>
        <v>0</v>
      </c>
      <c r="G4424" s="208" t="str">
        <f xml:space="preserve"> Calc!G$1953</f>
        <v>£m</v>
      </c>
      <c r="H4424" s="209"/>
    </row>
    <row r="4425" spans="1:8" s="208" customFormat="1" hidden="1" outlineLevel="2" x14ac:dyDescent="0.2">
      <c r="A4425" s="217"/>
      <c r="B4425" s="217"/>
      <c r="C4425" s="218"/>
      <c r="D4425" s="219"/>
      <c r="E4425" s="208" t="str">
        <f xml:space="preserve"> Calc!E$1954</f>
        <v xml:space="preserve">Ofwat - PR24 Havant Thicket - cost of debt revenue adjustment not eligible for tax uplift in 2027-28 CPIH FYA prices (Residential retail) </v>
      </c>
      <c r="F4425" s="209">
        <f xml:space="preserve"> Calc!F$1954</f>
        <v>0</v>
      </c>
      <c r="G4425" s="208" t="str">
        <f xml:space="preserve"> Calc!G$1954</f>
        <v>£m</v>
      </c>
      <c r="H4425" s="209"/>
    </row>
    <row r="4426" spans="1:8" s="208" customFormat="1" hidden="1" outlineLevel="2" x14ac:dyDescent="0.2">
      <c r="A4426" s="217"/>
      <c r="B4426" s="217"/>
      <c r="C4426" s="218"/>
      <c r="D4426" s="219"/>
      <c r="E4426" s="208" t="str">
        <f xml:space="preserve"> Calc!E$1955</f>
        <v xml:space="preserve">Ofwat - PR24 Havant Thicket - cost of debt revenue adjustment not eligible for tax uplift in 2027-28 CPIH FYA prices (Business retail) </v>
      </c>
      <c r="F4426" s="209">
        <f xml:space="preserve"> Calc!F$1955</f>
        <v>0</v>
      </c>
      <c r="G4426" s="208" t="str">
        <f xml:space="preserve"> Calc!G$1955</f>
        <v>£m</v>
      </c>
      <c r="H4426" s="209"/>
    </row>
    <row r="4427" spans="1:8" hidden="1" outlineLevel="2" x14ac:dyDescent="0.2">
      <c r="A4427" s="3"/>
      <c r="B4427" s="3"/>
      <c r="C4427" s="10"/>
      <c r="D4427" s="11"/>
      <c r="E4427" s="211" t="s">
        <v>2136</v>
      </c>
      <c r="F4427" s="212">
        <f xml:space="preserve"> INDEX( $F$4419:$F$4426,MATCH("*(ADDN2)*", $E$4419:$E$4426,0 ))</f>
        <v>0</v>
      </c>
      <c r="G4427" s="211" t="s">
        <v>199</v>
      </c>
      <c r="H4427" s="4"/>
    </row>
    <row r="4428" spans="1:8" hidden="1" outlineLevel="2" x14ac:dyDescent="0.2"/>
    <row r="4429" spans="1:8" hidden="1" outlineLevel="2" x14ac:dyDescent="0.2"/>
    <row r="4430" spans="1:8" hidden="1" outlineLevel="2" x14ac:dyDescent="0.2">
      <c r="B4430" s="33" t="s">
        <v>1968</v>
      </c>
    </row>
    <row r="4431" spans="1:8" s="208" customFormat="1" hidden="1" outlineLevel="2" x14ac:dyDescent="0.2">
      <c r="A4431" s="217"/>
      <c r="B4431" s="217"/>
      <c r="C4431" s="218"/>
      <c r="D4431" s="219"/>
      <c r="E4431" s="208" t="str">
        <f xml:space="preserve"> Calc!E$1975</f>
        <v xml:space="preserve">Ofwat - PR24 Innovation and water efficiency revenue adjustment not eligible for tax uplift in 2027-28 CPIH FYA prices (WR) </v>
      </c>
      <c r="F4431" s="209">
        <f xml:space="preserve"> Calc!F$1975</f>
        <v>0</v>
      </c>
      <c r="G4431" s="208" t="str">
        <f xml:space="preserve"> Calc!G$1975</f>
        <v>£m</v>
      </c>
      <c r="H4431" s="209"/>
    </row>
    <row r="4432" spans="1:8" s="208" customFormat="1" hidden="1" outlineLevel="2" x14ac:dyDescent="0.2">
      <c r="A4432" s="217"/>
      <c r="B4432" s="217"/>
      <c r="C4432" s="218"/>
      <c r="D4432" s="219"/>
      <c r="E4432" s="208" t="str">
        <f xml:space="preserve"> Calc!E$1976</f>
        <v xml:space="preserve">Ofwat - PR24 Innovation and water efficiency revenue adjustment not eligible for tax uplift in 2027-28 CPIH FYA prices (WN) </v>
      </c>
      <c r="F4432" s="209">
        <f xml:space="preserve"> Calc!F$1976</f>
        <v>0</v>
      </c>
      <c r="G4432" s="208" t="str">
        <f xml:space="preserve"> Calc!G$1976</f>
        <v>£m</v>
      </c>
      <c r="H4432" s="209"/>
    </row>
    <row r="4433" spans="1:8" s="208" customFormat="1" hidden="1" outlineLevel="2" x14ac:dyDescent="0.2">
      <c r="A4433" s="217"/>
      <c r="B4433" s="217"/>
      <c r="C4433" s="218"/>
      <c r="D4433" s="219"/>
      <c r="E4433" s="208" t="str">
        <f xml:space="preserve"> Calc!E$1977</f>
        <v xml:space="preserve">Ofwat - PR24 Innovation and water efficiency revenue adjustment not eligible for tax uplift in 2027-28 CPIH FYA prices (WWN) </v>
      </c>
      <c r="F4433" s="209">
        <f xml:space="preserve"> Calc!F$1977</f>
        <v>0</v>
      </c>
      <c r="G4433" s="208" t="str">
        <f xml:space="preserve"> Calc!G$1977</f>
        <v>£m</v>
      </c>
      <c r="H4433" s="209"/>
    </row>
    <row r="4434" spans="1:8" s="208" customFormat="1" hidden="1" outlineLevel="2" x14ac:dyDescent="0.2">
      <c r="A4434" s="217"/>
      <c r="B4434" s="217"/>
      <c r="C4434" s="218"/>
      <c r="D4434" s="219"/>
      <c r="E4434" s="208" t="str">
        <f xml:space="preserve"> Calc!E$1978</f>
        <v xml:space="preserve">Ofwat - PR24 Innovation and water efficiency revenue adjustment not eligible for tax uplift in 2027-28 CPIH FYA prices (BR) </v>
      </c>
      <c r="F4434" s="209">
        <f xml:space="preserve"> Calc!F$1978</f>
        <v>0</v>
      </c>
      <c r="G4434" s="208" t="str">
        <f xml:space="preserve"> Calc!G$1978</f>
        <v>£m</v>
      </c>
      <c r="H4434" s="209"/>
    </row>
    <row r="4435" spans="1:8" s="208" customFormat="1" hidden="1" outlineLevel="2" x14ac:dyDescent="0.2">
      <c r="A4435" s="217"/>
      <c r="B4435" s="217"/>
      <c r="C4435" s="218"/>
      <c r="D4435" s="219"/>
      <c r="E4435" s="208" t="str">
        <f xml:space="preserve"> Calc!E$1979</f>
        <v xml:space="preserve">Ofwat - PR24 Innovation and water efficiency revenue adjustment not eligible for tax uplift in 2027-28 CPIH FYA prices (ADDN1) </v>
      </c>
      <c r="F4435" s="209">
        <f xml:space="preserve"> Calc!F$1979</f>
        <v>0</v>
      </c>
      <c r="G4435" s="208" t="str">
        <f xml:space="preserve"> Calc!G$1979</f>
        <v>£m</v>
      </c>
      <c r="H4435" s="209"/>
    </row>
    <row r="4436" spans="1:8" s="208" customFormat="1" hidden="1" outlineLevel="2" x14ac:dyDescent="0.2">
      <c r="A4436" s="217"/>
      <c r="B4436" s="217"/>
      <c r="C4436" s="218"/>
      <c r="D4436" s="219"/>
      <c r="E4436" s="208" t="str">
        <f xml:space="preserve"> Calc!E$1980</f>
        <v xml:space="preserve">Ofwat - PR24 Innovation and water efficiency revenue adjustment not eligible for tax uplift in 2027-28 CPIH FYA prices (ADDN2) </v>
      </c>
      <c r="F4436" s="209">
        <f xml:space="preserve"> Calc!F$1980</f>
        <v>0</v>
      </c>
      <c r="G4436" s="208" t="str">
        <f xml:space="preserve"> Calc!G$1980</f>
        <v>£m</v>
      </c>
      <c r="H4436" s="209"/>
    </row>
    <row r="4437" spans="1:8" s="208" customFormat="1" hidden="1" outlineLevel="2" x14ac:dyDescent="0.2">
      <c r="A4437" s="217"/>
      <c r="B4437" s="217"/>
      <c r="C4437" s="218"/>
      <c r="D4437" s="219"/>
      <c r="E4437" s="208" t="str">
        <f xml:space="preserve"> Calc!E$1981</f>
        <v xml:space="preserve">Ofwat - PR24 Innovation and water efficiency revenue adjustment not eligible for tax uplift in 2027-28 CPIH FYA prices (Residential retail) </v>
      </c>
      <c r="F4437" s="209">
        <f xml:space="preserve"> Calc!F$1981</f>
        <v>0</v>
      </c>
      <c r="G4437" s="208" t="str">
        <f xml:space="preserve"> Calc!G$1981</f>
        <v>£m</v>
      </c>
      <c r="H4437" s="209"/>
    </row>
    <row r="4438" spans="1:8" s="208" customFormat="1" hidden="1" outlineLevel="2" x14ac:dyDescent="0.2">
      <c r="A4438" s="217"/>
      <c r="B4438" s="217"/>
      <c r="C4438" s="218"/>
      <c r="D4438" s="219"/>
      <c r="E4438" s="208" t="str">
        <f xml:space="preserve"> Calc!E$1982</f>
        <v xml:space="preserve">Ofwat - PR24 Innovation and water efficiency revenue adjustment not eligible for tax uplift in 2027-28 CPIH FYA prices (Business retail) </v>
      </c>
      <c r="F4438" s="209">
        <f xml:space="preserve"> Calc!F$1982</f>
        <v>0</v>
      </c>
      <c r="G4438" s="208" t="str">
        <f xml:space="preserve"> Calc!G$1982</f>
        <v>£m</v>
      </c>
      <c r="H4438" s="209"/>
    </row>
    <row r="4439" spans="1:8" hidden="1" outlineLevel="2" x14ac:dyDescent="0.2">
      <c r="A4439" s="3"/>
      <c r="B4439" s="3"/>
      <c r="C4439" s="10"/>
      <c r="D4439" s="11"/>
      <c r="E4439" s="211" t="s">
        <v>1968</v>
      </c>
      <c r="F4439" s="212">
        <f xml:space="preserve"> INDEX( $F$4431:$F$4438,MATCH("*(ADDN2)*", $E$4431:$E$4438,0 ))</f>
        <v>0</v>
      </c>
      <c r="G4439" s="211" t="s">
        <v>199</v>
      </c>
      <c r="H4439" s="4"/>
    </row>
    <row r="4440" spans="1:8" hidden="1" outlineLevel="2" x14ac:dyDescent="0.2"/>
    <row r="4441" spans="1:8" hidden="1" outlineLevel="2" x14ac:dyDescent="0.2"/>
    <row r="4442" spans="1:8" hidden="1" outlineLevel="2" x14ac:dyDescent="0.2">
      <c r="B4442" s="33" t="s">
        <v>88</v>
      </c>
    </row>
    <row r="4443" spans="1:8" s="208" customFormat="1" hidden="1" outlineLevel="2" x14ac:dyDescent="0.2">
      <c r="A4443" s="217"/>
      <c r="B4443" s="217"/>
      <c r="C4443" s="218"/>
      <c r="D4443" s="219"/>
      <c r="E4443" s="208" t="str">
        <f xml:space="preserve"> Calc!E$2002</f>
        <v xml:space="preserve">Ofwat - PR24 QAA revenue adjustment not eligible for tax uplift in 2027-28 CPIH FYA prices (WR) </v>
      </c>
      <c r="F4443" s="209">
        <f xml:space="preserve"> Calc!F$2002</f>
        <v>0</v>
      </c>
      <c r="G4443" s="208" t="str">
        <f xml:space="preserve"> Calc!G$2002</f>
        <v>£m</v>
      </c>
      <c r="H4443" s="209"/>
    </row>
    <row r="4444" spans="1:8" s="208" customFormat="1" hidden="1" outlineLevel="2" x14ac:dyDescent="0.2">
      <c r="A4444" s="217"/>
      <c r="B4444" s="217"/>
      <c r="C4444" s="218"/>
      <c r="D4444" s="219"/>
      <c r="E4444" s="208" t="str">
        <f xml:space="preserve"> Calc!E$2003</f>
        <v xml:space="preserve">Ofwat - PR24 QAA revenue adjustment not eligible for tax uplift in 2027-28 CPIH FYA prices (WN) </v>
      </c>
      <c r="F4444" s="209">
        <f xml:space="preserve"> Calc!F$2003</f>
        <v>0</v>
      </c>
      <c r="G4444" s="208" t="str">
        <f xml:space="preserve"> Calc!G$2003</f>
        <v>£m</v>
      </c>
      <c r="H4444" s="209"/>
    </row>
    <row r="4445" spans="1:8" s="208" customFormat="1" hidden="1" outlineLevel="2" x14ac:dyDescent="0.2">
      <c r="A4445" s="217"/>
      <c r="B4445" s="217"/>
      <c r="C4445" s="218"/>
      <c r="D4445" s="219"/>
      <c r="E4445" s="208" t="str">
        <f xml:space="preserve"> Calc!E$2004</f>
        <v xml:space="preserve">Ofwat - PR24 QAA revenue adjustment not eligible for tax uplift in 2027-28 CPIH FYA prices (WWN) </v>
      </c>
      <c r="F4445" s="209">
        <f xml:space="preserve"> Calc!F$2004</f>
        <v>0</v>
      </c>
      <c r="G4445" s="208" t="str">
        <f xml:space="preserve"> Calc!G$2004</f>
        <v>£m</v>
      </c>
      <c r="H4445" s="209"/>
    </row>
    <row r="4446" spans="1:8" s="208" customFormat="1" hidden="1" outlineLevel="2" x14ac:dyDescent="0.2">
      <c r="A4446" s="217"/>
      <c r="B4446" s="217"/>
      <c r="C4446" s="218"/>
      <c r="D4446" s="219"/>
      <c r="E4446" s="208" t="str">
        <f xml:space="preserve"> Calc!E$2005</f>
        <v xml:space="preserve">Ofwat - PR24 QAA revenue adjustment not eligible for tax uplift in 2027-28 CPIH FYA prices (BR) </v>
      </c>
      <c r="F4446" s="209">
        <f xml:space="preserve"> Calc!F$2005</f>
        <v>0</v>
      </c>
      <c r="G4446" s="208" t="str">
        <f xml:space="preserve"> Calc!G$2005</f>
        <v>£m</v>
      </c>
      <c r="H4446" s="209"/>
    </row>
    <row r="4447" spans="1:8" s="208" customFormat="1" hidden="1" outlineLevel="2" x14ac:dyDescent="0.2">
      <c r="A4447" s="217"/>
      <c r="B4447" s="217"/>
      <c r="C4447" s="218"/>
      <c r="D4447" s="219"/>
      <c r="E4447" s="208" t="str">
        <f xml:space="preserve"> Calc!E$2006</f>
        <v xml:space="preserve">Ofwat - PR24 QAA revenue adjustment not eligible for tax uplift in 2027-28 CPIH FYA prices (ADDN1) </v>
      </c>
      <c r="F4447" s="209">
        <f xml:space="preserve"> Calc!F$2006</f>
        <v>0</v>
      </c>
      <c r="G4447" s="208" t="str">
        <f xml:space="preserve"> Calc!G$2006</f>
        <v>£m</v>
      </c>
      <c r="H4447" s="209"/>
    </row>
    <row r="4448" spans="1:8" s="208" customFormat="1" hidden="1" outlineLevel="2" x14ac:dyDescent="0.2">
      <c r="A4448" s="217"/>
      <c r="B4448" s="217"/>
      <c r="C4448" s="218"/>
      <c r="D4448" s="219"/>
      <c r="E4448" s="208" t="str">
        <f xml:space="preserve"> Calc!E$2007</f>
        <v xml:space="preserve">Ofwat - PR24 QAA revenue adjustment not eligible for tax uplift in 2027-28 CPIH FYA prices (ADDN2) </v>
      </c>
      <c r="F4448" s="209">
        <f xml:space="preserve"> Calc!F$2007</f>
        <v>0</v>
      </c>
      <c r="G4448" s="208" t="str">
        <f xml:space="preserve"> Calc!G$2007</f>
        <v>£m</v>
      </c>
      <c r="H4448" s="209"/>
    </row>
    <row r="4449" spans="1:8" s="208" customFormat="1" hidden="1" outlineLevel="2" x14ac:dyDescent="0.2">
      <c r="A4449" s="217"/>
      <c r="B4449" s="217"/>
      <c r="C4449" s="218"/>
      <c r="D4449" s="219"/>
      <c r="E4449" s="208" t="str">
        <f xml:space="preserve"> Calc!E$2008</f>
        <v xml:space="preserve">Ofwat - PR24 QAA revenue adjustment not eligible for tax uplift in 2027-28 CPIH FYA prices (Residential retail) </v>
      </c>
      <c r="F4449" s="209">
        <f xml:space="preserve"> Calc!F$2008</f>
        <v>0</v>
      </c>
      <c r="G4449" s="208" t="str">
        <f xml:space="preserve"> Calc!G$2008</f>
        <v>£m</v>
      </c>
      <c r="H4449" s="209"/>
    </row>
    <row r="4450" spans="1:8" s="208" customFormat="1" hidden="1" outlineLevel="2" x14ac:dyDescent="0.2">
      <c r="A4450" s="217"/>
      <c r="B4450" s="217"/>
      <c r="C4450" s="218"/>
      <c r="D4450" s="219"/>
      <c r="E4450" s="208" t="str">
        <f xml:space="preserve"> Calc!E$2009</f>
        <v xml:space="preserve">Ofwat - PR24 QAA revenue adjustment not eligible for tax uplift in 2027-28 CPIH FYA prices (Business retail) </v>
      </c>
      <c r="F4450" s="209">
        <f xml:space="preserve"> Calc!F$2009</f>
        <v>0</v>
      </c>
      <c r="G4450" s="208" t="str">
        <f xml:space="preserve"> Calc!G$2009</f>
        <v>£m</v>
      </c>
      <c r="H4450" s="209"/>
    </row>
    <row r="4451" spans="1:8" hidden="1" outlineLevel="2" x14ac:dyDescent="0.2">
      <c r="A4451" s="3"/>
      <c r="B4451" s="3"/>
      <c r="C4451" s="10"/>
      <c r="D4451" s="11"/>
      <c r="E4451" s="211" t="s">
        <v>88</v>
      </c>
      <c r="F4451" s="212">
        <f xml:space="preserve"> INDEX( $F$4443:$F$4450,MATCH("*(ADDN2)*", $E$4443:$E$4450,0 ))</f>
        <v>0</v>
      </c>
      <c r="G4451" s="211" t="s">
        <v>199</v>
      </c>
      <c r="H4451" s="4"/>
    </row>
    <row r="4452" spans="1:8" hidden="1" outlineLevel="2" x14ac:dyDescent="0.2"/>
    <row r="4453" spans="1:8" hidden="1" outlineLevel="2" x14ac:dyDescent="0.2"/>
    <row r="4454" spans="1:8" hidden="1" outlineLevel="2" x14ac:dyDescent="0.2">
      <c r="B4454" s="33" t="s">
        <v>89</v>
      </c>
    </row>
    <row r="4455" spans="1:8" s="208" customFormat="1" hidden="1" outlineLevel="2" x14ac:dyDescent="0.2">
      <c r="A4455" s="217"/>
      <c r="B4455" s="217"/>
      <c r="C4455" s="218"/>
      <c r="D4455" s="219"/>
      <c r="E4455" s="208" t="str">
        <f xml:space="preserve"> Calc!E$2029</f>
        <v xml:space="preserve">Ofwat - Other revenue adjustment not eligible for tax uplift in 2027-28 CPIH FYA prices (WR) </v>
      </c>
      <c r="F4455" s="209">
        <f xml:space="preserve"> Calc!F$2029</f>
        <v>0</v>
      </c>
      <c r="G4455" s="208" t="str">
        <f xml:space="preserve"> Calc!G$2029</f>
        <v>£m</v>
      </c>
      <c r="H4455" s="209"/>
    </row>
    <row r="4456" spans="1:8" s="208" customFormat="1" hidden="1" outlineLevel="2" x14ac:dyDescent="0.2">
      <c r="A4456" s="217"/>
      <c r="B4456" s="217"/>
      <c r="C4456" s="218"/>
      <c r="D4456" s="219"/>
      <c r="E4456" s="208" t="str">
        <f xml:space="preserve"> Calc!E$2030</f>
        <v xml:space="preserve">Ofwat - Other revenue adjustment not eligible for tax uplift in 2027-28 CPIH FYA prices (WN) </v>
      </c>
      <c r="F4456" s="209">
        <f xml:space="preserve"> Calc!F$2030</f>
        <v>0</v>
      </c>
      <c r="G4456" s="208" t="str">
        <f xml:space="preserve"> Calc!G$2030</f>
        <v>£m</v>
      </c>
      <c r="H4456" s="209"/>
    </row>
    <row r="4457" spans="1:8" s="208" customFormat="1" hidden="1" outlineLevel="2" x14ac:dyDescent="0.2">
      <c r="A4457" s="217"/>
      <c r="B4457" s="217"/>
      <c r="C4457" s="218"/>
      <c r="D4457" s="219"/>
      <c r="E4457" s="208" t="str">
        <f xml:space="preserve"> Calc!E$2031</f>
        <v xml:space="preserve">Ofwat - Other revenue adjustment not eligible for tax uplift in 2027-28 CPIH FYA prices (WWN) </v>
      </c>
      <c r="F4457" s="209">
        <f xml:space="preserve"> Calc!F$2031</f>
        <v>0</v>
      </c>
      <c r="G4457" s="208" t="str">
        <f xml:space="preserve"> Calc!G$2031</f>
        <v>£m</v>
      </c>
      <c r="H4457" s="209"/>
    </row>
    <row r="4458" spans="1:8" s="208" customFormat="1" hidden="1" outlineLevel="2" x14ac:dyDescent="0.2">
      <c r="A4458" s="217"/>
      <c r="B4458" s="217"/>
      <c r="C4458" s="218"/>
      <c r="D4458" s="219"/>
      <c r="E4458" s="208" t="str">
        <f xml:space="preserve"> Calc!E$2032</f>
        <v xml:space="preserve">Ofwat - Other revenue adjustment not eligible for tax uplift in 2027-28 CPIH FYA prices (BR) </v>
      </c>
      <c r="F4458" s="209">
        <f xml:space="preserve"> Calc!F$2032</f>
        <v>0</v>
      </c>
      <c r="G4458" s="208" t="str">
        <f xml:space="preserve"> Calc!G$2032</f>
        <v>£m</v>
      </c>
      <c r="H4458" s="209"/>
    </row>
    <row r="4459" spans="1:8" s="208" customFormat="1" hidden="1" outlineLevel="2" x14ac:dyDescent="0.2">
      <c r="A4459" s="217"/>
      <c r="B4459" s="217"/>
      <c r="C4459" s="218"/>
      <c r="D4459" s="219"/>
      <c r="E4459" s="208" t="str">
        <f xml:space="preserve"> Calc!E$2033</f>
        <v xml:space="preserve">Ofwat - Other revenue adjustment not eligible for tax uplift in 2027-28 CPIH FYA prices (ADDN1) </v>
      </c>
      <c r="F4459" s="209">
        <f xml:space="preserve"> Calc!F$2033</f>
        <v>0</v>
      </c>
      <c r="G4459" s="208" t="str">
        <f xml:space="preserve"> Calc!G$2033</f>
        <v>£m</v>
      </c>
      <c r="H4459" s="209"/>
    </row>
    <row r="4460" spans="1:8" s="208" customFormat="1" hidden="1" outlineLevel="2" x14ac:dyDescent="0.2">
      <c r="A4460" s="217"/>
      <c r="B4460" s="217"/>
      <c r="C4460" s="218"/>
      <c r="D4460" s="219"/>
      <c r="E4460" s="208" t="str">
        <f xml:space="preserve"> Calc!E$2034</f>
        <v xml:space="preserve">Ofwat - Other revenue adjustment not eligible for tax uplift in 2027-28 CPIH FYA prices (ADDN2) </v>
      </c>
      <c r="F4460" s="209">
        <f xml:space="preserve"> Calc!F$2034</f>
        <v>0</v>
      </c>
      <c r="G4460" s="208" t="str">
        <f xml:space="preserve"> Calc!G$2034</f>
        <v>£m</v>
      </c>
      <c r="H4460" s="209"/>
    </row>
    <row r="4461" spans="1:8" s="208" customFormat="1" hidden="1" outlineLevel="2" x14ac:dyDescent="0.2">
      <c r="A4461" s="217"/>
      <c r="B4461" s="217"/>
      <c r="C4461" s="218"/>
      <c r="D4461" s="219"/>
      <c r="E4461" s="208" t="str">
        <f xml:space="preserve"> Calc!E$2035</f>
        <v xml:space="preserve">Ofwat - Other revenue adjustment not eligible for tax uplift in 2027-28 CPIH FYA prices (Residential retail) </v>
      </c>
      <c r="F4461" s="209">
        <f xml:space="preserve"> Calc!F$2035</f>
        <v>0</v>
      </c>
      <c r="G4461" s="208" t="str">
        <f xml:space="preserve"> Calc!G$2035</f>
        <v>£m</v>
      </c>
      <c r="H4461" s="209"/>
    </row>
    <row r="4462" spans="1:8" s="208" customFormat="1" hidden="1" outlineLevel="2" x14ac:dyDescent="0.2">
      <c r="A4462" s="217"/>
      <c r="B4462" s="217"/>
      <c r="C4462" s="218"/>
      <c r="D4462" s="219"/>
      <c r="E4462" s="208" t="str">
        <f xml:space="preserve"> Calc!E$2036</f>
        <v xml:space="preserve">Ofwat - Other revenue adjustment not eligible for tax uplift in 2027-28 CPIH FYA prices (Business retail) </v>
      </c>
      <c r="F4462" s="209">
        <f xml:space="preserve"> Calc!F$2036</f>
        <v>0</v>
      </c>
      <c r="G4462" s="208" t="str">
        <f xml:space="preserve"> Calc!G$2036</f>
        <v>£m</v>
      </c>
      <c r="H4462" s="209"/>
    </row>
    <row r="4463" spans="1:8" hidden="1" outlineLevel="2" x14ac:dyDescent="0.2">
      <c r="A4463" s="3"/>
      <c r="B4463" s="3"/>
      <c r="C4463" s="10"/>
      <c r="D4463" s="11"/>
      <c r="E4463" s="211" t="s">
        <v>89</v>
      </c>
      <c r="F4463" s="212">
        <f xml:space="preserve"> INDEX( $F$4455:$F$4462,MATCH("*(ADDN2)*", $E$4455:$E$4462,0 ))</f>
        <v>0</v>
      </c>
      <c r="G4463" s="211" t="s">
        <v>199</v>
      </c>
      <c r="H4463" s="4"/>
    </row>
    <row r="4464" spans="1:8" hidden="1" outlineLevel="2" x14ac:dyDescent="0.2"/>
    <row r="4465" spans="1:8" hidden="1" outlineLevel="2" x14ac:dyDescent="0.2"/>
    <row r="4466" spans="1:8" hidden="1" outlineLevel="2" x14ac:dyDescent="0.2">
      <c r="B4466" s="33" t="s">
        <v>431</v>
      </c>
    </row>
    <row r="4467" spans="1:8" s="208" customFormat="1" hidden="1" outlineLevel="2" x14ac:dyDescent="0.2">
      <c r="A4467" s="217"/>
      <c r="B4467" s="217"/>
      <c r="C4467" s="218"/>
      <c r="D4467" s="219"/>
      <c r="E4467" s="208" t="str">
        <f xml:space="preserve"> Calc!E$1786</f>
        <v xml:space="preserve">Ofwat - PR24 Delivery mechanism (DM) revenue adjustment not eligible for tax uplift in 2027-28 CPIH FYA prices (WR) </v>
      </c>
      <c r="F4467" s="209">
        <f xml:space="preserve"> Calc!F$1786</f>
        <v>0</v>
      </c>
      <c r="G4467" s="208" t="str">
        <f xml:space="preserve"> Calc!G$1786</f>
        <v>£m</v>
      </c>
      <c r="H4467" s="209"/>
    </row>
    <row r="4468" spans="1:8" s="208" customFormat="1" hidden="1" outlineLevel="2" x14ac:dyDescent="0.2">
      <c r="A4468" s="217"/>
      <c r="B4468" s="217"/>
      <c r="C4468" s="218"/>
      <c r="D4468" s="219"/>
      <c r="E4468" s="208" t="str">
        <f xml:space="preserve"> Calc!E$1787</f>
        <v xml:space="preserve">Ofwat - PR24 Delivery mechanism (DM) revenue adjustment not eligible for tax uplift in 2027-28 CPIH FYA prices (WN) </v>
      </c>
      <c r="F4468" s="209">
        <f xml:space="preserve"> Calc!F$1787</f>
        <v>0</v>
      </c>
      <c r="G4468" s="208" t="str">
        <f xml:space="preserve"> Calc!G$1787</f>
        <v>£m</v>
      </c>
      <c r="H4468" s="209"/>
    </row>
    <row r="4469" spans="1:8" s="208" customFormat="1" hidden="1" outlineLevel="2" x14ac:dyDescent="0.2">
      <c r="A4469" s="217"/>
      <c r="B4469" s="217"/>
      <c r="C4469" s="218"/>
      <c r="D4469" s="219"/>
      <c r="E4469" s="208" t="str">
        <f xml:space="preserve"> Calc!E$1788</f>
        <v xml:space="preserve">Ofwat - PR24 Delivery mechanism (DM) revenue adjustment not eligible for tax uplift in 2027-28 CPIH FYA prices (WWN) </v>
      </c>
      <c r="F4469" s="209">
        <f xml:space="preserve"> Calc!F$1788</f>
        <v>0</v>
      </c>
      <c r="G4469" s="208" t="str">
        <f xml:space="preserve"> Calc!G$1788</f>
        <v>£m</v>
      </c>
      <c r="H4469" s="209"/>
    </row>
    <row r="4470" spans="1:8" s="208" customFormat="1" hidden="1" outlineLevel="2" x14ac:dyDescent="0.2">
      <c r="A4470" s="217"/>
      <c r="B4470" s="217"/>
      <c r="C4470" s="218"/>
      <c r="D4470" s="219"/>
      <c r="E4470" s="208" t="str">
        <f xml:space="preserve"> Calc!E$1789</f>
        <v xml:space="preserve">Ofwat - PR24 Delivery mechanism (DM) revenue adjustment not eligible for tax uplift in 2027-28 CPIH FYA prices (BR) </v>
      </c>
      <c r="F4470" s="209">
        <f xml:space="preserve"> Calc!F$1789</f>
        <v>0</v>
      </c>
      <c r="G4470" s="208" t="str">
        <f xml:space="preserve"> Calc!G$1789</f>
        <v>£m</v>
      </c>
      <c r="H4470" s="209"/>
    </row>
    <row r="4471" spans="1:8" s="208" customFormat="1" hidden="1" outlineLevel="2" x14ac:dyDescent="0.2">
      <c r="A4471" s="217"/>
      <c r="B4471" s="217"/>
      <c r="C4471" s="218"/>
      <c r="D4471" s="219"/>
      <c r="E4471" s="208" t="str">
        <f xml:space="preserve"> Calc!E$1790</f>
        <v xml:space="preserve">Ofwat - PR24 Delivery mechanism (DM) revenue adjustment not eligible for tax uplift in 2027-28 CPIH FYA prices (ADDN1) </v>
      </c>
      <c r="F4471" s="209">
        <f xml:space="preserve"> Calc!F$1790</f>
        <v>0</v>
      </c>
      <c r="G4471" s="208" t="str">
        <f xml:space="preserve"> Calc!G$1790</f>
        <v>£m</v>
      </c>
      <c r="H4471" s="209"/>
    </row>
    <row r="4472" spans="1:8" s="208" customFormat="1" hidden="1" outlineLevel="2" x14ac:dyDescent="0.2">
      <c r="A4472" s="217"/>
      <c r="B4472" s="217"/>
      <c r="C4472" s="218"/>
      <c r="D4472" s="219"/>
      <c r="E4472" s="208" t="str">
        <f xml:space="preserve"> Calc!E$1791</f>
        <v xml:space="preserve">Ofwat - PR24 Delivery mechanism (DM) revenue adjustment not eligible for tax uplift in 2027-28 CPIH FYA prices (ADDN2) </v>
      </c>
      <c r="F4472" s="209">
        <f xml:space="preserve"> Calc!F$1791</f>
        <v>0</v>
      </c>
      <c r="G4472" s="208" t="str">
        <f xml:space="preserve"> Calc!G$1791</f>
        <v>£m</v>
      </c>
      <c r="H4472" s="209"/>
    </row>
    <row r="4473" spans="1:8" s="208" customFormat="1" hidden="1" outlineLevel="2" x14ac:dyDescent="0.2">
      <c r="A4473" s="217"/>
      <c r="B4473" s="217"/>
      <c r="C4473" s="218"/>
      <c r="D4473" s="219"/>
      <c r="E4473" s="208" t="str">
        <f xml:space="preserve"> Calc!E$1792</f>
        <v xml:space="preserve">Ofwat - PR24 Delivery mechanism (DM) revenue adjustment not eligible for tax uplift in 2027-28 CPIH FYA prices (Residential retail) </v>
      </c>
      <c r="F4473" s="209">
        <f xml:space="preserve"> Calc!F$1792</f>
        <v>0</v>
      </c>
      <c r="G4473" s="208" t="str">
        <f xml:space="preserve"> Calc!G$1792</f>
        <v>£m</v>
      </c>
      <c r="H4473" s="209"/>
    </row>
    <row r="4474" spans="1:8" s="208" customFormat="1" hidden="1" outlineLevel="2" x14ac:dyDescent="0.2">
      <c r="A4474" s="217"/>
      <c r="B4474" s="217"/>
      <c r="C4474" s="218"/>
      <c r="D4474" s="219"/>
      <c r="E4474" s="208" t="str">
        <f xml:space="preserve"> Calc!E$1793</f>
        <v xml:space="preserve">Ofwat - PR24 Delivery mechanism (DM) revenue adjustment not eligible for tax uplift in 2027-28 CPIH FYA prices (Business retail) </v>
      </c>
      <c r="F4474" s="209">
        <f xml:space="preserve"> Calc!F$1793</f>
        <v>0</v>
      </c>
      <c r="G4474" s="208" t="str">
        <f xml:space="preserve"> Calc!G$1793</f>
        <v>£m</v>
      </c>
      <c r="H4474" s="209"/>
    </row>
    <row r="4475" spans="1:8" hidden="1" outlineLevel="2" x14ac:dyDescent="0.2">
      <c r="A4475" s="3"/>
      <c r="B4475" s="3"/>
      <c r="C4475" s="10"/>
      <c r="D4475" s="11"/>
      <c r="E4475" s="211" t="s">
        <v>431</v>
      </c>
      <c r="F4475" s="212">
        <f xml:space="preserve"> INDEX( $F$4467:$F$4474,MATCH("*(ADDN2)*", $E$4467:$E$4474,0 ))</f>
        <v>0</v>
      </c>
      <c r="G4475" s="211" t="s">
        <v>199</v>
      </c>
      <c r="H4475" s="4"/>
    </row>
    <row r="4476" spans="1:8" hidden="1" outlineLevel="2" x14ac:dyDescent="0.2"/>
    <row r="4477" spans="1:8" hidden="1" outlineLevel="2" x14ac:dyDescent="0.2"/>
    <row r="4478" spans="1:8" hidden="1" outlineLevel="2" x14ac:dyDescent="0.2">
      <c r="B4478" s="33" t="s">
        <v>2321</v>
      </c>
    </row>
    <row r="4479" spans="1:8" s="208" customFormat="1" hidden="1" outlineLevel="2" x14ac:dyDescent="0.2">
      <c r="A4479" s="217"/>
      <c r="B4479" s="217"/>
      <c r="C4479" s="218"/>
      <c r="D4479" s="219"/>
      <c r="E4479" s="208" t="str">
        <f xml:space="preserve"> Calc!E$1651</f>
        <v xml:space="preserve">Ofwat - PR24 Residential retail revenue adjustment not eligible for tax uplift in 2027-28 CPIH FYA prices (WR) </v>
      </c>
      <c r="F4479" s="209">
        <f xml:space="preserve"> Calc!F$1651</f>
        <v>0</v>
      </c>
      <c r="G4479" s="208" t="str">
        <f xml:space="preserve"> Calc!G$1651</f>
        <v>£m</v>
      </c>
      <c r="H4479" s="209"/>
    </row>
    <row r="4480" spans="1:8" s="208" customFormat="1" hidden="1" outlineLevel="2" x14ac:dyDescent="0.2">
      <c r="A4480" s="217"/>
      <c r="B4480" s="217"/>
      <c r="C4480" s="218"/>
      <c r="D4480" s="219"/>
      <c r="E4480" s="208" t="str">
        <f xml:space="preserve"> Calc!E$1652</f>
        <v xml:space="preserve">Ofwat - PR24 Residential retail revenue adjustment not eligible for tax uplift in 2027-28 CPIH FYA prices (WN) </v>
      </c>
      <c r="F4480" s="209">
        <f xml:space="preserve"> Calc!F$1652</f>
        <v>0</v>
      </c>
      <c r="G4480" s="208" t="str">
        <f xml:space="preserve"> Calc!G$1652</f>
        <v>£m</v>
      </c>
      <c r="H4480" s="209"/>
    </row>
    <row r="4481" spans="1:8" s="208" customFormat="1" hidden="1" outlineLevel="2" x14ac:dyDescent="0.2">
      <c r="A4481" s="217"/>
      <c r="B4481" s="217"/>
      <c r="C4481" s="218"/>
      <c r="D4481" s="219"/>
      <c r="E4481" s="208" t="str">
        <f xml:space="preserve"> Calc!E$1653</f>
        <v xml:space="preserve">Ofwat - PR24 Residential retail revenue adjustment not eligible for tax uplift in 2027-28 CPIH FYA prices (WWN) </v>
      </c>
      <c r="F4481" s="209">
        <f xml:space="preserve"> Calc!F$1653</f>
        <v>0</v>
      </c>
      <c r="G4481" s="208" t="str">
        <f xml:space="preserve"> Calc!G$1653</f>
        <v>£m</v>
      </c>
      <c r="H4481" s="209"/>
    </row>
    <row r="4482" spans="1:8" s="208" customFormat="1" hidden="1" outlineLevel="2" x14ac:dyDescent="0.2">
      <c r="A4482" s="217"/>
      <c r="B4482" s="217"/>
      <c r="C4482" s="218"/>
      <c r="D4482" s="219"/>
      <c r="E4482" s="208" t="str">
        <f xml:space="preserve"> Calc!E$1654</f>
        <v xml:space="preserve">Ofwat - PR24 Residential retail revenue adjustment not eligible for tax uplift in 2027-28 CPIH FYA prices (BR) </v>
      </c>
      <c r="F4482" s="209">
        <f xml:space="preserve"> Calc!F$1654</f>
        <v>0</v>
      </c>
      <c r="G4482" s="208" t="str">
        <f xml:space="preserve"> Calc!G$1654</f>
        <v>£m</v>
      </c>
      <c r="H4482" s="209"/>
    </row>
    <row r="4483" spans="1:8" s="208" customFormat="1" hidden="1" outlineLevel="2" x14ac:dyDescent="0.2">
      <c r="A4483" s="217"/>
      <c r="B4483" s="217"/>
      <c r="C4483" s="218"/>
      <c r="D4483" s="219"/>
      <c r="E4483" s="208" t="str">
        <f xml:space="preserve"> Calc!E$1655</f>
        <v xml:space="preserve">Ofwat - PR24 Residential retail revenue adjustment not eligible for tax uplift in 2027-28 CPIH FYA prices (ADDN1) </v>
      </c>
      <c r="F4483" s="209">
        <f xml:space="preserve"> Calc!F$1655</f>
        <v>0</v>
      </c>
      <c r="G4483" s="208" t="str">
        <f xml:space="preserve"> Calc!G$1655</f>
        <v>£m</v>
      </c>
      <c r="H4483" s="209"/>
    </row>
    <row r="4484" spans="1:8" s="208" customFormat="1" hidden="1" outlineLevel="2" x14ac:dyDescent="0.2">
      <c r="A4484" s="217"/>
      <c r="B4484" s="217"/>
      <c r="C4484" s="218"/>
      <c r="D4484" s="219"/>
      <c r="E4484" s="208" t="str">
        <f xml:space="preserve"> Calc!E$1656</f>
        <v xml:space="preserve">Ofwat - PR24 Residential retail revenue adjustment not eligible for tax uplift in 2027-28 CPIH FYA prices (ADDN2) </v>
      </c>
      <c r="F4484" s="209">
        <f xml:space="preserve"> Calc!F$1656</f>
        <v>0</v>
      </c>
      <c r="G4484" s="208" t="str">
        <f xml:space="preserve"> Calc!G$1656</f>
        <v>£m</v>
      </c>
      <c r="H4484" s="209"/>
    </row>
    <row r="4485" spans="1:8" s="208" customFormat="1" hidden="1" outlineLevel="2" x14ac:dyDescent="0.2">
      <c r="A4485" s="217"/>
      <c r="B4485" s="217"/>
      <c r="C4485" s="218"/>
      <c r="D4485" s="219"/>
      <c r="E4485" s="208" t="str">
        <f xml:space="preserve"> Calc!E$1657</f>
        <v xml:space="preserve">Ofwat - PR24 Residential retail revenue adjustment not eligible for tax uplift in 2027-28 CPIH FYA prices (Residential retail) </v>
      </c>
      <c r="F4485" s="209">
        <f xml:space="preserve"> Calc!F$1657</f>
        <v>0</v>
      </c>
      <c r="G4485" s="208" t="str">
        <f xml:space="preserve"> Calc!G$1657</f>
        <v>£m</v>
      </c>
      <c r="H4485" s="209"/>
    </row>
    <row r="4486" spans="1:8" s="208" customFormat="1" hidden="1" outlineLevel="2" x14ac:dyDescent="0.2">
      <c r="A4486" s="217"/>
      <c r="B4486" s="217"/>
      <c r="C4486" s="218"/>
      <c r="D4486" s="219"/>
      <c r="E4486" s="208" t="str">
        <f xml:space="preserve"> Calc!E$1658</f>
        <v xml:space="preserve">Ofwat - PR24 Residential retail revenue adjustment not eligible for tax uplift in 2027-28 CPIH FYA prices (Business retail) </v>
      </c>
      <c r="F4486" s="209">
        <f xml:space="preserve"> Calc!F$1658</f>
        <v>0</v>
      </c>
      <c r="G4486" s="208" t="str">
        <f xml:space="preserve"> Calc!G$1658</f>
        <v>£m</v>
      </c>
      <c r="H4486" s="209"/>
    </row>
    <row r="4487" spans="1:8" hidden="1" outlineLevel="2" x14ac:dyDescent="0.2">
      <c r="A4487" s="3"/>
      <c r="B4487" s="3"/>
      <c r="C4487" s="10"/>
      <c r="D4487" s="11"/>
      <c r="E4487" s="211" t="s">
        <v>2321</v>
      </c>
      <c r="F4487" s="212">
        <f xml:space="preserve"> INDEX( $F$4479:$F$4486,MATCH("*(ADDN2)*", $E$4479:$E$4486,0 ))</f>
        <v>0</v>
      </c>
      <c r="G4487" s="211" t="s">
        <v>199</v>
      </c>
      <c r="H4487" s="4"/>
    </row>
    <row r="4488" spans="1:8" hidden="1" outlineLevel="2" x14ac:dyDescent="0.2"/>
    <row r="4489" spans="1:8" hidden="1" outlineLevel="2" x14ac:dyDescent="0.2"/>
    <row r="4490" spans="1:8" hidden="1" outlineLevel="2" x14ac:dyDescent="0.2">
      <c r="B4490" s="33" t="s">
        <v>90</v>
      </c>
    </row>
    <row r="4491" spans="1:8" s="208" customFormat="1" hidden="1" outlineLevel="2" x14ac:dyDescent="0.2">
      <c r="A4491" s="217"/>
      <c r="B4491" s="217"/>
      <c r="C4491" s="218"/>
      <c r="D4491" s="219"/>
      <c r="E4491" s="208" t="str">
        <f xml:space="preserve"> Calc!E$1543</f>
        <v xml:space="preserve">Ofwat - PR24 RFI revenue adjustment not eligible for tax uplift in 2027-28 CPIH FYA prices (WR) </v>
      </c>
      <c r="F4491" s="209">
        <f xml:space="preserve"> Calc!F$1543</f>
        <v>0</v>
      </c>
      <c r="G4491" s="208" t="str">
        <f xml:space="preserve"> Calc!G$1543</f>
        <v>£m</v>
      </c>
      <c r="H4491" s="209"/>
    </row>
    <row r="4492" spans="1:8" s="208" customFormat="1" hidden="1" outlineLevel="2" x14ac:dyDescent="0.2">
      <c r="A4492" s="217"/>
      <c r="B4492" s="217"/>
      <c r="C4492" s="218"/>
      <c r="D4492" s="219"/>
      <c r="E4492" s="208" t="str">
        <f xml:space="preserve"> Calc!E$1544</f>
        <v xml:space="preserve">Ofwat - PR24 RFI revenue adjustment not eligible for tax uplift in 2027-28 CPIH FYA prices (WN) </v>
      </c>
      <c r="F4492" s="209">
        <f xml:space="preserve"> Calc!F$1544</f>
        <v>0</v>
      </c>
      <c r="G4492" s="208" t="str">
        <f xml:space="preserve"> Calc!G$1544</f>
        <v>£m</v>
      </c>
      <c r="H4492" s="209"/>
    </row>
    <row r="4493" spans="1:8" s="208" customFormat="1" hidden="1" outlineLevel="2" x14ac:dyDescent="0.2">
      <c r="A4493" s="217"/>
      <c r="B4493" s="217"/>
      <c r="C4493" s="218"/>
      <c r="D4493" s="219"/>
      <c r="E4493" s="208" t="str">
        <f xml:space="preserve"> Calc!E$1545</f>
        <v xml:space="preserve">Ofwat - PR24 RFI revenue adjustment not eligible for tax uplift in 2027-28 CPIH FYA prices (WWN) </v>
      </c>
      <c r="F4493" s="209">
        <f xml:space="preserve"> Calc!F$1545</f>
        <v>0</v>
      </c>
      <c r="G4493" s="208" t="str">
        <f xml:space="preserve"> Calc!G$1545</f>
        <v>£m</v>
      </c>
      <c r="H4493" s="209"/>
    </row>
    <row r="4494" spans="1:8" s="208" customFormat="1" hidden="1" outlineLevel="2" x14ac:dyDescent="0.2">
      <c r="A4494" s="217"/>
      <c r="B4494" s="217"/>
      <c r="C4494" s="218"/>
      <c r="D4494" s="219"/>
      <c r="E4494" s="208" t="str">
        <f xml:space="preserve"> Calc!E$1546</f>
        <v xml:space="preserve">Ofwat - PR24 RFI revenue adjustment not eligible for tax uplift in 2027-28 CPIH FYA prices (BR) </v>
      </c>
      <c r="F4494" s="209">
        <f xml:space="preserve"> Calc!F$1546</f>
        <v>0</v>
      </c>
      <c r="G4494" s="208" t="str">
        <f xml:space="preserve"> Calc!G$1546</f>
        <v>£m</v>
      </c>
      <c r="H4494" s="209"/>
    </row>
    <row r="4495" spans="1:8" s="208" customFormat="1" hidden="1" outlineLevel="2" x14ac:dyDescent="0.2">
      <c r="A4495" s="217"/>
      <c r="B4495" s="217"/>
      <c r="C4495" s="218"/>
      <c r="D4495" s="219"/>
      <c r="E4495" s="208" t="str">
        <f xml:space="preserve"> Calc!E$1547</f>
        <v xml:space="preserve">Ofwat - PR24 RFI revenue adjustment not eligible for tax uplift in 2027-28 CPIH FYA prices (ADDN1) </v>
      </c>
      <c r="F4495" s="209">
        <f xml:space="preserve"> Calc!F$1547</f>
        <v>0</v>
      </c>
      <c r="G4495" s="208" t="str">
        <f xml:space="preserve"> Calc!G$1547</f>
        <v>£m</v>
      </c>
      <c r="H4495" s="209"/>
    </row>
    <row r="4496" spans="1:8" s="208" customFormat="1" hidden="1" outlineLevel="2" x14ac:dyDescent="0.2">
      <c r="A4496" s="217"/>
      <c r="B4496" s="217"/>
      <c r="C4496" s="218"/>
      <c r="D4496" s="219"/>
      <c r="E4496" s="208" t="str">
        <f xml:space="preserve"> Calc!E$1548</f>
        <v xml:space="preserve">Ofwat - PR24 RFI revenue adjustment not eligible for tax uplift in 2027-28 CPIH FYA prices (ADDN2) </v>
      </c>
      <c r="F4496" s="209">
        <f xml:space="preserve"> Calc!F$1548</f>
        <v>0</v>
      </c>
      <c r="G4496" s="208" t="str">
        <f xml:space="preserve"> Calc!G$1548</f>
        <v>£m</v>
      </c>
      <c r="H4496" s="209"/>
    </row>
    <row r="4497" spans="1:8" s="208" customFormat="1" hidden="1" outlineLevel="2" x14ac:dyDescent="0.2">
      <c r="A4497" s="217"/>
      <c r="B4497" s="217"/>
      <c r="C4497" s="218"/>
      <c r="D4497" s="219"/>
      <c r="E4497" s="208" t="str">
        <f xml:space="preserve"> Calc!E$1549</f>
        <v xml:space="preserve">Ofwat - PR24 RFI revenue adjustment not eligible for tax uplift in 2027-28 CPIH FYA prices (Residential retail) </v>
      </c>
      <c r="F4497" s="209">
        <f xml:space="preserve"> Calc!F$1549</f>
        <v>0</v>
      </c>
      <c r="G4497" s="208" t="str">
        <f xml:space="preserve"> Calc!G$1549</f>
        <v>£m</v>
      </c>
      <c r="H4497" s="209"/>
    </row>
    <row r="4498" spans="1:8" s="208" customFormat="1" hidden="1" outlineLevel="2" x14ac:dyDescent="0.2">
      <c r="A4498" s="217"/>
      <c r="B4498" s="217"/>
      <c r="C4498" s="218"/>
      <c r="D4498" s="219"/>
      <c r="E4498" s="208" t="str">
        <f xml:space="preserve"> Calc!E$1550</f>
        <v xml:space="preserve">Ofwat - PR24 RFI revenue adjustment not eligible for tax uplift in 2027-28 CPIH FYA prices (Business retail) </v>
      </c>
      <c r="F4498" s="209">
        <f xml:space="preserve"> Calc!F$1550</f>
        <v>0</v>
      </c>
      <c r="G4498" s="208" t="str">
        <f xml:space="preserve"> Calc!G$1550</f>
        <v>£m</v>
      </c>
      <c r="H4498" s="209"/>
    </row>
    <row r="4499" spans="1:8" hidden="1" outlineLevel="2" x14ac:dyDescent="0.2">
      <c r="A4499" s="3"/>
      <c r="B4499" s="3"/>
      <c r="C4499" s="10"/>
      <c r="D4499" s="11"/>
      <c r="E4499" s="211" t="s">
        <v>90</v>
      </c>
      <c r="F4499" s="212">
        <f xml:space="preserve"> INDEX( $F$4491:$F$4498,MATCH("*(ADDN2)*", $E$4491:$E$4498,0 ))</f>
        <v>0</v>
      </c>
      <c r="G4499" s="211" t="s">
        <v>199</v>
      </c>
      <c r="H4499" s="4"/>
    </row>
    <row r="4500" spans="1:8" hidden="1" outlineLevel="2" x14ac:dyDescent="0.2"/>
    <row r="4501" spans="1:8" hidden="1" outlineLevel="2" x14ac:dyDescent="0.2"/>
    <row r="4502" spans="1:8" hidden="1" outlineLevel="2" x14ac:dyDescent="0.2">
      <c r="B4502" s="33" t="s">
        <v>782</v>
      </c>
    </row>
    <row r="4503" spans="1:8" s="208" customFormat="1" hidden="1" outlineLevel="2" x14ac:dyDescent="0.2">
      <c r="A4503" s="217"/>
      <c r="B4503" s="217"/>
      <c r="C4503" s="218"/>
      <c r="D4503" s="219"/>
      <c r="E4503" s="208" t="str">
        <f xml:space="preserve"> Calc!E$1597</f>
        <v xml:space="preserve">Ofwat - PR24 Bioresources revenue adjustment not eligible for tax uplift in 2027-28 CPIH FYA prices (WR) </v>
      </c>
      <c r="F4503" s="209">
        <f xml:space="preserve"> Calc!F$1597</f>
        <v>0</v>
      </c>
      <c r="G4503" s="208" t="str">
        <f xml:space="preserve"> Calc!G$1597</f>
        <v>£m</v>
      </c>
      <c r="H4503" s="209"/>
    </row>
    <row r="4504" spans="1:8" s="208" customFormat="1" hidden="1" outlineLevel="2" x14ac:dyDescent="0.2">
      <c r="A4504" s="217"/>
      <c r="B4504" s="217"/>
      <c r="C4504" s="218"/>
      <c r="D4504" s="219"/>
      <c r="E4504" s="208" t="str">
        <f xml:space="preserve"> Calc!E$1598</f>
        <v xml:space="preserve">Ofwat - PR24 Bioresources revenue adjustment not eligible for tax uplift in 2027-28 CPIH FYA prices (WN) </v>
      </c>
      <c r="F4504" s="209">
        <f xml:space="preserve"> Calc!F$1598</f>
        <v>0</v>
      </c>
      <c r="G4504" s="208" t="str">
        <f xml:space="preserve"> Calc!G$1598</f>
        <v>£m</v>
      </c>
      <c r="H4504" s="209"/>
    </row>
    <row r="4505" spans="1:8" s="208" customFormat="1" hidden="1" outlineLevel="2" x14ac:dyDescent="0.2">
      <c r="A4505" s="217"/>
      <c r="B4505" s="217"/>
      <c r="C4505" s="218"/>
      <c r="D4505" s="219"/>
      <c r="E4505" s="208" t="str">
        <f xml:space="preserve"> Calc!E$1599</f>
        <v xml:space="preserve">Ofwat - PR24 Bioresources revenue adjustment not eligible for tax uplift in 2027-28 CPIH FYA prices (WWN) </v>
      </c>
      <c r="F4505" s="209">
        <f xml:space="preserve"> Calc!F$1599</f>
        <v>0</v>
      </c>
      <c r="G4505" s="208" t="str">
        <f xml:space="preserve"> Calc!G$1599</f>
        <v>£m</v>
      </c>
      <c r="H4505" s="209"/>
    </row>
    <row r="4506" spans="1:8" s="208" customFormat="1" hidden="1" outlineLevel="2" x14ac:dyDescent="0.2">
      <c r="A4506" s="217"/>
      <c r="B4506" s="217"/>
      <c r="C4506" s="218"/>
      <c r="D4506" s="219"/>
      <c r="E4506" s="208" t="str">
        <f xml:space="preserve"> Calc!E$1600</f>
        <v xml:space="preserve">Ofwat - PR24 Bioresources revenue adjustment not eligible for tax uplift in 2027-28 CPIH FYA prices (BR) </v>
      </c>
      <c r="F4506" s="209">
        <f xml:space="preserve"> Calc!F$1600</f>
        <v>0</v>
      </c>
      <c r="G4506" s="208" t="str">
        <f xml:space="preserve"> Calc!G$1600</f>
        <v>£m</v>
      </c>
      <c r="H4506" s="209"/>
    </row>
    <row r="4507" spans="1:8" s="208" customFormat="1" hidden="1" outlineLevel="2" x14ac:dyDescent="0.2">
      <c r="A4507" s="217"/>
      <c r="B4507" s="217"/>
      <c r="C4507" s="218"/>
      <c r="D4507" s="219"/>
      <c r="E4507" s="208" t="str">
        <f xml:space="preserve"> Calc!E$1601</f>
        <v xml:space="preserve">Ofwat - PR24 Bioresources revenue adjustment not eligible for tax uplift in 2027-28 CPIH FYA prices (ADDN1) </v>
      </c>
      <c r="F4507" s="209">
        <f xml:space="preserve"> Calc!F$1601</f>
        <v>0</v>
      </c>
      <c r="G4507" s="208" t="str">
        <f xml:space="preserve"> Calc!G$1601</f>
        <v>£m</v>
      </c>
      <c r="H4507" s="209"/>
    </row>
    <row r="4508" spans="1:8" s="208" customFormat="1" hidden="1" outlineLevel="2" x14ac:dyDescent="0.2">
      <c r="A4508" s="217"/>
      <c r="B4508" s="217"/>
      <c r="C4508" s="218"/>
      <c r="D4508" s="219"/>
      <c r="E4508" s="208" t="str">
        <f xml:space="preserve"> Calc!E$1602</f>
        <v xml:space="preserve">Ofwat - PR24 Bioresources revenue adjustment not eligible for tax uplift in 2027-28 CPIH FYA prices (ADDN2) </v>
      </c>
      <c r="F4508" s="209">
        <f xml:space="preserve"> Calc!F$1602</f>
        <v>0</v>
      </c>
      <c r="G4508" s="208" t="str">
        <f xml:space="preserve"> Calc!G$1602</f>
        <v>£m</v>
      </c>
      <c r="H4508" s="209"/>
    </row>
    <row r="4509" spans="1:8" s="208" customFormat="1" hidden="1" outlineLevel="2" x14ac:dyDescent="0.2">
      <c r="A4509" s="217"/>
      <c r="B4509" s="217"/>
      <c r="C4509" s="218"/>
      <c r="D4509" s="219"/>
      <c r="E4509" s="208" t="str">
        <f xml:space="preserve"> Calc!E$1603</f>
        <v xml:space="preserve">Ofwat - PR24 Bioresources revenue adjustment not eligible for tax uplift in 2027-28 CPIH FYA prices (Residential retail) </v>
      </c>
      <c r="F4509" s="209">
        <f xml:space="preserve"> Calc!F$1603</f>
        <v>0</v>
      </c>
      <c r="G4509" s="208" t="str">
        <f xml:space="preserve"> Calc!G$1603</f>
        <v>£m</v>
      </c>
      <c r="H4509" s="209"/>
    </row>
    <row r="4510" spans="1:8" s="208" customFormat="1" hidden="1" outlineLevel="2" x14ac:dyDescent="0.2">
      <c r="A4510" s="217"/>
      <c r="B4510" s="217"/>
      <c r="C4510" s="218"/>
      <c r="D4510" s="219"/>
      <c r="E4510" s="208" t="str">
        <f xml:space="preserve"> Calc!E$1604</f>
        <v xml:space="preserve">Ofwat - PR24 Bioresources revenue adjustment not eligible for tax uplift in 2027-28 CPIH FYA prices (Business retail) </v>
      </c>
      <c r="F4510" s="209">
        <f xml:space="preserve"> Calc!F$1604</f>
        <v>0</v>
      </c>
      <c r="G4510" s="208" t="str">
        <f xml:space="preserve"> Calc!G$1604</f>
        <v>£m</v>
      </c>
      <c r="H4510" s="209"/>
    </row>
    <row r="4511" spans="1:8" hidden="1" outlineLevel="2" x14ac:dyDescent="0.2">
      <c r="A4511" s="3"/>
      <c r="B4511" s="3"/>
      <c r="C4511" s="10"/>
      <c r="D4511" s="11"/>
      <c r="E4511" s="211" t="s">
        <v>782</v>
      </c>
      <c r="F4511" s="212">
        <f xml:space="preserve"> INDEX( $F$4503:$F$4510,MATCH("*(ADDN2)*", $E$4503:$E$4510,0 ))</f>
        <v>0</v>
      </c>
      <c r="G4511" s="211" t="s">
        <v>199</v>
      </c>
      <c r="H4511" s="4"/>
    </row>
    <row r="4512" spans="1:8" hidden="1" outlineLevel="2" x14ac:dyDescent="0.2"/>
    <row r="4513" spans="1:8" hidden="1" outlineLevel="2" x14ac:dyDescent="0.2"/>
    <row r="4514" spans="1:8" hidden="1" outlineLevel="2" x14ac:dyDescent="0.2">
      <c r="B4514" s="33" t="s">
        <v>783</v>
      </c>
    </row>
    <row r="4515" spans="1:8" s="208" customFormat="1" hidden="1" outlineLevel="2" x14ac:dyDescent="0.2">
      <c r="A4515" s="217"/>
      <c r="B4515" s="217"/>
      <c r="C4515" s="218"/>
      <c r="D4515" s="219"/>
      <c r="E4515" s="208" t="str">
        <f xml:space="preserve"> Calc!E$1624</f>
        <v xml:space="preserve">Ofwat - PR24 Bioresources forecasting accuracy incentive penalty adjustment not eligible for tax uplift in 2027-28 CPIH FYA prices (WR) </v>
      </c>
      <c r="F4515" s="209">
        <f xml:space="preserve"> Calc!F$1624</f>
        <v>0</v>
      </c>
      <c r="G4515" s="208" t="str">
        <f xml:space="preserve"> Calc!G$1624</f>
        <v>£m</v>
      </c>
      <c r="H4515" s="209"/>
    </row>
    <row r="4516" spans="1:8" s="208" customFormat="1" hidden="1" outlineLevel="2" x14ac:dyDescent="0.2">
      <c r="A4516" s="217"/>
      <c r="B4516" s="217"/>
      <c r="C4516" s="218"/>
      <c r="D4516" s="219"/>
      <c r="E4516" s="208" t="str">
        <f xml:space="preserve"> Calc!E$1625</f>
        <v xml:space="preserve">Ofwat - PR24 Bioresources forecasting accuracy incentive penalty adjustment not eligible for tax uplift in 2027-28 CPIH FYA prices (WN) </v>
      </c>
      <c r="F4516" s="209">
        <f xml:space="preserve"> Calc!F$1625</f>
        <v>0</v>
      </c>
      <c r="G4516" s="208" t="str">
        <f xml:space="preserve"> Calc!G$1625</f>
        <v>£m</v>
      </c>
      <c r="H4516" s="209"/>
    </row>
    <row r="4517" spans="1:8" s="208" customFormat="1" hidden="1" outlineLevel="2" x14ac:dyDescent="0.2">
      <c r="A4517" s="217"/>
      <c r="B4517" s="217"/>
      <c r="C4517" s="218"/>
      <c r="D4517" s="219"/>
      <c r="E4517" s="208" t="str">
        <f xml:space="preserve"> Calc!E$1626</f>
        <v xml:space="preserve">Ofwat - PR24 Bioresources forecasting accuracy incentive penalty adjustment not eligible for tax uplift in 2027-28 CPIH FYA prices (WWN) </v>
      </c>
      <c r="F4517" s="209">
        <f xml:space="preserve"> Calc!F$1626</f>
        <v>0</v>
      </c>
      <c r="G4517" s="208" t="str">
        <f xml:space="preserve"> Calc!G$1626</f>
        <v>£m</v>
      </c>
      <c r="H4517" s="209"/>
    </row>
    <row r="4518" spans="1:8" s="208" customFormat="1" hidden="1" outlineLevel="2" x14ac:dyDescent="0.2">
      <c r="A4518" s="217"/>
      <c r="B4518" s="217"/>
      <c r="C4518" s="218"/>
      <c r="D4518" s="219"/>
      <c r="E4518" s="208" t="str">
        <f xml:space="preserve"> Calc!E$1627</f>
        <v xml:space="preserve">Ofwat - PR24 Bioresources forecasting accuracy incentive penalty adjustment not eligible for tax uplift in 2027-28 CPIH FYA prices (BR) </v>
      </c>
      <c r="F4518" s="209">
        <f xml:space="preserve"> Calc!F$1627</f>
        <v>0</v>
      </c>
      <c r="G4518" s="208" t="str">
        <f xml:space="preserve"> Calc!G$1627</f>
        <v>£m</v>
      </c>
      <c r="H4518" s="209"/>
    </row>
    <row r="4519" spans="1:8" s="208" customFormat="1" hidden="1" outlineLevel="2" x14ac:dyDescent="0.2">
      <c r="A4519" s="217"/>
      <c r="B4519" s="217"/>
      <c r="C4519" s="218"/>
      <c r="D4519" s="219"/>
      <c r="E4519" s="208" t="str">
        <f xml:space="preserve"> Calc!E$1628</f>
        <v xml:space="preserve">Ofwat - PR24 Bioresources forecasting accuracy incentive penalty adjustment not eligible for tax uplift in 2027-28 CPIH FYA prices (ADDN1) </v>
      </c>
      <c r="F4519" s="209">
        <f xml:space="preserve"> Calc!F$1628</f>
        <v>0</v>
      </c>
      <c r="G4519" s="208" t="str">
        <f xml:space="preserve"> Calc!G$1628</f>
        <v>£m</v>
      </c>
      <c r="H4519" s="209"/>
    </row>
    <row r="4520" spans="1:8" s="208" customFormat="1" hidden="1" outlineLevel="2" x14ac:dyDescent="0.2">
      <c r="A4520" s="217"/>
      <c r="B4520" s="217"/>
      <c r="C4520" s="218"/>
      <c r="D4520" s="219"/>
      <c r="E4520" s="208" t="str">
        <f xml:space="preserve"> Calc!E$1629</f>
        <v xml:space="preserve">Ofwat - PR24 Bioresources forecasting accuracy incentive penalty adjustment not eligible for tax uplift in 2027-28 CPIH FYA prices (ADDN2) </v>
      </c>
      <c r="F4520" s="209">
        <f xml:space="preserve"> Calc!F$1629</f>
        <v>0</v>
      </c>
      <c r="G4520" s="208" t="str">
        <f xml:space="preserve"> Calc!G$1629</f>
        <v>£m</v>
      </c>
      <c r="H4520" s="209"/>
    </row>
    <row r="4521" spans="1:8" s="208" customFormat="1" hidden="1" outlineLevel="2" x14ac:dyDescent="0.2">
      <c r="A4521" s="217"/>
      <c r="B4521" s="217"/>
      <c r="C4521" s="218"/>
      <c r="D4521" s="219"/>
      <c r="E4521" s="208" t="str">
        <f xml:space="preserve"> Calc!E$1630</f>
        <v xml:space="preserve">Ofwat - PR24 Bioresources forecasting accuracy incentive penalty adjustment not eligible for tax uplift in 2027-28 CPIH FYA prices (Residential retail) </v>
      </c>
      <c r="F4521" s="209">
        <f xml:space="preserve"> Calc!F$1630</f>
        <v>0</v>
      </c>
      <c r="G4521" s="208" t="str">
        <f xml:space="preserve"> Calc!G$1630</f>
        <v>£m</v>
      </c>
      <c r="H4521" s="209"/>
    </row>
    <row r="4522" spans="1:8" s="208" customFormat="1" hidden="1" outlineLevel="2" x14ac:dyDescent="0.2">
      <c r="A4522" s="217"/>
      <c r="B4522" s="217"/>
      <c r="C4522" s="218"/>
      <c r="D4522" s="219"/>
      <c r="E4522" s="208" t="str">
        <f xml:space="preserve"> Calc!E$1631</f>
        <v xml:space="preserve">Ofwat - PR24 Bioresources forecasting accuracy incentive penalty adjustment not eligible for tax uplift in 2027-28 CPIH FYA prices (Business retail) </v>
      </c>
      <c r="F4522" s="209">
        <f xml:space="preserve"> Calc!F$1631</f>
        <v>0</v>
      </c>
      <c r="G4522" s="208" t="str">
        <f xml:space="preserve"> Calc!G$1631</f>
        <v>£m</v>
      </c>
      <c r="H4522" s="209"/>
    </row>
    <row r="4523" spans="1:8" hidden="1" outlineLevel="2" x14ac:dyDescent="0.2">
      <c r="A4523" s="3"/>
      <c r="B4523" s="3"/>
      <c r="C4523" s="10"/>
      <c r="D4523" s="11"/>
      <c r="E4523" s="211" t="s">
        <v>783</v>
      </c>
      <c r="F4523" s="212">
        <f xml:space="preserve"> INDEX( $F$4515:$F$4522,MATCH("*(ADDN2)*", $E$4515:$E$4522,0 ))</f>
        <v>0</v>
      </c>
      <c r="G4523" s="211" t="s">
        <v>199</v>
      </c>
      <c r="H4523" s="4"/>
    </row>
    <row r="4524" spans="1:8" hidden="1" outlineLevel="2" x14ac:dyDescent="0.2"/>
    <row r="4525" spans="1:8" hidden="1" outlineLevel="2" x14ac:dyDescent="0.2"/>
    <row r="4526" spans="1:8" hidden="1" outlineLevel="2" x14ac:dyDescent="0.2">
      <c r="B4526" s="33" t="s">
        <v>1390</v>
      </c>
    </row>
    <row r="4527" spans="1:8" s="208" customFormat="1" hidden="1" outlineLevel="2" x14ac:dyDescent="0.2">
      <c r="A4527" s="217"/>
      <c r="B4527" s="217"/>
      <c r="C4527" s="218"/>
      <c r="D4527" s="219"/>
      <c r="E4527" s="208" t="str">
        <f xml:space="preserve"> Calc!E$2056</f>
        <v xml:space="preserve">Ofwat - PR24 Price control deliverables (PCD) revenue adjustment not eligible for tax uplift in 2027-28 CPIH FYA prices (WR) </v>
      </c>
      <c r="F4527" s="209">
        <f xml:space="preserve"> Calc!F$2056</f>
        <v>0</v>
      </c>
      <c r="G4527" s="208" t="str">
        <f xml:space="preserve"> Calc!G$2056</f>
        <v>£m</v>
      </c>
      <c r="H4527" s="209"/>
    </row>
    <row r="4528" spans="1:8" s="208" customFormat="1" hidden="1" outlineLevel="2" x14ac:dyDescent="0.2">
      <c r="A4528" s="217"/>
      <c r="B4528" s="217"/>
      <c r="C4528" s="218"/>
      <c r="D4528" s="219"/>
      <c r="E4528" s="208" t="str">
        <f xml:space="preserve"> Calc!E$2057</f>
        <v xml:space="preserve">Ofwat - PR24 Price control deliverables (PCD) revenue adjustment not eligible for tax uplift in 2027-28 CPIH FYA prices (WN) </v>
      </c>
      <c r="F4528" s="209">
        <f xml:space="preserve"> Calc!F$2057</f>
        <v>0</v>
      </c>
      <c r="G4528" s="208" t="str">
        <f xml:space="preserve"> Calc!G$2057</f>
        <v>£m</v>
      </c>
      <c r="H4528" s="209"/>
    </row>
    <row r="4529" spans="1:8" s="208" customFormat="1" hidden="1" outlineLevel="2" x14ac:dyDescent="0.2">
      <c r="A4529" s="217"/>
      <c r="B4529" s="217"/>
      <c r="C4529" s="218"/>
      <c r="D4529" s="219"/>
      <c r="E4529" s="208" t="str">
        <f xml:space="preserve"> Calc!E$2058</f>
        <v xml:space="preserve">Ofwat - PR24 Price control deliverables (PCD) revenue adjustment not eligible for tax uplift in 2027-28 CPIH FYA prices (WWN) </v>
      </c>
      <c r="F4529" s="209">
        <f xml:space="preserve"> Calc!F$2058</f>
        <v>0</v>
      </c>
      <c r="G4529" s="208" t="str">
        <f xml:space="preserve"> Calc!G$2058</f>
        <v>£m</v>
      </c>
      <c r="H4529" s="209"/>
    </row>
    <row r="4530" spans="1:8" s="208" customFormat="1" hidden="1" outlineLevel="2" x14ac:dyDescent="0.2">
      <c r="A4530" s="217"/>
      <c r="B4530" s="217"/>
      <c r="C4530" s="218"/>
      <c r="D4530" s="219"/>
      <c r="E4530" s="208" t="str">
        <f xml:space="preserve"> Calc!E$2059</f>
        <v xml:space="preserve">Ofwat - PR24 Price control deliverables (PCD) revenue adjustment not eligible for tax uplift in 2027-28 CPIH FYA prices (BR) </v>
      </c>
      <c r="F4530" s="209">
        <f xml:space="preserve"> Calc!F$2059</f>
        <v>0</v>
      </c>
      <c r="G4530" s="208" t="str">
        <f xml:space="preserve"> Calc!G$2059</f>
        <v>£m</v>
      </c>
      <c r="H4530" s="209"/>
    </row>
    <row r="4531" spans="1:8" s="208" customFormat="1" hidden="1" outlineLevel="2" x14ac:dyDescent="0.2">
      <c r="A4531" s="217"/>
      <c r="B4531" s="217"/>
      <c r="C4531" s="218"/>
      <c r="D4531" s="219"/>
      <c r="E4531" s="208" t="str">
        <f xml:space="preserve"> Calc!E$2060</f>
        <v xml:space="preserve">Ofwat - PR24 Price control deliverables (PCD) revenue adjustment not eligible for tax uplift in 2027-28 CPIH FYA prices (ADDN1) </v>
      </c>
      <c r="F4531" s="209">
        <f xml:space="preserve"> Calc!F$2060</f>
        <v>0</v>
      </c>
      <c r="G4531" s="208" t="str">
        <f xml:space="preserve"> Calc!G$2060</f>
        <v>£m</v>
      </c>
      <c r="H4531" s="209"/>
    </row>
    <row r="4532" spans="1:8" s="208" customFormat="1" hidden="1" outlineLevel="2" x14ac:dyDescent="0.2">
      <c r="A4532" s="217"/>
      <c r="B4532" s="217"/>
      <c r="C4532" s="218"/>
      <c r="D4532" s="219"/>
      <c r="E4532" s="208" t="str">
        <f xml:space="preserve"> Calc!E$2061</f>
        <v xml:space="preserve">Ofwat - PR24 Price control deliverables (PCD) revenue adjustment not eligible for tax uplift in 2027-28 CPIH FYA prices (ADDN2) </v>
      </c>
      <c r="F4532" s="209">
        <f xml:space="preserve"> Calc!F$2061</f>
        <v>0</v>
      </c>
      <c r="G4532" s="208" t="str">
        <f xml:space="preserve"> Calc!G$2061</f>
        <v>£m</v>
      </c>
      <c r="H4532" s="209"/>
    </row>
    <row r="4533" spans="1:8" s="208" customFormat="1" hidden="1" outlineLevel="2" x14ac:dyDescent="0.2">
      <c r="A4533" s="217"/>
      <c r="B4533" s="217"/>
      <c r="C4533" s="218"/>
      <c r="D4533" s="219"/>
      <c r="E4533" s="208" t="str">
        <f xml:space="preserve"> Calc!E$2062</f>
        <v xml:space="preserve">Ofwat - PR24 Price control deliverables (PCD) revenue adjustment not eligible for tax uplift in 2027-28 CPIH FYA prices (Residential retail) </v>
      </c>
      <c r="F4533" s="209">
        <f xml:space="preserve"> Calc!F$2062</f>
        <v>0</v>
      </c>
      <c r="G4533" s="208" t="str">
        <f xml:space="preserve"> Calc!G$2062</f>
        <v>£m</v>
      </c>
      <c r="H4533" s="209"/>
    </row>
    <row r="4534" spans="1:8" s="208" customFormat="1" hidden="1" outlineLevel="2" x14ac:dyDescent="0.2">
      <c r="A4534" s="217"/>
      <c r="B4534" s="217"/>
      <c r="C4534" s="218"/>
      <c r="D4534" s="219"/>
      <c r="E4534" s="208" t="str">
        <f xml:space="preserve"> Calc!E$2063</f>
        <v xml:space="preserve">Ofwat - PR24 Price control deliverables (PCD) revenue adjustment not eligible for tax uplift in 2027-28 CPIH FYA prices (Business retail) </v>
      </c>
      <c r="F4534" s="209">
        <f xml:space="preserve"> Calc!F$2063</f>
        <v>0</v>
      </c>
      <c r="G4534" s="208" t="str">
        <f xml:space="preserve"> Calc!G$2063</f>
        <v>£m</v>
      </c>
      <c r="H4534" s="209"/>
    </row>
    <row r="4535" spans="1:8" hidden="1" outlineLevel="2" x14ac:dyDescent="0.2">
      <c r="A4535" s="3"/>
      <c r="B4535" s="3"/>
      <c r="C4535" s="10"/>
      <c r="D4535" s="11"/>
      <c r="E4535" s="211" t="s">
        <v>1390</v>
      </c>
      <c r="F4535" s="212">
        <f xml:space="preserve"> INDEX( $F$4527:$F$4534,MATCH("*(ADDN2)*", $E$4527:$E$4534,0 ))</f>
        <v>0</v>
      </c>
      <c r="G4535" s="211" t="s">
        <v>199</v>
      </c>
      <c r="H4535" s="4"/>
    </row>
    <row r="4536" spans="1:8" hidden="1" outlineLevel="2" x14ac:dyDescent="0.2"/>
    <row r="4537" spans="1:8" hidden="1" outlineLevel="2" x14ac:dyDescent="0.2"/>
    <row r="4538" spans="1:8" hidden="1" outlineLevel="2" x14ac:dyDescent="0.2">
      <c r="B4538" s="33" t="s">
        <v>2908</v>
      </c>
    </row>
    <row r="4539" spans="1:8" s="208" customFormat="1" hidden="1" outlineLevel="2" x14ac:dyDescent="0.2">
      <c r="A4539" s="217"/>
      <c r="B4539" s="217"/>
      <c r="C4539" s="218"/>
      <c r="D4539" s="219"/>
      <c r="E4539" s="208" t="str">
        <f xml:space="preserve"> Calc!E$2083</f>
        <v xml:space="preserve">Ofwat - PR24 Wastewater enhancement revenue adjustment not eligible for tax uplift in 2027-28 CPIH FYA prices (WR) </v>
      </c>
      <c r="F4539" s="209">
        <f xml:space="preserve"> Calc!F$2083</f>
        <v>0</v>
      </c>
      <c r="G4539" s="208" t="str">
        <f xml:space="preserve"> Calc!G$2083</f>
        <v>£m</v>
      </c>
      <c r="H4539" s="209"/>
    </row>
    <row r="4540" spans="1:8" s="208" customFormat="1" hidden="1" outlineLevel="2" x14ac:dyDescent="0.2">
      <c r="A4540" s="217"/>
      <c r="B4540" s="217"/>
      <c r="C4540" s="218"/>
      <c r="D4540" s="219"/>
      <c r="E4540" s="208" t="str">
        <f xml:space="preserve"> Calc!E$2084</f>
        <v xml:space="preserve">Ofwat - PR24 Wastewater enhancement revenue adjustment not eligible for tax uplift in 2027-28 CPIH FYA prices (WN) </v>
      </c>
      <c r="F4540" s="209">
        <f xml:space="preserve"> Calc!F$2084</f>
        <v>0</v>
      </c>
      <c r="G4540" s="208" t="str">
        <f xml:space="preserve"> Calc!G$2084</f>
        <v>£m</v>
      </c>
      <c r="H4540" s="209"/>
    </row>
    <row r="4541" spans="1:8" s="208" customFormat="1" hidden="1" outlineLevel="2" x14ac:dyDescent="0.2">
      <c r="A4541" s="217"/>
      <c r="B4541" s="217"/>
      <c r="C4541" s="218"/>
      <c r="D4541" s="219"/>
      <c r="E4541" s="208" t="str">
        <f xml:space="preserve"> Calc!E$2085</f>
        <v xml:space="preserve">Ofwat - PR24 Wastewater enhancement revenue adjustment not eligible for tax uplift in 2027-28 CPIH FYA prices (WWN) </v>
      </c>
      <c r="F4541" s="209">
        <f xml:space="preserve"> Calc!F$2085</f>
        <v>0</v>
      </c>
      <c r="G4541" s="208" t="str">
        <f xml:space="preserve"> Calc!G$2085</f>
        <v>£m</v>
      </c>
      <c r="H4541" s="209"/>
    </row>
    <row r="4542" spans="1:8" s="208" customFormat="1" hidden="1" outlineLevel="2" x14ac:dyDescent="0.2">
      <c r="A4542" s="217"/>
      <c r="B4542" s="217"/>
      <c r="C4542" s="218"/>
      <c r="D4542" s="219"/>
      <c r="E4542" s="208" t="str">
        <f xml:space="preserve"> Calc!E$2086</f>
        <v xml:space="preserve">Ofwat - PR24 Wastewater enhancement revenue adjustment not eligible for tax uplift in 2027-28 CPIH FYA prices (BR) </v>
      </c>
      <c r="F4542" s="209">
        <f xml:space="preserve"> Calc!F$2086</f>
        <v>0</v>
      </c>
      <c r="G4542" s="208" t="str">
        <f xml:space="preserve"> Calc!G$2086</f>
        <v>£m</v>
      </c>
      <c r="H4542" s="209"/>
    </row>
    <row r="4543" spans="1:8" s="208" customFormat="1" hidden="1" outlineLevel="2" x14ac:dyDescent="0.2">
      <c r="A4543" s="217"/>
      <c r="B4543" s="217"/>
      <c r="C4543" s="218"/>
      <c r="D4543" s="219"/>
      <c r="E4543" s="208" t="str">
        <f xml:space="preserve"> Calc!E$2087</f>
        <v xml:space="preserve">Ofwat - PR24 Wastewater enhancement revenue adjustment not eligible for tax uplift in 2027-28 CPIH FYA prices (ADDN1) </v>
      </c>
      <c r="F4543" s="209">
        <f xml:space="preserve"> Calc!F$2087</f>
        <v>0</v>
      </c>
      <c r="G4543" s="208" t="str">
        <f xml:space="preserve"> Calc!G$2087</f>
        <v>£m</v>
      </c>
      <c r="H4543" s="209"/>
    </row>
    <row r="4544" spans="1:8" s="208" customFormat="1" hidden="1" outlineLevel="2" x14ac:dyDescent="0.2">
      <c r="A4544" s="217"/>
      <c r="B4544" s="217"/>
      <c r="C4544" s="218"/>
      <c r="D4544" s="219"/>
      <c r="E4544" s="208" t="str">
        <f xml:space="preserve"> Calc!E$2088</f>
        <v xml:space="preserve">Ofwat - PR24 Wastewater enhancement revenue adjustment not eligible for tax uplift in 2027-28 CPIH FYA prices (ADDN2) </v>
      </c>
      <c r="F4544" s="209">
        <f xml:space="preserve"> Calc!F$2088</f>
        <v>0</v>
      </c>
      <c r="G4544" s="208" t="str">
        <f xml:space="preserve"> Calc!G$2088</f>
        <v>£m</v>
      </c>
      <c r="H4544" s="209"/>
    </row>
    <row r="4545" spans="1:8" s="208" customFormat="1" hidden="1" outlineLevel="2" x14ac:dyDescent="0.2">
      <c r="A4545" s="217"/>
      <c r="B4545" s="217"/>
      <c r="C4545" s="218"/>
      <c r="D4545" s="219"/>
      <c r="E4545" s="208" t="str">
        <f xml:space="preserve"> Calc!E$2089</f>
        <v xml:space="preserve">Ofwat - PR24 Wastewater enhancement revenue adjustment not eligible for tax uplift in 2027-28 CPIH FYA prices (Residential retail) </v>
      </c>
      <c r="F4545" s="209">
        <f xml:space="preserve"> Calc!F$2089</f>
        <v>0</v>
      </c>
      <c r="G4545" s="208" t="str">
        <f xml:space="preserve"> Calc!G$2089</f>
        <v>£m</v>
      </c>
      <c r="H4545" s="209"/>
    </row>
    <row r="4546" spans="1:8" s="208" customFormat="1" hidden="1" outlineLevel="2" x14ac:dyDescent="0.2">
      <c r="A4546" s="217"/>
      <c r="B4546" s="217"/>
      <c r="C4546" s="218"/>
      <c r="D4546" s="219"/>
      <c r="E4546" s="208" t="str">
        <f xml:space="preserve"> Calc!E$2090</f>
        <v xml:space="preserve">Ofwat - PR24 Wastewater enhancement revenue adjustment not eligible for tax uplift in 2027-28 CPIH FYA prices (Business retail) </v>
      </c>
      <c r="F4546" s="209">
        <f xml:space="preserve"> Calc!F$2090</f>
        <v>0</v>
      </c>
      <c r="G4546" s="208" t="str">
        <f xml:space="preserve"> Calc!G$2090</f>
        <v>£m</v>
      </c>
      <c r="H4546" s="209"/>
    </row>
    <row r="4547" spans="1:8" hidden="1" outlineLevel="2" x14ac:dyDescent="0.2">
      <c r="A4547" s="3"/>
      <c r="B4547" s="3"/>
      <c r="C4547" s="10"/>
      <c r="D4547" s="11"/>
      <c r="E4547" s="211" t="s">
        <v>2908</v>
      </c>
      <c r="F4547" s="212">
        <f xml:space="preserve"> INDEX( $F$4539:$F$4546,MATCH("*(ADDN2)*", $E$4539:$E$4546,0 ))</f>
        <v>0</v>
      </c>
      <c r="G4547" s="211" t="s">
        <v>199</v>
      </c>
      <c r="H4547" s="4"/>
    </row>
    <row r="4548" spans="1:8" hidden="1" outlineLevel="2" x14ac:dyDescent="0.2"/>
    <row r="4549" spans="1:8" hidden="1" outlineLevel="2" x14ac:dyDescent="0.2"/>
    <row r="4550" spans="1:8" hidden="1" outlineLevel="2" x14ac:dyDescent="0.2"/>
    <row r="4551" spans="1:8" s="21" customFormat="1" hidden="1" outlineLevel="2" x14ac:dyDescent="0.2">
      <c r="A4551" s="17"/>
      <c r="B4551" s="17"/>
      <c r="C4551" s="24"/>
      <c r="D4551" s="32" t="s">
        <v>364</v>
      </c>
    </row>
    <row r="4552" spans="1:8" hidden="1" outlineLevel="2" x14ac:dyDescent="0.2"/>
    <row r="4553" spans="1:8" hidden="1" outlineLevel="2" x14ac:dyDescent="0.2">
      <c r="B4553" s="33" t="s">
        <v>784</v>
      </c>
    </row>
    <row r="4554" spans="1:8" s="208" customFormat="1" hidden="1" outlineLevel="2" x14ac:dyDescent="0.2">
      <c r="A4554" s="217"/>
      <c r="B4554" s="217"/>
      <c r="C4554" s="218"/>
      <c r="D4554" s="219"/>
      <c r="E4554" s="208" t="str">
        <f xml:space="preserve"> Calc!E$1516</f>
        <v xml:space="preserve">Ofwat - PR24 ODI revenue adjustment not eligible for tax uplift in 2027-28 CPIH FYA prices (WR) </v>
      </c>
      <c r="F4554" s="209">
        <f xml:space="preserve"> Calc!F$1516</f>
        <v>0</v>
      </c>
      <c r="G4554" s="208" t="str">
        <f xml:space="preserve"> Calc!G$1516</f>
        <v>£m</v>
      </c>
      <c r="H4554" s="209"/>
    </row>
    <row r="4555" spans="1:8" s="208" customFormat="1" hidden="1" outlineLevel="2" x14ac:dyDescent="0.2">
      <c r="A4555" s="217"/>
      <c r="B4555" s="217"/>
      <c r="C4555" s="218"/>
      <c r="D4555" s="219"/>
      <c r="E4555" s="208" t="str">
        <f xml:space="preserve"> Calc!E$1517</f>
        <v xml:space="preserve">Ofwat - PR24 ODI revenue adjustment not eligible for tax uplift in 2027-28 CPIH FYA prices (WN) </v>
      </c>
      <c r="F4555" s="209">
        <f xml:space="preserve"> Calc!F$1517</f>
        <v>0</v>
      </c>
      <c r="G4555" s="208" t="str">
        <f xml:space="preserve"> Calc!G$1517</f>
        <v>£m</v>
      </c>
      <c r="H4555" s="209"/>
    </row>
    <row r="4556" spans="1:8" s="208" customFormat="1" hidden="1" outlineLevel="2" x14ac:dyDescent="0.2">
      <c r="A4556" s="217"/>
      <c r="B4556" s="217"/>
      <c r="C4556" s="218"/>
      <c r="D4556" s="219"/>
      <c r="E4556" s="208" t="str">
        <f xml:space="preserve"> Calc!E$1518</f>
        <v xml:space="preserve">Ofwat - PR24 ODI revenue adjustment not eligible for tax uplift in 2027-28 CPIH FYA prices (WWN) </v>
      </c>
      <c r="F4556" s="209">
        <f xml:space="preserve"> Calc!F$1518</f>
        <v>0</v>
      </c>
      <c r="G4556" s="208" t="str">
        <f xml:space="preserve"> Calc!G$1518</f>
        <v>£m</v>
      </c>
      <c r="H4556" s="209"/>
    </row>
    <row r="4557" spans="1:8" s="208" customFormat="1" hidden="1" outlineLevel="2" x14ac:dyDescent="0.2">
      <c r="A4557" s="217"/>
      <c r="B4557" s="217"/>
      <c r="C4557" s="218"/>
      <c r="D4557" s="219"/>
      <c r="E4557" s="208" t="str">
        <f xml:space="preserve"> Calc!E$1519</f>
        <v xml:space="preserve">Ofwat - PR24 ODI revenue adjustment not eligible for tax uplift in 2027-28 CPIH FYA prices (BR) </v>
      </c>
      <c r="F4557" s="209">
        <f xml:space="preserve"> Calc!F$1519</f>
        <v>0</v>
      </c>
      <c r="G4557" s="208" t="str">
        <f xml:space="preserve"> Calc!G$1519</f>
        <v>£m</v>
      </c>
      <c r="H4557" s="209"/>
    </row>
    <row r="4558" spans="1:8" s="208" customFormat="1" hidden="1" outlineLevel="2" x14ac:dyDescent="0.2">
      <c r="A4558" s="217"/>
      <c r="B4558" s="217"/>
      <c r="C4558" s="218"/>
      <c r="D4558" s="219"/>
      <c r="E4558" s="208" t="str">
        <f xml:space="preserve"> Calc!E$1520</f>
        <v xml:space="preserve">Ofwat - PR24 ODI revenue adjustment not eligible for tax uplift in 2027-28 CPIH FYA prices (ADDN1) </v>
      </c>
      <c r="F4558" s="209">
        <f xml:space="preserve"> Calc!F$1520</f>
        <v>0</v>
      </c>
      <c r="G4558" s="208" t="str">
        <f xml:space="preserve"> Calc!G$1520</f>
        <v>£m</v>
      </c>
      <c r="H4558" s="209"/>
    </row>
    <row r="4559" spans="1:8" s="208" customFormat="1" hidden="1" outlineLevel="2" x14ac:dyDescent="0.2">
      <c r="A4559" s="217"/>
      <c r="B4559" s="217"/>
      <c r="C4559" s="218"/>
      <c r="D4559" s="219"/>
      <c r="E4559" s="208" t="str">
        <f xml:space="preserve"> Calc!E$1521</f>
        <v xml:space="preserve">Ofwat - PR24 ODI revenue adjustment not eligible for tax uplift in 2027-28 CPIH FYA prices (ADDN2) </v>
      </c>
      <c r="F4559" s="209">
        <f xml:space="preserve"> Calc!F$1521</f>
        <v>0</v>
      </c>
      <c r="G4559" s="208" t="str">
        <f xml:space="preserve"> Calc!G$1521</f>
        <v>£m</v>
      </c>
      <c r="H4559" s="209"/>
    </row>
    <row r="4560" spans="1:8" s="208" customFormat="1" hidden="1" outlineLevel="2" x14ac:dyDescent="0.2">
      <c r="A4560" s="217"/>
      <c r="B4560" s="217"/>
      <c r="C4560" s="218"/>
      <c r="D4560" s="219"/>
      <c r="E4560" s="208" t="str">
        <f xml:space="preserve"> Calc!E$1522</f>
        <v xml:space="preserve">Ofwat - PR24 ODI revenue adjustment not eligible for tax uplift in 2027-28 CPIH FYA prices (Residential retail) </v>
      </c>
      <c r="F4560" s="209">
        <f xml:space="preserve"> Calc!F$1522</f>
        <v>0</v>
      </c>
      <c r="G4560" s="208" t="str">
        <f xml:space="preserve"> Calc!G$1522</f>
        <v>£m</v>
      </c>
      <c r="H4560" s="209"/>
    </row>
    <row r="4561" spans="1:8" s="208" customFormat="1" hidden="1" outlineLevel="2" x14ac:dyDescent="0.2">
      <c r="A4561" s="217"/>
      <c r="B4561" s="217"/>
      <c r="C4561" s="218"/>
      <c r="D4561" s="219"/>
      <c r="E4561" s="208" t="str">
        <f xml:space="preserve"> Calc!E$1523</f>
        <v xml:space="preserve">Ofwat - PR24 ODI revenue adjustment not eligible for tax uplift in 2027-28 CPIH FYA prices (Business retail) </v>
      </c>
      <c r="F4561" s="209">
        <f xml:space="preserve"> Calc!F$1523</f>
        <v>0</v>
      </c>
      <c r="G4561" s="208" t="str">
        <f xml:space="preserve"> Calc!G$1523</f>
        <v>£m</v>
      </c>
      <c r="H4561" s="209"/>
    </row>
    <row r="4562" spans="1:8" hidden="1" outlineLevel="2" x14ac:dyDescent="0.2">
      <c r="A4562" s="3"/>
      <c r="B4562" s="3"/>
      <c r="C4562" s="10"/>
      <c r="D4562" s="11"/>
      <c r="E4562" s="211" t="s">
        <v>784</v>
      </c>
      <c r="F4562" s="212">
        <f xml:space="preserve"> INDEX( $F$4554:$F$4561,MATCH("*(Residential retail)*", $E$4554:$E$4561,0 ))</f>
        <v>0</v>
      </c>
      <c r="G4562" s="211" t="s">
        <v>199</v>
      </c>
      <c r="H4562" s="4"/>
    </row>
    <row r="4563" spans="1:8" hidden="1" outlineLevel="2" x14ac:dyDescent="0.2"/>
    <row r="4564" spans="1:8" hidden="1" outlineLevel="2" x14ac:dyDescent="0.2"/>
    <row r="4565" spans="1:8" hidden="1" outlineLevel="2" x14ac:dyDescent="0.2">
      <c r="B4565" s="33" t="s">
        <v>2322</v>
      </c>
    </row>
    <row r="4566" spans="1:8" s="208" customFormat="1" hidden="1" outlineLevel="2" x14ac:dyDescent="0.2">
      <c r="A4566" s="217"/>
      <c r="B4566" s="217"/>
      <c r="C4566" s="218"/>
      <c r="D4566" s="219"/>
      <c r="E4566" s="208" t="str">
        <f xml:space="preserve"> Calc!E$759</f>
        <v xml:space="preserve">Ofwat - PR24 ODI revenue adjustment adjusted for tax uplift in 2027-28 CPIH FYA prices (WR) </v>
      </c>
      <c r="F4566" s="209">
        <f xml:space="preserve"> Calc!F$759</f>
        <v>0</v>
      </c>
      <c r="G4566" s="208" t="str">
        <f xml:space="preserve"> Calc!G$759</f>
        <v>£m</v>
      </c>
      <c r="H4566" s="209"/>
    </row>
    <row r="4567" spans="1:8" s="208" customFormat="1" hidden="1" outlineLevel="2" x14ac:dyDescent="0.2">
      <c r="A4567" s="217"/>
      <c r="B4567" s="217"/>
      <c r="C4567" s="218"/>
      <c r="D4567" s="219"/>
      <c r="E4567" s="208" t="str">
        <f xml:space="preserve"> Calc!E$760</f>
        <v xml:space="preserve">Ofwat - PR24 ODI revenue adjustment adjusted for tax uplift in 2027-28 CPIH FYA prices (WN) </v>
      </c>
      <c r="F4567" s="209">
        <f xml:space="preserve"> Calc!F$760</f>
        <v>0</v>
      </c>
      <c r="G4567" s="208" t="str">
        <f xml:space="preserve"> Calc!G$760</f>
        <v>£m</v>
      </c>
      <c r="H4567" s="209"/>
    </row>
    <row r="4568" spans="1:8" s="208" customFormat="1" hidden="1" outlineLevel="2" x14ac:dyDescent="0.2">
      <c r="A4568" s="217"/>
      <c r="B4568" s="217"/>
      <c r="C4568" s="218"/>
      <c r="D4568" s="219"/>
      <c r="E4568" s="208" t="str">
        <f xml:space="preserve"> Calc!E$761</f>
        <v xml:space="preserve">Ofwat - PR24 ODI revenue adjustment adjusted for tax uplift in 2027-28 CPIH FYA prices (WWN) </v>
      </c>
      <c r="F4568" s="209">
        <f xml:space="preserve"> Calc!F$761</f>
        <v>0</v>
      </c>
      <c r="G4568" s="208" t="str">
        <f xml:space="preserve"> Calc!G$761</f>
        <v>£m</v>
      </c>
      <c r="H4568" s="209"/>
    </row>
    <row r="4569" spans="1:8" s="208" customFormat="1" hidden="1" outlineLevel="2" x14ac:dyDescent="0.2">
      <c r="A4569" s="217"/>
      <c r="B4569" s="217"/>
      <c r="C4569" s="218"/>
      <c r="D4569" s="219"/>
      <c r="E4569" s="208" t="str">
        <f xml:space="preserve"> Calc!E$762</f>
        <v xml:space="preserve">Ofwat - PR24 ODI revenue adjustment adjusted for tax uplift in 2027-28 CPIH FYA prices (BR) </v>
      </c>
      <c r="F4569" s="209">
        <f xml:space="preserve"> Calc!F$762</f>
        <v>0</v>
      </c>
      <c r="G4569" s="208" t="str">
        <f xml:space="preserve"> Calc!G$762</f>
        <v>£m</v>
      </c>
      <c r="H4569" s="209"/>
    </row>
    <row r="4570" spans="1:8" s="208" customFormat="1" hidden="1" outlineLevel="2" x14ac:dyDescent="0.2">
      <c r="A4570" s="217"/>
      <c r="B4570" s="217"/>
      <c r="C4570" s="218"/>
      <c r="D4570" s="219"/>
      <c r="E4570" s="208" t="str">
        <f xml:space="preserve"> Calc!E$763</f>
        <v xml:space="preserve">Ofwat - PR24 ODI revenue adjustment adjusted for tax uplift in 2027-28 CPIH FYA prices (ADDN1) </v>
      </c>
      <c r="F4570" s="209">
        <f xml:space="preserve"> Calc!F$763</f>
        <v>0</v>
      </c>
      <c r="G4570" s="208" t="str">
        <f xml:space="preserve"> Calc!G$763</f>
        <v>£m</v>
      </c>
      <c r="H4570" s="209"/>
    </row>
    <row r="4571" spans="1:8" s="208" customFormat="1" hidden="1" outlineLevel="2" x14ac:dyDescent="0.2">
      <c r="A4571" s="217"/>
      <c r="B4571" s="217"/>
      <c r="C4571" s="218"/>
      <c r="D4571" s="219"/>
      <c r="E4571" s="208" t="str">
        <f xml:space="preserve"> Calc!E$764</f>
        <v xml:space="preserve">Ofwat - PR24 ODI revenue adjustment adjusted for tax uplift in 2027-28 CPIH FYA prices (ADDN2) </v>
      </c>
      <c r="F4571" s="209">
        <f xml:space="preserve"> Calc!F$764</f>
        <v>0</v>
      </c>
      <c r="G4571" s="208" t="str">
        <f xml:space="preserve"> Calc!G$764</f>
        <v>£m</v>
      </c>
      <c r="H4571" s="209"/>
    </row>
    <row r="4572" spans="1:8" s="208" customFormat="1" hidden="1" outlineLevel="2" x14ac:dyDescent="0.2">
      <c r="A4572" s="217"/>
      <c r="B4572" s="217"/>
      <c r="C4572" s="218"/>
      <c r="D4572" s="219"/>
      <c r="E4572" s="208" t="str">
        <f xml:space="preserve"> Calc!E$765</f>
        <v xml:space="preserve">Ofwat - PR24 ODI revenue adjustment adjusted for tax uplift in 2027-28 CPIH FYA prices (Residential retail) </v>
      </c>
      <c r="F4572" s="209">
        <f xml:space="preserve"> Calc!F$765</f>
        <v>0</v>
      </c>
      <c r="G4572" s="208" t="str">
        <f xml:space="preserve"> Calc!G$765</f>
        <v>£m</v>
      </c>
      <c r="H4572" s="209"/>
    </row>
    <row r="4573" spans="1:8" s="208" customFormat="1" hidden="1" outlineLevel="2" x14ac:dyDescent="0.2">
      <c r="A4573" s="217"/>
      <c r="B4573" s="217"/>
      <c r="C4573" s="218"/>
      <c r="D4573" s="219"/>
      <c r="E4573" s="208" t="str">
        <f xml:space="preserve"> Calc!E$766</f>
        <v xml:space="preserve">Ofwat - PR24 ODI revenue adjustment adjusted for tax uplift in 2027-28 CPIH FYA prices (Business retail) </v>
      </c>
      <c r="F4573" s="209">
        <f xml:space="preserve"> Calc!F$766</f>
        <v>0</v>
      </c>
      <c r="G4573" s="208" t="str">
        <f xml:space="preserve"> Calc!G$766</f>
        <v>£m</v>
      </c>
      <c r="H4573" s="209"/>
    </row>
    <row r="4574" spans="1:8" hidden="1" outlineLevel="2" x14ac:dyDescent="0.2">
      <c r="A4574" s="3"/>
      <c r="B4574" s="3"/>
      <c r="C4574" s="10"/>
      <c r="D4574" s="11"/>
      <c r="E4574" s="211" t="s">
        <v>2322</v>
      </c>
      <c r="F4574" s="212">
        <f xml:space="preserve"> INDEX( $F$4566:$F$4573,MATCH("*(Residential retail)*", $E$4566:$E$4573,0 ))</f>
        <v>0</v>
      </c>
      <c r="G4574" s="211" t="s">
        <v>199</v>
      </c>
      <c r="H4574" s="4"/>
    </row>
    <row r="4575" spans="1:8" hidden="1" outlineLevel="2" x14ac:dyDescent="0.2"/>
    <row r="4576" spans="1:8" hidden="1" outlineLevel="2" x14ac:dyDescent="0.2"/>
    <row r="4577" spans="1:8" hidden="1" outlineLevel="2" x14ac:dyDescent="0.2">
      <c r="B4577" s="33" t="s">
        <v>2732</v>
      </c>
    </row>
    <row r="4578" spans="1:8" s="208" customFormat="1" hidden="1" outlineLevel="2" x14ac:dyDescent="0.2">
      <c r="A4578" s="217"/>
      <c r="B4578" s="217"/>
      <c r="C4578" s="218"/>
      <c r="D4578" s="219"/>
      <c r="E4578" s="208" t="str">
        <f xml:space="preserve"> Calc!E$1570</f>
        <v xml:space="preserve">Ofwat - PR24 Delayed delivery cashflow mechanism (DDCM) revenue adjustment not eligible for tax uplift in 2027-28 CPIH FYA prices (WR) </v>
      </c>
      <c r="F4578" s="209">
        <f xml:space="preserve"> Calc!F$1570</f>
        <v>0</v>
      </c>
      <c r="G4578" s="208" t="str">
        <f xml:space="preserve"> Calc!G$1570</f>
        <v>£m</v>
      </c>
      <c r="H4578" s="209"/>
    </row>
    <row r="4579" spans="1:8" s="208" customFormat="1" hidden="1" outlineLevel="2" x14ac:dyDescent="0.2">
      <c r="A4579" s="217"/>
      <c r="B4579" s="217"/>
      <c r="C4579" s="218"/>
      <c r="D4579" s="219"/>
      <c r="E4579" s="208" t="str">
        <f xml:space="preserve"> Calc!E$1571</f>
        <v xml:space="preserve">Ofwat - PR24 Delayed delivery cashflow mechanism (DDCM) revenue adjustment not eligible for tax uplift in 2027-28 CPIH FYA prices (WN) </v>
      </c>
      <c r="F4579" s="209">
        <f xml:space="preserve"> Calc!F$1571</f>
        <v>0</v>
      </c>
      <c r="G4579" s="208" t="str">
        <f xml:space="preserve"> Calc!G$1571</f>
        <v>£m</v>
      </c>
      <c r="H4579" s="209"/>
    </row>
    <row r="4580" spans="1:8" s="208" customFormat="1" hidden="1" outlineLevel="2" x14ac:dyDescent="0.2">
      <c r="A4580" s="217"/>
      <c r="B4580" s="217"/>
      <c r="C4580" s="218"/>
      <c r="D4580" s="219"/>
      <c r="E4580" s="208" t="str">
        <f xml:space="preserve"> Calc!E$1572</f>
        <v xml:space="preserve">Ofwat - PR24 Delayed delivery cashflow mechanism (DDCM) revenue adjustment not eligible for tax uplift in 2027-28 CPIH FYA prices (WWN) </v>
      </c>
      <c r="F4580" s="209">
        <f xml:space="preserve"> Calc!F$1572</f>
        <v>0</v>
      </c>
      <c r="G4580" s="208" t="str">
        <f xml:space="preserve"> Calc!G$1572</f>
        <v>£m</v>
      </c>
      <c r="H4580" s="209"/>
    </row>
    <row r="4581" spans="1:8" s="208" customFormat="1" hidden="1" outlineLevel="2" x14ac:dyDescent="0.2">
      <c r="A4581" s="217"/>
      <c r="B4581" s="217"/>
      <c r="C4581" s="218"/>
      <c r="D4581" s="219"/>
      <c r="E4581" s="208" t="str">
        <f xml:space="preserve"> Calc!E$1573</f>
        <v xml:space="preserve">Ofwat - PR24 Delayed delivery cashflow mechanism (DDCM) revenue adjustment not eligible for tax uplift in 2027-28 CPIH FYA prices (BR) </v>
      </c>
      <c r="F4581" s="209">
        <f xml:space="preserve"> Calc!F$1573</f>
        <v>0</v>
      </c>
      <c r="G4581" s="208" t="str">
        <f xml:space="preserve"> Calc!G$1573</f>
        <v>£m</v>
      </c>
      <c r="H4581" s="209"/>
    </row>
    <row r="4582" spans="1:8" s="208" customFormat="1" hidden="1" outlineLevel="2" x14ac:dyDescent="0.2">
      <c r="A4582" s="217"/>
      <c r="B4582" s="217"/>
      <c r="C4582" s="218"/>
      <c r="D4582" s="219"/>
      <c r="E4582" s="208" t="str">
        <f xml:space="preserve"> Calc!E$1574</f>
        <v xml:space="preserve">Ofwat - PR24 Delayed delivery cashflow mechanism (DDCM) revenue adjustment not eligible for tax uplift in 2027-28 CPIH FYA prices (ADDN1) </v>
      </c>
      <c r="F4582" s="209">
        <f xml:space="preserve"> Calc!F$1574</f>
        <v>0</v>
      </c>
      <c r="G4582" s="208" t="str">
        <f xml:space="preserve"> Calc!G$1574</f>
        <v>£m</v>
      </c>
      <c r="H4582" s="209"/>
    </row>
    <row r="4583" spans="1:8" s="208" customFormat="1" hidden="1" outlineLevel="2" x14ac:dyDescent="0.2">
      <c r="A4583" s="217"/>
      <c r="B4583" s="217"/>
      <c r="C4583" s="218"/>
      <c r="D4583" s="219"/>
      <c r="E4583" s="208" t="str">
        <f xml:space="preserve"> Calc!E$1575</f>
        <v xml:space="preserve">Ofwat - PR24 Delayed delivery cashflow mechanism (DDCM) revenue adjustment not eligible for tax uplift in 2027-28 CPIH FYA prices (ADDN2) </v>
      </c>
      <c r="F4583" s="209">
        <f xml:space="preserve"> Calc!F$1575</f>
        <v>0</v>
      </c>
      <c r="G4583" s="208" t="str">
        <f xml:space="preserve"> Calc!G$1575</f>
        <v>£m</v>
      </c>
      <c r="H4583" s="209"/>
    </row>
    <row r="4584" spans="1:8" s="208" customFormat="1" hidden="1" outlineLevel="2" x14ac:dyDescent="0.2">
      <c r="A4584" s="217"/>
      <c r="B4584" s="217"/>
      <c r="C4584" s="218"/>
      <c r="D4584" s="219"/>
      <c r="E4584" s="208" t="str">
        <f xml:space="preserve"> Calc!E$1576</f>
        <v xml:space="preserve">Ofwat - PR24 Delayed delivery cashflow mechanism (DDCM) revenue adjustment not eligible for tax uplift in 2027-28 CPIH FYA prices (Residential retail) </v>
      </c>
      <c r="F4584" s="209">
        <f xml:space="preserve"> Calc!F$1576</f>
        <v>0</v>
      </c>
      <c r="G4584" s="208" t="str">
        <f xml:space="preserve"> Calc!G$1576</f>
        <v>£m</v>
      </c>
      <c r="H4584" s="209"/>
    </row>
    <row r="4585" spans="1:8" s="208" customFormat="1" hidden="1" outlineLevel="2" x14ac:dyDescent="0.2">
      <c r="A4585" s="217"/>
      <c r="B4585" s="217"/>
      <c r="C4585" s="218"/>
      <c r="D4585" s="219"/>
      <c r="E4585" s="208" t="str">
        <f xml:space="preserve"> Calc!E$1577</f>
        <v xml:space="preserve">Ofwat - PR24 Delayed delivery cashflow mechanism (DDCM) revenue adjustment not eligible for tax uplift in 2027-28 CPIH FYA prices (Business retail) </v>
      </c>
      <c r="F4585" s="209">
        <f xml:space="preserve"> Calc!F$1577</f>
        <v>0</v>
      </c>
      <c r="G4585" s="208" t="str">
        <f xml:space="preserve"> Calc!G$1577</f>
        <v>£m</v>
      </c>
      <c r="H4585" s="209"/>
    </row>
    <row r="4586" spans="1:8" hidden="1" outlineLevel="2" x14ac:dyDescent="0.2">
      <c r="A4586" s="3"/>
      <c r="B4586" s="3"/>
      <c r="C4586" s="10"/>
      <c r="D4586" s="11"/>
      <c r="E4586" s="211" t="s">
        <v>2732</v>
      </c>
      <c r="F4586" s="212">
        <f xml:space="preserve"> INDEX( $F$4578:$F$4585,MATCH("*(Residential retail)*", $E$4578:$E$4585,0 ))</f>
        <v>0</v>
      </c>
      <c r="G4586" s="211" t="s">
        <v>199</v>
      </c>
      <c r="H4586" s="4"/>
    </row>
    <row r="4587" spans="1:8" hidden="1" outlineLevel="2" x14ac:dyDescent="0.2"/>
    <row r="4588" spans="1:8" hidden="1" outlineLevel="2" x14ac:dyDescent="0.2"/>
    <row r="4589" spans="1:8" hidden="1" outlineLevel="2" x14ac:dyDescent="0.2">
      <c r="B4589" s="33" t="s">
        <v>2323</v>
      </c>
    </row>
    <row r="4590" spans="1:8" s="208" customFormat="1" hidden="1" outlineLevel="2" x14ac:dyDescent="0.2">
      <c r="A4590" s="217"/>
      <c r="B4590" s="217"/>
      <c r="C4590" s="218"/>
      <c r="D4590" s="219"/>
      <c r="E4590" s="208" t="str">
        <f xml:space="preserve"> Calc!E$1678</f>
        <v xml:space="preserve">Ofwat - PR24 Business retail revenue adjustment not eligible for tax uplift in 2027-28 CPIH FYA prices (WR) </v>
      </c>
      <c r="F4590" s="209">
        <f xml:space="preserve"> Calc!F$1678</f>
        <v>0</v>
      </c>
      <c r="G4590" s="208" t="str">
        <f xml:space="preserve"> Calc!G$1678</f>
        <v>£m</v>
      </c>
      <c r="H4590" s="209"/>
    </row>
    <row r="4591" spans="1:8" s="208" customFormat="1" hidden="1" outlineLevel="2" x14ac:dyDescent="0.2">
      <c r="A4591" s="217"/>
      <c r="B4591" s="217"/>
      <c r="C4591" s="218"/>
      <c r="D4591" s="219"/>
      <c r="E4591" s="208" t="str">
        <f xml:space="preserve"> Calc!E$1679</f>
        <v xml:space="preserve">Ofwat - PR24 Business retail revenue adjustment not eligible for tax uplift in 2027-28 CPIH FYA prices (WN) </v>
      </c>
      <c r="F4591" s="209">
        <f xml:space="preserve"> Calc!F$1679</f>
        <v>0</v>
      </c>
      <c r="G4591" s="208" t="str">
        <f xml:space="preserve"> Calc!G$1679</f>
        <v>£m</v>
      </c>
      <c r="H4591" s="209"/>
    </row>
    <row r="4592" spans="1:8" s="208" customFormat="1" hidden="1" outlineLevel="2" x14ac:dyDescent="0.2">
      <c r="A4592" s="217"/>
      <c r="B4592" s="217"/>
      <c r="C4592" s="218"/>
      <c r="D4592" s="219"/>
      <c r="E4592" s="208" t="str">
        <f xml:space="preserve"> Calc!E$1680</f>
        <v xml:space="preserve">Ofwat - PR24 Business retail revenue adjustment not eligible for tax uplift in 2027-28 CPIH FYA prices (WWN) </v>
      </c>
      <c r="F4592" s="209">
        <f xml:space="preserve"> Calc!F$1680</f>
        <v>0</v>
      </c>
      <c r="G4592" s="208" t="str">
        <f xml:space="preserve"> Calc!G$1680</f>
        <v>£m</v>
      </c>
      <c r="H4592" s="209"/>
    </row>
    <row r="4593" spans="1:8" s="208" customFormat="1" hidden="1" outlineLevel="2" x14ac:dyDescent="0.2">
      <c r="A4593" s="217"/>
      <c r="B4593" s="217"/>
      <c r="C4593" s="218"/>
      <c r="D4593" s="219"/>
      <c r="E4593" s="208" t="str">
        <f xml:space="preserve"> Calc!E$1681</f>
        <v xml:space="preserve">Ofwat - PR24 Business retail revenue adjustment not eligible for tax uplift in 2027-28 CPIH FYA prices (BR) </v>
      </c>
      <c r="F4593" s="209">
        <f xml:space="preserve"> Calc!F$1681</f>
        <v>0</v>
      </c>
      <c r="G4593" s="208" t="str">
        <f xml:space="preserve"> Calc!G$1681</f>
        <v>£m</v>
      </c>
      <c r="H4593" s="209"/>
    </row>
    <row r="4594" spans="1:8" s="208" customFormat="1" hidden="1" outlineLevel="2" x14ac:dyDescent="0.2">
      <c r="A4594" s="217"/>
      <c r="B4594" s="217"/>
      <c r="C4594" s="218"/>
      <c r="D4594" s="219"/>
      <c r="E4594" s="208" t="str">
        <f xml:space="preserve"> Calc!E$1682</f>
        <v xml:space="preserve">Ofwat - PR24 Business retail revenue adjustment not eligible for tax uplift in 2027-28 CPIH FYA prices (ADDN1) </v>
      </c>
      <c r="F4594" s="209">
        <f xml:space="preserve"> Calc!F$1682</f>
        <v>0</v>
      </c>
      <c r="G4594" s="208" t="str">
        <f xml:space="preserve"> Calc!G$1682</f>
        <v>£m</v>
      </c>
      <c r="H4594" s="209"/>
    </row>
    <row r="4595" spans="1:8" s="208" customFormat="1" hidden="1" outlineLevel="2" x14ac:dyDescent="0.2">
      <c r="A4595" s="217"/>
      <c r="B4595" s="217"/>
      <c r="C4595" s="218"/>
      <c r="D4595" s="219"/>
      <c r="E4595" s="208" t="str">
        <f xml:space="preserve"> Calc!E$1683</f>
        <v xml:space="preserve">Ofwat - PR24 Business retail revenue adjustment not eligible for tax uplift in 2027-28 CPIH FYA prices (ADDN2) </v>
      </c>
      <c r="F4595" s="209">
        <f xml:space="preserve"> Calc!F$1683</f>
        <v>0</v>
      </c>
      <c r="G4595" s="208" t="str">
        <f xml:space="preserve"> Calc!G$1683</f>
        <v>£m</v>
      </c>
      <c r="H4595" s="209"/>
    </row>
    <row r="4596" spans="1:8" s="208" customFormat="1" hidden="1" outlineLevel="2" x14ac:dyDescent="0.2">
      <c r="A4596" s="217"/>
      <c r="B4596" s="217"/>
      <c r="C4596" s="218"/>
      <c r="D4596" s="219"/>
      <c r="E4596" s="208" t="str">
        <f xml:space="preserve"> Calc!E$1684</f>
        <v xml:space="preserve">Ofwat - PR24 Business retail revenue adjustment not eligible for tax uplift in 2027-28 CPIH FYA prices (Residential retail) </v>
      </c>
      <c r="F4596" s="209">
        <f xml:space="preserve"> Calc!F$1684</f>
        <v>0</v>
      </c>
      <c r="G4596" s="208" t="str">
        <f xml:space="preserve"> Calc!G$1684</f>
        <v>£m</v>
      </c>
      <c r="H4596" s="209"/>
    </row>
    <row r="4597" spans="1:8" s="208" customFormat="1" hidden="1" outlineLevel="2" x14ac:dyDescent="0.2">
      <c r="A4597" s="217"/>
      <c r="B4597" s="217"/>
      <c r="C4597" s="218"/>
      <c r="D4597" s="219"/>
      <c r="E4597" s="208" t="str">
        <f xml:space="preserve"> Calc!E$1685</f>
        <v xml:space="preserve">Ofwat - PR24 Business retail revenue adjustment not eligible for tax uplift in 2027-28 CPIH FYA prices (Business retail) </v>
      </c>
      <c r="F4597" s="209">
        <f xml:space="preserve"> Calc!F$1685</f>
        <v>0</v>
      </c>
      <c r="G4597" s="208" t="str">
        <f xml:space="preserve"> Calc!G$1685</f>
        <v>£m</v>
      </c>
      <c r="H4597" s="209"/>
    </row>
    <row r="4598" spans="1:8" hidden="1" outlineLevel="2" x14ac:dyDescent="0.2">
      <c r="A4598" s="3"/>
      <c r="B4598" s="3"/>
      <c r="C4598" s="10"/>
      <c r="D4598" s="11"/>
      <c r="E4598" s="211" t="s">
        <v>2323</v>
      </c>
      <c r="F4598" s="212">
        <f xml:space="preserve"> INDEX( $F$4590:$F$4597,MATCH("*(Residential retail)*", $E$4590:$E$4597,0 ))</f>
        <v>0</v>
      </c>
      <c r="G4598" s="211" t="s">
        <v>199</v>
      </c>
      <c r="H4598" s="4"/>
    </row>
    <row r="4599" spans="1:8" hidden="1" outlineLevel="2" x14ac:dyDescent="0.2"/>
    <row r="4600" spans="1:8" hidden="1" outlineLevel="2" x14ac:dyDescent="0.2"/>
    <row r="4601" spans="1:8" hidden="1" outlineLevel="2" x14ac:dyDescent="0.2">
      <c r="B4601" s="33" t="s">
        <v>2733</v>
      </c>
    </row>
    <row r="4602" spans="1:8" s="208" customFormat="1" hidden="1" outlineLevel="2" x14ac:dyDescent="0.2">
      <c r="A4602" s="217"/>
      <c r="B4602" s="217"/>
      <c r="C4602" s="218"/>
      <c r="D4602" s="219"/>
      <c r="E4602" s="208" t="str">
        <f xml:space="preserve"> Calc!E$1705</f>
        <v xml:space="preserve">Ofwat - PR24 Water trading revenue adjustment not eligible for tax uplift in 2027-28 CPIH FYA prices (WR) </v>
      </c>
      <c r="F4602" s="209">
        <f xml:space="preserve"> Calc!F$1705</f>
        <v>0</v>
      </c>
      <c r="G4602" s="208" t="str">
        <f xml:space="preserve"> Calc!G$1705</f>
        <v>£m</v>
      </c>
      <c r="H4602" s="209"/>
    </row>
    <row r="4603" spans="1:8" s="208" customFormat="1" hidden="1" outlineLevel="2" x14ac:dyDescent="0.2">
      <c r="A4603" s="217"/>
      <c r="B4603" s="217"/>
      <c r="C4603" s="218"/>
      <c r="D4603" s="219"/>
      <c r="E4603" s="208" t="str">
        <f xml:space="preserve"> Calc!E$1706</f>
        <v xml:space="preserve">Ofwat - PR24 Water trading revenue adjustment not eligible for tax uplift in 2027-28 CPIH FYA prices (WN) </v>
      </c>
      <c r="F4603" s="209">
        <f xml:space="preserve"> Calc!F$1706</f>
        <v>0</v>
      </c>
      <c r="G4603" s="208" t="str">
        <f xml:space="preserve"> Calc!G$1706</f>
        <v>£m</v>
      </c>
      <c r="H4603" s="209"/>
    </row>
    <row r="4604" spans="1:8" s="208" customFormat="1" hidden="1" outlineLevel="2" x14ac:dyDescent="0.2">
      <c r="A4604" s="217"/>
      <c r="B4604" s="217"/>
      <c r="C4604" s="218"/>
      <c r="D4604" s="219"/>
      <c r="E4604" s="208" t="str">
        <f xml:space="preserve"> Calc!E$1707</f>
        <v xml:space="preserve">Ofwat - PR24 Water trading revenue adjustment not eligible for tax uplift in 2027-28 CPIH FYA prices (WWN) </v>
      </c>
      <c r="F4604" s="209">
        <f xml:space="preserve"> Calc!F$1707</f>
        <v>0</v>
      </c>
      <c r="G4604" s="208" t="str">
        <f xml:space="preserve"> Calc!G$1707</f>
        <v>£m</v>
      </c>
      <c r="H4604" s="209"/>
    </row>
    <row r="4605" spans="1:8" s="208" customFormat="1" hidden="1" outlineLevel="2" x14ac:dyDescent="0.2">
      <c r="A4605" s="217"/>
      <c r="B4605" s="217"/>
      <c r="C4605" s="218"/>
      <c r="D4605" s="219"/>
      <c r="E4605" s="208" t="str">
        <f xml:space="preserve"> Calc!E$1708</f>
        <v xml:space="preserve">Ofwat - PR24 Water trading revenue adjustment not eligible for tax uplift in 2027-28 CPIH FYA prices (BR) </v>
      </c>
      <c r="F4605" s="209">
        <f xml:space="preserve"> Calc!F$1708</f>
        <v>0</v>
      </c>
      <c r="G4605" s="208" t="str">
        <f xml:space="preserve"> Calc!G$1708</f>
        <v>£m</v>
      </c>
      <c r="H4605" s="209"/>
    </row>
    <row r="4606" spans="1:8" s="208" customFormat="1" hidden="1" outlineLevel="2" x14ac:dyDescent="0.2">
      <c r="A4606" s="217"/>
      <c r="B4606" s="217"/>
      <c r="C4606" s="218"/>
      <c r="D4606" s="219"/>
      <c r="E4606" s="208" t="str">
        <f xml:space="preserve"> Calc!E$1709</f>
        <v xml:space="preserve">Ofwat - PR24 Water trading revenue adjustment not eligible for tax uplift in 2027-28 CPIH FYA prices (ADDN1) </v>
      </c>
      <c r="F4606" s="209">
        <f xml:space="preserve"> Calc!F$1709</f>
        <v>0</v>
      </c>
      <c r="G4606" s="208" t="str">
        <f xml:space="preserve"> Calc!G$1709</f>
        <v>£m</v>
      </c>
      <c r="H4606" s="209"/>
    </row>
    <row r="4607" spans="1:8" s="208" customFormat="1" hidden="1" outlineLevel="2" x14ac:dyDescent="0.2">
      <c r="A4607" s="217"/>
      <c r="B4607" s="217"/>
      <c r="C4607" s="218"/>
      <c r="D4607" s="219"/>
      <c r="E4607" s="208" t="str">
        <f xml:space="preserve"> Calc!E$1710</f>
        <v xml:space="preserve">Ofwat - PR24 Water trading revenue adjustment not eligible for tax uplift in 2027-28 CPIH FYA prices (ADDN2) </v>
      </c>
      <c r="F4607" s="209">
        <f xml:space="preserve"> Calc!F$1710</f>
        <v>0</v>
      </c>
      <c r="G4607" s="208" t="str">
        <f xml:space="preserve"> Calc!G$1710</f>
        <v>£m</v>
      </c>
      <c r="H4607" s="209"/>
    </row>
    <row r="4608" spans="1:8" s="208" customFormat="1" hidden="1" outlineLevel="2" x14ac:dyDescent="0.2">
      <c r="A4608" s="217"/>
      <c r="B4608" s="217"/>
      <c r="C4608" s="218"/>
      <c r="D4608" s="219"/>
      <c r="E4608" s="208" t="str">
        <f xml:space="preserve"> Calc!E$1711</f>
        <v xml:space="preserve">Ofwat - PR24 Water trading revenue adjustment not eligible for tax uplift in 2027-28 CPIH FYA prices (Residential retail) </v>
      </c>
      <c r="F4608" s="209">
        <f xml:space="preserve"> Calc!F$1711</f>
        <v>0</v>
      </c>
      <c r="G4608" s="208" t="str">
        <f xml:space="preserve"> Calc!G$1711</f>
        <v>£m</v>
      </c>
      <c r="H4608" s="209"/>
    </row>
    <row r="4609" spans="1:8" s="208" customFormat="1" hidden="1" outlineLevel="2" x14ac:dyDescent="0.2">
      <c r="A4609" s="217"/>
      <c r="B4609" s="217"/>
      <c r="C4609" s="218"/>
      <c r="D4609" s="219"/>
      <c r="E4609" s="208" t="str">
        <f xml:space="preserve"> Calc!E$1712</f>
        <v xml:space="preserve">Ofwat - PR24 Water trading revenue adjustment not eligible for tax uplift in 2027-28 CPIH FYA prices (Business retail) </v>
      </c>
      <c r="F4609" s="209">
        <f xml:space="preserve"> Calc!F$1712</f>
        <v>0</v>
      </c>
      <c r="G4609" s="208" t="str">
        <f xml:space="preserve"> Calc!G$1712</f>
        <v>£m</v>
      </c>
      <c r="H4609" s="209"/>
    </row>
    <row r="4610" spans="1:8" hidden="1" outlineLevel="2" x14ac:dyDescent="0.2">
      <c r="A4610" s="3"/>
      <c r="B4610" s="3"/>
      <c r="C4610" s="10"/>
      <c r="D4610" s="11"/>
      <c r="E4610" s="211" t="s">
        <v>2733</v>
      </c>
      <c r="F4610" s="212">
        <f xml:space="preserve"> INDEX( $F$4602:$F$4609,MATCH("*(Residential retail)*", $E$4602:$E$4609,0 ))</f>
        <v>0</v>
      </c>
      <c r="G4610" s="211" t="s">
        <v>199</v>
      </c>
      <c r="H4610" s="4"/>
    </row>
    <row r="4611" spans="1:8" hidden="1" outlineLevel="2" x14ac:dyDescent="0.2"/>
    <row r="4612" spans="1:8" hidden="1" outlineLevel="2" x14ac:dyDescent="0.2"/>
    <row r="4613" spans="1:8" hidden="1" outlineLevel="2" x14ac:dyDescent="0.2">
      <c r="B4613" s="33" t="s">
        <v>1782</v>
      </c>
    </row>
    <row r="4614" spans="1:8" s="208" customFormat="1" hidden="1" outlineLevel="2" x14ac:dyDescent="0.2">
      <c r="A4614" s="217"/>
      <c r="B4614" s="217"/>
      <c r="C4614" s="218"/>
      <c r="D4614" s="219"/>
      <c r="E4614" s="208" t="str">
        <f xml:space="preserve"> Calc!E$1732</f>
        <v xml:space="preserve">Ofwat - PR24 Third party services revenue adjustment not eligible for tax uplift in 2027-28 CPIH FYA prices (WR) </v>
      </c>
      <c r="F4614" s="209">
        <f xml:space="preserve"> Calc!F$1732</f>
        <v>0</v>
      </c>
      <c r="G4614" s="208" t="str">
        <f xml:space="preserve"> Calc!G$1732</f>
        <v>£m</v>
      </c>
      <c r="H4614" s="209"/>
    </row>
    <row r="4615" spans="1:8" s="208" customFormat="1" hidden="1" outlineLevel="2" x14ac:dyDescent="0.2">
      <c r="A4615" s="217"/>
      <c r="B4615" s="217"/>
      <c r="C4615" s="218"/>
      <c r="D4615" s="219"/>
      <c r="E4615" s="208" t="str">
        <f xml:space="preserve"> Calc!E$1733</f>
        <v xml:space="preserve">Ofwat - PR24 Third party services revenue adjustment not eligible for tax uplift in 2027-28 CPIH FYA prices (WN) </v>
      </c>
      <c r="F4615" s="209">
        <f xml:space="preserve"> Calc!F$1733</f>
        <v>0</v>
      </c>
      <c r="G4615" s="208" t="str">
        <f xml:space="preserve"> Calc!G$1733</f>
        <v>£m</v>
      </c>
      <c r="H4615" s="209"/>
    </row>
    <row r="4616" spans="1:8" s="208" customFormat="1" hidden="1" outlineLevel="2" x14ac:dyDescent="0.2">
      <c r="A4616" s="217"/>
      <c r="B4616" s="217"/>
      <c r="C4616" s="218"/>
      <c r="D4616" s="219"/>
      <c r="E4616" s="208" t="str">
        <f xml:space="preserve"> Calc!E$1734</f>
        <v xml:space="preserve">Ofwat - PR24 Third party services revenue adjustment not eligible for tax uplift in 2027-28 CPIH FYA prices (WWN) </v>
      </c>
      <c r="F4616" s="209">
        <f xml:space="preserve"> Calc!F$1734</f>
        <v>0</v>
      </c>
      <c r="G4616" s="208" t="str">
        <f xml:space="preserve"> Calc!G$1734</f>
        <v>£m</v>
      </c>
      <c r="H4616" s="209"/>
    </row>
    <row r="4617" spans="1:8" s="208" customFormat="1" hidden="1" outlineLevel="2" x14ac:dyDescent="0.2">
      <c r="A4617" s="217"/>
      <c r="B4617" s="217"/>
      <c r="C4617" s="218"/>
      <c r="D4617" s="219"/>
      <c r="E4617" s="208" t="str">
        <f xml:space="preserve"> Calc!E$1735</f>
        <v xml:space="preserve">Ofwat - PR24 Third party services revenue adjustment not eligible for tax uplift in 2027-28 CPIH FYA prices (BR) </v>
      </c>
      <c r="F4617" s="209">
        <f xml:space="preserve"> Calc!F$1735</f>
        <v>0</v>
      </c>
      <c r="G4617" s="208" t="str">
        <f xml:space="preserve"> Calc!G$1735</f>
        <v>£m</v>
      </c>
      <c r="H4617" s="209"/>
    </row>
    <row r="4618" spans="1:8" s="208" customFormat="1" hidden="1" outlineLevel="2" x14ac:dyDescent="0.2">
      <c r="A4618" s="217"/>
      <c r="B4618" s="217"/>
      <c r="C4618" s="218"/>
      <c r="D4618" s="219"/>
      <c r="E4618" s="208" t="str">
        <f xml:space="preserve"> Calc!E$1736</f>
        <v xml:space="preserve">Ofwat - PR24 Third party services revenue adjustment not eligible for tax uplift in 2027-28 CPIH FYA prices (ADDN1) </v>
      </c>
      <c r="F4618" s="209">
        <f xml:space="preserve"> Calc!F$1736</f>
        <v>0</v>
      </c>
      <c r="G4618" s="208" t="str">
        <f xml:space="preserve"> Calc!G$1736</f>
        <v>£m</v>
      </c>
      <c r="H4618" s="209"/>
    </row>
    <row r="4619" spans="1:8" s="208" customFormat="1" hidden="1" outlineLevel="2" x14ac:dyDescent="0.2">
      <c r="A4619" s="217"/>
      <c r="B4619" s="217"/>
      <c r="C4619" s="218"/>
      <c r="D4619" s="219"/>
      <c r="E4619" s="208" t="str">
        <f xml:space="preserve"> Calc!E$1737</f>
        <v xml:space="preserve">Ofwat - PR24 Third party services revenue adjustment not eligible for tax uplift in 2027-28 CPIH FYA prices (ADDN2) </v>
      </c>
      <c r="F4619" s="209">
        <f xml:space="preserve"> Calc!F$1737</f>
        <v>0</v>
      </c>
      <c r="G4619" s="208" t="str">
        <f xml:space="preserve"> Calc!G$1737</f>
        <v>£m</v>
      </c>
      <c r="H4619" s="209"/>
    </row>
    <row r="4620" spans="1:8" s="208" customFormat="1" hidden="1" outlineLevel="2" x14ac:dyDescent="0.2">
      <c r="A4620" s="217"/>
      <c r="B4620" s="217"/>
      <c r="C4620" s="218"/>
      <c r="D4620" s="219"/>
      <c r="E4620" s="208" t="str">
        <f xml:space="preserve"> Calc!E$1738</f>
        <v xml:space="preserve">Ofwat - PR24 Third party services revenue adjustment not eligible for tax uplift in 2027-28 CPIH FYA prices (Residential retail) </v>
      </c>
      <c r="F4620" s="209">
        <f xml:space="preserve"> Calc!F$1738</f>
        <v>0</v>
      </c>
      <c r="G4620" s="208" t="str">
        <f xml:space="preserve"> Calc!G$1738</f>
        <v>£m</v>
      </c>
      <c r="H4620" s="209"/>
    </row>
    <row r="4621" spans="1:8" s="208" customFormat="1" hidden="1" outlineLevel="2" x14ac:dyDescent="0.2">
      <c r="A4621" s="217"/>
      <c r="B4621" s="217"/>
      <c r="C4621" s="218"/>
      <c r="D4621" s="219"/>
      <c r="E4621" s="208" t="str">
        <f xml:space="preserve"> Calc!E$1739</f>
        <v xml:space="preserve">Ofwat - PR24 Third party services revenue adjustment not eligible for tax uplift in 2027-28 CPIH FYA prices (Business retail) </v>
      </c>
      <c r="F4621" s="209">
        <f xml:space="preserve"> Calc!F$1739</f>
        <v>0</v>
      </c>
      <c r="G4621" s="208" t="str">
        <f xml:space="preserve"> Calc!G$1739</f>
        <v>£m</v>
      </c>
      <c r="H4621" s="209"/>
    </row>
    <row r="4622" spans="1:8" hidden="1" outlineLevel="2" x14ac:dyDescent="0.2">
      <c r="A4622" s="3"/>
      <c r="B4622" s="3"/>
      <c r="C4622" s="10"/>
      <c r="D4622" s="11"/>
      <c r="E4622" s="211" t="s">
        <v>1782</v>
      </c>
      <c r="F4622" s="212">
        <f xml:space="preserve"> INDEX( $F$4614:$F$4621,MATCH("*(Residential retail)*", $E$4614:$E$4621,0 ))</f>
        <v>0</v>
      </c>
      <c r="G4622" s="211" t="s">
        <v>199</v>
      </c>
      <c r="H4622" s="4"/>
    </row>
    <row r="4623" spans="1:8" hidden="1" outlineLevel="2" x14ac:dyDescent="0.2"/>
    <row r="4624" spans="1:8" hidden="1" outlineLevel="2" x14ac:dyDescent="0.2"/>
    <row r="4625" spans="1:8" hidden="1" outlineLevel="2" x14ac:dyDescent="0.2">
      <c r="B4625" s="33" t="s">
        <v>91</v>
      </c>
    </row>
    <row r="4626" spans="1:8" s="208" customFormat="1" hidden="1" outlineLevel="2" x14ac:dyDescent="0.2">
      <c r="A4626" s="217"/>
      <c r="B4626" s="217"/>
      <c r="C4626" s="218"/>
      <c r="D4626" s="219"/>
      <c r="E4626" s="208" t="str">
        <f xml:space="preserve"> Calc!E$1759</f>
        <v xml:space="preserve">Ofwat - PR24 Cost of new debt revenue adjustment not eligible for tax uplift in 2027-28 CPIH FYA prices (WR) </v>
      </c>
      <c r="F4626" s="209">
        <f xml:space="preserve"> Calc!F$1759</f>
        <v>0</v>
      </c>
      <c r="G4626" s="208" t="str">
        <f xml:space="preserve"> Calc!G$1759</f>
        <v>£m</v>
      </c>
      <c r="H4626" s="209"/>
    </row>
    <row r="4627" spans="1:8" s="208" customFormat="1" hidden="1" outlineLevel="2" x14ac:dyDescent="0.2">
      <c r="A4627" s="217"/>
      <c r="B4627" s="217"/>
      <c r="C4627" s="218"/>
      <c r="D4627" s="219"/>
      <c r="E4627" s="208" t="str">
        <f xml:space="preserve"> Calc!E$1760</f>
        <v xml:space="preserve">Ofwat - PR24 Cost of new debt revenue adjustment not eligible for tax uplift in 2027-28 CPIH FYA prices (WN) </v>
      </c>
      <c r="F4627" s="209">
        <f xml:space="preserve"> Calc!F$1760</f>
        <v>0</v>
      </c>
      <c r="G4627" s="208" t="str">
        <f xml:space="preserve"> Calc!G$1760</f>
        <v>£m</v>
      </c>
      <c r="H4627" s="209"/>
    </row>
    <row r="4628" spans="1:8" s="208" customFormat="1" hidden="1" outlineLevel="2" x14ac:dyDescent="0.2">
      <c r="A4628" s="217"/>
      <c r="B4628" s="217"/>
      <c r="C4628" s="218"/>
      <c r="D4628" s="219"/>
      <c r="E4628" s="208" t="str">
        <f xml:space="preserve"> Calc!E$1761</f>
        <v xml:space="preserve">Ofwat - PR24 Cost of new debt revenue adjustment not eligible for tax uplift in 2027-28 CPIH FYA prices (WWN) </v>
      </c>
      <c r="F4628" s="209">
        <f xml:space="preserve"> Calc!F$1761</f>
        <v>0</v>
      </c>
      <c r="G4628" s="208" t="str">
        <f xml:space="preserve"> Calc!G$1761</f>
        <v>£m</v>
      </c>
      <c r="H4628" s="209"/>
    </row>
    <row r="4629" spans="1:8" s="208" customFormat="1" hidden="1" outlineLevel="2" x14ac:dyDescent="0.2">
      <c r="A4629" s="217"/>
      <c r="B4629" s="217"/>
      <c r="C4629" s="218"/>
      <c r="D4629" s="219"/>
      <c r="E4629" s="208" t="str">
        <f xml:space="preserve"> Calc!E$1762</f>
        <v xml:space="preserve">Ofwat - PR24 Cost of new debt revenue adjustment not eligible for tax uplift in 2027-28 CPIH FYA prices (BR) </v>
      </c>
      <c r="F4629" s="209">
        <f xml:space="preserve"> Calc!F$1762</f>
        <v>0</v>
      </c>
      <c r="G4629" s="208" t="str">
        <f xml:space="preserve"> Calc!G$1762</f>
        <v>£m</v>
      </c>
      <c r="H4629" s="209"/>
    </row>
    <row r="4630" spans="1:8" s="208" customFormat="1" hidden="1" outlineLevel="2" x14ac:dyDescent="0.2">
      <c r="A4630" s="217"/>
      <c r="B4630" s="217"/>
      <c r="C4630" s="218"/>
      <c r="D4630" s="219"/>
      <c r="E4630" s="208" t="str">
        <f xml:space="preserve"> Calc!E$1763</f>
        <v xml:space="preserve">Ofwat - PR24 Cost of new debt revenue adjustment not eligible for tax uplift in 2027-28 CPIH FYA prices (ADDN1) </v>
      </c>
      <c r="F4630" s="209">
        <f xml:space="preserve"> Calc!F$1763</f>
        <v>0</v>
      </c>
      <c r="G4630" s="208" t="str">
        <f xml:space="preserve"> Calc!G$1763</f>
        <v>£m</v>
      </c>
      <c r="H4630" s="209"/>
    </row>
    <row r="4631" spans="1:8" s="208" customFormat="1" hidden="1" outlineLevel="2" x14ac:dyDescent="0.2">
      <c r="A4631" s="217"/>
      <c r="B4631" s="217"/>
      <c r="C4631" s="218"/>
      <c r="D4631" s="219"/>
      <c r="E4631" s="208" t="str">
        <f xml:space="preserve"> Calc!E$1764</f>
        <v xml:space="preserve">Ofwat - PR24 Cost of new debt revenue adjustment not eligible for tax uplift in 2027-28 CPIH FYA prices (ADDN2) </v>
      </c>
      <c r="F4631" s="209">
        <f xml:space="preserve"> Calc!F$1764</f>
        <v>0</v>
      </c>
      <c r="G4631" s="208" t="str">
        <f xml:space="preserve"> Calc!G$1764</f>
        <v>£m</v>
      </c>
      <c r="H4631" s="209"/>
    </row>
    <row r="4632" spans="1:8" s="208" customFormat="1" hidden="1" outlineLevel="2" x14ac:dyDescent="0.2">
      <c r="A4632" s="217"/>
      <c r="B4632" s="217"/>
      <c r="C4632" s="218"/>
      <c r="D4632" s="219"/>
      <c r="E4632" s="208" t="str">
        <f xml:space="preserve"> Calc!E$1765</f>
        <v xml:space="preserve">Ofwat - PR24 Cost of new debt revenue adjustment not eligible for tax uplift in 2027-28 CPIH FYA prices (Residential retail) </v>
      </c>
      <c r="F4632" s="209">
        <f xml:space="preserve"> Calc!F$1765</f>
        <v>0</v>
      </c>
      <c r="G4632" s="208" t="str">
        <f xml:space="preserve"> Calc!G$1765</f>
        <v>£m</v>
      </c>
      <c r="H4632" s="209"/>
    </row>
    <row r="4633" spans="1:8" s="208" customFormat="1" hidden="1" outlineLevel="2" x14ac:dyDescent="0.2">
      <c r="A4633" s="217"/>
      <c r="B4633" s="217"/>
      <c r="C4633" s="218"/>
      <c r="D4633" s="219"/>
      <c r="E4633" s="208" t="str">
        <f xml:space="preserve"> Calc!E$1766</f>
        <v xml:space="preserve">Ofwat - PR24 Cost of new debt revenue adjustment not eligible for tax uplift in 2027-28 CPIH FYA prices (Business retail) </v>
      </c>
      <c r="F4633" s="209">
        <f xml:space="preserve"> Calc!F$1766</f>
        <v>0</v>
      </c>
      <c r="G4633" s="208" t="str">
        <f xml:space="preserve"> Calc!G$1766</f>
        <v>£m</v>
      </c>
      <c r="H4633" s="209"/>
    </row>
    <row r="4634" spans="1:8" hidden="1" outlineLevel="2" x14ac:dyDescent="0.2">
      <c r="A4634" s="3"/>
      <c r="B4634" s="3"/>
      <c r="C4634" s="10"/>
      <c r="D4634" s="11"/>
      <c r="E4634" s="211" t="s">
        <v>91</v>
      </c>
      <c r="F4634" s="212">
        <f xml:space="preserve"> INDEX( $F$4626:$F$4633,MATCH("*(Residential retail)*", $E$4626:$E$4633,0 ))</f>
        <v>0</v>
      </c>
      <c r="G4634" s="211" t="s">
        <v>199</v>
      </c>
      <c r="H4634" s="4"/>
    </row>
    <row r="4635" spans="1:8" hidden="1" outlineLevel="2" x14ac:dyDescent="0.2"/>
    <row r="4636" spans="1:8" hidden="1" outlineLevel="2" x14ac:dyDescent="0.2"/>
    <row r="4637" spans="1:8" hidden="1" outlineLevel="2" x14ac:dyDescent="0.2">
      <c r="B4637" s="33" t="s">
        <v>965</v>
      </c>
    </row>
    <row r="4638" spans="1:8" s="208" customFormat="1" hidden="1" outlineLevel="2" x14ac:dyDescent="0.2">
      <c r="A4638" s="217"/>
      <c r="B4638" s="217"/>
      <c r="C4638" s="218"/>
      <c r="D4638" s="219"/>
      <c r="E4638" s="208" t="str">
        <f xml:space="preserve"> Calc!E$1813</f>
        <v xml:space="preserve">Ofwat - PR24 Totex costs revenue adjustment not eligible for tax uplift in 2027-28 CPIH FYA prices (WR) </v>
      </c>
      <c r="F4638" s="209">
        <f xml:space="preserve"> Calc!F$1813</f>
        <v>0</v>
      </c>
      <c r="G4638" s="208" t="str">
        <f xml:space="preserve"> Calc!G$1813</f>
        <v>£m</v>
      </c>
      <c r="H4638" s="209"/>
    </row>
    <row r="4639" spans="1:8" s="208" customFormat="1" hidden="1" outlineLevel="2" x14ac:dyDescent="0.2">
      <c r="A4639" s="217"/>
      <c r="B4639" s="217"/>
      <c r="C4639" s="218"/>
      <c r="D4639" s="219"/>
      <c r="E4639" s="208" t="str">
        <f xml:space="preserve"> Calc!E$1814</f>
        <v xml:space="preserve">Ofwat - PR24 Totex costs revenue adjustment not eligible for tax uplift in 2027-28 CPIH FYA prices (WN) </v>
      </c>
      <c r="F4639" s="209">
        <f xml:space="preserve"> Calc!F$1814</f>
        <v>0</v>
      </c>
      <c r="G4639" s="208" t="str">
        <f xml:space="preserve"> Calc!G$1814</f>
        <v>£m</v>
      </c>
      <c r="H4639" s="209"/>
    </row>
    <row r="4640" spans="1:8" s="208" customFormat="1" hidden="1" outlineLevel="2" x14ac:dyDescent="0.2">
      <c r="A4640" s="217"/>
      <c r="B4640" s="217"/>
      <c r="C4640" s="218"/>
      <c r="D4640" s="219"/>
      <c r="E4640" s="208" t="str">
        <f xml:space="preserve"> Calc!E$1815</f>
        <v xml:space="preserve">Ofwat - PR24 Totex costs revenue adjustment not eligible for tax uplift in 2027-28 CPIH FYA prices (WWN) </v>
      </c>
      <c r="F4640" s="209">
        <f xml:space="preserve"> Calc!F$1815</f>
        <v>0</v>
      </c>
      <c r="G4640" s="208" t="str">
        <f xml:space="preserve"> Calc!G$1815</f>
        <v>£m</v>
      </c>
      <c r="H4640" s="209"/>
    </row>
    <row r="4641" spans="1:8" s="208" customFormat="1" hidden="1" outlineLevel="2" x14ac:dyDescent="0.2">
      <c r="A4641" s="217"/>
      <c r="B4641" s="217"/>
      <c r="C4641" s="218"/>
      <c r="D4641" s="219"/>
      <c r="E4641" s="208" t="str">
        <f xml:space="preserve"> Calc!E$1816</f>
        <v xml:space="preserve">Ofwat - PR24 Totex costs revenue adjustment not eligible for tax uplift in 2027-28 CPIH FYA prices (BR) </v>
      </c>
      <c r="F4641" s="209">
        <f xml:space="preserve"> Calc!F$1816</f>
        <v>0</v>
      </c>
      <c r="G4641" s="208" t="str">
        <f xml:space="preserve"> Calc!G$1816</f>
        <v>£m</v>
      </c>
      <c r="H4641" s="209"/>
    </row>
    <row r="4642" spans="1:8" s="208" customFormat="1" hidden="1" outlineLevel="2" x14ac:dyDescent="0.2">
      <c r="A4642" s="217"/>
      <c r="B4642" s="217"/>
      <c r="C4642" s="218"/>
      <c r="D4642" s="219"/>
      <c r="E4642" s="208" t="str">
        <f xml:space="preserve"> Calc!E$1817</f>
        <v xml:space="preserve">Ofwat - PR24 Totex costs revenue adjustment not eligible for tax uplift in 2027-28 CPIH FYA prices (ADDN1) </v>
      </c>
      <c r="F4642" s="209">
        <f xml:space="preserve"> Calc!F$1817</f>
        <v>0</v>
      </c>
      <c r="G4642" s="208" t="str">
        <f xml:space="preserve"> Calc!G$1817</f>
        <v>£m</v>
      </c>
      <c r="H4642" s="209"/>
    </row>
    <row r="4643" spans="1:8" s="208" customFormat="1" hidden="1" outlineLevel="2" x14ac:dyDescent="0.2">
      <c r="A4643" s="217"/>
      <c r="B4643" s="217"/>
      <c r="C4643" s="218"/>
      <c r="D4643" s="219"/>
      <c r="E4643" s="208" t="str">
        <f xml:space="preserve"> Calc!E$1818</f>
        <v xml:space="preserve">Ofwat - PR24 Totex costs revenue adjustment not eligible for tax uplift in 2027-28 CPIH FYA prices (ADDN2) </v>
      </c>
      <c r="F4643" s="209">
        <f xml:space="preserve"> Calc!F$1818</f>
        <v>0</v>
      </c>
      <c r="G4643" s="208" t="str">
        <f xml:space="preserve"> Calc!G$1818</f>
        <v>£m</v>
      </c>
      <c r="H4643" s="209"/>
    </row>
    <row r="4644" spans="1:8" s="208" customFormat="1" hidden="1" outlineLevel="2" x14ac:dyDescent="0.2">
      <c r="A4644" s="217"/>
      <c r="B4644" s="217"/>
      <c r="C4644" s="218"/>
      <c r="D4644" s="219"/>
      <c r="E4644" s="208" t="str">
        <f xml:space="preserve"> Calc!E$1819</f>
        <v xml:space="preserve">Ofwat - PR24 Totex costs revenue adjustment not eligible for tax uplift in 2027-28 CPIH FYA prices (Residential retail) </v>
      </c>
      <c r="F4644" s="209">
        <f xml:space="preserve"> Calc!F$1819</f>
        <v>0</v>
      </c>
      <c r="G4644" s="208" t="str">
        <f xml:space="preserve"> Calc!G$1819</f>
        <v>£m</v>
      </c>
      <c r="H4644" s="209"/>
    </row>
    <row r="4645" spans="1:8" s="208" customFormat="1" hidden="1" outlineLevel="2" x14ac:dyDescent="0.2">
      <c r="A4645" s="217"/>
      <c r="B4645" s="217"/>
      <c r="C4645" s="218"/>
      <c r="D4645" s="219"/>
      <c r="E4645" s="208" t="str">
        <f xml:space="preserve"> Calc!E$1820</f>
        <v xml:space="preserve">Ofwat - PR24 Totex costs revenue adjustment not eligible for tax uplift in 2027-28 CPIH FYA prices (Business retail) </v>
      </c>
      <c r="F4645" s="209">
        <f xml:space="preserve"> Calc!F$1820</f>
        <v>0</v>
      </c>
      <c r="G4645" s="208" t="str">
        <f xml:space="preserve"> Calc!G$1820</f>
        <v>£m</v>
      </c>
      <c r="H4645" s="209"/>
    </row>
    <row r="4646" spans="1:8" hidden="1" outlineLevel="2" x14ac:dyDescent="0.2">
      <c r="A4646" s="3"/>
      <c r="B4646" s="3"/>
      <c r="C4646" s="10"/>
      <c r="D4646" s="11"/>
      <c r="E4646" s="211" t="s">
        <v>965</v>
      </c>
      <c r="F4646" s="212">
        <f xml:space="preserve"> INDEX( $F$4638:$F$4645,MATCH("*(Residential retail)*", $E$4638:$E$4645,0 ))</f>
        <v>0</v>
      </c>
      <c r="G4646" s="211" t="s">
        <v>199</v>
      </c>
      <c r="H4646" s="4"/>
    </row>
    <row r="4647" spans="1:8" hidden="1" outlineLevel="2" x14ac:dyDescent="0.2"/>
    <row r="4648" spans="1:8" hidden="1" outlineLevel="2" x14ac:dyDescent="0.2"/>
    <row r="4649" spans="1:8" hidden="1" outlineLevel="2" x14ac:dyDescent="0.2">
      <c r="B4649" s="33" t="s">
        <v>966</v>
      </c>
    </row>
    <row r="4650" spans="1:8" s="208" customFormat="1" hidden="1" outlineLevel="2" x14ac:dyDescent="0.2">
      <c r="A4650" s="217"/>
      <c r="B4650" s="217"/>
      <c r="C4650" s="218"/>
      <c r="D4650" s="219"/>
      <c r="E4650" s="208" t="str">
        <f xml:space="preserve"> Calc!E$1840</f>
        <v xml:space="preserve">Ofwat - PR24 Tax revenue adjustment not eligible for tax uplift in 2027-28 CPIH FYA prices (WR) </v>
      </c>
      <c r="F4650" s="209">
        <f xml:space="preserve"> Calc!F$1840</f>
        <v>0</v>
      </c>
      <c r="G4650" s="208" t="str">
        <f xml:space="preserve"> Calc!G$1840</f>
        <v>£m</v>
      </c>
      <c r="H4650" s="209"/>
    </row>
    <row r="4651" spans="1:8" s="208" customFormat="1" hidden="1" outlineLevel="2" x14ac:dyDescent="0.2">
      <c r="A4651" s="217"/>
      <c r="B4651" s="217"/>
      <c r="C4651" s="218"/>
      <c r="D4651" s="219"/>
      <c r="E4651" s="208" t="str">
        <f xml:space="preserve"> Calc!E$1841</f>
        <v xml:space="preserve">Ofwat - PR24 Tax revenue adjustment not eligible for tax uplift in 2027-28 CPIH FYA prices (WN) </v>
      </c>
      <c r="F4651" s="209">
        <f xml:space="preserve"> Calc!F$1841</f>
        <v>0</v>
      </c>
      <c r="G4651" s="208" t="str">
        <f xml:space="preserve"> Calc!G$1841</f>
        <v>£m</v>
      </c>
      <c r="H4651" s="209"/>
    </row>
    <row r="4652" spans="1:8" s="208" customFormat="1" hidden="1" outlineLevel="2" x14ac:dyDescent="0.2">
      <c r="A4652" s="217"/>
      <c r="B4652" s="217"/>
      <c r="C4652" s="218"/>
      <c r="D4652" s="219"/>
      <c r="E4652" s="208" t="str">
        <f xml:space="preserve"> Calc!E$1842</f>
        <v xml:space="preserve">Ofwat - PR24 Tax revenue adjustment not eligible for tax uplift in 2027-28 CPIH FYA prices (WWN) </v>
      </c>
      <c r="F4652" s="209">
        <f xml:space="preserve"> Calc!F$1842</f>
        <v>0</v>
      </c>
      <c r="G4652" s="208" t="str">
        <f xml:space="preserve"> Calc!G$1842</f>
        <v>£m</v>
      </c>
      <c r="H4652" s="209"/>
    </row>
    <row r="4653" spans="1:8" s="208" customFormat="1" hidden="1" outlineLevel="2" x14ac:dyDescent="0.2">
      <c r="A4653" s="217"/>
      <c r="B4653" s="217"/>
      <c r="C4653" s="218"/>
      <c r="D4653" s="219"/>
      <c r="E4653" s="208" t="str">
        <f xml:space="preserve"> Calc!E$1843</f>
        <v xml:space="preserve">Ofwat - PR24 Tax revenue adjustment not eligible for tax uplift in 2027-28 CPIH FYA prices (BR) </v>
      </c>
      <c r="F4653" s="209">
        <f xml:space="preserve"> Calc!F$1843</f>
        <v>0</v>
      </c>
      <c r="G4653" s="208" t="str">
        <f xml:space="preserve"> Calc!G$1843</f>
        <v>£m</v>
      </c>
      <c r="H4653" s="209"/>
    </row>
    <row r="4654" spans="1:8" s="208" customFormat="1" hidden="1" outlineLevel="2" x14ac:dyDescent="0.2">
      <c r="A4654" s="217"/>
      <c r="B4654" s="217"/>
      <c r="C4654" s="218"/>
      <c r="D4654" s="219"/>
      <c r="E4654" s="208" t="str">
        <f xml:space="preserve"> Calc!E$1844</f>
        <v xml:space="preserve">Ofwat - PR24 Tax revenue adjustment not eligible for tax uplift in 2027-28 CPIH FYA prices (ADDN1) </v>
      </c>
      <c r="F4654" s="209">
        <f xml:space="preserve"> Calc!F$1844</f>
        <v>0</v>
      </c>
      <c r="G4654" s="208" t="str">
        <f xml:space="preserve"> Calc!G$1844</f>
        <v>£m</v>
      </c>
      <c r="H4654" s="209"/>
    </row>
    <row r="4655" spans="1:8" s="208" customFormat="1" hidden="1" outlineLevel="2" x14ac:dyDescent="0.2">
      <c r="A4655" s="217"/>
      <c r="B4655" s="217"/>
      <c r="C4655" s="218"/>
      <c r="D4655" s="219"/>
      <c r="E4655" s="208" t="str">
        <f xml:space="preserve"> Calc!E$1845</f>
        <v xml:space="preserve">Ofwat - PR24 Tax revenue adjustment not eligible for tax uplift in 2027-28 CPIH FYA prices (ADDN2) </v>
      </c>
      <c r="F4655" s="209">
        <f xml:space="preserve"> Calc!F$1845</f>
        <v>0</v>
      </c>
      <c r="G4655" s="208" t="str">
        <f xml:space="preserve"> Calc!G$1845</f>
        <v>£m</v>
      </c>
      <c r="H4655" s="209"/>
    </row>
    <row r="4656" spans="1:8" s="208" customFormat="1" hidden="1" outlineLevel="2" x14ac:dyDescent="0.2">
      <c r="A4656" s="217"/>
      <c r="B4656" s="217"/>
      <c r="C4656" s="218"/>
      <c r="D4656" s="219"/>
      <c r="E4656" s="208" t="str">
        <f xml:space="preserve"> Calc!E$1846</f>
        <v xml:space="preserve">Ofwat - PR24 Tax revenue adjustment not eligible for tax uplift in 2027-28 CPIH FYA prices (Residential retail) </v>
      </c>
      <c r="F4656" s="209">
        <f xml:space="preserve"> Calc!F$1846</f>
        <v>0</v>
      </c>
      <c r="G4656" s="208" t="str">
        <f xml:space="preserve"> Calc!G$1846</f>
        <v>£m</v>
      </c>
      <c r="H4656" s="209"/>
    </row>
    <row r="4657" spans="1:8" s="208" customFormat="1" hidden="1" outlineLevel="2" x14ac:dyDescent="0.2">
      <c r="A4657" s="217"/>
      <c r="B4657" s="217"/>
      <c r="C4657" s="218"/>
      <c r="D4657" s="219"/>
      <c r="E4657" s="208" t="str">
        <f xml:space="preserve"> Calc!E$1847</f>
        <v xml:space="preserve">Ofwat - PR24 Tax revenue adjustment not eligible for tax uplift in 2027-28 CPIH FYA prices (Business retail) </v>
      </c>
      <c r="F4657" s="209">
        <f xml:space="preserve"> Calc!F$1847</f>
        <v>0</v>
      </c>
      <c r="G4657" s="208" t="str">
        <f xml:space="preserve"> Calc!G$1847</f>
        <v>£m</v>
      </c>
      <c r="H4657" s="209"/>
    </row>
    <row r="4658" spans="1:8" hidden="1" outlineLevel="2" x14ac:dyDescent="0.2">
      <c r="A4658" s="3"/>
      <c r="B4658" s="3"/>
      <c r="C4658" s="10"/>
      <c r="D4658" s="11"/>
      <c r="E4658" s="211" t="s">
        <v>966</v>
      </c>
      <c r="F4658" s="212">
        <f xml:space="preserve"> INDEX( $F$4650:$F$4657,MATCH("*(Residential retail)*", $E$4650:$E$4657,0 ))</f>
        <v>0</v>
      </c>
      <c r="G4658" s="211" t="s">
        <v>199</v>
      </c>
      <c r="H4658" s="4"/>
    </row>
    <row r="4659" spans="1:8" hidden="1" outlineLevel="2" x14ac:dyDescent="0.2"/>
    <row r="4660" spans="1:8" hidden="1" outlineLevel="2" x14ac:dyDescent="0.2"/>
    <row r="4661" spans="1:8" hidden="1" outlineLevel="2" x14ac:dyDescent="0.2">
      <c r="B4661" s="33" t="s">
        <v>2734</v>
      </c>
    </row>
    <row r="4662" spans="1:8" s="208" customFormat="1" hidden="1" outlineLevel="2" x14ac:dyDescent="0.2">
      <c r="A4662" s="217"/>
      <c r="B4662" s="217"/>
      <c r="C4662" s="218"/>
      <c r="D4662" s="219"/>
      <c r="E4662" s="208" t="str">
        <f xml:space="preserve"> Calc!E$1867</f>
        <v xml:space="preserve">Ofwat - PR24 Real price effects revenue adjustment not eligible for tax uplift in 2027-28 CPIH FYA prices (WR) </v>
      </c>
      <c r="F4662" s="209">
        <f xml:space="preserve"> Calc!F$1867</f>
        <v>0</v>
      </c>
      <c r="G4662" s="208" t="str">
        <f xml:space="preserve"> Calc!G$1867</f>
        <v>£m</v>
      </c>
      <c r="H4662" s="209"/>
    </row>
    <row r="4663" spans="1:8" s="208" customFormat="1" hidden="1" outlineLevel="2" x14ac:dyDescent="0.2">
      <c r="A4663" s="217"/>
      <c r="B4663" s="217"/>
      <c r="C4663" s="218"/>
      <c r="D4663" s="219"/>
      <c r="E4663" s="208" t="str">
        <f xml:space="preserve"> Calc!E$1868</f>
        <v xml:space="preserve">Ofwat - PR24 Real price effects revenue adjustment not eligible for tax uplift in 2027-28 CPIH FYA prices (WN) </v>
      </c>
      <c r="F4663" s="209">
        <f xml:space="preserve"> Calc!F$1868</f>
        <v>0</v>
      </c>
      <c r="G4663" s="208" t="str">
        <f xml:space="preserve"> Calc!G$1868</f>
        <v>£m</v>
      </c>
      <c r="H4663" s="209"/>
    </row>
    <row r="4664" spans="1:8" s="208" customFormat="1" hidden="1" outlineLevel="2" x14ac:dyDescent="0.2">
      <c r="A4664" s="217"/>
      <c r="B4664" s="217"/>
      <c r="C4664" s="218"/>
      <c r="D4664" s="219"/>
      <c r="E4664" s="208" t="str">
        <f xml:space="preserve"> Calc!E$1869</f>
        <v xml:space="preserve">Ofwat - PR24 Real price effects revenue adjustment not eligible for tax uplift in 2027-28 CPIH FYA prices (WWN) </v>
      </c>
      <c r="F4664" s="209">
        <f xml:space="preserve"> Calc!F$1869</f>
        <v>0</v>
      </c>
      <c r="G4664" s="208" t="str">
        <f xml:space="preserve"> Calc!G$1869</f>
        <v>£m</v>
      </c>
      <c r="H4664" s="209"/>
    </row>
    <row r="4665" spans="1:8" s="208" customFormat="1" hidden="1" outlineLevel="2" x14ac:dyDescent="0.2">
      <c r="A4665" s="217"/>
      <c r="B4665" s="217"/>
      <c r="C4665" s="218"/>
      <c r="D4665" s="219"/>
      <c r="E4665" s="208" t="str">
        <f xml:space="preserve"> Calc!E$1870</f>
        <v xml:space="preserve">Ofwat - PR24 Real price effects revenue adjustment not eligible for tax uplift in 2027-28 CPIH FYA prices (BR) </v>
      </c>
      <c r="F4665" s="209">
        <f xml:space="preserve"> Calc!F$1870</f>
        <v>0</v>
      </c>
      <c r="G4665" s="208" t="str">
        <f xml:space="preserve"> Calc!G$1870</f>
        <v>£m</v>
      </c>
      <c r="H4665" s="209"/>
    </row>
    <row r="4666" spans="1:8" s="208" customFormat="1" hidden="1" outlineLevel="2" x14ac:dyDescent="0.2">
      <c r="A4666" s="217"/>
      <c r="B4666" s="217"/>
      <c r="C4666" s="218"/>
      <c r="D4666" s="219"/>
      <c r="E4666" s="208" t="str">
        <f xml:space="preserve"> Calc!E$1871</f>
        <v xml:space="preserve">Ofwat - PR24 Real price effects revenue adjustment not eligible for tax uplift in 2027-28 CPIH FYA prices (ADDN1) </v>
      </c>
      <c r="F4666" s="209">
        <f xml:space="preserve"> Calc!F$1871</f>
        <v>0</v>
      </c>
      <c r="G4666" s="208" t="str">
        <f xml:space="preserve"> Calc!G$1871</f>
        <v>£m</v>
      </c>
      <c r="H4666" s="209"/>
    </row>
    <row r="4667" spans="1:8" s="208" customFormat="1" hidden="1" outlineLevel="2" x14ac:dyDescent="0.2">
      <c r="A4667" s="217"/>
      <c r="B4667" s="217"/>
      <c r="C4667" s="218"/>
      <c r="D4667" s="219"/>
      <c r="E4667" s="208" t="str">
        <f xml:space="preserve"> Calc!E$1872</f>
        <v xml:space="preserve">Ofwat - PR24 Real price effects revenue adjustment not eligible for tax uplift in 2027-28 CPIH FYA prices (ADDN2) </v>
      </c>
      <c r="F4667" s="209">
        <f xml:space="preserve"> Calc!F$1872</f>
        <v>0</v>
      </c>
      <c r="G4667" s="208" t="str">
        <f xml:space="preserve"> Calc!G$1872</f>
        <v>£m</v>
      </c>
      <c r="H4667" s="209"/>
    </row>
    <row r="4668" spans="1:8" s="208" customFormat="1" hidden="1" outlineLevel="2" x14ac:dyDescent="0.2">
      <c r="A4668" s="217"/>
      <c r="B4668" s="217"/>
      <c r="C4668" s="218"/>
      <c r="D4668" s="219"/>
      <c r="E4668" s="208" t="str">
        <f xml:space="preserve"> Calc!E$1873</f>
        <v xml:space="preserve">Ofwat - PR24 Real price effects revenue adjustment not eligible for tax uplift in 2027-28 CPIH FYA prices (Residential retail) </v>
      </c>
      <c r="F4668" s="209">
        <f xml:space="preserve"> Calc!F$1873</f>
        <v>0</v>
      </c>
      <c r="G4668" s="208" t="str">
        <f xml:space="preserve"> Calc!G$1873</f>
        <v>£m</v>
      </c>
      <c r="H4668" s="209"/>
    </row>
    <row r="4669" spans="1:8" s="208" customFormat="1" hidden="1" outlineLevel="2" x14ac:dyDescent="0.2">
      <c r="A4669" s="217"/>
      <c r="B4669" s="217"/>
      <c r="C4669" s="218"/>
      <c r="D4669" s="219"/>
      <c r="E4669" s="208" t="str">
        <f xml:space="preserve"> Calc!E$1874</f>
        <v xml:space="preserve">Ofwat - PR24 Real price effects revenue adjustment not eligible for tax uplift in 2027-28 CPIH FYA prices (Business retail) </v>
      </c>
      <c r="F4669" s="209">
        <f xml:space="preserve"> Calc!F$1874</f>
        <v>0</v>
      </c>
      <c r="G4669" s="208" t="str">
        <f xml:space="preserve"> Calc!G$1874</f>
        <v>£m</v>
      </c>
      <c r="H4669" s="209"/>
    </row>
    <row r="4670" spans="1:8" hidden="1" outlineLevel="2" x14ac:dyDescent="0.2">
      <c r="A4670" s="3"/>
      <c r="B4670" s="3"/>
      <c r="C4670" s="10"/>
      <c r="D4670" s="11"/>
      <c r="E4670" s="211" t="s">
        <v>2734</v>
      </c>
      <c r="F4670" s="212">
        <f xml:space="preserve"> INDEX( $F$4662:$F$4669,MATCH("*(Residential retail)*", $E$4662:$E$4669,0 ))</f>
        <v>0</v>
      </c>
      <c r="G4670" s="211" t="s">
        <v>199</v>
      </c>
      <c r="H4670" s="4"/>
    </row>
    <row r="4671" spans="1:8" hidden="1" outlineLevel="2" x14ac:dyDescent="0.2"/>
    <row r="4672" spans="1:8" hidden="1" outlineLevel="2" x14ac:dyDescent="0.2"/>
    <row r="4673" spans="1:8" hidden="1" outlineLevel="2" x14ac:dyDescent="0.2">
      <c r="B4673" s="33" t="s">
        <v>1596</v>
      </c>
    </row>
    <row r="4674" spans="1:8" s="208" customFormat="1" hidden="1" outlineLevel="2" x14ac:dyDescent="0.2">
      <c r="A4674" s="217"/>
      <c r="B4674" s="217"/>
      <c r="C4674" s="218"/>
      <c r="D4674" s="219"/>
      <c r="E4674" s="208" t="str">
        <f xml:space="preserve"> Calc!E$1894</f>
        <v xml:space="preserve">Ofwat - PR24 Major projects revenue adjustment not eligible for tax uplift in 2027-28 CPIH FYA prices (WR) </v>
      </c>
      <c r="F4674" s="209">
        <f xml:space="preserve"> Calc!F$1894</f>
        <v>0</v>
      </c>
      <c r="G4674" s="208" t="str">
        <f xml:space="preserve"> Calc!G$1894</f>
        <v>£m</v>
      </c>
      <c r="H4674" s="209"/>
    </row>
    <row r="4675" spans="1:8" s="208" customFormat="1" hidden="1" outlineLevel="2" x14ac:dyDescent="0.2">
      <c r="A4675" s="217"/>
      <c r="B4675" s="217"/>
      <c r="C4675" s="218"/>
      <c r="D4675" s="219"/>
      <c r="E4675" s="208" t="str">
        <f xml:space="preserve"> Calc!E$1895</f>
        <v xml:space="preserve">Ofwat - PR24 Major projects revenue adjustment not eligible for tax uplift in 2027-28 CPIH FYA prices (WN) </v>
      </c>
      <c r="F4675" s="209">
        <f xml:space="preserve"> Calc!F$1895</f>
        <v>0</v>
      </c>
      <c r="G4675" s="208" t="str">
        <f xml:space="preserve"> Calc!G$1895</f>
        <v>£m</v>
      </c>
      <c r="H4675" s="209"/>
    </row>
    <row r="4676" spans="1:8" s="208" customFormat="1" hidden="1" outlineLevel="2" x14ac:dyDescent="0.2">
      <c r="A4676" s="217"/>
      <c r="B4676" s="217"/>
      <c r="C4676" s="218"/>
      <c r="D4676" s="219"/>
      <c r="E4676" s="208" t="str">
        <f xml:space="preserve"> Calc!E$1896</f>
        <v xml:space="preserve">Ofwat - PR24 Major projects revenue adjustment not eligible for tax uplift in 2027-28 CPIH FYA prices (WWN) </v>
      </c>
      <c r="F4676" s="209">
        <f xml:space="preserve"> Calc!F$1896</f>
        <v>0</v>
      </c>
      <c r="G4676" s="208" t="str">
        <f xml:space="preserve"> Calc!G$1896</f>
        <v>£m</v>
      </c>
      <c r="H4676" s="209"/>
    </row>
    <row r="4677" spans="1:8" s="208" customFormat="1" hidden="1" outlineLevel="2" x14ac:dyDescent="0.2">
      <c r="A4677" s="217"/>
      <c r="B4677" s="217"/>
      <c r="C4677" s="218"/>
      <c r="D4677" s="219"/>
      <c r="E4677" s="208" t="str">
        <f xml:space="preserve"> Calc!E$1897</f>
        <v xml:space="preserve">Ofwat - PR24 Major projects revenue adjustment not eligible for tax uplift in 2027-28 CPIH FYA prices (BR) </v>
      </c>
      <c r="F4677" s="209">
        <f xml:space="preserve"> Calc!F$1897</f>
        <v>0</v>
      </c>
      <c r="G4677" s="208" t="str">
        <f xml:space="preserve"> Calc!G$1897</f>
        <v>£m</v>
      </c>
      <c r="H4677" s="209"/>
    </row>
    <row r="4678" spans="1:8" s="208" customFormat="1" hidden="1" outlineLevel="2" x14ac:dyDescent="0.2">
      <c r="A4678" s="217"/>
      <c r="B4678" s="217"/>
      <c r="C4678" s="218"/>
      <c r="D4678" s="219"/>
      <c r="E4678" s="208" t="str">
        <f xml:space="preserve"> Calc!E$1898</f>
        <v xml:space="preserve">Ofwat - PR24 Major projects revenue adjustment not eligible for tax uplift in 2027-28 CPIH FYA prices (ADDN1) </v>
      </c>
      <c r="F4678" s="209">
        <f xml:space="preserve"> Calc!F$1898</f>
        <v>0</v>
      </c>
      <c r="G4678" s="208" t="str">
        <f xml:space="preserve"> Calc!G$1898</f>
        <v>£m</v>
      </c>
      <c r="H4678" s="209"/>
    </row>
    <row r="4679" spans="1:8" s="208" customFormat="1" hidden="1" outlineLevel="2" x14ac:dyDescent="0.2">
      <c r="A4679" s="217"/>
      <c r="B4679" s="217"/>
      <c r="C4679" s="218"/>
      <c r="D4679" s="219"/>
      <c r="E4679" s="208" t="str">
        <f xml:space="preserve"> Calc!E$1899</f>
        <v xml:space="preserve">Ofwat - PR24 Major projects revenue adjustment not eligible for tax uplift in 2027-28 CPIH FYA prices (ADDN2) </v>
      </c>
      <c r="F4679" s="209">
        <f xml:space="preserve"> Calc!F$1899</f>
        <v>0</v>
      </c>
      <c r="G4679" s="208" t="str">
        <f xml:space="preserve"> Calc!G$1899</f>
        <v>£m</v>
      </c>
      <c r="H4679" s="209"/>
    </row>
    <row r="4680" spans="1:8" s="208" customFormat="1" hidden="1" outlineLevel="2" x14ac:dyDescent="0.2">
      <c r="A4680" s="217"/>
      <c r="B4680" s="217"/>
      <c r="C4680" s="218"/>
      <c r="D4680" s="219"/>
      <c r="E4680" s="208" t="str">
        <f xml:space="preserve"> Calc!E$1900</f>
        <v xml:space="preserve">Ofwat - PR24 Major projects revenue adjustment not eligible for tax uplift in 2027-28 CPIH FYA prices (Residential retail) </v>
      </c>
      <c r="F4680" s="209">
        <f xml:space="preserve"> Calc!F$1900</f>
        <v>0</v>
      </c>
      <c r="G4680" s="208" t="str">
        <f xml:space="preserve"> Calc!G$1900</f>
        <v>£m</v>
      </c>
      <c r="H4680" s="209"/>
    </row>
    <row r="4681" spans="1:8" s="208" customFormat="1" hidden="1" outlineLevel="2" x14ac:dyDescent="0.2">
      <c r="A4681" s="217"/>
      <c r="B4681" s="217"/>
      <c r="C4681" s="218"/>
      <c r="D4681" s="219"/>
      <c r="E4681" s="208" t="str">
        <f xml:space="preserve"> Calc!E$1901</f>
        <v xml:space="preserve">Ofwat - PR24 Major projects revenue adjustment not eligible for tax uplift in 2027-28 CPIH FYA prices (Business retail) </v>
      </c>
      <c r="F4681" s="209">
        <f xml:space="preserve"> Calc!F$1901</f>
        <v>0</v>
      </c>
      <c r="G4681" s="208" t="str">
        <f xml:space="preserve"> Calc!G$1901</f>
        <v>£m</v>
      </c>
      <c r="H4681" s="209"/>
    </row>
    <row r="4682" spans="1:8" hidden="1" outlineLevel="2" x14ac:dyDescent="0.2">
      <c r="A4682" s="3"/>
      <c r="B4682" s="3"/>
      <c r="C4682" s="10"/>
      <c r="D4682" s="11"/>
      <c r="E4682" s="211" t="s">
        <v>1596</v>
      </c>
      <c r="F4682" s="212">
        <f xml:space="preserve"> INDEX( $F$4674:$F$4681,MATCH("*(Residential retail)*", $E$4674:$E$4681,0 ))</f>
        <v>0</v>
      </c>
      <c r="G4682" s="211" t="s">
        <v>199</v>
      </c>
      <c r="H4682" s="4"/>
    </row>
    <row r="4683" spans="1:8" hidden="1" outlineLevel="2" x14ac:dyDescent="0.2"/>
    <row r="4684" spans="1:8" hidden="1" outlineLevel="2" x14ac:dyDescent="0.2"/>
    <row r="4685" spans="1:8" hidden="1" outlineLevel="2" x14ac:dyDescent="0.2">
      <c r="B4685" s="33" t="s">
        <v>3080</v>
      </c>
    </row>
    <row r="4686" spans="1:8" s="208" customFormat="1" hidden="1" outlineLevel="2" x14ac:dyDescent="0.2">
      <c r="A4686" s="217"/>
      <c r="B4686" s="217"/>
      <c r="C4686" s="218"/>
      <c r="D4686" s="219"/>
      <c r="E4686" s="208" t="str">
        <f xml:space="preserve"> Calc!E$1921</f>
        <v xml:space="preserve">Ofwat - PR24 Cost change process revenue adjustment not eligible for tax uplift in 2027-28 CPIH FYA prices (WR) </v>
      </c>
      <c r="F4686" s="209">
        <f xml:space="preserve"> Calc!F$1921</f>
        <v>0</v>
      </c>
      <c r="G4686" s="208" t="str">
        <f xml:space="preserve"> Calc!G$1921</f>
        <v>£m</v>
      </c>
      <c r="H4686" s="209"/>
    </row>
    <row r="4687" spans="1:8" s="208" customFormat="1" hidden="1" outlineLevel="2" x14ac:dyDescent="0.2">
      <c r="A4687" s="217"/>
      <c r="B4687" s="217"/>
      <c r="C4687" s="218"/>
      <c r="D4687" s="219"/>
      <c r="E4687" s="208" t="str">
        <f xml:space="preserve"> Calc!E$1922</f>
        <v xml:space="preserve">Ofwat - PR24 Cost change process revenue adjustment not eligible for tax uplift in 2027-28 CPIH FYA prices (WN) </v>
      </c>
      <c r="F4687" s="209">
        <f xml:space="preserve"> Calc!F$1922</f>
        <v>0</v>
      </c>
      <c r="G4687" s="208" t="str">
        <f xml:space="preserve"> Calc!G$1922</f>
        <v>£m</v>
      </c>
      <c r="H4687" s="209"/>
    </row>
    <row r="4688" spans="1:8" s="208" customFormat="1" hidden="1" outlineLevel="2" x14ac:dyDescent="0.2">
      <c r="A4688" s="217"/>
      <c r="B4688" s="217"/>
      <c r="C4688" s="218"/>
      <c r="D4688" s="219"/>
      <c r="E4688" s="208" t="str">
        <f xml:space="preserve"> Calc!E$1923</f>
        <v xml:space="preserve">Ofwat - PR24 Cost change process revenue adjustment not eligible for tax uplift in 2027-28 CPIH FYA prices (WWN) </v>
      </c>
      <c r="F4688" s="209">
        <f xml:space="preserve"> Calc!F$1923</f>
        <v>0</v>
      </c>
      <c r="G4688" s="208" t="str">
        <f xml:space="preserve"> Calc!G$1923</f>
        <v>£m</v>
      </c>
      <c r="H4688" s="209"/>
    </row>
    <row r="4689" spans="1:8" s="208" customFormat="1" hidden="1" outlineLevel="2" x14ac:dyDescent="0.2">
      <c r="A4689" s="217"/>
      <c r="B4689" s="217"/>
      <c r="C4689" s="218"/>
      <c r="D4689" s="219"/>
      <c r="E4689" s="208" t="str">
        <f xml:space="preserve"> Calc!E$1924</f>
        <v xml:space="preserve">Ofwat - PR24 Cost change process revenue adjustment not eligible for tax uplift in 2027-28 CPIH FYA prices (BR) </v>
      </c>
      <c r="F4689" s="209">
        <f xml:space="preserve"> Calc!F$1924</f>
        <v>0</v>
      </c>
      <c r="G4689" s="208" t="str">
        <f xml:space="preserve"> Calc!G$1924</f>
        <v>£m</v>
      </c>
      <c r="H4689" s="209"/>
    </row>
    <row r="4690" spans="1:8" s="208" customFormat="1" hidden="1" outlineLevel="2" x14ac:dyDescent="0.2">
      <c r="A4690" s="217"/>
      <c r="B4690" s="217"/>
      <c r="C4690" s="218"/>
      <c r="D4690" s="219"/>
      <c r="E4690" s="208" t="str">
        <f xml:space="preserve"> Calc!E$1925</f>
        <v xml:space="preserve">Ofwat - PR24 Cost change process revenue adjustment not eligible for tax uplift in 2027-28 CPIH FYA prices (ADDN1) </v>
      </c>
      <c r="F4690" s="209">
        <f xml:space="preserve"> Calc!F$1925</f>
        <v>0</v>
      </c>
      <c r="G4690" s="208" t="str">
        <f xml:space="preserve"> Calc!G$1925</f>
        <v>£m</v>
      </c>
      <c r="H4690" s="209"/>
    </row>
    <row r="4691" spans="1:8" s="208" customFormat="1" hidden="1" outlineLevel="2" x14ac:dyDescent="0.2">
      <c r="A4691" s="217"/>
      <c r="B4691" s="217"/>
      <c r="C4691" s="218"/>
      <c r="D4691" s="219"/>
      <c r="E4691" s="208" t="str">
        <f xml:space="preserve"> Calc!E$1926</f>
        <v xml:space="preserve">Ofwat - PR24 Cost change process revenue adjustment not eligible for tax uplift in 2027-28 CPIH FYA prices (ADDN2) </v>
      </c>
      <c r="F4691" s="209">
        <f xml:space="preserve"> Calc!F$1926</f>
        <v>0</v>
      </c>
      <c r="G4691" s="208" t="str">
        <f xml:space="preserve"> Calc!G$1926</f>
        <v>£m</v>
      </c>
      <c r="H4691" s="209"/>
    </row>
    <row r="4692" spans="1:8" s="208" customFormat="1" hidden="1" outlineLevel="2" x14ac:dyDescent="0.2">
      <c r="A4692" s="217"/>
      <c r="B4692" s="217"/>
      <c r="C4692" s="218"/>
      <c r="D4692" s="219"/>
      <c r="E4692" s="208" t="str">
        <f xml:space="preserve"> Calc!E$1927</f>
        <v xml:space="preserve">Ofwat - PR24 Cost change process revenue adjustment not eligible for tax uplift in 2027-28 CPIH FYA prices (Residential retail) </v>
      </c>
      <c r="F4692" s="209">
        <f xml:space="preserve"> Calc!F$1927</f>
        <v>0</v>
      </c>
      <c r="G4692" s="208" t="str">
        <f xml:space="preserve"> Calc!G$1927</f>
        <v>£m</v>
      </c>
      <c r="H4692" s="209"/>
    </row>
    <row r="4693" spans="1:8" s="208" customFormat="1" hidden="1" outlineLevel="2" x14ac:dyDescent="0.2">
      <c r="A4693" s="217"/>
      <c r="B4693" s="217"/>
      <c r="C4693" s="218"/>
      <c r="D4693" s="219"/>
      <c r="E4693" s="208" t="str">
        <f xml:space="preserve"> Calc!E$1928</f>
        <v xml:space="preserve">Ofwat - PR24 Cost change process revenue adjustment not eligible for tax uplift in 2027-28 CPIH FYA prices (Business retail) </v>
      </c>
      <c r="F4693" s="209">
        <f xml:space="preserve"> Calc!F$1928</f>
        <v>0</v>
      </c>
      <c r="G4693" s="208" t="str">
        <f xml:space="preserve"> Calc!G$1928</f>
        <v>£m</v>
      </c>
      <c r="H4693" s="209"/>
    </row>
    <row r="4694" spans="1:8" hidden="1" outlineLevel="2" x14ac:dyDescent="0.2">
      <c r="A4694" s="3"/>
      <c r="B4694" s="3"/>
      <c r="C4694" s="10"/>
      <c r="D4694" s="11"/>
      <c r="E4694" s="211" t="s">
        <v>3080</v>
      </c>
      <c r="F4694" s="212">
        <f xml:space="preserve"> INDEX( $F$4686:$F$4693,MATCH("*(Residential retail)*", $E$4686:$E$4693,0 ))</f>
        <v>0</v>
      </c>
      <c r="G4694" s="211" t="s">
        <v>199</v>
      </c>
      <c r="H4694" s="4"/>
    </row>
    <row r="4695" spans="1:8" hidden="1" outlineLevel="2" x14ac:dyDescent="0.2"/>
    <row r="4696" spans="1:8" hidden="1" outlineLevel="2" x14ac:dyDescent="0.2"/>
    <row r="4697" spans="1:8" hidden="1" outlineLevel="2" x14ac:dyDescent="0.2">
      <c r="B4697" s="33" t="s">
        <v>2909</v>
      </c>
    </row>
    <row r="4698" spans="1:8" s="208" customFormat="1" hidden="1" outlineLevel="2" x14ac:dyDescent="0.2">
      <c r="A4698" s="217"/>
      <c r="B4698" s="217"/>
      <c r="C4698" s="218"/>
      <c r="D4698" s="219"/>
      <c r="E4698" s="208" t="str">
        <f xml:space="preserve"> Calc!E$1975</f>
        <v xml:space="preserve">Ofwat - PR24 Innovation and water efficiency revenue adjustment not eligible for tax uplift in 2027-28 CPIH FYA prices (WR) </v>
      </c>
      <c r="F4698" s="209">
        <f xml:space="preserve"> Calc!F$1975</f>
        <v>0</v>
      </c>
      <c r="G4698" s="208" t="str">
        <f xml:space="preserve"> Calc!G$1975</f>
        <v>£m</v>
      </c>
      <c r="H4698" s="209"/>
    </row>
    <row r="4699" spans="1:8" s="208" customFormat="1" hidden="1" outlineLevel="2" x14ac:dyDescent="0.2">
      <c r="A4699" s="217"/>
      <c r="B4699" s="217"/>
      <c r="C4699" s="218"/>
      <c r="D4699" s="219"/>
      <c r="E4699" s="208" t="str">
        <f xml:space="preserve"> Calc!E$1976</f>
        <v xml:space="preserve">Ofwat - PR24 Innovation and water efficiency revenue adjustment not eligible for tax uplift in 2027-28 CPIH FYA prices (WN) </v>
      </c>
      <c r="F4699" s="209">
        <f xml:space="preserve"> Calc!F$1976</f>
        <v>0</v>
      </c>
      <c r="G4699" s="208" t="str">
        <f xml:space="preserve"> Calc!G$1976</f>
        <v>£m</v>
      </c>
      <c r="H4699" s="209"/>
    </row>
    <row r="4700" spans="1:8" s="208" customFormat="1" hidden="1" outlineLevel="2" x14ac:dyDescent="0.2">
      <c r="A4700" s="217"/>
      <c r="B4700" s="217"/>
      <c r="C4700" s="218"/>
      <c r="D4700" s="219"/>
      <c r="E4700" s="208" t="str">
        <f xml:space="preserve"> Calc!E$1977</f>
        <v xml:space="preserve">Ofwat - PR24 Innovation and water efficiency revenue adjustment not eligible for tax uplift in 2027-28 CPIH FYA prices (WWN) </v>
      </c>
      <c r="F4700" s="209">
        <f xml:space="preserve"> Calc!F$1977</f>
        <v>0</v>
      </c>
      <c r="G4700" s="208" t="str">
        <f xml:space="preserve"> Calc!G$1977</f>
        <v>£m</v>
      </c>
      <c r="H4700" s="209"/>
    </row>
    <row r="4701" spans="1:8" s="208" customFormat="1" hidden="1" outlineLevel="2" x14ac:dyDescent="0.2">
      <c r="A4701" s="217"/>
      <c r="B4701" s="217"/>
      <c r="C4701" s="218"/>
      <c r="D4701" s="219"/>
      <c r="E4701" s="208" t="str">
        <f xml:space="preserve"> Calc!E$1978</f>
        <v xml:space="preserve">Ofwat - PR24 Innovation and water efficiency revenue adjustment not eligible for tax uplift in 2027-28 CPIH FYA prices (BR) </v>
      </c>
      <c r="F4701" s="209">
        <f xml:space="preserve"> Calc!F$1978</f>
        <v>0</v>
      </c>
      <c r="G4701" s="208" t="str">
        <f xml:space="preserve"> Calc!G$1978</f>
        <v>£m</v>
      </c>
      <c r="H4701" s="209"/>
    </row>
    <row r="4702" spans="1:8" s="208" customFormat="1" hidden="1" outlineLevel="2" x14ac:dyDescent="0.2">
      <c r="A4702" s="217"/>
      <c r="B4702" s="217"/>
      <c r="C4702" s="218"/>
      <c r="D4702" s="219"/>
      <c r="E4702" s="208" t="str">
        <f xml:space="preserve"> Calc!E$1979</f>
        <v xml:space="preserve">Ofwat - PR24 Innovation and water efficiency revenue adjustment not eligible for tax uplift in 2027-28 CPIH FYA prices (ADDN1) </v>
      </c>
      <c r="F4702" s="209">
        <f xml:space="preserve"> Calc!F$1979</f>
        <v>0</v>
      </c>
      <c r="G4702" s="208" t="str">
        <f xml:space="preserve"> Calc!G$1979</f>
        <v>£m</v>
      </c>
      <c r="H4702" s="209"/>
    </row>
    <row r="4703" spans="1:8" s="208" customFormat="1" hidden="1" outlineLevel="2" x14ac:dyDescent="0.2">
      <c r="A4703" s="217"/>
      <c r="B4703" s="217"/>
      <c r="C4703" s="218"/>
      <c r="D4703" s="219"/>
      <c r="E4703" s="208" t="str">
        <f xml:space="preserve"> Calc!E$1980</f>
        <v xml:space="preserve">Ofwat - PR24 Innovation and water efficiency revenue adjustment not eligible for tax uplift in 2027-28 CPIH FYA prices (ADDN2) </v>
      </c>
      <c r="F4703" s="209">
        <f xml:space="preserve"> Calc!F$1980</f>
        <v>0</v>
      </c>
      <c r="G4703" s="208" t="str">
        <f xml:space="preserve"> Calc!G$1980</f>
        <v>£m</v>
      </c>
      <c r="H4703" s="209"/>
    </row>
    <row r="4704" spans="1:8" s="208" customFormat="1" hidden="1" outlineLevel="2" x14ac:dyDescent="0.2">
      <c r="A4704" s="217"/>
      <c r="B4704" s="217"/>
      <c r="C4704" s="218"/>
      <c r="D4704" s="219"/>
      <c r="E4704" s="208" t="str">
        <f xml:space="preserve"> Calc!E$1981</f>
        <v xml:space="preserve">Ofwat - PR24 Innovation and water efficiency revenue adjustment not eligible for tax uplift in 2027-28 CPIH FYA prices (Residential retail) </v>
      </c>
      <c r="F4704" s="209">
        <f xml:space="preserve"> Calc!F$1981</f>
        <v>0</v>
      </c>
      <c r="G4704" s="208" t="str">
        <f xml:space="preserve"> Calc!G$1981</f>
        <v>£m</v>
      </c>
      <c r="H4704" s="209"/>
    </row>
    <row r="4705" spans="1:8" s="208" customFormat="1" hidden="1" outlineLevel="2" x14ac:dyDescent="0.2">
      <c r="A4705" s="217"/>
      <c r="B4705" s="217"/>
      <c r="C4705" s="218"/>
      <c r="D4705" s="219"/>
      <c r="E4705" s="208" t="str">
        <f xml:space="preserve"> Calc!E$1982</f>
        <v xml:space="preserve">Ofwat - PR24 Innovation and water efficiency revenue adjustment not eligible for tax uplift in 2027-28 CPIH FYA prices (Business retail) </v>
      </c>
      <c r="F4705" s="209">
        <f xml:space="preserve"> Calc!F$1982</f>
        <v>0</v>
      </c>
      <c r="G4705" s="208" t="str">
        <f xml:space="preserve"> Calc!G$1982</f>
        <v>£m</v>
      </c>
      <c r="H4705" s="209"/>
    </row>
    <row r="4706" spans="1:8" hidden="1" outlineLevel="2" x14ac:dyDescent="0.2">
      <c r="A4706" s="3"/>
      <c r="B4706" s="3"/>
      <c r="C4706" s="10"/>
      <c r="D4706" s="11"/>
      <c r="E4706" s="211" t="s">
        <v>2909</v>
      </c>
      <c r="F4706" s="212">
        <f xml:space="preserve"> INDEX( $F$4698:$F$4705,MATCH("*(Residential retail)*", $E$4698:$E$4705,0 ))</f>
        <v>0</v>
      </c>
      <c r="G4706" s="211" t="s">
        <v>199</v>
      </c>
      <c r="H4706" s="4"/>
    </row>
    <row r="4707" spans="1:8" hidden="1" outlineLevel="2" x14ac:dyDescent="0.2"/>
    <row r="4708" spans="1:8" hidden="1" outlineLevel="2" x14ac:dyDescent="0.2"/>
    <row r="4709" spans="1:8" hidden="1" outlineLevel="2" x14ac:dyDescent="0.2">
      <c r="B4709" s="33" t="s">
        <v>2137</v>
      </c>
    </row>
    <row r="4710" spans="1:8" s="208" customFormat="1" hidden="1" outlineLevel="2" x14ac:dyDescent="0.2">
      <c r="A4710" s="217"/>
      <c r="B4710" s="217"/>
      <c r="C4710" s="218"/>
      <c r="D4710" s="219"/>
      <c r="E4710" s="208" t="str">
        <f xml:space="preserve"> Calc!E$2002</f>
        <v xml:space="preserve">Ofwat - PR24 QAA revenue adjustment not eligible for tax uplift in 2027-28 CPIH FYA prices (WR) </v>
      </c>
      <c r="F4710" s="209">
        <f xml:space="preserve"> Calc!F$2002</f>
        <v>0</v>
      </c>
      <c r="G4710" s="208" t="str">
        <f xml:space="preserve"> Calc!G$2002</f>
        <v>£m</v>
      </c>
      <c r="H4710" s="209"/>
    </row>
    <row r="4711" spans="1:8" s="208" customFormat="1" hidden="1" outlineLevel="2" x14ac:dyDescent="0.2">
      <c r="A4711" s="217"/>
      <c r="B4711" s="217"/>
      <c r="C4711" s="218"/>
      <c r="D4711" s="219"/>
      <c r="E4711" s="208" t="str">
        <f xml:space="preserve"> Calc!E$2003</f>
        <v xml:space="preserve">Ofwat - PR24 QAA revenue adjustment not eligible for tax uplift in 2027-28 CPIH FYA prices (WN) </v>
      </c>
      <c r="F4711" s="209">
        <f xml:space="preserve"> Calc!F$2003</f>
        <v>0</v>
      </c>
      <c r="G4711" s="208" t="str">
        <f xml:space="preserve"> Calc!G$2003</f>
        <v>£m</v>
      </c>
      <c r="H4711" s="209"/>
    </row>
    <row r="4712" spans="1:8" s="208" customFormat="1" hidden="1" outlineLevel="2" x14ac:dyDescent="0.2">
      <c r="A4712" s="217"/>
      <c r="B4712" s="217"/>
      <c r="C4712" s="218"/>
      <c r="D4712" s="219"/>
      <c r="E4712" s="208" t="str">
        <f xml:space="preserve"> Calc!E$2004</f>
        <v xml:space="preserve">Ofwat - PR24 QAA revenue adjustment not eligible for tax uplift in 2027-28 CPIH FYA prices (WWN) </v>
      </c>
      <c r="F4712" s="209">
        <f xml:space="preserve"> Calc!F$2004</f>
        <v>0</v>
      </c>
      <c r="G4712" s="208" t="str">
        <f xml:space="preserve"> Calc!G$2004</f>
        <v>£m</v>
      </c>
      <c r="H4712" s="209"/>
    </row>
    <row r="4713" spans="1:8" s="208" customFormat="1" hidden="1" outlineLevel="2" x14ac:dyDescent="0.2">
      <c r="A4713" s="217"/>
      <c r="B4713" s="217"/>
      <c r="C4713" s="218"/>
      <c r="D4713" s="219"/>
      <c r="E4713" s="208" t="str">
        <f xml:space="preserve"> Calc!E$2005</f>
        <v xml:space="preserve">Ofwat - PR24 QAA revenue adjustment not eligible for tax uplift in 2027-28 CPIH FYA prices (BR) </v>
      </c>
      <c r="F4713" s="209">
        <f xml:space="preserve"> Calc!F$2005</f>
        <v>0</v>
      </c>
      <c r="G4713" s="208" t="str">
        <f xml:space="preserve"> Calc!G$2005</f>
        <v>£m</v>
      </c>
      <c r="H4713" s="209"/>
    </row>
    <row r="4714" spans="1:8" s="208" customFormat="1" hidden="1" outlineLevel="2" x14ac:dyDescent="0.2">
      <c r="A4714" s="217"/>
      <c r="B4714" s="217"/>
      <c r="C4714" s="218"/>
      <c r="D4714" s="219"/>
      <c r="E4714" s="208" t="str">
        <f xml:space="preserve"> Calc!E$2006</f>
        <v xml:space="preserve">Ofwat - PR24 QAA revenue adjustment not eligible for tax uplift in 2027-28 CPIH FYA prices (ADDN1) </v>
      </c>
      <c r="F4714" s="209">
        <f xml:space="preserve"> Calc!F$2006</f>
        <v>0</v>
      </c>
      <c r="G4714" s="208" t="str">
        <f xml:space="preserve"> Calc!G$2006</f>
        <v>£m</v>
      </c>
      <c r="H4714" s="209"/>
    </row>
    <row r="4715" spans="1:8" s="208" customFormat="1" hidden="1" outlineLevel="2" x14ac:dyDescent="0.2">
      <c r="A4715" s="217"/>
      <c r="B4715" s="217"/>
      <c r="C4715" s="218"/>
      <c r="D4715" s="219"/>
      <c r="E4715" s="208" t="str">
        <f xml:space="preserve"> Calc!E$2007</f>
        <v xml:space="preserve">Ofwat - PR24 QAA revenue adjustment not eligible for tax uplift in 2027-28 CPIH FYA prices (ADDN2) </v>
      </c>
      <c r="F4715" s="209">
        <f xml:space="preserve"> Calc!F$2007</f>
        <v>0</v>
      </c>
      <c r="G4715" s="208" t="str">
        <f xml:space="preserve"> Calc!G$2007</f>
        <v>£m</v>
      </c>
      <c r="H4715" s="209"/>
    </row>
    <row r="4716" spans="1:8" s="208" customFormat="1" hidden="1" outlineLevel="2" x14ac:dyDescent="0.2">
      <c r="A4716" s="217"/>
      <c r="B4716" s="217"/>
      <c r="C4716" s="218"/>
      <c r="D4716" s="219"/>
      <c r="E4716" s="208" t="str">
        <f xml:space="preserve"> Calc!E$2008</f>
        <v xml:space="preserve">Ofwat - PR24 QAA revenue adjustment not eligible for tax uplift in 2027-28 CPIH FYA prices (Residential retail) </v>
      </c>
      <c r="F4716" s="209">
        <f xml:space="preserve"> Calc!F$2008</f>
        <v>0</v>
      </c>
      <c r="G4716" s="208" t="str">
        <f xml:space="preserve"> Calc!G$2008</f>
        <v>£m</v>
      </c>
      <c r="H4716" s="209"/>
    </row>
    <row r="4717" spans="1:8" s="208" customFormat="1" hidden="1" outlineLevel="2" x14ac:dyDescent="0.2">
      <c r="A4717" s="217"/>
      <c r="B4717" s="217"/>
      <c r="C4717" s="218"/>
      <c r="D4717" s="219"/>
      <c r="E4717" s="208" t="str">
        <f xml:space="preserve"> Calc!E$2009</f>
        <v xml:space="preserve">Ofwat - PR24 QAA revenue adjustment not eligible for tax uplift in 2027-28 CPIH FYA prices (Business retail) </v>
      </c>
      <c r="F4717" s="209">
        <f xml:space="preserve"> Calc!F$2009</f>
        <v>0</v>
      </c>
      <c r="G4717" s="208" t="str">
        <f xml:space="preserve"> Calc!G$2009</f>
        <v>£m</v>
      </c>
      <c r="H4717" s="209"/>
    </row>
    <row r="4718" spans="1:8" hidden="1" outlineLevel="2" x14ac:dyDescent="0.2">
      <c r="A4718" s="3"/>
      <c r="B4718" s="3"/>
      <c r="C4718" s="10"/>
      <c r="D4718" s="11"/>
      <c r="E4718" s="211" t="s">
        <v>2137</v>
      </c>
      <c r="F4718" s="212">
        <f xml:space="preserve"> INDEX( $F$4710:$F$4717,MATCH("*(Residential retail)*", $E$4710:$E$4717,0 ))</f>
        <v>0</v>
      </c>
      <c r="G4718" s="211" t="s">
        <v>199</v>
      </c>
      <c r="H4718" s="4"/>
    </row>
    <row r="4719" spans="1:8" hidden="1" outlineLevel="2" x14ac:dyDescent="0.2"/>
    <row r="4720" spans="1:8" hidden="1" outlineLevel="2" x14ac:dyDescent="0.2"/>
    <row r="4721" spans="1:8" hidden="1" outlineLevel="2" x14ac:dyDescent="0.2">
      <c r="B4721" s="33" t="s">
        <v>2735</v>
      </c>
    </row>
    <row r="4722" spans="1:8" s="208" customFormat="1" hidden="1" outlineLevel="2" x14ac:dyDescent="0.2">
      <c r="A4722" s="217"/>
      <c r="B4722" s="217"/>
      <c r="C4722" s="218"/>
      <c r="D4722" s="219"/>
      <c r="E4722" s="208" t="str">
        <f xml:space="preserve"> Calc!E$2029</f>
        <v xml:space="preserve">Ofwat - Other revenue adjustment not eligible for tax uplift in 2027-28 CPIH FYA prices (WR) </v>
      </c>
      <c r="F4722" s="209">
        <f xml:space="preserve"> Calc!F$2029</f>
        <v>0</v>
      </c>
      <c r="G4722" s="208" t="str">
        <f xml:space="preserve"> Calc!G$2029</f>
        <v>£m</v>
      </c>
      <c r="H4722" s="209"/>
    </row>
    <row r="4723" spans="1:8" s="208" customFormat="1" hidden="1" outlineLevel="2" x14ac:dyDescent="0.2">
      <c r="A4723" s="217"/>
      <c r="B4723" s="217"/>
      <c r="C4723" s="218"/>
      <c r="D4723" s="219"/>
      <c r="E4723" s="208" t="str">
        <f xml:space="preserve"> Calc!E$2030</f>
        <v xml:space="preserve">Ofwat - Other revenue adjustment not eligible for tax uplift in 2027-28 CPIH FYA prices (WN) </v>
      </c>
      <c r="F4723" s="209">
        <f xml:space="preserve"> Calc!F$2030</f>
        <v>0</v>
      </c>
      <c r="G4723" s="208" t="str">
        <f xml:space="preserve"> Calc!G$2030</f>
        <v>£m</v>
      </c>
      <c r="H4723" s="209"/>
    </row>
    <row r="4724" spans="1:8" s="208" customFormat="1" hidden="1" outlineLevel="2" x14ac:dyDescent="0.2">
      <c r="A4724" s="217"/>
      <c r="B4724" s="217"/>
      <c r="C4724" s="218"/>
      <c r="D4724" s="219"/>
      <c r="E4724" s="208" t="str">
        <f xml:space="preserve"> Calc!E$2031</f>
        <v xml:space="preserve">Ofwat - Other revenue adjustment not eligible for tax uplift in 2027-28 CPIH FYA prices (WWN) </v>
      </c>
      <c r="F4724" s="209">
        <f xml:space="preserve"> Calc!F$2031</f>
        <v>0</v>
      </c>
      <c r="G4724" s="208" t="str">
        <f xml:space="preserve"> Calc!G$2031</f>
        <v>£m</v>
      </c>
      <c r="H4724" s="209"/>
    </row>
    <row r="4725" spans="1:8" s="208" customFormat="1" hidden="1" outlineLevel="2" x14ac:dyDescent="0.2">
      <c r="A4725" s="217"/>
      <c r="B4725" s="217"/>
      <c r="C4725" s="218"/>
      <c r="D4725" s="219"/>
      <c r="E4725" s="208" t="str">
        <f xml:space="preserve"> Calc!E$2032</f>
        <v xml:space="preserve">Ofwat - Other revenue adjustment not eligible for tax uplift in 2027-28 CPIH FYA prices (BR) </v>
      </c>
      <c r="F4725" s="209">
        <f xml:space="preserve"> Calc!F$2032</f>
        <v>0</v>
      </c>
      <c r="G4725" s="208" t="str">
        <f xml:space="preserve"> Calc!G$2032</f>
        <v>£m</v>
      </c>
      <c r="H4725" s="209"/>
    </row>
    <row r="4726" spans="1:8" s="208" customFormat="1" hidden="1" outlineLevel="2" x14ac:dyDescent="0.2">
      <c r="A4726" s="217"/>
      <c r="B4726" s="217"/>
      <c r="C4726" s="218"/>
      <c r="D4726" s="219"/>
      <c r="E4726" s="208" t="str">
        <f xml:space="preserve"> Calc!E$2033</f>
        <v xml:space="preserve">Ofwat - Other revenue adjustment not eligible for tax uplift in 2027-28 CPIH FYA prices (ADDN1) </v>
      </c>
      <c r="F4726" s="209">
        <f xml:space="preserve"> Calc!F$2033</f>
        <v>0</v>
      </c>
      <c r="G4726" s="208" t="str">
        <f xml:space="preserve"> Calc!G$2033</f>
        <v>£m</v>
      </c>
      <c r="H4726" s="209"/>
    </row>
    <row r="4727" spans="1:8" s="208" customFormat="1" hidden="1" outlineLevel="2" x14ac:dyDescent="0.2">
      <c r="A4727" s="217"/>
      <c r="B4727" s="217"/>
      <c r="C4727" s="218"/>
      <c r="D4727" s="219"/>
      <c r="E4727" s="208" t="str">
        <f xml:space="preserve"> Calc!E$2034</f>
        <v xml:space="preserve">Ofwat - Other revenue adjustment not eligible for tax uplift in 2027-28 CPIH FYA prices (ADDN2) </v>
      </c>
      <c r="F4727" s="209">
        <f xml:space="preserve"> Calc!F$2034</f>
        <v>0</v>
      </c>
      <c r="G4727" s="208" t="str">
        <f xml:space="preserve"> Calc!G$2034</f>
        <v>£m</v>
      </c>
      <c r="H4727" s="209"/>
    </row>
    <row r="4728" spans="1:8" s="208" customFormat="1" hidden="1" outlineLevel="2" x14ac:dyDescent="0.2">
      <c r="A4728" s="217"/>
      <c r="B4728" s="217"/>
      <c r="C4728" s="218"/>
      <c r="D4728" s="219"/>
      <c r="E4728" s="208" t="str">
        <f xml:space="preserve"> Calc!E$2035</f>
        <v xml:space="preserve">Ofwat - Other revenue adjustment not eligible for tax uplift in 2027-28 CPIH FYA prices (Residential retail) </v>
      </c>
      <c r="F4728" s="209">
        <f xml:space="preserve"> Calc!F$2035</f>
        <v>0</v>
      </c>
      <c r="G4728" s="208" t="str">
        <f xml:space="preserve"> Calc!G$2035</f>
        <v>£m</v>
      </c>
      <c r="H4728" s="209"/>
    </row>
    <row r="4729" spans="1:8" s="208" customFormat="1" hidden="1" outlineLevel="2" x14ac:dyDescent="0.2">
      <c r="A4729" s="217"/>
      <c r="B4729" s="217"/>
      <c r="C4729" s="218"/>
      <c r="D4729" s="219"/>
      <c r="E4729" s="208" t="str">
        <f xml:space="preserve"> Calc!E$2036</f>
        <v xml:space="preserve">Ofwat - Other revenue adjustment not eligible for tax uplift in 2027-28 CPIH FYA prices (Business retail) </v>
      </c>
      <c r="F4729" s="209">
        <f xml:space="preserve"> Calc!F$2036</f>
        <v>0</v>
      </c>
      <c r="G4729" s="208" t="str">
        <f xml:space="preserve"> Calc!G$2036</f>
        <v>£m</v>
      </c>
      <c r="H4729" s="209"/>
    </row>
    <row r="4730" spans="1:8" hidden="1" outlineLevel="2" x14ac:dyDescent="0.2">
      <c r="A4730" s="3"/>
      <c r="B4730" s="3"/>
      <c r="C4730" s="10"/>
      <c r="D4730" s="11"/>
      <c r="E4730" s="211" t="s">
        <v>2735</v>
      </c>
      <c r="F4730" s="212">
        <f xml:space="preserve"> INDEX( $F$4722:$F$4729,MATCH("*(Residential retail)*", $E$4722:$E$4729,0 ))</f>
        <v>0</v>
      </c>
      <c r="G4730" s="211" t="s">
        <v>199</v>
      </c>
      <c r="H4730" s="4"/>
    </row>
    <row r="4731" spans="1:8" hidden="1" outlineLevel="2" x14ac:dyDescent="0.2"/>
    <row r="4732" spans="1:8" hidden="1" outlineLevel="2" x14ac:dyDescent="0.2"/>
    <row r="4733" spans="1:8" hidden="1" outlineLevel="2" x14ac:dyDescent="0.2">
      <c r="B4733" s="33" t="s">
        <v>432</v>
      </c>
    </row>
    <row r="4734" spans="1:8" s="208" customFormat="1" hidden="1" outlineLevel="2" x14ac:dyDescent="0.2">
      <c r="A4734" s="217"/>
      <c r="B4734" s="217"/>
      <c r="C4734" s="218"/>
      <c r="D4734" s="219"/>
      <c r="E4734" s="208" t="str">
        <f xml:space="preserve"> Calc!E$1786</f>
        <v xml:space="preserve">Ofwat - PR24 Delivery mechanism (DM) revenue adjustment not eligible for tax uplift in 2027-28 CPIH FYA prices (WR) </v>
      </c>
      <c r="F4734" s="209">
        <f xml:space="preserve"> Calc!F$1786</f>
        <v>0</v>
      </c>
      <c r="G4734" s="208" t="str">
        <f xml:space="preserve"> Calc!G$1786</f>
        <v>£m</v>
      </c>
      <c r="H4734" s="209"/>
    </row>
    <row r="4735" spans="1:8" s="208" customFormat="1" hidden="1" outlineLevel="2" x14ac:dyDescent="0.2">
      <c r="A4735" s="217"/>
      <c r="B4735" s="217"/>
      <c r="C4735" s="218"/>
      <c r="D4735" s="219"/>
      <c r="E4735" s="208" t="str">
        <f xml:space="preserve"> Calc!E$1787</f>
        <v xml:space="preserve">Ofwat - PR24 Delivery mechanism (DM) revenue adjustment not eligible for tax uplift in 2027-28 CPIH FYA prices (WN) </v>
      </c>
      <c r="F4735" s="209">
        <f xml:space="preserve"> Calc!F$1787</f>
        <v>0</v>
      </c>
      <c r="G4735" s="208" t="str">
        <f xml:space="preserve"> Calc!G$1787</f>
        <v>£m</v>
      </c>
      <c r="H4735" s="209"/>
    </row>
    <row r="4736" spans="1:8" s="208" customFormat="1" hidden="1" outlineLevel="2" x14ac:dyDescent="0.2">
      <c r="A4736" s="217"/>
      <c r="B4736" s="217"/>
      <c r="C4736" s="218"/>
      <c r="D4736" s="219"/>
      <c r="E4736" s="208" t="str">
        <f xml:space="preserve"> Calc!E$1788</f>
        <v xml:space="preserve">Ofwat - PR24 Delivery mechanism (DM) revenue adjustment not eligible for tax uplift in 2027-28 CPIH FYA prices (WWN) </v>
      </c>
      <c r="F4736" s="209">
        <f xml:space="preserve"> Calc!F$1788</f>
        <v>0</v>
      </c>
      <c r="G4736" s="208" t="str">
        <f xml:space="preserve"> Calc!G$1788</f>
        <v>£m</v>
      </c>
      <c r="H4736" s="209"/>
    </row>
    <row r="4737" spans="1:8" s="208" customFormat="1" hidden="1" outlineLevel="2" x14ac:dyDescent="0.2">
      <c r="A4737" s="217"/>
      <c r="B4737" s="217"/>
      <c r="C4737" s="218"/>
      <c r="D4737" s="219"/>
      <c r="E4737" s="208" t="str">
        <f xml:space="preserve"> Calc!E$1789</f>
        <v xml:space="preserve">Ofwat - PR24 Delivery mechanism (DM) revenue adjustment not eligible for tax uplift in 2027-28 CPIH FYA prices (BR) </v>
      </c>
      <c r="F4737" s="209">
        <f xml:space="preserve"> Calc!F$1789</f>
        <v>0</v>
      </c>
      <c r="G4737" s="208" t="str">
        <f xml:space="preserve"> Calc!G$1789</f>
        <v>£m</v>
      </c>
      <c r="H4737" s="209"/>
    </row>
    <row r="4738" spans="1:8" s="208" customFormat="1" hidden="1" outlineLevel="2" x14ac:dyDescent="0.2">
      <c r="A4738" s="217"/>
      <c r="B4738" s="217"/>
      <c r="C4738" s="218"/>
      <c r="D4738" s="219"/>
      <c r="E4738" s="208" t="str">
        <f xml:space="preserve"> Calc!E$1790</f>
        <v xml:space="preserve">Ofwat - PR24 Delivery mechanism (DM) revenue adjustment not eligible for tax uplift in 2027-28 CPIH FYA prices (ADDN1) </v>
      </c>
      <c r="F4738" s="209">
        <f xml:space="preserve"> Calc!F$1790</f>
        <v>0</v>
      </c>
      <c r="G4738" s="208" t="str">
        <f xml:space="preserve"> Calc!G$1790</f>
        <v>£m</v>
      </c>
      <c r="H4738" s="209"/>
    </row>
    <row r="4739" spans="1:8" s="208" customFormat="1" hidden="1" outlineLevel="2" x14ac:dyDescent="0.2">
      <c r="A4739" s="217"/>
      <c r="B4739" s="217"/>
      <c r="C4739" s="218"/>
      <c r="D4739" s="219"/>
      <c r="E4739" s="208" t="str">
        <f xml:space="preserve"> Calc!E$1791</f>
        <v xml:space="preserve">Ofwat - PR24 Delivery mechanism (DM) revenue adjustment not eligible for tax uplift in 2027-28 CPIH FYA prices (ADDN2) </v>
      </c>
      <c r="F4739" s="209">
        <f xml:space="preserve"> Calc!F$1791</f>
        <v>0</v>
      </c>
      <c r="G4739" s="208" t="str">
        <f xml:space="preserve"> Calc!G$1791</f>
        <v>£m</v>
      </c>
      <c r="H4739" s="209"/>
    </row>
    <row r="4740" spans="1:8" s="208" customFormat="1" hidden="1" outlineLevel="2" x14ac:dyDescent="0.2">
      <c r="A4740" s="217"/>
      <c r="B4740" s="217"/>
      <c r="C4740" s="218"/>
      <c r="D4740" s="219"/>
      <c r="E4740" s="208" t="str">
        <f xml:space="preserve"> Calc!E$1792</f>
        <v xml:space="preserve">Ofwat - PR24 Delivery mechanism (DM) revenue adjustment not eligible for tax uplift in 2027-28 CPIH FYA prices (Residential retail) </v>
      </c>
      <c r="F4740" s="209">
        <f xml:space="preserve"> Calc!F$1792</f>
        <v>0</v>
      </c>
      <c r="G4740" s="208" t="str">
        <f xml:space="preserve"> Calc!G$1792</f>
        <v>£m</v>
      </c>
      <c r="H4740" s="209"/>
    </row>
    <row r="4741" spans="1:8" s="208" customFormat="1" hidden="1" outlineLevel="2" x14ac:dyDescent="0.2">
      <c r="A4741" s="217"/>
      <c r="B4741" s="217"/>
      <c r="C4741" s="218"/>
      <c r="D4741" s="219"/>
      <c r="E4741" s="208" t="str">
        <f xml:space="preserve"> Calc!E$1793</f>
        <v xml:space="preserve">Ofwat - PR24 Delivery mechanism (DM) revenue adjustment not eligible for tax uplift in 2027-28 CPIH FYA prices (Business retail) </v>
      </c>
      <c r="F4741" s="209">
        <f xml:space="preserve"> Calc!F$1793</f>
        <v>0</v>
      </c>
      <c r="G4741" s="208" t="str">
        <f xml:space="preserve"> Calc!G$1793</f>
        <v>£m</v>
      </c>
      <c r="H4741" s="209"/>
    </row>
    <row r="4742" spans="1:8" hidden="1" outlineLevel="2" x14ac:dyDescent="0.2">
      <c r="A4742" s="3"/>
      <c r="B4742" s="3"/>
      <c r="C4742" s="10"/>
      <c r="D4742" s="11"/>
      <c r="E4742" s="211" t="s">
        <v>432</v>
      </c>
      <c r="F4742" s="212">
        <f xml:space="preserve"> INDEX( $F$4734:$F$4741,MATCH("*(Residential retail)*", $E$4734:$E$4741,0 ))</f>
        <v>0</v>
      </c>
      <c r="G4742" s="211" t="s">
        <v>199</v>
      </c>
      <c r="H4742" s="4"/>
    </row>
    <row r="4743" spans="1:8" hidden="1" outlineLevel="2" x14ac:dyDescent="0.2"/>
    <row r="4744" spans="1:8" hidden="1" outlineLevel="2" x14ac:dyDescent="0.2"/>
    <row r="4745" spans="1:8" hidden="1" outlineLevel="2" x14ac:dyDescent="0.2">
      <c r="B4745" s="33" t="s">
        <v>1783</v>
      </c>
    </row>
    <row r="4746" spans="1:8" s="208" customFormat="1" hidden="1" outlineLevel="2" x14ac:dyDescent="0.2">
      <c r="A4746" s="217"/>
      <c r="B4746" s="217"/>
      <c r="C4746" s="218"/>
      <c r="D4746" s="219"/>
      <c r="E4746" s="208" t="str">
        <f xml:space="preserve"> Calc!E$1651</f>
        <v xml:space="preserve">Ofwat - PR24 Residential retail revenue adjustment not eligible for tax uplift in 2027-28 CPIH FYA prices (WR) </v>
      </c>
      <c r="F4746" s="209">
        <f xml:space="preserve"> Calc!F$1651</f>
        <v>0</v>
      </c>
      <c r="G4746" s="208" t="str">
        <f xml:space="preserve"> Calc!G$1651</f>
        <v>£m</v>
      </c>
      <c r="H4746" s="209"/>
    </row>
    <row r="4747" spans="1:8" s="208" customFormat="1" hidden="1" outlineLevel="2" x14ac:dyDescent="0.2">
      <c r="A4747" s="217"/>
      <c r="B4747" s="217"/>
      <c r="C4747" s="218"/>
      <c r="D4747" s="219"/>
      <c r="E4747" s="208" t="str">
        <f xml:space="preserve"> Calc!E$1652</f>
        <v xml:space="preserve">Ofwat - PR24 Residential retail revenue adjustment not eligible for tax uplift in 2027-28 CPIH FYA prices (WN) </v>
      </c>
      <c r="F4747" s="209">
        <f xml:space="preserve"> Calc!F$1652</f>
        <v>0</v>
      </c>
      <c r="G4747" s="208" t="str">
        <f xml:space="preserve"> Calc!G$1652</f>
        <v>£m</v>
      </c>
      <c r="H4747" s="209"/>
    </row>
    <row r="4748" spans="1:8" s="208" customFormat="1" hidden="1" outlineLevel="2" x14ac:dyDescent="0.2">
      <c r="A4748" s="217"/>
      <c r="B4748" s="217"/>
      <c r="C4748" s="218"/>
      <c r="D4748" s="219"/>
      <c r="E4748" s="208" t="str">
        <f xml:space="preserve"> Calc!E$1653</f>
        <v xml:space="preserve">Ofwat - PR24 Residential retail revenue adjustment not eligible for tax uplift in 2027-28 CPIH FYA prices (WWN) </v>
      </c>
      <c r="F4748" s="209">
        <f xml:space="preserve"> Calc!F$1653</f>
        <v>0</v>
      </c>
      <c r="G4748" s="208" t="str">
        <f xml:space="preserve"> Calc!G$1653</f>
        <v>£m</v>
      </c>
      <c r="H4748" s="209"/>
    </row>
    <row r="4749" spans="1:8" s="208" customFormat="1" hidden="1" outlineLevel="2" x14ac:dyDescent="0.2">
      <c r="A4749" s="217"/>
      <c r="B4749" s="217"/>
      <c r="C4749" s="218"/>
      <c r="D4749" s="219"/>
      <c r="E4749" s="208" t="str">
        <f xml:space="preserve"> Calc!E$1654</f>
        <v xml:space="preserve">Ofwat - PR24 Residential retail revenue adjustment not eligible for tax uplift in 2027-28 CPIH FYA prices (BR) </v>
      </c>
      <c r="F4749" s="209">
        <f xml:space="preserve"> Calc!F$1654</f>
        <v>0</v>
      </c>
      <c r="G4749" s="208" t="str">
        <f xml:space="preserve"> Calc!G$1654</f>
        <v>£m</v>
      </c>
      <c r="H4749" s="209"/>
    </row>
    <row r="4750" spans="1:8" s="208" customFormat="1" hidden="1" outlineLevel="2" x14ac:dyDescent="0.2">
      <c r="A4750" s="217"/>
      <c r="B4750" s="217"/>
      <c r="C4750" s="218"/>
      <c r="D4750" s="219"/>
      <c r="E4750" s="208" t="str">
        <f xml:space="preserve"> Calc!E$1655</f>
        <v xml:space="preserve">Ofwat - PR24 Residential retail revenue adjustment not eligible for tax uplift in 2027-28 CPIH FYA prices (ADDN1) </v>
      </c>
      <c r="F4750" s="209">
        <f xml:space="preserve"> Calc!F$1655</f>
        <v>0</v>
      </c>
      <c r="G4750" s="208" t="str">
        <f xml:space="preserve"> Calc!G$1655</f>
        <v>£m</v>
      </c>
      <c r="H4750" s="209"/>
    </row>
    <row r="4751" spans="1:8" s="208" customFormat="1" hidden="1" outlineLevel="2" x14ac:dyDescent="0.2">
      <c r="A4751" s="217"/>
      <c r="B4751" s="217"/>
      <c r="C4751" s="218"/>
      <c r="D4751" s="219"/>
      <c r="E4751" s="208" t="str">
        <f xml:space="preserve"> Calc!E$1656</f>
        <v xml:space="preserve">Ofwat - PR24 Residential retail revenue adjustment not eligible for tax uplift in 2027-28 CPIH FYA prices (ADDN2) </v>
      </c>
      <c r="F4751" s="209">
        <f xml:space="preserve"> Calc!F$1656</f>
        <v>0</v>
      </c>
      <c r="G4751" s="208" t="str">
        <f xml:space="preserve"> Calc!G$1656</f>
        <v>£m</v>
      </c>
      <c r="H4751" s="209"/>
    </row>
    <row r="4752" spans="1:8" s="208" customFormat="1" hidden="1" outlineLevel="2" x14ac:dyDescent="0.2">
      <c r="A4752" s="217"/>
      <c r="B4752" s="217"/>
      <c r="C4752" s="218"/>
      <c r="D4752" s="219"/>
      <c r="E4752" s="208" t="str">
        <f xml:space="preserve"> Calc!E$1657</f>
        <v xml:space="preserve">Ofwat - PR24 Residential retail revenue adjustment not eligible for tax uplift in 2027-28 CPIH FYA prices (Residential retail) </v>
      </c>
      <c r="F4752" s="209">
        <f xml:space="preserve"> Calc!F$1657</f>
        <v>0</v>
      </c>
      <c r="G4752" s="208" t="str">
        <f xml:space="preserve"> Calc!G$1657</f>
        <v>£m</v>
      </c>
      <c r="H4752" s="209"/>
    </row>
    <row r="4753" spans="1:8" s="208" customFormat="1" hidden="1" outlineLevel="2" x14ac:dyDescent="0.2">
      <c r="A4753" s="217"/>
      <c r="B4753" s="217"/>
      <c r="C4753" s="218"/>
      <c r="D4753" s="219"/>
      <c r="E4753" s="208" t="str">
        <f xml:space="preserve"> Calc!E$1658</f>
        <v xml:space="preserve">Ofwat - PR24 Residential retail revenue adjustment not eligible for tax uplift in 2027-28 CPIH FYA prices (Business retail) </v>
      </c>
      <c r="F4753" s="209">
        <f xml:space="preserve"> Calc!F$1658</f>
        <v>0</v>
      </c>
      <c r="G4753" s="208" t="str">
        <f xml:space="preserve"> Calc!G$1658</f>
        <v>£m</v>
      </c>
      <c r="H4753" s="209"/>
    </row>
    <row r="4754" spans="1:8" hidden="1" outlineLevel="2" x14ac:dyDescent="0.2">
      <c r="A4754" s="3"/>
      <c r="B4754" s="3"/>
      <c r="C4754" s="10"/>
      <c r="D4754" s="11"/>
      <c r="E4754" s="211" t="s">
        <v>1783</v>
      </c>
      <c r="F4754" s="212">
        <f xml:space="preserve"> INDEX( $F$4746:$F$4753,MATCH("*(Residential retail)*", $E$4746:$E$4753,0 ))</f>
        <v>0</v>
      </c>
      <c r="G4754" s="211" t="s">
        <v>199</v>
      </c>
      <c r="H4754" s="4"/>
    </row>
    <row r="4755" spans="1:8" hidden="1" outlineLevel="2" x14ac:dyDescent="0.2"/>
    <row r="4756" spans="1:8" hidden="1" outlineLevel="2" x14ac:dyDescent="0.2"/>
    <row r="4757" spans="1:8" hidden="1" outlineLevel="2" x14ac:dyDescent="0.2">
      <c r="B4757" s="33" t="s">
        <v>264</v>
      </c>
    </row>
    <row r="4758" spans="1:8" s="208" customFormat="1" hidden="1" outlineLevel="2" x14ac:dyDescent="0.2">
      <c r="A4758" s="217"/>
      <c r="B4758" s="217"/>
      <c r="C4758" s="218"/>
      <c r="D4758" s="219"/>
      <c r="E4758" s="208" t="str">
        <f xml:space="preserve"> Calc!E$1543</f>
        <v xml:space="preserve">Ofwat - PR24 RFI revenue adjustment not eligible for tax uplift in 2027-28 CPIH FYA prices (WR) </v>
      </c>
      <c r="F4758" s="209">
        <f xml:space="preserve"> Calc!F$1543</f>
        <v>0</v>
      </c>
      <c r="G4758" s="208" t="str">
        <f xml:space="preserve"> Calc!G$1543</f>
        <v>£m</v>
      </c>
      <c r="H4758" s="209"/>
    </row>
    <row r="4759" spans="1:8" s="208" customFormat="1" hidden="1" outlineLevel="2" x14ac:dyDescent="0.2">
      <c r="A4759" s="217"/>
      <c r="B4759" s="217"/>
      <c r="C4759" s="218"/>
      <c r="D4759" s="219"/>
      <c r="E4759" s="208" t="str">
        <f xml:space="preserve"> Calc!E$1544</f>
        <v xml:space="preserve">Ofwat - PR24 RFI revenue adjustment not eligible for tax uplift in 2027-28 CPIH FYA prices (WN) </v>
      </c>
      <c r="F4759" s="209">
        <f xml:space="preserve"> Calc!F$1544</f>
        <v>0</v>
      </c>
      <c r="G4759" s="208" t="str">
        <f xml:space="preserve"> Calc!G$1544</f>
        <v>£m</v>
      </c>
      <c r="H4759" s="209"/>
    </row>
    <row r="4760" spans="1:8" s="208" customFormat="1" hidden="1" outlineLevel="2" x14ac:dyDescent="0.2">
      <c r="A4760" s="217"/>
      <c r="B4760" s="217"/>
      <c r="C4760" s="218"/>
      <c r="D4760" s="219"/>
      <c r="E4760" s="208" t="str">
        <f xml:space="preserve"> Calc!E$1545</f>
        <v xml:space="preserve">Ofwat - PR24 RFI revenue adjustment not eligible for tax uplift in 2027-28 CPIH FYA prices (WWN) </v>
      </c>
      <c r="F4760" s="209">
        <f xml:space="preserve"> Calc!F$1545</f>
        <v>0</v>
      </c>
      <c r="G4760" s="208" t="str">
        <f xml:space="preserve"> Calc!G$1545</f>
        <v>£m</v>
      </c>
      <c r="H4760" s="209"/>
    </row>
    <row r="4761" spans="1:8" s="208" customFormat="1" hidden="1" outlineLevel="2" x14ac:dyDescent="0.2">
      <c r="A4761" s="217"/>
      <c r="B4761" s="217"/>
      <c r="C4761" s="218"/>
      <c r="D4761" s="219"/>
      <c r="E4761" s="208" t="str">
        <f xml:space="preserve"> Calc!E$1546</f>
        <v xml:space="preserve">Ofwat - PR24 RFI revenue adjustment not eligible for tax uplift in 2027-28 CPIH FYA prices (BR) </v>
      </c>
      <c r="F4761" s="209">
        <f xml:space="preserve"> Calc!F$1546</f>
        <v>0</v>
      </c>
      <c r="G4761" s="208" t="str">
        <f xml:space="preserve"> Calc!G$1546</f>
        <v>£m</v>
      </c>
      <c r="H4761" s="209"/>
    </row>
    <row r="4762" spans="1:8" s="208" customFormat="1" hidden="1" outlineLevel="2" x14ac:dyDescent="0.2">
      <c r="A4762" s="217"/>
      <c r="B4762" s="217"/>
      <c r="C4762" s="218"/>
      <c r="D4762" s="219"/>
      <c r="E4762" s="208" t="str">
        <f xml:space="preserve"> Calc!E$1547</f>
        <v xml:space="preserve">Ofwat - PR24 RFI revenue adjustment not eligible for tax uplift in 2027-28 CPIH FYA prices (ADDN1) </v>
      </c>
      <c r="F4762" s="209">
        <f xml:space="preserve"> Calc!F$1547</f>
        <v>0</v>
      </c>
      <c r="G4762" s="208" t="str">
        <f xml:space="preserve"> Calc!G$1547</f>
        <v>£m</v>
      </c>
      <c r="H4762" s="209"/>
    </row>
    <row r="4763" spans="1:8" s="208" customFormat="1" hidden="1" outlineLevel="2" x14ac:dyDescent="0.2">
      <c r="A4763" s="217"/>
      <c r="B4763" s="217"/>
      <c r="C4763" s="218"/>
      <c r="D4763" s="219"/>
      <c r="E4763" s="208" t="str">
        <f xml:space="preserve"> Calc!E$1548</f>
        <v xml:space="preserve">Ofwat - PR24 RFI revenue adjustment not eligible for tax uplift in 2027-28 CPIH FYA prices (ADDN2) </v>
      </c>
      <c r="F4763" s="209">
        <f xml:space="preserve"> Calc!F$1548</f>
        <v>0</v>
      </c>
      <c r="G4763" s="208" t="str">
        <f xml:space="preserve"> Calc!G$1548</f>
        <v>£m</v>
      </c>
      <c r="H4763" s="209"/>
    </row>
    <row r="4764" spans="1:8" s="208" customFormat="1" hidden="1" outlineLevel="2" x14ac:dyDescent="0.2">
      <c r="A4764" s="217"/>
      <c r="B4764" s="217"/>
      <c r="C4764" s="218"/>
      <c r="D4764" s="219"/>
      <c r="E4764" s="208" t="str">
        <f xml:space="preserve"> Calc!E$1549</f>
        <v xml:space="preserve">Ofwat - PR24 RFI revenue adjustment not eligible for tax uplift in 2027-28 CPIH FYA prices (Residential retail) </v>
      </c>
      <c r="F4764" s="209">
        <f xml:space="preserve"> Calc!F$1549</f>
        <v>0</v>
      </c>
      <c r="G4764" s="208" t="str">
        <f xml:space="preserve"> Calc!G$1549</f>
        <v>£m</v>
      </c>
      <c r="H4764" s="209"/>
    </row>
    <row r="4765" spans="1:8" s="208" customFormat="1" hidden="1" outlineLevel="2" x14ac:dyDescent="0.2">
      <c r="A4765" s="217"/>
      <c r="B4765" s="217"/>
      <c r="C4765" s="218"/>
      <c r="D4765" s="219"/>
      <c r="E4765" s="208" t="str">
        <f xml:space="preserve"> Calc!E$1550</f>
        <v xml:space="preserve">Ofwat - PR24 RFI revenue adjustment not eligible for tax uplift in 2027-28 CPIH FYA prices (Business retail) </v>
      </c>
      <c r="F4765" s="209">
        <f xml:space="preserve"> Calc!F$1550</f>
        <v>0</v>
      </c>
      <c r="G4765" s="208" t="str">
        <f xml:space="preserve"> Calc!G$1550</f>
        <v>£m</v>
      </c>
      <c r="H4765" s="209"/>
    </row>
    <row r="4766" spans="1:8" hidden="1" outlineLevel="2" x14ac:dyDescent="0.2">
      <c r="A4766" s="3"/>
      <c r="B4766" s="3"/>
      <c r="C4766" s="10"/>
      <c r="D4766" s="11"/>
      <c r="E4766" s="211" t="s">
        <v>264</v>
      </c>
      <c r="F4766" s="212">
        <f xml:space="preserve"> INDEX( $F$4758:$F$4765,MATCH("*(Residential retail)*", $E$4758:$E$4765,0 ))</f>
        <v>0</v>
      </c>
      <c r="G4766" s="211" t="s">
        <v>199</v>
      </c>
      <c r="H4766" s="4"/>
    </row>
    <row r="4767" spans="1:8" hidden="1" outlineLevel="2" x14ac:dyDescent="0.2"/>
    <row r="4768" spans="1:8" hidden="1" outlineLevel="2" x14ac:dyDescent="0.2"/>
    <row r="4769" spans="1:8" hidden="1" outlineLevel="2" x14ac:dyDescent="0.2">
      <c r="B4769" s="33" t="s">
        <v>1597</v>
      </c>
    </row>
    <row r="4770" spans="1:8" s="208" customFormat="1" hidden="1" outlineLevel="2" x14ac:dyDescent="0.2">
      <c r="A4770" s="217"/>
      <c r="B4770" s="217"/>
      <c r="C4770" s="218"/>
      <c r="D4770" s="219"/>
      <c r="E4770" s="208" t="str">
        <f xml:space="preserve"> Calc!E$1597</f>
        <v xml:space="preserve">Ofwat - PR24 Bioresources revenue adjustment not eligible for tax uplift in 2027-28 CPIH FYA prices (WR) </v>
      </c>
      <c r="F4770" s="209">
        <f xml:space="preserve"> Calc!F$1597</f>
        <v>0</v>
      </c>
      <c r="G4770" s="208" t="str">
        <f xml:space="preserve"> Calc!G$1597</f>
        <v>£m</v>
      </c>
      <c r="H4770" s="209"/>
    </row>
    <row r="4771" spans="1:8" s="208" customFormat="1" hidden="1" outlineLevel="2" x14ac:dyDescent="0.2">
      <c r="A4771" s="217"/>
      <c r="B4771" s="217"/>
      <c r="C4771" s="218"/>
      <c r="D4771" s="219"/>
      <c r="E4771" s="208" t="str">
        <f xml:space="preserve"> Calc!E$1598</f>
        <v xml:space="preserve">Ofwat - PR24 Bioresources revenue adjustment not eligible for tax uplift in 2027-28 CPIH FYA prices (WN) </v>
      </c>
      <c r="F4771" s="209">
        <f xml:space="preserve"> Calc!F$1598</f>
        <v>0</v>
      </c>
      <c r="G4771" s="208" t="str">
        <f xml:space="preserve"> Calc!G$1598</f>
        <v>£m</v>
      </c>
      <c r="H4771" s="209"/>
    </row>
    <row r="4772" spans="1:8" s="208" customFormat="1" hidden="1" outlineLevel="2" x14ac:dyDescent="0.2">
      <c r="A4772" s="217"/>
      <c r="B4772" s="217"/>
      <c r="C4772" s="218"/>
      <c r="D4772" s="219"/>
      <c r="E4772" s="208" t="str">
        <f xml:space="preserve"> Calc!E$1599</f>
        <v xml:space="preserve">Ofwat - PR24 Bioresources revenue adjustment not eligible for tax uplift in 2027-28 CPIH FYA prices (WWN) </v>
      </c>
      <c r="F4772" s="209">
        <f xml:space="preserve"> Calc!F$1599</f>
        <v>0</v>
      </c>
      <c r="G4772" s="208" t="str">
        <f xml:space="preserve"> Calc!G$1599</f>
        <v>£m</v>
      </c>
      <c r="H4772" s="209"/>
    </row>
    <row r="4773" spans="1:8" s="208" customFormat="1" hidden="1" outlineLevel="2" x14ac:dyDescent="0.2">
      <c r="A4773" s="217"/>
      <c r="B4773" s="217"/>
      <c r="C4773" s="218"/>
      <c r="D4773" s="219"/>
      <c r="E4773" s="208" t="str">
        <f xml:space="preserve"> Calc!E$1600</f>
        <v xml:space="preserve">Ofwat - PR24 Bioresources revenue adjustment not eligible for tax uplift in 2027-28 CPIH FYA prices (BR) </v>
      </c>
      <c r="F4773" s="209">
        <f xml:space="preserve"> Calc!F$1600</f>
        <v>0</v>
      </c>
      <c r="G4773" s="208" t="str">
        <f xml:space="preserve"> Calc!G$1600</f>
        <v>£m</v>
      </c>
      <c r="H4773" s="209"/>
    </row>
    <row r="4774" spans="1:8" s="208" customFormat="1" hidden="1" outlineLevel="2" x14ac:dyDescent="0.2">
      <c r="A4774" s="217"/>
      <c r="B4774" s="217"/>
      <c r="C4774" s="218"/>
      <c r="D4774" s="219"/>
      <c r="E4774" s="208" t="str">
        <f xml:space="preserve"> Calc!E$1601</f>
        <v xml:space="preserve">Ofwat - PR24 Bioresources revenue adjustment not eligible for tax uplift in 2027-28 CPIH FYA prices (ADDN1) </v>
      </c>
      <c r="F4774" s="209">
        <f xml:space="preserve"> Calc!F$1601</f>
        <v>0</v>
      </c>
      <c r="G4774" s="208" t="str">
        <f xml:space="preserve"> Calc!G$1601</f>
        <v>£m</v>
      </c>
      <c r="H4774" s="209"/>
    </row>
    <row r="4775" spans="1:8" s="208" customFormat="1" hidden="1" outlineLevel="2" x14ac:dyDescent="0.2">
      <c r="A4775" s="217"/>
      <c r="B4775" s="217"/>
      <c r="C4775" s="218"/>
      <c r="D4775" s="219"/>
      <c r="E4775" s="208" t="str">
        <f xml:space="preserve"> Calc!E$1602</f>
        <v xml:space="preserve">Ofwat - PR24 Bioresources revenue adjustment not eligible for tax uplift in 2027-28 CPIH FYA prices (ADDN2) </v>
      </c>
      <c r="F4775" s="209">
        <f xml:space="preserve"> Calc!F$1602</f>
        <v>0</v>
      </c>
      <c r="G4775" s="208" t="str">
        <f xml:space="preserve"> Calc!G$1602</f>
        <v>£m</v>
      </c>
      <c r="H4775" s="209"/>
    </row>
    <row r="4776" spans="1:8" s="208" customFormat="1" hidden="1" outlineLevel="2" x14ac:dyDescent="0.2">
      <c r="A4776" s="217"/>
      <c r="B4776" s="217"/>
      <c r="C4776" s="218"/>
      <c r="D4776" s="219"/>
      <c r="E4776" s="208" t="str">
        <f xml:space="preserve"> Calc!E$1603</f>
        <v xml:space="preserve">Ofwat - PR24 Bioresources revenue adjustment not eligible for tax uplift in 2027-28 CPIH FYA prices (Residential retail) </v>
      </c>
      <c r="F4776" s="209">
        <f xml:space="preserve"> Calc!F$1603</f>
        <v>0</v>
      </c>
      <c r="G4776" s="208" t="str">
        <f xml:space="preserve"> Calc!G$1603</f>
        <v>£m</v>
      </c>
      <c r="H4776" s="209"/>
    </row>
    <row r="4777" spans="1:8" s="208" customFormat="1" hidden="1" outlineLevel="2" x14ac:dyDescent="0.2">
      <c r="A4777" s="217"/>
      <c r="B4777" s="217"/>
      <c r="C4777" s="218"/>
      <c r="D4777" s="219"/>
      <c r="E4777" s="208" t="str">
        <f xml:space="preserve"> Calc!E$1604</f>
        <v xml:space="preserve">Ofwat - PR24 Bioresources revenue adjustment not eligible for tax uplift in 2027-28 CPIH FYA prices (Business retail) </v>
      </c>
      <c r="F4777" s="209">
        <f xml:space="preserve"> Calc!F$1604</f>
        <v>0</v>
      </c>
      <c r="G4777" s="208" t="str">
        <f xml:space="preserve"> Calc!G$1604</f>
        <v>£m</v>
      </c>
      <c r="H4777" s="209"/>
    </row>
    <row r="4778" spans="1:8" hidden="1" outlineLevel="2" x14ac:dyDescent="0.2">
      <c r="A4778" s="3"/>
      <c r="B4778" s="3"/>
      <c r="C4778" s="10"/>
      <c r="D4778" s="11"/>
      <c r="E4778" s="211" t="s">
        <v>1597</v>
      </c>
      <c r="F4778" s="212">
        <f xml:space="preserve"> INDEX( $F$4770:$F$4777,MATCH("*(Residential retail)*", $E$4770:$E$4777,0 ))</f>
        <v>0</v>
      </c>
      <c r="G4778" s="211" t="s">
        <v>199</v>
      </c>
      <c r="H4778" s="4"/>
    </row>
    <row r="4779" spans="1:8" hidden="1" outlineLevel="2" x14ac:dyDescent="0.2"/>
    <row r="4780" spans="1:8" hidden="1" outlineLevel="2" x14ac:dyDescent="0.2"/>
    <row r="4781" spans="1:8" hidden="1" outlineLevel="2" x14ac:dyDescent="0.2">
      <c r="B4781" s="33" t="s">
        <v>785</v>
      </c>
    </row>
    <row r="4782" spans="1:8" s="208" customFormat="1" hidden="1" outlineLevel="2" x14ac:dyDescent="0.2">
      <c r="A4782" s="217"/>
      <c r="B4782" s="217"/>
      <c r="C4782" s="218"/>
      <c r="D4782" s="219"/>
      <c r="E4782" s="208" t="str">
        <f xml:space="preserve"> Calc!E$1624</f>
        <v xml:space="preserve">Ofwat - PR24 Bioresources forecasting accuracy incentive penalty adjustment not eligible for tax uplift in 2027-28 CPIH FYA prices (WR) </v>
      </c>
      <c r="F4782" s="209">
        <f xml:space="preserve"> Calc!F$1624</f>
        <v>0</v>
      </c>
      <c r="G4782" s="208" t="str">
        <f xml:space="preserve"> Calc!G$1624</f>
        <v>£m</v>
      </c>
      <c r="H4782" s="209"/>
    </row>
    <row r="4783" spans="1:8" s="208" customFormat="1" hidden="1" outlineLevel="2" x14ac:dyDescent="0.2">
      <c r="A4783" s="217"/>
      <c r="B4783" s="217"/>
      <c r="C4783" s="218"/>
      <c r="D4783" s="219"/>
      <c r="E4783" s="208" t="str">
        <f xml:space="preserve"> Calc!E$1625</f>
        <v xml:space="preserve">Ofwat - PR24 Bioresources forecasting accuracy incentive penalty adjustment not eligible for tax uplift in 2027-28 CPIH FYA prices (WN) </v>
      </c>
      <c r="F4783" s="209">
        <f xml:space="preserve"> Calc!F$1625</f>
        <v>0</v>
      </c>
      <c r="G4783" s="208" t="str">
        <f xml:space="preserve"> Calc!G$1625</f>
        <v>£m</v>
      </c>
      <c r="H4783" s="209"/>
    </row>
    <row r="4784" spans="1:8" s="208" customFormat="1" hidden="1" outlineLevel="2" x14ac:dyDescent="0.2">
      <c r="A4784" s="217"/>
      <c r="B4784" s="217"/>
      <c r="C4784" s="218"/>
      <c r="D4784" s="219"/>
      <c r="E4784" s="208" t="str">
        <f xml:space="preserve"> Calc!E$1626</f>
        <v xml:space="preserve">Ofwat - PR24 Bioresources forecasting accuracy incentive penalty adjustment not eligible for tax uplift in 2027-28 CPIH FYA prices (WWN) </v>
      </c>
      <c r="F4784" s="209">
        <f xml:space="preserve"> Calc!F$1626</f>
        <v>0</v>
      </c>
      <c r="G4784" s="208" t="str">
        <f xml:space="preserve"> Calc!G$1626</f>
        <v>£m</v>
      </c>
      <c r="H4784" s="209"/>
    </row>
    <row r="4785" spans="1:8" s="208" customFormat="1" hidden="1" outlineLevel="2" x14ac:dyDescent="0.2">
      <c r="A4785" s="217"/>
      <c r="B4785" s="217"/>
      <c r="C4785" s="218"/>
      <c r="D4785" s="219"/>
      <c r="E4785" s="208" t="str">
        <f xml:space="preserve"> Calc!E$1627</f>
        <v xml:space="preserve">Ofwat - PR24 Bioresources forecasting accuracy incentive penalty adjustment not eligible for tax uplift in 2027-28 CPIH FYA prices (BR) </v>
      </c>
      <c r="F4785" s="209">
        <f xml:space="preserve"> Calc!F$1627</f>
        <v>0</v>
      </c>
      <c r="G4785" s="208" t="str">
        <f xml:space="preserve"> Calc!G$1627</f>
        <v>£m</v>
      </c>
      <c r="H4785" s="209"/>
    </row>
    <row r="4786" spans="1:8" s="208" customFormat="1" hidden="1" outlineLevel="2" x14ac:dyDescent="0.2">
      <c r="A4786" s="217"/>
      <c r="B4786" s="217"/>
      <c r="C4786" s="218"/>
      <c r="D4786" s="219"/>
      <c r="E4786" s="208" t="str">
        <f xml:space="preserve"> Calc!E$1628</f>
        <v xml:space="preserve">Ofwat - PR24 Bioresources forecasting accuracy incentive penalty adjustment not eligible for tax uplift in 2027-28 CPIH FYA prices (ADDN1) </v>
      </c>
      <c r="F4786" s="209">
        <f xml:space="preserve"> Calc!F$1628</f>
        <v>0</v>
      </c>
      <c r="G4786" s="208" t="str">
        <f xml:space="preserve"> Calc!G$1628</f>
        <v>£m</v>
      </c>
      <c r="H4786" s="209"/>
    </row>
    <row r="4787" spans="1:8" s="208" customFormat="1" hidden="1" outlineLevel="2" x14ac:dyDescent="0.2">
      <c r="A4787" s="217"/>
      <c r="B4787" s="217"/>
      <c r="C4787" s="218"/>
      <c r="D4787" s="219"/>
      <c r="E4787" s="208" t="str">
        <f xml:space="preserve"> Calc!E$1629</f>
        <v xml:space="preserve">Ofwat - PR24 Bioresources forecasting accuracy incentive penalty adjustment not eligible for tax uplift in 2027-28 CPIH FYA prices (ADDN2) </v>
      </c>
      <c r="F4787" s="209">
        <f xml:space="preserve"> Calc!F$1629</f>
        <v>0</v>
      </c>
      <c r="G4787" s="208" t="str">
        <f xml:space="preserve"> Calc!G$1629</f>
        <v>£m</v>
      </c>
      <c r="H4787" s="209"/>
    </row>
    <row r="4788" spans="1:8" s="208" customFormat="1" hidden="1" outlineLevel="2" x14ac:dyDescent="0.2">
      <c r="A4788" s="217"/>
      <c r="B4788" s="217"/>
      <c r="C4788" s="218"/>
      <c r="D4788" s="219"/>
      <c r="E4788" s="208" t="str">
        <f xml:space="preserve"> Calc!E$1630</f>
        <v xml:space="preserve">Ofwat - PR24 Bioresources forecasting accuracy incentive penalty adjustment not eligible for tax uplift in 2027-28 CPIH FYA prices (Residential retail) </v>
      </c>
      <c r="F4788" s="209">
        <f xml:space="preserve"> Calc!F$1630</f>
        <v>0</v>
      </c>
      <c r="G4788" s="208" t="str">
        <f xml:space="preserve"> Calc!G$1630</f>
        <v>£m</v>
      </c>
      <c r="H4788" s="209"/>
    </row>
    <row r="4789" spans="1:8" s="208" customFormat="1" hidden="1" outlineLevel="2" x14ac:dyDescent="0.2">
      <c r="A4789" s="217"/>
      <c r="B4789" s="217"/>
      <c r="C4789" s="218"/>
      <c r="D4789" s="219"/>
      <c r="E4789" s="208" t="str">
        <f xml:space="preserve"> Calc!E$1631</f>
        <v xml:space="preserve">Ofwat - PR24 Bioresources forecasting accuracy incentive penalty adjustment not eligible for tax uplift in 2027-28 CPIH FYA prices (Business retail) </v>
      </c>
      <c r="F4789" s="209">
        <f xml:space="preserve"> Calc!F$1631</f>
        <v>0</v>
      </c>
      <c r="G4789" s="208" t="str">
        <f xml:space="preserve"> Calc!G$1631</f>
        <v>£m</v>
      </c>
      <c r="H4789" s="209"/>
    </row>
    <row r="4790" spans="1:8" hidden="1" outlineLevel="2" x14ac:dyDescent="0.2">
      <c r="A4790" s="3"/>
      <c r="B4790" s="3"/>
      <c r="C4790" s="10"/>
      <c r="D4790" s="11"/>
      <c r="E4790" s="211" t="s">
        <v>785</v>
      </c>
      <c r="F4790" s="212">
        <f xml:space="preserve"> INDEX( $F$4782:$F$4789,MATCH("*(Residential retail)*", $E$4782:$E$4789,0 ))</f>
        <v>0</v>
      </c>
      <c r="G4790" s="211" t="s">
        <v>199</v>
      </c>
      <c r="H4790" s="4"/>
    </row>
    <row r="4791" spans="1:8" hidden="1" outlineLevel="2" x14ac:dyDescent="0.2"/>
    <row r="4792" spans="1:8" hidden="1" outlineLevel="2" x14ac:dyDescent="0.2"/>
    <row r="4793" spans="1:8" hidden="1" outlineLevel="2" x14ac:dyDescent="0.2"/>
    <row r="4794" spans="1:8" s="21" customFormat="1" hidden="1" outlineLevel="2" x14ac:dyDescent="0.2">
      <c r="A4794" s="17"/>
      <c r="B4794" s="17"/>
      <c r="C4794" s="24"/>
      <c r="D4794" s="32" t="s">
        <v>365</v>
      </c>
    </row>
    <row r="4795" spans="1:8" hidden="1" outlineLevel="2" x14ac:dyDescent="0.2"/>
    <row r="4796" spans="1:8" hidden="1" outlineLevel="2" x14ac:dyDescent="0.2">
      <c r="B4796" s="33" t="s">
        <v>2324</v>
      </c>
    </row>
    <row r="4797" spans="1:8" s="208" customFormat="1" hidden="1" outlineLevel="2" x14ac:dyDescent="0.2">
      <c r="A4797" s="217"/>
      <c r="B4797" s="217"/>
      <c r="C4797" s="218"/>
      <c r="D4797" s="219"/>
      <c r="E4797" s="208" t="str">
        <f xml:space="preserve"> Calc!E$1516</f>
        <v xml:space="preserve">Ofwat - PR24 ODI revenue adjustment not eligible for tax uplift in 2027-28 CPIH FYA prices (WR) </v>
      </c>
      <c r="F4797" s="209">
        <f xml:space="preserve"> Calc!F$1516</f>
        <v>0</v>
      </c>
      <c r="G4797" s="208" t="str">
        <f xml:space="preserve"> Calc!G$1516</f>
        <v>£m</v>
      </c>
      <c r="H4797" s="209"/>
    </row>
    <row r="4798" spans="1:8" s="208" customFormat="1" hidden="1" outlineLevel="2" x14ac:dyDescent="0.2">
      <c r="A4798" s="217"/>
      <c r="B4798" s="217"/>
      <c r="C4798" s="218"/>
      <c r="D4798" s="219"/>
      <c r="E4798" s="208" t="str">
        <f xml:space="preserve"> Calc!E$1517</f>
        <v xml:space="preserve">Ofwat - PR24 ODI revenue adjustment not eligible for tax uplift in 2027-28 CPIH FYA prices (WN) </v>
      </c>
      <c r="F4798" s="209">
        <f xml:space="preserve"> Calc!F$1517</f>
        <v>0</v>
      </c>
      <c r="G4798" s="208" t="str">
        <f xml:space="preserve"> Calc!G$1517</f>
        <v>£m</v>
      </c>
      <c r="H4798" s="209"/>
    </row>
    <row r="4799" spans="1:8" s="208" customFormat="1" hidden="1" outlineLevel="2" x14ac:dyDescent="0.2">
      <c r="A4799" s="217"/>
      <c r="B4799" s="217"/>
      <c r="C4799" s="218"/>
      <c r="D4799" s="219"/>
      <c r="E4799" s="208" t="str">
        <f xml:space="preserve"> Calc!E$1518</f>
        <v xml:space="preserve">Ofwat - PR24 ODI revenue adjustment not eligible for tax uplift in 2027-28 CPIH FYA prices (WWN) </v>
      </c>
      <c r="F4799" s="209">
        <f xml:space="preserve"> Calc!F$1518</f>
        <v>0</v>
      </c>
      <c r="G4799" s="208" t="str">
        <f xml:space="preserve"> Calc!G$1518</f>
        <v>£m</v>
      </c>
      <c r="H4799" s="209"/>
    </row>
    <row r="4800" spans="1:8" s="208" customFormat="1" hidden="1" outlineLevel="2" x14ac:dyDescent="0.2">
      <c r="A4800" s="217"/>
      <c r="B4800" s="217"/>
      <c r="C4800" s="218"/>
      <c r="D4800" s="219"/>
      <c r="E4800" s="208" t="str">
        <f xml:space="preserve"> Calc!E$1519</f>
        <v xml:space="preserve">Ofwat - PR24 ODI revenue adjustment not eligible for tax uplift in 2027-28 CPIH FYA prices (BR) </v>
      </c>
      <c r="F4800" s="209">
        <f xml:space="preserve"> Calc!F$1519</f>
        <v>0</v>
      </c>
      <c r="G4800" s="208" t="str">
        <f xml:space="preserve"> Calc!G$1519</f>
        <v>£m</v>
      </c>
      <c r="H4800" s="209"/>
    </row>
    <row r="4801" spans="1:8" s="208" customFormat="1" hidden="1" outlineLevel="2" x14ac:dyDescent="0.2">
      <c r="A4801" s="217"/>
      <c r="B4801" s="217"/>
      <c r="C4801" s="218"/>
      <c r="D4801" s="219"/>
      <c r="E4801" s="208" t="str">
        <f xml:space="preserve"> Calc!E$1520</f>
        <v xml:space="preserve">Ofwat - PR24 ODI revenue adjustment not eligible for tax uplift in 2027-28 CPIH FYA prices (ADDN1) </v>
      </c>
      <c r="F4801" s="209">
        <f xml:space="preserve"> Calc!F$1520</f>
        <v>0</v>
      </c>
      <c r="G4801" s="208" t="str">
        <f xml:space="preserve"> Calc!G$1520</f>
        <v>£m</v>
      </c>
      <c r="H4801" s="209"/>
    </row>
    <row r="4802" spans="1:8" s="208" customFormat="1" hidden="1" outlineLevel="2" x14ac:dyDescent="0.2">
      <c r="A4802" s="217"/>
      <c r="B4802" s="217"/>
      <c r="C4802" s="218"/>
      <c r="D4802" s="219"/>
      <c r="E4802" s="208" t="str">
        <f xml:space="preserve"> Calc!E$1521</f>
        <v xml:space="preserve">Ofwat - PR24 ODI revenue adjustment not eligible for tax uplift in 2027-28 CPIH FYA prices (ADDN2) </v>
      </c>
      <c r="F4802" s="209">
        <f xml:space="preserve"> Calc!F$1521</f>
        <v>0</v>
      </c>
      <c r="G4802" s="208" t="str">
        <f xml:space="preserve"> Calc!G$1521</f>
        <v>£m</v>
      </c>
      <c r="H4802" s="209"/>
    </row>
    <row r="4803" spans="1:8" s="208" customFormat="1" hidden="1" outlineLevel="2" x14ac:dyDescent="0.2">
      <c r="A4803" s="217"/>
      <c r="B4803" s="217"/>
      <c r="C4803" s="218"/>
      <c r="D4803" s="219"/>
      <c r="E4803" s="208" t="str">
        <f xml:space="preserve"> Calc!E$1522</f>
        <v xml:space="preserve">Ofwat - PR24 ODI revenue adjustment not eligible for tax uplift in 2027-28 CPIH FYA prices (Residential retail) </v>
      </c>
      <c r="F4803" s="209">
        <f xml:space="preserve"> Calc!F$1522</f>
        <v>0</v>
      </c>
      <c r="G4803" s="208" t="str">
        <f xml:space="preserve"> Calc!G$1522</f>
        <v>£m</v>
      </c>
      <c r="H4803" s="209"/>
    </row>
    <row r="4804" spans="1:8" s="208" customFormat="1" hidden="1" outlineLevel="2" x14ac:dyDescent="0.2">
      <c r="A4804" s="217"/>
      <c r="B4804" s="217"/>
      <c r="C4804" s="218"/>
      <c r="D4804" s="219"/>
      <c r="E4804" s="208" t="str">
        <f xml:space="preserve"> Calc!E$1523</f>
        <v xml:space="preserve">Ofwat - PR24 ODI revenue adjustment not eligible for tax uplift in 2027-28 CPIH FYA prices (Business retail) </v>
      </c>
      <c r="F4804" s="209">
        <f xml:space="preserve"> Calc!F$1523</f>
        <v>0</v>
      </c>
      <c r="G4804" s="208" t="str">
        <f xml:space="preserve"> Calc!G$1523</f>
        <v>£m</v>
      </c>
      <c r="H4804" s="209"/>
    </row>
    <row r="4805" spans="1:8" hidden="1" outlineLevel="2" x14ac:dyDescent="0.2">
      <c r="A4805" s="3"/>
      <c r="B4805" s="3"/>
      <c r="C4805" s="10"/>
      <c r="D4805" s="11"/>
      <c r="E4805" s="211" t="s">
        <v>2324</v>
      </c>
      <c r="F4805" s="212">
        <f xml:space="preserve"> INDEX( $F$4797:$F$4804,MATCH("*(Business retail)*", $E$4797:$E$4804,0 ))</f>
        <v>0</v>
      </c>
      <c r="G4805" s="211" t="s">
        <v>199</v>
      </c>
      <c r="H4805" s="4"/>
    </row>
    <row r="4806" spans="1:8" hidden="1" outlineLevel="2" x14ac:dyDescent="0.2"/>
    <row r="4807" spans="1:8" hidden="1" outlineLevel="2" x14ac:dyDescent="0.2"/>
    <row r="4808" spans="1:8" hidden="1" outlineLevel="2" x14ac:dyDescent="0.2">
      <c r="B4808" s="33" t="s">
        <v>433</v>
      </c>
    </row>
    <row r="4809" spans="1:8" s="208" customFormat="1" hidden="1" outlineLevel="2" x14ac:dyDescent="0.2">
      <c r="A4809" s="217"/>
      <c r="B4809" s="217"/>
      <c r="C4809" s="218"/>
      <c r="D4809" s="219"/>
      <c r="E4809" s="208" t="str">
        <f xml:space="preserve"> Calc!E$759</f>
        <v xml:space="preserve">Ofwat - PR24 ODI revenue adjustment adjusted for tax uplift in 2027-28 CPIH FYA prices (WR) </v>
      </c>
      <c r="F4809" s="209">
        <f xml:space="preserve"> Calc!F$759</f>
        <v>0</v>
      </c>
      <c r="G4809" s="208" t="str">
        <f xml:space="preserve"> Calc!G$759</f>
        <v>£m</v>
      </c>
      <c r="H4809" s="209"/>
    </row>
    <row r="4810" spans="1:8" s="208" customFormat="1" hidden="1" outlineLevel="2" x14ac:dyDescent="0.2">
      <c r="A4810" s="217"/>
      <c r="B4810" s="217"/>
      <c r="C4810" s="218"/>
      <c r="D4810" s="219"/>
      <c r="E4810" s="208" t="str">
        <f xml:space="preserve"> Calc!E$760</f>
        <v xml:space="preserve">Ofwat - PR24 ODI revenue adjustment adjusted for tax uplift in 2027-28 CPIH FYA prices (WN) </v>
      </c>
      <c r="F4810" s="209">
        <f xml:space="preserve"> Calc!F$760</f>
        <v>0</v>
      </c>
      <c r="G4810" s="208" t="str">
        <f xml:space="preserve"> Calc!G$760</f>
        <v>£m</v>
      </c>
      <c r="H4810" s="209"/>
    </row>
    <row r="4811" spans="1:8" s="208" customFormat="1" hidden="1" outlineLevel="2" x14ac:dyDescent="0.2">
      <c r="A4811" s="217"/>
      <c r="B4811" s="217"/>
      <c r="C4811" s="218"/>
      <c r="D4811" s="219"/>
      <c r="E4811" s="208" t="str">
        <f xml:space="preserve"> Calc!E$761</f>
        <v xml:space="preserve">Ofwat - PR24 ODI revenue adjustment adjusted for tax uplift in 2027-28 CPIH FYA prices (WWN) </v>
      </c>
      <c r="F4811" s="209">
        <f xml:space="preserve"> Calc!F$761</f>
        <v>0</v>
      </c>
      <c r="G4811" s="208" t="str">
        <f xml:space="preserve"> Calc!G$761</f>
        <v>£m</v>
      </c>
      <c r="H4811" s="209"/>
    </row>
    <row r="4812" spans="1:8" s="208" customFormat="1" hidden="1" outlineLevel="2" x14ac:dyDescent="0.2">
      <c r="A4812" s="217"/>
      <c r="B4812" s="217"/>
      <c r="C4812" s="218"/>
      <c r="D4812" s="219"/>
      <c r="E4812" s="208" t="str">
        <f xml:space="preserve"> Calc!E$762</f>
        <v xml:space="preserve">Ofwat - PR24 ODI revenue adjustment adjusted for tax uplift in 2027-28 CPIH FYA prices (BR) </v>
      </c>
      <c r="F4812" s="209">
        <f xml:space="preserve"> Calc!F$762</f>
        <v>0</v>
      </c>
      <c r="G4812" s="208" t="str">
        <f xml:space="preserve"> Calc!G$762</f>
        <v>£m</v>
      </c>
      <c r="H4812" s="209"/>
    </row>
    <row r="4813" spans="1:8" s="208" customFormat="1" hidden="1" outlineLevel="2" x14ac:dyDescent="0.2">
      <c r="A4813" s="217"/>
      <c r="B4813" s="217"/>
      <c r="C4813" s="218"/>
      <c r="D4813" s="219"/>
      <c r="E4813" s="208" t="str">
        <f xml:space="preserve"> Calc!E$763</f>
        <v xml:space="preserve">Ofwat - PR24 ODI revenue adjustment adjusted for tax uplift in 2027-28 CPIH FYA prices (ADDN1) </v>
      </c>
      <c r="F4813" s="209">
        <f xml:space="preserve"> Calc!F$763</f>
        <v>0</v>
      </c>
      <c r="G4813" s="208" t="str">
        <f xml:space="preserve"> Calc!G$763</f>
        <v>£m</v>
      </c>
      <c r="H4813" s="209"/>
    </row>
    <row r="4814" spans="1:8" s="208" customFormat="1" hidden="1" outlineLevel="2" x14ac:dyDescent="0.2">
      <c r="A4814" s="217"/>
      <c r="B4814" s="217"/>
      <c r="C4814" s="218"/>
      <c r="D4814" s="219"/>
      <c r="E4814" s="208" t="str">
        <f xml:space="preserve"> Calc!E$764</f>
        <v xml:space="preserve">Ofwat - PR24 ODI revenue adjustment adjusted for tax uplift in 2027-28 CPIH FYA prices (ADDN2) </v>
      </c>
      <c r="F4814" s="209">
        <f xml:space="preserve"> Calc!F$764</f>
        <v>0</v>
      </c>
      <c r="G4814" s="208" t="str">
        <f xml:space="preserve"> Calc!G$764</f>
        <v>£m</v>
      </c>
      <c r="H4814" s="209"/>
    </row>
    <row r="4815" spans="1:8" s="208" customFormat="1" hidden="1" outlineLevel="2" x14ac:dyDescent="0.2">
      <c r="A4815" s="217"/>
      <c r="B4815" s="217"/>
      <c r="C4815" s="218"/>
      <c r="D4815" s="219"/>
      <c r="E4815" s="208" t="str">
        <f xml:space="preserve"> Calc!E$765</f>
        <v xml:space="preserve">Ofwat - PR24 ODI revenue adjustment adjusted for tax uplift in 2027-28 CPIH FYA prices (Residential retail) </v>
      </c>
      <c r="F4815" s="209">
        <f xml:space="preserve"> Calc!F$765</f>
        <v>0</v>
      </c>
      <c r="G4815" s="208" t="str">
        <f xml:space="preserve"> Calc!G$765</f>
        <v>£m</v>
      </c>
      <c r="H4815" s="209"/>
    </row>
    <row r="4816" spans="1:8" s="208" customFormat="1" hidden="1" outlineLevel="2" x14ac:dyDescent="0.2">
      <c r="A4816" s="217"/>
      <c r="B4816" s="217"/>
      <c r="C4816" s="218"/>
      <c r="D4816" s="219"/>
      <c r="E4816" s="208" t="str">
        <f xml:space="preserve"> Calc!E$766</f>
        <v xml:space="preserve">Ofwat - PR24 ODI revenue adjustment adjusted for tax uplift in 2027-28 CPIH FYA prices (Business retail) </v>
      </c>
      <c r="F4816" s="209">
        <f xml:space="preserve"> Calc!F$766</f>
        <v>0</v>
      </c>
      <c r="G4816" s="208" t="str">
        <f xml:space="preserve"> Calc!G$766</f>
        <v>£m</v>
      </c>
      <c r="H4816" s="209"/>
    </row>
    <row r="4817" spans="1:8" hidden="1" outlineLevel="2" x14ac:dyDescent="0.2">
      <c r="A4817" s="3"/>
      <c r="B4817" s="3"/>
      <c r="C4817" s="10"/>
      <c r="D4817" s="11"/>
      <c r="E4817" s="211" t="s">
        <v>433</v>
      </c>
      <c r="F4817" s="212">
        <f xml:space="preserve"> INDEX( $F$4809:$F$4816,MATCH("*(Business retail)*", $E$4809:$E$4816,0 ))</f>
        <v>0</v>
      </c>
      <c r="G4817" s="211" t="s">
        <v>199</v>
      </c>
      <c r="H4817" s="4"/>
    </row>
    <row r="4818" spans="1:8" hidden="1" outlineLevel="2" x14ac:dyDescent="0.2"/>
    <row r="4819" spans="1:8" hidden="1" outlineLevel="2" x14ac:dyDescent="0.2"/>
    <row r="4820" spans="1:8" hidden="1" outlineLevel="2" x14ac:dyDescent="0.2">
      <c r="B4820" s="33" t="s">
        <v>2138</v>
      </c>
    </row>
    <row r="4821" spans="1:8" s="208" customFormat="1" hidden="1" outlineLevel="2" x14ac:dyDescent="0.2">
      <c r="A4821" s="217"/>
      <c r="B4821" s="217"/>
      <c r="C4821" s="218"/>
      <c r="D4821" s="219"/>
      <c r="E4821" s="208" t="str">
        <f xml:space="preserve"> Calc!E$1570</f>
        <v xml:space="preserve">Ofwat - PR24 Delayed delivery cashflow mechanism (DDCM) revenue adjustment not eligible for tax uplift in 2027-28 CPIH FYA prices (WR) </v>
      </c>
      <c r="F4821" s="209">
        <f xml:space="preserve"> Calc!F$1570</f>
        <v>0</v>
      </c>
      <c r="G4821" s="208" t="str">
        <f xml:space="preserve"> Calc!G$1570</f>
        <v>£m</v>
      </c>
      <c r="H4821" s="209"/>
    </row>
    <row r="4822" spans="1:8" s="208" customFormat="1" hidden="1" outlineLevel="2" x14ac:dyDescent="0.2">
      <c r="A4822" s="217"/>
      <c r="B4822" s="217"/>
      <c r="C4822" s="218"/>
      <c r="D4822" s="219"/>
      <c r="E4822" s="208" t="str">
        <f xml:space="preserve"> Calc!E$1571</f>
        <v xml:space="preserve">Ofwat - PR24 Delayed delivery cashflow mechanism (DDCM) revenue adjustment not eligible for tax uplift in 2027-28 CPIH FYA prices (WN) </v>
      </c>
      <c r="F4822" s="209">
        <f xml:space="preserve"> Calc!F$1571</f>
        <v>0</v>
      </c>
      <c r="G4822" s="208" t="str">
        <f xml:space="preserve"> Calc!G$1571</f>
        <v>£m</v>
      </c>
      <c r="H4822" s="209"/>
    </row>
    <row r="4823" spans="1:8" s="208" customFormat="1" hidden="1" outlineLevel="2" x14ac:dyDescent="0.2">
      <c r="A4823" s="217"/>
      <c r="B4823" s="217"/>
      <c r="C4823" s="218"/>
      <c r="D4823" s="219"/>
      <c r="E4823" s="208" t="str">
        <f xml:space="preserve"> Calc!E$1572</f>
        <v xml:space="preserve">Ofwat - PR24 Delayed delivery cashflow mechanism (DDCM) revenue adjustment not eligible for tax uplift in 2027-28 CPIH FYA prices (WWN) </v>
      </c>
      <c r="F4823" s="209">
        <f xml:space="preserve"> Calc!F$1572</f>
        <v>0</v>
      </c>
      <c r="G4823" s="208" t="str">
        <f xml:space="preserve"> Calc!G$1572</f>
        <v>£m</v>
      </c>
      <c r="H4823" s="209"/>
    </row>
    <row r="4824" spans="1:8" s="208" customFormat="1" hidden="1" outlineLevel="2" x14ac:dyDescent="0.2">
      <c r="A4824" s="217"/>
      <c r="B4824" s="217"/>
      <c r="C4824" s="218"/>
      <c r="D4824" s="219"/>
      <c r="E4824" s="208" t="str">
        <f xml:space="preserve"> Calc!E$1573</f>
        <v xml:space="preserve">Ofwat - PR24 Delayed delivery cashflow mechanism (DDCM) revenue adjustment not eligible for tax uplift in 2027-28 CPIH FYA prices (BR) </v>
      </c>
      <c r="F4824" s="209">
        <f xml:space="preserve"> Calc!F$1573</f>
        <v>0</v>
      </c>
      <c r="G4824" s="208" t="str">
        <f xml:space="preserve"> Calc!G$1573</f>
        <v>£m</v>
      </c>
      <c r="H4824" s="209"/>
    </row>
    <row r="4825" spans="1:8" s="208" customFormat="1" hidden="1" outlineLevel="2" x14ac:dyDescent="0.2">
      <c r="A4825" s="217"/>
      <c r="B4825" s="217"/>
      <c r="C4825" s="218"/>
      <c r="D4825" s="219"/>
      <c r="E4825" s="208" t="str">
        <f xml:space="preserve"> Calc!E$1574</f>
        <v xml:space="preserve">Ofwat - PR24 Delayed delivery cashflow mechanism (DDCM) revenue adjustment not eligible for tax uplift in 2027-28 CPIH FYA prices (ADDN1) </v>
      </c>
      <c r="F4825" s="209">
        <f xml:space="preserve"> Calc!F$1574</f>
        <v>0</v>
      </c>
      <c r="G4825" s="208" t="str">
        <f xml:space="preserve"> Calc!G$1574</f>
        <v>£m</v>
      </c>
      <c r="H4825" s="209"/>
    </row>
    <row r="4826" spans="1:8" s="208" customFormat="1" hidden="1" outlineLevel="2" x14ac:dyDescent="0.2">
      <c r="A4826" s="217"/>
      <c r="B4826" s="217"/>
      <c r="C4826" s="218"/>
      <c r="D4826" s="219"/>
      <c r="E4826" s="208" t="str">
        <f xml:space="preserve"> Calc!E$1575</f>
        <v xml:space="preserve">Ofwat - PR24 Delayed delivery cashflow mechanism (DDCM) revenue adjustment not eligible for tax uplift in 2027-28 CPIH FYA prices (ADDN2) </v>
      </c>
      <c r="F4826" s="209">
        <f xml:space="preserve"> Calc!F$1575</f>
        <v>0</v>
      </c>
      <c r="G4826" s="208" t="str">
        <f xml:space="preserve"> Calc!G$1575</f>
        <v>£m</v>
      </c>
      <c r="H4826" s="209"/>
    </row>
    <row r="4827" spans="1:8" s="208" customFormat="1" hidden="1" outlineLevel="2" x14ac:dyDescent="0.2">
      <c r="A4827" s="217"/>
      <c r="B4827" s="217"/>
      <c r="C4827" s="218"/>
      <c r="D4827" s="219"/>
      <c r="E4827" s="208" t="str">
        <f xml:space="preserve"> Calc!E$1576</f>
        <v xml:space="preserve">Ofwat - PR24 Delayed delivery cashflow mechanism (DDCM) revenue adjustment not eligible for tax uplift in 2027-28 CPIH FYA prices (Residential retail) </v>
      </c>
      <c r="F4827" s="209">
        <f xml:space="preserve"> Calc!F$1576</f>
        <v>0</v>
      </c>
      <c r="G4827" s="208" t="str">
        <f xml:space="preserve"> Calc!G$1576</f>
        <v>£m</v>
      </c>
      <c r="H4827" s="209"/>
    </row>
    <row r="4828" spans="1:8" s="208" customFormat="1" hidden="1" outlineLevel="2" x14ac:dyDescent="0.2">
      <c r="A4828" s="217"/>
      <c r="B4828" s="217"/>
      <c r="C4828" s="218"/>
      <c r="D4828" s="219"/>
      <c r="E4828" s="208" t="str">
        <f xml:space="preserve"> Calc!E$1577</f>
        <v xml:space="preserve">Ofwat - PR24 Delayed delivery cashflow mechanism (DDCM) revenue adjustment not eligible for tax uplift in 2027-28 CPIH FYA prices (Business retail) </v>
      </c>
      <c r="F4828" s="209">
        <f xml:space="preserve"> Calc!F$1577</f>
        <v>0</v>
      </c>
      <c r="G4828" s="208" t="str">
        <f xml:space="preserve"> Calc!G$1577</f>
        <v>£m</v>
      </c>
      <c r="H4828" s="209"/>
    </row>
    <row r="4829" spans="1:8" hidden="1" outlineLevel="2" x14ac:dyDescent="0.2">
      <c r="A4829" s="3"/>
      <c r="B4829" s="3"/>
      <c r="C4829" s="10"/>
      <c r="D4829" s="11"/>
      <c r="E4829" s="211" t="s">
        <v>2138</v>
      </c>
      <c r="F4829" s="212">
        <f xml:space="preserve"> INDEX( $F$4821:$F$4828,MATCH("*(Business retail)*", $E$4821:$E$4828,0 ))</f>
        <v>0</v>
      </c>
      <c r="G4829" s="211" t="s">
        <v>199</v>
      </c>
      <c r="H4829" s="4"/>
    </row>
    <row r="4830" spans="1:8" hidden="1" outlineLevel="2" x14ac:dyDescent="0.2"/>
    <row r="4831" spans="1:8" hidden="1" outlineLevel="2" x14ac:dyDescent="0.2"/>
    <row r="4832" spans="1:8" hidden="1" outlineLevel="2" x14ac:dyDescent="0.2">
      <c r="B4832" s="33" t="s">
        <v>265</v>
      </c>
    </row>
    <row r="4833" spans="1:8" s="208" customFormat="1" hidden="1" outlineLevel="2" x14ac:dyDescent="0.2">
      <c r="A4833" s="217"/>
      <c r="B4833" s="217"/>
      <c r="C4833" s="218"/>
      <c r="D4833" s="219"/>
      <c r="E4833" s="208" t="str">
        <f xml:space="preserve"> Calc!E$1678</f>
        <v xml:space="preserve">Ofwat - PR24 Business retail revenue adjustment not eligible for tax uplift in 2027-28 CPIH FYA prices (WR) </v>
      </c>
      <c r="F4833" s="209">
        <f xml:space="preserve"> Calc!F$1678</f>
        <v>0</v>
      </c>
      <c r="G4833" s="208" t="str">
        <f xml:space="preserve"> Calc!G$1678</f>
        <v>£m</v>
      </c>
      <c r="H4833" s="209"/>
    </row>
    <row r="4834" spans="1:8" s="208" customFormat="1" hidden="1" outlineLevel="2" x14ac:dyDescent="0.2">
      <c r="A4834" s="217"/>
      <c r="B4834" s="217"/>
      <c r="C4834" s="218"/>
      <c r="D4834" s="219"/>
      <c r="E4834" s="208" t="str">
        <f xml:space="preserve"> Calc!E$1679</f>
        <v xml:space="preserve">Ofwat - PR24 Business retail revenue adjustment not eligible for tax uplift in 2027-28 CPIH FYA prices (WN) </v>
      </c>
      <c r="F4834" s="209">
        <f xml:space="preserve"> Calc!F$1679</f>
        <v>0</v>
      </c>
      <c r="G4834" s="208" t="str">
        <f xml:space="preserve"> Calc!G$1679</f>
        <v>£m</v>
      </c>
      <c r="H4834" s="209"/>
    </row>
    <row r="4835" spans="1:8" s="208" customFormat="1" hidden="1" outlineLevel="2" x14ac:dyDescent="0.2">
      <c r="A4835" s="217"/>
      <c r="B4835" s="217"/>
      <c r="C4835" s="218"/>
      <c r="D4835" s="219"/>
      <c r="E4835" s="208" t="str">
        <f xml:space="preserve"> Calc!E$1680</f>
        <v xml:space="preserve">Ofwat - PR24 Business retail revenue adjustment not eligible for tax uplift in 2027-28 CPIH FYA prices (WWN) </v>
      </c>
      <c r="F4835" s="209">
        <f xml:space="preserve"> Calc!F$1680</f>
        <v>0</v>
      </c>
      <c r="G4835" s="208" t="str">
        <f xml:space="preserve"> Calc!G$1680</f>
        <v>£m</v>
      </c>
      <c r="H4835" s="209"/>
    </row>
    <row r="4836" spans="1:8" s="208" customFormat="1" hidden="1" outlineLevel="2" x14ac:dyDescent="0.2">
      <c r="A4836" s="217"/>
      <c r="B4836" s="217"/>
      <c r="C4836" s="218"/>
      <c r="D4836" s="219"/>
      <c r="E4836" s="208" t="str">
        <f xml:space="preserve"> Calc!E$1681</f>
        <v xml:space="preserve">Ofwat - PR24 Business retail revenue adjustment not eligible for tax uplift in 2027-28 CPIH FYA prices (BR) </v>
      </c>
      <c r="F4836" s="209">
        <f xml:space="preserve"> Calc!F$1681</f>
        <v>0</v>
      </c>
      <c r="G4836" s="208" t="str">
        <f xml:space="preserve"> Calc!G$1681</f>
        <v>£m</v>
      </c>
      <c r="H4836" s="209"/>
    </row>
    <row r="4837" spans="1:8" s="208" customFormat="1" hidden="1" outlineLevel="2" x14ac:dyDescent="0.2">
      <c r="A4837" s="217"/>
      <c r="B4837" s="217"/>
      <c r="C4837" s="218"/>
      <c r="D4837" s="219"/>
      <c r="E4837" s="208" t="str">
        <f xml:space="preserve"> Calc!E$1682</f>
        <v xml:space="preserve">Ofwat - PR24 Business retail revenue adjustment not eligible for tax uplift in 2027-28 CPIH FYA prices (ADDN1) </v>
      </c>
      <c r="F4837" s="209">
        <f xml:space="preserve"> Calc!F$1682</f>
        <v>0</v>
      </c>
      <c r="G4837" s="208" t="str">
        <f xml:space="preserve"> Calc!G$1682</f>
        <v>£m</v>
      </c>
      <c r="H4837" s="209"/>
    </row>
    <row r="4838" spans="1:8" s="208" customFormat="1" hidden="1" outlineLevel="2" x14ac:dyDescent="0.2">
      <c r="A4838" s="217"/>
      <c r="B4838" s="217"/>
      <c r="C4838" s="218"/>
      <c r="D4838" s="219"/>
      <c r="E4838" s="208" t="str">
        <f xml:space="preserve"> Calc!E$1683</f>
        <v xml:space="preserve">Ofwat - PR24 Business retail revenue adjustment not eligible for tax uplift in 2027-28 CPIH FYA prices (ADDN2) </v>
      </c>
      <c r="F4838" s="209">
        <f xml:space="preserve"> Calc!F$1683</f>
        <v>0</v>
      </c>
      <c r="G4838" s="208" t="str">
        <f xml:space="preserve"> Calc!G$1683</f>
        <v>£m</v>
      </c>
      <c r="H4838" s="209"/>
    </row>
    <row r="4839" spans="1:8" s="208" customFormat="1" hidden="1" outlineLevel="2" x14ac:dyDescent="0.2">
      <c r="A4839" s="217"/>
      <c r="B4839" s="217"/>
      <c r="C4839" s="218"/>
      <c r="D4839" s="219"/>
      <c r="E4839" s="208" t="str">
        <f xml:space="preserve"> Calc!E$1684</f>
        <v xml:space="preserve">Ofwat - PR24 Business retail revenue adjustment not eligible for tax uplift in 2027-28 CPIH FYA prices (Residential retail) </v>
      </c>
      <c r="F4839" s="209">
        <f xml:space="preserve"> Calc!F$1684</f>
        <v>0</v>
      </c>
      <c r="G4839" s="208" t="str">
        <f xml:space="preserve"> Calc!G$1684</f>
        <v>£m</v>
      </c>
      <c r="H4839" s="209"/>
    </row>
    <row r="4840" spans="1:8" s="208" customFormat="1" hidden="1" outlineLevel="2" x14ac:dyDescent="0.2">
      <c r="A4840" s="217"/>
      <c r="B4840" s="217"/>
      <c r="C4840" s="218"/>
      <c r="D4840" s="219"/>
      <c r="E4840" s="208" t="str">
        <f xml:space="preserve"> Calc!E$1685</f>
        <v xml:space="preserve">Ofwat - PR24 Business retail revenue adjustment not eligible for tax uplift in 2027-28 CPIH FYA prices (Business retail) </v>
      </c>
      <c r="F4840" s="209">
        <f xml:space="preserve"> Calc!F$1685</f>
        <v>0</v>
      </c>
      <c r="G4840" s="208" t="str">
        <f xml:space="preserve"> Calc!G$1685</f>
        <v>£m</v>
      </c>
      <c r="H4840" s="209"/>
    </row>
    <row r="4841" spans="1:8" hidden="1" outlineLevel="2" x14ac:dyDescent="0.2">
      <c r="A4841" s="3"/>
      <c r="B4841" s="3"/>
      <c r="C4841" s="10"/>
      <c r="D4841" s="11"/>
      <c r="E4841" s="211" t="s">
        <v>265</v>
      </c>
      <c r="F4841" s="212">
        <f xml:space="preserve"> INDEX( $F$4833:$F$4840,MATCH("*(Business retail)*", $E$4833:$E$4840,0 ))</f>
        <v>0</v>
      </c>
      <c r="G4841" s="211" t="s">
        <v>199</v>
      </c>
      <c r="H4841" s="4"/>
    </row>
    <row r="4842" spans="1:8" hidden="1" outlineLevel="2" x14ac:dyDescent="0.2"/>
    <row r="4843" spans="1:8" hidden="1" outlineLevel="2" x14ac:dyDescent="0.2"/>
    <row r="4844" spans="1:8" hidden="1" outlineLevel="2" x14ac:dyDescent="0.2">
      <c r="B4844" s="33" t="s">
        <v>434</v>
      </c>
    </row>
    <row r="4845" spans="1:8" s="208" customFormat="1" hidden="1" outlineLevel="2" x14ac:dyDescent="0.2">
      <c r="A4845" s="217"/>
      <c r="B4845" s="217"/>
      <c r="C4845" s="218"/>
      <c r="D4845" s="219"/>
      <c r="E4845" s="208" t="str">
        <f xml:space="preserve"> Calc!E$1705</f>
        <v xml:space="preserve">Ofwat - PR24 Water trading revenue adjustment not eligible for tax uplift in 2027-28 CPIH FYA prices (WR) </v>
      </c>
      <c r="F4845" s="209">
        <f xml:space="preserve"> Calc!F$1705</f>
        <v>0</v>
      </c>
      <c r="G4845" s="208" t="str">
        <f xml:space="preserve"> Calc!G$1705</f>
        <v>£m</v>
      </c>
      <c r="H4845" s="209"/>
    </row>
    <row r="4846" spans="1:8" s="208" customFormat="1" hidden="1" outlineLevel="2" x14ac:dyDescent="0.2">
      <c r="A4846" s="217"/>
      <c r="B4846" s="217"/>
      <c r="C4846" s="218"/>
      <c r="D4846" s="219"/>
      <c r="E4846" s="208" t="str">
        <f xml:space="preserve"> Calc!E$1706</f>
        <v xml:space="preserve">Ofwat - PR24 Water trading revenue adjustment not eligible for tax uplift in 2027-28 CPIH FYA prices (WN) </v>
      </c>
      <c r="F4846" s="209">
        <f xml:space="preserve"> Calc!F$1706</f>
        <v>0</v>
      </c>
      <c r="G4846" s="208" t="str">
        <f xml:space="preserve"> Calc!G$1706</f>
        <v>£m</v>
      </c>
      <c r="H4846" s="209"/>
    </row>
    <row r="4847" spans="1:8" s="208" customFormat="1" hidden="1" outlineLevel="2" x14ac:dyDescent="0.2">
      <c r="A4847" s="217"/>
      <c r="B4847" s="217"/>
      <c r="C4847" s="218"/>
      <c r="D4847" s="219"/>
      <c r="E4847" s="208" t="str">
        <f xml:space="preserve"> Calc!E$1707</f>
        <v xml:space="preserve">Ofwat - PR24 Water trading revenue adjustment not eligible for tax uplift in 2027-28 CPIH FYA prices (WWN) </v>
      </c>
      <c r="F4847" s="209">
        <f xml:space="preserve"> Calc!F$1707</f>
        <v>0</v>
      </c>
      <c r="G4847" s="208" t="str">
        <f xml:space="preserve"> Calc!G$1707</f>
        <v>£m</v>
      </c>
      <c r="H4847" s="209"/>
    </row>
    <row r="4848" spans="1:8" s="208" customFormat="1" hidden="1" outlineLevel="2" x14ac:dyDescent="0.2">
      <c r="A4848" s="217"/>
      <c r="B4848" s="217"/>
      <c r="C4848" s="218"/>
      <c r="D4848" s="219"/>
      <c r="E4848" s="208" t="str">
        <f xml:space="preserve"> Calc!E$1708</f>
        <v xml:space="preserve">Ofwat - PR24 Water trading revenue adjustment not eligible for tax uplift in 2027-28 CPIH FYA prices (BR) </v>
      </c>
      <c r="F4848" s="209">
        <f xml:space="preserve"> Calc!F$1708</f>
        <v>0</v>
      </c>
      <c r="G4848" s="208" t="str">
        <f xml:space="preserve"> Calc!G$1708</f>
        <v>£m</v>
      </c>
      <c r="H4848" s="209"/>
    </row>
    <row r="4849" spans="1:8" s="208" customFormat="1" hidden="1" outlineLevel="2" x14ac:dyDescent="0.2">
      <c r="A4849" s="217"/>
      <c r="B4849" s="217"/>
      <c r="C4849" s="218"/>
      <c r="D4849" s="219"/>
      <c r="E4849" s="208" t="str">
        <f xml:space="preserve"> Calc!E$1709</f>
        <v xml:space="preserve">Ofwat - PR24 Water trading revenue adjustment not eligible for tax uplift in 2027-28 CPIH FYA prices (ADDN1) </v>
      </c>
      <c r="F4849" s="209">
        <f xml:space="preserve"> Calc!F$1709</f>
        <v>0</v>
      </c>
      <c r="G4849" s="208" t="str">
        <f xml:space="preserve"> Calc!G$1709</f>
        <v>£m</v>
      </c>
      <c r="H4849" s="209"/>
    </row>
    <row r="4850" spans="1:8" s="208" customFormat="1" hidden="1" outlineLevel="2" x14ac:dyDescent="0.2">
      <c r="A4850" s="217"/>
      <c r="B4850" s="217"/>
      <c r="C4850" s="218"/>
      <c r="D4850" s="219"/>
      <c r="E4850" s="208" t="str">
        <f xml:space="preserve"> Calc!E$1710</f>
        <v xml:space="preserve">Ofwat - PR24 Water trading revenue adjustment not eligible for tax uplift in 2027-28 CPIH FYA prices (ADDN2) </v>
      </c>
      <c r="F4850" s="209">
        <f xml:space="preserve"> Calc!F$1710</f>
        <v>0</v>
      </c>
      <c r="G4850" s="208" t="str">
        <f xml:space="preserve"> Calc!G$1710</f>
        <v>£m</v>
      </c>
      <c r="H4850" s="209"/>
    </row>
    <row r="4851" spans="1:8" s="208" customFormat="1" hidden="1" outlineLevel="2" x14ac:dyDescent="0.2">
      <c r="A4851" s="217"/>
      <c r="B4851" s="217"/>
      <c r="C4851" s="218"/>
      <c r="D4851" s="219"/>
      <c r="E4851" s="208" t="str">
        <f xml:space="preserve"> Calc!E$1711</f>
        <v xml:space="preserve">Ofwat - PR24 Water trading revenue adjustment not eligible for tax uplift in 2027-28 CPIH FYA prices (Residential retail) </v>
      </c>
      <c r="F4851" s="209">
        <f xml:space="preserve"> Calc!F$1711</f>
        <v>0</v>
      </c>
      <c r="G4851" s="208" t="str">
        <f xml:space="preserve"> Calc!G$1711</f>
        <v>£m</v>
      </c>
      <c r="H4851" s="209"/>
    </row>
    <row r="4852" spans="1:8" s="208" customFormat="1" hidden="1" outlineLevel="2" x14ac:dyDescent="0.2">
      <c r="A4852" s="217"/>
      <c r="B4852" s="217"/>
      <c r="C4852" s="218"/>
      <c r="D4852" s="219"/>
      <c r="E4852" s="208" t="str">
        <f xml:space="preserve"> Calc!E$1712</f>
        <v xml:space="preserve">Ofwat - PR24 Water trading revenue adjustment not eligible for tax uplift in 2027-28 CPIH FYA prices (Business retail) </v>
      </c>
      <c r="F4852" s="209">
        <f xml:space="preserve"> Calc!F$1712</f>
        <v>0</v>
      </c>
      <c r="G4852" s="208" t="str">
        <f xml:space="preserve"> Calc!G$1712</f>
        <v>£m</v>
      </c>
      <c r="H4852" s="209"/>
    </row>
    <row r="4853" spans="1:8" hidden="1" outlineLevel="2" x14ac:dyDescent="0.2">
      <c r="A4853" s="3"/>
      <c r="B4853" s="3"/>
      <c r="C4853" s="10"/>
      <c r="D4853" s="11"/>
      <c r="E4853" s="211" t="s">
        <v>434</v>
      </c>
      <c r="F4853" s="212">
        <f xml:space="preserve"> INDEX( $F$4845:$F$4852,MATCH("*(Business retail)*", $E$4845:$E$4852,0 ))</f>
        <v>0</v>
      </c>
      <c r="G4853" s="211" t="s">
        <v>199</v>
      </c>
      <c r="H4853" s="4"/>
    </row>
    <row r="4854" spans="1:8" hidden="1" outlineLevel="2" x14ac:dyDescent="0.2"/>
    <row r="4855" spans="1:8" hidden="1" outlineLevel="2" x14ac:dyDescent="0.2"/>
    <row r="4856" spans="1:8" hidden="1" outlineLevel="2" x14ac:dyDescent="0.2">
      <c r="B4856" s="33" t="s">
        <v>605</v>
      </c>
    </row>
    <row r="4857" spans="1:8" s="208" customFormat="1" hidden="1" outlineLevel="2" x14ac:dyDescent="0.2">
      <c r="A4857" s="217"/>
      <c r="B4857" s="217"/>
      <c r="C4857" s="218"/>
      <c r="D4857" s="219"/>
      <c r="E4857" s="208" t="str">
        <f xml:space="preserve"> Calc!E$1732</f>
        <v xml:space="preserve">Ofwat - PR24 Third party services revenue adjustment not eligible for tax uplift in 2027-28 CPIH FYA prices (WR) </v>
      </c>
      <c r="F4857" s="209">
        <f xml:space="preserve"> Calc!F$1732</f>
        <v>0</v>
      </c>
      <c r="G4857" s="208" t="str">
        <f xml:space="preserve"> Calc!G$1732</f>
        <v>£m</v>
      </c>
      <c r="H4857" s="209"/>
    </row>
    <row r="4858" spans="1:8" s="208" customFormat="1" hidden="1" outlineLevel="2" x14ac:dyDescent="0.2">
      <c r="A4858" s="217"/>
      <c r="B4858" s="217"/>
      <c r="C4858" s="218"/>
      <c r="D4858" s="219"/>
      <c r="E4858" s="208" t="str">
        <f xml:space="preserve"> Calc!E$1733</f>
        <v xml:space="preserve">Ofwat - PR24 Third party services revenue adjustment not eligible for tax uplift in 2027-28 CPIH FYA prices (WN) </v>
      </c>
      <c r="F4858" s="209">
        <f xml:space="preserve"> Calc!F$1733</f>
        <v>0</v>
      </c>
      <c r="G4858" s="208" t="str">
        <f xml:space="preserve"> Calc!G$1733</f>
        <v>£m</v>
      </c>
      <c r="H4858" s="209"/>
    </row>
    <row r="4859" spans="1:8" s="208" customFormat="1" hidden="1" outlineLevel="2" x14ac:dyDescent="0.2">
      <c r="A4859" s="217"/>
      <c r="B4859" s="217"/>
      <c r="C4859" s="218"/>
      <c r="D4859" s="219"/>
      <c r="E4859" s="208" t="str">
        <f xml:space="preserve"> Calc!E$1734</f>
        <v xml:space="preserve">Ofwat - PR24 Third party services revenue adjustment not eligible for tax uplift in 2027-28 CPIH FYA prices (WWN) </v>
      </c>
      <c r="F4859" s="209">
        <f xml:space="preserve"> Calc!F$1734</f>
        <v>0</v>
      </c>
      <c r="G4859" s="208" t="str">
        <f xml:space="preserve"> Calc!G$1734</f>
        <v>£m</v>
      </c>
      <c r="H4859" s="209"/>
    </row>
    <row r="4860" spans="1:8" s="208" customFormat="1" hidden="1" outlineLevel="2" x14ac:dyDescent="0.2">
      <c r="A4860" s="217"/>
      <c r="B4860" s="217"/>
      <c r="C4860" s="218"/>
      <c r="D4860" s="219"/>
      <c r="E4860" s="208" t="str">
        <f xml:space="preserve"> Calc!E$1735</f>
        <v xml:space="preserve">Ofwat - PR24 Third party services revenue adjustment not eligible for tax uplift in 2027-28 CPIH FYA prices (BR) </v>
      </c>
      <c r="F4860" s="209">
        <f xml:space="preserve"> Calc!F$1735</f>
        <v>0</v>
      </c>
      <c r="G4860" s="208" t="str">
        <f xml:space="preserve"> Calc!G$1735</f>
        <v>£m</v>
      </c>
      <c r="H4860" s="209"/>
    </row>
    <row r="4861" spans="1:8" s="208" customFormat="1" hidden="1" outlineLevel="2" x14ac:dyDescent="0.2">
      <c r="A4861" s="217"/>
      <c r="B4861" s="217"/>
      <c r="C4861" s="218"/>
      <c r="D4861" s="219"/>
      <c r="E4861" s="208" t="str">
        <f xml:space="preserve"> Calc!E$1736</f>
        <v xml:space="preserve">Ofwat - PR24 Third party services revenue adjustment not eligible for tax uplift in 2027-28 CPIH FYA prices (ADDN1) </v>
      </c>
      <c r="F4861" s="209">
        <f xml:space="preserve"> Calc!F$1736</f>
        <v>0</v>
      </c>
      <c r="G4861" s="208" t="str">
        <f xml:space="preserve"> Calc!G$1736</f>
        <v>£m</v>
      </c>
      <c r="H4861" s="209"/>
    </row>
    <row r="4862" spans="1:8" s="208" customFormat="1" hidden="1" outlineLevel="2" x14ac:dyDescent="0.2">
      <c r="A4862" s="217"/>
      <c r="B4862" s="217"/>
      <c r="C4862" s="218"/>
      <c r="D4862" s="219"/>
      <c r="E4862" s="208" t="str">
        <f xml:space="preserve"> Calc!E$1737</f>
        <v xml:space="preserve">Ofwat - PR24 Third party services revenue adjustment not eligible for tax uplift in 2027-28 CPIH FYA prices (ADDN2) </v>
      </c>
      <c r="F4862" s="209">
        <f xml:space="preserve"> Calc!F$1737</f>
        <v>0</v>
      </c>
      <c r="G4862" s="208" t="str">
        <f xml:space="preserve"> Calc!G$1737</f>
        <v>£m</v>
      </c>
      <c r="H4862" s="209"/>
    </row>
    <row r="4863" spans="1:8" s="208" customFormat="1" hidden="1" outlineLevel="2" x14ac:dyDescent="0.2">
      <c r="A4863" s="217"/>
      <c r="B4863" s="217"/>
      <c r="C4863" s="218"/>
      <c r="D4863" s="219"/>
      <c r="E4863" s="208" t="str">
        <f xml:space="preserve"> Calc!E$1738</f>
        <v xml:space="preserve">Ofwat - PR24 Third party services revenue adjustment not eligible for tax uplift in 2027-28 CPIH FYA prices (Residential retail) </v>
      </c>
      <c r="F4863" s="209">
        <f xml:space="preserve"> Calc!F$1738</f>
        <v>0</v>
      </c>
      <c r="G4863" s="208" t="str">
        <f xml:space="preserve"> Calc!G$1738</f>
        <v>£m</v>
      </c>
      <c r="H4863" s="209"/>
    </row>
    <row r="4864" spans="1:8" s="208" customFormat="1" hidden="1" outlineLevel="2" x14ac:dyDescent="0.2">
      <c r="A4864" s="217"/>
      <c r="B4864" s="217"/>
      <c r="C4864" s="218"/>
      <c r="D4864" s="219"/>
      <c r="E4864" s="208" t="str">
        <f xml:space="preserve"> Calc!E$1739</f>
        <v xml:space="preserve">Ofwat - PR24 Third party services revenue adjustment not eligible for tax uplift in 2027-28 CPIH FYA prices (Business retail) </v>
      </c>
      <c r="F4864" s="209">
        <f xml:space="preserve"> Calc!F$1739</f>
        <v>0</v>
      </c>
      <c r="G4864" s="208" t="str">
        <f xml:space="preserve"> Calc!G$1739</f>
        <v>£m</v>
      </c>
      <c r="H4864" s="209"/>
    </row>
    <row r="4865" spans="1:8" hidden="1" outlineLevel="2" x14ac:dyDescent="0.2">
      <c r="A4865" s="3"/>
      <c r="B4865" s="3"/>
      <c r="C4865" s="10"/>
      <c r="D4865" s="11"/>
      <c r="E4865" s="211" t="s">
        <v>605</v>
      </c>
      <c r="F4865" s="212">
        <f xml:space="preserve"> INDEX( $F$4857:$F$4864,MATCH("*(Business retail)*", $E$4857:$E$4864,0 ))</f>
        <v>0</v>
      </c>
      <c r="G4865" s="211" t="s">
        <v>199</v>
      </c>
      <c r="H4865" s="4"/>
    </row>
    <row r="4866" spans="1:8" hidden="1" outlineLevel="2" x14ac:dyDescent="0.2"/>
    <row r="4867" spans="1:8" hidden="1" outlineLevel="2" x14ac:dyDescent="0.2"/>
    <row r="4868" spans="1:8" hidden="1" outlineLevel="2" x14ac:dyDescent="0.2">
      <c r="B4868" s="33" t="s">
        <v>1172</v>
      </c>
    </row>
    <row r="4869" spans="1:8" s="208" customFormat="1" hidden="1" outlineLevel="2" x14ac:dyDescent="0.2">
      <c r="A4869" s="217"/>
      <c r="B4869" s="217"/>
      <c r="C4869" s="218"/>
      <c r="D4869" s="219"/>
      <c r="E4869" s="208" t="str">
        <f xml:space="preserve"> Calc!E$1759</f>
        <v xml:space="preserve">Ofwat - PR24 Cost of new debt revenue adjustment not eligible for tax uplift in 2027-28 CPIH FYA prices (WR) </v>
      </c>
      <c r="F4869" s="209">
        <f xml:space="preserve"> Calc!F$1759</f>
        <v>0</v>
      </c>
      <c r="G4869" s="208" t="str">
        <f xml:space="preserve"> Calc!G$1759</f>
        <v>£m</v>
      </c>
      <c r="H4869" s="209"/>
    </row>
    <row r="4870" spans="1:8" s="208" customFormat="1" hidden="1" outlineLevel="2" x14ac:dyDescent="0.2">
      <c r="A4870" s="217"/>
      <c r="B4870" s="217"/>
      <c r="C4870" s="218"/>
      <c r="D4870" s="219"/>
      <c r="E4870" s="208" t="str">
        <f xml:space="preserve"> Calc!E$1760</f>
        <v xml:space="preserve">Ofwat - PR24 Cost of new debt revenue adjustment not eligible for tax uplift in 2027-28 CPIH FYA prices (WN) </v>
      </c>
      <c r="F4870" s="209">
        <f xml:space="preserve"> Calc!F$1760</f>
        <v>0</v>
      </c>
      <c r="G4870" s="208" t="str">
        <f xml:space="preserve"> Calc!G$1760</f>
        <v>£m</v>
      </c>
      <c r="H4870" s="209"/>
    </row>
    <row r="4871" spans="1:8" s="208" customFormat="1" hidden="1" outlineLevel="2" x14ac:dyDescent="0.2">
      <c r="A4871" s="217"/>
      <c r="B4871" s="217"/>
      <c r="C4871" s="218"/>
      <c r="D4871" s="219"/>
      <c r="E4871" s="208" t="str">
        <f xml:space="preserve"> Calc!E$1761</f>
        <v xml:space="preserve">Ofwat - PR24 Cost of new debt revenue adjustment not eligible for tax uplift in 2027-28 CPIH FYA prices (WWN) </v>
      </c>
      <c r="F4871" s="209">
        <f xml:space="preserve"> Calc!F$1761</f>
        <v>0</v>
      </c>
      <c r="G4871" s="208" t="str">
        <f xml:space="preserve"> Calc!G$1761</f>
        <v>£m</v>
      </c>
      <c r="H4871" s="209"/>
    </row>
    <row r="4872" spans="1:8" s="208" customFormat="1" hidden="1" outlineLevel="2" x14ac:dyDescent="0.2">
      <c r="A4872" s="217"/>
      <c r="B4872" s="217"/>
      <c r="C4872" s="218"/>
      <c r="D4872" s="219"/>
      <c r="E4872" s="208" t="str">
        <f xml:space="preserve"> Calc!E$1762</f>
        <v xml:space="preserve">Ofwat - PR24 Cost of new debt revenue adjustment not eligible for tax uplift in 2027-28 CPIH FYA prices (BR) </v>
      </c>
      <c r="F4872" s="209">
        <f xml:space="preserve"> Calc!F$1762</f>
        <v>0</v>
      </c>
      <c r="G4872" s="208" t="str">
        <f xml:space="preserve"> Calc!G$1762</f>
        <v>£m</v>
      </c>
      <c r="H4872" s="209"/>
    </row>
    <row r="4873" spans="1:8" s="208" customFormat="1" hidden="1" outlineLevel="2" x14ac:dyDescent="0.2">
      <c r="A4873" s="217"/>
      <c r="B4873" s="217"/>
      <c r="C4873" s="218"/>
      <c r="D4873" s="219"/>
      <c r="E4873" s="208" t="str">
        <f xml:space="preserve"> Calc!E$1763</f>
        <v xml:space="preserve">Ofwat - PR24 Cost of new debt revenue adjustment not eligible for tax uplift in 2027-28 CPIH FYA prices (ADDN1) </v>
      </c>
      <c r="F4873" s="209">
        <f xml:space="preserve"> Calc!F$1763</f>
        <v>0</v>
      </c>
      <c r="G4873" s="208" t="str">
        <f xml:space="preserve"> Calc!G$1763</f>
        <v>£m</v>
      </c>
      <c r="H4873" s="209"/>
    </row>
    <row r="4874" spans="1:8" s="208" customFormat="1" hidden="1" outlineLevel="2" x14ac:dyDescent="0.2">
      <c r="A4874" s="217"/>
      <c r="B4874" s="217"/>
      <c r="C4874" s="218"/>
      <c r="D4874" s="219"/>
      <c r="E4874" s="208" t="str">
        <f xml:space="preserve"> Calc!E$1764</f>
        <v xml:space="preserve">Ofwat - PR24 Cost of new debt revenue adjustment not eligible for tax uplift in 2027-28 CPIH FYA prices (ADDN2) </v>
      </c>
      <c r="F4874" s="209">
        <f xml:space="preserve"> Calc!F$1764</f>
        <v>0</v>
      </c>
      <c r="G4874" s="208" t="str">
        <f xml:space="preserve"> Calc!G$1764</f>
        <v>£m</v>
      </c>
      <c r="H4874" s="209"/>
    </row>
    <row r="4875" spans="1:8" s="208" customFormat="1" hidden="1" outlineLevel="2" x14ac:dyDescent="0.2">
      <c r="A4875" s="217"/>
      <c r="B4875" s="217"/>
      <c r="C4875" s="218"/>
      <c r="D4875" s="219"/>
      <c r="E4875" s="208" t="str">
        <f xml:space="preserve"> Calc!E$1765</f>
        <v xml:space="preserve">Ofwat - PR24 Cost of new debt revenue adjustment not eligible for tax uplift in 2027-28 CPIH FYA prices (Residential retail) </v>
      </c>
      <c r="F4875" s="209">
        <f xml:space="preserve"> Calc!F$1765</f>
        <v>0</v>
      </c>
      <c r="G4875" s="208" t="str">
        <f xml:space="preserve"> Calc!G$1765</f>
        <v>£m</v>
      </c>
      <c r="H4875" s="209"/>
    </row>
    <row r="4876" spans="1:8" s="208" customFormat="1" hidden="1" outlineLevel="2" x14ac:dyDescent="0.2">
      <c r="A4876" s="217"/>
      <c r="B4876" s="217"/>
      <c r="C4876" s="218"/>
      <c r="D4876" s="219"/>
      <c r="E4876" s="208" t="str">
        <f xml:space="preserve"> Calc!E$1766</f>
        <v xml:space="preserve">Ofwat - PR24 Cost of new debt revenue adjustment not eligible for tax uplift in 2027-28 CPIH FYA prices (Business retail) </v>
      </c>
      <c r="F4876" s="209">
        <f xml:space="preserve"> Calc!F$1766</f>
        <v>0</v>
      </c>
      <c r="G4876" s="208" t="str">
        <f xml:space="preserve"> Calc!G$1766</f>
        <v>£m</v>
      </c>
      <c r="H4876" s="209"/>
    </row>
    <row r="4877" spans="1:8" hidden="1" outlineLevel="2" x14ac:dyDescent="0.2">
      <c r="A4877" s="3"/>
      <c r="B4877" s="3"/>
      <c r="C4877" s="10"/>
      <c r="D4877" s="11"/>
      <c r="E4877" s="211" t="s">
        <v>1172</v>
      </c>
      <c r="F4877" s="212">
        <f xml:space="preserve"> INDEX( $F$4869:$F$4876,MATCH("*(Business retail)*", $E$4869:$E$4876,0 ))</f>
        <v>0</v>
      </c>
      <c r="G4877" s="211" t="s">
        <v>199</v>
      </c>
      <c r="H4877" s="4"/>
    </row>
    <row r="4878" spans="1:8" hidden="1" outlineLevel="2" x14ac:dyDescent="0.2"/>
    <row r="4879" spans="1:8" hidden="1" outlineLevel="2" x14ac:dyDescent="0.2"/>
    <row r="4880" spans="1:8" hidden="1" outlineLevel="2" x14ac:dyDescent="0.2">
      <c r="B4880" s="33" t="s">
        <v>435</v>
      </c>
    </row>
    <row r="4881" spans="1:8" s="208" customFormat="1" hidden="1" outlineLevel="2" x14ac:dyDescent="0.2">
      <c r="A4881" s="217"/>
      <c r="B4881" s="217"/>
      <c r="C4881" s="218"/>
      <c r="D4881" s="219"/>
      <c r="E4881" s="208" t="str">
        <f xml:space="preserve"> Calc!E$1813</f>
        <v xml:space="preserve">Ofwat - PR24 Totex costs revenue adjustment not eligible for tax uplift in 2027-28 CPIH FYA prices (WR) </v>
      </c>
      <c r="F4881" s="209">
        <f xml:space="preserve"> Calc!F$1813</f>
        <v>0</v>
      </c>
      <c r="G4881" s="208" t="str">
        <f xml:space="preserve"> Calc!G$1813</f>
        <v>£m</v>
      </c>
      <c r="H4881" s="209"/>
    </row>
    <row r="4882" spans="1:8" s="208" customFormat="1" hidden="1" outlineLevel="2" x14ac:dyDescent="0.2">
      <c r="A4882" s="217"/>
      <c r="B4882" s="217"/>
      <c r="C4882" s="218"/>
      <c r="D4882" s="219"/>
      <c r="E4882" s="208" t="str">
        <f xml:space="preserve"> Calc!E$1814</f>
        <v xml:space="preserve">Ofwat - PR24 Totex costs revenue adjustment not eligible for tax uplift in 2027-28 CPIH FYA prices (WN) </v>
      </c>
      <c r="F4882" s="209">
        <f xml:space="preserve"> Calc!F$1814</f>
        <v>0</v>
      </c>
      <c r="G4882" s="208" t="str">
        <f xml:space="preserve"> Calc!G$1814</f>
        <v>£m</v>
      </c>
      <c r="H4882" s="209"/>
    </row>
    <row r="4883" spans="1:8" s="208" customFormat="1" hidden="1" outlineLevel="2" x14ac:dyDescent="0.2">
      <c r="A4883" s="217"/>
      <c r="B4883" s="217"/>
      <c r="C4883" s="218"/>
      <c r="D4883" s="219"/>
      <c r="E4883" s="208" t="str">
        <f xml:space="preserve"> Calc!E$1815</f>
        <v xml:space="preserve">Ofwat - PR24 Totex costs revenue adjustment not eligible for tax uplift in 2027-28 CPIH FYA prices (WWN) </v>
      </c>
      <c r="F4883" s="209">
        <f xml:space="preserve"> Calc!F$1815</f>
        <v>0</v>
      </c>
      <c r="G4883" s="208" t="str">
        <f xml:space="preserve"> Calc!G$1815</f>
        <v>£m</v>
      </c>
      <c r="H4883" s="209"/>
    </row>
    <row r="4884" spans="1:8" s="208" customFormat="1" hidden="1" outlineLevel="2" x14ac:dyDescent="0.2">
      <c r="A4884" s="217"/>
      <c r="B4884" s="217"/>
      <c r="C4884" s="218"/>
      <c r="D4884" s="219"/>
      <c r="E4884" s="208" t="str">
        <f xml:space="preserve"> Calc!E$1816</f>
        <v xml:space="preserve">Ofwat - PR24 Totex costs revenue adjustment not eligible for tax uplift in 2027-28 CPIH FYA prices (BR) </v>
      </c>
      <c r="F4884" s="209">
        <f xml:space="preserve"> Calc!F$1816</f>
        <v>0</v>
      </c>
      <c r="G4884" s="208" t="str">
        <f xml:space="preserve"> Calc!G$1816</f>
        <v>£m</v>
      </c>
      <c r="H4884" s="209"/>
    </row>
    <row r="4885" spans="1:8" s="208" customFormat="1" hidden="1" outlineLevel="2" x14ac:dyDescent="0.2">
      <c r="A4885" s="217"/>
      <c r="B4885" s="217"/>
      <c r="C4885" s="218"/>
      <c r="D4885" s="219"/>
      <c r="E4885" s="208" t="str">
        <f xml:space="preserve"> Calc!E$1817</f>
        <v xml:space="preserve">Ofwat - PR24 Totex costs revenue adjustment not eligible for tax uplift in 2027-28 CPIH FYA prices (ADDN1) </v>
      </c>
      <c r="F4885" s="209">
        <f xml:space="preserve"> Calc!F$1817</f>
        <v>0</v>
      </c>
      <c r="G4885" s="208" t="str">
        <f xml:space="preserve"> Calc!G$1817</f>
        <v>£m</v>
      </c>
      <c r="H4885" s="209"/>
    </row>
    <row r="4886" spans="1:8" s="208" customFormat="1" hidden="1" outlineLevel="2" x14ac:dyDescent="0.2">
      <c r="A4886" s="217"/>
      <c r="B4886" s="217"/>
      <c r="C4886" s="218"/>
      <c r="D4886" s="219"/>
      <c r="E4886" s="208" t="str">
        <f xml:space="preserve"> Calc!E$1818</f>
        <v xml:space="preserve">Ofwat - PR24 Totex costs revenue adjustment not eligible for tax uplift in 2027-28 CPIH FYA prices (ADDN2) </v>
      </c>
      <c r="F4886" s="209">
        <f xml:space="preserve"> Calc!F$1818</f>
        <v>0</v>
      </c>
      <c r="G4886" s="208" t="str">
        <f xml:space="preserve"> Calc!G$1818</f>
        <v>£m</v>
      </c>
      <c r="H4886" s="209"/>
    </row>
    <row r="4887" spans="1:8" s="208" customFormat="1" hidden="1" outlineLevel="2" x14ac:dyDescent="0.2">
      <c r="A4887" s="217"/>
      <c r="B4887" s="217"/>
      <c r="C4887" s="218"/>
      <c r="D4887" s="219"/>
      <c r="E4887" s="208" t="str">
        <f xml:space="preserve"> Calc!E$1819</f>
        <v xml:space="preserve">Ofwat - PR24 Totex costs revenue adjustment not eligible for tax uplift in 2027-28 CPIH FYA prices (Residential retail) </v>
      </c>
      <c r="F4887" s="209">
        <f xml:space="preserve"> Calc!F$1819</f>
        <v>0</v>
      </c>
      <c r="G4887" s="208" t="str">
        <f xml:space="preserve"> Calc!G$1819</f>
        <v>£m</v>
      </c>
      <c r="H4887" s="209"/>
    </row>
    <row r="4888" spans="1:8" s="208" customFormat="1" hidden="1" outlineLevel="2" x14ac:dyDescent="0.2">
      <c r="A4888" s="217"/>
      <c r="B4888" s="217"/>
      <c r="C4888" s="218"/>
      <c r="D4888" s="219"/>
      <c r="E4888" s="208" t="str">
        <f xml:space="preserve"> Calc!E$1820</f>
        <v xml:space="preserve">Ofwat - PR24 Totex costs revenue adjustment not eligible for tax uplift in 2027-28 CPIH FYA prices (Business retail) </v>
      </c>
      <c r="F4888" s="209">
        <f xml:space="preserve"> Calc!F$1820</f>
        <v>0</v>
      </c>
      <c r="G4888" s="208" t="str">
        <f xml:space="preserve"> Calc!G$1820</f>
        <v>£m</v>
      </c>
      <c r="H4888" s="209"/>
    </row>
    <row r="4889" spans="1:8" hidden="1" outlineLevel="2" x14ac:dyDescent="0.2">
      <c r="A4889" s="3"/>
      <c r="B4889" s="3"/>
      <c r="C4889" s="10"/>
      <c r="D4889" s="11"/>
      <c r="E4889" s="211" t="s">
        <v>435</v>
      </c>
      <c r="F4889" s="212">
        <f xml:space="preserve"> INDEX( $F$4881:$F$4888,MATCH("*(Business retail)*", $E$4881:$E$4888,0 ))</f>
        <v>0</v>
      </c>
      <c r="G4889" s="211" t="s">
        <v>199</v>
      </c>
      <c r="H4889" s="4"/>
    </row>
    <row r="4890" spans="1:8" hidden="1" outlineLevel="2" x14ac:dyDescent="0.2"/>
    <row r="4891" spans="1:8" hidden="1" outlineLevel="2" x14ac:dyDescent="0.2"/>
    <row r="4892" spans="1:8" hidden="1" outlineLevel="2" x14ac:dyDescent="0.2">
      <c r="B4892" s="33" t="s">
        <v>2325</v>
      </c>
    </row>
    <row r="4893" spans="1:8" s="208" customFormat="1" hidden="1" outlineLevel="2" x14ac:dyDescent="0.2">
      <c r="A4893" s="217"/>
      <c r="B4893" s="217"/>
      <c r="C4893" s="218"/>
      <c r="D4893" s="219"/>
      <c r="E4893" s="208" t="str">
        <f xml:space="preserve"> Calc!E$1840</f>
        <v xml:space="preserve">Ofwat - PR24 Tax revenue adjustment not eligible for tax uplift in 2027-28 CPIH FYA prices (WR) </v>
      </c>
      <c r="F4893" s="209">
        <f xml:space="preserve"> Calc!F$1840</f>
        <v>0</v>
      </c>
      <c r="G4893" s="208" t="str">
        <f xml:space="preserve"> Calc!G$1840</f>
        <v>£m</v>
      </c>
      <c r="H4893" s="209"/>
    </row>
    <row r="4894" spans="1:8" s="208" customFormat="1" hidden="1" outlineLevel="2" x14ac:dyDescent="0.2">
      <c r="A4894" s="217"/>
      <c r="B4894" s="217"/>
      <c r="C4894" s="218"/>
      <c r="D4894" s="219"/>
      <c r="E4894" s="208" t="str">
        <f xml:space="preserve"> Calc!E$1841</f>
        <v xml:space="preserve">Ofwat - PR24 Tax revenue adjustment not eligible for tax uplift in 2027-28 CPIH FYA prices (WN) </v>
      </c>
      <c r="F4894" s="209">
        <f xml:space="preserve"> Calc!F$1841</f>
        <v>0</v>
      </c>
      <c r="G4894" s="208" t="str">
        <f xml:space="preserve"> Calc!G$1841</f>
        <v>£m</v>
      </c>
      <c r="H4894" s="209"/>
    </row>
    <row r="4895" spans="1:8" s="208" customFormat="1" hidden="1" outlineLevel="2" x14ac:dyDescent="0.2">
      <c r="A4895" s="217"/>
      <c r="B4895" s="217"/>
      <c r="C4895" s="218"/>
      <c r="D4895" s="219"/>
      <c r="E4895" s="208" t="str">
        <f xml:space="preserve"> Calc!E$1842</f>
        <v xml:space="preserve">Ofwat - PR24 Tax revenue adjustment not eligible for tax uplift in 2027-28 CPIH FYA prices (WWN) </v>
      </c>
      <c r="F4895" s="209">
        <f xml:space="preserve"> Calc!F$1842</f>
        <v>0</v>
      </c>
      <c r="G4895" s="208" t="str">
        <f xml:space="preserve"> Calc!G$1842</f>
        <v>£m</v>
      </c>
      <c r="H4895" s="209"/>
    </row>
    <row r="4896" spans="1:8" s="208" customFormat="1" hidden="1" outlineLevel="2" x14ac:dyDescent="0.2">
      <c r="A4896" s="217"/>
      <c r="B4896" s="217"/>
      <c r="C4896" s="218"/>
      <c r="D4896" s="219"/>
      <c r="E4896" s="208" t="str">
        <f xml:space="preserve"> Calc!E$1843</f>
        <v xml:space="preserve">Ofwat - PR24 Tax revenue adjustment not eligible for tax uplift in 2027-28 CPIH FYA prices (BR) </v>
      </c>
      <c r="F4896" s="209">
        <f xml:space="preserve"> Calc!F$1843</f>
        <v>0</v>
      </c>
      <c r="G4896" s="208" t="str">
        <f xml:space="preserve"> Calc!G$1843</f>
        <v>£m</v>
      </c>
      <c r="H4896" s="209"/>
    </row>
    <row r="4897" spans="1:8" s="208" customFormat="1" hidden="1" outlineLevel="2" x14ac:dyDescent="0.2">
      <c r="A4897" s="217"/>
      <c r="B4897" s="217"/>
      <c r="C4897" s="218"/>
      <c r="D4897" s="219"/>
      <c r="E4897" s="208" t="str">
        <f xml:space="preserve"> Calc!E$1844</f>
        <v xml:space="preserve">Ofwat - PR24 Tax revenue adjustment not eligible for tax uplift in 2027-28 CPIH FYA prices (ADDN1) </v>
      </c>
      <c r="F4897" s="209">
        <f xml:space="preserve"> Calc!F$1844</f>
        <v>0</v>
      </c>
      <c r="G4897" s="208" t="str">
        <f xml:space="preserve"> Calc!G$1844</f>
        <v>£m</v>
      </c>
      <c r="H4897" s="209"/>
    </row>
    <row r="4898" spans="1:8" s="208" customFormat="1" hidden="1" outlineLevel="2" x14ac:dyDescent="0.2">
      <c r="A4898" s="217"/>
      <c r="B4898" s="217"/>
      <c r="C4898" s="218"/>
      <c r="D4898" s="219"/>
      <c r="E4898" s="208" t="str">
        <f xml:space="preserve"> Calc!E$1845</f>
        <v xml:space="preserve">Ofwat - PR24 Tax revenue adjustment not eligible for tax uplift in 2027-28 CPIH FYA prices (ADDN2) </v>
      </c>
      <c r="F4898" s="209">
        <f xml:space="preserve"> Calc!F$1845</f>
        <v>0</v>
      </c>
      <c r="G4898" s="208" t="str">
        <f xml:space="preserve"> Calc!G$1845</f>
        <v>£m</v>
      </c>
      <c r="H4898" s="209"/>
    </row>
    <row r="4899" spans="1:8" s="208" customFormat="1" hidden="1" outlineLevel="2" x14ac:dyDescent="0.2">
      <c r="A4899" s="217"/>
      <c r="B4899" s="217"/>
      <c r="C4899" s="218"/>
      <c r="D4899" s="219"/>
      <c r="E4899" s="208" t="str">
        <f xml:space="preserve"> Calc!E$1846</f>
        <v xml:space="preserve">Ofwat - PR24 Tax revenue adjustment not eligible for tax uplift in 2027-28 CPIH FYA prices (Residential retail) </v>
      </c>
      <c r="F4899" s="209">
        <f xml:space="preserve"> Calc!F$1846</f>
        <v>0</v>
      </c>
      <c r="G4899" s="208" t="str">
        <f xml:space="preserve"> Calc!G$1846</f>
        <v>£m</v>
      </c>
      <c r="H4899" s="209"/>
    </row>
    <row r="4900" spans="1:8" s="208" customFormat="1" hidden="1" outlineLevel="2" x14ac:dyDescent="0.2">
      <c r="A4900" s="217"/>
      <c r="B4900" s="217"/>
      <c r="C4900" s="218"/>
      <c r="D4900" s="219"/>
      <c r="E4900" s="208" t="str">
        <f xml:space="preserve"> Calc!E$1847</f>
        <v xml:space="preserve">Ofwat - PR24 Tax revenue adjustment not eligible for tax uplift in 2027-28 CPIH FYA prices (Business retail) </v>
      </c>
      <c r="F4900" s="209">
        <f xml:space="preserve"> Calc!F$1847</f>
        <v>0</v>
      </c>
      <c r="G4900" s="208" t="str">
        <f xml:space="preserve"> Calc!G$1847</f>
        <v>£m</v>
      </c>
      <c r="H4900" s="209"/>
    </row>
    <row r="4901" spans="1:8" hidden="1" outlineLevel="2" x14ac:dyDescent="0.2">
      <c r="A4901" s="3"/>
      <c r="B4901" s="3"/>
      <c r="C4901" s="10"/>
      <c r="D4901" s="11"/>
      <c r="E4901" s="211" t="s">
        <v>2325</v>
      </c>
      <c r="F4901" s="212">
        <f xml:space="preserve"> INDEX( $F$4893:$F$4900,MATCH("*(Business retail)*", $E$4893:$E$4900,0 ))</f>
        <v>0</v>
      </c>
      <c r="G4901" s="211" t="s">
        <v>199</v>
      </c>
      <c r="H4901" s="4"/>
    </row>
    <row r="4902" spans="1:8" hidden="1" outlineLevel="2" x14ac:dyDescent="0.2"/>
    <row r="4903" spans="1:8" hidden="1" outlineLevel="2" x14ac:dyDescent="0.2"/>
    <row r="4904" spans="1:8" hidden="1" outlineLevel="2" x14ac:dyDescent="0.2">
      <c r="B4904" s="33" t="s">
        <v>1391</v>
      </c>
    </row>
    <row r="4905" spans="1:8" s="208" customFormat="1" hidden="1" outlineLevel="2" x14ac:dyDescent="0.2">
      <c r="A4905" s="217"/>
      <c r="B4905" s="217"/>
      <c r="C4905" s="218"/>
      <c r="D4905" s="219"/>
      <c r="E4905" s="208" t="str">
        <f xml:space="preserve"> Calc!E$1867</f>
        <v xml:space="preserve">Ofwat - PR24 Real price effects revenue adjustment not eligible for tax uplift in 2027-28 CPIH FYA prices (WR) </v>
      </c>
      <c r="F4905" s="209">
        <f xml:space="preserve"> Calc!F$1867</f>
        <v>0</v>
      </c>
      <c r="G4905" s="208" t="str">
        <f xml:space="preserve"> Calc!G$1867</f>
        <v>£m</v>
      </c>
      <c r="H4905" s="209"/>
    </row>
    <row r="4906" spans="1:8" s="208" customFormat="1" hidden="1" outlineLevel="2" x14ac:dyDescent="0.2">
      <c r="A4906" s="217"/>
      <c r="B4906" s="217"/>
      <c r="C4906" s="218"/>
      <c r="D4906" s="219"/>
      <c r="E4906" s="208" t="str">
        <f xml:space="preserve"> Calc!E$1868</f>
        <v xml:space="preserve">Ofwat - PR24 Real price effects revenue adjustment not eligible for tax uplift in 2027-28 CPIH FYA prices (WN) </v>
      </c>
      <c r="F4906" s="209">
        <f xml:space="preserve"> Calc!F$1868</f>
        <v>0</v>
      </c>
      <c r="G4906" s="208" t="str">
        <f xml:space="preserve"> Calc!G$1868</f>
        <v>£m</v>
      </c>
      <c r="H4906" s="209"/>
    </row>
    <row r="4907" spans="1:8" s="208" customFormat="1" hidden="1" outlineLevel="2" x14ac:dyDescent="0.2">
      <c r="A4907" s="217"/>
      <c r="B4907" s="217"/>
      <c r="C4907" s="218"/>
      <c r="D4907" s="219"/>
      <c r="E4907" s="208" t="str">
        <f xml:space="preserve"> Calc!E$1869</f>
        <v xml:space="preserve">Ofwat - PR24 Real price effects revenue adjustment not eligible for tax uplift in 2027-28 CPIH FYA prices (WWN) </v>
      </c>
      <c r="F4907" s="209">
        <f xml:space="preserve"> Calc!F$1869</f>
        <v>0</v>
      </c>
      <c r="G4907" s="208" t="str">
        <f xml:space="preserve"> Calc!G$1869</f>
        <v>£m</v>
      </c>
      <c r="H4907" s="209"/>
    </row>
    <row r="4908" spans="1:8" s="208" customFormat="1" hidden="1" outlineLevel="2" x14ac:dyDescent="0.2">
      <c r="A4908" s="217"/>
      <c r="B4908" s="217"/>
      <c r="C4908" s="218"/>
      <c r="D4908" s="219"/>
      <c r="E4908" s="208" t="str">
        <f xml:space="preserve"> Calc!E$1870</f>
        <v xml:space="preserve">Ofwat - PR24 Real price effects revenue adjustment not eligible for tax uplift in 2027-28 CPIH FYA prices (BR) </v>
      </c>
      <c r="F4908" s="209">
        <f xml:space="preserve"> Calc!F$1870</f>
        <v>0</v>
      </c>
      <c r="G4908" s="208" t="str">
        <f xml:space="preserve"> Calc!G$1870</f>
        <v>£m</v>
      </c>
      <c r="H4908" s="209"/>
    </row>
    <row r="4909" spans="1:8" s="208" customFormat="1" hidden="1" outlineLevel="2" x14ac:dyDescent="0.2">
      <c r="A4909" s="217"/>
      <c r="B4909" s="217"/>
      <c r="C4909" s="218"/>
      <c r="D4909" s="219"/>
      <c r="E4909" s="208" t="str">
        <f xml:space="preserve"> Calc!E$1871</f>
        <v xml:space="preserve">Ofwat - PR24 Real price effects revenue adjustment not eligible for tax uplift in 2027-28 CPIH FYA prices (ADDN1) </v>
      </c>
      <c r="F4909" s="209">
        <f xml:space="preserve"> Calc!F$1871</f>
        <v>0</v>
      </c>
      <c r="G4909" s="208" t="str">
        <f xml:space="preserve"> Calc!G$1871</f>
        <v>£m</v>
      </c>
      <c r="H4909" s="209"/>
    </row>
    <row r="4910" spans="1:8" s="208" customFormat="1" hidden="1" outlineLevel="2" x14ac:dyDescent="0.2">
      <c r="A4910" s="217"/>
      <c r="B4910" s="217"/>
      <c r="C4910" s="218"/>
      <c r="D4910" s="219"/>
      <c r="E4910" s="208" t="str">
        <f xml:space="preserve"> Calc!E$1872</f>
        <v xml:space="preserve">Ofwat - PR24 Real price effects revenue adjustment not eligible for tax uplift in 2027-28 CPIH FYA prices (ADDN2) </v>
      </c>
      <c r="F4910" s="209">
        <f xml:space="preserve"> Calc!F$1872</f>
        <v>0</v>
      </c>
      <c r="G4910" s="208" t="str">
        <f xml:space="preserve"> Calc!G$1872</f>
        <v>£m</v>
      </c>
      <c r="H4910" s="209"/>
    </row>
    <row r="4911" spans="1:8" s="208" customFormat="1" hidden="1" outlineLevel="2" x14ac:dyDescent="0.2">
      <c r="A4911" s="217"/>
      <c r="B4911" s="217"/>
      <c r="C4911" s="218"/>
      <c r="D4911" s="219"/>
      <c r="E4911" s="208" t="str">
        <f xml:space="preserve"> Calc!E$1873</f>
        <v xml:space="preserve">Ofwat - PR24 Real price effects revenue adjustment not eligible for tax uplift in 2027-28 CPIH FYA prices (Residential retail) </v>
      </c>
      <c r="F4911" s="209">
        <f xml:space="preserve"> Calc!F$1873</f>
        <v>0</v>
      </c>
      <c r="G4911" s="208" t="str">
        <f xml:space="preserve"> Calc!G$1873</f>
        <v>£m</v>
      </c>
      <c r="H4911" s="209"/>
    </row>
    <row r="4912" spans="1:8" s="208" customFormat="1" hidden="1" outlineLevel="2" x14ac:dyDescent="0.2">
      <c r="A4912" s="217"/>
      <c r="B4912" s="217"/>
      <c r="C4912" s="218"/>
      <c r="D4912" s="219"/>
      <c r="E4912" s="208" t="str">
        <f xml:space="preserve"> Calc!E$1874</f>
        <v xml:space="preserve">Ofwat - PR24 Real price effects revenue adjustment not eligible for tax uplift in 2027-28 CPIH FYA prices (Business retail) </v>
      </c>
      <c r="F4912" s="209">
        <f xml:space="preserve"> Calc!F$1874</f>
        <v>0</v>
      </c>
      <c r="G4912" s="208" t="str">
        <f xml:space="preserve"> Calc!G$1874</f>
        <v>£m</v>
      </c>
      <c r="H4912" s="209"/>
    </row>
    <row r="4913" spans="1:8" hidden="1" outlineLevel="2" x14ac:dyDescent="0.2">
      <c r="A4913" s="3"/>
      <c r="B4913" s="3"/>
      <c r="C4913" s="10"/>
      <c r="D4913" s="11"/>
      <c r="E4913" s="211" t="s">
        <v>1391</v>
      </c>
      <c r="F4913" s="212">
        <f xml:space="preserve"> INDEX( $F$4905:$F$4912,MATCH("*(Business retail)*", $E$4905:$E$4912,0 ))</f>
        <v>0</v>
      </c>
      <c r="G4913" s="211" t="s">
        <v>199</v>
      </c>
      <c r="H4913" s="4"/>
    </row>
    <row r="4914" spans="1:8" hidden="1" outlineLevel="2" x14ac:dyDescent="0.2"/>
    <row r="4915" spans="1:8" hidden="1" outlineLevel="2" x14ac:dyDescent="0.2"/>
    <row r="4916" spans="1:8" hidden="1" outlineLevel="2" x14ac:dyDescent="0.2">
      <c r="B4916" s="33" t="s">
        <v>967</v>
      </c>
    </row>
    <row r="4917" spans="1:8" s="208" customFormat="1" hidden="1" outlineLevel="2" x14ac:dyDescent="0.2">
      <c r="A4917" s="217"/>
      <c r="B4917" s="217"/>
      <c r="C4917" s="218"/>
      <c r="D4917" s="219"/>
      <c r="E4917" s="208" t="str">
        <f xml:space="preserve"> Calc!E$1894</f>
        <v xml:space="preserve">Ofwat - PR24 Major projects revenue adjustment not eligible for tax uplift in 2027-28 CPIH FYA prices (WR) </v>
      </c>
      <c r="F4917" s="209">
        <f xml:space="preserve"> Calc!F$1894</f>
        <v>0</v>
      </c>
      <c r="G4917" s="208" t="str">
        <f xml:space="preserve"> Calc!G$1894</f>
        <v>£m</v>
      </c>
      <c r="H4917" s="209"/>
    </row>
    <row r="4918" spans="1:8" s="208" customFormat="1" hidden="1" outlineLevel="2" x14ac:dyDescent="0.2">
      <c r="A4918" s="217"/>
      <c r="B4918" s="217"/>
      <c r="C4918" s="218"/>
      <c r="D4918" s="219"/>
      <c r="E4918" s="208" t="str">
        <f xml:space="preserve"> Calc!E$1895</f>
        <v xml:space="preserve">Ofwat - PR24 Major projects revenue adjustment not eligible for tax uplift in 2027-28 CPIH FYA prices (WN) </v>
      </c>
      <c r="F4918" s="209">
        <f xml:space="preserve"> Calc!F$1895</f>
        <v>0</v>
      </c>
      <c r="G4918" s="208" t="str">
        <f xml:space="preserve"> Calc!G$1895</f>
        <v>£m</v>
      </c>
      <c r="H4918" s="209"/>
    </row>
    <row r="4919" spans="1:8" s="208" customFormat="1" hidden="1" outlineLevel="2" x14ac:dyDescent="0.2">
      <c r="A4919" s="217"/>
      <c r="B4919" s="217"/>
      <c r="C4919" s="218"/>
      <c r="D4919" s="219"/>
      <c r="E4919" s="208" t="str">
        <f xml:space="preserve"> Calc!E$1896</f>
        <v xml:space="preserve">Ofwat - PR24 Major projects revenue adjustment not eligible for tax uplift in 2027-28 CPIH FYA prices (WWN) </v>
      </c>
      <c r="F4919" s="209">
        <f xml:space="preserve"> Calc!F$1896</f>
        <v>0</v>
      </c>
      <c r="G4919" s="208" t="str">
        <f xml:space="preserve"> Calc!G$1896</f>
        <v>£m</v>
      </c>
      <c r="H4919" s="209"/>
    </row>
    <row r="4920" spans="1:8" s="208" customFormat="1" hidden="1" outlineLevel="2" x14ac:dyDescent="0.2">
      <c r="A4920" s="217"/>
      <c r="B4920" s="217"/>
      <c r="C4920" s="218"/>
      <c r="D4920" s="219"/>
      <c r="E4920" s="208" t="str">
        <f xml:space="preserve"> Calc!E$1897</f>
        <v xml:space="preserve">Ofwat - PR24 Major projects revenue adjustment not eligible for tax uplift in 2027-28 CPIH FYA prices (BR) </v>
      </c>
      <c r="F4920" s="209">
        <f xml:space="preserve"> Calc!F$1897</f>
        <v>0</v>
      </c>
      <c r="G4920" s="208" t="str">
        <f xml:space="preserve"> Calc!G$1897</f>
        <v>£m</v>
      </c>
      <c r="H4920" s="209"/>
    </row>
    <row r="4921" spans="1:8" s="208" customFormat="1" hidden="1" outlineLevel="2" x14ac:dyDescent="0.2">
      <c r="A4921" s="217"/>
      <c r="B4921" s="217"/>
      <c r="C4921" s="218"/>
      <c r="D4921" s="219"/>
      <c r="E4921" s="208" t="str">
        <f xml:space="preserve"> Calc!E$1898</f>
        <v xml:space="preserve">Ofwat - PR24 Major projects revenue adjustment not eligible for tax uplift in 2027-28 CPIH FYA prices (ADDN1) </v>
      </c>
      <c r="F4921" s="209">
        <f xml:space="preserve"> Calc!F$1898</f>
        <v>0</v>
      </c>
      <c r="G4921" s="208" t="str">
        <f xml:space="preserve"> Calc!G$1898</f>
        <v>£m</v>
      </c>
      <c r="H4921" s="209"/>
    </row>
    <row r="4922" spans="1:8" s="208" customFormat="1" hidden="1" outlineLevel="2" x14ac:dyDescent="0.2">
      <c r="A4922" s="217"/>
      <c r="B4922" s="217"/>
      <c r="C4922" s="218"/>
      <c r="D4922" s="219"/>
      <c r="E4922" s="208" t="str">
        <f xml:space="preserve"> Calc!E$1899</f>
        <v xml:space="preserve">Ofwat - PR24 Major projects revenue adjustment not eligible for tax uplift in 2027-28 CPIH FYA prices (ADDN2) </v>
      </c>
      <c r="F4922" s="209">
        <f xml:space="preserve"> Calc!F$1899</f>
        <v>0</v>
      </c>
      <c r="G4922" s="208" t="str">
        <f xml:space="preserve"> Calc!G$1899</f>
        <v>£m</v>
      </c>
      <c r="H4922" s="209"/>
    </row>
    <row r="4923" spans="1:8" s="208" customFormat="1" hidden="1" outlineLevel="2" x14ac:dyDescent="0.2">
      <c r="A4923" s="217"/>
      <c r="B4923" s="217"/>
      <c r="C4923" s="218"/>
      <c r="D4923" s="219"/>
      <c r="E4923" s="208" t="str">
        <f xml:space="preserve"> Calc!E$1900</f>
        <v xml:space="preserve">Ofwat - PR24 Major projects revenue adjustment not eligible for tax uplift in 2027-28 CPIH FYA prices (Residential retail) </v>
      </c>
      <c r="F4923" s="209">
        <f xml:space="preserve"> Calc!F$1900</f>
        <v>0</v>
      </c>
      <c r="G4923" s="208" t="str">
        <f xml:space="preserve"> Calc!G$1900</f>
        <v>£m</v>
      </c>
      <c r="H4923" s="209"/>
    </row>
    <row r="4924" spans="1:8" s="208" customFormat="1" hidden="1" outlineLevel="2" x14ac:dyDescent="0.2">
      <c r="A4924" s="217"/>
      <c r="B4924" s="217"/>
      <c r="C4924" s="218"/>
      <c r="D4924" s="219"/>
      <c r="E4924" s="208" t="str">
        <f xml:space="preserve"> Calc!E$1901</f>
        <v xml:space="preserve">Ofwat - PR24 Major projects revenue adjustment not eligible for tax uplift in 2027-28 CPIH FYA prices (Business retail) </v>
      </c>
      <c r="F4924" s="209">
        <f xml:space="preserve"> Calc!F$1901</f>
        <v>0</v>
      </c>
      <c r="G4924" s="208" t="str">
        <f xml:space="preserve"> Calc!G$1901</f>
        <v>£m</v>
      </c>
      <c r="H4924" s="209"/>
    </row>
    <row r="4925" spans="1:8" hidden="1" outlineLevel="2" x14ac:dyDescent="0.2">
      <c r="A4925" s="3"/>
      <c r="B4925" s="3"/>
      <c r="C4925" s="10"/>
      <c r="D4925" s="11"/>
      <c r="E4925" s="211" t="s">
        <v>967</v>
      </c>
      <c r="F4925" s="212">
        <f xml:space="preserve"> INDEX( $F$4917:$F$4924,MATCH("*(Business retail)*", $E$4917:$E$4924,0 ))</f>
        <v>0</v>
      </c>
      <c r="G4925" s="211" t="s">
        <v>199</v>
      </c>
      <c r="H4925" s="4"/>
    </row>
    <row r="4926" spans="1:8" hidden="1" outlineLevel="2" x14ac:dyDescent="0.2"/>
    <row r="4927" spans="1:8" hidden="1" outlineLevel="2" x14ac:dyDescent="0.2"/>
    <row r="4928" spans="1:8" hidden="1" outlineLevel="2" x14ac:dyDescent="0.2">
      <c r="B4928" s="33" t="s">
        <v>3081</v>
      </c>
    </row>
    <row r="4929" spans="1:8" s="208" customFormat="1" hidden="1" outlineLevel="2" x14ac:dyDescent="0.2">
      <c r="A4929" s="217"/>
      <c r="B4929" s="217"/>
      <c r="C4929" s="218"/>
      <c r="D4929" s="219"/>
      <c r="E4929" s="208" t="str">
        <f xml:space="preserve"> Calc!E$1921</f>
        <v xml:space="preserve">Ofwat - PR24 Cost change process revenue adjustment not eligible for tax uplift in 2027-28 CPIH FYA prices (WR) </v>
      </c>
      <c r="F4929" s="209">
        <f xml:space="preserve"> Calc!F$1921</f>
        <v>0</v>
      </c>
      <c r="G4929" s="208" t="str">
        <f xml:space="preserve"> Calc!G$1921</f>
        <v>£m</v>
      </c>
      <c r="H4929" s="209"/>
    </row>
    <row r="4930" spans="1:8" s="208" customFormat="1" hidden="1" outlineLevel="2" x14ac:dyDescent="0.2">
      <c r="A4930" s="217"/>
      <c r="B4930" s="217"/>
      <c r="C4930" s="218"/>
      <c r="D4930" s="219"/>
      <c r="E4930" s="208" t="str">
        <f xml:space="preserve"> Calc!E$1922</f>
        <v xml:space="preserve">Ofwat - PR24 Cost change process revenue adjustment not eligible for tax uplift in 2027-28 CPIH FYA prices (WN) </v>
      </c>
      <c r="F4930" s="209">
        <f xml:space="preserve"> Calc!F$1922</f>
        <v>0</v>
      </c>
      <c r="G4930" s="208" t="str">
        <f xml:space="preserve"> Calc!G$1922</f>
        <v>£m</v>
      </c>
      <c r="H4930" s="209"/>
    </row>
    <row r="4931" spans="1:8" s="208" customFormat="1" hidden="1" outlineLevel="2" x14ac:dyDescent="0.2">
      <c r="A4931" s="217"/>
      <c r="B4931" s="217"/>
      <c r="C4931" s="218"/>
      <c r="D4931" s="219"/>
      <c r="E4931" s="208" t="str">
        <f xml:space="preserve"> Calc!E$1923</f>
        <v xml:space="preserve">Ofwat - PR24 Cost change process revenue adjustment not eligible for tax uplift in 2027-28 CPIH FYA prices (WWN) </v>
      </c>
      <c r="F4931" s="209">
        <f xml:space="preserve"> Calc!F$1923</f>
        <v>0</v>
      </c>
      <c r="G4931" s="208" t="str">
        <f xml:space="preserve"> Calc!G$1923</f>
        <v>£m</v>
      </c>
      <c r="H4931" s="209"/>
    </row>
    <row r="4932" spans="1:8" s="208" customFormat="1" hidden="1" outlineLevel="2" x14ac:dyDescent="0.2">
      <c r="A4932" s="217"/>
      <c r="B4932" s="217"/>
      <c r="C4932" s="218"/>
      <c r="D4932" s="219"/>
      <c r="E4932" s="208" t="str">
        <f xml:space="preserve"> Calc!E$1924</f>
        <v xml:space="preserve">Ofwat - PR24 Cost change process revenue adjustment not eligible for tax uplift in 2027-28 CPIH FYA prices (BR) </v>
      </c>
      <c r="F4932" s="209">
        <f xml:space="preserve"> Calc!F$1924</f>
        <v>0</v>
      </c>
      <c r="G4932" s="208" t="str">
        <f xml:space="preserve"> Calc!G$1924</f>
        <v>£m</v>
      </c>
      <c r="H4932" s="209"/>
    </row>
    <row r="4933" spans="1:8" s="208" customFormat="1" hidden="1" outlineLevel="2" x14ac:dyDescent="0.2">
      <c r="A4933" s="217"/>
      <c r="B4933" s="217"/>
      <c r="C4933" s="218"/>
      <c r="D4933" s="219"/>
      <c r="E4933" s="208" t="str">
        <f xml:space="preserve"> Calc!E$1925</f>
        <v xml:space="preserve">Ofwat - PR24 Cost change process revenue adjustment not eligible for tax uplift in 2027-28 CPIH FYA prices (ADDN1) </v>
      </c>
      <c r="F4933" s="209">
        <f xml:space="preserve"> Calc!F$1925</f>
        <v>0</v>
      </c>
      <c r="G4933" s="208" t="str">
        <f xml:space="preserve"> Calc!G$1925</f>
        <v>£m</v>
      </c>
      <c r="H4933" s="209"/>
    </row>
    <row r="4934" spans="1:8" s="208" customFormat="1" hidden="1" outlineLevel="2" x14ac:dyDescent="0.2">
      <c r="A4934" s="217"/>
      <c r="B4934" s="217"/>
      <c r="C4934" s="218"/>
      <c r="D4934" s="219"/>
      <c r="E4934" s="208" t="str">
        <f xml:space="preserve"> Calc!E$1926</f>
        <v xml:space="preserve">Ofwat - PR24 Cost change process revenue adjustment not eligible for tax uplift in 2027-28 CPIH FYA prices (ADDN2) </v>
      </c>
      <c r="F4934" s="209">
        <f xml:space="preserve"> Calc!F$1926</f>
        <v>0</v>
      </c>
      <c r="G4934" s="208" t="str">
        <f xml:space="preserve"> Calc!G$1926</f>
        <v>£m</v>
      </c>
      <c r="H4934" s="209"/>
    </row>
    <row r="4935" spans="1:8" s="208" customFormat="1" hidden="1" outlineLevel="2" x14ac:dyDescent="0.2">
      <c r="A4935" s="217"/>
      <c r="B4935" s="217"/>
      <c r="C4935" s="218"/>
      <c r="D4935" s="219"/>
      <c r="E4935" s="208" t="str">
        <f xml:space="preserve"> Calc!E$1927</f>
        <v xml:space="preserve">Ofwat - PR24 Cost change process revenue adjustment not eligible for tax uplift in 2027-28 CPIH FYA prices (Residential retail) </v>
      </c>
      <c r="F4935" s="209">
        <f xml:space="preserve"> Calc!F$1927</f>
        <v>0</v>
      </c>
      <c r="G4935" s="208" t="str">
        <f xml:space="preserve"> Calc!G$1927</f>
        <v>£m</v>
      </c>
      <c r="H4935" s="209"/>
    </row>
    <row r="4936" spans="1:8" s="208" customFormat="1" hidden="1" outlineLevel="2" x14ac:dyDescent="0.2">
      <c r="A4936" s="217"/>
      <c r="B4936" s="217"/>
      <c r="C4936" s="218"/>
      <c r="D4936" s="219"/>
      <c r="E4936" s="208" t="str">
        <f xml:space="preserve"> Calc!E$1928</f>
        <v xml:space="preserve">Ofwat - PR24 Cost change process revenue adjustment not eligible for tax uplift in 2027-28 CPIH FYA prices (Business retail) </v>
      </c>
      <c r="F4936" s="209">
        <f xml:space="preserve"> Calc!F$1928</f>
        <v>0</v>
      </c>
      <c r="G4936" s="208" t="str">
        <f xml:space="preserve"> Calc!G$1928</f>
        <v>£m</v>
      </c>
      <c r="H4936" s="209"/>
    </row>
    <row r="4937" spans="1:8" hidden="1" outlineLevel="2" x14ac:dyDescent="0.2">
      <c r="A4937" s="3"/>
      <c r="B4937" s="3"/>
      <c r="C4937" s="10"/>
      <c r="D4937" s="11"/>
      <c r="E4937" s="211" t="s">
        <v>3081</v>
      </c>
      <c r="F4937" s="212">
        <f xml:space="preserve"> INDEX( $F$4929:$F$4936,MATCH("*(Business retail)*", $E$4929:$E$4936,0 ))</f>
        <v>0</v>
      </c>
      <c r="G4937" s="211" t="s">
        <v>199</v>
      </c>
      <c r="H4937" s="4"/>
    </row>
    <row r="4938" spans="1:8" hidden="1" outlineLevel="2" x14ac:dyDescent="0.2"/>
    <row r="4939" spans="1:8" hidden="1" outlineLevel="2" x14ac:dyDescent="0.2"/>
    <row r="4940" spans="1:8" hidden="1" outlineLevel="2" x14ac:dyDescent="0.2">
      <c r="B4940" s="33" t="s">
        <v>968</v>
      </c>
    </row>
    <row r="4941" spans="1:8" s="208" customFormat="1" hidden="1" outlineLevel="2" x14ac:dyDescent="0.2">
      <c r="A4941" s="217"/>
      <c r="B4941" s="217"/>
      <c r="C4941" s="218"/>
      <c r="D4941" s="219"/>
      <c r="E4941" s="208" t="str">
        <f xml:space="preserve"> Calc!E$1975</f>
        <v xml:space="preserve">Ofwat - PR24 Innovation and water efficiency revenue adjustment not eligible for tax uplift in 2027-28 CPIH FYA prices (WR) </v>
      </c>
      <c r="F4941" s="209">
        <f xml:space="preserve"> Calc!F$1975</f>
        <v>0</v>
      </c>
      <c r="G4941" s="208" t="str">
        <f xml:space="preserve"> Calc!G$1975</f>
        <v>£m</v>
      </c>
      <c r="H4941" s="209"/>
    </row>
    <row r="4942" spans="1:8" s="208" customFormat="1" hidden="1" outlineLevel="2" x14ac:dyDescent="0.2">
      <c r="A4942" s="217"/>
      <c r="B4942" s="217"/>
      <c r="C4942" s="218"/>
      <c r="D4942" s="219"/>
      <c r="E4942" s="208" t="str">
        <f xml:space="preserve"> Calc!E$1976</f>
        <v xml:space="preserve">Ofwat - PR24 Innovation and water efficiency revenue adjustment not eligible for tax uplift in 2027-28 CPIH FYA prices (WN) </v>
      </c>
      <c r="F4942" s="209">
        <f xml:space="preserve"> Calc!F$1976</f>
        <v>0</v>
      </c>
      <c r="G4942" s="208" t="str">
        <f xml:space="preserve"> Calc!G$1976</f>
        <v>£m</v>
      </c>
      <c r="H4942" s="209"/>
    </row>
    <row r="4943" spans="1:8" s="208" customFormat="1" hidden="1" outlineLevel="2" x14ac:dyDescent="0.2">
      <c r="A4943" s="217"/>
      <c r="B4943" s="217"/>
      <c r="C4943" s="218"/>
      <c r="D4943" s="219"/>
      <c r="E4943" s="208" t="str">
        <f xml:space="preserve"> Calc!E$1977</f>
        <v xml:space="preserve">Ofwat - PR24 Innovation and water efficiency revenue adjustment not eligible for tax uplift in 2027-28 CPIH FYA prices (WWN) </v>
      </c>
      <c r="F4943" s="209">
        <f xml:space="preserve"> Calc!F$1977</f>
        <v>0</v>
      </c>
      <c r="G4943" s="208" t="str">
        <f xml:space="preserve"> Calc!G$1977</f>
        <v>£m</v>
      </c>
      <c r="H4943" s="209"/>
    </row>
    <row r="4944" spans="1:8" s="208" customFormat="1" hidden="1" outlineLevel="2" x14ac:dyDescent="0.2">
      <c r="A4944" s="217"/>
      <c r="B4944" s="217"/>
      <c r="C4944" s="218"/>
      <c r="D4944" s="219"/>
      <c r="E4944" s="208" t="str">
        <f xml:space="preserve"> Calc!E$1978</f>
        <v xml:space="preserve">Ofwat - PR24 Innovation and water efficiency revenue adjustment not eligible for tax uplift in 2027-28 CPIH FYA prices (BR) </v>
      </c>
      <c r="F4944" s="209">
        <f xml:space="preserve"> Calc!F$1978</f>
        <v>0</v>
      </c>
      <c r="G4944" s="208" t="str">
        <f xml:space="preserve"> Calc!G$1978</f>
        <v>£m</v>
      </c>
      <c r="H4944" s="209"/>
    </row>
    <row r="4945" spans="1:8" s="208" customFormat="1" hidden="1" outlineLevel="2" x14ac:dyDescent="0.2">
      <c r="A4945" s="217"/>
      <c r="B4945" s="217"/>
      <c r="C4945" s="218"/>
      <c r="D4945" s="219"/>
      <c r="E4945" s="208" t="str">
        <f xml:space="preserve"> Calc!E$1979</f>
        <v xml:space="preserve">Ofwat - PR24 Innovation and water efficiency revenue adjustment not eligible for tax uplift in 2027-28 CPIH FYA prices (ADDN1) </v>
      </c>
      <c r="F4945" s="209">
        <f xml:space="preserve"> Calc!F$1979</f>
        <v>0</v>
      </c>
      <c r="G4945" s="208" t="str">
        <f xml:space="preserve"> Calc!G$1979</f>
        <v>£m</v>
      </c>
      <c r="H4945" s="209"/>
    </row>
    <row r="4946" spans="1:8" s="208" customFormat="1" hidden="1" outlineLevel="2" x14ac:dyDescent="0.2">
      <c r="A4946" s="217"/>
      <c r="B4946" s="217"/>
      <c r="C4946" s="218"/>
      <c r="D4946" s="219"/>
      <c r="E4946" s="208" t="str">
        <f xml:space="preserve"> Calc!E$1980</f>
        <v xml:space="preserve">Ofwat - PR24 Innovation and water efficiency revenue adjustment not eligible for tax uplift in 2027-28 CPIH FYA prices (ADDN2) </v>
      </c>
      <c r="F4946" s="209">
        <f xml:space="preserve"> Calc!F$1980</f>
        <v>0</v>
      </c>
      <c r="G4946" s="208" t="str">
        <f xml:space="preserve"> Calc!G$1980</f>
        <v>£m</v>
      </c>
      <c r="H4946" s="209"/>
    </row>
    <row r="4947" spans="1:8" s="208" customFormat="1" hidden="1" outlineLevel="2" x14ac:dyDescent="0.2">
      <c r="A4947" s="217"/>
      <c r="B4947" s="217"/>
      <c r="C4947" s="218"/>
      <c r="D4947" s="219"/>
      <c r="E4947" s="208" t="str">
        <f xml:space="preserve"> Calc!E$1981</f>
        <v xml:space="preserve">Ofwat - PR24 Innovation and water efficiency revenue adjustment not eligible for tax uplift in 2027-28 CPIH FYA prices (Residential retail) </v>
      </c>
      <c r="F4947" s="209">
        <f xml:space="preserve"> Calc!F$1981</f>
        <v>0</v>
      </c>
      <c r="G4947" s="208" t="str">
        <f xml:space="preserve"> Calc!G$1981</f>
        <v>£m</v>
      </c>
      <c r="H4947" s="209"/>
    </row>
    <row r="4948" spans="1:8" s="208" customFormat="1" hidden="1" outlineLevel="2" x14ac:dyDescent="0.2">
      <c r="A4948" s="217"/>
      <c r="B4948" s="217"/>
      <c r="C4948" s="218"/>
      <c r="D4948" s="219"/>
      <c r="E4948" s="208" t="str">
        <f xml:space="preserve"> Calc!E$1982</f>
        <v xml:space="preserve">Ofwat - PR24 Innovation and water efficiency revenue adjustment not eligible for tax uplift in 2027-28 CPIH FYA prices (Business retail) </v>
      </c>
      <c r="F4948" s="209">
        <f xml:space="preserve"> Calc!F$1982</f>
        <v>0</v>
      </c>
      <c r="G4948" s="208" t="str">
        <f xml:space="preserve"> Calc!G$1982</f>
        <v>£m</v>
      </c>
      <c r="H4948" s="209"/>
    </row>
    <row r="4949" spans="1:8" hidden="1" outlineLevel="2" x14ac:dyDescent="0.2">
      <c r="A4949" s="3"/>
      <c r="B4949" s="3"/>
      <c r="C4949" s="10"/>
      <c r="D4949" s="11"/>
      <c r="E4949" s="211" t="s">
        <v>968</v>
      </c>
      <c r="F4949" s="212">
        <f xml:space="preserve"> INDEX( $F$4941:$F$4948,MATCH("*(Business retail)*", $E$4941:$E$4948,0 ))</f>
        <v>0</v>
      </c>
      <c r="G4949" s="211" t="s">
        <v>199</v>
      </c>
      <c r="H4949" s="4"/>
    </row>
    <row r="4950" spans="1:8" hidden="1" outlineLevel="2" x14ac:dyDescent="0.2"/>
    <row r="4951" spans="1:8" hidden="1" outlineLevel="2" x14ac:dyDescent="0.2"/>
    <row r="4952" spans="1:8" hidden="1" outlineLevel="2" x14ac:dyDescent="0.2">
      <c r="B4952" s="33" t="s">
        <v>969</v>
      </c>
    </row>
    <row r="4953" spans="1:8" s="208" customFormat="1" hidden="1" outlineLevel="2" x14ac:dyDescent="0.2">
      <c r="A4953" s="217"/>
      <c r="B4953" s="217"/>
      <c r="C4953" s="218"/>
      <c r="D4953" s="219"/>
      <c r="E4953" s="208" t="str">
        <f xml:space="preserve"> Calc!E$2002</f>
        <v xml:space="preserve">Ofwat - PR24 QAA revenue adjustment not eligible for tax uplift in 2027-28 CPIH FYA prices (WR) </v>
      </c>
      <c r="F4953" s="209">
        <f xml:space="preserve"> Calc!F$2002</f>
        <v>0</v>
      </c>
      <c r="G4953" s="208" t="str">
        <f xml:space="preserve"> Calc!G$2002</f>
        <v>£m</v>
      </c>
      <c r="H4953" s="209"/>
    </row>
    <row r="4954" spans="1:8" s="208" customFormat="1" hidden="1" outlineLevel="2" x14ac:dyDescent="0.2">
      <c r="A4954" s="217"/>
      <c r="B4954" s="217"/>
      <c r="C4954" s="218"/>
      <c r="D4954" s="219"/>
      <c r="E4954" s="208" t="str">
        <f xml:space="preserve"> Calc!E$2003</f>
        <v xml:space="preserve">Ofwat - PR24 QAA revenue adjustment not eligible for tax uplift in 2027-28 CPIH FYA prices (WN) </v>
      </c>
      <c r="F4954" s="209">
        <f xml:space="preserve"> Calc!F$2003</f>
        <v>0</v>
      </c>
      <c r="G4954" s="208" t="str">
        <f xml:space="preserve"> Calc!G$2003</f>
        <v>£m</v>
      </c>
      <c r="H4954" s="209"/>
    </row>
    <row r="4955" spans="1:8" s="208" customFormat="1" hidden="1" outlineLevel="2" x14ac:dyDescent="0.2">
      <c r="A4955" s="217"/>
      <c r="B4955" s="217"/>
      <c r="C4955" s="218"/>
      <c r="D4955" s="219"/>
      <c r="E4955" s="208" t="str">
        <f xml:space="preserve"> Calc!E$2004</f>
        <v xml:space="preserve">Ofwat - PR24 QAA revenue adjustment not eligible for tax uplift in 2027-28 CPIH FYA prices (WWN) </v>
      </c>
      <c r="F4955" s="209">
        <f xml:space="preserve"> Calc!F$2004</f>
        <v>0</v>
      </c>
      <c r="G4955" s="208" t="str">
        <f xml:space="preserve"> Calc!G$2004</f>
        <v>£m</v>
      </c>
      <c r="H4955" s="209"/>
    </row>
    <row r="4956" spans="1:8" s="208" customFormat="1" hidden="1" outlineLevel="2" x14ac:dyDescent="0.2">
      <c r="A4956" s="217"/>
      <c r="B4956" s="217"/>
      <c r="C4956" s="218"/>
      <c r="D4956" s="219"/>
      <c r="E4956" s="208" t="str">
        <f xml:space="preserve"> Calc!E$2005</f>
        <v xml:space="preserve">Ofwat - PR24 QAA revenue adjustment not eligible for tax uplift in 2027-28 CPIH FYA prices (BR) </v>
      </c>
      <c r="F4956" s="209">
        <f xml:space="preserve"> Calc!F$2005</f>
        <v>0</v>
      </c>
      <c r="G4956" s="208" t="str">
        <f xml:space="preserve"> Calc!G$2005</f>
        <v>£m</v>
      </c>
      <c r="H4956" s="209"/>
    </row>
    <row r="4957" spans="1:8" s="208" customFormat="1" hidden="1" outlineLevel="2" x14ac:dyDescent="0.2">
      <c r="A4957" s="217"/>
      <c r="B4957" s="217"/>
      <c r="C4957" s="218"/>
      <c r="D4957" s="219"/>
      <c r="E4957" s="208" t="str">
        <f xml:space="preserve"> Calc!E$2006</f>
        <v xml:space="preserve">Ofwat - PR24 QAA revenue adjustment not eligible for tax uplift in 2027-28 CPIH FYA prices (ADDN1) </v>
      </c>
      <c r="F4957" s="209">
        <f xml:space="preserve"> Calc!F$2006</f>
        <v>0</v>
      </c>
      <c r="G4957" s="208" t="str">
        <f xml:space="preserve"> Calc!G$2006</f>
        <v>£m</v>
      </c>
      <c r="H4957" s="209"/>
    </row>
    <row r="4958" spans="1:8" s="208" customFormat="1" hidden="1" outlineLevel="2" x14ac:dyDescent="0.2">
      <c r="A4958" s="217"/>
      <c r="B4958" s="217"/>
      <c r="C4958" s="218"/>
      <c r="D4958" s="219"/>
      <c r="E4958" s="208" t="str">
        <f xml:space="preserve"> Calc!E$2007</f>
        <v xml:space="preserve">Ofwat - PR24 QAA revenue adjustment not eligible for tax uplift in 2027-28 CPIH FYA prices (ADDN2) </v>
      </c>
      <c r="F4958" s="209">
        <f xml:space="preserve"> Calc!F$2007</f>
        <v>0</v>
      </c>
      <c r="G4958" s="208" t="str">
        <f xml:space="preserve"> Calc!G$2007</f>
        <v>£m</v>
      </c>
      <c r="H4958" s="209"/>
    </row>
    <row r="4959" spans="1:8" s="208" customFormat="1" hidden="1" outlineLevel="2" x14ac:dyDescent="0.2">
      <c r="A4959" s="217"/>
      <c r="B4959" s="217"/>
      <c r="C4959" s="218"/>
      <c r="D4959" s="219"/>
      <c r="E4959" s="208" t="str">
        <f xml:space="preserve"> Calc!E$2008</f>
        <v xml:space="preserve">Ofwat - PR24 QAA revenue adjustment not eligible for tax uplift in 2027-28 CPIH FYA prices (Residential retail) </v>
      </c>
      <c r="F4959" s="209">
        <f xml:space="preserve"> Calc!F$2008</f>
        <v>0</v>
      </c>
      <c r="G4959" s="208" t="str">
        <f xml:space="preserve"> Calc!G$2008</f>
        <v>£m</v>
      </c>
      <c r="H4959" s="209"/>
    </row>
    <row r="4960" spans="1:8" s="208" customFormat="1" hidden="1" outlineLevel="2" x14ac:dyDescent="0.2">
      <c r="A4960" s="217"/>
      <c r="B4960" s="217"/>
      <c r="C4960" s="218"/>
      <c r="D4960" s="219"/>
      <c r="E4960" s="208" t="str">
        <f xml:space="preserve"> Calc!E$2009</f>
        <v xml:space="preserve">Ofwat - PR24 QAA revenue adjustment not eligible for tax uplift in 2027-28 CPIH FYA prices (Business retail) </v>
      </c>
      <c r="F4960" s="209">
        <f xml:space="preserve"> Calc!F$2009</f>
        <v>0</v>
      </c>
      <c r="G4960" s="208" t="str">
        <f xml:space="preserve"> Calc!G$2009</f>
        <v>£m</v>
      </c>
      <c r="H4960" s="209"/>
    </row>
    <row r="4961" spans="1:8" hidden="1" outlineLevel="2" x14ac:dyDescent="0.2">
      <c r="A4961" s="3"/>
      <c r="B4961" s="3"/>
      <c r="C4961" s="10"/>
      <c r="D4961" s="11"/>
      <c r="E4961" s="211" t="s">
        <v>969</v>
      </c>
      <c r="F4961" s="212">
        <f xml:space="preserve"> INDEX( $F$4953:$F$4960,MATCH("*(Business retail)*", $E$4953:$E$4960,0 ))</f>
        <v>0</v>
      </c>
      <c r="G4961" s="211" t="s">
        <v>199</v>
      </c>
      <c r="H4961" s="4"/>
    </row>
    <row r="4962" spans="1:8" hidden="1" outlineLevel="2" x14ac:dyDescent="0.2"/>
    <row r="4963" spans="1:8" hidden="1" outlineLevel="2" x14ac:dyDescent="0.2"/>
    <row r="4964" spans="1:8" hidden="1" outlineLevel="2" x14ac:dyDescent="0.2">
      <c r="B4964" s="33" t="s">
        <v>1598</v>
      </c>
    </row>
    <row r="4965" spans="1:8" s="208" customFormat="1" hidden="1" outlineLevel="2" x14ac:dyDescent="0.2">
      <c r="A4965" s="217"/>
      <c r="B4965" s="217"/>
      <c r="C4965" s="218"/>
      <c r="D4965" s="219"/>
      <c r="E4965" s="208" t="str">
        <f xml:space="preserve"> Calc!E$2029</f>
        <v xml:space="preserve">Ofwat - Other revenue adjustment not eligible for tax uplift in 2027-28 CPIH FYA prices (WR) </v>
      </c>
      <c r="F4965" s="209">
        <f xml:space="preserve"> Calc!F$2029</f>
        <v>0</v>
      </c>
      <c r="G4965" s="208" t="str">
        <f xml:space="preserve"> Calc!G$2029</f>
        <v>£m</v>
      </c>
      <c r="H4965" s="209"/>
    </row>
    <row r="4966" spans="1:8" s="208" customFormat="1" hidden="1" outlineLevel="2" x14ac:dyDescent="0.2">
      <c r="A4966" s="217"/>
      <c r="B4966" s="217"/>
      <c r="C4966" s="218"/>
      <c r="D4966" s="219"/>
      <c r="E4966" s="208" t="str">
        <f xml:space="preserve"> Calc!E$2030</f>
        <v xml:space="preserve">Ofwat - Other revenue adjustment not eligible for tax uplift in 2027-28 CPIH FYA prices (WN) </v>
      </c>
      <c r="F4966" s="209">
        <f xml:space="preserve"> Calc!F$2030</f>
        <v>0</v>
      </c>
      <c r="G4966" s="208" t="str">
        <f xml:space="preserve"> Calc!G$2030</f>
        <v>£m</v>
      </c>
      <c r="H4966" s="209"/>
    </row>
    <row r="4967" spans="1:8" s="208" customFormat="1" hidden="1" outlineLevel="2" x14ac:dyDescent="0.2">
      <c r="A4967" s="217"/>
      <c r="B4967" s="217"/>
      <c r="C4967" s="218"/>
      <c r="D4967" s="219"/>
      <c r="E4967" s="208" t="str">
        <f xml:space="preserve"> Calc!E$2031</f>
        <v xml:space="preserve">Ofwat - Other revenue adjustment not eligible for tax uplift in 2027-28 CPIH FYA prices (WWN) </v>
      </c>
      <c r="F4967" s="209">
        <f xml:space="preserve"> Calc!F$2031</f>
        <v>0</v>
      </c>
      <c r="G4967" s="208" t="str">
        <f xml:space="preserve"> Calc!G$2031</f>
        <v>£m</v>
      </c>
      <c r="H4967" s="209"/>
    </row>
    <row r="4968" spans="1:8" s="208" customFormat="1" hidden="1" outlineLevel="2" x14ac:dyDescent="0.2">
      <c r="A4968" s="217"/>
      <c r="B4968" s="217"/>
      <c r="C4968" s="218"/>
      <c r="D4968" s="219"/>
      <c r="E4968" s="208" t="str">
        <f xml:space="preserve"> Calc!E$2032</f>
        <v xml:space="preserve">Ofwat - Other revenue adjustment not eligible for tax uplift in 2027-28 CPIH FYA prices (BR) </v>
      </c>
      <c r="F4968" s="209">
        <f xml:space="preserve"> Calc!F$2032</f>
        <v>0</v>
      </c>
      <c r="G4968" s="208" t="str">
        <f xml:space="preserve"> Calc!G$2032</f>
        <v>£m</v>
      </c>
      <c r="H4968" s="209"/>
    </row>
    <row r="4969" spans="1:8" s="208" customFormat="1" hidden="1" outlineLevel="2" x14ac:dyDescent="0.2">
      <c r="A4969" s="217"/>
      <c r="B4969" s="217"/>
      <c r="C4969" s="218"/>
      <c r="D4969" s="219"/>
      <c r="E4969" s="208" t="str">
        <f xml:space="preserve"> Calc!E$2033</f>
        <v xml:space="preserve">Ofwat - Other revenue adjustment not eligible for tax uplift in 2027-28 CPIH FYA prices (ADDN1) </v>
      </c>
      <c r="F4969" s="209">
        <f xml:space="preserve"> Calc!F$2033</f>
        <v>0</v>
      </c>
      <c r="G4969" s="208" t="str">
        <f xml:space="preserve"> Calc!G$2033</f>
        <v>£m</v>
      </c>
      <c r="H4969" s="209"/>
    </row>
    <row r="4970" spans="1:8" s="208" customFormat="1" hidden="1" outlineLevel="2" x14ac:dyDescent="0.2">
      <c r="A4970" s="217"/>
      <c r="B4970" s="217"/>
      <c r="C4970" s="218"/>
      <c r="D4970" s="219"/>
      <c r="E4970" s="208" t="str">
        <f xml:space="preserve"> Calc!E$2034</f>
        <v xml:space="preserve">Ofwat - Other revenue adjustment not eligible for tax uplift in 2027-28 CPIH FYA prices (ADDN2) </v>
      </c>
      <c r="F4970" s="209">
        <f xml:space="preserve"> Calc!F$2034</f>
        <v>0</v>
      </c>
      <c r="G4970" s="208" t="str">
        <f xml:space="preserve"> Calc!G$2034</f>
        <v>£m</v>
      </c>
      <c r="H4970" s="209"/>
    </row>
    <row r="4971" spans="1:8" s="208" customFormat="1" hidden="1" outlineLevel="2" x14ac:dyDescent="0.2">
      <c r="A4971" s="217"/>
      <c r="B4971" s="217"/>
      <c r="C4971" s="218"/>
      <c r="D4971" s="219"/>
      <c r="E4971" s="208" t="str">
        <f xml:space="preserve"> Calc!E$2035</f>
        <v xml:space="preserve">Ofwat - Other revenue adjustment not eligible for tax uplift in 2027-28 CPIH FYA prices (Residential retail) </v>
      </c>
      <c r="F4971" s="209">
        <f xml:space="preserve"> Calc!F$2035</f>
        <v>0</v>
      </c>
      <c r="G4971" s="208" t="str">
        <f xml:space="preserve"> Calc!G$2035</f>
        <v>£m</v>
      </c>
      <c r="H4971" s="209"/>
    </row>
    <row r="4972" spans="1:8" s="208" customFormat="1" hidden="1" outlineLevel="2" x14ac:dyDescent="0.2">
      <c r="A4972" s="217"/>
      <c r="B4972" s="217"/>
      <c r="C4972" s="218"/>
      <c r="D4972" s="219"/>
      <c r="E4972" s="208" t="str">
        <f xml:space="preserve"> Calc!E$2036</f>
        <v xml:space="preserve">Ofwat - Other revenue adjustment not eligible for tax uplift in 2027-28 CPIH FYA prices (Business retail) </v>
      </c>
      <c r="F4972" s="209">
        <f xml:space="preserve"> Calc!F$2036</f>
        <v>0</v>
      </c>
      <c r="G4972" s="208" t="str">
        <f xml:space="preserve"> Calc!G$2036</f>
        <v>£m</v>
      </c>
      <c r="H4972" s="209"/>
    </row>
    <row r="4973" spans="1:8" hidden="1" outlineLevel="2" x14ac:dyDescent="0.2">
      <c r="A4973" s="3"/>
      <c r="B4973" s="3"/>
      <c r="C4973" s="10"/>
      <c r="D4973" s="11"/>
      <c r="E4973" s="211" t="s">
        <v>1598</v>
      </c>
      <c r="F4973" s="212">
        <f xml:space="preserve"> INDEX( $F$4965:$F$4972,MATCH("*(Business retail)*", $E$4965:$E$4972,0 ))</f>
        <v>0</v>
      </c>
      <c r="G4973" s="211" t="s">
        <v>199</v>
      </c>
      <c r="H4973" s="4"/>
    </row>
    <row r="4974" spans="1:8" hidden="1" outlineLevel="2" x14ac:dyDescent="0.2"/>
    <row r="4975" spans="1:8" hidden="1" outlineLevel="2" x14ac:dyDescent="0.2"/>
    <row r="4976" spans="1:8" hidden="1" outlineLevel="2" x14ac:dyDescent="0.2">
      <c r="B4976" s="33" t="s">
        <v>1784</v>
      </c>
    </row>
    <row r="4977" spans="1:8" s="208" customFormat="1" hidden="1" outlineLevel="2" x14ac:dyDescent="0.2">
      <c r="A4977" s="217"/>
      <c r="B4977" s="217"/>
      <c r="C4977" s="218"/>
      <c r="D4977" s="219"/>
      <c r="E4977" s="208" t="str">
        <f xml:space="preserve"> Calc!E$1786</f>
        <v xml:space="preserve">Ofwat - PR24 Delivery mechanism (DM) revenue adjustment not eligible for tax uplift in 2027-28 CPIH FYA prices (WR) </v>
      </c>
      <c r="F4977" s="209">
        <f xml:space="preserve"> Calc!F$1786</f>
        <v>0</v>
      </c>
      <c r="G4977" s="208" t="str">
        <f xml:space="preserve"> Calc!G$1786</f>
        <v>£m</v>
      </c>
      <c r="H4977" s="209"/>
    </row>
    <row r="4978" spans="1:8" s="208" customFormat="1" hidden="1" outlineLevel="2" x14ac:dyDescent="0.2">
      <c r="A4978" s="217"/>
      <c r="B4978" s="217"/>
      <c r="C4978" s="218"/>
      <c r="D4978" s="219"/>
      <c r="E4978" s="208" t="str">
        <f xml:space="preserve"> Calc!E$1787</f>
        <v xml:space="preserve">Ofwat - PR24 Delivery mechanism (DM) revenue adjustment not eligible for tax uplift in 2027-28 CPIH FYA prices (WN) </v>
      </c>
      <c r="F4978" s="209">
        <f xml:space="preserve"> Calc!F$1787</f>
        <v>0</v>
      </c>
      <c r="G4978" s="208" t="str">
        <f xml:space="preserve"> Calc!G$1787</f>
        <v>£m</v>
      </c>
      <c r="H4978" s="209"/>
    </row>
    <row r="4979" spans="1:8" s="208" customFormat="1" hidden="1" outlineLevel="2" x14ac:dyDescent="0.2">
      <c r="A4979" s="217"/>
      <c r="B4979" s="217"/>
      <c r="C4979" s="218"/>
      <c r="D4979" s="219"/>
      <c r="E4979" s="208" t="str">
        <f xml:space="preserve"> Calc!E$1788</f>
        <v xml:space="preserve">Ofwat - PR24 Delivery mechanism (DM) revenue adjustment not eligible for tax uplift in 2027-28 CPIH FYA prices (WWN) </v>
      </c>
      <c r="F4979" s="209">
        <f xml:space="preserve"> Calc!F$1788</f>
        <v>0</v>
      </c>
      <c r="G4979" s="208" t="str">
        <f xml:space="preserve"> Calc!G$1788</f>
        <v>£m</v>
      </c>
      <c r="H4979" s="209"/>
    </row>
    <row r="4980" spans="1:8" s="208" customFormat="1" hidden="1" outlineLevel="2" x14ac:dyDescent="0.2">
      <c r="A4980" s="217"/>
      <c r="B4980" s="217"/>
      <c r="C4980" s="218"/>
      <c r="D4980" s="219"/>
      <c r="E4980" s="208" t="str">
        <f xml:space="preserve"> Calc!E$1789</f>
        <v xml:space="preserve">Ofwat - PR24 Delivery mechanism (DM) revenue adjustment not eligible for tax uplift in 2027-28 CPIH FYA prices (BR) </v>
      </c>
      <c r="F4980" s="209">
        <f xml:space="preserve"> Calc!F$1789</f>
        <v>0</v>
      </c>
      <c r="G4980" s="208" t="str">
        <f xml:space="preserve"> Calc!G$1789</f>
        <v>£m</v>
      </c>
      <c r="H4980" s="209"/>
    </row>
    <row r="4981" spans="1:8" s="208" customFormat="1" hidden="1" outlineLevel="2" x14ac:dyDescent="0.2">
      <c r="A4981" s="217"/>
      <c r="B4981" s="217"/>
      <c r="C4981" s="218"/>
      <c r="D4981" s="219"/>
      <c r="E4981" s="208" t="str">
        <f xml:space="preserve"> Calc!E$1790</f>
        <v xml:space="preserve">Ofwat - PR24 Delivery mechanism (DM) revenue adjustment not eligible for tax uplift in 2027-28 CPIH FYA prices (ADDN1) </v>
      </c>
      <c r="F4981" s="209">
        <f xml:space="preserve"> Calc!F$1790</f>
        <v>0</v>
      </c>
      <c r="G4981" s="208" t="str">
        <f xml:space="preserve"> Calc!G$1790</f>
        <v>£m</v>
      </c>
      <c r="H4981" s="209"/>
    </row>
    <row r="4982" spans="1:8" s="208" customFormat="1" hidden="1" outlineLevel="2" x14ac:dyDescent="0.2">
      <c r="A4982" s="217"/>
      <c r="B4982" s="217"/>
      <c r="C4982" s="218"/>
      <c r="D4982" s="219"/>
      <c r="E4982" s="208" t="str">
        <f xml:space="preserve"> Calc!E$1791</f>
        <v xml:space="preserve">Ofwat - PR24 Delivery mechanism (DM) revenue adjustment not eligible for tax uplift in 2027-28 CPIH FYA prices (ADDN2) </v>
      </c>
      <c r="F4982" s="209">
        <f xml:space="preserve"> Calc!F$1791</f>
        <v>0</v>
      </c>
      <c r="G4982" s="208" t="str">
        <f xml:space="preserve"> Calc!G$1791</f>
        <v>£m</v>
      </c>
      <c r="H4982" s="209"/>
    </row>
    <row r="4983" spans="1:8" s="208" customFormat="1" hidden="1" outlineLevel="2" x14ac:dyDescent="0.2">
      <c r="A4983" s="217"/>
      <c r="B4983" s="217"/>
      <c r="C4983" s="218"/>
      <c r="D4983" s="219"/>
      <c r="E4983" s="208" t="str">
        <f xml:space="preserve"> Calc!E$1792</f>
        <v xml:space="preserve">Ofwat - PR24 Delivery mechanism (DM) revenue adjustment not eligible for tax uplift in 2027-28 CPIH FYA prices (Residential retail) </v>
      </c>
      <c r="F4983" s="209">
        <f xml:space="preserve"> Calc!F$1792</f>
        <v>0</v>
      </c>
      <c r="G4983" s="208" t="str">
        <f xml:space="preserve"> Calc!G$1792</f>
        <v>£m</v>
      </c>
      <c r="H4983" s="209"/>
    </row>
    <row r="4984" spans="1:8" s="208" customFormat="1" hidden="1" outlineLevel="2" x14ac:dyDescent="0.2">
      <c r="A4984" s="217"/>
      <c r="B4984" s="217"/>
      <c r="C4984" s="218"/>
      <c r="D4984" s="219"/>
      <c r="E4984" s="208" t="str">
        <f xml:space="preserve"> Calc!E$1793</f>
        <v xml:space="preserve">Ofwat - PR24 Delivery mechanism (DM) revenue adjustment not eligible for tax uplift in 2027-28 CPIH FYA prices (Business retail) </v>
      </c>
      <c r="F4984" s="209">
        <f xml:space="preserve"> Calc!F$1793</f>
        <v>0</v>
      </c>
      <c r="G4984" s="208" t="str">
        <f xml:space="preserve"> Calc!G$1793</f>
        <v>£m</v>
      </c>
      <c r="H4984" s="209"/>
    </row>
    <row r="4985" spans="1:8" hidden="1" outlineLevel="2" x14ac:dyDescent="0.2">
      <c r="A4985" s="3"/>
      <c r="B4985" s="3"/>
      <c r="C4985" s="10"/>
      <c r="D4985" s="11"/>
      <c r="E4985" s="211" t="s">
        <v>1784</v>
      </c>
      <c r="F4985" s="212">
        <f xml:space="preserve"> INDEX( $F$4977:$F$4984,MATCH("*(Business retail)*", $E$4977:$E$4984,0 ))</f>
        <v>0</v>
      </c>
      <c r="G4985" s="211" t="s">
        <v>199</v>
      </c>
      <c r="H4985" s="4"/>
    </row>
    <row r="4986" spans="1:8" hidden="1" outlineLevel="2" x14ac:dyDescent="0.2"/>
    <row r="4987" spans="1:8" hidden="1" outlineLevel="2" x14ac:dyDescent="0.2"/>
    <row r="4988" spans="1:8" hidden="1" outlineLevel="2" x14ac:dyDescent="0.2">
      <c r="B4988" s="33" t="s">
        <v>1599</v>
      </c>
    </row>
    <row r="4989" spans="1:8" s="208" customFormat="1" hidden="1" outlineLevel="2" x14ac:dyDescent="0.2">
      <c r="A4989" s="217"/>
      <c r="B4989" s="217"/>
      <c r="C4989" s="218"/>
      <c r="D4989" s="219"/>
      <c r="E4989" s="208" t="str">
        <f xml:space="preserve"> Calc!E$1651</f>
        <v xml:space="preserve">Ofwat - PR24 Residential retail revenue adjustment not eligible for tax uplift in 2027-28 CPIH FYA prices (WR) </v>
      </c>
      <c r="F4989" s="209">
        <f xml:space="preserve"> Calc!F$1651</f>
        <v>0</v>
      </c>
      <c r="G4989" s="208" t="str">
        <f xml:space="preserve"> Calc!G$1651</f>
        <v>£m</v>
      </c>
      <c r="H4989" s="209"/>
    </row>
    <row r="4990" spans="1:8" s="208" customFormat="1" hidden="1" outlineLevel="2" x14ac:dyDescent="0.2">
      <c r="A4990" s="217"/>
      <c r="B4990" s="217"/>
      <c r="C4990" s="218"/>
      <c r="D4990" s="219"/>
      <c r="E4990" s="208" t="str">
        <f xml:space="preserve"> Calc!E$1652</f>
        <v xml:space="preserve">Ofwat - PR24 Residential retail revenue adjustment not eligible for tax uplift in 2027-28 CPIH FYA prices (WN) </v>
      </c>
      <c r="F4990" s="209">
        <f xml:space="preserve"> Calc!F$1652</f>
        <v>0</v>
      </c>
      <c r="G4990" s="208" t="str">
        <f xml:space="preserve"> Calc!G$1652</f>
        <v>£m</v>
      </c>
      <c r="H4990" s="209"/>
    </row>
    <row r="4991" spans="1:8" s="208" customFormat="1" hidden="1" outlineLevel="2" x14ac:dyDescent="0.2">
      <c r="A4991" s="217"/>
      <c r="B4991" s="217"/>
      <c r="C4991" s="218"/>
      <c r="D4991" s="219"/>
      <c r="E4991" s="208" t="str">
        <f xml:space="preserve"> Calc!E$1653</f>
        <v xml:space="preserve">Ofwat - PR24 Residential retail revenue adjustment not eligible for tax uplift in 2027-28 CPIH FYA prices (WWN) </v>
      </c>
      <c r="F4991" s="209">
        <f xml:space="preserve"> Calc!F$1653</f>
        <v>0</v>
      </c>
      <c r="G4991" s="208" t="str">
        <f xml:space="preserve"> Calc!G$1653</f>
        <v>£m</v>
      </c>
      <c r="H4991" s="209"/>
    </row>
    <row r="4992" spans="1:8" s="208" customFormat="1" hidden="1" outlineLevel="2" x14ac:dyDescent="0.2">
      <c r="A4992" s="217"/>
      <c r="B4992" s="217"/>
      <c r="C4992" s="218"/>
      <c r="D4992" s="219"/>
      <c r="E4992" s="208" t="str">
        <f xml:space="preserve"> Calc!E$1654</f>
        <v xml:space="preserve">Ofwat - PR24 Residential retail revenue adjustment not eligible for tax uplift in 2027-28 CPIH FYA prices (BR) </v>
      </c>
      <c r="F4992" s="209">
        <f xml:space="preserve"> Calc!F$1654</f>
        <v>0</v>
      </c>
      <c r="G4992" s="208" t="str">
        <f xml:space="preserve"> Calc!G$1654</f>
        <v>£m</v>
      </c>
      <c r="H4992" s="209"/>
    </row>
    <row r="4993" spans="1:8" s="208" customFormat="1" hidden="1" outlineLevel="2" x14ac:dyDescent="0.2">
      <c r="A4993" s="217"/>
      <c r="B4993" s="217"/>
      <c r="C4993" s="218"/>
      <c r="D4993" s="219"/>
      <c r="E4993" s="208" t="str">
        <f xml:space="preserve"> Calc!E$1655</f>
        <v xml:space="preserve">Ofwat - PR24 Residential retail revenue adjustment not eligible for tax uplift in 2027-28 CPIH FYA prices (ADDN1) </v>
      </c>
      <c r="F4993" s="209">
        <f xml:space="preserve"> Calc!F$1655</f>
        <v>0</v>
      </c>
      <c r="G4993" s="208" t="str">
        <f xml:space="preserve"> Calc!G$1655</f>
        <v>£m</v>
      </c>
      <c r="H4993" s="209"/>
    </row>
    <row r="4994" spans="1:8" s="208" customFormat="1" hidden="1" outlineLevel="2" x14ac:dyDescent="0.2">
      <c r="A4994" s="217"/>
      <c r="B4994" s="217"/>
      <c r="C4994" s="218"/>
      <c r="D4994" s="219"/>
      <c r="E4994" s="208" t="str">
        <f xml:space="preserve"> Calc!E$1656</f>
        <v xml:space="preserve">Ofwat - PR24 Residential retail revenue adjustment not eligible for tax uplift in 2027-28 CPIH FYA prices (ADDN2) </v>
      </c>
      <c r="F4994" s="209">
        <f xml:space="preserve"> Calc!F$1656</f>
        <v>0</v>
      </c>
      <c r="G4994" s="208" t="str">
        <f xml:space="preserve"> Calc!G$1656</f>
        <v>£m</v>
      </c>
      <c r="H4994" s="209"/>
    </row>
    <row r="4995" spans="1:8" s="208" customFormat="1" hidden="1" outlineLevel="2" x14ac:dyDescent="0.2">
      <c r="A4995" s="217"/>
      <c r="B4995" s="217"/>
      <c r="C4995" s="218"/>
      <c r="D4995" s="219"/>
      <c r="E4995" s="208" t="str">
        <f xml:space="preserve"> Calc!E$1657</f>
        <v xml:space="preserve">Ofwat - PR24 Residential retail revenue adjustment not eligible for tax uplift in 2027-28 CPIH FYA prices (Residential retail) </v>
      </c>
      <c r="F4995" s="209">
        <f xml:space="preserve"> Calc!F$1657</f>
        <v>0</v>
      </c>
      <c r="G4995" s="208" t="str">
        <f xml:space="preserve"> Calc!G$1657</f>
        <v>£m</v>
      </c>
      <c r="H4995" s="209"/>
    </row>
    <row r="4996" spans="1:8" s="208" customFormat="1" hidden="1" outlineLevel="2" x14ac:dyDescent="0.2">
      <c r="A4996" s="217"/>
      <c r="B4996" s="217"/>
      <c r="C4996" s="218"/>
      <c r="D4996" s="219"/>
      <c r="E4996" s="208" t="str">
        <f xml:space="preserve"> Calc!E$1658</f>
        <v xml:space="preserve">Ofwat - PR24 Residential retail revenue adjustment not eligible for tax uplift in 2027-28 CPIH FYA prices (Business retail) </v>
      </c>
      <c r="F4996" s="209">
        <f xml:space="preserve"> Calc!F$1658</f>
        <v>0</v>
      </c>
      <c r="G4996" s="208" t="str">
        <f xml:space="preserve"> Calc!G$1658</f>
        <v>£m</v>
      </c>
      <c r="H4996" s="209"/>
    </row>
    <row r="4997" spans="1:8" hidden="1" outlineLevel="2" x14ac:dyDescent="0.2">
      <c r="A4997" s="3"/>
      <c r="B4997" s="3"/>
      <c r="C4997" s="10"/>
      <c r="D4997" s="11"/>
      <c r="E4997" s="211" t="s">
        <v>1599</v>
      </c>
      <c r="F4997" s="212">
        <f xml:space="preserve"> INDEX( $F$4989:$F$4996,MATCH("*(Business retail)*", $E$4989:$E$4996,0 ))</f>
        <v>0</v>
      </c>
      <c r="G4997" s="211" t="s">
        <v>199</v>
      </c>
      <c r="H4997" s="4"/>
    </row>
    <row r="4998" spans="1:8" hidden="1" outlineLevel="2" x14ac:dyDescent="0.2"/>
    <row r="4999" spans="1:8" hidden="1" outlineLevel="2" x14ac:dyDescent="0.2"/>
    <row r="5000" spans="1:8" hidden="1" outlineLevel="2" x14ac:dyDescent="0.2">
      <c r="B5000" s="33" t="s">
        <v>92</v>
      </c>
    </row>
    <row r="5001" spans="1:8" s="208" customFormat="1" hidden="1" outlineLevel="2" x14ac:dyDescent="0.2">
      <c r="A5001" s="217"/>
      <c r="B5001" s="217"/>
      <c r="C5001" s="218"/>
      <c r="D5001" s="219"/>
      <c r="E5001" s="208" t="str">
        <f xml:space="preserve"> Calc!E$1543</f>
        <v xml:space="preserve">Ofwat - PR24 RFI revenue adjustment not eligible for tax uplift in 2027-28 CPIH FYA prices (WR) </v>
      </c>
      <c r="F5001" s="209">
        <f xml:space="preserve"> Calc!F$1543</f>
        <v>0</v>
      </c>
      <c r="G5001" s="208" t="str">
        <f xml:space="preserve"> Calc!G$1543</f>
        <v>£m</v>
      </c>
      <c r="H5001" s="209"/>
    </row>
    <row r="5002" spans="1:8" s="208" customFormat="1" hidden="1" outlineLevel="2" x14ac:dyDescent="0.2">
      <c r="A5002" s="217"/>
      <c r="B5002" s="217"/>
      <c r="C5002" s="218"/>
      <c r="D5002" s="219"/>
      <c r="E5002" s="208" t="str">
        <f xml:space="preserve"> Calc!E$1544</f>
        <v xml:space="preserve">Ofwat - PR24 RFI revenue adjustment not eligible for tax uplift in 2027-28 CPIH FYA prices (WN) </v>
      </c>
      <c r="F5002" s="209">
        <f xml:space="preserve"> Calc!F$1544</f>
        <v>0</v>
      </c>
      <c r="G5002" s="208" t="str">
        <f xml:space="preserve"> Calc!G$1544</f>
        <v>£m</v>
      </c>
      <c r="H5002" s="209"/>
    </row>
    <row r="5003" spans="1:8" s="208" customFormat="1" hidden="1" outlineLevel="2" x14ac:dyDescent="0.2">
      <c r="A5003" s="217"/>
      <c r="B5003" s="217"/>
      <c r="C5003" s="218"/>
      <c r="D5003" s="219"/>
      <c r="E5003" s="208" t="str">
        <f xml:space="preserve"> Calc!E$1545</f>
        <v xml:space="preserve">Ofwat - PR24 RFI revenue adjustment not eligible for tax uplift in 2027-28 CPIH FYA prices (WWN) </v>
      </c>
      <c r="F5003" s="209">
        <f xml:space="preserve"> Calc!F$1545</f>
        <v>0</v>
      </c>
      <c r="G5003" s="208" t="str">
        <f xml:space="preserve"> Calc!G$1545</f>
        <v>£m</v>
      </c>
      <c r="H5003" s="209"/>
    </row>
    <row r="5004" spans="1:8" s="208" customFormat="1" hidden="1" outlineLevel="2" x14ac:dyDescent="0.2">
      <c r="A5004" s="217"/>
      <c r="B5004" s="217"/>
      <c r="C5004" s="218"/>
      <c r="D5004" s="219"/>
      <c r="E5004" s="208" t="str">
        <f xml:space="preserve"> Calc!E$1546</f>
        <v xml:space="preserve">Ofwat - PR24 RFI revenue adjustment not eligible for tax uplift in 2027-28 CPIH FYA prices (BR) </v>
      </c>
      <c r="F5004" s="209">
        <f xml:space="preserve"> Calc!F$1546</f>
        <v>0</v>
      </c>
      <c r="G5004" s="208" t="str">
        <f xml:space="preserve"> Calc!G$1546</f>
        <v>£m</v>
      </c>
      <c r="H5004" s="209"/>
    </row>
    <row r="5005" spans="1:8" s="208" customFormat="1" hidden="1" outlineLevel="2" x14ac:dyDescent="0.2">
      <c r="A5005" s="217"/>
      <c r="B5005" s="217"/>
      <c r="C5005" s="218"/>
      <c r="D5005" s="219"/>
      <c r="E5005" s="208" t="str">
        <f xml:space="preserve"> Calc!E$1547</f>
        <v xml:space="preserve">Ofwat - PR24 RFI revenue adjustment not eligible for tax uplift in 2027-28 CPIH FYA prices (ADDN1) </v>
      </c>
      <c r="F5005" s="209">
        <f xml:space="preserve"> Calc!F$1547</f>
        <v>0</v>
      </c>
      <c r="G5005" s="208" t="str">
        <f xml:space="preserve"> Calc!G$1547</f>
        <v>£m</v>
      </c>
      <c r="H5005" s="209"/>
    </row>
    <row r="5006" spans="1:8" s="208" customFormat="1" hidden="1" outlineLevel="2" x14ac:dyDescent="0.2">
      <c r="A5006" s="217"/>
      <c r="B5006" s="217"/>
      <c r="C5006" s="218"/>
      <c r="D5006" s="219"/>
      <c r="E5006" s="208" t="str">
        <f xml:space="preserve"> Calc!E$1548</f>
        <v xml:space="preserve">Ofwat - PR24 RFI revenue adjustment not eligible for tax uplift in 2027-28 CPIH FYA prices (ADDN2) </v>
      </c>
      <c r="F5006" s="209">
        <f xml:space="preserve"> Calc!F$1548</f>
        <v>0</v>
      </c>
      <c r="G5006" s="208" t="str">
        <f xml:space="preserve"> Calc!G$1548</f>
        <v>£m</v>
      </c>
      <c r="H5006" s="209"/>
    </row>
    <row r="5007" spans="1:8" s="208" customFormat="1" hidden="1" outlineLevel="2" x14ac:dyDescent="0.2">
      <c r="A5007" s="217"/>
      <c r="B5007" s="217"/>
      <c r="C5007" s="218"/>
      <c r="D5007" s="219"/>
      <c r="E5007" s="208" t="str">
        <f xml:space="preserve"> Calc!E$1549</f>
        <v xml:space="preserve">Ofwat - PR24 RFI revenue adjustment not eligible for tax uplift in 2027-28 CPIH FYA prices (Residential retail) </v>
      </c>
      <c r="F5007" s="209">
        <f xml:space="preserve"> Calc!F$1549</f>
        <v>0</v>
      </c>
      <c r="G5007" s="208" t="str">
        <f xml:space="preserve"> Calc!G$1549</f>
        <v>£m</v>
      </c>
      <c r="H5007" s="209"/>
    </row>
    <row r="5008" spans="1:8" s="208" customFormat="1" hidden="1" outlineLevel="2" x14ac:dyDescent="0.2">
      <c r="A5008" s="217"/>
      <c r="B5008" s="217"/>
      <c r="C5008" s="218"/>
      <c r="D5008" s="219"/>
      <c r="E5008" s="208" t="str">
        <f xml:space="preserve"> Calc!E$1550</f>
        <v xml:space="preserve">Ofwat - PR24 RFI revenue adjustment not eligible for tax uplift in 2027-28 CPIH FYA prices (Business retail) </v>
      </c>
      <c r="F5008" s="209">
        <f xml:space="preserve"> Calc!F$1550</f>
        <v>0</v>
      </c>
      <c r="G5008" s="208" t="str">
        <f xml:space="preserve"> Calc!G$1550</f>
        <v>£m</v>
      </c>
      <c r="H5008" s="209"/>
    </row>
    <row r="5009" spans="1:8" hidden="1" outlineLevel="2" x14ac:dyDescent="0.2">
      <c r="A5009" s="3"/>
      <c r="B5009" s="3"/>
      <c r="C5009" s="10"/>
      <c r="D5009" s="11"/>
      <c r="E5009" s="211" t="s">
        <v>92</v>
      </c>
      <c r="F5009" s="212">
        <f xml:space="preserve"> INDEX( $F$5001:$F$5008,MATCH("*(Business retail)*", $E$5001:$E$5008,0 ))</f>
        <v>0</v>
      </c>
      <c r="G5009" s="211" t="s">
        <v>199</v>
      </c>
      <c r="H5009" s="4"/>
    </row>
    <row r="5010" spans="1:8" hidden="1" outlineLevel="2" x14ac:dyDescent="0.2"/>
    <row r="5011" spans="1:8" hidden="1" outlineLevel="2" x14ac:dyDescent="0.2"/>
    <row r="5012" spans="1:8" hidden="1" outlineLevel="2" x14ac:dyDescent="0.2">
      <c r="B5012" s="33" t="s">
        <v>2736</v>
      </c>
    </row>
    <row r="5013" spans="1:8" s="208" customFormat="1" hidden="1" outlineLevel="2" x14ac:dyDescent="0.2">
      <c r="A5013" s="217"/>
      <c r="B5013" s="217"/>
      <c r="C5013" s="218"/>
      <c r="D5013" s="219"/>
      <c r="E5013" s="208" t="str">
        <f xml:space="preserve"> Calc!E$1597</f>
        <v xml:space="preserve">Ofwat - PR24 Bioresources revenue adjustment not eligible for tax uplift in 2027-28 CPIH FYA prices (WR) </v>
      </c>
      <c r="F5013" s="209">
        <f xml:space="preserve"> Calc!F$1597</f>
        <v>0</v>
      </c>
      <c r="G5013" s="208" t="str">
        <f xml:space="preserve"> Calc!G$1597</f>
        <v>£m</v>
      </c>
      <c r="H5013" s="209"/>
    </row>
    <row r="5014" spans="1:8" s="208" customFormat="1" hidden="1" outlineLevel="2" x14ac:dyDescent="0.2">
      <c r="A5014" s="217"/>
      <c r="B5014" s="217"/>
      <c r="C5014" s="218"/>
      <c r="D5014" s="219"/>
      <c r="E5014" s="208" t="str">
        <f xml:space="preserve"> Calc!E$1598</f>
        <v xml:space="preserve">Ofwat - PR24 Bioresources revenue adjustment not eligible for tax uplift in 2027-28 CPIH FYA prices (WN) </v>
      </c>
      <c r="F5014" s="209">
        <f xml:space="preserve"> Calc!F$1598</f>
        <v>0</v>
      </c>
      <c r="G5014" s="208" t="str">
        <f xml:space="preserve"> Calc!G$1598</f>
        <v>£m</v>
      </c>
      <c r="H5014" s="209"/>
    </row>
    <row r="5015" spans="1:8" s="208" customFormat="1" hidden="1" outlineLevel="2" x14ac:dyDescent="0.2">
      <c r="A5015" s="217"/>
      <c r="B5015" s="217"/>
      <c r="C5015" s="218"/>
      <c r="D5015" s="219"/>
      <c r="E5015" s="208" t="str">
        <f xml:space="preserve"> Calc!E$1599</f>
        <v xml:space="preserve">Ofwat - PR24 Bioresources revenue adjustment not eligible for tax uplift in 2027-28 CPIH FYA prices (WWN) </v>
      </c>
      <c r="F5015" s="209">
        <f xml:space="preserve"> Calc!F$1599</f>
        <v>0</v>
      </c>
      <c r="G5015" s="208" t="str">
        <f xml:space="preserve"> Calc!G$1599</f>
        <v>£m</v>
      </c>
      <c r="H5015" s="209"/>
    </row>
    <row r="5016" spans="1:8" s="208" customFormat="1" hidden="1" outlineLevel="2" x14ac:dyDescent="0.2">
      <c r="A5016" s="217"/>
      <c r="B5016" s="217"/>
      <c r="C5016" s="218"/>
      <c r="D5016" s="219"/>
      <c r="E5016" s="208" t="str">
        <f xml:space="preserve"> Calc!E$1600</f>
        <v xml:space="preserve">Ofwat - PR24 Bioresources revenue adjustment not eligible for tax uplift in 2027-28 CPIH FYA prices (BR) </v>
      </c>
      <c r="F5016" s="209">
        <f xml:space="preserve"> Calc!F$1600</f>
        <v>0</v>
      </c>
      <c r="G5016" s="208" t="str">
        <f xml:space="preserve"> Calc!G$1600</f>
        <v>£m</v>
      </c>
      <c r="H5016" s="209"/>
    </row>
    <row r="5017" spans="1:8" s="208" customFormat="1" hidden="1" outlineLevel="2" x14ac:dyDescent="0.2">
      <c r="A5017" s="217"/>
      <c r="B5017" s="217"/>
      <c r="C5017" s="218"/>
      <c r="D5017" s="219"/>
      <c r="E5017" s="208" t="str">
        <f xml:space="preserve"> Calc!E$1601</f>
        <v xml:space="preserve">Ofwat - PR24 Bioresources revenue adjustment not eligible for tax uplift in 2027-28 CPIH FYA prices (ADDN1) </v>
      </c>
      <c r="F5017" s="209">
        <f xml:space="preserve"> Calc!F$1601</f>
        <v>0</v>
      </c>
      <c r="G5017" s="208" t="str">
        <f xml:space="preserve"> Calc!G$1601</f>
        <v>£m</v>
      </c>
      <c r="H5017" s="209"/>
    </row>
    <row r="5018" spans="1:8" s="208" customFormat="1" hidden="1" outlineLevel="2" x14ac:dyDescent="0.2">
      <c r="A5018" s="217"/>
      <c r="B5018" s="217"/>
      <c r="C5018" s="218"/>
      <c r="D5018" s="219"/>
      <c r="E5018" s="208" t="str">
        <f xml:space="preserve"> Calc!E$1602</f>
        <v xml:space="preserve">Ofwat - PR24 Bioresources revenue adjustment not eligible for tax uplift in 2027-28 CPIH FYA prices (ADDN2) </v>
      </c>
      <c r="F5018" s="209">
        <f xml:space="preserve"> Calc!F$1602</f>
        <v>0</v>
      </c>
      <c r="G5018" s="208" t="str">
        <f xml:space="preserve"> Calc!G$1602</f>
        <v>£m</v>
      </c>
      <c r="H5018" s="209"/>
    </row>
    <row r="5019" spans="1:8" s="208" customFormat="1" hidden="1" outlineLevel="2" x14ac:dyDescent="0.2">
      <c r="A5019" s="217"/>
      <c r="B5019" s="217"/>
      <c r="C5019" s="218"/>
      <c r="D5019" s="219"/>
      <c r="E5019" s="208" t="str">
        <f xml:space="preserve"> Calc!E$1603</f>
        <v xml:space="preserve">Ofwat - PR24 Bioresources revenue adjustment not eligible for tax uplift in 2027-28 CPIH FYA prices (Residential retail) </v>
      </c>
      <c r="F5019" s="209">
        <f xml:space="preserve"> Calc!F$1603</f>
        <v>0</v>
      </c>
      <c r="G5019" s="208" t="str">
        <f xml:space="preserve"> Calc!G$1603</f>
        <v>£m</v>
      </c>
      <c r="H5019" s="209"/>
    </row>
    <row r="5020" spans="1:8" s="208" customFormat="1" hidden="1" outlineLevel="2" x14ac:dyDescent="0.2">
      <c r="A5020" s="217"/>
      <c r="B5020" s="217"/>
      <c r="C5020" s="218"/>
      <c r="D5020" s="219"/>
      <c r="E5020" s="208" t="str">
        <f xml:space="preserve"> Calc!E$1604</f>
        <v xml:space="preserve">Ofwat - PR24 Bioresources revenue adjustment not eligible for tax uplift in 2027-28 CPIH FYA prices (Business retail) </v>
      </c>
      <c r="F5020" s="209">
        <f xml:space="preserve"> Calc!F$1604</f>
        <v>0</v>
      </c>
      <c r="G5020" s="208" t="str">
        <f xml:space="preserve"> Calc!G$1604</f>
        <v>£m</v>
      </c>
      <c r="H5020" s="209"/>
    </row>
    <row r="5021" spans="1:8" hidden="1" outlineLevel="2" x14ac:dyDescent="0.2">
      <c r="A5021" s="3"/>
      <c r="B5021" s="3"/>
      <c r="C5021" s="10"/>
      <c r="D5021" s="11"/>
      <c r="E5021" s="211" t="s">
        <v>2736</v>
      </c>
      <c r="F5021" s="212">
        <f xml:space="preserve"> INDEX( $F$5013:$F$5020,MATCH("*(Business retail)*", $E$5013:$E$5020,0 ))</f>
        <v>0</v>
      </c>
      <c r="G5021" s="211" t="s">
        <v>199</v>
      </c>
      <c r="H5021" s="4"/>
    </row>
    <row r="5022" spans="1:8" hidden="1" outlineLevel="2" x14ac:dyDescent="0.2"/>
    <row r="5023" spans="1:8" hidden="1" outlineLevel="2" x14ac:dyDescent="0.2"/>
    <row r="5024" spans="1:8" hidden="1" outlineLevel="2" x14ac:dyDescent="0.2">
      <c r="B5024" s="33" t="s">
        <v>1173</v>
      </c>
    </row>
    <row r="5025" spans="1:8" s="208" customFormat="1" hidden="1" outlineLevel="2" x14ac:dyDescent="0.2">
      <c r="A5025" s="217"/>
      <c r="B5025" s="217"/>
      <c r="C5025" s="218"/>
      <c r="D5025" s="219"/>
      <c r="E5025" s="208" t="str">
        <f xml:space="preserve"> Calc!E$1624</f>
        <v xml:space="preserve">Ofwat - PR24 Bioresources forecasting accuracy incentive penalty adjustment not eligible for tax uplift in 2027-28 CPIH FYA prices (WR) </v>
      </c>
      <c r="F5025" s="209">
        <f xml:space="preserve"> Calc!F$1624</f>
        <v>0</v>
      </c>
      <c r="G5025" s="208" t="str">
        <f xml:space="preserve"> Calc!G$1624</f>
        <v>£m</v>
      </c>
      <c r="H5025" s="209"/>
    </row>
    <row r="5026" spans="1:8" s="208" customFormat="1" hidden="1" outlineLevel="2" x14ac:dyDescent="0.2">
      <c r="A5026" s="217"/>
      <c r="B5026" s="217"/>
      <c r="C5026" s="218"/>
      <c r="D5026" s="219"/>
      <c r="E5026" s="208" t="str">
        <f xml:space="preserve"> Calc!E$1625</f>
        <v xml:space="preserve">Ofwat - PR24 Bioresources forecasting accuracy incentive penalty adjustment not eligible for tax uplift in 2027-28 CPIH FYA prices (WN) </v>
      </c>
      <c r="F5026" s="209">
        <f xml:space="preserve"> Calc!F$1625</f>
        <v>0</v>
      </c>
      <c r="G5026" s="208" t="str">
        <f xml:space="preserve"> Calc!G$1625</f>
        <v>£m</v>
      </c>
      <c r="H5026" s="209"/>
    </row>
    <row r="5027" spans="1:8" s="208" customFormat="1" hidden="1" outlineLevel="2" x14ac:dyDescent="0.2">
      <c r="A5027" s="217"/>
      <c r="B5027" s="217"/>
      <c r="C5027" s="218"/>
      <c r="D5027" s="219"/>
      <c r="E5027" s="208" t="str">
        <f xml:space="preserve"> Calc!E$1626</f>
        <v xml:space="preserve">Ofwat - PR24 Bioresources forecasting accuracy incentive penalty adjustment not eligible for tax uplift in 2027-28 CPIH FYA prices (WWN) </v>
      </c>
      <c r="F5027" s="209">
        <f xml:space="preserve"> Calc!F$1626</f>
        <v>0</v>
      </c>
      <c r="G5027" s="208" t="str">
        <f xml:space="preserve"> Calc!G$1626</f>
        <v>£m</v>
      </c>
      <c r="H5027" s="209"/>
    </row>
    <row r="5028" spans="1:8" s="208" customFormat="1" hidden="1" outlineLevel="2" x14ac:dyDescent="0.2">
      <c r="A5028" s="217"/>
      <c r="B5028" s="217"/>
      <c r="C5028" s="218"/>
      <c r="D5028" s="219"/>
      <c r="E5028" s="208" t="str">
        <f xml:space="preserve"> Calc!E$1627</f>
        <v xml:space="preserve">Ofwat - PR24 Bioresources forecasting accuracy incentive penalty adjustment not eligible for tax uplift in 2027-28 CPIH FYA prices (BR) </v>
      </c>
      <c r="F5028" s="209">
        <f xml:space="preserve"> Calc!F$1627</f>
        <v>0</v>
      </c>
      <c r="G5028" s="208" t="str">
        <f xml:space="preserve"> Calc!G$1627</f>
        <v>£m</v>
      </c>
      <c r="H5028" s="209"/>
    </row>
    <row r="5029" spans="1:8" s="208" customFormat="1" hidden="1" outlineLevel="2" x14ac:dyDescent="0.2">
      <c r="A5029" s="217"/>
      <c r="B5029" s="217"/>
      <c r="C5029" s="218"/>
      <c r="D5029" s="219"/>
      <c r="E5029" s="208" t="str">
        <f xml:space="preserve"> Calc!E$1628</f>
        <v xml:space="preserve">Ofwat - PR24 Bioresources forecasting accuracy incentive penalty adjustment not eligible for tax uplift in 2027-28 CPIH FYA prices (ADDN1) </v>
      </c>
      <c r="F5029" s="209">
        <f xml:space="preserve"> Calc!F$1628</f>
        <v>0</v>
      </c>
      <c r="G5029" s="208" t="str">
        <f xml:space="preserve"> Calc!G$1628</f>
        <v>£m</v>
      </c>
      <c r="H5029" s="209"/>
    </row>
    <row r="5030" spans="1:8" s="208" customFormat="1" hidden="1" outlineLevel="2" x14ac:dyDescent="0.2">
      <c r="A5030" s="217"/>
      <c r="B5030" s="217"/>
      <c r="C5030" s="218"/>
      <c r="D5030" s="219"/>
      <c r="E5030" s="208" t="str">
        <f xml:space="preserve"> Calc!E$1629</f>
        <v xml:space="preserve">Ofwat - PR24 Bioresources forecasting accuracy incentive penalty adjustment not eligible for tax uplift in 2027-28 CPIH FYA prices (ADDN2) </v>
      </c>
      <c r="F5030" s="209">
        <f xml:space="preserve"> Calc!F$1629</f>
        <v>0</v>
      </c>
      <c r="G5030" s="208" t="str">
        <f xml:space="preserve"> Calc!G$1629</f>
        <v>£m</v>
      </c>
      <c r="H5030" s="209"/>
    </row>
    <row r="5031" spans="1:8" s="208" customFormat="1" hidden="1" outlineLevel="2" x14ac:dyDescent="0.2">
      <c r="A5031" s="217"/>
      <c r="B5031" s="217"/>
      <c r="C5031" s="218"/>
      <c r="D5031" s="219"/>
      <c r="E5031" s="208" t="str">
        <f xml:space="preserve"> Calc!E$1630</f>
        <v xml:space="preserve">Ofwat - PR24 Bioresources forecasting accuracy incentive penalty adjustment not eligible for tax uplift in 2027-28 CPIH FYA prices (Residential retail) </v>
      </c>
      <c r="F5031" s="209">
        <f xml:space="preserve"> Calc!F$1630</f>
        <v>0</v>
      </c>
      <c r="G5031" s="208" t="str">
        <f xml:space="preserve"> Calc!G$1630</f>
        <v>£m</v>
      </c>
      <c r="H5031" s="209"/>
    </row>
    <row r="5032" spans="1:8" s="208" customFormat="1" hidden="1" outlineLevel="2" x14ac:dyDescent="0.2">
      <c r="A5032" s="217"/>
      <c r="B5032" s="217"/>
      <c r="C5032" s="218"/>
      <c r="D5032" s="219"/>
      <c r="E5032" s="208" t="str">
        <f xml:space="preserve"> Calc!E$1631</f>
        <v xml:space="preserve">Ofwat - PR24 Bioresources forecasting accuracy incentive penalty adjustment not eligible for tax uplift in 2027-28 CPIH FYA prices (Business retail) </v>
      </c>
      <c r="F5032" s="209">
        <f xml:space="preserve"> Calc!F$1631</f>
        <v>0</v>
      </c>
      <c r="G5032" s="208" t="str">
        <f xml:space="preserve"> Calc!G$1631</f>
        <v>£m</v>
      </c>
      <c r="H5032" s="209"/>
    </row>
    <row r="5033" spans="1:8" hidden="1" outlineLevel="2" x14ac:dyDescent="0.2">
      <c r="A5033" s="3"/>
      <c r="B5033" s="3"/>
      <c r="C5033" s="10"/>
      <c r="D5033" s="11"/>
      <c r="E5033" s="211" t="s">
        <v>1173</v>
      </c>
      <c r="F5033" s="212">
        <f xml:space="preserve"> INDEX( $F$5025:$F$5032,MATCH("*(Business retail)*", $E$5025:$E$5032,0 ))</f>
        <v>0</v>
      </c>
      <c r="G5033" s="211" t="s">
        <v>199</v>
      </c>
      <c r="H5033" s="4"/>
    </row>
    <row r="5034" spans="1:8" hidden="1" outlineLevel="2" x14ac:dyDescent="0.2"/>
    <row r="5035" spans="1:8" hidden="1" outlineLevel="2" x14ac:dyDescent="0.2"/>
    <row r="5036" spans="1:8" hidden="1" outlineLevel="2" x14ac:dyDescent="0.2"/>
    <row r="5037" spans="1:8" s="208" customFormat="1" hidden="1" outlineLevel="2" x14ac:dyDescent="0.2">
      <c r="B5037" s="33"/>
      <c r="C5037" s="68"/>
      <c r="D5037" s="69"/>
      <c r="E5037" s="37"/>
      <c r="F5037" s="209"/>
      <c r="H5037" s="209"/>
    </row>
    <row r="5038" spans="1:8" s="208" customFormat="1" hidden="1" outlineLevel="2" x14ac:dyDescent="0.2">
      <c r="A5038" s="33"/>
      <c r="B5038" s="33"/>
      <c r="C5038" s="68"/>
      <c r="D5038" s="69"/>
      <c r="E5038" s="37"/>
      <c r="F5038" s="209"/>
      <c r="H5038" s="209"/>
    </row>
    <row r="5039" spans="1:8" hidden="1" outlineLevel="2" x14ac:dyDescent="0.2"/>
    <row r="5040" spans="1:8" x14ac:dyDescent="0.2"/>
    <row r="5041" spans="1:4" x14ac:dyDescent="0.2">
      <c r="A5041" s="33" t="s">
        <v>2080</v>
      </c>
    </row>
    <row r="5042" spans="1:4" x14ac:dyDescent="0.2"/>
    <row r="5043" spans="1:4" x14ac:dyDescent="0.2">
      <c r="A5043" s="37"/>
      <c r="B5043" s="37"/>
      <c r="C5043" s="37"/>
      <c r="D5043" s="37"/>
    </row>
  </sheetData>
  <conditionalFormatting sqref="F2">
    <cfRule type="cellIs" dxfId="13" priority="1" stopIfTrue="1" operator="notEqual">
      <formula>0</formula>
    </cfRule>
    <cfRule type="cellIs" dxfId="12" priority="2" stopIfTrue="1" operator="equal">
      <formula>""</formula>
    </cfRule>
  </conditionalFormatting>
  <conditionalFormatting sqref="J3:ZZ3">
    <cfRule type="cellIs" dxfId="11" priority="3" operator="equal">
      <formula>"PPA ext."</formula>
    </cfRule>
    <cfRule type="cellIs" dxfId="10" priority="4" operator="equal">
      <formula>"Delay"</formula>
    </cfRule>
    <cfRule type="cellIs" dxfId="9" priority="5" operator="equal">
      <formula>"Fin Close"</formula>
    </cfRule>
    <cfRule type="cellIs" dxfId="8" priority="6" stopIfTrue="1" operator="equal">
      <formula>"Construction"</formula>
    </cfRule>
    <cfRule type="cellIs" dxfId="7" priority="7" stopIfTrue="1" operator="equal">
      <formula>"Operations"</formula>
    </cfRule>
  </conditionalFormatting>
  <pageMargins left="0.70866141732283472" right="0.70866141732283472" top="0.74803149606299213" bottom="0.74803149606299213" header="0.31496062992125984" footer="0.31496062992125984"/>
  <pageSetup paperSize="8" scale="56" fitToHeight="0" orientation="landscape" r:id="rId1"/>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8C561"/>
    <pageSetUpPr fitToPage="1"/>
  </sheetPr>
  <dimension ref="A1:ZZ425"/>
  <sheetViews>
    <sheetView showGridLines="0" zoomScaleNormal="100" workbookViewId="0">
      <pane xSplit="9" ySplit="5" topLeftCell="J6" activePane="bottomRight" state="frozen"/>
      <selection activeCell="J1" sqref="J1"/>
      <selection pane="topRight" activeCell="J1" sqref="J1"/>
      <selection pane="bottomLeft" activeCell="J1" sqref="J1"/>
      <selection pane="bottomRight"/>
    </sheetView>
  </sheetViews>
  <sheetFormatPr defaultColWidth="0" defaultRowHeight="13" zeroHeight="1" x14ac:dyDescent="0.2"/>
  <cols>
    <col min="1" max="2" width="1.44140625" style="20" customWidth="1"/>
    <col min="3" max="3" width="1.44140625" style="28" customWidth="1"/>
    <col min="4" max="4" width="1.44140625" style="27" customWidth="1"/>
    <col min="5" max="5" width="209" style="83" bestFit="1" customWidth="1"/>
    <col min="6" max="7" width="14.77734375" style="83" customWidth="1"/>
    <col min="8" max="8" width="14.77734375" style="131" customWidth="1"/>
    <col min="9" max="9" width="3.44140625" style="83" customWidth="1"/>
    <col min="10" max="23" width="14.77734375" style="83" customWidth="1"/>
    <col min="24" max="16384" width="15.109375" style="83" hidden="1"/>
  </cols>
  <sheetData>
    <row r="1" spans="1:702" s="53" customFormat="1" ht="31" x14ac:dyDescent="0.2">
      <c r="A1" s="29" t="str">
        <f ca="1" xml:space="preserve"> RIGHT(CELL("filename", A1), LEN(CELL("filename", A1)) - SEARCH("]", CELL("filename", A1)))</f>
        <v>Outputs</v>
      </c>
      <c r="B1" s="29"/>
    </row>
    <row r="2" spans="1:702" s="59" customFormat="1" x14ac:dyDescent="0.2">
      <c r="A2" s="110"/>
      <c r="B2" s="110"/>
      <c r="C2" s="137"/>
      <c r="D2" s="181"/>
      <c r="E2" s="2" t="s">
        <v>2256</v>
      </c>
      <c r="F2" s="62">
        <f>Inputs!$F$2</f>
        <v>0</v>
      </c>
      <c r="G2" s="65" t="s">
        <v>1104</v>
      </c>
      <c r="H2" s="134"/>
      <c r="I2" s="134"/>
      <c r="J2" s="7">
        <f xml:space="preserve"> Time!J$14</f>
        <v>44651</v>
      </c>
      <c r="K2" s="7">
        <f xml:space="preserve"> Time!K$14</f>
        <v>45016</v>
      </c>
      <c r="L2" s="7">
        <f xml:space="preserve"> Time!L$14</f>
        <v>45382</v>
      </c>
      <c r="M2" s="7">
        <f xml:space="preserve"> Time!M$14</f>
        <v>45747</v>
      </c>
      <c r="N2" s="7">
        <f xml:space="preserve"> Time!N$14</f>
        <v>46112</v>
      </c>
      <c r="O2" s="7">
        <f xml:space="preserve"> Time!O$14</f>
        <v>46477</v>
      </c>
      <c r="P2" s="7">
        <f xml:space="preserve"> Time!P$14</f>
        <v>46843</v>
      </c>
      <c r="Q2" s="7">
        <f xml:space="preserve"> Time!Q$14</f>
        <v>47208</v>
      </c>
      <c r="R2" s="7">
        <f xml:space="preserve"> Time!R$14</f>
        <v>47573</v>
      </c>
      <c r="S2" s="7">
        <f xml:space="preserve"> Time!S$14</f>
        <v>47938</v>
      </c>
      <c r="T2" s="7">
        <f xml:space="preserve"> Time!T$14</f>
        <v>48304</v>
      </c>
      <c r="U2" s="7">
        <f xml:space="preserve"> Time!U$14</f>
        <v>48669</v>
      </c>
      <c r="V2" s="7">
        <f xml:space="preserve"> Time!V$14</f>
        <v>49034</v>
      </c>
      <c r="W2" s="7">
        <f xml:space="preserve"> Time!W$14</f>
        <v>49399</v>
      </c>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row>
    <row r="3" spans="1:702" s="8" customFormat="1" x14ac:dyDescent="0.2">
      <c r="A3" s="110"/>
      <c r="B3" s="110"/>
      <c r="C3" s="137"/>
      <c r="D3" s="181"/>
      <c r="E3" s="37" t="s">
        <v>1707</v>
      </c>
      <c r="H3" s="134"/>
      <c r="I3" s="134"/>
      <c r="J3" s="1" t="str">
        <f xml:space="preserve"> Time!J$19</f>
        <v/>
      </c>
      <c r="K3" s="1" t="str">
        <f xml:space="preserve"> Time!K$19</f>
        <v/>
      </c>
      <c r="L3" s="1" t="str">
        <f xml:space="preserve"> Time!L$19</f>
        <v/>
      </c>
      <c r="M3" s="1" t="str">
        <f xml:space="preserve"> Time!M$19</f>
        <v/>
      </c>
      <c r="N3" s="1" t="str">
        <f xml:space="preserve"> Time!N$19</f>
        <v/>
      </c>
      <c r="O3" s="1" t="str">
        <f xml:space="preserve"> Time!O$19</f>
        <v/>
      </c>
      <c r="P3" s="1" t="str">
        <f xml:space="preserve"> Time!P$19</f>
        <v/>
      </c>
      <c r="Q3" s="1" t="str">
        <f xml:space="preserve"> Time!Q$19</f>
        <v/>
      </c>
      <c r="R3" s="1" t="str">
        <f xml:space="preserve"> Time!R$19</f>
        <v/>
      </c>
      <c r="S3" s="1" t="str">
        <f xml:space="preserve"> Time!S$19</f>
        <v>PR24</v>
      </c>
      <c r="T3" s="1" t="str">
        <f xml:space="preserve"> Time!T$19</f>
        <v>PR24</v>
      </c>
      <c r="U3" s="1" t="str">
        <f xml:space="preserve"> Time!U$19</f>
        <v>PR24</v>
      </c>
      <c r="V3" s="1" t="str">
        <f xml:space="preserve"> Time!V$19</f>
        <v>PR24</v>
      </c>
      <c r="W3" s="1" t="str">
        <f xml:space="preserve"> Time!W$19</f>
        <v>PR24</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8" customFormat="1" x14ac:dyDescent="0.2">
      <c r="A4" s="110"/>
      <c r="B4" s="110"/>
      <c r="C4" s="137"/>
      <c r="D4" s="181"/>
      <c r="E4" s="2" t="s">
        <v>189</v>
      </c>
      <c r="F4" s="83"/>
      <c r="G4" s="83"/>
      <c r="H4" s="134"/>
      <c r="I4" s="134"/>
      <c r="J4" s="18">
        <f xml:space="preserve"> Time!J$25</f>
        <v>2022</v>
      </c>
      <c r="K4" s="18">
        <f xml:space="preserve"> Time!K$25</f>
        <v>2023</v>
      </c>
      <c r="L4" s="18">
        <f xml:space="preserve"> Time!L$25</f>
        <v>2024</v>
      </c>
      <c r="M4" s="18">
        <f xml:space="preserve"> Time!M$25</f>
        <v>2025</v>
      </c>
      <c r="N4" s="18">
        <f xml:space="preserve"> Time!N$25</f>
        <v>2026</v>
      </c>
      <c r="O4" s="18">
        <f xml:space="preserve"> Time!O$25</f>
        <v>2027</v>
      </c>
      <c r="P4" s="18">
        <f xml:space="preserve"> Time!P$25</f>
        <v>2028</v>
      </c>
      <c r="Q4" s="18">
        <f xml:space="preserve"> Time!Q$25</f>
        <v>2029</v>
      </c>
      <c r="R4" s="18">
        <f xml:space="preserve"> Time!R$25</f>
        <v>2030</v>
      </c>
      <c r="S4" s="18">
        <f xml:space="preserve"> Time!S$25</f>
        <v>2031</v>
      </c>
      <c r="T4" s="18">
        <f xml:space="preserve"> Time!T$25</f>
        <v>2032</v>
      </c>
      <c r="U4" s="18">
        <f xml:space="preserve"> Time!U$25</f>
        <v>2033</v>
      </c>
      <c r="V4" s="18">
        <f xml:space="preserve"> Time!V$25</f>
        <v>2034</v>
      </c>
      <c r="W4" s="18">
        <f xml:space="preserve"> Time!W$25</f>
        <v>2035</v>
      </c>
    </row>
    <row r="5" spans="1:702" s="8" customFormat="1" x14ac:dyDescent="0.2">
      <c r="A5" s="110"/>
      <c r="B5" s="110"/>
      <c r="C5" s="137"/>
      <c r="D5" s="181"/>
      <c r="E5" s="2" t="s">
        <v>362</v>
      </c>
      <c r="F5" s="20" t="s">
        <v>2082</v>
      </c>
      <c r="G5" s="20" t="s">
        <v>1892</v>
      </c>
      <c r="H5" s="20" t="s">
        <v>1708</v>
      </c>
      <c r="I5" s="134"/>
      <c r="J5" s="5">
        <f xml:space="preserve"> Time!J$29</f>
        <v>1</v>
      </c>
      <c r="K5" s="5">
        <f xml:space="preserve"> Time!K$29</f>
        <v>2</v>
      </c>
      <c r="L5" s="5">
        <f xml:space="preserve"> Time!L$29</f>
        <v>3</v>
      </c>
      <c r="M5" s="5">
        <f xml:space="preserve"> Time!M$29</f>
        <v>4</v>
      </c>
      <c r="N5" s="5">
        <f xml:space="preserve"> Time!N$29</f>
        <v>5</v>
      </c>
      <c r="O5" s="5">
        <f xml:space="preserve"> Time!O$29</f>
        <v>6</v>
      </c>
      <c r="P5" s="5">
        <f xml:space="preserve"> Time!P$29</f>
        <v>7</v>
      </c>
      <c r="Q5" s="5">
        <f xml:space="preserve"> Time!Q$29</f>
        <v>8</v>
      </c>
      <c r="R5" s="5">
        <f xml:space="preserve"> Time!R$29</f>
        <v>9</v>
      </c>
      <c r="S5" s="5">
        <f xml:space="preserve"> Time!S$29</f>
        <v>10</v>
      </c>
      <c r="T5" s="5">
        <f xml:space="preserve"> Time!T$29</f>
        <v>11</v>
      </c>
      <c r="U5" s="5">
        <f xml:space="preserve"> Time!U$29</f>
        <v>12</v>
      </c>
      <c r="V5" s="5">
        <f xml:space="preserve"> Time!V$29</f>
        <v>13</v>
      </c>
      <c r="W5" s="5">
        <f xml:space="preserve"> Time!W$29</f>
        <v>14</v>
      </c>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row>
    <row r="6" spans="1:702" s="131" customFormat="1" x14ac:dyDescent="0.2">
      <c r="A6" s="20"/>
      <c r="B6" s="20"/>
      <c r="C6" s="28"/>
      <c r="F6" s="20"/>
      <c r="G6" s="20"/>
      <c r="H6" s="20"/>
    </row>
    <row r="7" spans="1:702" x14ac:dyDescent="0.2"/>
    <row r="8" spans="1:702" x14ac:dyDescent="0.2">
      <c r="C8" s="26" t="s">
        <v>436</v>
      </c>
    </row>
    <row r="9" spans="1:702" x14ac:dyDescent="0.2">
      <c r="C9" s="26" t="s">
        <v>786</v>
      </c>
    </row>
    <row r="10" spans="1:702" x14ac:dyDescent="0.2">
      <c r="E10" s="6" t="str">
        <f xml:space="preserve"> Calc!$E$21</f>
        <v xml:space="preserve">Ofwat - PR24 ODI revenue adjustment expressed in 2027-28 CPIH FYA prices (WR) </v>
      </c>
      <c r="F10" s="6">
        <f xml:space="preserve"> Calc!$F$21</f>
        <v>0</v>
      </c>
      <c r="G10" s="6" t="s">
        <v>199</v>
      </c>
      <c r="H10" s="6"/>
      <c r="I10" s="6"/>
      <c r="J10" s="6"/>
      <c r="K10" s="6"/>
      <c r="L10" s="6"/>
      <c r="M10" s="6"/>
      <c r="N10" s="6"/>
      <c r="O10" s="6"/>
      <c r="P10" s="6"/>
      <c r="Q10" s="6"/>
      <c r="R10" s="6"/>
      <c r="S10" s="6"/>
      <c r="T10" s="6"/>
      <c r="U10" s="6"/>
      <c r="V10" s="6"/>
      <c r="W10" s="6"/>
    </row>
    <row r="11" spans="1:702" x14ac:dyDescent="0.2">
      <c r="E11" s="6" t="str">
        <f xml:space="preserve"> Calc!$E$22</f>
        <v xml:space="preserve">Ofwat - PR24 ODI revenue adjustment expressed in 2027-28 CPIH FYA prices (WN) </v>
      </c>
      <c r="F11" s="6">
        <f xml:space="preserve"> Calc!$F$22</f>
        <v>0</v>
      </c>
      <c r="G11" s="6" t="s">
        <v>199</v>
      </c>
      <c r="H11" s="6"/>
      <c r="I11" s="6"/>
      <c r="J11" s="6"/>
      <c r="K11" s="6"/>
      <c r="L11" s="6"/>
      <c r="M11" s="6"/>
      <c r="N11" s="6"/>
      <c r="O11" s="6"/>
      <c r="P11" s="6"/>
      <c r="Q11" s="6"/>
      <c r="R11" s="6"/>
      <c r="S11" s="6"/>
      <c r="T11" s="6"/>
      <c r="U11" s="6"/>
      <c r="V11" s="6"/>
      <c r="W11" s="6"/>
    </row>
    <row r="12" spans="1:702" x14ac:dyDescent="0.2">
      <c r="E12" s="6" t="str">
        <f xml:space="preserve"> Calc!$E$23</f>
        <v xml:space="preserve">Ofwat - PR24 ODI revenue adjustment expressed in 2027-28 CPIH FYA prices (WWN) </v>
      </c>
      <c r="F12" s="6">
        <f xml:space="preserve"> Calc!$F$23</f>
        <v>0</v>
      </c>
      <c r="G12" s="6" t="s">
        <v>199</v>
      </c>
      <c r="H12" s="6"/>
      <c r="I12" s="6"/>
      <c r="J12" s="6"/>
      <c r="K12" s="6"/>
      <c r="L12" s="6"/>
      <c r="M12" s="6"/>
      <c r="N12" s="6"/>
      <c r="O12" s="6"/>
      <c r="P12" s="6"/>
      <c r="Q12" s="6"/>
      <c r="R12" s="6"/>
      <c r="S12" s="6"/>
      <c r="T12" s="6"/>
      <c r="U12" s="6"/>
      <c r="V12" s="6"/>
      <c r="W12" s="6"/>
    </row>
    <row r="13" spans="1:702" x14ac:dyDescent="0.2">
      <c r="E13" s="6" t="str">
        <f xml:space="preserve"> Calc!$E$24</f>
        <v xml:space="preserve">Ofwat - PR24 ODI revenue adjustment expressed in 2027-28 CPIH FYA prices (BR) </v>
      </c>
      <c r="F13" s="6">
        <f xml:space="preserve"> Calc!$F$24</f>
        <v>0</v>
      </c>
      <c r="G13" s="6" t="s">
        <v>199</v>
      </c>
      <c r="H13" s="6"/>
      <c r="I13" s="6"/>
      <c r="J13" s="6"/>
      <c r="K13" s="6"/>
      <c r="L13" s="6"/>
      <c r="M13" s="6"/>
      <c r="N13" s="6"/>
      <c r="O13" s="6"/>
      <c r="P13" s="6"/>
      <c r="Q13" s="6"/>
      <c r="R13" s="6"/>
      <c r="S13" s="6"/>
      <c r="T13" s="6"/>
      <c r="U13" s="6"/>
      <c r="V13" s="6"/>
      <c r="W13" s="6"/>
    </row>
    <row r="14" spans="1:702" x14ac:dyDescent="0.2">
      <c r="E14" s="6" t="str">
        <f xml:space="preserve"> Calc!$E$25</f>
        <v xml:space="preserve">Ofwat - PR24 ODI revenue adjustment expressed in 2027-28 CPIH FYA prices (ADDN1) </v>
      </c>
      <c r="F14" s="6">
        <f xml:space="preserve"> Calc!$F$25</f>
        <v>0</v>
      </c>
      <c r="G14" s="6" t="s">
        <v>199</v>
      </c>
      <c r="H14" s="6"/>
      <c r="I14" s="6"/>
      <c r="J14" s="6"/>
      <c r="K14" s="6"/>
      <c r="L14" s="6"/>
      <c r="M14" s="6"/>
      <c r="N14" s="6"/>
      <c r="O14" s="6"/>
      <c r="P14" s="6"/>
      <c r="Q14" s="6"/>
      <c r="R14" s="6"/>
      <c r="S14" s="6"/>
      <c r="T14" s="6"/>
      <c r="U14" s="6"/>
      <c r="V14" s="6"/>
      <c r="W14" s="6"/>
    </row>
    <row r="15" spans="1:702" x14ac:dyDescent="0.2">
      <c r="E15" s="6" t="str">
        <f xml:space="preserve"> Calc!$E$26</f>
        <v xml:space="preserve">Ofwat - PR24 ODI revenue adjustment expressed in 2027-28 CPIH FYA prices (ADDN2) </v>
      </c>
      <c r="F15" s="6">
        <f xml:space="preserve"> Calc!$F$26</f>
        <v>0</v>
      </c>
      <c r="G15" s="6" t="s">
        <v>199</v>
      </c>
      <c r="H15" s="6"/>
      <c r="I15" s="6"/>
      <c r="J15" s="6"/>
      <c r="K15" s="6"/>
      <c r="L15" s="6"/>
      <c r="M15" s="6"/>
      <c r="N15" s="6"/>
      <c r="O15" s="6"/>
      <c r="P15" s="6"/>
      <c r="Q15" s="6"/>
      <c r="R15" s="6"/>
      <c r="S15" s="6"/>
      <c r="T15" s="6"/>
      <c r="U15" s="6"/>
      <c r="V15" s="6"/>
      <c r="W15" s="6"/>
    </row>
    <row r="16" spans="1:702" x14ac:dyDescent="0.2">
      <c r="E16" s="6" t="str">
        <f xml:space="preserve"> Calc!$E$27</f>
        <v xml:space="preserve">Ofwat - PR24 ODI revenue adjustment expressed in 2027-28 CPIH FYA prices (Residential retail) </v>
      </c>
      <c r="F16" s="6">
        <f xml:space="preserve"> Calc!$F$27</f>
        <v>0</v>
      </c>
      <c r="G16" s="6" t="s">
        <v>199</v>
      </c>
      <c r="H16" s="6"/>
      <c r="I16" s="6"/>
      <c r="J16" s="6"/>
      <c r="K16" s="6"/>
      <c r="L16" s="6"/>
      <c r="M16" s="6"/>
      <c r="N16" s="6"/>
      <c r="O16" s="6"/>
      <c r="P16" s="6"/>
      <c r="Q16" s="6"/>
      <c r="R16" s="6"/>
      <c r="S16" s="6"/>
      <c r="T16" s="6"/>
      <c r="U16" s="6"/>
      <c r="V16" s="6"/>
      <c r="W16" s="6"/>
    </row>
    <row r="17" spans="3:23" x14ac:dyDescent="0.2">
      <c r="E17" s="6" t="str">
        <f xml:space="preserve"> Calc!$E$28</f>
        <v xml:space="preserve">Ofwat - PR24 ODI revenue adjustment expressed in 2027-28 CPIH FYA prices (Business retail) </v>
      </c>
      <c r="F17" s="6">
        <f xml:space="preserve"> Calc!$F$28</f>
        <v>0</v>
      </c>
      <c r="G17" s="6" t="s">
        <v>199</v>
      </c>
      <c r="H17" s="6"/>
      <c r="I17" s="6"/>
      <c r="J17" s="6"/>
      <c r="K17" s="6"/>
      <c r="L17" s="6"/>
      <c r="M17" s="6"/>
      <c r="N17" s="6"/>
      <c r="O17" s="6"/>
      <c r="P17" s="6"/>
      <c r="Q17" s="6"/>
      <c r="R17" s="6"/>
      <c r="S17" s="6"/>
      <c r="T17" s="6"/>
      <c r="U17" s="6"/>
      <c r="V17" s="6"/>
      <c r="W17" s="6"/>
    </row>
    <row r="18" spans="3:23" x14ac:dyDescent="0.2">
      <c r="E18" s="6" t="str">
        <f xml:space="preserve"> Calc!E$460</f>
        <v>Ofwat - PR24 ODI revenue adjustment expressed in 2027-28 CPIH FYA prices (Total)</v>
      </c>
      <c r="F18" s="6">
        <f xml:space="preserve"> Calc!$F$460</f>
        <v>0</v>
      </c>
      <c r="G18" s="6" t="str">
        <f xml:space="preserve"> Calc!G$460</f>
        <v>£m</v>
      </c>
      <c r="H18" s="6"/>
      <c r="I18" s="6"/>
      <c r="J18" s="6"/>
      <c r="K18" s="6"/>
      <c r="L18" s="6"/>
      <c r="M18" s="6"/>
      <c r="N18" s="6"/>
      <c r="O18" s="6"/>
      <c r="P18" s="6"/>
      <c r="Q18" s="6"/>
      <c r="R18" s="6"/>
      <c r="S18" s="6"/>
      <c r="T18" s="6"/>
      <c r="U18" s="6"/>
      <c r="V18" s="6"/>
      <c r="W18" s="6"/>
    </row>
    <row r="19" spans="3:23" x14ac:dyDescent="0.2">
      <c r="C19" s="26" t="s">
        <v>786</v>
      </c>
    </row>
    <row r="20" spans="3:23" x14ac:dyDescent="0.2">
      <c r="E20" s="6" t="str">
        <f xml:space="preserve"> Calc!E$41</f>
        <v xml:space="preserve">Ofwat - PR24 RFI revenue adjustment expressed in 2027-28 CPIH FYA prices (WR) </v>
      </c>
      <c r="F20" s="6">
        <f xml:space="preserve"> Calc!$F$41</f>
        <v>0</v>
      </c>
      <c r="G20" s="6" t="str">
        <f xml:space="preserve"> Calc!G$41</f>
        <v>£m</v>
      </c>
      <c r="H20" s="6"/>
      <c r="I20" s="6"/>
      <c r="J20" s="6"/>
      <c r="K20" s="6"/>
      <c r="L20" s="6"/>
      <c r="M20" s="6"/>
      <c r="N20" s="6"/>
      <c r="O20" s="6"/>
      <c r="P20" s="6"/>
      <c r="Q20" s="6"/>
      <c r="R20" s="6"/>
      <c r="S20" s="6"/>
      <c r="T20" s="6"/>
      <c r="U20" s="6"/>
      <c r="V20" s="6"/>
      <c r="W20" s="6"/>
    </row>
    <row r="21" spans="3:23" x14ac:dyDescent="0.2">
      <c r="E21" s="6" t="str">
        <f xml:space="preserve"> Calc!E$42</f>
        <v xml:space="preserve">Ofwat - PR24 RFI revenue adjustment expressed in 2027-28 CPIH FYA prices (WN) </v>
      </c>
      <c r="F21" s="6">
        <f xml:space="preserve"> Calc!$F$42</f>
        <v>0</v>
      </c>
      <c r="G21" s="6" t="str">
        <f xml:space="preserve"> Calc!G$42</f>
        <v>£m</v>
      </c>
      <c r="H21" s="6"/>
      <c r="I21" s="6"/>
      <c r="J21" s="6"/>
      <c r="K21" s="6"/>
      <c r="L21" s="6"/>
      <c r="M21" s="6"/>
      <c r="N21" s="6"/>
      <c r="O21" s="6"/>
      <c r="P21" s="6"/>
      <c r="Q21" s="6"/>
      <c r="R21" s="6"/>
      <c r="S21" s="6"/>
      <c r="T21" s="6"/>
      <c r="U21" s="6"/>
      <c r="V21" s="6"/>
      <c r="W21" s="6"/>
    </row>
    <row r="22" spans="3:23" x14ac:dyDescent="0.2">
      <c r="E22" s="6" t="str">
        <f xml:space="preserve"> Calc!E$43</f>
        <v xml:space="preserve">Ofwat - PR24 RFI revenue adjustment expressed in 2027-28 CPIH FYA prices (WWN) </v>
      </c>
      <c r="F22" s="6">
        <f xml:space="preserve"> Calc!$F$43</f>
        <v>0</v>
      </c>
      <c r="G22" s="6" t="str">
        <f xml:space="preserve"> Calc!G$43</f>
        <v>£m</v>
      </c>
      <c r="H22" s="6"/>
      <c r="I22" s="6"/>
      <c r="J22" s="6"/>
      <c r="K22" s="6"/>
      <c r="L22" s="6"/>
      <c r="M22" s="6"/>
      <c r="N22" s="6"/>
      <c r="O22" s="6"/>
      <c r="P22" s="6"/>
      <c r="Q22" s="6"/>
      <c r="R22" s="6"/>
      <c r="S22" s="6"/>
      <c r="T22" s="6"/>
      <c r="U22" s="6"/>
      <c r="V22" s="6"/>
      <c r="W22" s="6"/>
    </row>
    <row r="23" spans="3:23" x14ac:dyDescent="0.2">
      <c r="E23" s="6" t="str">
        <f xml:space="preserve"> Calc!E$44</f>
        <v xml:space="preserve">Ofwat - PR24 RFI revenue adjustment expressed in 2027-28 CPIH FYA prices (BR) </v>
      </c>
      <c r="F23" s="6">
        <f xml:space="preserve"> Calc!$F$44</f>
        <v>0</v>
      </c>
      <c r="G23" s="6" t="str">
        <f xml:space="preserve"> Calc!G$44</f>
        <v>£m</v>
      </c>
      <c r="H23" s="6"/>
      <c r="I23" s="6"/>
      <c r="J23" s="6"/>
      <c r="K23" s="6"/>
      <c r="L23" s="6"/>
      <c r="M23" s="6"/>
      <c r="N23" s="6"/>
      <c r="O23" s="6"/>
      <c r="P23" s="6"/>
      <c r="Q23" s="6"/>
      <c r="R23" s="6"/>
      <c r="S23" s="6"/>
      <c r="T23" s="6"/>
      <c r="U23" s="6"/>
      <c r="V23" s="6"/>
      <c r="W23" s="6"/>
    </row>
    <row r="24" spans="3:23" x14ac:dyDescent="0.2">
      <c r="E24" s="6" t="str">
        <f xml:space="preserve"> Calc!E$45</f>
        <v xml:space="preserve">Ofwat - PR24 RFI revenue adjustment expressed in 2027-28 CPIH FYA prices (ADDN1) </v>
      </c>
      <c r="F24" s="6">
        <f xml:space="preserve"> Calc!$F$45</f>
        <v>0</v>
      </c>
      <c r="G24" s="6" t="str">
        <f xml:space="preserve"> Calc!G$45</f>
        <v>£m</v>
      </c>
      <c r="H24" s="6"/>
      <c r="I24" s="6"/>
      <c r="J24" s="6"/>
      <c r="K24" s="6"/>
      <c r="L24" s="6"/>
      <c r="M24" s="6"/>
      <c r="N24" s="6"/>
      <c r="O24" s="6"/>
      <c r="P24" s="6"/>
      <c r="Q24" s="6"/>
      <c r="R24" s="6"/>
      <c r="S24" s="6"/>
      <c r="T24" s="6"/>
      <c r="U24" s="6"/>
      <c r="V24" s="6"/>
      <c r="W24" s="6"/>
    </row>
    <row r="25" spans="3:23" x14ac:dyDescent="0.2">
      <c r="E25" s="6" t="str">
        <f xml:space="preserve"> Calc!E$46</f>
        <v xml:space="preserve">Ofwat - PR24 RFI revenue adjustment expressed in 2027-28 CPIH FYA prices (ADDN2) </v>
      </c>
      <c r="F25" s="6">
        <f xml:space="preserve"> Calc!$F$46</f>
        <v>0</v>
      </c>
      <c r="G25" s="6" t="str">
        <f xml:space="preserve"> Calc!G$46</f>
        <v>£m</v>
      </c>
      <c r="H25" s="6"/>
      <c r="I25" s="6"/>
      <c r="J25" s="6"/>
      <c r="K25" s="6"/>
      <c r="L25" s="6"/>
      <c r="M25" s="6"/>
      <c r="N25" s="6"/>
      <c r="O25" s="6"/>
      <c r="P25" s="6"/>
      <c r="Q25" s="6"/>
      <c r="R25" s="6"/>
      <c r="S25" s="6"/>
      <c r="T25" s="6"/>
      <c r="U25" s="6"/>
      <c r="V25" s="6"/>
      <c r="W25" s="6"/>
    </row>
    <row r="26" spans="3:23" x14ac:dyDescent="0.2">
      <c r="E26" s="6" t="str">
        <f xml:space="preserve"> Calc!E$47</f>
        <v xml:space="preserve">Ofwat - PR24 RFI revenue adjustment expressed in 2027-28 CPIH FYA prices (Residential retail) </v>
      </c>
      <c r="F26" s="6">
        <f xml:space="preserve"> Calc!$F$47</f>
        <v>0</v>
      </c>
      <c r="G26" s="6" t="str">
        <f xml:space="preserve"> Calc!G$47</f>
        <v>£m</v>
      </c>
      <c r="H26" s="6"/>
      <c r="I26" s="6"/>
      <c r="J26" s="6"/>
      <c r="K26" s="6"/>
      <c r="L26" s="6"/>
      <c r="M26" s="6"/>
      <c r="N26" s="6"/>
      <c r="O26" s="6"/>
      <c r="P26" s="6"/>
      <c r="Q26" s="6"/>
      <c r="R26" s="6"/>
      <c r="S26" s="6"/>
      <c r="T26" s="6"/>
      <c r="U26" s="6"/>
      <c r="V26" s="6"/>
      <c r="W26" s="6"/>
    </row>
    <row r="27" spans="3:23" x14ac:dyDescent="0.2">
      <c r="E27" s="6" t="str">
        <f xml:space="preserve"> Calc!E$48</f>
        <v xml:space="preserve">Ofwat - PR24 RFI revenue adjustment expressed in 2027-28 CPIH FYA prices (Business retail) </v>
      </c>
      <c r="F27" s="6">
        <f xml:space="preserve"> Calc!$F$48</f>
        <v>0</v>
      </c>
      <c r="G27" s="6" t="str">
        <f xml:space="preserve"> Calc!G$48</f>
        <v>£m</v>
      </c>
      <c r="H27" s="6"/>
      <c r="I27" s="6"/>
      <c r="J27" s="6"/>
      <c r="K27" s="6"/>
      <c r="L27" s="6"/>
      <c r="M27" s="6"/>
      <c r="N27" s="6"/>
      <c r="O27" s="6"/>
      <c r="P27" s="6"/>
      <c r="Q27" s="6"/>
      <c r="R27" s="6"/>
      <c r="S27" s="6"/>
      <c r="T27" s="6"/>
      <c r="U27" s="6"/>
      <c r="V27" s="6"/>
      <c r="W27" s="6"/>
    </row>
    <row r="28" spans="3:23" x14ac:dyDescent="0.2">
      <c r="E28" s="6" t="str">
        <f xml:space="preserve"> Calc!E$472</f>
        <v>Ofwat - PR24 RFI revenue adjustment expressed in 2027-28 CPIH FYA prices (Total)</v>
      </c>
      <c r="F28" s="6">
        <f xml:space="preserve"> Calc!$F$472</f>
        <v>0</v>
      </c>
      <c r="G28" s="6" t="str">
        <f xml:space="preserve"> Calc!G$472</f>
        <v>£m</v>
      </c>
      <c r="H28" s="6"/>
      <c r="I28" s="6"/>
      <c r="J28" s="6"/>
      <c r="K28" s="6"/>
      <c r="L28" s="6"/>
      <c r="M28" s="6"/>
      <c r="N28" s="6"/>
      <c r="O28" s="6"/>
      <c r="P28" s="6"/>
      <c r="Q28" s="6"/>
      <c r="R28" s="6"/>
      <c r="S28" s="6"/>
      <c r="T28" s="6"/>
      <c r="U28" s="6"/>
      <c r="V28" s="6"/>
      <c r="W28" s="6"/>
    </row>
    <row r="29" spans="3:23" x14ac:dyDescent="0.2">
      <c r="C29" s="26" t="s">
        <v>786</v>
      </c>
    </row>
    <row r="30" spans="3:23" x14ac:dyDescent="0.2">
      <c r="E30" s="6" t="str">
        <f xml:space="preserve"> Calc!E$61</f>
        <v xml:space="preserve">Ofwat - PR24 Delayed delivery cashflow mechanism (DDCM) revenue adjustment expressed in 2027-28 CPIH FYA prices (WR) </v>
      </c>
      <c r="F30" s="6">
        <f xml:space="preserve"> Calc!$F$61</f>
        <v>0</v>
      </c>
      <c r="G30" s="6" t="str">
        <f xml:space="preserve"> Calc!G$61</f>
        <v>£m</v>
      </c>
      <c r="H30" s="6"/>
      <c r="I30" s="6"/>
      <c r="J30" s="6"/>
      <c r="K30" s="6"/>
      <c r="L30" s="6"/>
      <c r="M30" s="6"/>
      <c r="N30" s="6"/>
      <c r="O30" s="6"/>
      <c r="P30" s="6"/>
      <c r="Q30" s="6"/>
      <c r="R30" s="6"/>
      <c r="S30" s="6"/>
      <c r="T30" s="6"/>
      <c r="U30" s="6"/>
      <c r="V30" s="6"/>
      <c r="W30" s="6"/>
    </row>
    <row r="31" spans="3:23" x14ac:dyDescent="0.2">
      <c r="E31" s="6" t="str">
        <f xml:space="preserve"> Calc!E$62</f>
        <v xml:space="preserve">Ofwat - PR24 Delayed delivery cashflow mechanism (DDCM) revenue adjustment expressed in 2027-28 CPIH FYA prices (WN) </v>
      </c>
      <c r="F31" s="6">
        <f xml:space="preserve"> Calc!$F$62</f>
        <v>0</v>
      </c>
      <c r="G31" s="6" t="str">
        <f xml:space="preserve"> Calc!G$62</f>
        <v>£m</v>
      </c>
      <c r="H31" s="6"/>
      <c r="I31" s="6"/>
      <c r="J31" s="6"/>
      <c r="K31" s="6"/>
      <c r="L31" s="6"/>
      <c r="M31" s="6"/>
      <c r="N31" s="6"/>
      <c r="O31" s="6"/>
      <c r="P31" s="6"/>
      <c r="Q31" s="6"/>
      <c r="R31" s="6"/>
      <c r="S31" s="6"/>
      <c r="T31" s="6"/>
      <c r="U31" s="6"/>
      <c r="V31" s="6"/>
      <c r="W31" s="6"/>
    </row>
    <row r="32" spans="3:23" x14ac:dyDescent="0.2">
      <c r="E32" s="6" t="str">
        <f xml:space="preserve"> Calc!E$63</f>
        <v xml:space="preserve">Ofwat - PR24 Delayed delivery cashflow mechanism (DDCM) revenue adjustment expressed in 2027-28 CPIH FYA prices (WWN) </v>
      </c>
      <c r="F32" s="6">
        <f xml:space="preserve"> Calc!$F$63</f>
        <v>0</v>
      </c>
      <c r="G32" s="6" t="str">
        <f xml:space="preserve"> Calc!G$63</f>
        <v>£m</v>
      </c>
      <c r="H32" s="6"/>
      <c r="I32" s="6"/>
      <c r="J32" s="6"/>
      <c r="K32" s="6"/>
      <c r="L32" s="6"/>
      <c r="M32" s="6"/>
      <c r="N32" s="6"/>
      <c r="O32" s="6"/>
      <c r="P32" s="6"/>
      <c r="Q32" s="6"/>
      <c r="R32" s="6"/>
      <c r="S32" s="6"/>
      <c r="T32" s="6"/>
      <c r="U32" s="6"/>
      <c r="V32" s="6"/>
      <c r="W32" s="6"/>
    </row>
    <row r="33" spans="3:23" x14ac:dyDescent="0.2">
      <c r="E33" s="6" t="str">
        <f xml:space="preserve"> Calc!E$64</f>
        <v xml:space="preserve">Ofwat - PR24 Delayed delivery cashflow mechanism (DDCM) revenue adjustment expressed in 2027-28 CPIH FYA prices (BR) </v>
      </c>
      <c r="F33" s="6">
        <f xml:space="preserve"> Calc!$F$64</f>
        <v>0</v>
      </c>
      <c r="G33" s="6" t="str">
        <f xml:space="preserve"> Calc!G$64</f>
        <v>£m</v>
      </c>
      <c r="H33" s="6"/>
      <c r="I33" s="6"/>
      <c r="J33" s="6"/>
      <c r="K33" s="6"/>
      <c r="L33" s="6"/>
      <c r="M33" s="6"/>
      <c r="N33" s="6"/>
      <c r="O33" s="6"/>
      <c r="P33" s="6"/>
      <c r="Q33" s="6"/>
      <c r="R33" s="6"/>
      <c r="S33" s="6"/>
      <c r="T33" s="6"/>
      <c r="U33" s="6"/>
      <c r="V33" s="6"/>
      <c r="W33" s="6"/>
    </row>
    <row r="34" spans="3:23" x14ac:dyDescent="0.2">
      <c r="E34" s="6" t="str">
        <f xml:space="preserve"> Calc!E$65</f>
        <v xml:space="preserve">Ofwat - PR24 Delayed delivery cashflow mechanism (DDCM) revenue adjustment expressed in 2027-28 CPIH FYA prices (ADDN1) </v>
      </c>
      <c r="F34" s="6">
        <f xml:space="preserve"> Calc!$F$65</f>
        <v>0</v>
      </c>
      <c r="G34" s="6" t="str">
        <f xml:space="preserve"> Calc!G$65</f>
        <v>£m</v>
      </c>
      <c r="H34" s="6"/>
      <c r="I34" s="6"/>
      <c r="J34" s="6"/>
      <c r="K34" s="6"/>
      <c r="L34" s="6"/>
      <c r="M34" s="6"/>
      <c r="N34" s="6"/>
      <c r="O34" s="6"/>
      <c r="P34" s="6"/>
      <c r="Q34" s="6"/>
      <c r="R34" s="6"/>
      <c r="S34" s="6"/>
      <c r="T34" s="6"/>
      <c r="U34" s="6"/>
      <c r="V34" s="6"/>
      <c r="W34" s="6"/>
    </row>
    <row r="35" spans="3:23" x14ac:dyDescent="0.2">
      <c r="E35" s="6" t="str">
        <f xml:space="preserve"> Calc!E$66</f>
        <v xml:space="preserve">Ofwat - PR24 Delayed delivery cashflow mechanism (DDCM) revenue adjustment expressed in 2027-28 CPIH FYA prices (ADDN2) </v>
      </c>
      <c r="F35" s="6">
        <f xml:space="preserve"> Calc!$F$66</f>
        <v>0</v>
      </c>
      <c r="G35" s="6" t="str">
        <f xml:space="preserve"> Calc!G$66</f>
        <v>£m</v>
      </c>
      <c r="H35" s="6"/>
      <c r="I35" s="6"/>
      <c r="J35" s="6"/>
      <c r="K35" s="6"/>
      <c r="L35" s="6"/>
      <c r="M35" s="6"/>
      <c r="N35" s="6"/>
      <c r="O35" s="6"/>
      <c r="P35" s="6"/>
      <c r="Q35" s="6"/>
      <c r="R35" s="6"/>
      <c r="S35" s="6"/>
      <c r="T35" s="6"/>
      <c r="U35" s="6"/>
      <c r="V35" s="6"/>
      <c r="W35" s="6"/>
    </row>
    <row r="36" spans="3:23" x14ac:dyDescent="0.2">
      <c r="E36" s="6" t="str">
        <f xml:space="preserve"> Calc!E$67</f>
        <v xml:space="preserve">Ofwat - PR24 Delayed delivery cashflow mechanism (DDCM) revenue adjustment expressed in 2027-28 CPIH FYA prices (Residential retail) </v>
      </c>
      <c r="F36" s="6">
        <f xml:space="preserve"> Calc!$F$67</f>
        <v>0</v>
      </c>
      <c r="G36" s="6" t="str">
        <f xml:space="preserve"> Calc!G$67</f>
        <v>£m</v>
      </c>
      <c r="H36" s="6"/>
      <c r="I36" s="6"/>
      <c r="J36" s="6"/>
      <c r="K36" s="6"/>
      <c r="L36" s="6"/>
      <c r="M36" s="6"/>
      <c r="N36" s="6"/>
      <c r="O36" s="6"/>
      <c r="P36" s="6"/>
      <c r="Q36" s="6"/>
      <c r="R36" s="6"/>
      <c r="S36" s="6"/>
      <c r="T36" s="6"/>
      <c r="U36" s="6"/>
      <c r="V36" s="6"/>
      <c r="W36" s="6"/>
    </row>
    <row r="37" spans="3:23" x14ac:dyDescent="0.2">
      <c r="E37" s="6" t="str">
        <f xml:space="preserve"> Calc!E$68</f>
        <v xml:space="preserve">Ofwat - PR24 Delayed delivery cashflow mechanism (DDCM) revenue adjustment expressed in 2027-28 CPIH FYA prices (Business retail) </v>
      </c>
      <c r="F37" s="6">
        <f xml:space="preserve"> Calc!$F$68</f>
        <v>0</v>
      </c>
      <c r="G37" s="6" t="str">
        <f xml:space="preserve"> Calc!G$68</f>
        <v>£m</v>
      </c>
      <c r="H37" s="6"/>
      <c r="I37" s="6"/>
      <c r="J37" s="6"/>
      <c r="K37" s="6"/>
      <c r="L37" s="6"/>
      <c r="M37" s="6"/>
      <c r="N37" s="6"/>
      <c r="O37" s="6"/>
      <c r="P37" s="6"/>
      <c r="Q37" s="6"/>
      <c r="R37" s="6"/>
      <c r="S37" s="6"/>
      <c r="T37" s="6"/>
      <c r="U37" s="6"/>
      <c r="V37" s="6"/>
      <c r="W37" s="6"/>
    </row>
    <row r="38" spans="3:23" x14ac:dyDescent="0.2">
      <c r="E38" s="6" t="str">
        <f xml:space="preserve"> Calc!E$484</f>
        <v>Ofwat - PR24 Delayed delivery cashflow mechanism (DDCM) revenue adjustment expressed in 2027-28 CPIH FYA prices (Total)</v>
      </c>
      <c r="F38" s="6">
        <f xml:space="preserve"> Calc!$F$484</f>
        <v>0</v>
      </c>
      <c r="G38" s="6" t="str">
        <f xml:space="preserve"> Calc!G$484</f>
        <v>£m</v>
      </c>
      <c r="H38" s="6"/>
      <c r="I38" s="6"/>
      <c r="J38" s="6"/>
      <c r="K38" s="6"/>
      <c r="L38" s="6"/>
      <c r="M38" s="6"/>
      <c r="N38" s="6"/>
      <c r="O38" s="6"/>
      <c r="P38" s="6"/>
      <c r="Q38" s="6"/>
      <c r="R38" s="6"/>
      <c r="S38" s="6"/>
      <c r="T38" s="6"/>
      <c r="U38" s="6"/>
      <c r="V38" s="6"/>
      <c r="W38" s="6"/>
    </row>
    <row r="39" spans="3:23" x14ac:dyDescent="0.2">
      <c r="C39" s="26" t="s">
        <v>786</v>
      </c>
    </row>
    <row r="40" spans="3:23" x14ac:dyDescent="0.2">
      <c r="E40" s="6" t="str">
        <f xml:space="preserve"> Calc!E$81</f>
        <v xml:space="preserve">Ofwat - PR24 Bioresources revenue adjustment expressed in 2027-28 CPIH FYA prices (WR) </v>
      </c>
      <c r="F40" s="6">
        <f xml:space="preserve"> Calc!$F$81</f>
        <v>0</v>
      </c>
      <c r="G40" s="6" t="str">
        <f xml:space="preserve"> Calc!G$81</f>
        <v>£m</v>
      </c>
      <c r="H40" s="6"/>
      <c r="I40" s="6"/>
      <c r="J40" s="6"/>
      <c r="K40" s="6"/>
      <c r="L40" s="6"/>
      <c r="M40" s="6"/>
      <c r="N40" s="6"/>
      <c r="O40" s="6"/>
      <c r="P40" s="6"/>
      <c r="Q40" s="6"/>
      <c r="R40" s="6"/>
      <c r="S40" s="6"/>
      <c r="T40" s="6"/>
      <c r="U40" s="6"/>
      <c r="V40" s="6"/>
      <c r="W40" s="6"/>
    </row>
    <row r="41" spans="3:23" x14ac:dyDescent="0.2">
      <c r="E41" s="6" t="str">
        <f xml:space="preserve"> Calc!E$82</f>
        <v xml:space="preserve">Ofwat - PR24 Bioresources revenue adjustment expressed in 2027-28 CPIH FYA prices (WN) </v>
      </c>
      <c r="F41" s="6">
        <f xml:space="preserve"> Calc!$F$82</f>
        <v>0</v>
      </c>
      <c r="G41" s="6" t="str">
        <f xml:space="preserve"> Calc!G$82</f>
        <v>£m</v>
      </c>
      <c r="H41" s="6"/>
      <c r="I41" s="6"/>
      <c r="J41" s="6"/>
      <c r="K41" s="6"/>
      <c r="L41" s="6"/>
      <c r="M41" s="6"/>
      <c r="N41" s="6"/>
      <c r="O41" s="6"/>
      <c r="P41" s="6"/>
      <c r="Q41" s="6"/>
      <c r="R41" s="6"/>
      <c r="S41" s="6"/>
      <c r="T41" s="6"/>
      <c r="U41" s="6"/>
      <c r="V41" s="6"/>
      <c r="W41" s="6"/>
    </row>
    <row r="42" spans="3:23" x14ac:dyDescent="0.2">
      <c r="E42" s="6" t="str">
        <f xml:space="preserve"> Calc!E$83</f>
        <v xml:space="preserve">Ofwat - PR24 Bioresources revenue adjustment expressed in 2027-28 CPIH FYA prices (WWN) </v>
      </c>
      <c r="F42" s="6">
        <f xml:space="preserve"> Calc!$F$83</f>
        <v>0</v>
      </c>
      <c r="G42" s="6" t="str">
        <f xml:space="preserve"> Calc!G$83</f>
        <v>£m</v>
      </c>
      <c r="H42" s="6"/>
      <c r="I42" s="6"/>
      <c r="J42" s="6"/>
      <c r="K42" s="6"/>
      <c r="L42" s="6"/>
      <c r="M42" s="6"/>
      <c r="N42" s="6"/>
      <c r="O42" s="6"/>
      <c r="P42" s="6"/>
      <c r="Q42" s="6"/>
      <c r="R42" s="6"/>
      <c r="S42" s="6"/>
      <c r="T42" s="6"/>
      <c r="U42" s="6"/>
      <c r="V42" s="6"/>
      <c r="W42" s="6"/>
    </row>
    <row r="43" spans="3:23" x14ac:dyDescent="0.2">
      <c r="E43" s="6" t="str">
        <f xml:space="preserve"> Calc!E$84</f>
        <v xml:space="preserve">Ofwat - PR24 Bioresources revenue adjustment expressed in 2027-28 CPIH FYA prices (BR) </v>
      </c>
      <c r="F43" s="6">
        <f xml:space="preserve"> Calc!$F$84</f>
        <v>0</v>
      </c>
      <c r="G43" s="6" t="str">
        <f xml:space="preserve"> Calc!G$84</f>
        <v>£m</v>
      </c>
      <c r="H43" s="6"/>
      <c r="I43" s="6"/>
      <c r="J43" s="6"/>
      <c r="K43" s="6"/>
      <c r="L43" s="6"/>
      <c r="M43" s="6"/>
      <c r="N43" s="6"/>
      <c r="O43" s="6"/>
      <c r="P43" s="6"/>
      <c r="Q43" s="6"/>
      <c r="R43" s="6"/>
      <c r="S43" s="6"/>
      <c r="T43" s="6"/>
      <c r="U43" s="6"/>
      <c r="V43" s="6"/>
      <c r="W43" s="6"/>
    </row>
    <row r="44" spans="3:23" x14ac:dyDescent="0.2">
      <c r="E44" s="6" t="str">
        <f xml:space="preserve"> Calc!E$85</f>
        <v xml:space="preserve">Ofwat - PR24 Bioresources revenue adjustment expressed in 2027-28 CPIH FYA prices (ADDN1) </v>
      </c>
      <c r="F44" s="6">
        <f xml:space="preserve"> Calc!$F$85</f>
        <v>0</v>
      </c>
      <c r="G44" s="6" t="str">
        <f xml:space="preserve"> Calc!G$85</f>
        <v>£m</v>
      </c>
      <c r="H44" s="6"/>
      <c r="I44" s="6"/>
      <c r="J44" s="6"/>
      <c r="K44" s="6"/>
      <c r="L44" s="6"/>
      <c r="M44" s="6"/>
      <c r="N44" s="6"/>
      <c r="O44" s="6"/>
      <c r="P44" s="6"/>
      <c r="Q44" s="6"/>
      <c r="R44" s="6"/>
      <c r="S44" s="6"/>
      <c r="T44" s="6"/>
      <c r="U44" s="6"/>
      <c r="V44" s="6"/>
      <c r="W44" s="6"/>
    </row>
    <row r="45" spans="3:23" x14ac:dyDescent="0.2">
      <c r="E45" s="6" t="str">
        <f xml:space="preserve"> Calc!E$86</f>
        <v xml:space="preserve">Ofwat - PR24 Bioresources revenue adjustment expressed in 2027-28 CPIH FYA prices (ADDN2) </v>
      </c>
      <c r="F45" s="6">
        <f xml:space="preserve"> Calc!$F$86</f>
        <v>0</v>
      </c>
      <c r="G45" s="6" t="str">
        <f xml:space="preserve"> Calc!G$86</f>
        <v>£m</v>
      </c>
      <c r="H45" s="6"/>
      <c r="I45" s="6"/>
      <c r="J45" s="6"/>
      <c r="K45" s="6"/>
      <c r="L45" s="6"/>
      <c r="M45" s="6"/>
      <c r="N45" s="6"/>
      <c r="O45" s="6"/>
      <c r="P45" s="6"/>
      <c r="Q45" s="6"/>
      <c r="R45" s="6"/>
      <c r="S45" s="6"/>
      <c r="T45" s="6"/>
      <c r="U45" s="6"/>
      <c r="V45" s="6"/>
      <c r="W45" s="6"/>
    </row>
    <row r="46" spans="3:23" x14ac:dyDescent="0.2">
      <c r="E46" s="6" t="str">
        <f xml:space="preserve"> Calc!E$87</f>
        <v xml:space="preserve">Ofwat - PR24 Bioresources revenue adjustment expressed in 2027-28 CPIH FYA prices (Residential retail) </v>
      </c>
      <c r="F46" s="6">
        <f xml:space="preserve"> Calc!$F$87</f>
        <v>0</v>
      </c>
      <c r="G46" s="6" t="str">
        <f xml:space="preserve"> Calc!G$87</f>
        <v>£m</v>
      </c>
      <c r="H46" s="6"/>
      <c r="I46" s="6"/>
      <c r="J46" s="6"/>
      <c r="K46" s="6"/>
      <c r="L46" s="6"/>
      <c r="M46" s="6"/>
      <c r="N46" s="6"/>
      <c r="O46" s="6"/>
      <c r="P46" s="6"/>
      <c r="Q46" s="6"/>
      <c r="R46" s="6"/>
      <c r="S46" s="6"/>
      <c r="T46" s="6"/>
      <c r="U46" s="6"/>
      <c r="V46" s="6"/>
      <c r="W46" s="6"/>
    </row>
    <row r="47" spans="3:23" x14ac:dyDescent="0.2">
      <c r="E47" s="6" t="str">
        <f xml:space="preserve"> Calc!E$88</f>
        <v xml:space="preserve">Ofwat - PR24 Bioresources revenue adjustment expressed in 2027-28 CPIH FYA prices (Business retail) </v>
      </c>
      <c r="F47" s="6">
        <f xml:space="preserve"> Calc!$F$88</f>
        <v>0</v>
      </c>
      <c r="G47" s="6" t="str">
        <f xml:space="preserve"> Calc!G$88</f>
        <v>£m</v>
      </c>
      <c r="H47" s="6"/>
      <c r="I47" s="6"/>
      <c r="J47" s="6"/>
      <c r="K47" s="6"/>
      <c r="L47" s="6"/>
      <c r="M47" s="6"/>
      <c r="N47" s="6"/>
      <c r="O47" s="6"/>
      <c r="P47" s="6"/>
      <c r="Q47" s="6"/>
      <c r="R47" s="6"/>
      <c r="S47" s="6"/>
      <c r="T47" s="6"/>
      <c r="U47" s="6"/>
      <c r="V47" s="6"/>
      <c r="W47" s="6"/>
    </row>
    <row r="48" spans="3:23" x14ac:dyDescent="0.2">
      <c r="E48" s="6" t="str">
        <f xml:space="preserve"> Calc!E$508</f>
        <v>Ofwat - PR24 Bioresources revenue adjustment expressed in 2027-28 CPIH FYA prices (Total)</v>
      </c>
      <c r="F48" s="6">
        <f xml:space="preserve"> Calc!$F$508</f>
        <v>0</v>
      </c>
      <c r="G48" s="6" t="str">
        <f xml:space="preserve"> Calc!G$508</f>
        <v>£m</v>
      </c>
      <c r="H48" s="6"/>
      <c r="I48" s="6"/>
      <c r="J48" s="6"/>
      <c r="K48" s="6"/>
      <c r="L48" s="6"/>
      <c r="M48" s="6"/>
      <c r="N48" s="6"/>
      <c r="O48" s="6"/>
      <c r="P48" s="6"/>
      <c r="Q48" s="6"/>
      <c r="R48" s="6"/>
      <c r="S48" s="6"/>
      <c r="T48" s="6"/>
      <c r="U48" s="6"/>
      <c r="V48" s="6"/>
      <c r="W48" s="6"/>
    </row>
    <row r="49" spans="3:23" x14ac:dyDescent="0.2">
      <c r="C49" s="26" t="s">
        <v>786</v>
      </c>
    </row>
    <row r="50" spans="3:23" x14ac:dyDescent="0.2">
      <c r="E50" s="6" t="str">
        <f xml:space="preserve"> Calc!E$101</f>
        <v xml:space="preserve">Ofwat - PR24 Bioresources forecasting accuracy incentive penalty adjustment in 2027-28 FYA (CPIH deflated) prices (WR) </v>
      </c>
      <c r="F50" s="6">
        <f xml:space="preserve"> Calc!$F$101</f>
        <v>0</v>
      </c>
      <c r="G50" s="6" t="str">
        <f xml:space="preserve"> Calc!G$101</f>
        <v>£m</v>
      </c>
      <c r="H50" s="6"/>
      <c r="I50" s="6"/>
      <c r="J50" s="6"/>
      <c r="K50" s="6"/>
      <c r="L50" s="6"/>
      <c r="M50" s="6"/>
      <c r="N50" s="6"/>
      <c r="O50" s="6"/>
      <c r="P50" s="6"/>
      <c r="Q50" s="6"/>
      <c r="R50" s="6"/>
      <c r="S50" s="6"/>
      <c r="T50" s="6"/>
      <c r="U50" s="6"/>
      <c r="V50" s="6"/>
      <c r="W50" s="6"/>
    </row>
    <row r="51" spans="3:23" x14ac:dyDescent="0.2">
      <c r="E51" s="6" t="str">
        <f xml:space="preserve"> Calc!E$102</f>
        <v xml:space="preserve">Ofwat - PR24 Bioresources forecasting accuracy incentive penalty adjustment in 2027-28 FYA (CPIH deflated) prices (WN) </v>
      </c>
      <c r="F51" s="6">
        <f xml:space="preserve"> Calc!$F$102</f>
        <v>0</v>
      </c>
      <c r="G51" s="6" t="str">
        <f xml:space="preserve"> Calc!G$102</f>
        <v>£m</v>
      </c>
      <c r="H51" s="6"/>
      <c r="I51" s="6"/>
      <c r="J51" s="6"/>
      <c r="K51" s="6"/>
      <c r="L51" s="6"/>
      <c r="M51" s="6"/>
      <c r="N51" s="6"/>
      <c r="O51" s="6"/>
      <c r="P51" s="6"/>
      <c r="Q51" s="6"/>
      <c r="R51" s="6"/>
      <c r="S51" s="6"/>
      <c r="T51" s="6"/>
      <c r="U51" s="6"/>
      <c r="V51" s="6"/>
      <c r="W51" s="6"/>
    </row>
    <row r="52" spans="3:23" x14ac:dyDescent="0.2">
      <c r="E52" s="6" t="str">
        <f xml:space="preserve"> Calc!E$103</f>
        <v xml:space="preserve">Ofwat - PR24 Bioresources forecasting accuracy incentive penalty adjustment in 2027-28 FYA (CPIH deflated) prices (WWN) </v>
      </c>
      <c r="F52" s="6">
        <f xml:space="preserve"> Calc!$F$103</f>
        <v>0</v>
      </c>
      <c r="G52" s="6" t="str">
        <f xml:space="preserve"> Calc!G$103</f>
        <v>£m</v>
      </c>
      <c r="H52" s="6"/>
      <c r="I52" s="6"/>
      <c r="J52" s="6"/>
      <c r="K52" s="6"/>
      <c r="L52" s="6"/>
      <c r="M52" s="6"/>
      <c r="N52" s="6"/>
      <c r="O52" s="6"/>
      <c r="P52" s="6"/>
      <c r="Q52" s="6"/>
      <c r="R52" s="6"/>
      <c r="S52" s="6"/>
      <c r="T52" s="6"/>
      <c r="U52" s="6"/>
      <c r="V52" s="6"/>
      <c r="W52" s="6"/>
    </row>
    <row r="53" spans="3:23" x14ac:dyDescent="0.2">
      <c r="E53" s="6" t="str">
        <f xml:space="preserve"> Calc!E$104</f>
        <v xml:space="preserve">Ofwat - PR24 Bioresources forecasting accuracy incentive penalty adjustment in 2027-28 FYA (CPIH deflated) prices (BR) </v>
      </c>
      <c r="F53" s="6">
        <f xml:space="preserve"> Calc!$F$104</f>
        <v>0</v>
      </c>
      <c r="G53" s="6" t="str">
        <f xml:space="preserve"> Calc!G$104</f>
        <v>£m</v>
      </c>
      <c r="H53" s="6"/>
      <c r="I53" s="6"/>
      <c r="J53" s="6"/>
      <c r="K53" s="6"/>
      <c r="L53" s="6"/>
      <c r="M53" s="6"/>
      <c r="N53" s="6"/>
      <c r="O53" s="6"/>
      <c r="P53" s="6"/>
      <c r="Q53" s="6"/>
      <c r="R53" s="6"/>
      <c r="S53" s="6"/>
      <c r="T53" s="6"/>
      <c r="U53" s="6"/>
      <c r="V53" s="6"/>
      <c r="W53" s="6"/>
    </row>
    <row r="54" spans="3:23" x14ac:dyDescent="0.2">
      <c r="E54" s="6" t="str">
        <f xml:space="preserve"> Calc!E$105</f>
        <v xml:space="preserve">Ofwat - PR24 Bioresources forecasting accuracy incentive penalty adjustment in 2027-28 FYA (CPIH deflated) prices (ADDN1) </v>
      </c>
      <c r="F54" s="6">
        <f xml:space="preserve"> Calc!$F$105</f>
        <v>0</v>
      </c>
      <c r="G54" s="6" t="str">
        <f xml:space="preserve"> Calc!G$105</f>
        <v>£m</v>
      </c>
      <c r="H54" s="6"/>
      <c r="I54" s="6"/>
      <c r="J54" s="6"/>
      <c r="K54" s="6"/>
      <c r="L54" s="6"/>
      <c r="M54" s="6"/>
      <c r="N54" s="6"/>
      <c r="O54" s="6"/>
      <c r="P54" s="6"/>
      <c r="Q54" s="6"/>
      <c r="R54" s="6"/>
      <c r="S54" s="6"/>
      <c r="T54" s="6"/>
      <c r="U54" s="6"/>
      <c r="V54" s="6"/>
      <c r="W54" s="6"/>
    </row>
    <row r="55" spans="3:23" x14ac:dyDescent="0.2">
      <c r="E55" s="6" t="str">
        <f xml:space="preserve"> Calc!E$106</f>
        <v xml:space="preserve">Ofwat - PR24 Bioresources forecasting accuracy incentive penalty adjustment in 2027-28 FYA (CPIH deflated) prices (ADDN2) </v>
      </c>
      <c r="F55" s="6">
        <f xml:space="preserve"> Calc!$F$106</f>
        <v>0</v>
      </c>
      <c r="G55" s="6" t="str">
        <f xml:space="preserve"> Calc!G$106</f>
        <v>£m</v>
      </c>
      <c r="H55" s="6"/>
      <c r="I55" s="6"/>
      <c r="J55" s="6"/>
      <c r="K55" s="6"/>
      <c r="L55" s="6"/>
      <c r="M55" s="6"/>
      <c r="N55" s="6"/>
      <c r="O55" s="6"/>
      <c r="P55" s="6"/>
      <c r="Q55" s="6"/>
      <c r="R55" s="6"/>
      <c r="S55" s="6"/>
      <c r="T55" s="6"/>
      <c r="U55" s="6"/>
      <c r="V55" s="6"/>
      <c r="W55" s="6"/>
    </row>
    <row r="56" spans="3:23" x14ac:dyDescent="0.2">
      <c r="E56" s="6" t="str">
        <f xml:space="preserve"> Calc!E$107</f>
        <v xml:space="preserve">Ofwat - PR24 Bioresources forecasting accuracy incentive penalty adjustment in 2027-28 FYA (CPIH deflated) prices (Residential retail) </v>
      </c>
      <c r="F56" s="6">
        <f xml:space="preserve"> Calc!$F$107</f>
        <v>0</v>
      </c>
      <c r="G56" s="6" t="str">
        <f xml:space="preserve"> Calc!G$107</f>
        <v>£m</v>
      </c>
      <c r="H56" s="6"/>
      <c r="I56" s="6"/>
      <c r="J56" s="6"/>
      <c r="K56" s="6"/>
      <c r="L56" s="6"/>
      <c r="M56" s="6"/>
      <c r="N56" s="6"/>
      <c r="O56" s="6"/>
      <c r="P56" s="6"/>
      <c r="Q56" s="6"/>
      <c r="R56" s="6"/>
      <c r="S56" s="6"/>
      <c r="T56" s="6"/>
      <c r="U56" s="6"/>
      <c r="V56" s="6"/>
      <c r="W56" s="6"/>
    </row>
    <row r="57" spans="3:23" x14ac:dyDescent="0.2">
      <c r="E57" s="6" t="str">
        <f xml:space="preserve"> Calc!E$108</f>
        <v xml:space="preserve">Ofwat - PR24 Bioresources forecasting accuracy incentive penalty adjustment in 2027-28 FYA (CPIH deflated) prices (Business retail) </v>
      </c>
      <c r="F57" s="6">
        <f xml:space="preserve"> Calc!$F$108</f>
        <v>0</v>
      </c>
      <c r="G57" s="6" t="str">
        <f xml:space="preserve"> Calc!G$108</f>
        <v>£m</v>
      </c>
      <c r="H57" s="6"/>
      <c r="I57" s="6"/>
      <c r="J57" s="6"/>
      <c r="K57" s="6"/>
      <c r="L57" s="6"/>
      <c r="M57" s="6"/>
      <c r="N57" s="6"/>
      <c r="O57" s="6"/>
      <c r="P57" s="6"/>
      <c r="Q57" s="6"/>
      <c r="R57" s="6"/>
      <c r="S57" s="6"/>
      <c r="T57" s="6"/>
      <c r="U57" s="6"/>
      <c r="V57" s="6"/>
      <c r="W57" s="6"/>
    </row>
    <row r="58" spans="3:23" x14ac:dyDescent="0.2">
      <c r="E58" s="6" t="str">
        <f xml:space="preserve"> Calc!E$496</f>
        <v>Ofwat - PR24 Bioresources forecasting accuracy incentive penalty adjustment in 2027-28 FYA (CPIH deflated) prices (Total)</v>
      </c>
      <c r="F58" s="6">
        <f xml:space="preserve"> Calc!$F$496</f>
        <v>0</v>
      </c>
      <c r="G58" s="6" t="str">
        <f xml:space="preserve"> Calc!G$496</f>
        <v>£m</v>
      </c>
      <c r="H58" s="6"/>
      <c r="I58" s="6"/>
      <c r="J58" s="6"/>
      <c r="K58" s="6"/>
      <c r="L58" s="6"/>
      <c r="M58" s="6"/>
      <c r="N58" s="6"/>
      <c r="O58" s="6"/>
      <c r="P58" s="6"/>
      <c r="Q58" s="6"/>
      <c r="R58" s="6"/>
      <c r="S58" s="6"/>
      <c r="T58" s="6"/>
      <c r="U58" s="6"/>
      <c r="V58" s="6"/>
      <c r="W58" s="6"/>
    </row>
    <row r="59" spans="3:23" x14ac:dyDescent="0.2">
      <c r="C59" s="26" t="s">
        <v>786</v>
      </c>
    </row>
    <row r="60" spans="3:23" x14ac:dyDescent="0.2">
      <c r="E60" s="6" t="str">
        <f xml:space="preserve"> Calc!E$121</f>
        <v xml:space="preserve">Ofwat - PR24 Residential retail revenue adjustment expressed in 2027-28 CPIH FYA prices (WR) </v>
      </c>
      <c r="F60" s="6">
        <f xml:space="preserve"> Calc!$F$121</f>
        <v>0</v>
      </c>
      <c r="G60" s="6" t="str">
        <f xml:space="preserve"> Calc!G$121</f>
        <v>£m</v>
      </c>
      <c r="H60" s="6"/>
      <c r="I60" s="6"/>
      <c r="J60" s="6"/>
      <c r="K60" s="6"/>
      <c r="L60" s="6"/>
      <c r="M60" s="6"/>
      <c r="N60" s="6"/>
      <c r="O60" s="6"/>
      <c r="P60" s="6"/>
      <c r="Q60" s="6"/>
      <c r="R60" s="6"/>
      <c r="S60" s="6"/>
      <c r="T60" s="6"/>
      <c r="U60" s="6"/>
      <c r="V60" s="6"/>
      <c r="W60" s="6"/>
    </row>
    <row r="61" spans="3:23" x14ac:dyDescent="0.2">
      <c r="E61" s="6" t="str">
        <f xml:space="preserve"> Calc!E$122</f>
        <v xml:space="preserve">Ofwat - PR24 Residential retail revenue adjustment expressed in 2027-28 CPIH FYA prices (WN) </v>
      </c>
      <c r="F61" s="6">
        <f xml:space="preserve"> Calc!$F$122</f>
        <v>0</v>
      </c>
      <c r="G61" s="6" t="str">
        <f xml:space="preserve"> Calc!G$122</f>
        <v>£m</v>
      </c>
      <c r="H61" s="6"/>
      <c r="I61" s="6"/>
      <c r="J61" s="6"/>
      <c r="K61" s="6"/>
      <c r="L61" s="6"/>
      <c r="M61" s="6"/>
      <c r="N61" s="6"/>
      <c r="O61" s="6"/>
      <c r="P61" s="6"/>
      <c r="Q61" s="6"/>
      <c r="R61" s="6"/>
      <c r="S61" s="6"/>
      <c r="T61" s="6"/>
      <c r="U61" s="6"/>
      <c r="V61" s="6"/>
      <c r="W61" s="6"/>
    </row>
    <row r="62" spans="3:23" x14ac:dyDescent="0.2">
      <c r="E62" s="6" t="str">
        <f xml:space="preserve"> Calc!E$123</f>
        <v xml:space="preserve">Ofwat - PR24 Residential retail revenue adjustment expressed in 2027-28 CPIH FYA prices (WWN) </v>
      </c>
      <c r="F62" s="6">
        <f xml:space="preserve"> Calc!$F$123</f>
        <v>0</v>
      </c>
      <c r="G62" s="6" t="str">
        <f xml:space="preserve"> Calc!G$123</f>
        <v>£m</v>
      </c>
      <c r="H62" s="6"/>
      <c r="I62" s="6"/>
      <c r="J62" s="6"/>
      <c r="K62" s="6"/>
      <c r="L62" s="6"/>
      <c r="M62" s="6"/>
      <c r="N62" s="6"/>
      <c r="O62" s="6"/>
      <c r="P62" s="6"/>
      <c r="Q62" s="6"/>
      <c r="R62" s="6"/>
      <c r="S62" s="6"/>
      <c r="T62" s="6"/>
      <c r="U62" s="6"/>
      <c r="V62" s="6"/>
      <c r="W62" s="6"/>
    </row>
    <row r="63" spans="3:23" x14ac:dyDescent="0.2">
      <c r="E63" s="6" t="str">
        <f xml:space="preserve"> Calc!E$124</f>
        <v xml:space="preserve">Ofwat - PR24 Residential retail revenue adjustment expressed in 2027-28 CPIH FYA prices (BR) </v>
      </c>
      <c r="F63" s="6">
        <f xml:space="preserve"> Calc!$F$124</f>
        <v>0</v>
      </c>
      <c r="G63" s="6" t="str">
        <f xml:space="preserve"> Calc!G$124</f>
        <v>£m</v>
      </c>
      <c r="H63" s="6"/>
      <c r="I63" s="6"/>
      <c r="J63" s="6"/>
      <c r="K63" s="6"/>
      <c r="L63" s="6"/>
      <c r="M63" s="6"/>
      <c r="N63" s="6"/>
      <c r="O63" s="6"/>
      <c r="P63" s="6"/>
      <c r="Q63" s="6"/>
      <c r="R63" s="6"/>
      <c r="S63" s="6"/>
      <c r="T63" s="6"/>
      <c r="U63" s="6"/>
      <c r="V63" s="6"/>
      <c r="W63" s="6"/>
    </row>
    <row r="64" spans="3:23" x14ac:dyDescent="0.2">
      <c r="E64" s="6" t="str">
        <f xml:space="preserve"> Calc!E$125</f>
        <v xml:space="preserve">Ofwat - PR24 Residential retail revenue adjustment expressed in 2027-28 CPIH FYA prices (ADDN1) </v>
      </c>
      <c r="F64" s="6">
        <f xml:space="preserve"> Calc!$F$125</f>
        <v>0</v>
      </c>
      <c r="G64" s="6" t="str">
        <f xml:space="preserve"> Calc!G$125</f>
        <v>£m</v>
      </c>
      <c r="H64" s="6"/>
      <c r="I64" s="6"/>
      <c r="J64" s="6"/>
      <c r="K64" s="6"/>
      <c r="L64" s="6"/>
      <c r="M64" s="6"/>
      <c r="N64" s="6"/>
      <c r="O64" s="6"/>
      <c r="P64" s="6"/>
      <c r="Q64" s="6"/>
      <c r="R64" s="6"/>
      <c r="S64" s="6"/>
      <c r="T64" s="6"/>
      <c r="U64" s="6"/>
      <c r="V64" s="6"/>
      <c r="W64" s="6"/>
    </row>
    <row r="65" spans="3:23" x14ac:dyDescent="0.2">
      <c r="E65" s="6" t="str">
        <f xml:space="preserve"> Calc!E$126</f>
        <v xml:space="preserve">Ofwat - PR24 Residential retail revenue adjustment expressed in 2027-28 CPIH FYA prices (ADDN2) </v>
      </c>
      <c r="F65" s="6">
        <f xml:space="preserve"> Calc!$F$126</f>
        <v>0</v>
      </c>
      <c r="G65" s="6" t="str">
        <f xml:space="preserve"> Calc!G$126</f>
        <v>£m</v>
      </c>
      <c r="H65" s="6"/>
      <c r="I65" s="6"/>
      <c r="J65" s="6"/>
      <c r="K65" s="6"/>
      <c r="L65" s="6"/>
      <c r="M65" s="6"/>
      <c r="N65" s="6"/>
      <c r="O65" s="6"/>
      <c r="P65" s="6"/>
      <c r="Q65" s="6"/>
      <c r="R65" s="6"/>
      <c r="S65" s="6"/>
      <c r="T65" s="6"/>
      <c r="U65" s="6"/>
      <c r="V65" s="6"/>
      <c r="W65" s="6"/>
    </row>
    <row r="66" spans="3:23" x14ac:dyDescent="0.2">
      <c r="E66" s="6" t="str">
        <f xml:space="preserve"> Calc!E$127</f>
        <v xml:space="preserve">Ofwat - PR24 Residential retail revenue adjustment expressed in 2027-28 CPIH FYA prices (Residential retail) </v>
      </c>
      <c r="F66" s="6">
        <f xml:space="preserve"> Calc!$F$127</f>
        <v>0</v>
      </c>
      <c r="G66" s="6" t="str">
        <f xml:space="preserve"> Calc!G$127</f>
        <v>£m</v>
      </c>
      <c r="H66" s="6"/>
      <c r="I66" s="6"/>
      <c r="J66" s="6"/>
      <c r="K66" s="6"/>
      <c r="L66" s="6"/>
      <c r="M66" s="6"/>
      <c r="N66" s="6"/>
      <c r="O66" s="6"/>
      <c r="P66" s="6"/>
      <c r="Q66" s="6"/>
      <c r="R66" s="6"/>
      <c r="S66" s="6"/>
      <c r="T66" s="6"/>
      <c r="U66" s="6"/>
      <c r="V66" s="6"/>
      <c r="W66" s="6"/>
    </row>
    <row r="67" spans="3:23" x14ac:dyDescent="0.2">
      <c r="E67" s="6" t="str">
        <f xml:space="preserve"> Calc!E$128</f>
        <v xml:space="preserve">Ofwat - PR24 Residential retail revenue adjustment expressed in 2027-28 CPIH FYA prices (Business retail) </v>
      </c>
      <c r="F67" s="6">
        <f xml:space="preserve"> Calc!$F$128</f>
        <v>0</v>
      </c>
      <c r="G67" s="6" t="str">
        <f xml:space="preserve"> Calc!G$128</f>
        <v>£m</v>
      </c>
      <c r="H67" s="6"/>
      <c r="I67" s="6"/>
      <c r="J67" s="6"/>
      <c r="K67" s="6"/>
      <c r="L67" s="6"/>
      <c r="M67" s="6"/>
      <c r="N67" s="6"/>
      <c r="O67" s="6"/>
      <c r="P67" s="6"/>
      <c r="Q67" s="6"/>
      <c r="R67" s="6"/>
      <c r="S67" s="6"/>
      <c r="T67" s="6"/>
      <c r="U67" s="6"/>
      <c r="V67" s="6"/>
      <c r="W67" s="6"/>
    </row>
    <row r="68" spans="3:23" x14ac:dyDescent="0.2">
      <c r="E68" s="6" t="str">
        <f xml:space="preserve"> Calc!E$520</f>
        <v>Ofwat - PR24 Residential retail revenue adjustment expressed in 2027-28 CPIH FYA prices (Total)</v>
      </c>
      <c r="F68" s="6">
        <f xml:space="preserve"> Calc!$F$520</f>
        <v>0</v>
      </c>
      <c r="G68" s="6" t="str">
        <f xml:space="preserve"> Calc!G$520</f>
        <v>£m</v>
      </c>
      <c r="H68" s="6"/>
      <c r="I68" s="6"/>
      <c r="J68" s="6"/>
      <c r="K68" s="6"/>
      <c r="L68" s="6"/>
      <c r="M68" s="6"/>
      <c r="N68" s="6"/>
      <c r="O68" s="6"/>
      <c r="P68" s="6"/>
      <c r="Q68" s="6"/>
      <c r="R68" s="6"/>
      <c r="S68" s="6"/>
      <c r="T68" s="6"/>
      <c r="U68" s="6"/>
      <c r="V68" s="6"/>
      <c r="W68" s="6"/>
    </row>
    <row r="69" spans="3:23" x14ac:dyDescent="0.2">
      <c r="C69" s="26" t="s">
        <v>786</v>
      </c>
    </row>
    <row r="70" spans="3:23" x14ac:dyDescent="0.2">
      <c r="E70" s="6" t="str">
        <f xml:space="preserve"> Calc!E$141</f>
        <v xml:space="preserve">Ofwat - PR24 Business retail revenue adjustment expressed in 2027-28 CPIH FYA prices (WR) </v>
      </c>
      <c r="F70" s="6">
        <f xml:space="preserve"> Calc!$F$141</f>
        <v>0</v>
      </c>
      <c r="G70" s="6" t="str">
        <f xml:space="preserve"> Calc!G$141</f>
        <v>£m</v>
      </c>
      <c r="H70" s="6"/>
      <c r="I70" s="6"/>
      <c r="J70" s="6"/>
      <c r="K70" s="6"/>
      <c r="L70" s="6"/>
      <c r="M70" s="6"/>
      <c r="N70" s="6"/>
      <c r="O70" s="6"/>
      <c r="P70" s="6"/>
      <c r="Q70" s="6"/>
      <c r="R70" s="6"/>
      <c r="S70" s="6"/>
      <c r="T70" s="6"/>
      <c r="U70" s="6"/>
      <c r="V70" s="6"/>
      <c r="W70" s="6"/>
    </row>
    <row r="71" spans="3:23" x14ac:dyDescent="0.2">
      <c r="E71" s="6" t="str">
        <f xml:space="preserve"> Calc!E$142</f>
        <v xml:space="preserve">Ofwat - PR24 Business retail revenue adjustment expressed in 2027-28 CPIH FYA prices (WN) </v>
      </c>
      <c r="F71" s="6">
        <f xml:space="preserve"> Calc!$F$142</f>
        <v>0</v>
      </c>
      <c r="G71" s="6" t="str">
        <f xml:space="preserve"> Calc!G$142</f>
        <v>£m</v>
      </c>
      <c r="H71" s="6"/>
      <c r="I71" s="6"/>
      <c r="J71" s="6"/>
      <c r="K71" s="6"/>
      <c r="L71" s="6"/>
      <c r="M71" s="6"/>
      <c r="N71" s="6"/>
      <c r="O71" s="6"/>
      <c r="P71" s="6"/>
      <c r="Q71" s="6"/>
      <c r="R71" s="6"/>
      <c r="S71" s="6"/>
      <c r="T71" s="6"/>
      <c r="U71" s="6"/>
      <c r="V71" s="6"/>
      <c r="W71" s="6"/>
    </row>
    <row r="72" spans="3:23" x14ac:dyDescent="0.2">
      <c r="E72" s="6" t="str">
        <f xml:space="preserve"> Calc!E$143</f>
        <v xml:space="preserve">Ofwat - PR24 Business retail revenue adjustment expressed in 2027-28 CPIH FYA prices (WWN) </v>
      </c>
      <c r="F72" s="6">
        <f xml:space="preserve"> Calc!$F$143</f>
        <v>0</v>
      </c>
      <c r="G72" s="6" t="str">
        <f xml:space="preserve"> Calc!G$143</f>
        <v>£m</v>
      </c>
      <c r="H72" s="6"/>
      <c r="I72" s="6"/>
      <c r="J72" s="6"/>
      <c r="K72" s="6"/>
      <c r="L72" s="6"/>
      <c r="M72" s="6"/>
      <c r="N72" s="6"/>
      <c r="O72" s="6"/>
      <c r="P72" s="6"/>
      <c r="Q72" s="6"/>
      <c r="R72" s="6"/>
      <c r="S72" s="6"/>
      <c r="T72" s="6"/>
      <c r="U72" s="6"/>
      <c r="V72" s="6"/>
      <c r="W72" s="6"/>
    </row>
    <row r="73" spans="3:23" x14ac:dyDescent="0.2">
      <c r="E73" s="6" t="str">
        <f xml:space="preserve"> Calc!E$144</f>
        <v xml:space="preserve">Ofwat - PR24 Business retail revenue adjustment expressed in 2027-28 CPIH FYA prices (BR) </v>
      </c>
      <c r="F73" s="6">
        <f xml:space="preserve"> Calc!$F$144</f>
        <v>0</v>
      </c>
      <c r="G73" s="6" t="str">
        <f xml:space="preserve"> Calc!G$144</f>
        <v>£m</v>
      </c>
      <c r="H73" s="6"/>
      <c r="I73" s="6"/>
      <c r="J73" s="6"/>
      <c r="K73" s="6"/>
      <c r="L73" s="6"/>
      <c r="M73" s="6"/>
      <c r="N73" s="6"/>
      <c r="O73" s="6"/>
      <c r="P73" s="6"/>
      <c r="Q73" s="6"/>
      <c r="R73" s="6"/>
      <c r="S73" s="6"/>
      <c r="T73" s="6"/>
      <c r="U73" s="6"/>
      <c r="V73" s="6"/>
      <c r="W73" s="6"/>
    </row>
    <row r="74" spans="3:23" x14ac:dyDescent="0.2">
      <c r="E74" s="6" t="str">
        <f xml:space="preserve"> Calc!E$145</f>
        <v xml:space="preserve">Ofwat - PR24 Business retail revenue adjustment expressed in 2027-28 CPIH FYA prices (ADDN1) </v>
      </c>
      <c r="F74" s="6">
        <f xml:space="preserve"> Calc!$F$145</f>
        <v>0</v>
      </c>
      <c r="G74" s="6" t="str">
        <f xml:space="preserve"> Calc!G$145</f>
        <v>£m</v>
      </c>
      <c r="H74" s="6"/>
      <c r="I74" s="6"/>
      <c r="J74" s="6"/>
      <c r="K74" s="6"/>
      <c r="L74" s="6"/>
      <c r="M74" s="6"/>
      <c r="N74" s="6"/>
      <c r="O74" s="6"/>
      <c r="P74" s="6"/>
      <c r="Q74" s="6"/>
      <c r="R74" s="6"/>
      <c r="S74" s="6"/>
      <c r="T74" s="6"/>
      <c r="U74" s="6"/>
      <c r="V74" s="6"/>
      <c r="W74" s="6"/>
    </row>
    <row r="75" spans="3:23" x14ac:dyDescent="0.2">
      <c r="E75" s="6" t="str">
        <f xml:space="preserve"> Calc!E$146</f>
        <v xml:space="preserve">Ofwat - PR24 Business retail revenue adjustment expressed in 2027-28 CPIH FYA prices (ADDN2) </v>
      </c>
      <c r="F75" s="6">
        <f xml:space="preserve"> Calc!$F$146</f>
        <v>0</v>
      </c>
      <c r="G75" s="6" t="str">
        <f xml:space="preserve"> Calc!G$146</f>
        <v>£m</v>
      </c>
      <c r="H75" s="6"/>
      <c r="I75" s="6"/>
      <c r="J75" s="6"/>
      <c r="K75" s="6"/>
      <c r="L75" s="6"/>
      <c r="M75" s="6"/>
      <c r="N75" s="6"/>
      <c r="O75" s="6"/>
      <c r="P75" s="6"/>
      <c r="Q75" s="6"/>
      <c r="R75" s="6"/>
      <c r="S75" s="6"/>
      <c r="T75" s="6"/>
      <c r="U75" s="6"/>
      <c r="V75" s="6"/>
      <c r="W75" s="6"/>
    </row>
    <row r="76" spans="3:23" x14ac:dyDescent="0.2">
      <c r="E76" s="6" t="str">
        <f xml:space="preserve"> Calc!E$147</f>
        <v xml:space="preserve">Ofwat - PR24 Business retail revenue adjustment expressed in 2027-28 CPIH FYA prices (Residential retail) </v>
      </c>
      <c r="F76" s="6">
        <f xml:space="preserve"> Calc!$F$147</f>
        <v>0</v>
      </c>
      <c r="G76" s="6" t="str">
        <f xml:space="preserve"> Calc!G$147</f>
        <v>£m</v>
      </c>
      <c r="H76" s="6"/>
      <c r="I76" s="6"/>
      <c r="J76" s="6"/>
      <c r="K76" s="6"/>
      <c r="L76" s="6"/>
      <c r="M76" s="6"/>
      <c r="N76" s="6"/>
      <c r="O76" s="6"/>
      <c r="P76" s="6"/>
      <c r="Q76" s="6"/>
      <c r="R76" s="6"/>
      <c r="S76" s="6"/>
      <c r="T76" s="6"/>
      <c r="U76" s="6"/>
      <c r="V76" s="6"/>
      <c r="W76" s="6"/>
    </row>
    <row r="77" spans="3:23" x14ac:dyDescent="0.2">
      <c r="E77" s="6" t="str">
        <f xml:space="preserve"> Calc!E$148</f>
        <v xml:space="preserve">Ofwat - PR24 Business retail revenue adjustment expressed in 2027-28 CPIH FYA prices (Business retail) </v>
      </c>
      <c r="F77" s="6">
        <f xml:space="preserve"> Calc!$F$148</f>
        <v>0</v>
      </c>
      <c r="G77" s="6" t="str">
        <f xml:space="preserve"> Calc!G$148</f>
        <v>£m</v>
      </c>
      <c r="H77" s="6"/>
      <c r="I77" s="6"/>
      <c r="J77" s="6"/>
      <c r="K77" s="6"/>
      <c r="L77" s="6"/>
      <c r="M77" s="6"/>
      <c r="N77" s="6"/>
      <c r="O77" s="6"/>
      <c r="P77" s="6"/>
      <c r="Q77" s="6"/>
      <c r="R77" s="6"/>
      <c r="S77" s="6"/>
      <c r="T77" s="6"/>
      <c r="U77" s="6"/>
      <c r="V77" s="6"/>
      <c r="W77" s="6"/>
    </row>
    <row r="78" spans="3:23" x14ac:dyDescent="0.2">
      <c r="E78" s="6" t="str">
        <f xml:space="preserve"> Calc!E$532</f>
        <v>Ofwat - PR24 Business retail revenue adjustment expressed in 2027-28 CPIH FYA prices (Total)</v>
      </c>
      <c r="F78" s="6">
        <f xml:space="preserve"> Calc!$F$532</f>
        <v>0</v>
      </c>
      <c r="G78" s="6" t="str">
        <f xml:space="preserve"> Calc!G$532</f>
        <v>£m</v>
      </c>
      <c r="H78" s="6"/>
      <c r="I78" s="6"/>
      <c r="J78" s="6"/>
      <c r="K78" s="6"/>
      <c r="L78" s="6"/>
      <c r="M78" s="6"/>
      <c r="N78" s="6"/>
      <c r="O78" s="6"/>
      <c r="P78" s="6"/>
      <c r="Q78" s="6"/>
      <c r="R78" s="6"/>
      <c r="S78" s="6"/>
      <c r="T78" s="6"/>
      <c r="U78" s="6"/>
      <c r="V78" s="6"/>
      <c r="W78" s="6"/>
    </row>
    <row r="79" spans="3:23" x14ac:dyDescent="0.2">
      <c r="C79" s="26" t="s">
        <v>786</v>
      </c>
    </row>
    <row r="80" spans="3:23" x14ac:dyDescent="0.2">
      <c r="E80" s="6" t="str">
        <f xml:space="preserve"> Calc!E$161</f>
        <v xml:space="preserve">Ofwat - PR24 Water trading revenue adjustment expressed in 2027-28 CPIH FYA prices (WR) </v>
      </c>
      <c r="F80" s="6">
        <f xml:space="preserve"> Calc!$F$161</f>
        <v>0</v>
      </c>
      <c r="G80" s="6" t="str">
        <f xml:space="preserve"> Calc!G$161</f>
        <v>£m</v>
      </c>
      <c r="H80" s="6"/>
      <c r="I80" s="6"/>
      <c r="J80" s="6"/>
      <c r="K80" s="6"/>
      <c r="L80" s="6"/>
      <c r="M80" s="6"/>
      <c r="N80" s="6"/>
      <c r="O80" s="6"/>
      <c r="P80" s="6"/>
      <c r="Q80" s="6"/>
      <c r="R80" s="6"/>
      <c r="S80" s="6"/>
      <c r="T80" s="6"/>
      <c r="U80" s="6"/>
      <c r="V80" s="6"/>
      <c r="W80" s="6"/>
    </row>
    <row r="81" spans="3:23" x14ac:dyDescent="0.2">
      <c r="E81" s="6" t="str">
        <f xml:space="preserve"> Calc!E$162</f>
        <v xml:space="preserve">Ofwat - PR24 Water trading revenue adjustment expressed in 2027-28 CPIH FYA prices (WN) </v>
      </c>
      <c r="F81" s="6">
        <f xml:space="preserve"> Calc!$F$162</f>
        <v>0</v>
      </c>
      <c r="G81" s="6" t="str">
        <f xml:space="preserve"> Calc!G$162</f>
        <v>£m</v>
      </c>
      <c r="H81" s="6"/>
      <c r="I81" s="6"/>
      <c r="J81" s="6"/>
      <c r="K81" s="6"/>
      <c r="L81" s="6"/>
      <c r="M81" s="6"/>
      <c r="N81" s="6"/>
      <c r="O81" s="6"/>
      <c r="P81" s="6"/>
      <c r="Q81" s="6"/>
      <c r="R81" s="6"/>
      <c r="S81" s="6"/>
      <c r="T81" s="6"/>
      <c r="U81" s="6"/>
      <c r="V81" s="6"/>
      <c r="W81" s="6"/>
    </row>
    <row r="82" spans="3:23" x14ac:dyDescent="0.2">
      <c r="E82" s="6" t="str">
        <f xml:space="preserve"> Calc!E$163</f>
        <v xml:space="preserve">Ofwat - PR24 Water trading revenue adjustment expressed in 2027-28 CPIH FYA prices (WWN) </v>
      </c>
      <c r="F82" s="6">
        <f xml:space="preserve"> Calc!$F$163</f>
        <v>0</v>
      </c>
      <c r="G82" s="6" t="str">
        <f xml:space="preserve"> Calc!G$163</f>
        <v>£m</v>
      </c>
      <c r="H82" s="6"/>
      <c r="I82" s="6"/>
      <c r="J82" s="6"/>
      <c r="K82" s="6"/>
      <c r="L82" s="6"/>
      <c r="M82" s="6"/>
      <c r="N82" s="6"/>
      <c r="O82" s="6"/>
      <c r="P82" s="6"/>
      <c r="Q82" s="6"/>
      <c r="R82" s="6"/>
      <c r="S82" s="6"/>
      <c r="T82" s="6"/>
      <c r="U82" s="6"/>
      <c r="V82" s="6"/>
      <c r="W82" s="6"/>
    </row>
    <row r="83" spans="3:23" x14ac:dyDescent="0.2">
      <c r="E83" s="6" t="str">
        <f xml:space="preserve"> Calc!E$164</f>
        <v xml:space="preserve">Ofwat - PR24 Water trading revenue adjustment expressed in 2027-28 CPIH FYA prices (BR) </v>
      </c>
      <c r="F83" s="6">
        <f xml:space="preserve"> Calc!$F$164</f>
        <v>0</v>
      </c>
      <c r="G83" s="6" t="str">
        <f xml:space="preserve"> Calc!G$164</f>
        <v>£m</v>
      </c>
      <c r="H83" s="6"/>
      <c r="I83" s="6"/>
      <c r="J83" s="6"/>
      <c r="K83" s="6"/>
      <c r="L83" s="6"/>
      <c r="M83" s="6"/>
      <c r="N83" s="6"/>
      <c r="O83" s="6"/>
      <c r="P83" s="6"/>
      <c r="Q83" s="6"/>
      <c r="R83" s="6"/>
      <c r="S83" s="6"/>
      <c r="T83" s="6"/>
      <c r="U83" s="6"/>
      <c r="V83" s="6"/>
      <c r="W83" s="6"/>
    </row>
    <row r="84" spans="3:23" x14ac:dyDescent="0.2">
      <c r="E84" s="6" t="str">
        <f xml:space="preserve"> Calc!E$165</f>
        <v xml:space="preserve">Ofwat - PR24 Water trading revenue adjustment expressed in 2027-28 CPIH FYA prices (ADDN1) </v>
      </c>
      <c r="F84" s="6">
        <f xml:space="preserve"> Calc!$F$165</f>
        <v>0</v>
      </c>
      <c r="G84" s="6" t="str">
        <f xml:space="preserve"> Calc!G$165</f>
        <v>£m</v>
      </c>
      <c r="H84" s="6"/>
      <c r="I84" s="6"/>
      <c r="J84" s="6"/>
      <c r="K84" s="6"/>
      <c r="L84" s="6"/>
      <c r="M84" s="6"/>
      <c r="N84" s="6"/>
      <c r="O84" s="6"/>
      <c r="P84" s="6"/>
      <c r="Q84" s="6"/>
      <c r="R84" s="6"/>
      <c r="S84" s="6"/>
      <c r="T84" s="6"/>
      <c r="U84" s="6"/>
      <c r="V84" s="6"/>
      <c r="W84" s="6"/>
    </row>
    <row r="85" spans="3:23" x14ac:dyDescent="0.2">
      <c r="E85" s="6" t="str">
        <f xml:space="preserve"> Calc!E$166</f>
        <v xml:space="preserve">Ofwat - PR24 Water trading revenue adjustment expressed in 2027-28 CPIH FYA prices (ADDN2) </v>
      </c>
      <c r="F85" s="6">
        <f xml:space="preserve"> Calc!$F$166</f>
        <v>0</v>
      </c>
      <c r="G85" s="6" t="str">
        <f xml:space="preserve"> Calc!G$166</f>
        <v>£m</v>
      </c>
      <c r="H85" s="6"/>
      <c r="I85" s="6"/>
      <c r="J85" s="6"/>
      <c r="K85" s="6"/>
      <c r="L85" s="6"/>
      <c r="M85" s="6"/>
      <c r="N85" s="6"/>
      <c r="O85" s="6"/>
      <c r="P85" s="6"/>
      <c r="Q85" s="6"/>
      <c r="R85" s="6"/>
      <c r="S85" s="6"/>
      <c r="T85" s="6"/>
      <c r="U85" s="6"/>
      <c r="V85" s="6"/>
      <c r="W85" s="6"/>
    </row>
    <row r="86" spans="3:23" x14ac:dyDescent="0.2">
      <c r="E86" s="6" t="str">
        <f xml:space="preserve"> Calc!E$167</f>
        <v xml:space="preserve">Ofwat - PR24 Water trading revenue adjustment expressed in 2027-28 CPIH FYA prices (Residential retail) </v>
      </c>
      <c r="F86" s="6">
        <f xml:space="preserve"> Calc!$F$167</f>
        <v>0</v>
      </c>
      <c r="G86" s="6" t="str">
        <f xml:space="preserve"> Calc!G$167</f>
        <v>£m</v>
      </c>
      <c r="H86" s="6"/>
      <c r="I86" s="6"/>
      <c r="J86" s="6"/>
      <c r="K86" s="6"/>
      <c r="L86" s="6"/>
      <c r="M86" s="6"/>
      <c r="N86" s="6"/>
      <c r="O86" s="6"/>
      <c r="P86" s="6"/>
      <c r="Q86" s="6"/>
      <c r="R86" s="6"/>
      <c r="S86" s="6"/>
      <c r="T86" s="6"/>
      <c r="U86" s="6"/>
      <c r="V86" s="6"/>
      <c r="W86" s="6"/>
    </row>
    <row r="87" spans="3:23" x14ac:dyDescent="0.2">
      <c r="E87" s="6" t="str">
        <f xml:space="preserve"> Calc!E$168</f>
        <v xml:space="preserve">Ofwat - PR24 Water trading revenue adjustment expressed in 2027-28 CPIH FYA prices (Business retail) </v>
      </c>
      <c r="F87" s="6">
        <f xml:space="preserve"> Calc!$F$168</f>
        <v>0</v>
      </c>
      <c r="G87" s="6" t="str">
        <f xml:space="preserve"> Calc!G$168</f>
        <v>£m</v>
      </c>
      <c r="H87" s="6"/>
      <c r="I87" s="6"/>
      <c r="J87" s="6"/>
      <c r="K87" s="6"/>
      <c r="L87" s="6"/>
      <c r="M87" s="6"/>
      <c r="N87" s="6"/>
      <c r="O87" s="6"/>
      <c r="P87" s="6"/>
      <c r="Q87" s="6"/>
      <c r="R87" s="6"/>
      <c r="S87" s="6"/>
      <c r="T87" s="6"/>
      <c r="U87" s="6"/>
      <c r="V87" s="6"/>
      <c r="W87" s="6"/>
    </row>
    <row r="88" spans="3:23" x14ac:dyDescent="0.2">
      <c r="E88" s="6" t="str">
        <f xml:space="preserve"> Calc!E$544</f>
        <v>Ofwat - PR24 Water trading revenue adjustment expressed in 2027-28 CPIH FYA prices (Total)</v>
      </c>
      <c r="F88" s="6">
        <f xml:space="preserve"> Calc!$F$544</f>
        <v>0</v>
      </c>
      <c r="G88" s="6" t="str">
        <f xml:space="preserve"> Calc!G$544</f>
        <v>£m</v>
      </c>
      <c r="H88" s="6"/>
      <c r="I88" s="6"/>
      <c r="J88" s="6"/>
      <c r="K88" s="6"/>
      <c r="L88" s="6"/>
      <c r="M88" s="6"/>
      <c r="N88" s="6"/>
      <c r="O88" s="6"/>
      <c r="P88" s="6"/>
      <c r="Q88" s="6"/>
      <c r="R88" s="6"/>
      <c r="S88" s="6"/>
      <c r="T88" s="6"/>
      <c r="U88" s="6"/>
      <c r="V88" s="6"/>
      <c r="W88" s="6"/>
    </row>
    <row r="89" spans="3:23" x14ac:dyDescent="0.2">
      <c r="C89" s="26" t="s">
        <v>786</v>
      </c>
    </row>
    <row r="90" spans="3:23" x14ac:dyDescent="0.2">
      <c r="E90" s="6" t="str">
        <f xml:space="preserve"> Calc!E$181</f>
        <v xml:space="preserve">Ofwat - PR24 Third party services revenue adjustment expressed in 2027-28 CPIH FYA prices (WR) </v>
      </c>
      <c r="F90" s="6">
        <f xml:space="preserve"> Calc!$F$181</f>
        <v>0</v>
      </c>
      <c r="G90" s="6" t="str">
        <f xml:space="preserve"> Calc!G$181</f>
        <v>£m</v>
      </c>
      <c r="H90" s="6"/>
      <c r="I90" s="6"/>
      <c r="J90" s="6"/>
      <c r="K90" s="6"/>
      <c r="L90" s="6"/>
      <c r="M90" s="6"/>
      <c r="N90" s="6"/>
      <c r="O90" s="6"/>
      <c r="P90" s="6"/>
      <c r="Q90" s="6"/>
      <c r="R90" s="6"/>
      <c r="S90" s="6"/>
      <c r="T90" s="6"/>
      <c r="U90" s="6"/>
      <c r="V90" s="6"/>
      <c r="W90" s="6"/>
    </row>
    <row r="91" spans="3:23" x14ac:dyDescent="0.2">
      <c r="E91" s="6" t="str">
        <f xml:space="preserve"> Calc!E$182</f>
        <v xml:space="preserve">Ofwat - PR24 Third party services revenue adjustment expressed in 2027-28 CPIH FYA prices (WN) </v>
      </c>
      <c r="F91" s="6">
        <f xml:space="preserve"> Calc!$F$182</f>
        <v>0</v>
      </c>
      <c r="G91" s="6" t="str">
        <f xml:space="preserve"> Calc!G$182</f>
        <v>£m</v>
      </c>
      <c r="H91" s="6"/>
      <c r="I91" s="6"/>
      <c r="J91" s="6"/>
      <c r="K91" s="6"/>
      <c r="L91" s="6"/>
      <c r="M91" s="6"/>
      <c r="N91" s="6"/>
      <c r="O91" s="6"/>
      <c r="P91" s="6"/>
      <c r="Q91" s="6"/>
      <c r="R91" s="6"/>
      <c r="S91" s="6"/>
      <c r="T91" s="6"/>
      <c r="U91" s="6"/>
      <c r="V91" s="6"/>
      <c r="W91" s="6"/>
    </row>
    <row r="92" spans="3:23" x14ac:dyDescent="0.2">
      <c r="E92" s="6" t="str">
        <f xml:space="preserve"> Calc!E$183</f>
        <v xml:space="preserve">Ofwat - PR24 Third party services revenue adjustment expressed in 2027-28 CPIH FYA prices (WWN) </v>
      </c>
      <c r="F92" s="6">
        <f xml:space="preserve"> Calc!$F$183</f>
        <v>0</v>
      </c>
      <c r="G92" s="6" t="str">
        <f xml:space="preserve"> Calc!G$183</f>
        <v>£m</v>
      </c>
      <c r="H92" s="6"/>
      <c r="I92" s="6"/>
      <c r="J92" s="6"/>
      <c r="K92" s="6"/>
      <c r="L92" s="6"/>
      <c r="M92" s="6"/>
      <c r="N92" s="6"/>
      <c r="O92" s="6"/>
      <c r="P92" s="6"/>
      <c r="Q92" s="6"/>
      <c r="R92" s="6"/>
      <c r="S92" s="6"/>
      <c r="T92" s="6"/>
      <c r="U92" s="6"/>
      <c r="V92" s="6"/>
      <c r="W92" s="6"/>
    </row>
    <row r="93" spans="3:23" x14ac:dyDescent="0.2">
      <c r="E93" s="6" t="str">
        <f xml:space="preserve"> Calc!E$184</f>
        <v xml:space="preserve">Ofwat - PR24 Third party services revenue adjustment expressed in 2027-28 CPIH FYA prices (BR) </v>
      </c>
      <c r="F93" s="6">
        <f xml:space="preserve"> Calc!$F$184</f>
        <v>0</v>
      </c>
      <c r="G93" s="6" t="str">
        <f xml:space="preserve"> Calc!G$184</f>
        <v>£m</v>
      </c>
      <c r="H93" s="6"/>
      <c r="I93" s="6"/>
      <c r="J93" s="6"/>
      <c r="K93" s="6"/>
      <c r="L93" s="6"/>
      <c r="M93" s="6"/>
      <c r="N93" s="6"/>
      <c r="O93" s="6"/>
      <c r="P93" s="6"/>
      <c r="Q93" s="6"/>
      <c r="R93" s="6"/>
      <c r="S93" s="6"/>
      <c r="T93" s="6"/>
      <c r="U93" s="6"/>
      <c r="V93" s="6"/>
      <c r="W93" s="6"/>
    </row>
    <row r="94" spans="3:23" x14ac:dyDescent="0.2">
      <c r="E94" s="6" t="str">
        <f xml:space="preserve"> Calc!E$185</f>
        <v xml:space="preserve">Ofwat - PR24 Third party services revenue adjustment expressed in 2027-28 CPIH FYA prices (ADDN1) </v>
      </c>
      <c r="F94" s="6">
        <f xml:space="preserve"> Calc!$F$185</f>
        <v>0</v>
      </c>
      <c r="G94" s="6" t="str">
        <f xml:space="preserve"> Calc!G$185</f>
        <v>£m</v>
      </c>
      <c r="H94" s="6"/>
      <c r="I94" s="6"/>
      <c r="J94" s="6"/>
      <c r="K94" s="6"/>
      <c r="L94" s="6"/>
      <c r="M94" s="6"/>
      <c r="N94" s="6"/>
      <c r="O94" s="6"/>
      <c r="P94" s="6"/>
      <c r="Q94" s="6"/>
      <c r="R94" s="6"/>
      <c r="S94" s="6"/>
      <c r="T94" s="6"/>
      <c r="U94" s="6"/>
      <c r="V94" s="6"/>
      <c r="W94" s="6"/>
    </row>
    <row r="95" spans="3:23" x14ac:dyDescent="0.2">
      <c r="E95" s="6" t="str">
        <f xml:space="preserve"> Calc!E$186</f>
        <v xml:space="preserve">Ofwat - PR24 Third party services revenue adjustment expressed in 2027-28 CPIH FYA prices (ADDN2) </v>
      </c>
      <c r="F95" s="6">
        <f xml:space="preserve"> Calc!$F$186</f>
        <v>0</v>
      </c>
      <c r="G95" s="6" t="str">
        <f xml:space="preserve"> Calc!G$186</f>
        <v>£m</v>
      </c>
      <c r="H95" s="6"/>
      <c r="I95" s="6"/>
      <c r="J95" s="6"/>
      <c r="K95" s="6"/>
      <c r="L95" s="6"/>
      <c r="M95" s="6"/>
      <c r="N95" s="6"/>
      <c r="O95" s="6"/>
      <c r="P95" s="6"/>
      <c r="Q95" s="6"/>
      <c r="R95" s="6"/>
      <c r="S95" s="6"/>
      <c r="T95" s="6"/>
      <c r="U95" s="6"/>
      <c r="V95" s="6"/>
      <c r="W95" s="6"/>
    </row>
    <row r="96" spans="3:23" x14ac:dyDescent="0.2">
      <c r="E96" s="6" t="str">
        <f xml:space="preserve"> Calc!E$187</f>
        <v xml:space="preserve">Ofwat - PR24 Third party services revenue adjustment expressed in 2027-28 CPIH FYA prices (Residential retail) </v>
      </c>
      <c r="F96" s="6">
        <f xml:space="preserve"> Calc!$F$187</f>
        <v>0</v>
      </c>
      <c r="G96" s="6" t="str">
        <f xml:space="preserve"> Calc!G$187</f>
        <v>£m</v>
      </c>
      <c r="H96" s="6"/>
      <c r="I96" s="6"/>
      <c r="J96" s="6"/>
      <c r="K96" s="6"/>
      <c r="L96" s="6"/>
      <c r="M96" s="6"/>
      <c r="N96" s="6"/>
      <c r="O96" s="6"/>
      <c r="P96" s="6"/>
      <c r="Q96" s="6"/>
      <c r="R96" s="6"/>
      <c r="S96" s="6"/>
      <c r="T96" s="6"/>
      <c r="U96" s="6"/>
      <c r="V96" s="6"/>
      <c r="W96" s="6"/>
    </row>
    <row r="97" spans="3:23" x14ac:dyDescent="0.2">
      <c r="E97" s="6" t="str">
        <f xml:space="preserve"> Calc!E$188</f>
        <v xml:space="preserve">Ofwat - PR24 Third party services revenue adjustment expressed in 2027-28 CPIH FYA prices (Business retail) </v>
      </c>
      <c r="F97" s="6">
        <f xml:space="preserve"> Calc!$F$188</f>
        <v>0</v>
      </c>
      <c r="G97" s="6" t="str">
        <f xml:space="preserve"> Calc!G$188</f>
        <v>£m</v>
      </c>
      <c r="H97" s="6"/>
      <c r="I97" s="6"/>
      <c r="J97" s="6"/>
      <c r="K97" s="6"/>
      <c r="L97" s="6"/>
      <c r="M97" s="6"/>
      <c r="N97" s="6"/>
      <c r="O97" s="6"/>
      <c r="P97" s="6"/>
      <c r="Q97" s="6"/>
      <c r="R97" s="6"/>
      <c r="S97" s="6"/>
      <c r="T97" s="6"/>
      <c r="U97" s="6"/>
      <c r="V97" s="6"/>
      <c r="W97" s="6"/>
    </row>
    <row r="98" spans="3:23" x14ac:dyDescent="0.2">
      <c r="E98" s="6" t="str">
        <f xml:space="preserve"> Calc!E$556</f>
        <v>Ofwat - PR24 Third party services revenue adjustment expressed in 2027-28 CPIH FYA prices (Total)</v>
      </c>
      <c r="F98" s="6">
        <f xml:space="preserve"> Calc!$F$556</f>
        <v>0</v>
      </c>
      <c r="G98" s="6" t="str">
        <f xml:space="preserve"> Calc!G$556</f>
        <v>£m</v>
      </c>
      <c r="H98" s="6"/>
      <c r="I98" s="6"/>
      <c r="J98" s="6"/>
      <c r="K98" s="6"/>
      <c r="L98" s="6"/>
      <c r="M98" s="6"/>
      <c r="N98" s="6"/>
      <c r="O98" s="6"/>
      <c r="P98" s="6"/>
      <c r="Q98" s="6"/>
      <c r="R98" s="6"/>
      <c r="S98" s="6"/>
      <c r="T98" s="6"/>
      <c r="U98" s="6"/>
      <c r="V98" s="6"/>
      <c r="W98" s="6"/>
    </row>
    <row r="99" spans="3:23" x14ac:dyDescent="0.2">
      <c r="C99" s="26" t="s">
        <v>786</v>
      </c>
    </row>
    <row r="100" spans="3:23" x14ac:dyDescent="0.2">
      <c r="E100" s="6" t="str">
        <f xml:space="preserve"> Calc!E$201</f>
        <v xml:space="preserve">Ofwat - PR24 Cost of new debt revenue adjustment expressed in 2027-28 CPIH FYA prices (WR) </v>
      </c>
      <c r="F100" s="6">
        <f xml:space="preserve"> Calc!$F$201</f>
        <v>0</v>
      </c>
      <c r="G100" s="6" t="str">
        <f xml:space="preserve"> Calc!G$201</f>
        <v>£m</v>
      </c>
      <c r="H100" s="6"/>
      <c r="I100" s="6"/>
      <c r="J100" s="6"/>
      <c r="K100" s="6"/>
      <c r="L100" s="6"/>
      <c r="M100" s="6"/>
      <c r="N100" s="6"/>
      <c r="O100" s="6"/>
      <c r="P100" s="6"/>
      <c r="Q100" s="6"/>
      <c r="R100" s="6"/>
      <c r="S100" s="6"/>
      <c r="T100" s="6"/>
      <c r="U100" s="6"/>
      <c r="V100" s="6"/>
      <c r="W100" s="6"/>
    </row>
    <row r="101" spans="3:23" x14ac:dyDescent="0.2">
      <c r="E101" s="6" t="str">
        <f xml:space="preserve"> Calc!E$202</f>
        <v xml:space="preserve">Ofwat - PR24 Cost of new debt revenue adjustment expressed in 2027-28 CPIH FYA prices (WN) </v>
      </c>
      <c r="F101" s="6">
        <f xml:space="preserve"> Calc!$F$202</f>
        <v>0</v>
      </c>
      <c r="G101" s="6" t="str">
        <f xml:space="preserve"> Calc!G$202</f>
        <v>£m</v>
      </c>
      <c r="H101" s="6"/>
      <c r="I101" s="6"/>
      <c r="J101" s="6"/>
      <c r="K101" s="6"/>
      <c r="L101" s="6"/>
      <c r="M101" s="6"/>
      <c r="N101" s="6"/>
      <c r="O101" s="6"/>
      <c r="P101" s="6"/>
      <c r="Q101" s="6"/>
      <c r="R101" s="6"/>
      <c r="S101" s="6"/>
      <c r="T101" s="6"/>
      <c r="U101" s="6"/>
      <c r="V101" s="6"/>
      <c r="W101" s="6"/>
    </row>
    <row r="102" spans="3:23" x14ac:dyDescent="0.2">
      <c r="E102" s="6" t="str">
        <f xml:space="preserve"> Calc!E$203</f>
        <v xml:space="preserve">Ofwat - PR24 Cost of new debt revenue adjustment expressed in 2027-28 CPIH FYA prices (WWN) </v>
      </c>
      <c r="F102" s="6">
        <f xml:space="preserve"> Calc!$F$203</f>
        <v>0</v>
      </c>
      <c r="G102" s="6" t="str">
        <f xml:space="preserve"> Calc!G$203</f>
        <v>£m</v>
      </c>
      <c r="H102" s="6"/>
      <c r="I102" s="6"/>
      <c r="J102" s="6"/>
      <c r="K102" s="6"/>
      <c r="L102" s="6"/>
      <c r="M102" s="6"/>
      <c r="N102" s="6"/>
      <c r="O102" s="6"/>
      <c r="P102" s="6"/>
      <c r="Q102" s="6"/>
      <c r="R102" s="6"/>
      <c r="S102" s="6"/>
      <c r="T102" s="6"/>
      <c r="U102" s="6"/>
      <c r="V102" s="6"/>
      <c r="W102" s="6"/>
    </row>
    <row r="103" spans="3:23" x14ac:dyDescent="0.2">
      <c r="E103" s="6" t="str">
        <f xml:space="preserve"> Calc!E$204</f>
        <v xml:space="preserve">Ofwat - PR24 Cost of new debt revenue adjustment expressed in 2027-28 CPIH FYA prices (BR) </v>
      </c>
      <c r="F103" s="6">
        <f xml:space="preserve"> Calc!$F$204</f>
        <v>0</v>
      </c>
      <c r="G103" s="6" t="str">
        <f xml:space="preserve"> Calc!G$204</f>
        <v>£m</v>
      </c>
      <c r="H103" s="6"/>
      <c r="I103" s="6"/>
      <c r="J103" s="6"/>
      <c r="K103" s="6"/>
      <c r="L103" s="6"/>
      <c r="M103" s="6"/>
      <c r="N103" s="6"/>
      <c r="O103" s="6"/>
      <c r="P103" s="6"/>
      <c r="Q103" s="6"/>
      <c r="R103" s="6"/>
      <c r="S103" s="6"/>
      <c r="T103" s="6"/>
      <c r="U103" s="6"/>
      <c r="V103" s="6"/>
      <c r="W103" s="6"/>
    </row>
    <row r="104" spans="3:23" x14ac:dyDescent="0.2">
      <c r="E104" s="6" t="str">
        <f xml:space="preserve"> Calc!E$205</f>
        <v xml:space="preserve">Ofwat - PR24 Cost of new debt revenue adjustment expressed in 2027-28 CPIH FYA prices (ADDN1) </v>
      </c>
      <c r="F104" s="6">
        <f xml:space="preserve"> Calc!$F$205</f>
        <v>0</v>
      </c>
      <c r="G104" s="6" t="str">
        <f xml:space="preserve"> Calc!G$205</f>
        <v>£m</v>
      </c>
      <c r="H104" s="6"/>
      <c r="I104" s="6"/>
      <c r="J104" s="6"/>
      <c r="K104" s="6"/>
      <c r="L104" s="6"/>
      <c r="M104" s="6"/>
      <c r="N104" s="6"/>
      <c r="O104" s="6"/>
      <c r="P104" s="6"/>
      <c r="Q104" s="6"/>
      <c r="R104" s="6"/>
      <c r="S104" s="6"/>
      <c r="T104" s="6"/>
      <c r="U104" s="6"/>
      <c r="V104" s="6"/>
      <c r="W104" s="6"/>
    </row>
    <row r="105" spans="3:23" x14ac:dyDescent="0.2">
      <c r="E105" s="6" t="str">
        <f xml:space="preserve"> Calc!E$206</f>
        <v xml:space="preserve">Ofwat - PR24 Cost of new debt revenue adjustment expressed in 2027-28 CPIH FYA prices (ADDN2) </v>
      </c>
      <c r="F105" s="6">
        <f xml:space="preserve"> Calc!$F$206</f>
        <v>0</v>
      </c>
      <c r="G105" s="6" t="str">
        <f xml:space="preserve"> Calc!G$206</f>
        <v>£m</v>
      </c>
      <c r="H105" s="6"/>
      <c r="I105" s="6"/>
      <c r="J105" s="6"/>
      <c r="K105" s="6"/>
      <c r="L105" s="6"/>
      <c r="M105" s="6"/>
      <c r="N105" s="6"/>
      <c r="O105" s="6"/>
      <c r="P105" s="6"/>
      <c r="Q105" s="6"/>
      <c r="R105" s="6"/>
      <c r="S105" s="6"/>
      <c r="T105" s="6"/>
      <c r="U105" s="6"/>
      <c r="V105" s="6"/>
      <c r="W105" s="6"/>
    </row>
    <row r="106" spans="3:23" x14ac:dyDescent="0.2">
      <c r="E106" s="6" t="str">
        <f xml:space="preserve"> Calc!E$207</f>
        <v xml:space="preserve">Ofwat - PR24 Cost of new debt revenue adjustment expressed in 2027-28 CPIH FYA prices (Residential retail) </v>
      </c>
      <c r="F106" s="6">
        <f xml:space="preserve"> Calc!$F$207</f>
        <v>0</v>
      </c>
      <c r="G106" s="6" t="str">
        <f xml:space="preserve"> Calc!G$207</f>
        <v>£m</v>
      </c>
      <c r="H106" s="6"/>
      <c r="I106" s="6"/>
      <c r="J106" s="6"/>
      <c r="K106" s="6"/>
      <c r="L106" s="6"/>
      <c r="M106" s="6"/>
      <c r="N106" s="6"/>
      <c r="O106" s="6"/>
      <c r="P106" s="6"/>
      <c r="Q106" s="6"/>
      <c r="R106" s="6"/>
      <c r="S106" s="6"/>
      <c r="T106" s="6"/>
      <c r="U106" s="6"/>
      <c r="V106" s="6"/>
      <c r="W106" s="6"/>
    </row>
    <row r="107" spans="3:23" x14ac:dyDescent="0.2">
      <c r="E107" s="6" t="str">
        <f xml:space="preserve"> Calc!E$208</f>
        <v xml:space="preserve">Ofwat - PR24 Cost of new debt revenue adjustment expressed in 2027-28 CPIH FYA prices (Business retail) </v>
      </c>
      <c r="F107" s="6">
        <f xml:space="preserve"> Calc!$F$208</f>
        <v>0</v>
      </c>
      <c r="G107" s="6" t="str">
        <f xml:space="preserve"> Calc!G$208</f>
        <v>£m</v>
      </c>
      <c r="H107" s="6"/>
      <c r="I107" s="6"/>
      <c r="J107" s="6"/>
      <c r="K107" s="6"/>
      <c r="L107" s="6"/>
      <c r="M107" s="6"/>
      <c r="N107" s="6"/>
      <c r="O107" s="6"/>
      <c r="P107" s="6"/>
      <c r="Q107" s="6"/>
      <c r="R107" s="6"/>
      <c r="S107" s="6"/>
      <c r="T107" s="6"/>
      <c r="U107" s="6"/>
      <c r="V107" s="6"/>
      <c r="W107" s="6"/>
    </row>
    <row r="108" spans="3:23" x14ac:dyDescent="0.2">
      <c r="E108" s="6" t="str">
        <f xml:space="preserve"> Calc!E$568</f>
        <v>Ofwat - PR24 Cost of new debt revenue adjustment expressed in 2027-28 CPIH FYA prices (Total)</v>
      </c>
      <c r="F108" s="6">
        <f xml:space="preserve"> Calc!$F$568</f>
        <v>0</v>
      </c>
      <c r="G108" s="6" t="str">
        <f xml:space="preserve"> Calc!G$568</f>
        <v>£m</v>
      </c>
      <c r="H108" s="6"/>
      <c r="I108" s="6"/>
      <c r="J108" s="6"/>
      <c r="K108" s="6"/>
      <c r="L108" s="6"/>
      <c r="M108" s="6"/>
      <c r="N108" s="6"/>
      <c r="O108" s="6"/>
      <c r="P108" s="6"/>
      <c r="Q108" s="6"/>
      <c r="R108" s="6"/>
      <c r="S108" s="6"/>
      <c r="T108" s="6"/>
      <c r="U108" s="6"/>
      <c r="V108" s="6"/>
      <c r="W108" s="6"/>
    </row>
    <row r="109" spans="3:23" x14ac:dyDescent="0.2">
      <c r="C109" s="26" t="s">
        <v>786</v>
      </c>
    </row>
    <row r="110" spans="3:23" x14ac:dyDescent="0.2">
      <c r="E110" s="6" t="str">
        <f xml:space="preserve"> Calc!E$221</f>
        <v xml:space="preserve">Ofwat - PR24 Delivery mechanism (DM) revenue adjustment expressed in 2027-28 CPIH FYA prices (WR) </v>
      </c>
      <c r="F110" s="6">
        <f xml:space="preserve"> Calc!$F$221</f>
        <v>0</v>
      </c>
      <c r="G110" s="6" t="str">
        <f xml:space="preserve"> Calc!G$221</f>
        <v>£m</v>
      </c>
      <c r="H110" s="6"/>
      <c r="I110" s="6"/>
      <c r="J110" s="6"/>
      <c r="K110" s="6"/>
      <c r="L110" s="6"/>
      <c r="M110" s="6"/>
      <c r="N110" s="6"/>
      <c r="O110" s="6"/>
      <c r="P110" s="6"/>
      <c r="Q110" s="6"/>
      <c r="R110" s="6"/>
      <c r="S110" s="6"/>
      <c r="T110" s="6"/>
      <c r="U110" s="6"/>
      <c r="V110" s="6"/>
      <c r="W110" s="6"/>
    </row>
    <row r="111" spans="3:23" x14ac:dyDescent="0.2">
      <c r="E111" s="6" t="str">
        <f xml:space="preserve"> Calc!E$222</f>
        <v xml:space="preserve">Ofwat - PR24 Delivery mechanism (DM) revenue adjustment expressed in 2027-28 CPIH FYA prices (WN) </v>
      </c>
      <c r="F111" s="6">
        <f xml:space="preserve"> Calc!$F$222</f>
        <v>0</v>
      </c>
      <c r="G111" s="6" t="str">
        <f xml:space="preserve"> Calc!G$222</f>
        <v>£m</v>
      </c>
      <c r="H111" s="6"/>
      <c r="I111" s="6"/>
      <c r="J111" s="6"/>
      <c r="K111" s="6"/>
      <c r="L111" s="6"/>
      <c r="M111" s="6"/>
      <c r="N111" s="6"/>
      <c r="O111" s="6"/>
      <c r="P111" s="6"/>
      <c r="Q111" s="6"/>
      <c r="R111" s="6"/>
      <c r="S111" s="6"/>
      <c r="T111" s="6"/>
      <c r="U111" s="6"/>
      <c r="V111" s="6"/>
      <c r="W111" s="6"/>
    </row>
    <row r="112" spans="3:23" x14ac:dyDescent="0.2">
      <c r="E112" s="6" t="str">
        <f xml:space="preserve"> Calc!E$223</f>
        <v xml:space="preserve">Ofwat - PR24 Delivery mechanism (DM) revenue adjustment expressed in 2027-28 CPIH FYA prices (WWN) </v>
      </c>
      <c r="F112" s="6">
        <f xml:space="preserve"> Calc!$F$223</f>
        <v>0</v>
      </c>
      <c r="G112" s="6" t="str">
        <f xml:space="preserve"> Calc!G$223</f>
        <v>£m</v>
      </c>
      <c r="H112" s="6"/>
      <c r="I112" s="6"/>
      <c r="J112" s="6"/>
      <c r="K112" s="6"/>
      <c r="L112" s="6"/>
      <c r="M112" s="6"/>
      <c r="N112" s="6"/>
      <c r="O112" s="6"/>
      <c r="P112" s="6"/>
      <c r="Q112" s="6"/>
      <c r="R112" s="6"/>
      <c r="S112" s="6"/>
      <c r="T112" s="6"/>
      <c r="U112" s="6"/>
      <c r="V112" s="6"/>
      <c r="W112" s="6"/>
    </row>
    <row r="113" spans="3:23" x14ac:dyDescent="0.2">
      <c r="E113" s="6" t="str">
        <f xml:space="preserve"> Calc!E$224</f>
        <v xml:space="preserve">Ofwat - PR24 Delivery mechanism (DM) revenue adjustment expressed in 2027-28 CPIH FYA prices (BR) </v>
      </c>
      <c r="F113" s="6">
        <f xml:space="preserve"> Calc!$F$224</f>
        <v>0</v>
      </c>
      <c r="G113" s="6" t="str">
        <f xml:space="preserve"> Calc!G$224</f>
        <v>£m</v>
      </c>
      <c r="H113" s="6"/>
      <c r="I113" s="6"/>
      <c r="J113" s="6"/>
      <c r="K113" s="6"/>
      <c r="L113" s="6"/>
      <c r="M113" s="6"/>
      <c r="N113" s="6"/>
      <c r="O113" s="6"/>
      <c r="P113" s="6"/>
      <c r="Q113" s="6"/>
      <c r="R113" s="6"/>
      <c r="S113" s="6"/>
      <c r="T113" s="6"/>
      <c r="U113" s="6"/>
      <c r="V113" s="6"/>
      <c r="W113" s="6"/>
    </row>
    <row r="114" spans="3:23" x14ac:dyDescent="0.2">
      <c r="E114" s="6" t="str">
        <f xml:space="preserve"> Calc!E$225</f>
        <v xml:space="preserve">Ofwat - PR24 Delivery mechanism (DM) revenue adjustment expressed in 2027-28 CPIH FYA prices (ADDN1) </v>
      </c>
      <c r="F114" s="6">
        <f xml:space="preserve"> Calc!$F$225</f>
        <v>0</v>
      </c>
      <c r="G114" s="6" t="str">
        <f xml:space="preserve"> Calc!G$225</f>
        <v>£m</v>
      </c>
      <c r="H114" s="6"/>
      <c r="I114" s="6"/>
      <c r="J114" s="6"/>
      <c r="K114" s="6"/>
      <c r="L114" s="6"/>
      <c r="M114" s="6"/>
      <c r="N114" s="6"/>
      <c r="O114" s="6"/>
      <c r="P114" s="6"/>
      <c r="Q114" s="6"/>
      <c r="R114" s="6"/>
      <c r="S114" s="6"/>
      <c r="T114" s="6"/>
      <c r="U114" s="6"/>
      <c r="V114" s="6"/>
      <c r="W114" s="6"/>
    </row>
    <row r="115" spans="3:23" x14ac:dyDescent="0.2">
      <c r="E115" s="6" t="str">
        <f xml:space="preserve"> Calc!E$226</f>
        <v xml:space="preserve">Ofwat - PR24 Delivery mechanism (DM) revenue adjustment expressed in 2027-28 CPIH FYA prices (ADDN2) </v>
      </c>
      <c r="F115" s="6">
        <f xml:space="preserve"> Calc!$F$226</f>
        <v>0</v>
      </c>
      <c r="G115" s="6" t="str">
        <f xml:space="preserve"> Calc!G$226</f>
        <v>£m</v>
      </c>
      <c r="H115" s="6"/>
      <c r="I115" s="6"/>
      <c r="J115" s="6"/>
      <c r="K115" s="6"/>
      <c r="L115" s="6"/>
      <c r="M115" s="6"/>
      <c r="N115" s="6"/>
      <c r="O115" s="6"/>
      <c r="P115" s="6"/>
      <c r="Q115" s="6"/>
      <c r="R115" s="6"/>
      <c r="S115" s="6"/>
      <c r="T115" s="6"/>
      <c r="U115" s="6"/>
      <c r="V115" s="6"/>
      <c r="W115" s="6"/>
    </row>
    <row r="116" spans="3:23" x14ac:dyDescent="0.2">
      <c r="E116" s="6" t="str">
        <f xml:space="preserve"> Calc!E$227</f>
        <v xml:space="preserve">Ofwat - PR24 Delivery mechanism (DM) revenue adjustment expressed in 2027-28 CPIH FYA prices (Residential retail) </v>
      </c>
      <c r="F116" s="6">
        <f xml:space="preserve"> Calc!$F$227</f>
        <v>0</v>
      </c>
      <c r="G116" s="6" t="str">
        <f xml:space="preserve"> Calc!G$227</f>
        <v>£m</v>
      </c>
      <c r="H116" s="6"/>
      <c r="I116" s="6"/>
      <c r="J116" s="6"/>
      <c r="K116" s="6"/>
      <c r="L116" s="6"/>
      <c r="M116" s="6"/>
      <c r="N116" s="6"/>
      <c r="O116" s="6"/>
      <c r="P116" s="6"/>
      <c r="Q116" s="6"/>
      <c r="R116" s="6"/>
      <c r="S116" s="6"/>
      <c r="T116" s="6"/>
      <c r="U116" s="6"/>
      <c r="V116" s="6"/>
      <c r="W116" s="6"/>
    </row>
    <row r="117" spans="3:23" x14ac:dyDescent="0.2">
      <c r="E117" s="6" t="str">
        <f xml:space="preserve"> Calc!E$228</f>
        <v xml:space="preserve">Ofwat - PR24 Delivery mechanism (DM) revenue adjustment expressed in 2027-28 CPIH FYA prices (Business retail) </v>
      </c>
      <c r="F117" s="6">
        <f xml:space="preserve"> Calc!$F$228</f>
        <v>0</v>
      </c>
      <c r="G117" s="6" t="str">
        <f xml:space="preserve"> Calc!G$228</f>
        <v>£m</v>
      </c>
      <c r="H117" s="6"/>
      <c r="I117" s="6"/>
      <c r="J117" s="6"/>
      <c r="K117" s="6"/>
      <c r="L117" s="6"/>
      <c r="M117" s="6"/>
      <c r="N117" s="6"/>
      <c r="O117" s="6"/>
      <c r="P117" s="6"/>
      <c r="Q117" s="6"/>
      <c r="R117" s="6"/>
      <c r="S117" s="6"/>
      <c r="T117" s="6"/>
      <c r="U117" s="6"/>
      <c r="V117" s="6"/>
      <c r="W117" s="6"/>
    </row>
    <row r="118" spans="3:23" x14ac:dyDescent="0.2">
      <c r="E118" s="6" t="str">
        <f xml:space="preserve"> Calc!E$580</f>
        <v>Ofwat - PR24 Delivery mechanism (DM) revenue adjustment expressed in 2027-28 CPIH FYA prices (Total)</v>
      </c>
      <c r="F118" s="6">
        <f xml:space="preserve"> Calc!$F$580</f>
        <v>0</v>
      </c>
      <c r="G118" s="6" t="str">
        <f xml:space="preserve"> Calc!G$580</f>
        <v>£m</v>
      </c>
      <c r="H118" s="6"/>
      <c r="I118" s="6"/>
      <c r="J118" s="6"/>
      <c r="K118" s="6"/>
      <c r="L118" s="6"/>
      <c r="M118" s="6"/>
      <c r="N118" s="6"/>
      <c r="O118" s="6"/>
      <c r="P118" s="6"/>
      <c r="Q118" s="6"/>
      <c r="R118" s="6"/>
      <c r="S118" s="6"/>
      <c r="T118" s="6"/>
      <c r="U118" s="6"/>
      <c r="V118" s="6"/>
      <c r="W118" s="6"/>
    </row>
    <row r="119" spans="3:23" x14ac:dyDescent="0.2">
      <c r="C119" s="26" t="s">
        <v>786</v>
      </c>
    </row>
    <row r="120" spans="3:23" x14ac:dyDescent="0.2">
      <c r="E120" s="6" t="str">
        <f xml:space="preserve"> Calc!E$241</f>
        <v xml:space="preserve">Ofwat - PR24 Totex costs revenue adjustment expressed in 2027-28 CPIH FYA prices (WR) </v>
      </c>
      <c r="F120" s="6">
        <f xml:space="preserve"> Calc!$F$241</f>
        <v>0</v>
      </c>
      <c r="G120" s="6" t="str">
        <f xml:space="preserve"> Calc!G$241</f>
        <v>£m</v>
      </c>
      <c r="H120" s="6"/>
      <c r="I120" s="6"/>
      <c r="J120" s="6"/>
      <c r="K120" s="6"/>
      <c r="L120" s="6"/>
      <c r="M120" s="6"/>
      <c r="N120" s="6"/>
      <c r="O120" s="6"/>
      <c r="P120" s="6"/>
      <c r="Q120" s="6"/>
      <c r="R120" s="6"/>
      <c r="S120" s="6"/>
      <c r="T120" s="6"/>
      <c r="U120" s="6"/>
      <c r="V120" s="6"/>
      <c r="W120" s="6"/>
    </row>
    <row r="121" spans="3:23" x14ac:dyDescent="0.2">
      <c r="E121" s="6" t="str">
        <f xml:space="preserve"> Calc!E$242</f>
        <v xml:space="preserve">Ofwat - PR24 Totex costs revenue adjustment expressed in 2027-28 CPIH FYA prices (WN) </v>
      </c>
      <c r="F121" s="6">
        <f xml:space="preserve"> Calc!$F$242</f>
        <v>0</v>
      </c>
      <c r="G121" s="6" t="str">
        <f xml:space="preserve"> Calc!G$242</f>
        <v>£m</v>
      </c>
      <c r="H121" s="6"/>
      <c r="I121" s="6"/>
      <c r="J121" s="6"/>
      <c r="K121" s="6"/>
      <c r="L121" s="6"/>
      <c r="M121" s="6"/>
      <c r="N121" s="6"/>
      <c r="O121" s="6"/>
      <c r="P121" s="6"/>
      <c r="Q121" s="6"/>
      <c r="R121" s="6"/>
      <c r="S121" s="6"/>
      <c r="T121" s="6"/>
      <c r="U121" s="6"/>
      <c r="V121" s="6"/>
      <c r="W121" s="6"/>
    </row>
    <row r="122" spans="3:23" x14ac:dyDescent="0.2">
      <c r="E122" s="6" t="str">
        <f xml:space="preserve"> Calc!E$243</f>
        <v xml:space="preserve">Ofwat - PR24 Totex costs revenue adjustment expressed in 2027-28 CPIH FYA prices (WWN) </v>
      </c>
      <c r="F122" s="6">
        <f xml:space="preserve"> Calc!$F$243</f>
        <v>0</v>
      </c>
      <c r="G122" s="6" t="str">
        <f xml:space="preserve"> Calc!G$243</f>
        <v>£m</v>
      </c>
      <c r="H122" s="6"/>
      <c r="I122" s="6"/>
      <c r="J122" s="6"/>
      <c r="K122" s="6"/>
      <c r="L122" s="6"/>
      <c r="M122" s="6"/>
      <c r="N122" s="6"/>
      <c r="O122" s="6"/>
      <c r="P122" s="6"/>
      <c r="Q122" s="6"/>
      <c r="R122" s="6"/>
      <c r="S122" s="6"/>
      <c r="T122" s="6"/>
      <c r="U122" s="6"/>
      <c r="V122" s="6"/>
      <c r="W122" s="6"/>
    </row>
    <row r="123" spans="3:23" x14ac:dyDescent="0.2">
      <c r="E123" s="6" t="str">
        <f xml:space="preserve"> Calc!E$244</f>
        <v xml:space="preserve">Ofwat - PR24 Totex costs revenue adjustment expressed in 2027-28 CPIH FYA prices (BR) </v>
      </c>
      <c r="F123" s="6">
        <f xml:space="preserve"> Calc!$F$244</f>
        <v>0</v>
      </c>
      <c r="G123" s="6" t="str">
        <f xml:space="preserve"> Calc!G$244</f>
        <v>£m</v>
      </c>
      <c r="H123" s="6"/>
      <c r="I123" s="6"/>
      <c r="J123" s="6"/>
      <c r="K123" s="6"/>
      <c r="L123" s="6"/>
      <c r="M123" s="6"/>
      <c r="N123" s="6"/>
      <c r="O123" s="6"/>
      <c r="P123" s="6"/>
      <c r="Q123" s="6"/>
      <c r="R123" s="6"/>
      <c r="S123" s="6"/>
      <c r="T123" s="6"/>
      <c r="U123" s="6"/>
      <c r="V123" s="6"/>
      <c r="W123" s="6"/>
    </row>
    <row r="124" spans="3:23" x14ac:dyDescent="0.2">
      <c r="E124" s="6" t="str">
        <f xml:space="preserve"> Calc!E$245</f>
        <v xml:space="preserve">Ofwat - PR24 Totex costs revenue adjustment expressed in 2027-28 CPIH FYA prices (ADDN1) </v>
      </c>
      <c r="F124" s="6">
        <f xml:space="preserve"> Calc!$F$245</f>
        <v>0</v>
      </c>
      <c r="G124" s="6" t="str">
        <f xml:space="preserve"> Calc!G$245</f>
        <v>£m</v>
      </c>
      <c r="H124" s="6"/>
      <c r="I124" s="6"/>
      <c r="J124" s="6"/>
      <c r="K124" s="6"/>
      <c r="L124" s="6"/>
      <c r="M124" s="6"/>
      <c r="N124" s="6"/>
      <c r="O124" s="6"/>
      <c r="P124" s="6"/>
      <c r="Q124" s="6"/>
      <c r="R124" s="6"/>
      <c r="S124" s="6"/>
      <c r="T124" s="6"/>
      <c r="U124" s="6"/>
      <c r="V124" s="6"/>
      <c r="W124" s="6"/>
    </row>
    <row r="125" spans="3:23" x14ac:dyDescent="0.2">
      <c r="E125" s="6" t="str">
        <f xml:space="preserve"> Calc!E$246</f>
        <v xml:space="preserve">Ofwat - PR24 Totex costs revenue adjustment expressed in 2027-28 CPIH FYA prices (ADDN2) </v>
      </c>
      <c r="F125" s="6">
        <f xml:space="preserve"> Calc!$F$246</f>
        <v>0</v>
      </c>
      <c r="G125" s="6" t="str">
        <f xml:space="preserve"> Calc!G$246</f>
        <v>£m</v>
      </c>
      <c r="H125" s="6"/>
      <c r="I125" s="6"/>
      <c r="J125" s="6"/>
      <c r="K125" s="6"/>
      <c r="L125" s="6"/>
      <c r="M125" s="6"/>
      <c r="N125" s="6"/>
      <c r="O125" s="6"/>
      <c r="P125" s="6"/>
      <c r="Q125" s="6"/>
      <c r="R125" s="6"/>
      <c r="S125" s="6"/>
      <c r="T125" s="6"/>
      <c r="U125" s="6"/>
      <c r="V125" s="6"/>
      <c r="W125" s="6"/>
    </row>
    <row r="126" spans="3:23" x14ac:dyDescent="0.2">
      <c r="E126" s="6" t="str">
        <f xml:space="preserve"> Calc!E$247</f>
        <v xml:space="preserve">Ofwat - PR24 Totex costs revenue adjustment expressed in 2027-28 CPIH FYA prices (Residential retail) </v>
      </c>
      <c r="F126" s="6">
        <f xml:space="preserve"> Calc!$F$247</f>
        <v>0</v>
      </c>
      <c r="G126" s="6" t="str">
        <f xml:space="preserve"> Calc!G$247</f>
        <v>£m</v>
      </c>
      <c r="H126" s="6"/>
      <c r="I126" s="6"/>
      <c r="J126" s="6"/>
      <c r="K126" s="6"/>
      <c r="L126" s="6"/>
      <c r="M126" s="6"/>
      <c r="N126" s="6"/>
      <c r="O126" s="6"/>
      <c r="P126" s="6"/>
      <c r="Q126" s="6"/>
      <c r="R126" s="6"/>
      <c r="S126" s="6"/>
      <c r="T126" s="6"/>
      <c r="U126" s="6"/>
      <c r="V126" s="6"/>
      <c r="W126" s="6"/>
    </row>
    <row r="127" spans="3:23" x14ac:dyDescent="0.2">
      <c r="E127" s="6" t="str">
        <f xml:space="preserve"> Calc!E$248</f>
        <v xml:space="preserve">Ofwat - PR24 Totex costs revenue adjustment expressed in 2027-28 CPIH FYA prices (Business retail) </v>
      </c>
      <c r="F127" s="6">
        <f xml:space="preserve"> Calc!$F$248</f>
        <v>0</v>
      </c>
      <c r="G127" s="6" t="str">
        <f xml:space="preserve"> Calc!G$248</f>
        <v>£m</v>
      </c>
      <c r="H127" s="6"/>
      <c r="I127" s="6"/>
      <c r="J127" s="6"/>
      <c r="K127" s="6"/>
      <c r="L127" s="6"/>
      <c r="M127" s="6"/>
      <c r="N127" s="6"/>
      <c r="O127" s="6"/>
      <c r="P127" s="6"/>
      <c r="Q127" s="6"/>
      <c r="R127" s="6"/>
      <c r="S127" s="6"/>
      <c r="T127" s="6"/>
      <c r="U127" s="6"/>
      <c r="V127" s="6"/>
      <c r="W127" s="6"/>
    </row>
    <row r="128" spans="3:23" x14ac:dyDescent="0.2">
      <c r="E128" s="6" t="str">
        <f xml:space="preserve"> Calc!E$592</f>
        <v>Ofwat - PR24 Totex costs revenue adjustment expressed in 2027-28 CPIH FYA prices (Total)</v>
      </c>
      <c r="F128" s="6">
        <f xml:space="preserve"> Calc!$F$592</f>
        <v>0</v>
      </c>
      <c r="G128" s="6" t="str">
        <f xml:space="preserve"> Calc!G$592</f>
        <v>£m</v>
      </c>
      <c r="H128" s="6"/>
      <c r="I128" s="6"/>
      <c r="J128" s="6"/>
      <c r="K128" s="6"/>
      <c r="L128" s="6"/>
      <c r="M128" s="6"/>
      <c r="N128" s="6"/>
      <c r="O128" s="6"/>
      <c r="P128" s="6"/>
      <c r="Q128" s="6"/>
      <c r="R128" s="6"/>
      <c r="S128" s="6"/>
      <c r="T128" s="6"/>
      <c r="U128" s="6"/>
      <c r="V128" s="6"/>
      <c r="W128" s="6"/>
    </row>
    <row r="129" spans="3:23" x14ac:dyDescent="0.2">
      <c r="C129" s="26" t="s">
        <v>786</v>
      </c>
    </row>
    <row r="130" spans="3:23" x14ac:dyDescent="0.2">
      <c r="E130" s="6" t="str">
        <f xml:space="preserve"> Calc!E$261</f>
        <v xml:space="preserve">Ofwat - PR24 Tax revenue adjustment expressed in 2027-28 CPIH FYA prices (WR) </v>
      </c>
      <c r="F130" s="6">
        <f xml:space="preserve"> Calc!$F$261</f>
        <v>0</v>
      </c>
      <c r="G130" s="6" t="str">
        <f xml:space="preserve"> Calc!G$261</f>
        <v>£m</v>
      </c>
      <c r="H130" s="6"/>
      <c r="I130" s="6"/>
      <c r="J130" s="6"/>
      <c r="K130" s="6"/>
      <c r="L130" s="6"/>
      <c r="M130" s="6"/>
      <c r="N130" s="6"/>
      <c r="O130" s="6"/>
      <c r="P130" s="6"/>
      <c r="Q130" s="6"/>
      <c r="R130" s="6"/>
      <c r="S130" s="6"/>
      <c r="T130" s="6"/>
      <c r="U130" s="6"/>
      <c r="V130" s="6"/>
      <c r="W130" s="6"/>
    </row>
    <row r="131" spans="3:23" x14ac:dyDescent="0.2">
      <c r="E131" s="6" t="str">
        <f xml:space="preserve"> Calc!E$262</f>
        <v xml:space="preserve">Ofwat - PR24 Tax revenue adjustment expressed in 2027-28 CPIH FYA prices (WN) </v>
      </c>
      <c r="F131" s="6">
        <f xml:space="preserve"> Calc!$F$262</f>
        <v>0</v>
      </c>
      <c r="G131" s="6" t="str">
        <f xml:space="preserve"> Calc!G$262</f>
        <v>£m</v>
      </c>
      <c r="H131" s="6"/>
      <c r="I131" s="6"/>
      <c r="J131" s="6"/>
      <c r="K131" s="6"/>
      <c r="L131" s="6"/>
      <c r="M131" s="6"/>
      <c r="N131" s="6"/>
      <c r="O131" s="6"/>
      <c r="P131" s="6"/>
      <c r="Q131" s="6"/>
      <c r="R131" s="6"/>
      <c r="S131" s="6"/>
      <c r="T131" s="6"/>
      <c r="U131" s="6"/>
      <c r="V131" s="6"/>
      <c r="W131" s="6"/>
    </row>
    <row r="132" spans="3:23" x14ac:dyDescent="0.2">
      <c r="E132" s="6" t="str">
        <f xml:space="preserve"> Calc!E$263</f>
        <v xml:space="preserve">Ofwat - PR24 Tax revenue adjustment expressed in 2027-28 CPIH FYA prices (WWN) </v>
      </c>
      <c r="F132" s="6">
        <f xml:space="preserve"> Calc!$F$263</f>
        <v>0</v>
      </c>
      <c r="G132" s="6" t="str">
        <f xml:space="preserve"> Calc!G$263</f>
        <v>£m</v>
      </c>
      <c r="H132" s="6"/>
      <c r="I132" s="6"/>
      <c r="J132" s="6"/>
      <c r="K132" s="6"/>
      <c r="L132" s="6"/>
      <c r="M132" s="6"/>
      <c r="N132" s="6"/>
      <c r="O132" s="6"/>
      <c r="P132" s="6"/>
      <c r="Q132" s="6"/>
      <c r="R132" s="6"/>
      <c r="S132" s="6"/>
      <c r="T132" s="6"/>
      <c r="U132" s="6"/>
      <c r="V132" s="6"/>
      <c r="W132" s="6"/>
    </row>
    <row r="133" spans="3:23" x14ac:dyDescent="0.2">
      <c r="E133" s="6" t="str">
        <f xml:space="preserve"> Calc!E$264</f>
        <v xml:space="preserve">Ofwat - PR24 Tax revenue adjustment expressed in 2027-28 CPIH FYA prices (BR) </v>
      </c>
      <c r="F133" s="6">
        <f xml:space="preserve"> Calc!$F$264</f>
        <v>0</v>
      </c>
      <c r="G133" s="6" t="str">
        <f xml:space="preserve"> Calc!G$264</f>
        <v>£m</v>
      </c>
      <c r="H133" s="6"/>
      <c r="I133" s="6"/>
      <c r="J133" s="6"/>
      <c r="K133" s="6"/>
      <c r="L133" s="6"/>
      <c r="M133" s="6"/>
      <c r="N133" s="6"/>
      <c r="O133" s="6"/>
      <c r="P133" s="6"/>
      <c r="Q133" s="6"/>
      <c r="R133" s="6"/>
      <c r="S133" s="6"/>
      <c r="T133" s="6"/>
      <c r="U133" s="6"/>
      <c r="V133" s="6"/>
      <c r="W133" s="6"/>
    </row>
    <row r="134" spans="3:23" x14ac:dyDescent="0.2">
      <c r="E134" s="6" t="str">
        <f xml:space="preserve"> Calc!E$265</f>
        <v xml:space="preserve">Ofwat - PR24 Tax revenue adjustment expressed in 2027-28 CPIH FYA prices (ADDN1) </v>
      </c>
      <c r="F134" s="6">
        <f xml:space="preserve"> Calc!$F$265</f>
        <v>0</v>
      </c>
      <c r="G134" s="6" t="str">
        <f xml:space="preserve"> Calc!G$265</f>
        <v>£m</v>
      </c>
      <c r="H134" s="6"/>
      <c r="I134" s="6"/>
      <c r="J134" s="6"/>
      <c r="K134" s="6"/>
      <c r="L134" s="6"/>
      <c r="M134" s="6"/>
      <c r="N134" s="6"/>
      <c r="O134" s="6"/>
      <c r="P134" s="6"/>
      <c r="Q134" s="6"/>
      <c r="R134" s="6"/>
      <c r="S134" s="6"/>
      <c r="T134" s="6"/>
      <c r="U134" s="6"/>
      <c r="V134" s="6"/>
      <c r="W134" s="6"/>
    </row>
    <row r="135" spans="3:23" x14ac:dyDescent="0.2">
      <c r="E135" s="6" t="str">
        <f xml:space="preserve"> Calc!E$266</f>
        <v xml:space="preserve">Ofwat - PR24 Tax revenue adjustment expressed in 2027-28 CPIH FYA prices (ADDN2) </v>
      </c>
      <c r="F135" s="6">
        <f xml:space="preserve"> Calc!$F$266</f>
        <v>0</v>
      </c>
      <c r="G135" s="6" t="str">
        <f xml:space="preserve"> Calc!G$266</f>
        <v>£m</v>
      </c>
      <c r="H135" s="6"/>
      <c r="I135" s="6"/>
      <c r="J135" s="6"/>
      <c r="K135" s="6"/>
      <c r="L135" s="6"/>
      <c r="M135" s="6"/>
      <c r="N135" s="6"/>
      <c r="O135" s="6"/>
      <c r="P135" s="6"/>
      <c r="Q135" s="6"/>
      <c r="R135" s="6"/>
      <c r="S135" s="6"/>
      <c r="T135" s="6"/>
      <c r="U135" s="6"/>
      <c r="V135" s="6"/>
      <c r="W135" s="6"/>
    </row>
    <row r="136" spans="3:23" x14ac:dyDescent="0.2">
      <c r="E136" s="6" t="str">
        <f xml:space="preserve"> Calc!E$267</f>
        <v xml:space="preserve">Ofwat - PR24 Tax revenue adjustment expressed in 2027-28 CPIH FYA prices (Residential retail) </v>
      </c>
      <c r="F136" s="6">
        <f xml:space="preserve"> Calc!$F$267</f>
        <v>0</v>
      </c>
      <c r="G136" s="6" t="str">
        <f xml:space="preserve"> Calc!G$267</f>
        <v>£m</v>
      </c>
      <c r="H136" s="6"/>
      <c r="I136" s="6"/>
      <c r="J136" s="6"/>
      <c r="K136" s="6"/>
      <c r="L136" s="6"/>
      <c r="M136" s="6"/>
      <c r="N136" s="6"/>
      <c r="O136" s="6"/>
      <c r="P136" s="6"/>
      <c r="Q136" s="6"/>
      <c r="R136" s="6"/>
      <c r="S136" s="6"/>
      <c r="T136" s="6"/>
      <c r="U136" s="6"/>
      <c r="V136" s="6"/>
      <c r="W136" s="6"/>
    </row>
    <row r="137" spans="3:23" x14ac:dyDescent="0.2">
      <c r="E137" s="6" t="str">
        <f xml:space="preserve"> Calc!E$268</f>
        <v xml:space="preserve">Ofwat - PR24 Tax revenue adjustment expressed in 2027-28 CPIH FYA prices (Business retail) </v>
      </c>
      <c r="F137" s="6">
        <f xml:space="preserve"> Calc!$F$268</f>
        <v>0</v>
      </c>
      <c r="G137" s="6" t="str">
        <f xml:space="preserve"> Calc!G$268</f>
        <v>£m</v>
      </c>
      <c r="H137" s="6"/>
      <c r="I137" s="6"/>
      <c r="J137" s="6"/>
      <c r="K137" s="6"/>
      <c r="L137" s="6"/>
      <c r="M137" s="6"/>
      <c r="N137" s="6"/>
      <c r="O137" s="6"/>
      <c r="P137" s="6"/>
      <c r="Q137" s="6"/>
      <c r="R137" s="6"/>
      <c r="S137" s="6"/>
      <c r="T137" s="6"/>
      <c r="U137" s="6"/>
      <c r="V137" s="6"/>
      <c r="W137" s="6"/>
    </row>
    <row r="138" spans="3:23" x14ac:dyDescent="0.2">
      <c r="E138" s="6" t="str">
        <f xml:space="preserve"> Calc!E$604</f>
        <v>Ofwat - PR24 Tax revenue adjustment expressed in 2027-28 CPIH FYA prices (Total)</v>
      </c>
      <c r="F138" s="6">
        <f xml:space="preserve"> Calc!$F$604</f>
        <v>0</v>
      </c>
      <c r="G138" s="6" t="str">
        <f xml:space="preserve"> Calc!G$604</f>
        <v>£m</v>
      </c>
      <c r="H138" s="6"/>
      <c r="I138" s="6"/>
      <c r="J138" s="6"/>
      <c r="K138" s="6"/>
      <c r="L138" s="6"/>
      <c r="M138" s="6"/>
      <c r="N138" s="6"/>
      <c r="O138" s="6"/>
      <c r="P138" s="6"/>
      <c r="Q138" s="6"/>
      <c r="R138" s="6"/>
      <c r="S138" s="6"/>
      <c r="T138" s="6"/>
      <c r="U138" s="6"/>
      <c r="V138" s="6"/>
      <c r="W138" s="6"/>
    </row>
    <row r="139" spans="3:23" x14ac:dyDescent="0.2">
      <c r="C139" s="26" t="s">
        <v>786</v>
      </c>
    </row>
    <row r="140" spans="3:23" x14ac:dyDescent="0.2">
      <c r="E140" s="6" t="str">
        <f xml:space="preserve"> Calc!E$281</f>
        <v xml:space="preserve">Ofwat - PR24 Real price effects revenue adjustment expressed in 2027-28 CPIH FYA prices (WR) </v>
      </c>
      <c r="F140" s="6">
        <f xml:space="preserve"> Calc!$F$281</f>
        <v>0</v>
      </c>
      <c r="G140" s="6" t="str">
        <f xml:space="preserve"> Calc!G$281</f>
        <v>£m</v>
      </c>
      <c r="H140" s="6"/>
      <c r="I140" s="6"/>
      <c r="J140" s="6"/>
      <c r="K140" s="6"/>
      <c r="L140" s="6"/>
      <c r="M140" s="6"/>
      <c r="N140" s="6"/>
      <c r="O140" s="6"/>
      <c r="P140" s="6"/>
      <c r="Q140" s="6"/>
      <c r="R140" s="6"/>
      <c r="S140" s="6"/>
      <c r="T140" s="6"/>
      <c r="U140" s="6"/>
      <c r="V140" s="6"/>
      <c r="W140" s="6"/>
    </row>
    <row r="141" spans="3:23" x14ac:dyDescent="0.2">
      <c r="E141" s="6" t="str">
        <f xml:space="preserve"> Calc!E$282</f>
        <v xml:space="preserve">Ofwat - PR24 Real price effects revenue adjustment expressed in 2027-28 CPIH FYA prices (WN) </v>
      </c>
      <c r="F141" s="6">
        <f xml:space="preserve"> Calc!$F$282</f>
        <v>0</v>
      </c>
      <c r="G141" s="6" t="str">
        <f xml:space="preserve"> Calc!G$282</f>
        <v>£m</v>
      </c>
      <c r="H141" s="6"/>
      <c r="I141" s="6"/>
      <c r="J141" s="6"/>
      <c r="K141" s="6"/>
      <c r="L141" s="6"/>
      <c r="M141" s="6"/>
      <c r="N141" s="6"/>
      <c r="O141" s="6"/>
      <c r="P141" s="6"/>
      <c r="Q141" s="6"/>
      <c r="R141" s="6"/>
      <c r="S141" s="6"/>
      <c r="T141" s="6"/>
      <c r="U141" s="6"/>
      <c r="V141" s="6"/>
      <c r="W141" s="6"/>
    </row>
    <row r="142" spans="3:23" x14ac:dyDescent="0.2">
      <c r="E142" s="6" t="str">
        <f xml:space="preserve"> Calc!E$283</f>
        <v xml:space="preserve">Ofwat - PR24 Real price effects revenue adjustment expressed in 2027-28 CPIH FYA prices (WWN) </v>
      </c>
      <c r="F142" s="6">
        <f xml:space="preserve"> Calc!$F$283</f>
        <v>0</v>
      </c>
      <c r="G142" s="6" t="str">
        <f xml:space="preserve"> Calc!G$283</f>
        <v>£m</v>
      </c>
      <c r="H142" s="6"/>
      <c r="I142" s="6"/>
      <c r="J142" s="6"/>
      <c r="K142" s="6"/>
      <c r="L142" s="6"/>
      <c r="M142" s="6"/>
      <c r="N142" s="6"/>
      <c r="O142" s="6"/>
      <c r="P142" s="6"/>
      <c r="Q142" s="6"/>
      <c r="R142" s="6"/>
      <c r="S142" s="6"/>
      <c r="T142" s="6"/>
      <c r="U142" s="6"/>
      <c r="V142" s="6"/>
      <c r="W142" s="6"/>
    </row>
    <row r="143" spans="3:23" x14ac:dyDescent="0.2">
      <c r="E143" s="6" t="str">
        <f xml:space="preserve"> Calc!E$284</f>
        <v xml:space="preserve">Ofwat - PR24 Real price effects revenue adjustment expressed in 2027-28 CPIH FYA prices (BR) </v>
      </c>
      <c r="F143" s="6">
        <f xml:space="preserve"> Calc!$F$284</f>
        <v>0</v>
      </c>
      <c r="G143" s="6" t="str">
        <f xml:space="preserve"> Calc!G$284</f>
        <v>£m</v>
      </c>
      <c r="H143" s="6"/>
      <c r="I143" s="6"/>
      <c r="J143" s="6"/>
      <c r="K143" s="6"/>
      <c r="L143" s="6"/>
      <c r="M143" s="6"/>
      <c r="N143" s="6"/>
      <c r="O143" s="6"/>
      <c r="P143" s="6"/>
      <c r="Q143" s="6"/>
      <c r="R143" s="6"/>
      <c r="S143" s="6"/>
      <c r="T143" s="6"/>
      <c r="U143" s="6"/>
      <c r="V143" s="6"/>
      <c r="W143" s="6"/>
    </row>
    <row r="144" spans="3:23" x14ac:dyDescent="0.2">
      <c r="E144" s="6" t="str">
        <f xml:space="preserve"> Calc!E$285</f>
        <v xml:space="preserve">Ofwat - PR24 Real price effects revenue adjustment expressed in 2027-28 CPIH FYA prices (ADDN1) </v>
      </c>
      <c r="F144" s="6">
        <f xml:space="preserve"> Calc!$F$285</f>
        <v>0</v>
      </c>
      <c r="G144" s="6" t="str">
        <f xml:space="preserve"> Calc!G$285</f>
        <v>£m</v>
      </c>
      <c r="H144" s="6"/>
      <c r="I144" s="6"/>
      <c r="J144" s="6"/>
      <c r="K144" s="6"/>
      <c r="L144" s="6"/>
      <c r="M144" s="6"/>
      <c r="N144" s="6"/>
      <c r="O144" s="6"/>
      <c r="P144" s="6"/>
      <c r="Q144" s="6"/>
      <c r="R144" s="6"/>
      <c r="S144" s="6"/>
      <c r="T144" s="6"/>
      <c r="U144" s="6"/>
      <c r="V144" s="6"/>
      <c r="W144" s="6"/>
    </row>
    <row r="145" spans="3:23" x14ac:dyDescent="0.2">
      <c r="E145" s="6" t="str">
        <f xml:space="preserve"> Calc!E$286</f>
        <v xml:space="preserve">Ofwat - PR24 Real price effects revenue adjustment expressed in 2027-28 CPIH FYA prices (ADDN2) </v>
      </c>
      <c r="F145" s="6">
        <f xml:space="preserve"> Calc!$F$286</f>
        <v>0</v>
      </c>
      <c r="G145" s="6" t="str">
        <f xml:space="preserve"> Calc!G$286</f>
        <v>£m</v>
      </c>
      <c r="H145" s="6"/>
      <c r="I145" s="6"/>
      <c r="J145" s="6"/>
      <c r="K145" s="6"/>
      <c r="L145" s="6"/>
      <c r="M145" s="6"/>
      <c r="N145" s="6"/>
      <c r="O145" s="6"/>
      <c r="P145" s="6"/>
      <c r="Q145" s="6"/>
      <c r="R145" s="6"/>
      <c r="S145" s="6"/>
      <c r="T145" s="6"/>
      <c r="U145" s="6"/>
      <c r="V145" s="6"/>
      <c r="W145" s="6"/>
    </row>
    <row r="146" spans="3:23" x14ac:dyDescent="0.2">
      <c r="E146" s="6" t="str">
        <f xml:space="preserve"> Calc!E$287</f>
        <v xml:space="preserve">Ofwat - PR24 Real price effects revenue adjustment expressed in 2027-28 CPIH FYA prices (Residential retail) </v>
      </c>
      <c r="F146" s="6">
        <f xml:space="preserve"> Calc!$F$287</f>
        <v>0</v>
      </c>
      <c r="G146" s="6" t="str">
        <f xml:space="preserve"> Calc!G$287</f>
        <v>£m</v>
      </c>
      <c r="H146" s="6"/>
      <c r="I146" s="6"/>
      <c r="J146" s="6"/>
      <c r="K146" s="6"/>
      <c r="L146" s="6"/>
      <c r="M146" s="6"/>
      <c r="N146" s="6"/>
      <c r="O146" s="6"/>
      <c r="P146" s="6"/>
      <c r="Q146" s="6"/>
      <c r="R146" s="6"/>
      <c r="S146" s="6"/>
      <c r="T146" s="6"/>
      <c r="U146" s="6"/>
      <c r="V146" s="6"/>
      <c r="W146" s="6"/>
    </row>
    <row r="147" spans="3:23" x14ac:dyDescent="0.2">
      <c r="E147" s="6" t="str">
        <f xml:space="preserve"> Calc!E$288</f>
        <v xml:space="preserve">Ofwat - PR24 Real price effects revenue adjustment expressed in 2027-28 CPIH FYA prices (Business retail) </v>
      </c>
      <c r="F147" s="6">
        <f xml:space="preserve"> Calc!$F$288</f>
        <v>0</v>
      </c>
      <c r="G147" s="6" t="str">
        <f xml:space="preserve"> Calc!G$288</f>
        <v>£m</v>
      </c>
      <c r="H147" s="6"/>
      <c r="I147" s="6"/>
      <c r="J147" s="6"/>
      <c r="K147" s="6"/>
      <c r="L147" s="6"/>
      <c r="M147" s="6"/>
      <c r="N147" s="6"/>
      <c r="O147" s="6"/>
      <c r="P147" s="6"/>
      <c r="Q147" s="6"/>
      <c r="R147" s="6"/>
      <c r="S147" s="6"/>
      <c r="T147" s="6"/>
      <c r="U147" s="6"/>
      <c r="V147" s="6"/>
      <c r="W147" s="6"/>
    </row>
    <row r="148" spans="3:23" x14ac:dyDescent="0.2">
      <c r="E148" s="6" t="str">
        <f xml:space="preserve"> Calc!E$616</f>
        <v>Ofwat - PR24 Real price effects revenue adjustment expressed in 2027-28 CPIH FYA prices (Total)</v>
      </c>
      <c r="F148" s="6">
        <f xml:space="preserve"> Calc!$F$616</f>
        <v>0</v>
      </c>
      <c r="G148" s="6" t="str">
        <f xml:space="preserve"> Calc!G$616</f>
        <v>£m</v>
      </c>
      <c r="H148" s="6"/>
      <c r="I148" s="6"/>
      <c r="J148" s="6"/>
      <c r="K148" s="6"/>
      <c r="L148" s="6"/>
      <c r="M148" s="6"/>
      <c r="N148" s="6"/>
      <c r="O148" s="6"/>
      <c r="P148" s="6"/>
      <c r="Q148" s="6"/>
      <c r="R148" s="6"/>
      <c r="S148" s="6"/>
      <c r="T148" s="6"/>
      <c r="U148" s="6"/>
      <c r="V148" s="6"/>
      <c r="W148" s="6"/>
    </row>
    <row r="149" spans="3:23" x14ac:dyDescent="0.2">
      <c r="C149" s="26" t="s">
        <v>786</v>
      </c>
    </row>
    <row r="150" spans="3:23" x14ac:dyDescent="0.2">
      <c r="E150" s="6" t="str">
        <f xml:space="preserve"> Calc!E$301</f>
        <v xml:space="preserve">Ofwat - PR24 Major projects revenue adjustment expressed in 2027-28 CPIH FYA prices (WR) </v>
      </c>
      <c r="F150" s="6">
        <f xml:space="preserve"> Calc!$F$301</f>
        <v>0</v>
      </c>
      <c r="G150" s="6" t="str">
        <f xml:space="preserve"> Calc!G$301</f>
        <v>£m</v>
      </c>
      <c r="H150" s="6"/>
      <c r="I150" s="6"/>
      <c r="J150" s="6"/>
      <c r="K150" s="6"/>
      <c r="L150" s="6"/>
      <c r="M150" s="6"/>
      <c r="N150" s="6"/>
      <c r="O150" s="6"/>
      <c r="P150" s="6"/>
      <c r="Q150" s="6"/>
      <c r="R150" s="6"/>
      <c r="S150" s="6"/>
      <c r="T150" s="6"/>
      <c r="U150" s="6"/>
      <c r="V150" s="6"/>
      <c r="W150" s="6"/>
    </row>
    <row r="151" spans="3:23" x14ac:dyDescent="0.2">
      <c r="E151" s="6" t="str">
        <f xml:space="preserve"> Calc!E$302</f>
        <v xml:space="preserve">Ofwat - PR24 Major projects revenue adjustment expressed in 2027-28 CPIH FYA prices (WN) </v>
      </c>
      <c r="F151" s="6">
        <f xml:space="preserve"> Calc!$F$302</f>
        <v>0</v>
      </c>
      <c r="G151" s="6" t="str">
        <f xml:space="preserve"> Calc!G$302</f>
        <v>£m</v>
      </c>
      <c r="H151" s="6"/>
      <c r="I151" s="6"/>
      <c r="J151" s="6"/>
      <c r="K151" s="6"/>
      <c r="L151" s="6"/>
      <c r="M151" s="6"/>
      <c r="N151" s="6"/>
      <c r="O151" s="6"/>
      <c r="P151" s="6"/>
      <c r="Q151" s="6"/>
      <c r="R151" s="6"/>
      <c r="S151" s="6"/>
      <c r="T151" s="6"/>
      <c r="U151" s="6"/>
      <c r="V151" s="6"/>
      <c r="W151" s="6"/>
    </row>
    <row r="152" spans="3:23" x14ac:dyDescent="0.2">
      <c r="E152" s="6" t="str">
        <f xml:space="preserve"> Calc!E$303</f>
        <v xml:space="preserve">Ofwat - PR24 Major projects revenue adjustment expressed in 2027-28 CPIH FYA prices (WWN) </v>
      </c>
      <c r="F152" s="6">
        <f xml:space="preserve"> Calc!$F$303</f>
        <v>0</v>
      </c>
      <c r="G152" s="6" t="str">
        <f xml:space="preserve"> Calc!G$303</f>
        <v>£m</v>
      </c>
      <c r="H152" s="6"/>
      <c r="I152" s="6"/>
      <c r="J152" s="6"/>
      <c r="K152" s="6"/>
      <c r="L152" s="6"/>
      <c r="M152" s="6"/>
      <c r="N152" s="6"/>
      <c r="O152" s="6"/>
      <c r="P152" s="6"/>
      <c r="Q152" s="6"/>
      <c r="R152" s="6"/>
      <c r="S152" s="6"/>
      <c r="T152" s="6"/>
      <c r="U152" s="6"/>
      <c r="V152" s="6"/>
      <c r="W152" s="6"/>
    </row>
    <row r="153" spans="3:23" x14ac:dyDescent="0.2">
      <c r="E153" s="6" t="str">
        <f xml:space="preserve"> Calc!E$304</f>
        <v xml:space="preserve">Ofwat - PR24 Major projects revenue adjustment expressed in 2027-28 CPIH FYA prices (BR) </v>
      </c>
      <c r="F153" s="6">
        <f xml:space="preserve"> Calc!$F$304</f>
        <v>0</v>
      </c>
      <c r="G153" s="6" t="str">
        <f xml:space="preserve"> Calc!G$304</f>
        <v>£m</v>
      </c>
      <c r="H153" s="6"/>
      <c r="I153" s="6"/>
      <c r="J153" s="6"/>
      <c r="K153" s="6"/>
      <c r="L153" s="6"/>
      <c r="M153" s="6"/>
      <c r="N153" s="6"/>
      <c r="O153" s="6"/>
      <c r="P153" s="6"/>
      <c r="Q153" s="6"/>
      <c r="R153" s="6"/>
      <c r="S153" s="6"/>
      <c r="T153" s="6"/>
      <c r="U153" s="6"/>
      <c r="V153" s="6"/>
      <c r="W153" s="6"/>
    </row>
    <row r="154" spans="3:23" x14ac:dyDescent="0.2">
      <c r="E154" s="6" t="str">
        <f xml:space="preserve"> Calc!E$305</f>
        <v xml:space="preserve">Ofwat - PR24 Major projects revenue adjustment expressed in 2027-28 CPIH FYA prices (ADDN1) </v>
      </c>
      <c r="F154" s="6">
        <f xml:space="preserve"> Calc!$F$305</f>
        <v>0</v>
      </c>
      <c r="G154" s="6" t="str">
        <f xml:space="preserve"> Calc!G$305</f>
        <v>£m</v>
      </c>
      <c r="H154" s="6"/>
      <c r="I154" s="6"/>
      <c r="J154" s="6"/>
      <c r="K154" s="6"/>
      <c r="L154" s="6"/>
      <c r="M154" s="6"/>
      <c r="N154" s="6"/>
      <c r="O154" s="6"/>
      <c r="P154" s="6"/>
      <c r="Q154" s="6"/>
      <c r="R154" s="6"/>
      <c r="S154" s="6"/>
      <c r="T154" s="6"/>
      <c r="U154" s="6"/>
      <c r="V154" s="6"/>
      <c r="W154" s="6"/>
    </row>
    <row r="155" spans="3:23" x14ac:dyDescent="0.2">
      <c r="E155" s="6" t="str">
        <f xml:space="preserve"> Calc!E$306</f>
        <v xml:space="preserve">Ofwat - PR24 Major projects revenue adjustment expressed in 2027-28 CPIH FYA prices (ADDN2) </v>
      </c>
      <c r="F155" s="6">
        <f xml:space="preserve"> Calc!$F$306</f>
        <v>0</v>
      </c>
      <c r="G155" s="6" t="str">
        <f xml:space="preserve"> Calc!G$306</f>
        <v>£m</v>
      </c>
      <c r="H155" s="6"/>
      <c r="I155" s="6"/>
      <c r="J155" s="6"/>
      <c r="K155" s="6"/>
      <c r="L155" s="6"/>
      <c r="M155" s="6"/>
      <c r="N155" s="6"/>
      <c r="O155" s="6"/>
      <c r="P155" s="6"/>
      <c r="Q155" s="6"/>
      <c r="R155" s="6"/>
      <c r="S155" s="6"/>
      <c r="T155" s="6"/>
      <c r="U155" s="6"/>
      <c r="V155" s="6"/>
      <c r="W155" s="6"/>
    </row>
    <row r="156" spans="3:23" x14ac:dyDescent="0.2">
      <c r="E156" s="6" t="str">
        <f xml:space="preserve"> Calc!E$307</f>
        <v xml:space="preserve">Ofwat - PR24 Major projects revenue adjustment expressed in 2027-28 CPIH FYA prices (Residential retail) </v>
      </c>
      <c r="F156" s="6">
        <f xml:space="preserve"> Calc!$F$307</f>
        <v>0</v>
      </c>
      <c r="G156" s="6" t="str">
        <f xml:space="preserve"> Calc!G$307</f>
        <v>£m</v>
      </c>
      <c r="H156" s="6"/>
      <c r="I156" s="6"/>
      <c r="J156" s="6"/>
      <c r="K156" s="6"/>
      <c r="L156" s="6"/>
      <c r="M156" s="6"/>
      <c r="N156" s="6"/>
      <c r="O156" s="6"/>
      <c r="P156" s="6"/>
      <c r="Q156" s="6"/>
      <c r="R156" s="6"/>
      <c r="S156" s="6"/>
      <c r="T156" s="6"/>
      <c r="U156" s="6"/>
      <c r="V156" s="6"/>
      <c r="W156" s="6"/>
    </row>
    <row r="157" spans="3:23" x14ac:dyDescent="0.2">
      <c r="E157" s="6" t="str">
        <f xml:space="preserve"> Calc!E$308</f>
        <v xml:space="preserve">Ofwat - PR24 Major projects revenue adjustment expressed in 2027-28 CPIH FYA prices (Business retail) </v>
      </c>
      <c r="F157" s="6">
        <f xml:space="preserve"> Calc!$F$308</f>
        <v>0</v>
      </c>
      <c r="G157" s="6" t="str">
        <f xml:space="preserve"> Calc!G$308</f>
        <v>£m</v>
      </c>
      <c r="H157" s="6"/>
      <c r="I157" s="6"/>
      <c r="J157" s="6"/>
      <c r="K157" s="6"/>
      <c r="L157" s="6"/>
      <c r="M157" s="6"/>
      <c r="N157" s="6"/>
      <c r="O157" s="6"/>
      <c r="P157" s="6"/>
      <c r="Q157" s="6"/>
      <c r="R157" s="6"/>
      <c r="S157" s="6"/>
      <c r="T157" s="6"/>
      <c r="U157" s="6"/>
      <c r="V157" s="6"/>
      <c r="W157" s="6"/>
    </row>
    <row r="158" spans="3:23" x14ac:dyDescent="0.2">
      <c r="E158" s="6" t="str">
        <f xml:space="preserve"> Calc!E$628</f>
        <v>Ofwat - PR24 Major projects revenue adjustment expressed in 2027-28 CPIH FYA prices (Total)</v>
      </c>
      <c r="F158" s="6">
        <f xml:space="preserve"> Calc!$F$628</f>
        <v>0</v>
      </c>
      <c r="G158" s="6" t="str">
        <f xml:space="preserve"> Calc!G$628</f>
        <v>£m</v>
      </c>
      <c r="H158" s="6"/>
      <c r="I158" s="6"/>
      <c r="J158" s="6"/>
      <c r="K158" s="6"/>
      <c r="L158" s="6"/>
      <c r="M158" s="6"/>
      <c r="N158" s="6"/>
      <c r="O158" s="6"/>
      <c r="P158" s="6"/>
      <c r="Q158" s="6"/>
      <c r="R158" s="6"/>
      <c r="S158" s="6"/>
      <c r="T158" s="6"/>
      <c r="U158" s="6"/>
      <c r="V158" s="6"/>
      <c r="W158" s="6"/>
    </row>
    <row r="159" spans="3:23" x14ac:dyDescent="0.2">
      <c r="C159" s="26" t="s">
        <v>786</v>
      </c>
    </row>
    <row r="160" spans="3:23" x14ac:dyDescent="0.2">
      <c r="E160" s="6" t="str">
        <f xml:space="preserve"> Calc!E$321</f>
        <v xml:space="preserve">Ofwat - PR24 Cost change process revenue adjustment expressed in 2027-28 CPIH FYA prices (WR) </v>
      </c>
      <c r="F160" s="6">
        <f xml:space="preserve"> Calc!$F$321</f>
        <v>0</v>
      </c>
      <c r="G160" s="6" t="str">
        <f xml:space="preserve"> Calc!G$321</f>
        <v>£m</v>
      </c>
      <c r="H160" s="6"/>
      <c r="I160" s="6"/>
      <c r="J160" s="6"/>
      <c r="K160" s="6"/>
      <c r="L160" s="6"/>
      <c r="M160" s="6"/>
      <c r="N160" s="6"/>
      <c r="O160" s="6"/>
      <c r="P160" s="6"/>
      <c r="Q160" s="6"/>
      <c r="R160" s="6"/>
      <c r="S160" s="6"/>
      <c r="T160" s="6"/>
      <c r="U160" s="6"/>
      <c r="V160" s="6"/>
      <c r="W160" s="6"/>
    </row>
    <row r="161" spans="3:23" x14ac:dyDescent="0.2">
      <c r="E161" s="6" t="str">
        <f xml:space="preserve"> Calc!E$322</f>
        <v xml:space="preserve">Ofwat - PR24 Cost change process revenue adjustment expressed in 2027-28 CPIH FYA prices (WN) </v>
      </c>
      <c r="F161" s="6">
        <f xml:space="preserve"> Calc!$F$322</f>
        <v>0</v>
      </c>
      <c r="G161" s="6" t="str">
        <f xml:space="preserve"> Calc!G$322</f>
        <v>£m</v>
      </c>
      <c r="H161" s="6"/>
      <c r="I161" s="6"/>
      <c r="J161" s="6"/>
      <c r="K161" s="6"/>
      <c r="L161" s="6"/>
      <c r="M161" s="6"/>
      <c r="N161" s="6"/>
      <c r="O161" s="6"/>
      <c r="P161" s="6"/>
      <c r="Q161" s="6"/>
      <c r="R161" s="6"/>
      <c r="S161" s="6"/>
      <c r="T161" s="6"/>
      <c r="U161" s="6"/>
      <c r="V161" s="6"/>
      <c r="W161" s="6"/>
    </row>
    <row r="162" spans="3:23" x14ac:dyDescent="0.2">
      <c r="E162" s="6" t="str">
        <f xml:space="preserve"> Calc!E$323</f>
        <v xml:space="preserve">Ofwat - PR24 Cost change process revenue adjustment expressed in 2027-28 CPIH FYA prices (WWN) </v>
      </c>
      <c r="F162" s="6">
        <f xml:space="preserve"> Calc!$F$323</f>
        <v>0</v>
      </c>
      <c r="G162" s="6" t="str">
        <f xml:space="preserve"> Calc!G$323</f>
        <v>£m</v>
      </c>
      <c r="H162" s="6"/>
      <c r="I162" s="6"/>
      <c r="J162" s="6"/>
      <c r="K162" s="6"/>
      <c r="L162" s="6"/>
      <c r="M162" s="6"/>
      <c r="N162" s="6"/>
      <c r="O162" s="6"/>
      <c r="P162" s="6"/>
      <c r="Q162" s="6"/>
      <c r="R162" s="6"/>
      <c r="S162" s="6"/>
      <c r="T162" s="6"/>
      <c r="U162" s="6"/>
      <c r="V162" s="6"/>
      <c r="W162" s="6"/>
    </row>
    <row r="163" spans="3:23" x14ac:dyDescent="0.2">
      <c r="E163" s="6" t="str">
        <f xml:space="preserve"> Calc!E$324</f>
        <v xml:space="preserve">Ofwat - PR24 Cost change process revenue adjustment expressed in 2027-28 CPIH FYA prices (BR) </v>
      </c>
      <c r="F163" s="6">
        <f xml:space="preserve"> Calc!$F$324</f>
        <v>0</v>
      </c>
      <c r="G163" s="6" t="str">
        <f xml:space="preserve"> Calc!G$324</f>
        <v>£m</v>
      </c>
      <c r="H163" s="6"/>
      <c r="I163" s="6"/>
      <c r="J163" s="6"/>
      <c r="K163" s="6"/>
      <c r="L163" s="6"/>
      <c r="M163" s="6"/>
      <c r="N163" s="6"/>
      <c r="O163" s="6"/>
      <c r="P163" s="6"/>
      <c r="Q163" s="6"/>
      <c r="R163" s="6"/>
      <c r="S163" s="6"/>
      <c r="T163" s="6"/>
      <c r="U163" s="6"/>
      <c r="V163" s="6"/>
      <c r="W163" s="6"/>
    </row>
    <row r="164" spans="3:23" x14ac:dyDescent="0.2">
      <c r="E164" s="6" t="str">
        <f xml:space="preserve"> Calc!E$325</f>
        <v xml:space="preserve">Ofwat - PR24 Cost change process revenue adjustment expressed in 2027-28 CPIH FYA prices (ADDN1) </v>
      </c>
      <c r="F164" s="6">
        <f xml:space="preserve"> Calc!$F$325</f>
        <v>0</v>
      </c>
      <c r="G164" s="6" t="str">
        <f xml:space="preserve"> Calc!G$325</f>
        <v>£m</v>
      </c>
      <c r="H164" s="6"/>
      <c r="I164" s="6"/>
      <c r="J164" s="6"/>
      <c r="K164" s="6"/>
      <c r="L164" s="6"/>
      <c r="M164" s="6"/>
      <c r="N164" s="6"/>
      <c r="O164" s="6"/>
      <c r="P164" s="6"/>
      <c r="Q164" s="6"/>
      <c r="R164" s="6"/>
      <c r="S164" s="6"/>
      <c r="T164" s="6"/>
      <c r="U164" s="6"/>
      <c r="V164" s="6"/>
      <c r="W164" s="6"/>
    </row>
    <row r="165" spans="3:23" x14ac:dyDescent="0.2">
      <c r="E165" s="6" t="str">
        <f xml:space="preserve"> Calc!E$326</f>
        <v xml:space="preserve">Ofwat - PR24 Cost change process revenue adjustment expressed in 2027-28 CPIH FYA prices (ADDN2) </v>
      </c>
      <c r="F165" s="6">
        <f xml:space="preserve"> Calc!$F$326</f>
        <v>0</v>
      </c>
      <c r="G165" s="6" t="str">
        <f xml:space="preserve"> Calc!G$326</f>
        <v>£m</v>
      </c>
      <c r="H165" s="6"/>
      <c r="I165" s="6"/>
      <c r="J165" s="6"/>
      <c r="K165" s="6"/>
      <c r="L165" s="6"/>
      <c r="M165" s="6"/>
      <c r="N165" s="6"/>
      <c r="O165" s="6"/>
      <c r="P165" s="6"/>
      <c r="Q165" s="6"/>
      <c r="R165" s="6"/>
      <c r="S165" s="6"/>
      <c r="T165" s="6"/>
      <c r="U165" s="6"/>
      <c r="V165" s="6"/>
      <c r="W165" s="6"/>
    </row>
    <row r="166" spans="3:23" x14ac:dyDescent="0.2">
      <c r="E166" s="6" t="str">
        <f xml:space="preserve"> Calc!E$327</f>
        <v xml:space="preserve">Ofwat - PR24 Cost change process revenue adjustment expressed in 2027-28 CPIH FYA prices (Residential retail) </v>
      </c>
      <c r="F166" s="6">
        <f xml:space="preserve"> Calc!$F$327</f>
        <v>0</v>
      </c>
      <c r="G166" s="6" t="str">
        <f xml:space="preserve"> Calc!G$327</f>
        <v>£m</v>
      </c>
      <c r="H166" s="6"/>
      <c r="I166" s="6"/>
      <c r="J166" s="6"/>
      <c r="K166" s="6"/>
      <c r="L166" s="6"/>
      <c r="M166" s="6"/>
      <c r="N166" s="6"/>
      <c r="O166" s="6"/>
      <c r="P166" s="6"/>
      <c r="Q166" s="6"/>
      <c r="R166" s="6"/>
      <c r="S166" s="6"/>
      <c r="T166" s="6"/>
      <c r="U166" s="6"/>
      <c r="V166" s="6"/>
      <c r="W166" s="6"/>
    </row>
    <row r="167" spans="3:23" x14ac:dyDescent="0.2">
      <c r="E167" s="6" t="str">
        <f xml:space="preserve"> Calc!E$328</f>
        <v xml:space="preserve">Ofwat - PR24 Cost change process revenue adjustment expressed in 2027-28 CPIH FYA prices (Business retail) </v>
      </c>
      <c r="F167" s="6">
        <f xml:space="preserve"> Calc!$F$328</f>
        <v>0</v>
      </c>
      <c r="G167" s="6" t="str">
        <f xml:space="preserve"> Calc!G$328</f>
        <v>£m</v>
      </c>
      <c r="H167" s="6"/>
      <c r="I167" s="6"/>
      <c r="J167" s="6"/>
      <c r="K167" s="6"/>
      <c r="L167" s="6"/>
      <c r="M167" s="6"/>
      <c r="N167" s="6"/>
      <c r="O167" s="6"/>
      <c r="P167" s="6"/>
      <c r="Q167" s="6"/>
      <c r="R167" s="6"/>
      <c r="S167" s="6"/>
      <c r="T167" s="6"/>
      <c r="U167" s="6"/>
      <c r="V167" s="6"/>
      <c r="W167" s="6"/>
    </row>
    <row r="168" spans="3:23" x14ac:dyDescent="0.2">
      <c r="E168" s="6" t="str">
        <f xml:space="preserve"> Calc!E$640</f>
        <v>Ofwat - PR24 Cost change process revenue adjustment expressed in 2027-28 CPIH FYA prices (Total)</v>
      </c>
      <c r="F168" s="6">
        <f xml:space="preserve"> Calc!$F$640</f>
        <v>0</v>
      </c>
      <c r="G168" s="6" t="str">
        <f xml:space="preserve"> Calc!G$640</f>
        <v>£m</v>
      </c>
      <c r="H168" s="6"/>
      <c r="I168" s="6"/>
      <c r="J168" s="6"/>
      <c r="K168" s="6"/>
      <c r="L168" s="6"/>
      <c r="M168" s="6"/>
      <c r="N168" s="6"/>
      <c r="O168" s="6"/>
      <c r="P168" s="6"/>
      <c r="Q168" s="6"/>
      <c r="R168" s="6"/>
      <c r="S168" s="6"/>
      <c r="T168" s="6"/>
      <c r="U168" s="6"/>
      <c r="V168" s="6"/>
      <c r="W168" s="6"/>
    </row>
    <row r="169" spans="3:23" x14ac:dyDescent="0.2">
      <c r="C169" s="26" t="s">
        <v>786</v>
      </c>
    </row>
    <row r="170" spans="3:23" x14ac:dyDescent="0.2">
      <c r="E170" s="6" t="str">
        <f xml:space="preserve"> Calc!E$341</f>
        <v xml:space="preserve">Ofwat - PR24 Havant Thicket - cost of debt revenue adjustment expressed in 2027-28 CPIH FYA prices (WR) </v>
      </c>
      <c r="F170" s="6">
        <f xml:space="preserve"> Calc!$F$341</f>
        <v>0</v>
      </c>
      <c r="G170" s="6" t="str">
        <f xml:space="preserve"> Calc!G$341</f>
        <v>£m</v>
      </c>
      <c r="H170" s="6"/>
      <c r="I170" s="6"/>
      <c r="J170" s="6"/>
      <c r="K170" s="6"/>
      <c r="L170" s="6"/>
      <c r="M170" s="6"/>
      <c r="N170" s="6"/>
      <c r="O170" s="6"/>
      <c r="P170" s="6"/>
      <c r="Q170" s="6"/>
      <c r="R170" s="6"/>
      <c r="S170" s="6"/>
      <c r="T170" s="6"/>
      <c r="U170" s="6"/>
      <c r="V170" s="6"/>
      <c r="W170" s="6"/>
    </row>
    <row r="171" spans="3:23" x14ac:dyDescent="0.2">
      <c r="E171" s="6" t="str">
        <f xml:space="preserve"> Calc!E$342</f>
        <v xml:space="preserve">Ofwat - PR24 Havant Thicket - cost of debt revenue adjustment expressed in 2027-28 CPIH FYA prices (WN) </v>
      </c>
      <c r="F171" s="6">
        <f xml:space="preserve"> Calc!$F$342</f>
        <v>0</v>
      </c>
      <c r="G171" s="6" t="str">
        <f xml:space="preserve"> Calc!G$342</f>
        <v>£m</v>
      </c>
      <c r="H171" s="6"/>
      <c r="I171" s="6"/>
      <c r="J171" s="6"/>
      <c r="K171" s="6"/>
      <c r="L171" s="6"/>
      <c r="M171" s="6"/>
      <c r="N171" s="6"/>
      <c r="O171" s="6"/>
      <c r="P171" s="6"/>
      <c r="Q171" s="6"/>
      <c r="R171" s="6"/>
      <c r="S171" s="6"/>
      <c r="T171" s="6"/>
      <c r="U171" s="6"/>
      <c r="V171" s="6"/>
      <c r="W171" s="6"/>
    </row>
    <row r="172" spans="3:23" x14ac:dyDescent="0.2">
      <c r="E172" s="6" t="str">
        <f xml:space="preserve"> Calc!E$343</f>
        <v xml:space="preserve">Ofwat - PR24 Havant Thicket - cost of debt revenue adjustment expressed in 2027-28 CPIH FYA prices (WWN) </v>
      </c>
      <c r="F172" s="6">
        <f xml:space="preserve"> Calc!$F$343</f>
        <v>0</v>
      </c>
      <c r="G172" s="6" t="str">
        <f xml:space="preserve"> Calc!G$343</f>
        <v>£m</v>
      </c>
      <c r="H172" s="6"/>
      <c r="I172" s="6"/>
      <c r="J172" s="6"/>
      <c r="K172" s="6"/>
      <c r="L172" s="6"/>
      <c r="M172" s="6"/>
      <c r="N172" s="6"/>
      <c r="O172" s="6"/>
      <c r="P172" s="6"/>
      <c r="Q172" s="6"/>
      <c r="R172" s="6"/>
      <c r="S172" s="6"/>
      <c r="T172" s="6"/>
      <c r="U172" s="6"/>
      <c r="V172" s="6"/>
      <c r="W172" s="6"/>
    </row>
    <row r="173" spans="3:23" x14ac:dyDescent="0.2">
      <c r="E173" s="6" t="str">
        <f xml:space="preserve"> Calc!E$344</f>
        <v xml:space="preserve">Ofwat - PR24 Havant Thicket - cost of debt revenue adjustment expressed in 2027-28 CPIH FYA prices (BR) </v>
      </c>
      <c r="F173" s="6">
        <f xml:space="preserve"> Calc!$F$344</f>
        <v>0</v>
      </c>
      <c r="G173" s="6" t="str">
        <f xml:space="preserve"> Calc!G$344</f>
        <v>£m</v>
      </c>
      <c r="H173" s="6"/>
      <c r="I173" s="6"/>
      <c r="J173" s="6"/>
      <c r="K173" s="6"/>
      <c r="L173" s="6"/>
      <c r="M173" s="6"/>
      <c r="N173" s="6"/>
      <c r="O173" s="6"/>
      <c r="P173" s="6"/>
      <c r="Q173" s="6"/>
      <c r="R173" s="6"/>
      <c r="S173" s="6"/>
      <c r="T173" s="6"/>
      <c r="U173" s="6"/>
      <c r="V173" s="6"/>
      <c r="W173" s="6"/>
    </row>
    <row r="174" spans="3:23" x14ac:dyDescent="0.2">
      <c r="E174" s="6" t="str">
        <f xml:space="preserve"> Calc!E$345</f>
        <v xml:space="preserve">Ofwat - PR24 Havant Thicket - cost of debt revenue adjustment expressed in 2027-28 CPIH FYA prices (ADDN1) </v>
      </c>
      <c r="F174" s="6">
        <f xml:space="preserve"> Calc!$F$345</f>
        <v>0</v>
      </c>
      <c r="G174" s="6" t="str">
        <f xml:space="preserve"> Calc!G$345</f>
        <v>£m</v>
      </c>
      <c r="H174" s="6"/>
      <c r="I174" s="6"/>
      <c r="J174" s="6"/>
      <c r="K174" s="6"/>
      <c r="L174" s="6"/>
      <c r="M174" s="6"/>
      <c r="N174" s="6"/>
      <c r="O174" s="6"/>
      <c r="P174" s="6"/>
      <c r="Q174" s="6"/>
      <c r="R174" s="6"/>
      <c r="S174" s="6"/>
      <c r="T174" s="6"/>
      <c r="U174" s="6"/>
      <c r="V174" s="6"/>
      <c r="W174" s="6"/>
    </row>
    <row r="175" spans="3:23" x14ac:dyDescent="0.2">
      <c r="E175" s="6" t="str">
        <f xml:space="preserve"> Calc!E$346</f>
        <v xml:space="preserve">Ofwat - PR24 Havant Thicket - cost of debt revenue adjustment expressed in 2027-28 CPIH FYA prices (ADDN2) </v>
      </c>
      <c r="F175" s="6">
        <f xml:space="preserve"> Calc!$F$346</f>
        <v>0</v>
      </c>
      <c r="G175" s="6" t="str">
        <f xml:space="preserve"> Calc!G$346</f>
        <v>£m</v>
      </c>
      <c r="H175" s="6"/>
      <c r="I175" s="6"/>
      <c r="J175" s="6"/>
      <c r="K175" s="6"/>
      <c r="L175" s="6"/>
      <c r="M175" s="6"/>
      <c r="N175" s="6"/>
      <c r="O175" s="6"/>
      <c r="P175" s="6"/>
      <c r="Q175" s="6"/>
      <c r="R175" s="6"/>
      <c r="S175" s="6"/>
      <c r="T175" s="6"/>
      <c r="U175" s="6"/>
      <c r="V175" s="6"/>
      <c r="W175" s="6"/>
    </row>
    <row r="176" spans="3:23" x14ac:dyDescent="0.2">
      <c r="E176" s="6" t="str">
        <f xml:space="preserve"> Calc!E$347</f>
        <v xml:space="preserve">Ofwat - PR24 Havant Thicket - cost of debt revenue adjustment expressed in 2027-28 CPIH FYA prices (Residential retail) </v>
      </c>
      <c r="F176" s="6">
        <f xml:space="preserve"> Calc!$F$347</f>
        <v>0</v>
      </c>
      <c r="G176" s="6" t="str">
        <f xml:space="preserve"> Calc!G$347</f>
        <v>£m</v>
      </c>
      <c r="H176" s="6"/>
      <c r="I176" s="6"/>
      <c r="J176" s="6"/>
      <c r="K176" s="6"/>
      <c r="L176" s="6"/>
      <c r="M176" s="6"/>
      <c r="N176" s="6"/>
      <c r="O176" s="6"/>
      <c r="P176" s="6"/>
      <c r="Q176" s="6"/>
      <c r="R176" s="6"/>
      <c r="S176" s="6"/>
      <c r="T176" s="6"/>
      <c r="U176" s="6"/>
      <c r="V176" s="6"/>
      <c r="W176" s="6"/>
    </row>
    <row r="177" spans="3:23" x14ac:dyDescent="0.2">
      <c r="E177" s="6" t="str">
        <f xml:space="preserve"> Calc!E$348</f>
        <v xml:space="preserve">Ofwat - PR24 Havant Thicket - cost of debt revenue adjustment expressed in 2027-28 CPIH FYA prices (Business retail) </v>
      </c>
      <c r="F177" s="6">
        <f xml:space="preserve"> Calc!$F$348</f>
        <v>0</v>
      </c>
      <c r="G177" s="6" t="str">
        <f xml:space="preserve"> Calc!G$348</f>
        <v>£m</v>
      </c>
      <c r="H177" s="6"/>
      <c r="I177" s="6"/>
      <c r="J177" s="6"/>
      <c r="K177" s="6"/>
      <c r="L177" s="6"/>
      <c r="M177" s="6"/>
      <c r="N177" s="6"/>
      <c r="O177" s="6"/>
      <c r="P177" s="6"/>
      <c r="Q177" s="6"/>
      <c r="R177" s="6"/>
      <c r="S177" s="6"/>
      <c r="T177" s="6"/>
      <c r="U177" s="6"/>
      <c r="V177" s="6"/>
      <c r="W177" s="6"/>
    </row>
    <row r="178" spans="3:23" x14ac:dyDescent="0.2">
      <c r="E178" s="6" t="str">
        <f xml:space="preserve"> Calc!E$652</f>
        <v>Ofwat - PR24 Havant Thicket - cost of debt revenue adjustment expressed in 2027-28 CPIH FYA prices (Total)</v>
      </c>
      <c r="F178" s="6">
        <f xml:space="preserve"> Calc!$F$652</f>
        <v>0</v>
      </c>
      <c r="G178" s="6" t="str">
        <f xml:space="preserve"> Calc!G$652</f>
        <v>£m</v>
      </c>
      <c r="H178" s="6"/>
      <c r="I178" s="6"/>
      <c r="J178" s="6"/>
      <c r="K178" s="6"/>
      <c r="L178" s="6"/>
      <c r="M178" s="6"/>
      <c r="N178" s="6"/>
      <c r="O178" s="6"/>
      <c r="P178" s="6"/>
      <c r="Q178" s="6"/>
      <c r="R178" s="6"/>
      <c r="S178" s="6"/>
      <c r="T178" s="6"/>
      <c r="U178" s="6"/>
      <c r="V178" s="6"/>
      <c r="W178" s="6"/>
    </row>
    <row r="179" spans="3:23" x14ac:dyDescent="0.2">
      <c r="C179" s="26" t="s">
        <v>786</v>
      </c>
    </row>
    <row r="180" spans="3:23" x14ac:dyDescent="0.2">
      <c r="E180" s="6" t="str">
        <f xml:space="preserve"> Calc!E$361</f>
        <v xml:space="preserve">Ofwat - PR24 Innovation and water efficiency revenue adjustment expressed in 2027-28 CPIH FYA prices (WR) </v>
      </c>
      <c r="F180" s="6">
        <f xml:space="preserve"> Calc!$F$361</f>
        <v>0</v>
      </c>
      <c r="G180" s="6" t="str">
        <f xml:space="preserve"> Calc!G$361</f>
        <v>£m</v>
      </c>
      <c r="H180" s="6"/>
      <c r="I180" s="6"/>
      <c r="J180" s="6"/>
      <c r="K180" s="6"/>
      <c r="L180" s="6"/>
      <c r="M180" s="6"/>
      <c r="N180" s="6"/>
      <c r="O180" s="6"/>
      <c r="P180" s="6"/>
      <c r="Q180" s="6"/>
      <c r="R180" s="6"/>
      <c r="S180" s="6"/>
      <c r="T180" s="6"/>
      <c r="U180" s="6"/>
      <c r="V180" s="6"/>
      <c r="W180" s="6"/>
    </row>
    <row r="181" spans="3:23" x14ac:dyDescent="0.2">
      <c r="E181" s="6" t="str">
        <f xml:space="preserve"> Calc!E$362</f>
        <v xml:space="preserve">Ofwat - PR24 Innovation and water efficiency revenue adjustment expressed in 2027-28 CPIH FYA prices (WN) </v>
      </c>
      <c r="F181" s="6">
        <f xml:space="preserve"> Calc!$F$362</f>
        <v>0</v>
      </c>
      <c r="G181" s="6" t="str">
        <f xml:space="preserve"> Calc!G$362</f>
        <v>£m</v>
      </c>
      <c r="H181" s="6"/>
      <c r="I181" s="6"/>
      <c r="J181" s="6"/>
      <c r="K181" s="6"/>
      <c r="L181" s="6"/>
      <c r="M181" s="6"/>
      <c r="N181" s="6"/>
      <c r="O181" s="6"/>
      <c r="P181" s="6"/>
      <c r="Q181" s="6"/>
      <c r="R181" s="6"/>
      <c r="S181" s="6"/>
      <c r="T181" s="6"/>
      <c r="U181" s="6"/>
      <c r="V181" s="6"/>
      <c r="W181" s="6"/>
    </row>
    <row r="182" spans="3:23" x14ac:dyDescent="0.2">
      <c r="E182" s="6" t="str">
        <f xml:space="preserve"> Calc!E$363</f>
        <v xml:space="preserve">Ofwat - PR24 Innovation and water efficiency revenue adjustment expressed in 2027-28 CPIH FYA prices (WWN) </v>
      </c>
      <c r="F182" s="6">
        <f xml:space="preserve"> Calc!$F$363</f>
        <v>0</v>
      </c>
      <c r="G182" s="6" t="str">
        <f xml:space="preserve"> Calc!G$363</f>
        <v>£m</v>
      </c>
      <c r="H182" s="6"/>
      <c r="I182" s="6"/>
      <c r="J182" s="6"/>
      <c r="K182" s="6"/>
      <c r="L182" s="6"/>
      <c r="M182" s="6"/>
      <c r="N182" s="6"/>
      <c r="O182" s="6"/>
      <c r="P182" s="6"/>
      <c r="Q182" s="6"/>
      <c r="R182" s="6"/>
      <c r="S182" s="6"/>
      <c r="T182" s="6"/>
      <c r="U182" s="6"/>
      <c r="V182" s="6"/>
      <c r="W182" s="6"/>
    </row>
    <row r="183" spans="3:23" x14ac:dyDescent="0.2">
      <c r="E183" s="6" t="str">
        <f xml:space="preserve"> Calc!E$364</f>
        <v xml:space="preserve">Ofwat - PR24 Innovation and water efficiency revenue adjustment expressed in 2027-28 CPIH FYA prices (BR) </v>
      </c>
      <c r="F183" s="6">
        <f xml:space="preserve"> Calc!$F$364</f>
        <v>0</v>
      </c>
      <c r="G183" s="6" t="str">
        <f xml:space="preserve"> Calc!G$364</f>
        <v>£m</v>
      </c>
      <c r="H183" s="6"/>
      <c r="I183" s="6"/>
      <c r="J183" s="6"/>
      <c r="K183" s="6"/>
      <c r="L183" s="6"/>
      <c r="M183" s="6"/>
      <c r="N183" s="6"/>
      <c r="O183" s="6"/>
      <c r="P183" s="6"/>
      <c r="Q183" s="6"/>
      <c r="R183" s="6"/>
      <c r="S183" s="6"/>
      <c r="T183" s="6"/>
      <c r="U183" s="6"/>
      <c r="V183" s="6"/>
      <c r="W183" s="6"/>
    </row>
    <row r="184" spans="3:23" x14ac:dyDescent="0.2">
      <c r="E184" s="6" t="str">
        <f xml:space="preserve"> Calc!E$365</f>
        <v xml:space="preserve">Ofwat - PR24 Innovation and water efficiency revenue adjustment expressed in 2027-28 CPIH FYA prices (ADDN1) </v>
      </c>
      <c r="F184" s="6">
        <f xml:space="preserve"> Calc!$F$365</f>
        <v>0</v>
      </c>
      <c r="G184" s="6" t="str">
        <f xml:space="preserve"> Calc!G$365</f>
        <v>£m</v>
      </c>
      <c r="H184" s="6"/>
      <c r="I184" s="6"/>
      <c r="J184" s="6"/>
      <c r="K184" s="6"/>
      <c r="L184" s="6"/>
      <c r="M184" s="6"/>
      <c r="N184" s="6"/>
      <c r="O184" s="6"/>
      <c r="P184" s="6"/>
      <c r="Q184" s="6"/>
      <c r="R184" s="6"/>
      <c r="S184" s="6"/>
      <c r="T184" s="6"/>
      <c r="U184" s="6"/>
      <c r="V184" s="6"/>
      <c r="W184" s="6"/>
    </row>
    <row r="185" spans="3:23" x14ac:dyDescent="0.2">
      <c r="E185" s="6" t="str">
        <f xml:space="preserve"> Calc!E$366</f>
        <v xml:space="preserve">Ofwat - PR24 Innovation and water efficiency revenue adjustment expressed in 2027-28 CPIH FYA prices (ADDN2) </v>
      </c>
      <c r="F185" s="6">
        <f xml:space="preserve"> Calc!$F$366</f>
        <v>0</v>
      </c>
      <c r="G185" s="6" t="str">
        <f xml:space="preserve"> Calc!G$366</f>
        <v>£m</v>
      </c>
      <c r="H185" s="6"/>
      <c r="I185" s="6"/>
      <c r="J185" s="6"/>
      <c r="K185" s="6"/>
      <c r="L185" s="6"/>
      <c r="M185" s="6"/>
      <c r="N185" s="6"/>
      <c r="O185" s="6"/>
      <c r="P185" s="6"/>
      <c r="Q185" s="6"/>
      <c r="R185" s="6"/>
      <c r="S185" s="6"/>
      <c r="T185" s="6"/>
      <c r="U185" s="6"/>
      <c r="V185" s="6"/>
      <c r="W185" s="6"/>
    </row>
    <row r="186" spans="3:23" x14ac:dyDescent="0.2">
      <c r="E186" s="6" t="str">
        <f xml:space="preserve"> Calc!E$367</f>
        <v xml:space="preserve">Ofwat - PR24 Innovation and water efficiency revenue adjustment expressed in 2027-28 CPIH FYA prices (Residential retail) </v>
      </c>
      <c r="F186" s="6">
        <f xml:space="preserve"> Calc!$F$367</f>
        <v>0</v>
      </c>
      <c r="G186" s="6" t="str">
        <f xml:space="preserve"> Calc!G$367</f>
        <v>£m</v>
      </c>
      <c r="H186" s="6"/>
      <c r="I186" s="6"/>
      <c r="J186" s="6"/>
      <c r="K186" s="6"/>
      <c r="L186" s="6"/>
      <c r="M186" s="6"/>
      <c r="N186" s="6"/>
      <c r="O186" s="6"/>
      <c r="P186" s="6"/>
      <c r="Q186" s="6"/>
      <c r="R186" s="6"/>
      <c r="S186" s="6"/>
      <c r="T186" s="6"/>
      <c r="U186" s="6"/>
      <c r="V186" s="6"/>
      <c r="W186" s="6"/>
    </row>
    <row r="187" spans="3:23" x14ac:dyDescent="0.2">
      <c r="E187" s="6" t="str">
        <f xml:space="preserve"> Calc!E$368</f>
        <v xml:space="preserve">Ofwat - PR24 Innovation and water efficiency revenue adjustment expressed in 2027-28 CPIH FYA prices (Business retail) </v>
      </c>
      <c r="F187" s="6">
        <f xml:space="preserve"> Calc!$F$368</f>
        <v>0</v>
      </c>
      <c r="G187" s="6" t="str">
        <f xml:space="preserve"> Calc!G$368</f>
        <v>£m</v>
      </c>
      <c r="H187" s="6"/>
      <c r="I187" s="6"/>
      <c r="J187" s="6"/>
      <c r="K187" s="6"/>
      <c r="L187" s="6"/>
      <c r="M187" s="6"/>
      <c r="N187" s="6"/>
      <c r="O187" s="6"/>
      <c r="P187" s="6"/>
      <c r="Q187" s="6"/>
      <c r="R187" s="6"/>
      <c r="S187" s="6"/>
      <c r="T187" s="6"/>
      <c r="U187" s="6"/>
      <c r="V187" s="6"/>
      <c r="W187" s="6"/>
    </row>
    <row r="188" spans="3:23" x14ac:dyDescent="0.2">
      <c r="E188" s="6" t="str">
        <f xml:space="preserve"> Calc!E$664</f>
        <v>Ofwat - PR24 Innovation and water efficiency revenue adjustment expressed in 2027-28 CPIH FYA prices (Total)</v>
      </c>
      <c r="F188" s="6">
        <f xml:space="preserve"> Calc!$F$664</f>
        <v>0</v>
      </c>
      <c r="G188" s="6" t="str">
        <f xml:space="preserve"> Calc!G$664</f>
        <v>£m</v>
      </c>
      <c r="H188" s="6"/>
      <c r="I188" s="6"/>
      <c r="J188" s="6"/>
      <c r="K188" s="6"/>
      <c r="L188" s="6"/>
      <c r="M188" s="6"/>
      <c r="N188" s="6"/>
      <c r="O188" s="6"/>
      <c r="P188" s="6"/>
      <c r="Q188" s="6"/>
      <c r="R188" s="6"/>
      <c r="S188" s="6"/>
      <c r="T188" s="6"/>
      <c r="U188" s="6"/>
      <c r="V188" s="6"/>
      <c r="W188" s="6"/>
    </row>
    <row r="189" spans="3:23" x14ac:dyDescent="0.2">
      <c r="C189" s="26" t="s">
        <v>786</v>
      </c>
    </row>
    <row r="190" spans="3:23" x14ac:dyDescent="0.2">
      <c r="E190" s="6" t="str">
        <f xml:space="preserve"> Calc!E$381</f>
        <v xml:space="preserve">Ofwat - PR24 QAA revenue adjustment expressed in 2027-28 CPIH FYA prices (WR) </v>
      </c>
      <c r="F190" s="6">
        <f xml:space="preserve"> Calc!$F$381</f>
        <v>0</v>
      </c>
      <c r="G190" s="6" t="str">
        <f xml:space="preserve"> Calc!G$381</f>
        <v>£m</v>
      </c>
      <c r="H190" s="6"/>
      <c r="I190" s="6"/>
      <c r="J190" s="6"/>
      <c r="K190" s="6"/>
      <c r="L190" s="6"/>
      <c r="M190" s="6"/>
      <c r="N190" s="6"/>
      <c r="O190" s="6"/>
      <c r="P190" s="6"/>
      <c r="Q190" s="6"/>
      <c r="R190" s="6"/>
      <c r="S190" s="6"/>
      <c r="T190" s="6"/>
      <c r="U190" s="6"/>
      <c r="V190" s="6"/>
      <c r="W190" s="6"/>
    </row>
    <row r="191" spans="3:23" x14ac:dyDescent="0.2">
      <c r="E191" s="6" t="str">
        <f xml:space="preserve"> Calc!E$382</f>
        <v xml:space="preserve">Ofwat - PR24 QAA revenue adjustment expressed in 2027-28 CPIH FYA prices (WN) </v>
      </c>
      <c r="F191" s="6">
        <f xml:space="preserve"> Calc!$F$382</f>
        <v>0</v>
      </c>
      <c r="G191" s="6" t="str">
        <f xml:space="preserve"> Calc!G$382</f>
        <v>£m</v>
      </c>
      <c r="H191" s="6"/>
      <c r="I191" s="6"/>
      <c r="J191" s="6"/>
      <c r="K191" s="6"/>
      <c r="L191" s="6"/>
      <c r="M191" s="6"/>
      <c r="N191" s="6"/>
      <c r="O191" s="6"/>
      <c r="P191" s="6"/>
      <c r="Q191" s="6"/>
      <c r="R191" s="6"/>
      <c r="S191" s="6"/>
      <c r="T191" s="6"/>
      <c r="U191" s="6"/>
      <c r="V191" s="6"/>
      <c r="W191" s="6"/>
    </row>
    <row r="192" spans="3:23" x14ac:dyDescent="0.2">
      <c r="E192" s="6" t="str">
        <f xml:space="preserve"> Calc!E$383</f>
        <v xml:space="preserve">Ofwat - PR24 QAA revenue adjustment expressed in 2027-28 CPIH FYA prices (WWN) </v>
      </c>
      <c r="F192" s="6">
        <f xml:space="preserve"> Calc!$F$383</f>
        <v>0</v>
      </c>
      <c r="G192" s="6" t="str">
        <f xml:space="preserve"> Calc!G$383</f>
        <v>£m</v>
      </c>
      <c r="H192" s="6"/>
      <c r="I192" s="6"/>
      <c r="J192" s="6"/>
      <c r="K192" s="6"/>
      <c r="L192" s="6"/>
      <c r="M192" s="6"/>
      <c r="N192" s="6"/>
      <c r="O192" s="6"/>
      <c r="P192" s="6"/>
      <c r="Q192" s="6"/>
      <c r="R192" s="6"/>
      <c r="S192" s="6"/>
      <c r="T192" s="6"/>
      <c r="U192" s="6"/>
      <c r="V192" s="6"/>
      <c r="W192" s="6"/>
    </row>
    <row r="193" spans="3:23" x14ac:dyDescent="0.2">
      <c r="E193" s="6" t="str">
        <f xml:space="preserve"> Calc!E$384</f>
        <v xml:space="preserve">Ofwat - PR24 QAA revenue adjustment expressed in 2027-28 CPIH FYA prices (BR) </v>
      </c>
      <c r="F193" s="6">
        <f xml:space="preserve"> Calc!$F$384</f>
        <v>0</v>
      </c>
      <c r="G193" s="6" t="str">
        <f xml:space="preserve"> Calc!G$384</f>
        <v>£m</v>
      </c>
      <c r="H193" s="6"/>
      <c r="I193" s="6"/>
      <c r="J193" s="6"/>
      <c r="K193" s="6"/>
      <c r="L193" s="6"/>
      <c r="M193" s="6"/>
      <c r="N193" s="6"/>
      <c r="O193" s="6"/>
      <c r="P193" s="6"/>
      <c r="Q193" s="6"/>
      <c r="R193" s="6"/>
      <c r="S193" s="6"/>
      <c r="T193" s="6"/>
      <c r="U193" s="6"/>
      <c r="V193" s="6"/>
      <c r="W193" s="6"/>
    </row>
    <row r="194" spans="3:23" x14ac:dyDescent="0.2">
      <c r="E194" s="6" t="str">
        <f xml:space="preserve"> Calc!E$385</f>
        <v xml:space="preserve">Ofwat - PR24 QAA revenue adjustment expressed in 2027-28 CPIH FYA prices (ADDN1) </v>
      </c>
      <c r="F194" s="6">
        <f xml:space="preserve"> Calc!$F$385</f>
        <v>0</v>
      </c>
      <c r="G194" s="6" t="str">
        <f xml:space="preserve"> Calc!G$385</f>
        <v>£m</v>
      </c>
      <c r="H194" s="6"/>
      <c r="I194" s="6"/>
      <c r="J194" s="6"/>
      <c r="K194" s="6"/>
      <c r="L194" s="6"/>
      <c r="M194" s="6"/>
      <c r="N194" s="6"/>
      <c r="O194" s="6"/>
      <c r="P194" s="6"/>
      <c r="Q194" s="6"/>
      <c r="R194" s="6"/>
      <c r="S194" s="6"/>
      <c r="T194" s="6"/>
      <c r="U194" s="6"/>
      <c r="V194" s="6"/>
      <c r="W194" s="6"/>
    </row>
    <row r="195" spans="3:23" x14ac:dyDescent="0.2">
      <c r="E195" s="6" t="str">
        <f xml:space="preserve"> Calc!E$386</f>
        <v xml:space="preserve">Ofwat - PR24 QAA revenue adjustment expressed in 2027-28 CPIH FYA prices (ADDN2) </v>
      </c>
      <c r="F195" s="6">
        <f xml:space="preserve"> Calc!$F$386</f>
        <v>0</v>
      </c>
      <c r="G195" s="6" t="str">
        <f xml:space="preserve"> Calc!G$386</f>
        <v>£m</v>
      </c>
      <c r="H195" s="6"/>
      <c r="I195" s="6"/>
      <c r="J195" s="6"/>
      <c r="K195" s="6"/>
      <c r="L195" s="6"/>
      <c r="M195" s="6"/>
      <c r="N195" s="6"/>
      <c r="O195" s="6"/>
      <c r="P195" s="6"/>
      <c r="Q195" s="6"/>
      <c r="R195" s="6"/>
      <c r="S195" s="6"/>
      <c r="T195" s="6"/>
      <c r="U195" s="6"/>
      <c r="V195" s="6"/>
      <c r="W195" s="6"/>
    </row>
    <row r="196" spans="3:23" x14ac:dyDescent="0.2">
      <c r="E196" s="6" t="str">
        <f xml:space="preserve"> Calc!E$387</f>
        <v xml:space="preserve">Ofwat - PR24 QAA revenue adjustment expressed in 2027-28 CPIH FYA prices (Residential retail) </v>
      </c>
      <c r="F196" s="6">
        <f xml:space="preserve"> Calc!$F$387</f>
        <v>0</v>
      </c>
      <c r="G196" s="6" t="str">
        <f xml:space="preserve"> Calc!G$387</f>
        <v>£m</v>
      </c>
      <c r="H196" s="6"/>
      <c r="I196" s="6"/>
      <c r="J196" s="6"/>
      <c r="K196" s="6"/>
      <c r="L196" s="6"/>
      <c r="M196" s="6"/>
      <c r="N196" s="6"/>
      <c r="O196" s="6"/>
      <c r="P196" s="6"/>
      <c r="Q196" s="6"/>
      <c r="R196" s="6"/>
      <c r="S196" s="6"/>
      <c r="T196" s="6"/>
      <c r="U196" s="6"/>
      <c r="V196" s="6"/>
      <c r="W196" s="6"/>
    </row>
    <row r="197" spans="3:23" x14ac:dyDescent="0.2">
      <c r="E197" s="6" t="str">
        <f xml:space="preserve"> Calc!E$388</f>
        <v xml:space="preserve">Ofwat - PR24 QAA revenue adjustment expressed in 2027-28 CPIH FYA prices (Business retail) </v>
      </c>
      <c r="F197" s="6">
        <f xml:space="preserve"> Calc!$F$388</f>
        <v>0</v>
      </c>
      <c r="G197" s="6" t="str">
        <f xml:space="preserve"> Calc!G$388</f>
        <v>£m</v>
      </c>
      <c r="H197" s="6"/>
      <c r="I197" s="6"/>
      <c r="J197" s="6"/>
      <c r="K197" s="6"/>
      <c r="L197" s="6"/>
      <c r="M197" s="6"/>
      <c r="N197" s="6"/>
      <c r="O197" s="6"/>
      <c r="P197" s="6"/>
      <c r="Q197" s="6"/>
      <c r="R197" s="6"/>
      <c r="S197" s="6"/>
      <c r="T197" s="6"/>
      <c r="U197" s="6"/>
      <c r="V197" s="6"/>
      <c r="W197" s="6"/>
    </row>
    <row r="198" spans="3:23" x14ac:dyDescent="0.2">
      <c r="E198" s="6" t="str">
        <f xml:space="preserve"> Calc!E$676</f>
        <v>Ofwat - PR24 QAA revenue adjustment expressed in 2027-28 CPIH FYA prices (Total)</v>
      </c>
      <c r="F198" s="6">
        <f xml:space="preserve"> Calc!$F$676</f>
        <v>0</v>
      </c>
      <c r="G198" s="6" t="str">
        <f xml:space="preserve"> Calc!G$676</f>
        <v>£m</v>
      </c>
      <c r="H198" s="6"/>
      <c r="I198" s="6"/>
      <c r="J198" s="6"/>
      <c r="K198" s="6"/>
      <c r="L198" s="6"/>
      <c r="M198" s="6"/>
      <c r="N198" s="6"/>
      <c r="O198" s="6"/>
      <c r="P198" s="6"/>
      <c r="Q198" s="6"/>
      <c r="R198" s="6"/>
      <c r="S198" s="6"/>
      <c r="T198" s="6"/>
      <c r="U198" s="6"/>
      <c r="V198" s="6"/>
      <c r="W198" s="6"/>
    </row>
    <row r="199" spans="3:23" x14ac:dyDescent="0.2">
      <c r="C199" s="26" t="s">
        <v>786</v>
      </c>
    </row>
    <row r="200" spans="3:23" x14ac:dyDescent="0.2">
      <c r="E200" s="6" t="str">
        <f xml:space="preserve"> Calc!E$401</f>
        <v xml:space="preserve">Ofwat - Other revenue adjustments expressed in 2027-28 CPIH FYA prices (WR) </v>
      </c>
      <c r="F200" s="6">
        <f xml:space="preserve"> Calc!$F$401</f>
        <v>0</v>
      </c>
      <c r="G200" s="6" t="str">
        <f xml:space="preserve"> Calc!G$401</f>
        <v>£m</v>
      </c>
      <c r="H200" s="6"/>
      <c r="I200" s="6"/>
      <c r="J200" s="6"/>
      <c r="K200" s="6"/>
      <c r="L200" s="6"/>
      <c r="M200" s="6"/>
      <c r="N200" s="6"/>
      <c r="O200" s="6"/>
      <c r="P200" s="6"/>
      <c r="Q200" s="6"/>
      <c r="R200" s="6"/>
      <c r="S200" s="6"/>
      <c r="T200" s="6"/>
      <c r="U200" s="6"/>
      <c r="V200" s="6"/>
      <c r="W200" s="6"/>
    </row>
    <row r="201" spans="3:23" x14ac:dyDescent="0.2">
      <c r="E201" s="6" t="str">
        <f xml:space="preserve"> Calc!E$402</f>
        <v xml:space="preserve">Ofwat - Other revenue adjustments expressed in 2027-28 CPIH FYA prices (WN) </v>
      </c>
      <c r="F201" s="6">
        <f xml:space="preserve"> Calc!$F$402</f>
        <v>0</v>
      </c>
      <c r="G201" s="6" t="str">
        <f xml:space="preserve"> Calc!G$402</f>
        <v>£m</v>
      </c>
      <c r="H201" s="6"/>
      <c r="I201" s="6"/>
      <c r="J201" s="6"/>
      <c r="K201" s="6"/>
      <c r="L201" s="6"/>
      <c r="M201" s="6"/>
      <c r="N201" s="6"/>
      <c r="O201" s="6"/>
      <c r="P201" s="6"/>
      <c r="Q201" s="6"/>
      <c r="R201" s="6"/>
      <c r="S201" s="6"/>
      <c r="T201" s="6"/>
      <c r="U201" s="6"/>
      <c r="V201" s="6"/>
      <c r="W201" s="6"/>
    </row>
    <row r="202" spans="3:23" x14ac:dyDescent="0.2">
      <c r="E202" s="6" t="str">
        <f xml:space="preserve"> Calc!E$403</f>
        <v xml:space="preserve">Ofwat - Other revenue adjustments expressed in 2027-28 CPIH FYA prices (WWN) </v>
      </c>
      <c r="F202" s="6">
        <f xml:space="preserve"> Calc!$F$403</f>
        <v>0</v>
      </c>
      <c r="G202" s="6" t="str">
        <f xml:space="preserve"> Calc!G$403</f>
        <v>£m</v>
      </c>
      <c r="H202" s="6"/>
      <c r="I202" s="6"/>
      <c r="J202" s="6"/>
      <c r="K202" s="6"/>
      <c r="L202" s="6"/>
      <c r="M202" s="6"/>
      <c r="N202" s="6"/>
      <c r="O202" s="6"/>
      <c r="P202" s="6"/>
      <c r="Q202" s="6"/>
      <c r="R202" s="6"/>
      <c r="S202" s="6"/>
      <c r="T202" s="6"/>
      <c r="U202" s="6"/>
      <c r="V202" s="6"/>
      <c r="W202" s="6"/>
    </row>
    <row r="203" spans="3:23" x14ac:dyDescent="0.2">
      <c r="E203" s="6" t="str">
        <f xml:space="preserve"> Calc!E$404</f>
        <v xml:space="preserve">Ofwat - Other revenue adjustments expressed in 2027-28 CPIH FYA prices (BR) </v>
      </c>
      <c r="F203" s="6">
        <f xml:space="preserve"> Calc!$F$404</f>
        <v>0</v>
      </c>
      <c r="G203" s="6" t="str">
        <f xml:space="preserve"> Calc!G$404</f>
        <v>£m</v>
      </c>
      <c r="H203" s="6"/>
      <c r="I203" s="6"/>
      <c r="J203" s="6"/>
      <c r="K203" s="6"/>
      <c r="L203" s="6"/>
      <c r="M203" s="6"/>
      <c r="N203" s="6"/>
      <c r="O203" s="6"/>
      <c r="P203" s="6"/>
      <c r="Q203" s="6"/>
      <c r="R203" s="6"/>
      <c r="S203" s="6"/>
      <c r="T203" s="6"/>
      <c r="U203" s="6"/>
      <c r="V203" s="6"/>
      <c r="W203" s="6"/>
    </row>
    <row r="204" spans="3:23" x14ac:dyDescent="0.2">
      <c r="E204" s="6" t="str">
        <f xml:space="preserve"> Calc!E$405</f>
        <v xml:space="preserve">Ofwat - Other revenue adjustments expressed in 2027-28 CPIH FYA prices (ADDN1) </v>
      </c>
      <c r="F204" s="6">
        <f xml:space="preserve"> Calc!$F$405</f>
        <v>0</v>
      </c>
      <c r="G204" s="6" t="str">
        <f xml:space="preserve"> Calc!G$405</f>
        <v>£m</v>
      </c>
      <c r="H204" s="6"/>
      <c r="I204" s="6"/>
      <c r="J204" s="6"/>
      <c r="K204" s="6"/>
      <c r="L204" s="6"/>
      <c r="M204" s="6"/>
      <c r="N204" s="6"/>
      <c r="O204" s="6"/>
      <c r="P204" s="6"/>
      <c r="Q204" s="6"/>
      <c r="R204" s="6"/>
      <c r="S204" s="6"/>
      <c r="T204" s="6"/>
      <c r="U204" s="6"/>
      <c r="V204" s="6"/>
      <c r="W204" s="6"/>
    </row>
    <row r="205" spans="3:23" x14ac:dyDescent="0.2">
      <c r="E205" s="6" t="str">
        <f xml:space="preserve"> Calc!E$406</f>
        <v xml:space="preserve">Ofwat - Other revenue adjustments expressed in 2027-28 CPIH FYA prices (ADDN2) </v>
      </c>
      <c r="F205" s="6">
        <f xml:space="preserve"> Calc!$F$406</f>
        <v>0</v>
      </c>
      <c r="G205" s="6" t="str">
        <f xml:space="preserve"> Calc!G$406</f>
        <v>£m</v>
      </c>
      <c r="H205" s="6"/>
      <c r="I205" s="6"/>
      <c r="J205" s="6"/>
      <c r="K205" s="6"/>
      <c r="L205" s="6"/>
      <c r="M205" s="6"/>
      <c r="N205" s="6"/>
      <c r="O205" s="6"/>
      <c r="P205" s="6"/>
      <c r="Q205" s="6"/>
      <c r="R205" s="6"/>
      <c r="S205" s="6"/>
      <c r="T205" s="6"/>
      <c r="U205" s="6"/>
      <c r="V205" s="6"/>
      <c r="W205" s="6"/>
    </row>
    <row r="206" spans="3:23" x14ac:dyDescent="0.2">
      <c r="E206" s="6" t="str">
        <f xml:space="preserve"> Calc!E$407</f>
        <v xml:space="preserve">Ofwat - Other revenue adjustments expressed in 2027-28 CPIH FYA prices (Residential retail) </v>
      </c>
      <c r="F206" s="6">
        <f xml:space="preserve"> Calc!$F$407</f>
        <v>0</v>
      </c>
      <c r="G206" s="6" t="str">
        <f xml:space="preserve"> Calc!G$407</f>
        <v>£m</v>
      </c>
      <c r="H206" s="6"/>
      <c r="I206" s="6"/>
      <c r="J206" s="6"/>
      <c r="K206" s="6"/>
      <c r="L206" s="6"/>
      <c r="M206" s="6"/>
      <c r="N206" s="6"/>
      <c r="O206" s="6"/>
      <c r="P206" s="6"/>
      <c r="Q206" s="6"/>
      <c r="R206" s="6"/>
      <c r="S206" s="6"/>
      <c r="T206" s="6"/>
      <c r="U206" s="6"/>
      <c r="V206" s="6"/>
      <c r="W206" s="6"/>
    </row>
    <row r="207" spans="3:23" x14ac:dyDescent="0.2">
      <c r="E207" s="6" t="str">
        <f xml:space="preserve"> Calc!E$408</f>
        <v xml:space="preserve">Ofwat - Other revenue adjustments expressed in 2027-28 CPIH FYA prices (Business retail) </v>
      </c>
      <c r="F207" s="6">
        <f xml:space="preserve"> Calc!$F$408</f>
        <v>0</v>
      </c>
      <c r="G207" s="6" t="str">
        <f xml:space="preserve"> Calc!G$408</f>
        <v>£m</v>
      </c>
      <c r="H207" s="6"/>
      <c r="I207" s="6"/>
      <c r="J207" s="6"/>
      <c r="K207" s="6"/>
      <c r="L207" s="6"/>
      <c r="M207" s="6"/>
      <c r="N207" s="6"/>
      <c r="O207" s="6"/>
      <c r="P207" s="6"/>
      <c r="Q207" s="6"/>
      <c r="R207" s="6"/>
      <c r="S207" s="6"/>
      <c r="T207" s="6"/>
      <c r="U207" s="6"/>
      <c r="V207" s="6"/>
      <c r="W207" s="6"/>
    </row>
    <row r="208" spans="3:23" x14ac:dyDescent="0.2">
      <c r="E208" s="6" t="str">
        <f xml:space="preserve"> Calc!E$688</f>
        <v>Ofwat - Other revenue adjustments expressed in 2027-28 CPIH FYA prices (Total)</v>
      </c>
      <c r="F208" s="6">
        <f xml:space="preserve"> Calc!$F$688</f>
        <v>0</v>
      </c>
      <c r="G208" s="6" t="str">
        <f xml:space="preserve"> Calc!G$688</f>
        <v>£m</v>
      </c>
      <c r="H208" s="6"/>
      <c r="I208" s="6"/>
      <c r="J208" s="6"/>
      <c r="K208" s="6"/>
      <c r="L208" s="6"/>
      <c r="M208" s="6"/>
      <c r="N208" s="6"/>
      <c r="O208" s="6"/>
      <c r="P208" s="6"/>
      <c r="Q208" s="6"/>
      <c r="R208" s="6"/>
      <c r="S208" s="6"/>
      <c r="T208" s="6"/>
      <c r="U208" s="6"/>
      <c r="V208" s="6"/>
      <c r="W208" s="6"/>
    </row>
    <row r="209" spans="3:23" x14ac:dyDescent="0.2">
      <c r="C209" s="26"/>
    </row>
    <row r="210" spans="3:23" x14ac:dyDescent="0.2">
      <c r="E210" s="6" t="str">
        <f xml:space="preserve"> Calc!E$421</f>
        <v xml:space="preserve">Ofwat - PR24 Price control deliverables (PCD) revenue adjustment expressed in 2027-28 CPIH FYA prices (WR) </v>
      </c>
      <c r="F210" s="6">
        <f xml:space="preserve"> Calc!$F$421</f>
        <v>0</v>
      </c>
      <c r="G210" s="6" t="str">
        <f xml:space="preserve"> Calc!G$421</f>
        <v>£m</v>
      </c>
      <c r="H210" s="6"/>
      <c r="I210" s="6"/>
      <c r="J210" s="6"/>
      <c r="K210" s="6"/>
      <c r="L210" s="6"/>
      <c r="M210" s="6"/>
      <c r="N210" s="6"/>
      <c r="O210" s="6"/>
      <c r="P210" s="6"/>
      <c r="Q210" s="6"/>
      <c r="R210" s="6"/>
      <c r="S210" s="6"/>
      <c r="T210" s="6"/>
      <c r="U210" s="6"/>
      <c r="V210" s="6"/>
      <c r="W210" s="6"/>
    </row>
    <row r="211" spans="3:23" x14ac:dyDescent="0.2">
      <c r="E211" s="6" t="str">
        <f xml:space="preserve"> Calc!E$422</f>
        <v xml:space="preserve">Ofwat - PR24 Price control deliverables (PCD) revenue adjustment expressed in 2027-28 CPIH FYA prices (WN) </v>
      </c>
      <c r="F211" s="6">
        <f xml:space="preserve"> Calc!$F$422</f>
        <v>0</v>
      </c>
      <c r="G211" s="6" t="str">
        <f xml:space="preserve"> Calc!G$422</f>
        <v>£m</v>
      </c>
      <c r="H211" s="6"/>
      <c r="I211" s="6"/>
      <c r="J211" s="6"/>
      <c r="K211" s="6"/>
      <c r="L211" s="6"/>
      <c r="M211" s="6"/>
      <c r="N211" s="6"/>
      <c r="O211" s="6"/>
      <c r="P211" s="6"/>
      <c r="Q211" s="6"/>
      <c r="R211" s="6"/>
      <c r="S211" s="6"/>
      <c r="T211" s="6"/>
      <c r="U211" s="6"/>
      <c r="V211" s="6"/>
      <c r="W211" s="6"/>
    </row>
    <row r="212" spans="3:23" x14ac:dyDescent="0.2">
      <c r="E212" s="6" t="str">
        <f xml:space="preserve"> Calc!E$423</f>
        <v xml:space="preserve">Ofwat - PR24 Price control deliverables (PCD) revenue adjustment expressed in 2027-28 CPIH FYA prices (WWN) </v>
      </c>
      <c r="F212" s="6">
        <f xml:space="preserve"> Calc!$F$423</f>
        <v>0</v>
      </c>
      <c r="G212" s="6" t="str">
        <f xml:space="preserve"> Calc!G$423</f>
        <v>£m</v>
      </c>
      <c r="H212" s="6"/>
      <c r="I212" s="6"/>
      <c r="J212" s="6"/>
      <c r="K212" s="6"/>
      <c r="L212" s="6"/>
      <c r="M212" s="6"/>
      <c r="N212" s="6"/>
      <c r="O212" s="6"/>
      <c r="P212" s="6"/>
      <c r="Q212" s="6"/>
      <c r="R212" s="6"/>
      <c r="S212" s="6"/>
      <c r="T212" s="6"/>
      <c r="U212" s="6"/>
      <c r="V212" s="6"/>
      <c r="W212" s="6"/>
    </row>
    <row r="213" spans="3:23" x14ac:dyDescent="0.2">
      <c r="E213" s="6" t="str">
        <f xml:space="preserve"> Calc!E$424</f>
        <v xml:space="preserve">Ofwat - PR24 Price control deliverables (PCD) revenue adjustment expressed in 2027-28 CPIH FYA prices (BR) </v>
      </c>
      <c r="F213" s="6">
        <f xml:space="preserve"> Calc!$F$424</f>
        <v>0</v>
      </c>
      <c r="G213" s="6" t="str">
        <f xml:space="preserve"> Calc!G$424</f>
        <v>£m</v>
      </c>
      <c r="H213" s="6"/>
      <c r="I213" s="6"/>
      <c r="J213" s="6"/>
      <c r="K213" s="6"/>
      <c r="L213" s="6"/>
      <c r="M213" s="6"/>
      <c r="N213" s="6"/>
      <c r="O213" s="6"/>
      <c r="P213" s="6"/>
      <c r="Q213" s="6"/>
      <c r="R213" s="6"/>
      <c r="S213" s="6"/>
      <c r="T213" s="6"/>
      <c r="U213" s="6"/>
      <c r="V213" s="6"/>
      <c r="W213" s="6"/>
    </row>
    <row r="214" spans="3:23" x14ac:dyDescent="0.2">
      <c r="E214" s="6" t="str">
        <f xml:space="preserve"> Calc!E$425</f>
        <v xml:space="preserve">Ofwat - PR24 Price control deliverables (PCD) revenue adjustment expressed in 2027-28 CPIH FYA prices (ADDN1) </v>
      </c>
      <c r="F214" s="6">
        <f xml:space="preserve"> Calc!$F$425</f>
        <v>0</v>
      </c>
      <c r="G214" s="6" t="str">
        <f xml:space="preserve"> Calc!G$425</f>
        <v>£m</v>
      </c>
      <c r="H214" s="6"/>
      <c r="I214" s="6"/>
      <c r="J214" s="6"/>
      <c r="K214" s="6"/>
      <c r="L214" s="6"/>
      <c r="M214" s="6"/>
      <c r="N214" s="6"/>
      <c r="O214" s="6"/>
      <c r="P214" s="6"/>
      <c r="Q214" s="6"/>
      <c r="R214" s="6"/>
      <c r="S214" s="6"/>
      <c r="T214" s="6"/>
      <c r="U214" s="6"/>
      <c r="V214" s="6"/>
      <c r="W214" s="6"/>
    </row>
    <row r="215" spans="3:23" x14ac:dyDescent="0.2">
      <c r="E215" s="6" t="str">
        <f xml:space="preserve"> Calc!E$426</f>
        <v xml:space="preserve">Ofwat - PR24 Price control deliverables (PCD) revenue adjustment expressed in 2027-28 CPIH FYA prices (ADDN2) </v>
      </c>
      <c r="F215" s="6">
        <f xml:space="preserve"> Calc!$F$426</f>
        <v>0</v>
      </c>
      <c r="G215" s="6" t="str">
        <f xml:space="preserve"> Calc!G$426</f>
        <v>£m</v>
      </c>
      <c r="H215" s="6"/>
      <c r="I215" s="6"/>
      <c r="J215" s="6"/>
      <c r="K215" s="6"/>
      <c r="L215" s="6"/>
      <c r="M215" s="6"/>
      <c r="N215" s="6"/>
      <c r="O215" s="6"/>
      <c r="P215" s="6"/>
      <c r="Q215" s="6"/>
      <c r="R215" s="6"/>
      <c r="S215" s="6"/>
      <c r="T215" s="6"/>
      <c r="U215" s="6"/>
      <c r="V215" s="6"/>
      <c r="W215" s="6"/>
    </row>
    <row r="216" spans="3:23" x14ac:dyDescent="0.2">
      <c r="E216" s="6" t="str">
        <f xml:space="preserve"> Calc!E$427</f>
        <v xml:space="preserve">Ofwat - PR24 Price control deliverables (PCD) revenue adjustment expressed in 2027-28 CPIH FYA prices (Residential retail) </v>
      </c>
      <c r="F216" s="6">
        <f xml:space="preserve"> Calc!$F$427</f>
        <v>0</v>
      </c>
      <c r="G216" s="6" t="str">
        <f xml:space="preserve"> Calc!G$427</f>
        <v>£m</v>
      </c>
      <c r="H216" s="6"/>
      <c r="I216" s="6"/>
      <c r="J216" s="6"/>
      <c r="K216" s="6"/>
      <c r="L216" s="6"/>
      <c r="M216" s="6"/>
      <c r="N216" s="6"/>
      <c r="O216" s="6"/>
      <c r="P216" s="6"/>
      <c r="Q216" s="6"/>
      <c r="R216" s="6"/>
      <c r="S216" s="6"/>
      <c r="T216" s="6"/>
      <c r="U216" s="6"/>
      <c r="V216" s="6"/>
      <c r="W216" s="6"/>
    </row>
    <row r="217" spans="3:23" x14ac:dyDescent="0.2">
      <c r="E217" s="6" t="str">
        <f xml:space="preserve"> Calc!E$428</f>
        <v xml:space="preserve">Ofwat - PR24 Price control deliverables (PCD) revenue adjustment expressed in 2027-28 CPIH FYA prices (Business retail) </v>
      </c>
      <c r="F217" s="6">
        <f xml:space="preserve"> Calc!$F$428</f>
        <v>0</v>
      </c>
      <c r="G217" s="6" t="str">
        <f xml:space="preserve"> Calc!G$428</f>
        <v>£m</v>
      </c>
      <c r="H217" s="6"/>
      <c r="I217" s="6"/>
      <c r="J217" s="6"/>
      <c r="K217" s="6"/>
      <c r="L217" s="6"/>
      <c r="M217" s="6"/>
      <c r="N217" s="6"/>
      <c r="O217" s="6"/>
      <c r="P217" s="6"/>
      <c r="Q217" s="6"/>
      <c r="R217" s="6"/>
      <c r="S217" s="6"/>
      <c r="T217" s="6"/>
      <c r="U217" s="6"/>
      <c r="V217" s="6"/>
      <c r="W217" s="6"/>
    </row>
    <row r="218" spans="3:23" x14ac:dyDescent="0.2">
      <c r="E218" s="6" t="str">
        <f xml:space="preserve"> Calc!E$700</f>
        <v>Ofwat - PR24 Price control deliverables (PCD) revenue adjustment expressed in 2027-28 CPIH FYA prices (Total)</v>
      </c>
      <c r="F218" s="6">
        <f xml:space="preserve"> Calc!$F$700</f>
        <v>0</v>
      </c>
      <c r="G218" s="6" t="str">
        <f xml:space="preserve"> Calc!G$700</f>
        <v>£m</v>
      </c>
      <c r="H218" s="6"/>
      <c r="I218" s="6"/>
      <c r="J218" s="6"/>
      <c r="K218" s="6"/>
      <c r="L218" s="6"/>
      <c r="M218" s="6"/>
      <c r="N218" s="6"/>
      <c r="O218" s="6"/>
      <c r="P218" s="6"/>
      <c r="Q218" s="6"/>
      <c r="R218" s="6"/>
      <c r="S218" s="6"/>
      <c r="T218" s="6"/>
      <c r="U218" s="6"/>
      <c r="V218" s="6"/>
      <c r="W218" s="6"/>
    </row>
    <row r="219" spans="3:23" x14ac:dyDescent="0.2">
      <c r="C219" s="26" t="s">
        <v>786</v>
      </c>
    </row>
    <row r="220" spans="3:23" x14ac:dyDescent="0.2">
      <c r="E220" s="6" t="str">
        <f xml:space="preserve"> Calc!E$441</f>
        <v xml:space="preserve">Ofwat - PR24 Wastewater enhancement revenue adjustment expressed in 2027-28 CPIH FYA prices (WR) </v>
      </c>
      <c r="F220" s="6">
        <f xml:space="preserve"> Calc!$F$441</f>
        <v>0</v>
      </c>
      <c r="G220" s="6" t="str">
        <f xml:space="preserve"> Calc!G$441</f>
        <v>£m</v>
      </c>
      <c r="H220" s="6"/>
      <c r="I220" s="6"/>
      <c r="J220" s="6"/>
      <c r="K220" s="6"/>
      <c r="L220" s="6"/>
      <c r="M220" s="6"/>
      <c r="N220" s="6"/>
      <c r="O220" s="6"/>
      <c r="P220" s="6"/>
      <c r="Q220" s="6"/>
      <c r="R220" s="6"/>
      <c r="S220" s="6"/>
      <c r="T220" s="6"/>
      <c r="U220" s="6"/>
      <c r="V220" s="6"/>
      <c r="W220" s="6"/>
    </row>
    <row r="221" spans="3:23" x14ac:dyDescent="0.2">
      <c r="E221" s="6" t="str">
        <f xml:space="preserve"> Calc!E$442</f>
        <v xml:space="preserve">Ofwat - PR24 Wastewater enhancement revenue adjustment expressed in 2027-28 CPIH FYA prices (WN) </v>
      </c>
      <c r="F221" s="6">
        <f xml:space="preserve"> Calc!$F$442</f>
        <v>0</v>
      </c>
      <c r="G221" s="6" t="str">
        <f xml:space="preserve"> Calc!G$442</f>
        <v>£m</v>
      </c>
      <c r="H221" s="6"/>
      <c r="I221" s="6"/>
      <c r="J221" s="6"/>
      <c r="K221" s="6"/>
      <c r="L221" s="6"/>
      <c r="M221" s="6"/>
      <c r="N221" s="6"/>
      <c r="O221" s="6"/>
      <c r="P221" s="6"/>
      <c r="Q221" s="6"/>
      <c r="R221" s="6"/>
      <c r="S221" s="6"/>
      <c r="T221" s="6"/>
      <c r="U221" s="6"/>
      <c r="V221" s="6"/>
      <c r="W221" s="6"/>
    </row>
    <row r="222" spans="3:23" x14ac:dyDescent="0.2">
      <c r="E222" s="6" t="str">
        <f xml:space="preserve"> Calc!E$443</f>
        <v xml:space="preserve">Ofwat - PR24 Wastewater enhancement revenue adjustment expressed in 2027-28 CPIH FYA prices (WWN) </v>
      </c>
      <c r="F222" s="6">
        <f xml:space="preserve"> Calc!$F$443</f>
        <v>0</v>
      </c>
      <c r="G222" s="6" t="str">
        <f xml:space="preserve"> Calc!G$443</f>
        <v>£m</v>
      </c>
      <c r="H222" s="6"/>
      <c r="I222" s="6"/>
      <c r="J222" s="6"/>
      <c r="K222" s="6"/>
      <c r="L222" s="6"/>
      <c r="M222" s="6"/>
      <c r="N222" s="6"/>
      <c r="O222" s="6"/>
      <c r="P222" s="6"/>
      <c r="Q222" s="6"/>
      <c r="R222" s="6"/>
      <c r="S222" s="6"/>
      <c r="T222" s="6"/>
      <c r="U222" s="6"/>
      <c r="V222" s="6"/>
      <c r="W222" s="6"/>
    </row>
    <row r="223" spans="3:23" x14ac:dyDescent="0.2">
      <c r="E223" s="6" t="str">
        <f xml:space="preserve"> Calc!E$444</f>
        <v xml:space="preserve">Ofwat - PR24 Wastewater enhancement revenue adjustment expressed in 2027-28 CPIH FYA prices (BR) </v>
      </c>
      <c r="F223" s="6">
        <f xml:space="preserve"> Calc!$F$444</f>
        <v>0</v>
      </c>
      <c r="G223" s="6" t="str">
        <f xml:space="preserve"> Calc!G$444</f>
        <v>£m</v>
      </c>
      <c r="H223" s="6"/>
      <c r="I223" s="6"/>
      <c r="J223" s="6"/>
      <c r="K223" s="6"/>
      <c r="L223" s="6"/>
      <c r="M223" s="6"/>
      <c r="N223" s="6"/>
      <c r="O223" s="6"/>
      <c r="P223" s="6"/>
      <c r="Q223" s="6"/>
      <c r="R223" s="6"/>
      <c r="S223" s="6"/>
      <c r="T223" s="6"/>
      <c r="U223" s="6"/>
      <c r="V223" s="6"/>
      <c r="W223" s="6"/>
    </row>
    <row r="224" spans="3:23" x14ac:dyDescent="0.2">
      <c r="E224" s="6" t="str">
        <f xml:space="preserve"> Calc!E$445</f>
        <v xml:space="preserve">Ofwat - PR24 Wastewater enhancement revenue adjustment expressed in 2027-28 CPIH FYA prices (ADDN1) </v>
      </c>
      <c r="F224" s="6">
        <f xml:space="preserve"> Calc!$F$445</f>
        <v>0</v>
      </c>
      <c r="G224" s="6" t="str">
        <f xml:space="preserve"> Calc!G$445</f>
        <v>£m</v>
      </c>
      <c r="H224" s="6"/>
      <c r="I224" s="6"/>
      <c r="J224" s="6"/>
      <c r="K224" s="6"/>
      <c r="L224" s="6"/>
      <c r="M224" s="6"/>
      <c r="N224" s="6"/>
      <c r="O224" s="6"/>
      <c r="P224" s="6"/>
      <c r="Q224" s="6"/>
      <c r="R224" s="6"/>
      <c r="S224" s="6"/>
      <c r="T224" s="6"/>
      <c r="U224" s="6"/>
      <c r="V224" s="6"/>
      <c r="W224" s="6"/>
    </row>
    <row r="225" spans="3:23" x14ac:dyDescent="0.2">
      <c r="E225" s="6" t="str">
        <f xml:space="preserve"> Calc!E$446</f>
        <v xml:space="preserve">Ofwat - PR24 Wastewater enhancement revenue adjustment expressed in 2027-28 CPIH FYA prices (ADDN2) </v>
      </c>
      <c r="F225" s="6">
        <f xml:space="preserve"> Calc!$F$446</f>
        <v>0</v>
      </c>
      <c r="G225" s="6" t="str">
        <f xml:space="preserve"> Calc!G$446</f>
        <v>£m</v>
      </c>
      <c r="H225" s="6"/>
      <c r="I225" s="6"/>
      <c r="J225" s="6"/>
      <c r="K225" s="6"/>
      <c r="L225" s="6"/>
      <c r="M225" s="6"/>
      <c r="N225" s="6"/>
      <c r="O225" s="6"/>
      <c r="P225" s="6"/>
      <c r="Q225" s="6"/>
      <c r="R225" s="6"/>
      <c r="S225" s="6"/>
      <c r="T225" s="6"/>
      <c r="U225" s="6"/>
      <c r="V225" s="6"/>
      <c r="W225" s="6"/>
    </row>
    <row r="226" spans="3:23" x14ac:dyDescent="0.2">
      <c r="E226" s="6" t="str">
        <f xml:space="preserve"> Calc!E$447</f>
        <v xml:space="preserve">Ofwat - PR24 Wastewater enhancement revenue adjustment expressed in 2027-28 CPIH FYA prices (Residential retail) </v>
      </c>
      <c r="F226" s="6">
        <f xml:space="preserve"> Calc!$F$447</f>
        <v>0</v>
      </c>
      <c r="G226" s="6" t="str">
        <f xml:space="preserve"> Calc!G$447</f>
        <v>£m</v>
      </c>
      <c r="H226" s="6"/>
      <c r="I226" s="6"/>
      <c r="J226" s="6"/>
      <c r="K226" s="6"/>
      <c r="L226" s="6"/>
      <c r="M226" s="6"/>
      <c r="N226" s="6"/>
      <c r="O226" s="6"/>
      <c r="P226" s="6"/>
      <c r="Q226" s="6"/>
      <c r="R226" s="6"/>
      <c r="S226" s="6"/>
      <c r="T226" s="6"/>
      <c r="U226" s="6"/>
      <c r="V226" s="6"/>
      <c r="W226" s="6"/>
    </row>
    <row r="227" spans="3:23" x14ac:dyDescent="0.2">
      <c r="E227" s="6" t="str">
        <f xml:space="preserve"> Calc!E$448</f>
        <v xml:space="preserve">Ofwat - PR24 Wastewater enhancement revenue adjustment expressed in 2027-28 CPIH FYA prices (Business retail) </v>
      </c>
      <c r="F227" s="6">
        <f xml:space="preserve"> Calc!$F$448</f>
        <v>0</v>
      </c>
      <c r="G227" s="6" t="str">
        <f xml:space="preserve"> Calc!G$448</f>
        <v>£m</v>
      </c>
      <c r="H227" s="6"/>
      <c r="I227" s="6"/>
      <c r="J227" s="6"/>
      <c r="K227" s="6"/>
      <c r="L227" s="6"/>
      <c r="M227" s="6"/>
      <c r="N227" s="6"/>
      <c r="O227" s="6"/>
      <c r="P227" s="6"/>
      <c r="Q227" s="6"/>
      <c r="R227" s="6"/>
      <c r="S227" s="6"/>
      <c r="T227" s="6"/>
      <c r="U227" s="6"/>
      <c r="V227" s="6"/>
      <c r="W227" s="6"/>
    </row>
    <row r="228" spans="3:23" x14ac:dyDescent="0.2">
      <c r="E228" s="6" t="str">
        <f xml:space="preserve"> Calc!E$712</f>
        <v>Ofwat - PR24 Wastewater enhancement revenue adjustment expressed in 2027-28 CPIH FYA prices (Total)</v>
      </c>
      <c r="F228" s="6">
        <f xml:space="preserve"> Calc!$F$712</f>
        <v>0</v>
      </c>
      <c r="G228" s="6" t="str">
        <f xml:space="preserve"> Calc!G$712</f>
        <v>£m</v>
      </c>
      <c r="H228" s="6"/>
      <c r="I228" s="6"/>
      <c r="J228" s="6"/>
      <c r="K228" s="6"/>
      <c r="L228" s="6"/>
      <c r="M228" s="6"/>
      <c r="N228" s="6"/>
      <c r="O228" s="6"/>
      <c r="P228" s="6"/>
      <c r="Q228" s="6"/>
      <c r="R228" s="6"/>
      <c r="S228" s="6"/>
      <c r="T228" s="6"/>
      <c r="U228" s="6"/>
      <c r="V228" s="6"/>
      <c r="W228" s="6"/>
    </row>
    <row r="229" spans="3:23" x14ac:dyDescent="0.2">
      <c r="C229" s="26" t="s">
        <v>786</v>
      </c>
    </row>
    <row r="230" spans="3:23" x14ac:dyDescent="0.2">
      <c r="C230" s="26" t="s">
        <v>1969</v>
      </c>
    </row>
    <row r="231" spans="3:23" x14ac:dyDescent="0.2">
      <c r="C231" s="26" t="s">
        <v>786</v>
      </c>
    </row>
    <row r="232" spans="3:23" x14ac:dyDescent="0.2">
      <c r="E232" s="6" t="str">
        <f xml:space="preserve"> Calc!E$2483</f>
        <v xml:space="preserve">Ofwat - Unprofiled post financeability adjustments eligible for tax uplift - real (2027-28 CPIH FYA prices) (WR) </v>
      </c>
      <c r="F232" s="6">
        <f xml:space="preserve"> Calc!$F$2483</f>
        <v>0</v>
      </c>
      <c r="G232" s="6" t="str">
        <f xml:space="preserve"> Calc!G$2483</f>
        <v>£m</v>
      </c>
      <c r="H232" s="6"/>
      <c r="I232" s="6"/>
      <c r="J232" s="6"/>
      <c r="K232" s="6"/>
      <c r="L232" s="6"/>
      <c r="M232" s="6"/>
      <c r="N232" s="6"/>
      <c r="O232" s="6"/>
      <c r="P232" s="6"/>
      <c r="Q232" s="6"/>
      <c r="R232" s="6"/>
      <c r="S232" s="6"/>
      <c r="T232" s="6"/>
      <c r="U232" s="6"/>
      <c r="V232" s="6"/>
      <c r="W232" s="6"/>
    </row>
    <row r="233" spans="3:23" x14ac:dyDescent="0.2">
      <c r="E233" s="6" t="str">
        <f xml:space="preserve"> Calc!E$2484</f>
        <v xml:space="preserve">Ofwat - Unprofiled post financeability adjustments eligible for tax uplift - real (2027-28 CPIH FYA prices) (WN) </v>
      </c>
      <c r="F233" s="6">
        <f xml:space="preserve"> Calc!$F$2484</f>
        <v>0</v>
      </c>
      <c r="G233" s="6" t="str">
        <f xml:space="preserve"> Calc!G$2484</f>
        <v>£m</v>
      </c>
      <c r="H233" s="6"/>
      <c r="I233" s="6"/>
      <c r="J233" s="6"/>
      <c r="K233" s="6"/>
      <c r="L233" s="6"/>
      <c r="M233" s="6"/>
      <c r="N233" s="6"/>
      <c r="O233" s="6"/>
      <c r="P233" s="6"/>
      <c r="Q233" s="6"/>
      <c r="R233" s="6"/>
      <c r="S233" s="6"/>
      <c r="T233" s="6"/>
      <c r="U233" s="6"/>
      <c r="V233" s="6"/>
      <c r="W233" s="6"/>
    </row>
    <row r="234" spans="3:23" x14ac:dyDescent="0.2">
      <c r="E234" s="6" t="str">
        <f xml:space="preserve"> Calc!E$2485</f>
        <v xml:space="preserve">Ofwat - Unprofiled post financeability adjustments eligible for tax uplift - real (2027-28 CPIH FYA prices) (WWN) </v>
      </c>
      <c r="F234" s="6">
        <f xml:space="preserve"> Calc!$F$2485</f>
        <v>0</v>
      </c>
      <c r="G234" s="6" t="str">
        <f xml:space="preserve"> Calc!G$2485</f>
        <v>£m</v>
      </c>
      <c r="H234" s="6"/>
      <c r="I234" s="6"/>
      <c r="J234" s="6"/>
      <c r="K234" s="6"/>
      <c r="L234" s="6"/>
      <c r="M234" s="6"/>
      <c r="N234" s="6"/>
      <c r="O234" s="6"/>
      <c r="P234" s="6"/>
      <c r="Q234" s="6"/>
      <c r="R234" s="6"/>
      <c r="S234" s="6"/>
      <c r="T234" s="6"/>
      <c r="U234" s="6"/>
      <c r="V234" s="6"/>
      <c r="W234" s="6"/>
    </row>
    <row r="235" spans="3:23" x14ac:dyDescent="0.2">
      <c r="E235" s="6" t="str">
        <f xml:space="preserve"> Calc!E$2486</f>
        <v xml:space="preserve">Ofwat - Unprofiled post financeability adjustments eligible for tax uplift - real (2027-28 CPIH FYA prices) (BR) </v>
      </c>
      <c r="F235" s="6">
        <f xml:space="preserve"> Calc!$F$2486</f>
        <v>0</v>
      </c>
      <c r="G235" s="6" t="str">
        <f xml:space="preserve"> Calc!G$2486</f>
        <v>£m</v>
      </c>
      <c r="H235" s="6"/>
      <c r="I235" s="6"/>
      <c r="J235" s="6"/>
      <c r="K235" s="6"/>
      <c r="L235" s="6"/>
      <c r="M235" s="6"/>
      <c r="N235" s="6"/>
      <c r="O235" s="6"/>
      <c r="P235" s="6"/>
      <c r="Q235" s="6"/>
      <c r="R235" s="6"/>
      <c r="S235" s="6"/>
      <c r="T235" s="6"/>
      <c r="U235" s="6"/>
      <c r="V235" s="6"/>
      <c r="W235" s="6"/>
    </row>
    <row r="236" spans="3:23" x14ac:dyDescent="0.2">
      <c r="E236" s="6" t="str">
        <f xml:space="preserve"> Calc!E$2487</f>
        <v xml:space="preserve">Ofwat - Unprofiled post financeability adjustments eligible for tax uplift - real (2027-28 CPIH FYA prices) (ADDN1) </v>
      </c>
      <c r="F236" s="6">
        <f xml:space="preserve"> Calc!$F$2487</f>
        <v>0</v>
      </c>
      <c r="G236" s="6" t="str">
        <f xml:space="preserve"> Calc!G$2487</f>
        <v>£m</v>
      </c>
      <c r="H236" s="6"/>
      <c r="I236" s="6"/>
      <c r="J236" s="6"/>
      <c r="K236" s="6"/>
      <c r="L236" s="6"/>
      <c r="M236" s="6"/>
      <c r="N236" s="6"/>
      <c r="O236" s="6"/>
      <c r="P236" s="6"/>
      <c r="Q236" s="6"/>
      <c r="R236" s="6"/>
      <c r="S236" s="6"/>
      <c r="T236" s="6"/>
      <c r="U236" s="6"/>
      <c r="V236" s="6"/>
      <c r="W236" s="6"/>
    </row>
    <row r="237" spans="3:23" x14ac:dyDescent="0.2">
      <c r="E237" s="6" t="str">
        <f xml:space="preserve"> Calc!E$2488</f>
        <v xml:space="preserve">Ofwat - Unprofiled post financeability adjustments eligible for tax uplift - real (2027-28 CPIH FYA prices) (ADDN2) </v>
      </c>
      <c r="F237" s="6">
        <f xml:space="preserve"> Calc!$F$2488</f>
        <v>0</v>
      </c>
      <c r="G237" s="6" t="str">
        <f xml:space="preserve"> Calc!G$2488</f>
        <v>£m</v>
      </c>
      <c r="H237" s="6"/>
      <c r="I237" s="6"/>
      <c r="J237" s="6"/>
      <c r="K237" s="6"/>
      <c r="L237" s="6"/>
      <c r="M237" s="6"/>
      <c r="N237" s="6"/>
      <c r="O237" s="6"/>
      <c r="P237" s="6"/>
      <c r="Q237" s="6"/>
      <c r="R237" s="6"/>
      <c r="S237" s="6"/>
      <c r="T237" s="6"/>
      <c r="U237" s="6"/>
      <c r="V237" s="6"/>
      <c r="W237" s="6"/>
    </row>
    <row r="238" spans="3:23" x14ac:dyDescent="0.2">
      <c r="E238" s="6" t="str">
        <f xml:space="preserve"> Calc!E$2489</f>
        <v xml:space="preserve">Ofwat - Unprofiled post financeability adjustments eligible for tax uplift - real (2027-28 CPIH FYA prices) (Residential retail) </v>
      </c>
      <c r="F238" s="6">
        <f xml:space="preserve"> Calc!$F$2489</f>
        <v>0</v>
      </c>
      <c r="G238" s="6" t="str">
        <f xml:space="preserve"> Calc!G$2489</f>
        <v>£m</v>
      </c>
      <c r="H238" s="6"/>
      <c r="I238" s="6"/>
      <c r="J238" s="6"/>
      <c r="K238" s="6"/>
      <c r="L238" s="6"/>
      <c r="M238" s="6"/>
      <c r="N238" s="6"/>
      <c r="O238" s="6"/>
      <c r="P238" s="6"/>
      <c r="Q238" s="6"/>
      <c r="R238" s="6"/>
      <c r="S238" s="6"/>
      <c r="T238" s="6"/>
      <c r="U238" s="6"/>
      <c r="V238" s="6"/>
      <c r="W238" s="6"/>
    </row>
    <row r="239" spans="3:23" x14ac:dyDescent="0.2">
      <c r="E239" s="6" t="str">
        <f xml:space="preserve"> Calc!E$2490</f>
        <v xml:space="preserve">Ofwat - Unprofiled post financeability adjustments eligible for tax uplift - real (2027-28 CPIH FYA prices) (Business retail) </v>
      </c>
      <c r="F239" s="6">
        <f xml:space="preserve"> Calc!$F$2490</f>
        <v>0</v>
      </c>
      <c r="G239" s="6" t="str">
        <f xml:space="preserve"> Calc!G$2490</f>
        <v>£m</v>
      </c>
      <c r="H239" s="6"/>
      <c r="I239" s="6"/>
      <c r="J239" s="6"/>
      <c r="K239" s="6"/>
      <c r="L239" s="6"/>
      <c r="M239" s="6"/>
      <c r="N239" s="6"/>
      <c r="O239" s="6"/>
      <c r="P239" s="6"/>
      <c r="Q239" s="6"/>
      <c r="R239" s="6"/>
      <c r="S239" s="6"/>
      <c r="T239" s="6"/>
      <c r="U239" s="6"/>
      <c r="V239" s="6"/>
      <c r="W239" s="6"/>
    </row>
    <row r="240" spans="3:23" x14ac:dyDescent="0.2">
      <c r="C240" s="26" t="s">
        <v>786</v>
      </c>
    </row>
    <row r="241" spans="3:23" x14ac:dyDescent="0.2">
      <c r="E241" s="6" t="str">
        <f xml:space="preserve"> Calc!E$2673</f>
        <v xml:space="preserve">Ofwat - Unprofiled post financeability adjustments not eligible for tax uplift - real (2027-28 CPIH FYA prices) (WR) </v>
      </c>
      <c r="F241" s="6">
        <f xml:space="preserve"> Calc!$F$2673</f>
        <v>0</v>
      </c>
      <c r="G241" s="6" t="str">
        <f xml:space="preserve"> Calc!G$2673</f>
        <v>£m</v>
      </c>
      <c r="H241" s="6"/>
      <c r="I241" s="6"/>
      <c r="J241" s="6"/>
      <c r="K241" s="6"/>
      <c r="L241" s="6"/>
      <c r="M241" s="6"/>
      <c r="N241" s="6"/>
      <c r="O241" s="6"/>
      <c r="P241" s="6"/>
      <c r="Q241" s="6"/>
      <c r="R241" s="6"/>
      <c r="S241" s="6"/>
      <c r="T241" s="6"/>
      <c r="U241" s="6"/>
      <c r="V241" s="6"/>
      <c r="W241" s="6"/>
    </row>
    <row r="242" spans="3:23" x14ac:dyDescent="0.2">
      <c r="E242" s="6" t="str">
        <f xml:space="preserve"> Calc!E$2674</f>
        <v xml:space="preserve">Ofwat - Unprofiled post financeability adjustments not eligible for tax uplift - real (2027-28 CPIH FYA prices) (WN) </v>
      </c>
      <c r="F242" s="6">
        <f xml:space="preserve"> Calc!$F$2674</f>
        <v>0</v>
      </c>
      <c r="G242" s="6" t="str">
        <f xml:space="preserve"> Calc!G$2674</f>
        <v>£m</v>
      </c>
      <c r="H242" s="6"/>
      <c r="I242" s="6"/>
      <c r="J242" s="6"/>
      <c r="K242" s="6"/>
      <c r="L242" s="6"/>
      <c r="M242" s="6"/>
      <c r="N242" s="6"/>
      <c r="O242" s="6"/>
      <c r="P242" s="6"/>
      <c r="Q242" s="6"/>
      <c r="R242" s="6"/>
      <c r="S242" s="6"/>
      <c r="T242" s="6"/>
      <c r="U242" s="6"/>
      <c r="V242" s="6"/>
      <c r="W242" s="6"/>
    </row>
    <row r="243" spans="3:23" x14ac:dyDescent="0.2">
      <c r="E243" s="6" t="str">
        <f xml:space="preserve"> Calc!E$2675</f>
        <v xml:space="preserve">Ofwat - Unprofiled post financeability adjustments not eligible for tax uplift - real (2027-28 CPIH FYA prices) (WWN) </v>
      </c>
      <c r="F243" s="6">
        <f xml:space="preserve"> Calc!$F$2675</f>
        <v>0</v>
      </c>
      <c r="G243" s="6" t="str">
        <f xml:space="preserve"> Calc!G$2675</f>
        <v>£m</v>
      </c>
      <c r="H243" s="6"/>
      <c r="I243" s="6"/>
      <c r="J243" s="6"/>
      <c r="K243" s="6"/>
      <c r="L243" s="6"/>
      <c r="M243" s="6"/>
      <c r="N243" s="6"/>
      <c r="O243" s="6"/>
      <c r="P243" s="6"/>
      <c r="Q243" s="6"/>
      <c r="R243" s="6"/>
      <c r="S243" s="6"/>
      <c r="T243" s="6"/>
      <c r="U243" s="6"/>
      <c r="V243" s="6"/>
      <c r="W243" s="6"/>
    </row>
    <row r="244" spans="3:23" x14ac:dyDescent="0.2">
      <c r="E244" s="6" t="str">
        <f xml:space="preserve"> Calc!E$2676</f>
        <v xml:space="preserve">Ofwat - Unprofiled post financeability adjustments not eligible for tax uplift - real (2027-28 CPIH FYA prices) (BR) </v>
      </c>
      <c r="F244" s="6">
        <f xml:space="preserve"> Calc!$F$2676</f>
        <v>0</v>
      </c>
      <c r="G244" s="6" t="str">
        <f xml:space="preserve"> Calc!G$2676</f>
        <v>£m</v>
      </c>
      <c r="H244" s="6"/>
      <c r="I244" s="6"/>
      <c r="J244" s="6"/>
      <c r="K244" s="6"/>
      <c r="L244" s="6"/>
      <c r="M244" s="6"/>
      <c r="N244" s="6"/>
      <c r="O244" s="6"/>
      <c r="P244" s="6"/>
      <c r="Q244" s="6"/>
      <c r="R244" s="6"/>
      <c r="S244" s="6"/>
      <c r="T244" s="6"/>
      <c r="U244" s="6"/>
      <c r="V244" s="6"/>
      <c r="W244" s="6"/>
    </row>
    <row r="245" spans="3:23" x14ac:dyDescent="0.2">
      <c r="E245" s="6" t="str">
        <f xml:space="preserve"> Calc!E$2677</f>
        <v xml:space="preserve">Ofwat - Unprofiled post financeability adjustments not eligible for tax uplift - real (2027-28 CPIH FYA prices) (ADDN1) </v>
      </c>
      <c r="F245" s="6">
        <f xml:space="preserve"> Calc!$F$2677</f>
        <v>0</v>
      </c>
      <c r="G245" s="6" t="str">
        <f xml:space="preserve"> Calc!G$2677</f>
        <v>£m</v>
      </c>
      <c r="H245" s="6"/>
      <c r="I245" s="6"/>
      <c r="J245" s="6"/>
      <c r="K245" s="6"/>
      <c r="L245" s="6"/>
      <c r="M245" s="6"/>
      <c r="N245" s="6"/>
      <c r="O245" s="6"/>
      <c r="P245" s="6"/>
      <c r="Q245" s="6"/>
      <c r="R245" s="6"/>
      <c r="S245" s="6"/>
      <c r="T245" s="6"/>
      <c r="U245" s="6"/>
      <c r="V245" s="6"/>
      <c r="W245" s="6"/>
    </row>
    <row r="246" spans="3:23" x14ac:dyDescent="0.2">
      <c r="E246" s="6" t="str">
        <f xml:space="preserve"> Calc!E$2678</f>
        <v xml:space="preserve">Ofwat - Unprofiled post financeability adjustments not eligible for tax uplift - real (2027-28 CPIH FYA prices) (ADDN2) </v>
      </c>
      <c r="F246" s="6">
        <f xml:space="preserve"> Calc!$F$2678</f>
        <v>0</v>
      </c>
      <c r="G246" s="6" t="str">
        <f xml:space="preserve"> Calc!G$2678</f>
        <v>£m</v>
      </c>
      <c r="H246" s="6"/>
      <c r="I246" s="6"/>
      <c r="J246" s="6"/>
      <c r="K246" s="6"/>
      <c r="L246" s="6"/>
      <c r="M246" s="6"/>
      <c r="N246" s="6"/>
      <c r="O246" s="6"/>
      <c r="P246" s="6"/>
      <c r="Q246" s="6"/>
      <c r="R246" s="6"/>
      <c r="S246" s="6"/>
      <c r="T246" s="6"/>
      <c r="U246" s="6"/>
      <c r="V246" s="6"/>
      <c r="W246" s="6"/>
    </row>
    <row r="247" spans="3:23" x14ac:dyDescent="0.2">
      <c r="E247" s="6" t="str">
        <f xml:space="preserve"> Calc!E$2679</f>
        <v xml:space="preserve">Ofwat - Unprofiled post financeability adjustments not eligible for tax uplift - real (2027-28 CPIH FYA prices) (Residential retail) </v>
      </c>
      <c r="F247" s="6">
        <f xml:space="preserve"> Calc!$F$2679</f>
        <v>0</v>
      </c>
      <c r="G247" s="6" t="str">
        <f xml:space="preserve"> Calc!G$2679</f>
        <v>£m</v>
      </c>
      <c r="H247" s="6"/>
      <c r="I247" s="6"/>
      <c r="J247" s="6"/>
      <c r="K247" s="6"/>
      <c r="L247" s="6"/>
      <c r="M247" s="6"/>
      <c r="N247" s="6"/>
      <c r="O247" s="6"/>
      <c r="P247" s="6"/>
      <c r="Q247" s="6"/>
      <c r="R247" s="6"/>
      <c r="S247" s="6"/>
      <c r="T247" s="6"/>
      <c r="U247" s="6"/>
      <c r="V247" s="6"/>
      <c r="W247" s="6"/>
    </row>
    <row r="248" spans="3:23" x14ac:dyDescent="0.2">
      <c r="E248" s="6" t="str">
        <f xml:space="preserve"> Calc!E$2680</f>
        <v xml:space="preserve">Ofwat - Unprofiled post financeability adjustments not eligible for tax uplift - real (2027-28 CPIH FYA prices) (Business retail) </v>
      </c>
      <c r="F248" s="6">
        <f xml:space="preserve"> Calc!$F$2680</f>
        <v>0</v>
      </c>
      <c r="G248" s="6" t="str">
        <f xml:space="preserve"> Calc!G$2680</f>
        <v>£m</v>
      </c>
      <c r="H248" s="6"/>
      <c r="I248" s="6"/>
      <c r="J248" s="6"/>
      <c r="K248" s="6"/>
      <c r="L248" s="6"/>
      <c r="M248" s="6"/>
      <c r="N248" s="6"/>
      <c r="O248" s="6"/>
      <c r="P248" s="6"/>
      <c r="Q248" s="6"/>
      <c r="R248" s="6"/>
      <c r="S248" s="6"/>
      <c r="T248" s="6"/>
      <c r="U248" s="6"/>
      <c r="V248" s="6"/>
      <c r="W248" s="6"/>
    </row>
    <row r="249" spans="3:23" x14ac:dyDescent="0.2">
      <c r="C249" s="26" t="s">
        <v>786</v>
      </c>
    </row>
    <row r="250" spans="3:23" x14ac:dyDescent="0.2">
      <c r="E250" s="6" t="str">
        <f xml:space="preserve"> Calc!E$2273</f>
        <v>Ofwat - Unprofiled - Residential retail revenue adjustment - real (2027-28 CPIH FYA prices)</v>
      </c>
      <c r="F250" s="6">
        <f xml:space="preserve"> Calc!$F$2273</f>
        <v>0</v>
      </c>
      <c r="G250" s="6" t="str">
        <f xml:space="preserve"> Calc!G$2273</f>
        <v>£m</v>
      </c>
      <c r="H250" s="6"/>
      <c r="I250" s="6"/>
      <c r="J250" s="6"/>
      <c r="K250" s="6"/>
      <c r="L250" s="6"/>
      <c r="M250" s="6"/>
      <c r="N250" s="6"/>
      <c r="O250" s="6"/>
      <c r="P250" s="6"/>
      <c r="Q250" s="6"/>
      <c r="R250" s="6"/>
      <c r="S250" s="6"/>
      <c r="T250" s="6"/>
      <c r="U250" s="6"/>
      <c r="V250" s="6"/>
      <c r="W250" s="6"/>
    </row>
    <row r="251" spans="3:23" x14ac:dyDescent="0.2">
      <c r="E251" s="6" t="str">
        <f xml:space="preserve"> Calc!E$2297</f>
        <v>Ofwat - Unprofiled - Business retail revenue adjustment - real (2027-28 CPIH FYA prices)</v>
      </c>
      <c r="F251" s="6">
        <f xml:space="preserve"> Calc!$F$2297</f>
        <v>0</v>
      </c>
      <c r="G251" s="6" t="str">
        <f xml:space="preserve"> Calc!G$2297</f>
        <v>£m</v>
      </c>
      <c r="H251" s="6"/>
      <c r="I251" s="6"/>
      <c r="J251" s="6"/>
      <c r="K251" s="6"/>
      <c r="L251" s="6"/>
      <c r="M251" s="6"/>
      <c r="N251" s="6"/>
      <c r="O251" s="6"/>
      <c r="P251" s="6"/>
      <c r="Q251" s="6"/>
      <c r="R251" s="6"/>
      <c r="S251" s="6"/>
      <c r="T251" s="6"/>
      <c r="U251" s="6"/>
      <c r="V251" s="6"/>
      <c r="W251" s="6"/>
    </row>
    <row r="252" spans="3:23" x14ac:dyDescent="0.2">
      <c r="C252" s="26" t="s">
        <v>786</v>
      </c>
    </row>
    <row r="253" spans="3:23" x14ac:dyDescent="0.2">
      <c r="C253" s="26" t="s">
        <v>1970</v>
      </c>
    </row>
    <row r="254" spans="3:23" x14ac:dyDescent="0.2">
      <c r="C254" s="26" t="s">
        <v>786</v>
      </c>
    </row>
    <row r="255" spans="3:23" x14ac:dyDescent="0.2">
      <c r="E255" s="6" t="str">
        <f xml:space="preserve"> Profiling!E$642</f>
        <v xml:space="preserve">Ofwat - Post financeability adjustments eligible for tax uplift - real (WR) </v>
      </c>
      <c r="F255" s="6">
        <f xml:space="preserve"> Profiling!F$642</f>
        <v>0</v>
      </c>
      <c r="G255" s="6" t="str">
        <f xml:space="preserve"> Profiling!G$642</f>
        <v>£m</v>
      </c>
      <c r="H255" s="6">
        <f xml:space="preserve"> Profiling!H$642</f>
        <v>0</v>
      </c>
      <c r="I255" s="6">
        <f xml:space="preserve"> Profiling!I$642</f>
        <v>0</v>
      </c>
      <c r="J255" s="6">
        <f xml:space="preserve"> Profiling!J$642</f>
        <v>0</v>
      </c>
      <c r="K255" s="6">
        <f xml:space="preserve"> Profiling!K$642</f>
        <v>0</v>
      </c>
      <c r="L255" s="6">
        <f xml:space="preserve"> Profiling!L$642</f>
        <v>0</v>
      </c>
      <c r="M255" s="6">
        <f xml:space="preserve"> Profiling!M$642</f>
        <v>0</v>
      </c>
      <c r="N255" s="6">
        <f xml:space="preserve"> Profiling!N$642</f>
        <v>0</v>
      </c>
      <c r="O255" s="6">
        <f xml:space="preserve"> Profiling!O$642</f>
        <v>0</v>
      </c>
      <c r="P255" s="6">
        <f xml:space="preserve"> Profiling!P$642</f>
        <v>0</v>
      </c>
      <c r="Q255" s="6">
        <f xml:space="preserve"> Profiling!Q$642</f>
        <v>0</v>
      </c>
      <c r="R255" s="6">
        <f xml:space="preserve"> Profiling!R$642</f>
        <v>0</v>
      </c>
      <c r="S255" s="6">
        <f xml:space="preserve"> Profiling!S$642</f>
        <v>0</v>
      </c>
      <c r="T255" s="6">
        <f xml:space="preserve"> Profiling!T$642</f>
        <v>0</v>
      </c>
      <c r="U255" s="6">
        <f xml:space="preserve"> Profiling!U$642</f>
        <v>0</v>
      </c>
      <c r="V255" s="6">
        <f xml:space="preserve"> Profiling!V$642</f>
        <v>0</v>
      </c>
      <c r="W255" s="6">
        <f xml:space="preserve"> Profiling!W$642</f>
        <v>0</v>
      </c>
    </row>
    <row r="256" spans="3:23" x14ac:dyDescent="0.2">
      <c r="E256" s="6" t="str">
        <f xml:space="preserve"> Profiling!E$643</f>
        <v xml:space="preserve">Ofwat - Post financeability adjustments eligible for tax uplift - real (WN) </v>
      </c>
      <c r="F256" s="6">
        <f xml:space="preserve"> Profiling!F$643</f>
        <v>0</v>
      </c>
      <c r="G256" s="6" t="str">
        <f xml:space="preserve"> Profiling!G$643</f>
        <v>£m</v>
      </c>
      <c r="H256" s="6">
        <f xml:space="preserve"> Profiling!H$643</f>
        <v>0</v>
      </c>
      <c r="I256" s="6">
        <f xml:space="preserve"> Profiling!I$643</f>
        <v>0</v>
      </c>
      <c r="J256" s="6">
        <f xml:space="preserve"> Profiling!J$643</f>
        <v>0</v>
      </c>
      <c r="K256" s="6">
        <f xml:space="preserve"> Profiling!K$643</f>
        <v>0</v>
      </c>
      <c r="L256" s="6">
        <f xml:space="preserve"> Profiling!L$643</f>
        <v>0</v>
      </c>
      <c r="M256" s="6">
        <f xml:space="preserve"> Profiling!M$643</f>
        <v>0</v>
      </c>
      <c r="N256" s="6">
        <f xml:space="preserve"> Profiling!N$643</f>
        <v>0</v>
      </c>
      <c r="O256" s="6">
        <f xml:space="preserve"> Profiling!O$643</f>
        <v>0</v>
      </c>
      <c r="P256" s="6">
        <f xml:space="preserve"> Profiling!P$643</f>
        <v>0</v>
      </c>
      <c r="Q256" s="6">
        <f xml:space="preserve"> Profiling!Q$643</f>
        <v>0</v>
      </c>
      <c r="R256" s="6">
        <f xml:space="preserve"> Profiling!R$643</f>
        <v>0</v>
      </c>
      <c r="S256" s="6">
        <f xml:space="preserve"> Profiling!S$643</f>
        <v>0</v>
      </c>
      <c r="T256" s="6">
        <f xml:space="preserve"> Profiling!T$643</f>
        <v>0</v>
      </c>
      <c r="U256" s="6">
        <f xml:space="preserve"> Profiling!U$643</f>
        <v>0</v>
      </c>
      <c r="V256" s="6">
        <f xml:space="preserve"> Profiling!V$643</f>
        <v>0</v>
      </c>
      <c r="W256" s="6">
        <f xml:space="preserve"> Profiling!W$643</f>
        <v>0</v>
      </c>
    </row>
    <row r="257" spans="3:23" x14ac:dyDescent="0.2">
      <c r="E257" s="6" t="str">
        <f xml:space="preserve"> Profiling!E$644</f>
        <v xml:space="preserve">Ofwat - Post financeability adjustments eligible for tax uplift - real (WWN) </v>
      </c>
      <c r="F257" s="6">
        <f xml:space="preserve"> Profiling!F$644</f>
        <v>0</v>
      </c>
      <c r="G257" s="6" t="str">
        <f xml:space="preserve"> Profiling!G$644</f>
        <v>£m</v>
      </c>
      <c r="H257" s="6">
        <f xml:space="preserve"> Profiling!H$644</f>
        <v>0</v>
      </c>
      <c r="I257" s="6">
        <f xml:space="preserve"> Profiling!I$644</f>
        <v>0</v>
      </c>
      <c r="J257" s="6">
        <f xml:space="preserve"> Profiling!J$644</f>
        <v>0</v>
      </c>
      <c r="K257" s="6">
        <f xml:space="preserve"> Profiling!K$644</f>
        <v>0</v>
      </c>
      <c r="L257" s="6">
        <f xml:space="preserve"> Profiling!L$644</f>
        <v>0</v>
      </c>
      <c r="M257" s="6">
        <f xml:space="preserve"> Profiling!M$644</f>
        <v>0</v>
      </c>
      <c r="N257" s="6">
        <f xml:space="preserve"> Profiling!N$644</f>
        <v>0</v>
      </c>
      <c r="O257" s="6">
        <f xml:space="preserve"> Profiling!O$644</f>
        <v>0</v>
      </c>
      <c r="P257" s="6">
        <f xml:space="preserve"> Profiling!P$644</f>
        <v>0</v>
      </c>
      <c r="Q257" s="6">
        <f xml:space="preserve"> Profiling!Q$644</f>
        <v>0</v>
      </c>
      <c r="R257" s="6">
        <f xml:space="preserve"> Profiling!R$644</f>
        <v>0</v>
      </c>
      <c r="S257" s="6">
        <f xml:space="preserve"> Profiling!S$644</f>
        <v>0</v>
      </c>
      <c r="T257" s="6">
        <f xml:space="preserve"> Profiling!T$644</f>
        <v>0</v>
      </c>
      <c r="U257" s="6">
        <f xml:space="preserve"> Profiling!U$644</f>
        <v>0</v>
      </c>
      <c r="V257" s="6">
        <f xml:space="preserve"> Profiling!V$644</f>
        <v>0</v>
      </c>
      <c r="W257" s="6">
        <f xml:space="preserve"> Profiling!W$644</f>
        <v>0</v>
      </c>
    </row>
    <row r="258" spans="3:23" x14ac:dyDescent="0.2">
      <c r="E258" s="6" t="str">
        <f xml:space="preserve"> Profiling!E$645</f>
        <v xml:space="preserve">Ofwat - Post financeability adjustments eligible for tax uplift - real (BR) </v>
      </c>
      <c r="F258" s="6">
        <f xml:space="preserve"> Profiling!F$645</f>
        <v>0</v>
      </c>
      <c r="G258" s="6" t="str">
        <f xml:space="preserve"> Profiling!G$645</f>
        <v>£m</v>
      </c>
      <c r="H258" s="6">
        <f xml:space="preserve"> Profiling!H$645</f>
        <v>0</v>
      </c>
      <c r="I258" s="6">
        <f xml:space="preserve"> Profiling!I$645</f>
        <v>0</v>
      </c>
      <c r="J258" s="6">
        <f xml:space="preserve"> Profiling!J$645</f>
        <v>0</v>
      </c>
      <c r="K258" s="6">
        <f xml:space="preserve"> Profiling!K$645</f>
        <v>0</v>
      </c>
      <c r="L258" s="6">
        <f xml:space="preserve"> Profiling!L$645</f>
        <v>0</v>
      </c>
      <c r="M258" s="6">
        <f xml:space="preserve"> Profiling!M$645</f>
        <v>0</v>
      </c>
      <c r="N258" s="6">
        <f xml:space="preserve"> Profiling!N$645</f>
        <v>0</v>
      </c>
      <c r="O258" s="6">
        <f xml:space="preserve"> Profiling!O$645</f>
        <v>0</v>
      </c>
      <c r="P258" s="6">
        <f xml:space="preserve"> Profiling!P$645</f>
        <v>0</v>
      </c>
      <c r="Q258" s="6">
        <f xml:space="preserve"> Profiling!Q$645</f>
        <v>0</v>
      </c>
      <c r="R258" s="6">
        <f xml:space="preserve"> Profiling!R$645</f>
        <v>0</v>
      </c>
      <c r="S258" s="6">
        <f xml:space="preserve"> Profiling!S$645</f>
        <v>0</v>
      </c>
      <c r="T258" s="6">
        <f xml:space="preserve"> Profiling!T$645</f>
        <v>0</v>
      </c>
      <c r="U258" s="6">
        <f xml:space="preserve"> Profiling!U$645</f>
        <v>0</v>
      </c>
      <c r="V258" s="6">
        <f xml:space="preserve"> Profiling!V$645</f>
        <v>0</v>
      </c>
      <c r="W258" s="6">
        <f xml:space="preserve"> Profiling!W$645</f>
        <v>0</v>
      </c>
    </row>
    <row r="259" spans="3:23" x14ac:dyDescent="0.2">
      <c r="E259" s="6" t="str">
        <f xml:space="preserve"> Profiling!E$646</f>
        <v xml:space="preserve">Ofwat - Post financeability adjustments eligible for tax uplift - real (ADDN1) </v>
      </c>
      <c r="F259" s="6">
        <f xml:space="preserve"> Profiling!F$646</f>
        <v>0</v>
      </c>
      <c r="G259" s="6" t="str">
        <f xml:space="preserve"> Profiling!G$646</f>
        <v>£m</v>
      </c>
      <c r="H259" s="6">
        <f xml:space="preserve"> Profiling!H$646</f>
        <v>0</v>
      </c>
      <c r="I259" s="6">
        <f xml:space="preserve"> Profiling!I$646</f>
        <v>0</v>
      </c>
      <c r="J259" s="6">
        <f xml:space="preserve"> Profiling!J$646</f>
        <v>0</v>
      </c>
      <c r="K259" s="6">
        <f xml:space="preserve"> Profiling!K$646</f>
        <v>0</v>
      </c>
      <c r="L259" s="6">
        <f xml:space="preserve"> Profiling!L$646</f>
        <v>0</v>
      </c>
      <c r="M259" s="6">
        <f xml:space="preserve"> Profiling!M$646</f>
        <v>0</v>
      </c>
      <c r="N259" s="6">
        <f xml:space="preserve"> Profiling!N$646</f>
        <v>0</v>
      </c>
      <c r="O259" s="6">
        <f xml:space="preserve"> Profiling!O$646</f>
        <v>0</v>
      </c>
      <c r="P259" s="6">
        <f xml:space="preserve"> Profiling!P$646</f>
        <v>0</v>
      </c>
      <c r="Q259" s="6">
        <f xml:space="preserve"> Profiling!Q$646</f>
        <v>0</v>
      </c>
      <c r="R259" s="6">
        <f xml:space="preserve"> Profiling!R$646</f>
        <v>0</v>
      </c>
      <c r="S259" s="6">
        <f xml:space="preserve"> Profiling!S$646</f>
        <v>0</v>
      </c>
      <c r="T259" s="6">
        <f xml:space="preserve"> Profiling!T$646</f>
        <v>0</v>
      </c>
      <c r="U259" s="6">
        <f xml:space="preserve"> Profiling!U$646</f>
        <v>0</v>
      </c>
      <c r="V259" s="6">
        <f xml:space="preserve"> Profiling!V$646</f>
        <v>0</v>
      </c>
      <c r="W259" s="6">
        <f xml:space="preserve"> Profiling!W$646</f>
        <v>0</v>
      </c>
    </row>
    <row r="260" spans="3:23" x14ac:dyDescent="0.2">
      <c r="E260" s="6" t="str">
        <f xml:space="preserve"> Profiling!E$647</f>
        <v xml:space="preserve">Ofwat - Post financeability adjustments eligible for tax uplift - real (ADDN2) </v>
      </c>
      <c r="F260" s="6">
        <f xml:space="preserve"> Profiling!F$647</f>
        <v>0</v>
      </c>
      <c r="G260" s="6" t="str">
        <f xml:space="preserve"> Profiling!G$647</f>
        <v>£m</v>
      </c>
      <c r="H260" s="6">
        <f xml:space="preserve"> Profiling!H$647</f>
        <v>0</v>
      </c>
      <c r="I260" s="6">
        <f xml:space="preserve"> Profiling!I$647</f>
        <v>0</v>
      </c>
      <c r="J260" s="6">
        <f xml:space="preserve"> Profiling!J$647</f>
        <v>0</v>
      </c>
      <c r="K260" s="6">
        <f xml:space="preserve"> Profiling!K$647</f>
        <v>0</v>
      </c>
      <c r="L260" s="6">
        <f xml:space="preserve"> Profiling!L$647</f>
        <v>0</v>
      </c>
      <c r="M260" s="6">
        <f xml:space="preserve"> Profiling!M$647</f>
        <v>0</v>
      </c>
      <c r="N260" s="6">
        <f xml:space="preserve"> Profiling!N$647</f>
        <v>0</v>
      </c>
      <c r="O260" s="6">
        <f xml:space="preserve"> Profiling!O$647</f>
        <v>0</v>
      </c>
      <c r="P260" s="6">
        <f xml:space="preserve"> Profiling!P$647</f>
        <v>0</v>
      </c>
      <c r="Q260" s="6">
        <f xml:space="preserve"> Profiling!Q$647</f>
        <v>0</v>
      </c>
      <c r="R260" s="6">
        <f xml:space="preserve"> Profiling!R$647</f>
        <v>0</v>
      </c>
      <c r="S260" s="6">
        <f xml:space="preserve"> Profiling!S$647</f>
        <v>0</v>
      </c>
      <c r="T260" s="6">
        <f xml:space="preserve"> Profiling!T$647</f>
        <v>0</v>
      </c>
      <c r="U260" s="6">
        <f xml:space="preserve"> Profiling!U$647</f>
        <v>0</v>
      </c>
      <c r="V260" s="6">
        <f xml:space="preserve"> Profiling!V$647</f>
        <v>0</v>
      </c>
      <c r="W260" s="6">
        <f xml:space="preserve"> Profiling!W$647</f>
        <v>0</v>
      </c>
    </row>
    <row r="261" spans="3:23" x14ac:dyDescent="0.2">
      <c r="E261" s="6" t="str">
        <f xml:space="preserve"> Profiling!E$648</f>
        <v xml:space="preserve">Ofwat - Post financeability adjustments eligible for tax uplift - real (Residential retail) </v>
      </c>
      <c r="F261" s="6">
        <f xml:space="preserve"> Profiling!F$648</f>
        <v>0</v>
      </c>
      <c r="G261" s="6" t="str">
        <f xml:space="preserve"> Profiling!G$648</f>
        <v>£m</v>
      </c>
      <c r="H261" s="6">
        <f xml:space="preserve"> Profiling!H$648</f>
        <v>0</v>
      </c>
      <c r="I261" s="6">
        <f xml:space="preserve"> Profiling!I$648</f>
        <v>0</v>
      </c>
      <c r="J261" s="6">
        <f xml:space="preserve"> Profiling!J$648</f>
        <v>0</v>
      </c>
      <c r="K261" s="6">
        <f xml:space="preserve"> Profiling!K$648</f>
        <v>0</v>
      </c>
      <c r="L261" s="6">
        <f xml:space="preserve"> Profiling!L$648</f>
        <v>0</v>
      </c>
      <c r="M261" s="6">
        <f xml:space="preserve"> Profiling!M$648</f>
        <v>0</v>
      </c>
      <c r="N261" s="6">
        <f xml:space="preserve"> Profiling!N$648</f>
        <v>0</v>
      </c>
      <c r="O261" s="6">
        <f xml:space="preserve"> Profiling!O$648</f>
        <v>0</v>
      </c>
      <c r="P261" s="6">
        <f xml:space="preserve"> Profiling!P$648</f>
        <v>0</v>
      </c>
      <c r="Q261" s="6">
        <f xml:space="preserve"> Profiling!Q$648</f>
        <v>0</v>
      </c>
      <c r="R261" s="6">
        <f xml:space="preserve"> Profiling!R$648</f>
        <v>0</v>
      </c>
      <c r="S261" s="6">
        <f xml:space="preserve"> Profiling!S$648</f>
        <v>0</v>
      </c>
      <c r="T261" s="6">
        <f xml:space="preserve"> Profiling!T$648</f>
        <v>0</v>
      </c>
      <c r="U261" s="6">
        <f xml:space="preserve"> Profiling!U$648</f>
        <v>0</v>
      </c>
      <c r="V261" s="6">
        <f xml:space="preserve"> Profiling!V$648</f>
        <v>0</v>
      </c>
      <c r="W261" s="6">
        <f xml:space="preserve"> Profiling!W$648</f>
        <v>0</v>
      </c>
    </row>
    <row r="262" spans="3:23" x14ac:dyDescent="0.2">
      <c r="E262" s="6" t="str">
        <f xml:space="preserve"> Profiling!E$649</f>
        <v xml:space="preserve">Ofwat - Post financeability adjustments eligible for tax uplift - real (Business retail) </v>
      </c>
      <c r="F262" s="6">
        <f xml:space="preserve"> Profiling!F$649</f>
        <v>0</v>
      </c>
      <c r="G262" s="6" t="str">
        <f xml:space="preserve"> Profiling!G$649</f>
        <v>£m</v>
      </c>
      <c r="H262" s="6">
        <f xml:space="preserve"> Profiling!H$649</f>
        <v>0</v>
      </c>
      <c r="I262" s="6">
        <f xml:space="preserve"> Profiling!I$649</f>
        <v>0</v>
      </c>
      <c r="J262" s="6">
        <f xml:space="preserve"> Profiling!J$649</f>
        <v>0</v>
      </c>
      <c r="K262" s="6">
        <f xml:space="preserve"> Profiling!K$649</f>
        <v>0</v>
      </c>
      <c r="L262" s="6">
        <f xml:space="preserve"> Profiling!L$649</f>
        <v>0</v>
      </c>
      <c r="M262" s="6">
        <f xml:space="preserve"> Profiling!M$649</f>
        <v>0</v>
      </c>
      <c r="N262" s="6">
        <f xml:space="preserve"> Profiling!N$649</f>
        <v>0</v>
      </c>
      <c r="O262" s="6">
        <f xml:space="preserve"> Profiling!O$649</f>
        <v>0</v>
      </c>
      <c r="P262" s="6">
        <f xml:space="preserve"> Profiling!P$649</f>
        <v>0</v>
      </c>
      <c r="Q262" s="6">
        <f xml:space="preserve"> Profiling!Q$649</f>
        <v>0</v>
      </c>
      <c r="R262" s="6">
        <f xml:space="preserve"> Profiling!R$649</f>
        <v>0</v>
      </c>
      <c r="S262" s="6">
        <f xml:space="preserve"> Profiling!S$649</f>
        <v>0</v>
      </c>
      <c r="T262" s="6">
        <f xml:space="preserve"> Profiling!T$649</f>
        <v>0</v>
      </c>
      <c r="U262" s="6">
        <f xml:space="preserve"> Profiling!U$649</f>
        <v>0</v>
      </c>
      <c r="V262" s="6">
        <f xml:space="preserve"> Profiling!V$649</f>
        <v>0</v>
      </c>
      <c r="W262" s="6">
        <f xml:space="preserve"> Profiling!W$649</f>
        <v>0</v>
      </c>
    </row>
    <row r="263" spans="3:23" x14ac:dyDescent="0.2">
      <c r="C263" s="26" t="s">
        <v>786</v>
      </c>
    </row>
    <row r="264" spans="3:23" x14ac:dyDescent="0.2">
      <c r="E264" s="6" t="str">
        <f xml:space="preserve"> Profiling!E$677</f>
        <v xml:space="preserve">Ofwat - Post financeability adjustments not eligible for tax uplift - real (WR) </v>
      </c>
      <c r="F264" s="6">
        <f xml:space="preserve"> Profiling!F$677</f>
        <v>0</v>
      </c>
      <c r="G264" s="6" t="str">
        <f xml:space="preserve"> Profiling!G$677</f>
        <v>£m</v>
      </c>
      <c r="H264" s="6">
        <f xml:space="preserve"> Profiling!H$677</f>
        <v>0</v>
      </c>
      <c r="I264" s="6">
        <f xml:space="preserve"> Profiling!I$677</f>
        <v>0</v>
      </c>
      <c r="J264" s="6">
        <f xml:space="preserve"> Profiling!J$677</f>
        <v>0</v>
      </c>
      <c r="K264" s="6">
        <f xml:space="preserve"> Profiling!K$677</f>
        <v>0</v>
      </c>
      <c r="L264" s="6">
        <f xml:space="preserve"> Profiling!L$677</f>
        <v>0</v>
      </c>
      <c r="M264" s="6">
        <f xml:space="preserve"> Profiling!M$677</f>
        <v>0</v>
      </c>
      <c r="N264" s="6">
        <f xml:space="preserve"> Profiling!N$677</f>
        <v>0</v>
      </c>
      <c r="O264" s="6">
        <f xml:space="preserve"> Profiling!O$677</f>
        <v>0</v>
      </c>
      <c r="P264" s="6">
        <f xml:space="preserve"> Profiling!P$677</f>
        <v>0</v>
      </c>
      <c r="Q264" s="6">
        <f xml:space="preserve"> Profiling!Q$677</f>
        <v>0</v>
      </c>
      <c r="R264" s="6">
        <f xml:space="preserve"> Profiling!R$677</f>
        <v>0</v>
      </c>
      <c r="S264" s="6">
        <f xml:space="preserve"> Profiling!S$677</f>
        <v>0</v>
      </c>
      <c r="T264" s="6">
        <f xml:space="preserve"> Profiling!T$677</f>
        <v>0</v>
      </c>
      <c r="U264" s="6">
        <f xml:space="preserve"> Profiling!U$677</f>
        <v>0</v>
      </c>
      <c r="V264" s="6">
        <f xml:space="preserve"> Profiling!V$677</f>
        <v>0</v>
      </c>
      <c r="W264" s="6">
        <f xml:space="preserve"> Profiling!W$677</f>
        <v>0</v>
      </c>
    </row>
    <row r="265" spans="3:23" x14ac:dyDescent="0.2">
      <c r="E265" s="6" t="str">
        <f xml:space="preserve"> Profiling!E$678</f>
        <v xml:space="preserve">Ofwat - Post financeability adjustments not eligible for tax uplift - real (WN) </v>
      </c>
      <c r="F265" s="6">
        <f xml:space="preserve"> Profiling!F$678</f>
        <v>0</v>
      </c>
      <c r="G265" s="6" t="str">
        <f xml:space="preserve"> Profiling!G$678</f>
        <v>£m</v>
      </c>
      <c r="H265" s="6">
        <f xml:space="preserve"> Profiling!H$678</f>
        <v>0</v>
      </c>
      <c r="I265" s="6">
        <f xml:space="preserve"> Profiling!I$678</f>
        <v>0</v>
      </c>
      <c r="J265" s="6">
        <f xml:space="preserve"> Profiling!J$678</f>
        <v>0</v>
      </c>
      <c r="K265" s="6">
        <f xml:space="preserve"> Profiling!K$678</f>
        <v>0</v>
      </c>
      <c r="L265" s="6">
        <f xml:space="preserve"> Profiling!L$678</f>
        <v>0</v>
      </c>
      <c r="M265" s="6">
        <f xml:space="preserve"> Profiling!M$678</f>
        <v>0</v>
      </c>
      <c r="N265" s="6">
        <f xml:space="preserve"> Profiling!N$678</f>
        <v>0</v>
      </c>
      <c r="O265" s="6">
        <f xml:space="preserve"> Profiling!O$678</f>
        <v>0</v>
      </c>
      <c r="P265" s="6">
        <f xml:space="preserve"> Profiling!P$678</f>
        <v>0</v>
      </c>
      <c r="Q265" s="6">
        <f xml:space="preserve"> Profiling!Q$678</f>
        <v>0</v>
      </c>
      <c r="R265" s="6">
        <f xml:space="preserve"> Profiling!R$678</f>
        <v>0</v>
      </c>
      <c r="S265" s="6">
        <f xml:space="preserve"> Profiling!S$678</f>
        <v>0</v>
      </c>
      <c r="T265" s="6">
        <f xml:space="preserve"> Profiling!T$678</f>
        <v>0</v>
      </c>
      <c r="U265" s="6">
        <f xml:space="preserve"> Profiling!U$678</f>
        <v>0</v>
      </c>
      <c r="V265" s="6">
        <f xml:space="preserve"> Profiling!V$678</f>
        <v>0</v>
      </c>
      <c r="W265" s="6">
        <f xml:space="preserve"> Profiling!W$678</f>
        <v>0</v>
      </c>
    </row>
    <row r="266" spans="3:23" x14ac:dyDescent="0.2">
      <c r="E266" s="6" t="str">
        <f xml:space="preserve"> Profiling!E$679</f>
        <v xml:space="preserve">Ofwat - Post financeability adjustments not eligible for tax uplift - real (WWN) </v>
      </c>
      <c r="F266" s="6">
        <f xml:space="preserve"> Profiling!F$679</f>
        <v>0</v>
      </c>
      <c r="G266" s="6" t="str">
        <f xml:space="preserve"> Profiling!G$679</f>
        <v>£m</v>
      </c>
      <c r="H266" s="6">
        <f xml:space="preserve"> Profiling!H$679</f>
        <v>0</v>
      </c>
      <c r="I266" s="6">
        <f xml:space="preserve"> Profiling!I$679</f>
        <v>0</v>
      </c>
      <c r="J266" s="6">
        <f xml:space="preserve"> Profiling!J$679</f>
        <v>0</v>
      </c>
      <c r="K266" s="6">
        <f xml:space="preserve"> Profiling!K$679</f>
        <v>0</v>
      </c>
      <c r="L266" s="6">
        <f xml:space="preserve"> Profiling!L$679</f>
        <v>0</v>
      </c>
      <c r="M266" s="6">
        <f xml:space="preserve"> Profiling!M$679</f>
        <v>0</v>
      </c>
      <c r="N266" s="6">
        <f xml:space="preserve"> Profiling!N$679</f>
        <v>0</v>
      </c>
      <c r="O266" s="6">
        <f xml:space="preserve"> Profiling!O$679</f>
        <v>0</v>
      </c>
      <c r="P266" s="6">
        <f xml:space="preserve"> Profiling!P$679</f>
        <v>0</v>
      </c>
      <c r="Q266" s="6">
        <f xml:space="preserve"> Profiling!Q$679</f>
        <v>0</v>
      </c>
      <c r="R266" s="6">
        <f xml:space="preserve"> Profiling!R$679</f>
        <v>0</v>
      </c>
      <c r="S266" s="6">
        <f xml:space="preserve"> Profiling!S$679</f>
        <v>0</v>
      </c>
      <c r="T266" s="6">
        <f xml:space="preserve"> Profiling!T$679</f>
        <v>0</v>
      </c>
      <c r="U266" s="6">
        <f xml:space="preserve"> Profiling!U$679</f>
        <v>0</v>
      </c>
      <c r="V266" s="6">
        <f xml:space="preserve"> Profiling!V$679</f>
        <v>0</v>
      </c>
      <c r="W266" s="6">
        <f xml:space="preserve"> Profiling!W$679</f>
        <v>0</v>
      </c>
    </row>
    <row r="267" spans="3:23" x14ac:dyDescent="0.2">
      <c r="E267" s="6" t="str">
        <f xml:space="preserve"> Profiling!E$680</f>
        <v xml:space="preserve">Ofwat - Post financeability adjustments not eligible for tax uplift - real (BR) </v>
      </c>
      <c r="F267" s="6">
        <f xml:space="preserve"> Profiling!F$680</f>
        <v>0</v>
      </c>
      <c r="G267" s="6" t="str">
        <f xml:space="preserve"> Profiling!G$680</f>
        <v>£m</v>
      </c>
      <c r="H267" s="6">
        <f xml:space="preserve"> Profiling!H$680</f>
        <v>0</v>
      </c>
      <c r="I267" s="6">
        <f xml:space="preserve"> Profiling!I$680</f>
        <v>0</v>
      </c>
      <c r="J267" s="6">
        <f xml:space="preserve"> Profiling!J$680</f>
        <v>0</v>
      </c>
      <c r="K267" s="6">
        <f xml:space="preserve"> Profiling!K$680</f>
        <v>0</v>
      </c>
      <c r="L267" s="6">
        <f xml:space="preserve"> Profiling!L$680</f>
        <v>0</v>
      </c>
      <c r="M267" s="6">
        <f xml:space="preserve"> Profiling!M$680</f>
        <v>0</v>
      </c>
      <c r="N267" s="6">
        <f xml:space="preserve"> Profiling!N$680</f>
        <v>0</v>
      </c>
      <c r="O267" s="6">
        <f xml:space="preserve"> Profiling!O$680</f>
        <v>0</v>
      </c>
      <c r="P267" s="6">
        <f xml:space="preserve"> Profiling!P$680</f>
        <v>0</v>
      </c>
      <c r="Q267" s="6">
        <f xml:space="preserve"> Profiling!Q$680</f>
        <v>0</v>
      </c>
      <c r="R267" s="6">
        <f xml:space="preserve"> Profiling!R$680</f>
        <v>0</v>
      </c>
      <c r="S267" s="6">
        <f xml:space="preserve"> Profiling!S$680</f>
        <v>0</v>
      </c>
      <c r="T267" s="6">
        <f xml:space="preserve"> Profiling!T$680</f>
        <v>0</v>
      </c>
      <c r="U267" s="6">
        <f xml:space="preserve"> Profiling!U$680</f>
        <v>0</v>
      </c>
      <c r="V267" s="6">
        <f xml:space="preserve"> Profiling!V$680</f>
        <v>0</v>
      </c>
      <c r="W267" s="6">
        <f xml:space="preserve"> Profiling!W$680</f>
        <v>0</v>
      </c>
    </row>
    <row r="268" spans="3:23" x14ac:dyDescent="0.2">
      <c r="E268" s="6" t="str">
        <f xml:space="preserve"> Profiling!E$681</f>
        <v xml:space="preserve">Ofwat - Post financeability adjustments not eligible for tax uplift - real (ADDN1) </v>
      </c>
      <c r="F268" s="6">
        <f xml:space="preserve"> Profiling!F$681</f>
        <v>0</v>
      </c>
      <c r="G268" s="6" t="str">
        <f xml:space="preserve"> Profiling!G$681</f>
        <v>£m</v>
      </c>
      <c r="H268" s="6">
        <f xml:space="preserve"> Profiling!H$681</f>
        <v>0</v>
      </c>
      <c r="I268" s="6">
        <f xml:space="preserve"> Profiling!I$681</f>
        <v>0</v>
      </c>
      <c r="J268" s="6">
        <f xml:space="preserve"> Profiling!J$681</f>
        <v>0</v>
      </c>
      <c r="K268" s="6">
        <f xml:space="preserve"> Profiling!K$681</f>
        <v>0</v>
      </c>
      <c r="L268" s="6">
        <f xml:space="preserve"> Profiling!L$681</f>
        <v>0</v>
      </c>
      <c r="M268" s="6">
        <f xml:space="preserve"> Profiling!M$681</f>
        <v>0</v>
      </c>
      <c r="N268" s="6">
        <f xml:space="preserve"> Profiling!N$681</f>
        <v>0</v>
      </c>
      <c r="O268" s="6">
        <f xml:space="preserve"> Profiling!O$681</f>
        <v>0</v>
      </c>
      <c r="P268" s="6">
        <f xml:space="preserve"> Profiling!P$681</f>
        <v>0</v>
      </c>
      <c r="Q268" s="6">
        <f xml:space="preserve"> Profiling!Q$681</f>
        <v>0</v>
      </c>
      <c r="R268" s="6">
        <f xml:space="preserve"> Profiling!R$681</f>
        <v>0</v>
      </c>
      <c r="S268" s="6">
        <f xml:space="preserve"> Profiling!S$681</f>
        <v>0</v>
      </c>
      <c r="T268" s="6">
        <f xml:space="preserve"> Profiling!T$681</f>
        <v>0</v>
      </c>
      <c r="U268" s="6">
        <f xml:space="preserve"> Profiling!U$681</f>
        <v>0</v>
      </c>
      <c r="V268" s="6">
        <f xml:space="preserve"> Profiling!V$681</f>
        <v>0</v>
      </c>
      <c r="W268" s="6">
        <f xml:space="preserve"> Profiling!W$681</f>
        <v>0</v>
      </c>
    </row>
    <row r="269" spans="3:23" x14ac:dyDescent="0.2">
      <c r="E269" s="6" t="str">
        <f xml:space="preserve"> Profiling!E$682</f>
        <v xml:space="preserve">Ofwat - Post financeability adjustments not eligible for tax uplift - real (ADDN2) </v>
      </c>
      <c r="F269" s="6">
        <f xml:space="preserve"> Profiling!F$682</f>
        <v>0</v>
      </c>
      <c r="G269" s="6" t="str">
        <f xml:space="preserve"> Profiling!G$682</f>
        <v>£m</v>
      </c>
      <c r="H269" s="6">
        <f xml:space="preserve"> Profiling!H$682</f>
        <v>0</v>
      </c>
      <c r="I269" s="6">
        <f xml:space="preserve"> Profiling!I$682</f>
        <v>0</v>
      </c>
      <c r="J269" s="6">
        <f xml:space="preserve"> Profiling!J$682</f>
        <v>0</v>
      </c>
      <c r="K269" s="6">
        <f xml:space="preserve"> Profiling!K$682</f>
        <v>0</v>
      </c>
      <c r="L269" s="6">
        <f xml:space="preserve"> Profiling!L$682</f>
        <v>0</v>
      </c>
      <c r="M269" s="6">
        <f xml:space="preserve"> Profiling!M$682</f>
        <v>0</v>
      </c>
      <c r="N269" s="6">
        <f xml:space="preserve"> Profiling!N$682</f>
        <v>0</v>
      </c>
      <c r="O269" s="6">
        <f xml:space="preserve"> Profiling!O$682</f>
        <v>0</v>
      </c>
      <c r="P269" s="6">
        <f xml:space="preserve"> Profiling!P$682</f>
        <v>0</v>
      </c>
      <c r="Q269" s="6">
        <f xml:space="preserve"> Profiling!Q$682</f>
        <v>0</v>
      </c>
      <c r="R269" s="6">
        <f xml:space="preserve"> Profiling!R$682</f>
        <v>0</v>
      </c>
      <c r="S269" s="6">
        <f xml:space="preserve"> Profiling!S$682</f>
        <v>0</v>
      </c>
      <c r="T269" s="6">
        <f xml:space="preserve"> Profiling!T$682</f>
        <v>0</v>
      </c>
      <c r="U269" s="6">
        <f xml:space="preserve"> Profiling!U$682</f>
        <v>0</v>
      </c>
      <c r="V269" s="6">
        <f xml:space="preserve"> Profiling!V$682</f>
        <v>0</v>
      </c>
      <c r="W269" s="6">
        <f xml:space="preserve"> Profiling!W$682</f>
        <v>0</v>
      </c>
    </row>
    <row r="270" spans="3:23" x14ac:dyDescent="0.2">
      <c r="E270" s="6" t="str">
        <f xml:space="preserve"> Profiling!E$683</f>
        <v xml:space="preserve">Ofwat - Post financeability adjustments not eligible for tax uplift - real (Residential retail) </v>
      </c>
      <c r="F270" s="6">
        <f xml:space="preserve"> Profiling!F$683</f>
        <v>0</v>
      </c>
      <c r="G270" s="6" t="str">
        <f xml:space="preserve"> Profiling!G$683</f>
        <v>£m</v>
      </c>
      <c r="H270" s="6">
        <f xml:space="preserve"> Profiling!H$683</f>
        <v>0</v>
      </c>
      <c r="I270" s="6">
        <f xml:space="preserve"> Profiling!I$683</f>
        <v>0</v>
      </c>
      <c r="J270" s="6">
        <f xml:space="preserve"> Profiling!J$683</f>
        <v>0</v>
      </c>
      <c r="K270" s="6">
        <f xml:space="preserve"> Profiling!K$683</f>
        <v>0</v>
      </c>
      <c r="L270" s="6">
        <f xml:space="preserve"> Profiling!L$683</f>
        <v>0</v>
      </c>
      <c r="M270" s="6">
        <f xml:space="preserve"> Profiling!M$683</f>
        <v>0</v>
      </c>
      <c r="N270" s="6">
        <f xml:space="preserve"> Profiling!N$683</f>
        <v>0</v>
      </c>
      <c r="O270" s="6">
        <f xml:space="preserve"> Profiling!O$683</f>
        <v>0</v>
      </c>
      <c r="P270" s="6">
        <f xml:space="preserve"> Profiling!P$683</f>
        <v>0</v>
      </c>
      <c r="Q270" s="6">
        <f xml:space="preserve"> Profiling!Q$683</f>
        <v>0</v>
      </c>
      <c r="R270" s="6">
        <f xml:space="preserve"> Profiling!R$683</f>
        <v>0</v>
      </c>
      <c r="S270" s="6">
        <f xml:space="preserve"> Profiling!S$683</f>
        <v>0</v>
      </c>
      <c r="T270" s="6">
        <f xml:space="preserve"> Profiling!T$683</f>
        <v>0</v>
      </c>
      <c r="U270" s="6">
        <f xml:space="preserve"> Profiling!U$683</f>
        <v>0</v>
      </c>
      <c r="V270" s="6">
        <f xml:space="preserve"> Profiling!V$683</f>
        <v>0</v>
      </c>
      <c r="W270" s="6">
        <f xml:space="preserve"> Profiling!W$683</f>
        <v>0</v>
      </c>
    </row>
    <row r="271" spans="3:23" x14ac:dyDescent="0.2">
      <c r="E271" s="6" t="str">
        <f xml:space="preserve"> Profiling!E$684</f>
        <v xml:space="preserve">Ofwat - Post financeability adjustments not eligible for tax uplift - real (Business retail) </v>
      </c>
      <c r="F271" s="6">
        <f xml:space="preserve"> Profiling!F$684</f>
        <v>0</v>
      </c>
      <c r="G271" s="6" t="str">
        <f xml:space="preserve"> Profiling!G$684</f>
        <v>£m</v>
      </c>
      <c r="H271" s="6">
        <f xml:space="preserve"> Profiling!H$684</f>
        <v>0</v>
      </c>
      <c r="I271" s="6">
        <f xml:space="preserve"> Profiling!I$684</f>
        <v>0</v>
      </c>
      <c r="J271" s="6">
        <f xml:space="preserve"> Profiling!J$684</f>
        <v>0</v>
      </c>
      <c r="K271" s="6">
        <f xml:space="preserve"> Profiling!K$684</f>
        <v>0</v>
      </c>
      <c r="L271" s="6">
        <f xml:space="preserve"> Profiling!L$684</f>
        <v>0</v>
      </c>
      <c r="M271" s="6">
        <f xml:space="preserve"> Profiling!M$684</f>
        <v>0</v>
      </c>
      <c r="N271" s="6">
        <f xml:space="preserve"> Profiling!N$684</f>
        <v>0</v>
      </c>
      <c r="O271" s="6">
        <f xml:space="preserve"> Profiling!O$684</f>
        <v>0</v>
      </c>
      <c r="P271" s="6">
        <f xml:space="preserve"> Profiling!P$684</f>
        <v>0</v>
      </c>
      <c r="Q271" s="6">
        <f xml:space="preserve"> Profiling!Q$684</f>
        <v>0</v>
      </c>
      <c r="R271" s="6">
        <f xml:space="preserve"> Profiling!R$684</f>
        <v>0</v>
      </c>
      <c r="S271" s="6">
        <f xml:space="preserve"> Profiling!S$684</f>
        <v>0</v>
      </c>
      <c r="T271" s="6">
        <f xml:space="preserve"> Profiling!T$684</f>
        <v>0</v>
      </c>
      <c r="U271" s="6">
        <f xml:space="preserve"> Profiling!U$684</f>
        <v>0</v>
      </c>
      <c r="V271" s="6">
        <f xml:space="preserve"> Profiling!V$684</f>
        <v>0</v>
      </c>
      <c r="W271" s="6">
        <f xml:space="preserve"> Profiling!W$684</f>
        <v>0</v>
      </c>
    </row>
    <row r="272" spans="3:23" x14ac:dyDescent="0.2">
      <c r="C272" s="26" t="s">
        <v>786</v>
      </c>
    </row>
    <row r="273" spans="3:23" x14ac:dyDescent="0.2">
      <c r="E273" s="6" t="str">
        <f xml:space="preserve"> Profiling!E$693</f>
        <v>Ofwat - Residential retail revenue adjustment - real</v>
      </c>
      <c r="F273" s="6">
        <f xml:space="preserve"> Profiling!F$693</f>
        <v>0</v>
      </c>
      <c r="G273" s="6" t="str">
        <f xml:space="preserve"> Profiling!G$693</f>
        <v>£m</v>
      </c>
      <c r="H273" s="6">
        <f xml:space="preserve"> Profiling!H$693</f>
        <v>0</v>
      </c>
      <c r="I273" s="6">
        <f xml:space="preserve"> Profiling!I$693</f>
        <v>0</v>
      </c>
      <c r="J273" s="6">
        <f xml:space="preserve"> Profiling!J$693</f>
        <v>0</v>
      </c>
      <c r="K273" s="6">
        <f xml:space="preserve"> Profiling!K$693</f>
        <v>0</v>
      </c>
      <c r="L273" s="6">
        <f xml:space="preserve"> Profiling!L$693</f>
        <v>0</v>
      </c>
      <c r="M273" s="6">
        <f xml:space="preserve"> Profiling!M$693</f>
        <v>0</v>
      </c>
      <c r="N273" s="6">
        <f xml:space="preserve"> Profiling!N$693</f>
        <v>0</v>
      </c>
      <c r="O273" s="6">
        <f xml:space="preserve"> Profiling!O$693</f>
        <v>0</v>
      </c>
      <c r="P273" s="6">
        <f xml:space="preserve"> Profiling!P$693</f>
        <v>0</v>
      </c>
      <c r="Q273" s="6">
        <f xml:space="preserve"> Profiling!Q$693</f>
        <v>0</v>
      </c>
      <c r="R273" s="6">
        <f xml:space="preserve"> Profiling!R$693</f>
        <v>0</v>
      </c>
      <c r="S273" s="6">
        <f xml:space="preserve"> Profiling!S$693</f>
        <v>0</v>
      </c>
      <c r="T273" s="6">
        <f xml:space="preserve"> Profiling!T$693</f>
        <v>0</v>
      </c>
      <c r="U273" s="6">
        <f xml:space="preserve"> Profiling!U$693</f>
        <v>0</v>
      </c>
      <c r="V273" s="6">
        <f xml:space="preserve"> Profiling!V$693</f>
        <v>0</v>
      </c>
      <c r="W273" s="6">
        <f xml:space="preserve"> Profiling!W$693</f>
        <v>0</v>
      </c>
    </row>
    <row r="274" spans="3:23" x14ac:dyDescent="0.2">
      <c r="E274" s="6" t="str">
        <f xml:space="preserve"> Profiling!E$702</f>
        <v>Ofwat - Business retail revenue adjustment - real</v>
      </c>
      <c r="F274" s="6">
        <f xml:space="preserve"> Profiling!F$702</f>
        <v>0</v>
      </c>
      <c r="G274" s="6" t="str">
        <f xml:space="preserve"> Profiling!G$702</f>
        <v>£m</v>
      </c>
      <c r="H274" s="6">
        <f xml:space="preserve"> Profiling!H$702</f>
        <v>0</v>
      </c>
      <c r="I274" s="6">
        <f xml:space="preserve"> Profiling!I$702</f>
        <v>0</v>
      </c>
      <c r="J274" s="6">
        <f xml:space="preserve"> Profiling!J$702</f>
        <v>0</v>
      </c>
      <c r="K274" s="6">
        <f xml:space="preserve"> Profiling!K$702</f>
        <v>0</v>
      </c>
      <c r="L274" s="6">
        <f xml:space="preserve"> Profiling!L$702</f>
        <v>0</v>
      </c>
      <c r="M274" s="6">
        <f xml:space="preserve"> Profiling!M$702</f>
        <v>0</v>
      </c>
      <c r="N274" s="6">
        <f xml:space="preserve"> Profiling!N$702</f>
        <v>0</v>
      </c>
      <c r="O274" s="6">
        <f xml:space="preserve"> Profiling!O$702</f>
        <v>0</v>
      </c>
      <c r="P274" s="6">
        <f xml:space="preserve"> Profiling!P$702</f>
        <v>0</v>
      </c>
      <c r="Q274" s="6">
        <f xml:space="preserve"> Profiling!Q$702</f>
        <v>0</v>
      </c>
      <c r="R274" s="6">
        <f xml:space="preserve"> Profiling!R$702</f>
        <v>0</v>
      </c>
      <c r="S274" s="6">
        <f xml:space="preserve"> Profiling!S$702</f>
        <v>0</v>
      </c>
      <c r="T274" s="6">
        <f xml:space="preserve"> Profiling!T$702</f>
        <v>0</v>
      </c>
      <c r="U274" s="6">
        <f xml:space="preserve"> Profiling!U$702</f>
        <v>0</v>
      </c>
      <c r="V274" s="6">
        <f xml:space="preserve"> Profiling!V$702</f>
        <v>0</v>
      </c>
      <c r="W274" s="6">
        <f xml:space="preserve"> Profiling!W$702</f>
        <v>0</v>
      </c>
    </row>
    <row r="275" spans="3:23" x14ac:dyDescent="0.2">
      <c r="C275" s="26" t="s">
        <v>786</v>
      </c>
    </row>
    <row r="276" spans="3:23" x14ac:dyDescent="0.2">
      <c r="C276" s="26" t="s">
        <v>1600</v>
      </c>
    </row>
    <row r="277" spans="3:23" x14ac:dyDescent="0.2">
      <c r="C277" s="26" t="s">
        <v>786</v>
      </c>
    </row>
    <row r="278" spans="3:23" x14ac:dyDescent="0.2">
      <c r="E278" s="6" t="str">
        <f xml:space="preserve"> 'Report lookups'!E$38</f>
        <v>2028-29 ODI payments expressed in 2027-28 CPIH FYA prices (WR)</v>
      </c>
      <c r="F278" s="6">
        <f xml:space="preserve"> 'Report lookups'!$F$38</f>
        <v>0</v>
      </c>
      <c r="G278" s="6" t="str">
        <f xml:space="preserve"> 'Report lookups'!G$38</f>
        <v>£m</v>
      </c>
      <c r="H278" s="6"/>
      <c r="I278" s="6"/>
      <c r="J278" s="6"/>
      <c r="K278" s="6"/>
      <c r="L278" s="6"/>
      <c r="M278" s="6"/>
      <c r="N278" s="6"/>
      <c r="O278" s="6"/>
      <c r="P278" s="6"/>
      <c r="Q278" s="6"/>
      <c r="R278" s="6"/>
      <c r="S278" s="6"/>
      <c r="T278" s="6"/>
      <c r="U278" s="6"/>
      <c r="V278" s="6"/>
      <c r="W278" s="6"/>
    </row>
    <row r="279" spans="3:23" x14ac:dyDescent="0.2">
      <c r="E279" s="6" t="str">
        <f xml:space="preserve"> 'Report lookups'!E$533</f>
        <v>2029-30 ODI payments expressed in 2027-28 CPIH FYA prices (WR)</v>
      </c>
      <c r="F279" s="6">
        <f xml:space="preserve"> 'Report lookups'!$F$533</f>
        <v>0</v>
      </c>
      <c r="G279" s="6" t="str">
        <f xml:space="preserve"> 'Report lookups'!G$533</f>
        <v>£m</v>
      </c>
      <c r="H279" s="6"/>
      <c r="I279" s="6"/>
      <c r="J279" s="6"/>
      <c r="K279" s="6"/>
      <c r="L279" s="6"/>
      <c r="M279" s="6"/>
      <c r="N279" s="6"/>
      <c r="O279" s="6"/>
      <c r="P279" s="6"/>
      <c r="Q279" s="6"/>
      <c r="R279" s="6"/>
      <c r="S279" s="6"/>
      <c r="T279" s="6"/>
      <c r="U279" s="6"/>
      <c r="V279" s="6"/>
      <c r="W279" s="6"/>
    </row>
    <row r="280" spans="3:23" x14ac:dyDescent="0.2">
      <c r="E280" s="6" t="str">
        <f xml:space="preserve"> 'Report lookups'!E$944</f>
        <v>2028-30 ODI payments expressed in 2027-28 CPIH FYA prices (WR)</v>
      </c>
      <c r="F280" s="6">
        <f xml:space="preserve"> 'Report lookups'!$F$944</f>
        <v>0</v>
      </c>
      <c r="G280" s="6" t="str">
        <f xml:space="preserve"> 'Report lookups'!G$944</f>
        <v>£m</v>
      </c>
      <c r="H280" s="6"/>
      <c r="I280" s="6"/>
      <c r="J280" s="6"/>
      <c r="K280" s="6"/>
      <c r="L280" s="6"/>
      <c r="M280" s="6"/>
      <c r="N280" s="6"/>
      <c r="O280" s="6"/>
      <c r="P280" s="6"/>
      <c r="Q280" s="6"/>
      <c r="R280" s="6"/>
      <c r="S280" s="6"/>
      <c r="T280" s="6"/>
      <c r="U280" s="6"/>
      <c r="V280" s="6"/>
      <c r="W280" s="6"/>
    </row>
    <row r="281" spans="3:23" x14ac:dyDescent="0.2">
      <c r="C281" s="26" t="s">
        <v>786</v>
      </c>
    </row>
    <row r="282" spans="3:23" x14ac:dyDescent="0.2">
      <c r="E282" s="6" t="str">
        <f xml:space="preserve"> 'Report lookups'!E$101</f>
        <v>2028-29 ODI payments expressed in 2027-28 CPIH FYA prices (WN)</v>
      </c>
      <c r="F282" s="6">
        <f xml:space="preserve"> 'Report lookups'!$F$101</f>
        <v>0</v>
      </c>
      <c r="G282" s="6" t="str">
        <f xml:space="preserve"> 'Report lookups'!G$101</f>
        <v>£m</v>
      </c>
      <c r="H282" s="6"/>
      <c r="I282" s="6"/>
      <c r="J282" s="6"/>
      <c r="K282" s="6"/>
      <c r="L282" s="6"/>
      <c r="M282" s="6"/>
      <c r="N282" s="6"/>
      <c r="O282" s="6"/>
      <c r="P282" s="6"/>
      <c r="Q282" s="6"/>
      <c r="R282" s="6"/>
      <c r="S282" s="6"/>
      <c r="T282" s="6"/>
      <c r="U282" s="6"/>
      <c r="V282" s="6"/>
      <c r="W282" s="6"/>
    </row>
    <row r="283" spans="3:23" x14ac:dyDescent="0.2">
      <c r="E283" s="6" t="str">
        <f xml:space="preserve"> 'Report lookups'!E$584</f>
        <v>2029-30 ODI payments expressed in 2027-28 CPIH FYA prices (WN)</v>
      </c>
      <c r="F283" s="6">
        <f xml:space="preserve"> 'Report lookups'!$F$584</f>
        <v>0</v>
      </c>
      <c r="G283" s="6" t="str">
        <f xml:space="preserve"> 'Report lookups'!G$584</f>
        <v>£m</v>
      </c>
      <c r="H283" s="6"/>
      <c r="I283" s="6"/>
      <c r="J283" s="6"/>
      <c r="K283" s="6"/>
      <c r="L283" s="6"/>
      <c r="M283" s="6"/>
      <c r="N283" s="6"/>
      <c r="O283" s="6"/>
      <c r="P283" s="6"/>
      <c r="Q283" s="6"/>
      <c r="R283" s="6"/>
      <c r="S283" s="6"/>
      <c r="T283" s="6"/>
      <c r="U283" s="6"/>
      <c r="V283" s="6"/>
      <c r="W283" s="6"/>
    </row>
    <row r="284" spans="3:23" x14ac:dyDescent="0.2">
      <c r="E284" s="6" t="str">
        <f xml:space="preserve"> 'Report lookups'!E$995</f>
        <v>2028-30 ODI payments expressed in 2027-28 CPIH FYA prices (WN)</v>
      </c>
      <c r="F284" s="6">
        <f xml:space="preserve"> 'Report lookups'!$F$995</f>
        <v>0</v>
      </c>
      <c r="G284" s="6" t="str">
        <f xml:space="preserve"> 'Report lookups'!G$995</f>
        <v>£m</v>
      </c>
      <c r="H284" s="6"/>
      <c r="I284" s="6"/>
      <c r="J284" s="6"/>
      <c r="K284" s="6"/>
      <c r="L284" s="6"/>
      <c r="M284" s="6"/>
      <c r="N284" s="6"/>
      <c r="O284" s="6"/>
      <c r="P284" s="6"/>
      <c r="Q284" s="6"/>
      <c r="R284" s="6"/>
      <c r="S284" s="6"/>
      <c r="T284" s="6"/>
      <c r="U284" s="6"/>
      <c r="V284" s="6"/>
      <c r="W284" s="6"/>
    </row>
    <row r="285" spans="3:23" x14ac:dyDescent="0.2">
      <c r="C285" s="26" t="s">
        <v>786</v>
      </c>
    </row>
    <row r="286" spans="3:23" x14ac:dyDescent="0.2">
      <c r="E286" s="6" t="str">
        <f xml:space="preserve"> 'Report lookups'!E$164</f>
        <v>2028-29 ODI payments expressed in 2027-28 CPIH FYA prices (WWN)</v>
      </c>
      <c r="F286" s="6">
        <f xml:space="preserve"> 'Report lookups'!$F$164</f>
        <v>0</v>
      </c>
      <c r="G286" s="6" t="str">
        <f xml:space="preserve"> 'Report lookups'!G$164</f>
        <v>£m</v>
      </c>
      <c r="H286" s="6"/>
      <c r="I286" s="6"/>
      <c r="J286" s="6"/>
      <c r="K286" s="6"/>
      <c r="L286" s="6"/>
      <c r="M286" s="6"/>
      <c r="N286" s="6"/>
      <c r="O286" s="6"/>
      <c r="P286" s="6"/>
      <c r="Q286" s="6"/>
      <c r="R286" s="6"/>
      <c r="S286" s="6"/>
      <c r="T286" s="6"/>
      <c r="U286" s="6"/>
      <c r="V286" s="6"/>
      <c r="W286" s="6"/>
    </row>
    <row r="287" spans="3:23" x14ac:dyDescent="0.2">
      <c r="E287" s="6" t="str">
        <f xml:space="preserve"> 'Report lookups'!E$635</f>
        <v>2029-30 ODI payments expressed in 2027-28 CPIH FYA prices (WWN)</v>
      </c>
      <c r="F287" s="6">
        <f xml:space="preserve"> 'Report lookups'!$F$635</f>
        <v>0</v>
      </c>
      <c r="G287" s="6" t="str">
        <f xml:space="preserve"> 'Report lookups'!G$635</f>
        <v>£m</v>
      </c>
      <c r="H287" s="6"/>
      <c r="I287" s="6"/>
      <c r="J287" s="6"/>
      <c r="K287" s="6"/>
      <c r="L287" s="6"/>
      <c r="M287" s="6"/>
      <c r="N287" s="6"/>
      <c r="O287" s="6"/>
      <c r="P287" s="6"/>
      <c r="Q287" s="6"/>
      <c r="R287" s="6"/>
      <c r="S287" s="6"/>
      <c r="T287" s="6"/>
      <c r="U287" s="6"/>
      <c r="V287" s="6"/>
      <c r="W287" s="6"/>
    </row>
    <row r="288" spans="3:23" x14ac:dyDescent="0.2">
      <c r="E288" s="6" t="str">
        <f xml:space="preserve"> 'Report lookups'!E$1046</f>
        <v>2028-30 ODI payments expressed in 2027-28 CPIH FYA prices (WWN)</v>
      </c>
      <c r="F288" s="6">
        <f xml:space="preserve"> 'Report lookups'!$F$1046</f>
        <v>0</v>
      </c>
      <c r="G288" s="6" t="str">
        <f xml:space="preserve"> 'Report lookups'!G$1046</f>
        <v>£m</v>
      </c>
      <c r="H288" s="6"/>
      <c r="I288" s="6"/>
      <c r="J288" s="6"/>
      <c r="K288" s="6"/>
      <c r="L288" s="6"/>
      <c r="M288" s="6"/>
      <c r="N288" s="6"/>
      <c r="O288" s="6"/>
      <c r="P288" s="6"/>
      <c r="Q288" s="6"/>
      <c r="R288" s="6"/>
      <c r="S288" s="6"/>
      <c r="T288" s="6"/>
      <c r="U288" s="6"/>
      <c r="V288" s="6"/>
      <c r="W288" s="6"/>
    </row>
    <row r="289" spans="3:23" x14ac:dyDescent="0.2">
      <c r="C289" s="26" t="s">
        <v>786</v>
      </c>
    </row>
    <row r="290" spans="3:23" x14ac:dyDescent="0.2">
      <c r="E290" s="6" t="str">
        <f xml:space="preserve"> 'Report lookups'!E$227</f>
        <v>2028-29 ODI payments expressed in 2027-28 CPIH FYA prices (BR)</v>
      </c>
      <c r="F290" s="6">
        <f xml:space="preserve"> 'Report lookups'!$F$227</f>
        <v>0</v>
      </c>
      <c r="G290" s="6" t="str">
        <f xml:space="preserve"> 'Report lookups'!G$227</f>
        <v>£m</v>
      </c>
      <c r="H290" s="6"/>
      <c r="I290" s="6"/>
      <c r="J290" s="6"/>
      <c r="K290" s="6"/>
      <c r="L290" s="6"/>
      <c r="M290" s="6"/>
      <c r="N290" s="6"/>
      <c r="O290" s="6"/>
      <c r="P290" s="6"/>
      <c r="Q290" s="6"/>
      <c r="R290" s="6"/>
      <c r="S290" s="6"/>
      <c r="T290" s="6"/>
      <c r="U290" s="6"/>
      <c r="V290" s="6"/>
      <c r="W290" s="6"/>
    </row>
    <row r="291" spans="3:23" x14ac:dyDescent="0.2">
      <c r="E291" s="6" t="str">
        <f xml:space="preserve"> 'Report lookups'!E$686</f>
        <v>2029-30 ODI payments expressed in 2027-28 CPIH FYA prices (BR)</v>
      </c>
      <c r="F291" s="6">
        <f xml:space="preserve"> 'Report lookups'!$F$686</f>
        <v>0</v>
      </c>
      <c r="G291" s="6" t="str">
        <f xml:space="preserve"> 'Report lookups'!G$686</f>
        <v>£m</v>
      </c>
      <c r="H291" s="6"/>
      <c r="I291" s="6"/>
      <c r="J291" s="6"/>
      <c r="K291" s="6"/>
      <c r="L291" s="6"/>
      <c r="M291" s="6"/>
      <c r="N291" s="6"/>
      <c r="O291" s="6"/>
      <c r="P291" s="6"/>
      <c r="Q291" s="6"/>
      <c r="R291" s="6"/>
      <c r="S291" s="6"/>
      <c r="T291" s="6"/>
      <c r="U291" s="6"/>
      <c r="V291" s="6"/>
      <c r="W291" s="6"/>
    </row>
    <row r="292" spans="3:23" x14ac:dyDescent="0.2">
      <c r="E292" s="6" t="str">
        <f xml:space="preserve"> 'Report lookups'!E$1097</f>
        <v>2028-30 ODI payments expressed in 2027-28 CPIH FYA prices (BR)</v>
      </c>
      <c r="F292" s="6">
        <f xml:space="preserve"> 'Report lookups'!$F$1097</f>
        <v>0</v>
      </c>
      <c r="G292" s="6" t="str">
        <f xml:space="preserve"> 'Report lookups'!G$1097</f>
        <v>£m</v>
      </c>
      <c r="H292" s="6"/>
      <c r="I292" s="6"/>
      <c r="J292" s="6"/>
      <c r="K292" s="6"/>
      <c r="L292" s="6"/>
      <c r="M292" s="6"/>
      <c r="N292" s="6"/>
      <c r="O292" s="6"/>
      <c r="P292" s="6"/>
      <c r="Q292" s="6"/>
      <c r="R292" s="6"/>
      <c r="S292" s="6"/>
      <c r="T292" s="6"/>
      <c r="U292" s="6"/>
      <c r="V292" s="6"/>
      <c r="W292" s="6"/>
    </row>
    <row r="293" spans="3:23" x14ac:dyDescent="0.2">
      <c r="C293" s="26" t="s">
        <v>786</v>
      </c>
    </row>
    <row r="294" spans="3:23" x14ac:dyDescent="0.2">
      <c r="E294" s="6" t="str">
        <f xml:space="preserve"> 'Report lookups'!E$290</f>
        <v>2028-29 ODI payments expressed in 2027-28 CPIH FYA prices (ADDN1)</v>
      </c>
      <c r="F294" s="6">
        <f xml:space="preserve"> 'Report lookups'!$F$290</f>
        <v>0</v>
      </c>
      <c r="G294" s="6" t="str">
        <f xml:space="preserve"> 'Report lookups'!G$290</f>
        <v>£m</v>
      </c>
      <c r="H294" s="6"/>
      <c r="I294" s="6"/>
      <c r="J294" s="6"/>
      <c r="K294" s="6"/>
      <c r="L294" s="6"/>
      <c r="M294" s="6"/>
      <c r="N294" s="6"/>
      <c r="O294" s="6"/>
      <c r="P294" s="6"/>
      <c r="Q294" s="6"/>
      <c r="R294" s="6"/>
      <c r="S294" s="6"/>
      <c r="T294" s="6"/>
      <c r="U294" s="6"/>
      <c r="V294" s="6"/>
      <c r="W294" s="6"/>
    </row>
    <row r="295" spans="3:23" x14ac:dyDescent="0.2">
      <c r="E295" s="6" t="str">
        <f xml:space="preserve"> 'Report lookups'!E$737</f>
        <v>2029-30 ODI payments expressed in 2027-28 CPIH FYA prices (ADDN1)</v>
      </c>
      <c r="F295" s="6">
        <f xml:space="preserve"> 'Report lookups'!$F$737</f>
        <v>0</v>
      </c>
      <c r="G295" s="6" t="str">
        <f xml:space="preserve"> 'Report lookups'!G$737</f>
        <v>£m</v>
      </c>
      <c r="H295" s="6"/>
      <c r="I295" s="6"/>
      <c r="J295" s="6"/>
      <c r="K295" s="6"/>
      <c r="L295" s="6"/>
      <c r="M295" s="6"/>
      <c r="N295" s="6"/>
      <c r="O295" s="6"/>
      <c r="P295" s="6"/>
      <c r="Q295" s="6"/>
      <c r="R295" s="6"/>
      <c r="S295" s="6"/>
      <c r="T295" s="6"/>
      <c r="U295" s="6"/>
      <c r="V295" s="6"/>
      <c r="W295" s="6"/>
    </row>
    <row r="296" spans="3:23" x14ac:dyDescent="0.2">
      <c r="E296" s="6" t="str">
        <f xml:space="preserve"> 'Report lookups'!E$1148</f>
        <v>2028-30 ODI payments expressed in 2027-28 CPIH FYA prices (ADDN1)</v>
      </c>
      <c r="F296" s="6">
        <f xml:space="preserve"> 'Report lookups'!$F$1148</f>
        <v>0</v>
      </c>
      <c r="G296" s="6" t="str">
        <f xml:space="preserve"> 'Report lookups'!G$1148</f>
        <v>£m</v>
      </c>
      <c r="H296" s="6"/>
      <c r="I296" s="6"/>
      <c r="J296" s="6"/>
      <c r="K296" s="6"/>
      <c r="L296" s="6"/>
      <c r="M296" s="6"/>
      <c r="N296" s="6"/>
      <c r="O296" s="6"/>
      <c r="P296" s="6"/>
      <c r="Q296" s="6"/>
      <c r="R296" s="6"/>
      <c r="S296" s="6"/>
      <c r="T296" s="6"/>
      <c r="U296" s="6"/>
      <c r="V296" s="6"/>
      <c r="W296" s="6"/>
    </row>
    <row r="297" spans="3:23" x14ac:dyDescent="0.2">
      <c r="C297" s="26" t="s">
        <v>786</v>
      </c>
    </row>
    <row r="298" spans="3:23" x14ac:dyDescent="0.2">
      <c r="E298" s="6" t="str">
        <f xml:space="preserve"> 'Report lookups'!E$353</f>
        <v>2028-29 ODI payments expressed in 2027-28 CPIH FYA prices (ADDN2)</v>
      </c>
      <c r="F298" s="6">
        <f xml:space="preserve"> 'Report lookups'!$F$353</f>
        <v>0</v>
      </c>
      <c r="G298" s="6" t="str">
        <f xml:space="preserve"> 'Report lookups'!G$353</f>
        <v>£m</v>
      </c>
      <c r="H298" s="6"/>
      <c r="I298" s="6"/>
      <c r="J298" s="6"/>
      <c r="K298" s="6"/>
      <c r="L298" s="6"/>
      <c r="M298" s="6"/>
      <c r="N298" s="6"/>
      <c r="O298" s="6"/>
      <c r="P298" s="6"/>
      <c r="Q298" s="6"/>
      <c r="R298" s="6"/>
      <c r="S298" s="6"/>
      <c r="T298" s="6"/>
      <c r="U298" s="6"/>
      <c r="V298" s="6"/>
      <c r="W298" s="6"/>
    </row>
    <row r="299" spans="3:23" x14ac:dyDescent="0.2">
      <c r="E299" s="6" t="str">
        <f xml:space="preserve"> 'Report lookups'!E$788</f>
        <v>2029-30 ODI payments expressed in 2027-28 CPIH FYA prices (ADDN2)</v>
      </c>
      <c r="F299" s="6">
        <f xml:space="preserve"> 'Report lookups'!$F$788</f>
        <v>0</v>
      </c>
      <c r="G299" s="6" t="str">
        <f xml:space="preserve"> 'Report lookups'!G$788</f>
        <v>£m</v>
      </c>
      <c r="H299" s="6"/>
      <c r="I299" s="6"/>
      <c r="J299" s="6"/>
      <c r="K299" s="6"/>
      <c r="L299" s="6"/>
      <c r="M299" s="6"/>
      <c r="N299" s="6"/>
      <c r="O299" s="6"/>
      <c r="P299" s="6"/>
      <c r="Q299" s="6"/>
      <c r="R299" s="6"/>
      <c r="S299" s="6"/>
      <c r="T299" s="6"/>
      <c r="U299" s="6"/>
      <c r="V299" s="6"/>
      <c r="W299" s="6"/>
    </row>
    <row r="300" spans="3:23" x14ac:dyDescent="0.2">
      <c r="E300" s="6" t="str">
        <f xml:space="preserve"> 'Report lookups'!E$1199</f>
        <v>2028-30 ODI payments expressed in 2027-28 CPIH FYA prices (ADDN2)</v>
      </c>
      <c r="F300" s="6">
        <f xml:space="preserve"> 'Report lookups'!$F$1199</f>
        <v>0</v>
      </c>
      <c r="G300" s="6" t="str">
        <f xml:space="preserve"> 'Report lookups'!G$1199</f>
        <v>£m</v>
      </c>
      <c r="H300" s="6"/>
      <c r="I300" s="6"/>
      <c r="J300" s="6"/>
      <c r="K300" s="6"/>
      <c r="L300" s="6"/>
      <c r="M300" s="6"/>
      <c r="N300" s="6"/>
      <c r="O300" s="6"/>
      <c r="P300" s="6"/>
      <c r="Q300" s="6"/>
      <c r="R300" s="6"/>
      <c r="S300" s="6"/>
      <c r="T300" s="6"/>
      <c r="U300" s="6"/>
      <c r="V300" s="6"/>
      <c r="W300" s="6"/>
    </row>
    <row r="301" spans="3:23" x14ac:dyDescent="0.2">
      <c r="C301" s="26" t="s">
        <v>786</v>
      </c>
    </row>
    <row r="302" spans="3:23" x14ac:dyDescent="0.2">
      <c r="E302" s="6" t="str">
        <f xml:space="preserve"> 'Report lookups'!E$416</f>
        <v>2028-29 ODI payments expressed in 2027-28 CPIH FYA prices (Residential Retail)</v>
      </c>
      <c r="F302" s="6">
        <f xml:space="preserve"> 'Report lookups'!$F$416</f>
        <v>0</v>
      </c>
      <c r="G302" s="6" t="str">
        <f xml:space="preserve"> 'Report lookups'!G$416</f>
        <v>£m</v>
      </c>
      <c r="H302" s="6"/>
      <c r="I302" s="6"/>
      <c r="J302" s="6"/>
      <c r="K302" s="6"/>
      <c r="L302" s="6"/>
      <c r="M302" s="6"/>
      <c r="N302" s="6"/>
      <c r="O302" s="6"/>
      <c r="P302" s="6"/>
      <c r="Q302" s="6"/>
      <c r="R302" s="6"/>
      <c r="S302" s="6"/>
      <c r="T302" s="6"/>
      <c r="U302" s="6"/>
      <c r="V302" s="6"/>
      <c r="W302" s="6"/>
    </row>
    <row r="303" spans="3:23" x14ac:dyDescent="0.2">
      <c r="E303" s="6" t="str">
        <f xml:space="preserve"> 'Report lookups'!E$839</f>
        <v>2029-30 ODI payments expressed in 2027-28 CPIH FYA prices (Residential Retail)</v>
      </c>
      <c r="F303" s="6">
        <f xml:space="preserve"> 'Report lookups'!$F$839</f>
        <v>0</v>
      </c>
      <c r="G303" s="6" t="str">
        <f xml:space="preserve"> 'Report lookups'!G$839</f>
        <v>£m</v>
      </c>
      <c r="H303" s="6"/>
      <c r="I303" s="6"/>
      <c r="J303" s="6"/>
      <c r="K303" s="6"/>
      <c r="L303" s="6"/>
      <c r="M303" s="6"/>
      <c r="N303" s="6"/>
      <c r="O303" s="6"/>
      <c r="P303" s="6"/>
      <c r="Q303" s="6"/>
      <c r="R303" s="6"/>
      <c r="S303" s="6"/>
      <c r="T303" s="6"/>
      <c r="U303" s="6"/>
      <c r="V303" s="6"/>
      <c r="W303" s="6"/>
    </row>
    <row r="304" spans="3:23" x14ac:dyDescent="0.2">
      <c r="E304" s="6" t="str">
        <f xml:space="preserve"> 'Report lookups'!E$1250</f>
        <v>2028-30 ODI payments expressed in 2027-28 CPIH FYA prices (Residential Retail)</v>
      </c>
      <c r="F304" s="6">
        <f xml:space="preserve"> 'Report lookups'!$F$1250</f>
        <v>0</v>
      </c>
      <c r="G304" s="6" t="str">
        <f xml:space="preserve"> 'Report lookups'!G$1250</f>
        <v>£m</v>
      </c>
      <c r="H304" s="6"/>
      <c r="I304" s="6"/>
      <c r="J304" s="6"/>
      <c r="K304" s="6"/>
      <c r="L304" s="6"/>
      <c r="M304" s="6"/>
      <c r="N304" s="6"/>
      <c r="O304" s="6"/>
      <c r="P304" s="6"/>
      <c r="Q304" s="6"/>
      <c r="R304" s="6"/>
      <c r="S304" s="6"/>
      <c r="T304" s="6"/>
      <c r="U304" s="6"/>
      <c r="V304" s="6"/>
      <c r="W304" s="6"/>
    </row>
    <row r="305" spans="3:23" x14ac:dyDescent="0.2">
      <c r="C305" s="26" t="s">
        <v>786</v>
      </c>
    </row>
    <row r="306" spans="3:23" x14ac:dyDescent="0.2">
      <c r="E306" s="6" t="str">
        <f xml:space="preserve"> 'Report lookups'!E$479</f>
        <v>2028-29 ODI payments expressed in 2027-28 CPIH FYA prices (Business Retail)</v>
      </c>
      <c r="F306" s="6">
        <f xml:space="preserve"> 'Report lookups'!$F$479</f>
        <v>0</v>
      </c>
      <c r="G306" s="6" t="str">
        <f xml:space="preserve"> 'Report lookups'!G$479</f>
        <v>£m</v>
      </c>
      <c r="H306" s="6"/>
      <c r="I306" s="6"/>
      <c r="J306" s="6"/>
      <c r="K306" s="6"/>
      <c r="L306" s="6"/>
      <c r="M306" s="6"/>
      <c r="N306" s="6"/>
      <c r="O306" s="6"/>
      <c r="P306" s="6"/>
      <c r="Q306" s="6"/>
      <c r="R306" s="6"/>
      <c r="S306" s="6"/>
      <c r="T306" s="6"/>
      <c r="U306" s="6"/>
      <c r="V306" s="6"/>
      <c r="W306" s="6"/>
    </row>
    <row r="307" spans="3:23" x14ac:dyDescent="0.2">
      <c r="E307" s="6" t="str">
        <f xml:space="preserve"> 'Report lookups'!E$890</f>
        <v>2029-30 ODI payments expressed in 2027-28 CPIH FYA prices (Business Retail)</v>
      </c>
      <c r="F307" s="6">
        <f xml:space="preserve"> 'Report lookups'!$F$890</f>
        <v>0</v>
      </c>
      <c r="G307" s="6" t="str">
        <f xml:space="preserve"> 'Report lookups'!G$890</f>
        <v>£m</v>
      </c>
      <c r="H307" s="6"/>
      <c r="I307" s="6"/>
      <c r="J307" s="6"/>
      <c r="K307" s="6"/>
      <c r="L307" s="6"/>
      <c r="M307" s="6"/>
      <c r="N307" s="6"/>
      <c r="O307" s="6"/>
      <c r="P307" s="6"/>
      <c r="Q307" s="6"/>
      <c r="R307" s="6"/>
      <c r="S307" s="6"/>
      <c r="T307" s="6"/>
      <c r="U307" s="6"/>
      <c r="V307" s="6"/>
      <c r="W307" s="6"/>
    </row>
    <row r="308" spans="3:23" x14ac:dyDescent="0.2">
      <c r="E308" s="6" t="str">
        <f xml:space="preserve"> 'Report lookups'!E$1301</f>
        <v>2028-30 ODI payments expressed in 2027-28 CPIH FYA prices (Business Retail)</v>
      </c>
      <c r="F308" s="6">
        <f xml:space="preserve"> 'Report lookups'!$F$1301</f>
        <v>0</v>
      </c>
      <c r="G308" s="6" t="str">
        <f xml:space="preserve"> 'Report lookups'!G$1301</f>
        <v>£m</v>
      </c>
      <c r="H308" s="6"/>
      <c r="I308" s="6"/>
      <c r="J308" s="6"/>
      <c r="K308" s="6"/>
      <c r="L308" s="6"/>
      <c r="M308" s="6"/>
      <c r="N308" s="6"/>
      <c r="O308" s="6"/>
      <c r="P308" s="6"/>
      <c r="Q308" s="6"/>
      <c r="R308" s="6"/>
      <c r="S308" s="6"/>
      <c r="T308" s="6"/>
      <c r="U308" s="6"/>
      <c r="V308" s="6"/>
      <c r="W308" s="6"/>
    </row>
    <row r="309" spans="3:23" x14ac:dyDescent="0.2">
      <c r="C309" s="26" t="s">
        <v>786</v>
      </c>
    </row>
    <row r="310" spans="3:23" x14ac:dyDescent="0.2">
      <c r="E310" s="6" t="str">
        <f xml:space="preserve"> 'Report lookups'!E$50</f>
        <v>2028-29 Voluntary abatements expressed in 2027-28 CPIH FYA prices sign reversed (WR)</v>
      </c>
      <c r="F310" s="6">
        <f xml:space="preserve"> 'Report lookups'!$F$50</f>
        <v>0</v>
      </c>
      <c r="G310" s="6" t="str">
        <f xml:space="preserve"> 'Report lookups'!G$50</f>
        <v>£m</v>
      </c>
      <c r="H310" s="6"/>
      <c r="I310" s="6"/>
      <c r="J310" s="6"/>
      <c r="K310" s="6"/>
      <c r="L310" s="6"/>
      <c r="M310" s="6"/>
      <c r="N310" s="6"/>
      <c r="O310" s="6"/>
      <c r="P310" s="6"/>
      <c r="Q310" s="6"/>
      <c r="R310" s="6"/>
      <c r="S310" s="6"/>
      <c r="T310" s="6"/>
      <c r="U310" s="6"/>
      <c r="V310" s="6"/>
      <c r="W310" s="6"/>
    </row>
    <row r="311" spans="3:23" x14ac:dyDescent="0.2">
      <c r="E311" s="6" t="str">
        <f xml:space="preserve"> 'Report lookups'!E$545</f>
        <v>2029-30 Voluntary abatements expressed in 2027-28 CPIH FYA prices sign reversed (WR)</v>
      </c>
      <c r="F311" s="6">
        <f xml:space="preserve"> 'Report lookups'!$F$545</f>
        <v>0</v>
      </c>
      <c r="G311" s="6" t="str">
        <f xml:space="preserve"> 'Report lookups'!G$545</f>
        <v>£m</v>
      </c>
      <c r="H311" s="6"/>
      <c r="I311" s="6"/>
      <c r="J311" s="6"/>
      <c r="K311" s="6"/>
      <c r="L311" s="6"/>
      <c r="M311" s="6"/>
      <c r="N311" s="6"/>
      <c r="O311" s="6"/>
      <c r="P311" s="6"/>
      <c r="Q311" s="6"/>
      <c r="R311" s="6"/>
      <c r="S311" s="6"/>
      <c r="T311" s="6"/>
      <c r="U311" s="6"/>
      <c r="V311" s="6"/>
      <c r="W311" s="6"/>
    </row>
    <row r="312" spans="3:23" x14ac:dyDescent="0.2">
      <c r="E312" s="6" t="str">
        <f xml:space="preserve"> 'Report lookups'!E$956</f>
        <v>2028-30 Voluntary abatements expressed in 2027-28 CPIH FYA prices sign reversed (WR)</v>
      </c>
      <c r="F312" s="6">
        <f xml:space="preserve"> 'Report lookups'!$F$956</f>
        <v>0</v>
      </c>
      <c r="G312" s="6" t="str">
        <f xml:space="preserve"> 'Report lookups'!G$956</f>
        <v>£m</v>
      </c>
      <c r="H312" s="6"/>
      <c r="I312" s="6"/>
      <c r="J312" s="6"/>
      <c r="K312" s="6"/>
      <c r="L312" s="6"/>
      <c r="M312" s="6"/>
      <c r="N312" s="6"/>
      <c r="O312" s="6"/>
      <c r="P312" s="6"/>
      <c r="Q312" s="6"/>
      <c r="R312" s="6"/>
      <c r="S312" s="6"/>
      <c r="T312" s="6"/>
      <c r="U312" s="6"/>
      <c r="V312" s="6"/>
      <c r="W312" s="6"/>
    </row>
    <row r="313" spans="3:23" x14ac:dyDescent="0.2">
      <c r="C313" s="26" t="s">
        <v>786</v>
      </c>
    </row>
    <row r="314" spans="3:23" x14ac:dyDescent="0.2">
      <c r="E314" s="6" t="str">
        <f xml:space="preserve"> 'Report lookups'!E$113</f>
        <v>2028-29 Voluntary abatements expressed in 2027-28 CPIH FYA prices sign reversed (WN)</v>
      </c>
      <c r="F314" s="6">
        <f xml:space="preserve"> 'Report lookups'!$F$113</f>
        <v>0</v>
      </c>
      <c r="G314" s="6" t="str">
        <f xml:space="preserve"> 'Report lookups'!G$113</f>
        <v>£m</v>
      </c>
      <c r="H314" s="6"/>
      <c r="I314" s="6"/>
      <c r="J314" s="6"/>
      <c r="K314" s="6"/>
      <c r="L314" s="6"/>
      <c r="M314" s="6"/>
      <c r="N314" s="6"/>
      <c r="O314" s="6"/>
      <c r="P314" s="6"/>
      <c r="Q314" s="6"/>
      <c r="R314" s="6"/>
      <c r="S314" s="6"/>
      <c r="T314" s="6"/>
      <c r="U314" s="6"/>
      <c r="V314" s="6"/>
      <c r="W314" s="6"/>
    </row>
    <row r="315" spans="3:23" x14ac:dyDescent="0.2">
      <c r="E315" s="6" t="str">
        <f xml:space="preserve"> 'Report lookups'!E$596</f>
        <v>2029-30 Voluntary abatements expressed in 2027-28 CPIH FYA prices sign reversed (WN)</v>
      </c>
      <c r="F315" s="6">
        <f xml:space="preserve"> 'Report lookups'!$F$596</f>
        <v>0</v>
      </c>
      <c r="G315" s="6" t="str">
        <f xml:space="preserve"> 'Report lookups'!G$596</f>
        <v>£m</v>
      </c>
      <c r="H315" s="6"/>
      <c r="I315" s="6"/>
      <c r="J315" s="6"/>
      <c r="K315" s="6"/>
      <c r="L315" s="6"/>
      <c r="M315" s="6"/>
      <c r="N315" s="6"/>
      <c r="O315" s="6"/>
      <c r="P315" s="6"/>
      <c r="Q315" s="6"/>
      <c r="R315" s="6"/>
      <c r="S315" s="6"/>
      <c r="T315" s="6"/>
      <c r="U315" s="6"/>
      <c r="V315" s="6"/>
      <c r="W315" s="6"/>
    </row>
    <row r="316" spans="3:23" x14ac:dyDescent="0.2">
      <c r="E316" s="6" t="str">
        <f xml:space="preserve"> 'Report lookups'!E$1007</f>
        <v>2028-30 Voluntary abatements expressed in 2027-28 CPIH FYA prices sign reversed (WN)</v>
      </c>
      <c r="F316" s="6">
        <f xml:space="preserve"> 'Report lookups'!$F$1007</f>
        <v>0</v>
      </c>
      <c r="G316" s="6" t="str">
        <f xml:space="preserve"> 'Report lookups'!G$1007</f>
        <v>£m</v>
      </c>
      <c r="H316" s="6"/>
      <c r="I316" s="6"/>
      <c r="J316" s="6"/>
      <c r="K316" s="6"/>
      <c r="L316" s="6"/>
      <c r="M316" s="6"/>
      <c r="N316" s="6"/>
      <c r="O316" s="6"/>
      <c r="P316" s="6"/>
      <c r="Q316" s="6"/>
      <c r="R316" s="6"/>
      <c r="S316" s="6"/>
      <c r="T316" s="6"/>
      <c r="U316" s="6"/>
      <c r="V316" s="6"/>
      <c r="W316" s="6"/>
    </row>
    <row r="317" spans="3:23" x14ac:dyDescent="0.2">
      <c r="C317" s="26" t="s">
        <v>786</v>
      </c>
    </row>
    <row r="318" spans="3:23" x14ac:dyDescent="0.2">
      <c r="E318" s="6" t="str">
        <f xml:space="preserve"> 'Report lookups'!E$176</f>
        <v>2028-29 Voluntary abatements expressed in 2027-28 CPIH FYA prices sign reversed (WWN)</v>
      </c>
      <c r="F318" s="6">
        <f xml:space="preserve"> 'Report lookups'!$F$176</f>
        <v>0</v>
      </c>
      <c r="G318" s="6" t="str">
        <f xml:space="preserve"> 'Report lookups'!G$176</f>
        <v>£m</v>
      </c>
      <c r="H318" s="6"/>
      <c r="I318" s="6"/>
      <c r="J318" s="6"/>
      <c r="K318" s="6"/>
      <c r="L318" s="6"/>
      <c r="M318" s="6"/>
      <c r="N318" s="6"/>
      <c r="O318" s="6"/>
      <c r="P318" s="6"/>
      <c r="Q318" s="6"/>
      <c r="R318" s="6"/>
      <c r="S318" s="6"/>
      <c r="T318" s="6"/>
      <c r="U318" s="6"/>
      <c r="V318" s="6"/>
      <c r="W318" s="6"/>
    </row>
    <row r="319" spans="3:23" x14ac:dyDescent="0.2">
      <c r="E319" s="6" t="str">
        <f xml:space="preserve"> 'Report lookups'!E$647</f>
        <v>2029-30 Voluntary abatements expressed in 2027-28 CPIH FYA prices sign reversed (WWN)</v>
      </c>
      <c r="F319" s="6">
        <f xml:space="preserve"> 'Report lookups'!$F$647</f>
        <v>0</v>
      </c>
      <c r="G319" s="6" t="str">
        <f xml:space="preserve"> 'Report lookups'!G$647</f>
        <v>£m</v>
      </c>
      <c r="H319" s="6"/>
      <c r="I319" s="6"/>
      <c r="J319" s="6"/>
      <c r="K319" s="6"/>
      <c r="L319" s="6"/>
      <c r="M319" s="6"/>
      <c r="N319" s="6"/>
      <c r="O319" s="6"/>
      <c r="P319" s="6"/>
      <c r="Q319" s="6"/>
      <c r="R319" s="6"/>
      <c r="S319" s="6"/>
      <c r="T319" s="6"/>
      <c r="U319" s="6"/>
      <c r="V319" s="6"/>
      <c r="W319" s="6"/>
    </row>
    <row r="320" spans="3:23" x14ac:dyDescent="0.2">
      <c r="E320" s="6" t="str">
        <f xml:space="preserve"> 'Report lookups'!E$1058</f>
        <v>2028-30 Voluntary abatements expressed in 2027-28 CPIH FYA prices sign reversed (WWN)</v>
      </c>
      <c r="F320" s="6">
        <f xml:space="preserve"> 'Report lookups'!$F$1058</f>
        <v>0</v>
      </c>
      <c r="G320" s="6" t="str">
        <f xml:space="preserve"> 'Report lookups'!G$1058</f>
        <v>£m</v>
      </c>
      <c r="H320" s="6"/>
      <c r="I320" s="6"/>
      <c r="J320" s="6"/>
      <c r="K320" s="6"/>
      <c r="L320" s="6"/>
      <c r="M320" s="6"/>
      <c r="N320" s="6"/>
      <c r="O320" s="6"/>
      <c r="P320" s="6"/>
      <c r="Q320" s="6"/>
      <c r="R320" s="6"/>
      <c r="S320" s="6"/>
      <c r="T320" s="6"/>
      <c r="U320" s="6"/>
      <c r="V320" s="6"/>
      <c r="W320" s="6"/>
    </row>
    <row r="321" spans="3:23" x14ac:dyDescent="0.2">
      <c r="C321" s="26" t="s">
        <v>786</v>
      </c>
    </row>
    <row r="322" spans="3:23" x14ac:dyDescent="0.2">
      <c r="E322" s="6" t="str">
        <f xml:space="preserve"> 'Report lookups'!E$239</f>
        <v>2028-29 Voluntary abatements expressed in 2027-28 CPIH FYA prices sign reversed (BR)</v>
      </c>
      <c r="F322" s="6">
        <f xml:space="preserve"> 'Report lookups'!$F$239</f>
        <v>0</v>
      </c>
      <c r="G322" s="6" t="str">
        <f xml:space="preserve"> 'Report lookups'!G$239</f>
        <v>£m</v>
      </c>
      <c r="H322" s="6"/>
      <c r="I322" s="6"/>
      <c r="J322" s="6"/>
      <c r="K322" s="6"/>
      <c r="L322" s="6"/>
      <c r="M322" s="6"/>
      <c r="N322" s="6"/>
      <c r="O322" s="6"/>
      <c r="P322" s="6"/>
      <c r="Q322" s="6"/>
      <c r="R322" s="6"/>
      <c r="S322" s="6"/>
      <c r="T322" s="6"/>
      <c r="U322" s="6"/>
      <c r="V322" s="6"/>
      <c r="W322" s="6"/>
    </row>
    <row r="323" spans="3:23" x14ac:dyDescent="0.2">
      <c r="E323" s="6" t="str">
        <f xml:space="preserve"> 'Report lookups'!E$698</f>
        <v>2029-30 Voluntary abatements expressed in 2027-28 CPIH FYA prices sign reversed (BR)</v>
      </c>
      <c r="F323" s="6">
        <f xml:space="preserve"> 'Report lookups'!$F$698</f>
        <v>0</v>
      </c>
      <c r="G323" s="6" t="str">
        <f xml:space="preserve"> 'Report lookups'!G$698</f>
        <v>£m</v>
      </c>
      <c r="H323" s="6"/>
      <c r="I323" s="6"/>
      <c r="J323" s="6"/>
      <c r="K323" s="6"/>
      <c r="L323" s="6"/>
      <c r="M323" s="6"/>
      <c r="N323" s="6"/>
      <c r="O323" s="6"/>
      <c r="P323" s="6"/>
      <c r="Q323" s="6"/>
      <c r="R323" s="6"/>
      <c r="S323" s="6"/>
      <c r="T323" s="6"/>
      <c r="U323" s="6"/>
      <c r="V323" s="6"/>
      <c r="W323" s="6"/>
    </row>
    <row r="324" spans="3:23" x14ac:dyDescent="0.2">
      <c r="E324" s="6" t="str">
        <f xml:space="preserve"> 'Report lookups'!E$1109</f>
        <v>2028-30 Voluntary abatements expressed in 2027-28 CPIH FYA prices sign reversed (BR)</v>
      </c>
      <c r="F324" s="6">
        <f xml:space="preserve"> 'Report lookups'!$F$1109</f>
        <v>0</v>
      </c>
      <c r="G324" s="6" t="str">
        <f xml:space="preserve"> 'Report lookups'!G$1109</f>
        <v>£m</v>
      </c>
      <c r="H324" s="6"/>
      <c r="I324" s="6"/>
      <c r="J324" s="6"/>
      <c r="K324" s="6"/>
      <c r="L324" s="6"/>
      <c r="M324" s="6"/>
      <c r="N324" s="6"/>
      <c r="O324" s="6"/>
      <c r="P324" s="6"/>
      <c r="Q324" s="6"/>
      <c r="R324" s="6"/>
      <c r="S324" s="6"/>
      <c r="T324" s="6"/>
      <c r="U324" s="6"/>
      <c r="V324" s="6"/>
      <c r="W324" s="6"/>
    </row>
    <row r="325" spans="3:23" x14ac:dyDescent="0.2">
      <c r="C325" s="26" t="s">
        <v>786</v>
      </c>
    </row>
    <row r="326" spans="3:23" x14ac:dyDescent="0.2">
      <c r="E326" s="6" t="str">
        <f xml:space="preserve"> 'Report lookups'!E$302</f>
        <v>2028-29 Voluntary abatements expressed in 2027-28 CPIH FYA prices sign reversed (ADDN1)</v>
      </c>
      <c r="F326" s="6">
        <f xml:space="preserve"> 'Report lookups'!$F$302</f>
        <v>0</v>
      </c>
      <c r="G326" s="6" t="str">
        <f xml:space="preserve"> 'Report lookups'!G$302</f>
        <v>£m</v>
      </c>
      <c r="H326" s="6"/>
      <c r="I326" s="6"/>
      <c r="J326" s="6"/>
      <c r="K326" s="6"/>
      <c r="L326" s="6"/>
      <c r="M326" s="6"/>
      <c r="N326" s="6"/>
      <c r="O326" s="6"/>
      <c r="P326" s="6"/>
      <c r="Q326" s="6"/>
      <c r="R326" s="6"/>
      <c r="S326" s="6"/>
      <c r="T326" s="6"/>
      <c r="U326" s="6"/>
      <c r="V326" s="6"/>
      <c r="W326" s="6"/>
    </row>
    <row r="327" spans="3:23" x14ac:dyDescent="0.2">
      <c r="E327" s="6" t="str">
        <f xml:space="preserve"> 'Report lookups'!E$749</f>
        <v>2029-30 Voluntary abatements expressed in 2027-28 CPIH FYA prices sign reversed (ADDN1)</v>
      </c>
      <c r="F327" s="6">
        <f xml:space="preserve"> 'Report lookups'!$F$749</f>
        <v>0</v>
      </c>
      <c r="G327" s="6" t="str">
        <f xml:space="preserve"> 'Report lookups'!G$749</f>
        <v>£m</v>
      </c>
      <c r="H327" s="6"/>
      <c r="I327" s="6"/>
      <c r="J327" s="6"/>
      <c r="K327" s="6"/>
      <c r="L327" s="6"/>
      <c r="M327" s="6"/>
      <c r="N327" s="6"/>
      <c r="O327" s="6"/>
      <c r="P327" s="6"/>
      <c r="Q327" s="6"/>
      <c r="R327" s="6"/>
      <c r="S327" s="6"/>
      <c r="T327" s="6"/>
      <c r="U327" s="6"/>
      <c r="V327" s="6"/>
      <c r="W327" s="6"/>
    </row>
    <row r="328" spans="3:23" x14ac:dyDescent="0.2">
      <c r="E328" s="6" t="str">
        <f xml:space="preserve"> 'Report lookups'!E$1160</f>
        <v>2028-30 Voluntary abatements expressed in 2027-28 CPIH FYA prices sign reversed (ADDN1)</v>
      </c>
      <c r="F328" s="6">
        <f xml:space="preserve"> 'Report lookups'!$F$1160</f>
        <v>0</v>
      </c>
      <c r="G328" s="6" t="str">
        <f xml:space="preserve"> 'Report lookups'!G$1160</f>
        <v>£m</v>
      </c>
      <c r="H328" s="6"/>
      <c r="I328" s="6"/>
      <c r="J328" s="6"/>
      <c r="K328" s="6"/>
      <c r="L328" s="6"/>
      <c r="M328" s="6"/>
      <c r="N328" s="6"/>
      <c r="O328" s="6"/>
      <c r="P328" s="6"/>
      <c r="Q328" s="6"/>
      <c r="R328" s="6"/>
      <c r="S328" s="6"/>
      <c r="T328" s="6"/>
      <c r="U328" s="6"/>
      <c r="V328" s="6"/>
      <c r="W328" s="6"/>
    </row>
    <row r="329" spans="3:23" x14ac:dyDescent="0.2">
      <c r="C329" s="26" t="s">
        <v>786</v>
      </c>
    </row>
    <row r="330" spans="3:23" x14ac:dyDescent="0.2">
      <c r="E330" s="6" t="str">
        <f xml:space="preserve"> 'Report lookups'!E$365</f>
        <v>2028-29 Voluntary abatements expressed in 2027-28 CPIH FYA prices sign reversed (ADDN2)</v>
      </c>
      <c r="F330" s="6">
        <f xml:space="preserve"> 'Report lookups'!$F$365</f>
        <v>0</v>
      </c>
      <c r="G330" s="6" t="str">
        <f xml:space="preserve"> 'Report lookups'!G$365</f>
        <v>£m</v>
      </c>
      <c r="H330" s="6"/>
      <c r="I330" s="6"/>
      <c r="J330" s="6"/>
      <c r="K330" s="6"/>
      <c r="L330" s="6"/>
      <c r="M330" s="6"/>
      <c r="N330" s="6"/>
      <c r="O330" s="6"/>
      <c r="P330" s="6"/>
      <c r="Q330" s="6"/>
      <c r="R330" s="6"/>
      <c r="S330" s="6"/>
      <c r="T330" s="6"/>
      <c r="U330" s="6"/>
      <c r="V330" s="6"/>
      <c r="W330" s="6"/>
    </row>
    <row r="331" spans="3:23" x14ac:dyDescent="0.2">
      <c r="E331" s="6" t="str">
        <f xml:space="preserve"> 'Report lookups'!E$800</f>
        <v>2029-30 Voluntary abatements expressed in 2027-28 CPIH FYA prices sign reversed (ADDN2)</v>
      </c>
      <c r="F331" s="6">
        <f xml:space="preserve"> 'Report lookups'!$F$800</f>
        <v>0</v>
      </c>
      <c r="G331" s="6" t="str">
        <f xml:space="preserve"> 'Report lookups'!G$800</f>
        <v>£m</v>
      </c>
      <c r="H331" s="6"/>
      <c r="I331" s="6"/>
      <c r="J331" s="6"/>
      <c r="K331" s="6"/>
      <c r="L331" s="6"/>
      <c r="M331" s="6"/>
      <c r="N331" s="6"/>
      <c r="O331" s="6"/>
      <c r="P331" s="6"/>
      <c r="Q331" s="6"/>
      <c r="R331" s="6"/>
      <c r="S331" s="6"/>
      <c r="T331" s="6"/>
      <c r="U331" s="6"/>
      <c r="V331" s="6"/>
      <c r="W331" s="6"/>
    </row>
    <row r="332" spans="3:23" x14ac:dyDescent="0.2">
      <c r="E332" s="6" t="str">
        <f xml:space="preserve"> 'Report lookups'!E$1211</f>
        <v>2028-30 Voluntary abatements expressed in 2027-28 CPIH FYA prices sign reversed (ADDN2)</v>
      </c>
      <c r="F332" s="6">
        <f xml:space="preserve"> 'Report lookups'!$F$1211</f>
        <v>0</v>
      </c>
      <c r="G332" s="6" t="str">
        <f xml:space="preserve"> 'Report lookups'!G$1211</f>
        <v>£m</v>
      </c>
      <c r="H332" s="6"/>
      <c r="I332" s="6"/>
      <c r="J332" s="6"/>
      <c r="K332" s="6"/>
      <c r="L332" s="6"/>
      <c r="M332" s="6"/>
      <c r="N332" s="6"/>
      <c r="O332" s="6"/>
      <c r="P332" s="6"/>
      <c r="Q332" s="6"/>
      <c r="R332" s="6"/>
      <c r="S332" s="6"/>
      <c r="T332" s="6"/>
      <c r="U332" s="6"/>
      <c r="V332" s="6"/>
      <c r="W332" s="6"/>
    </row>
    <row r="333" spans="3:23" x14ac:dyDescent="0.2">
      <c r="C333" s="26" t="s">
        <v>786</v>
      </c>
    </row>
    <row r="334" spans="3:23" x14ac:dyDescent="0.2">
      <c r="E334" s="6" t="str">
        <f xml:space="preserve"> 'Report lookups'!E$428</f>
        <v>2028-29 Voluntary abatements expressed in 2027-28 CPIH FYA prices sign reversed (Residential Retail)</v>
      </c>
      <c r="F334" s="6">
        <f xml:space="preserve"> 'Report lookups'!$F$428</f>
        <v>0</v>
      </c>
      <c r="G334" s="6" t="str">
        <f xml:space="preserve"> 'Report lookups'!G$428</f>
        <v>£m</v>
      </c>
      <c r="H334" s="6"/>
      <c r="I334" s="6"/>
      <c r="J334" s="6"/>
      <c r="K334" s="6"/>
      <c r="L334" s="6"/>
      <c r="M334" s="6"/>
      <c r="N334" s="6"/>
      <c r="O334" s="6"/>
      <c r="P334" s="6"/>
      <c r="Q334" s="6"/>
      <c r="R334" s="6"/>
      <c r="S334" s="6"/>
      <c r="T334" s="6"/>
      <c r="U334" s="6"/>
      <c r="V334" s="6"/>
      <c r="W334" s="6"/>
    </row>
    <row r="335" spans="3:23" x14ac:dyDescent="0.2">
      <c r="E335" s="6" t="str">
        <f xml:space="preserve"> 'Report lookups'!E$851</f>
        <v>2029-30 Voluntary abatements expressed in 2027-28 CPIH FYA prices sign reversed (Residential Retail)</v>
      </c>
      <c r="F335" s="6">
        <f xml:space="preserve"> 'Report lookups'!$F$851</f>
        <v>0</v>
      </c>
      <c r="G335" s="6" t="str">
        <f xml:space="preserve"> 'Report lookups'!G$851</f>
        <v>£m</v>
      </c>
      <c r="H335" s="6"/>
      <c r="I335" s="6"/>
      <c r="J335" s="6"/>
      <c r="K335" s="6"/>
      <c r="L335" s="6"/>
      <c r="M335" s="6"/>
      <c r="N335" s="6"/>
      <c r="O335" s="6"/>
      <c r="P335" s="6"/>
      <c r="Q335" s="6"/>
      <c r="R335" s="6"/>
      <c r="S335" s="6"/>
      <c r="T335" s="6"/>
      <c r="U335" s="6"/>
      <c r="V335" s="6"/>
      <c r="W335" s="6"/>
    </row>
    <row r="336" spans="3:23" x14ac:dyDescent="0.2">
      <c r="E336" s="6" t="str">
        <f xml:space="preserve"> 'Report lookups'!E$1262</f>
        <v>2028-30 Voluntary abatements expressed in 2027-28 CPIH FYA prices sign reversed (Residential Retail)</v>
      </c>
      <c r="F336" s="6">
        <f xml:space="preserve"> 'Report lookups'!$F$1262</f>
        <v>0</v>
      </c>
      <c r="G336" s="6" t="str">
        <f xml:space="preserve"> 'Report lookups'!G$1262</f>
        <v>£m</v>
      </c>
      <c r="H336" s="6"/>
      <c r="I336" s="6"/>
      <c r="J336" s="6"/>
      <c r="K336" s="6"/>
      <c r="L336" s="6"/>
      <c r="M336" s="6"/>
      <c r="N336" s="6"/>
      <c r="O336" s="6"/>
      <c r="P336" s="6"/>
      <c r="Q336" s="6"/>
      <c r="R336" s="6"/>
      <c r="S336" s="6"/>
      <c r="T336" s="6"/>
      <c r="U336" s="6"/>
      <c r="V336" s="6"/>
      <c r="W336" s="6"/>
    </row>
    <row r="337" spans="3:23" x14ac:dyDescent="0.2">
      <c r="C337" s="26" t="s">
        <v>786</v>
      </c>
    </row>
    <row r="338" spans="3:23" x14ac:dyDescent="0.2">
      <c r="E338" s="6" t="str">
        <f xml:space="preserve"> 'Report lookups'!E$491</f>
        <v>2028-29 Voluntary abatements expressed in 2027-28 CPIH FYA prices sign reversed (Business Retail)</v>
      </c>
      <c r="F338" s="6">
        <f xml:space="preserve"> 'Report lookups'!$F$491</f>
        <v>0</v>
      </c>
      <c r="G338" s="6" t="str">
        <f xml:space="preserve"> 'Report lookups'!G$491</f>
        <v>£m</v>
      </c>
      <c r="H338" s="6"/>
      <c r="I338" s="6"/>
      <c r="J338" s="6"/>
      <c r="K338" s="6"/>
      <c r="L338" s="6"/>
      <c r="M338" s="6"/>
      <c r="N338" s="6"/>
      <c r="O338" s="6"/>
      <c r="P338" s="6"/>
      <c r="Q338" s="6"/>
      <c r="R338" s="6"/>
      <c r="S338" s="6"/>
      <c r="T338" s="6"/>
      <c r="U338" s="6"/>
      <c r="V338" s="6"/>
      <c r="W338" s="6"/>
    </row>
    <row r="339" spans="3:23" x14ac:dyDescent="0.2">
      <c r="E339" s="6" t="str">
        <f xml:space="preserve"> 'Report lookups'!E$902</f>
        <v>2029-30 Voluntary abatements expressed in 2027-28 CPIH FYA prices sign reversed (Business Retail)</v>
      </c>
      <c r="F339" s="6">
        <f xml:space="preserve"> 'Report lookups'!$F$902</f>
        <v>0</v>
      </c>
      <c r="G339" s="6" t="str">
        <f xml:space="preserve"> 'Report lookups'!G$902</f>
        <v>£m</v>
      </c>
      <c r="H339" s="6"/>
      <c r="I339" s="6"/>
      <c r="J339" s="6"/>
      <c r="K339" s="6"/>
      <c r="L339" s="6"/>
      <c r="M339" s="6"/>
      <c r="N339" s="6"/>
      <c r="O339" s="6"/>
      <c r="P339" s="6"/>
      <c r="Q339" s="6"/>
      <c r="R339" s="6"/>
      <c r="S339" s="6"/>
      <c r="T339" s="6"/>
      <c r="U339" s="6"/>
      <c r="V339" s="6"/>
      <c r="W339" s="6"/>
    </row>
    <row r="340" spans="3:23" x14ac:dyDescent="0.2">
      <c r="E340" s="6" t="str">
        <f xml:space="preserve"> 'Report lookups'!E$1313</f>
        <v>2028-30 Voluntary abatements expressed in 2027-28 CPIH FYA prices sign reversed (Business Retail)</v>
      </c>
      <c r="F340" s="6">
        <f xml:space="preserve"> 'Report lookups'!$F$1313</f>
        <v>0</v>
      </c>
      <c r="G340" s="6" t="str">
        <f xml:space="preserve"> 'Report lookups'!G$1313</f>
        <v>£m</v>
      </c>
      <c r="H340" s="6"/>
      <c r="I340" s="6"/>
      <c r="J340" s="6"/>
      <c r="K340" s="6"/>
      <c r="L340" s="6"/>
      <c r="M340" s="6"/>
      <c r="N340" s="6"/>
      <c r="O340" s="6"/>
      <c r="P340" s="6"/>
      <c r="Q340" s="6"/>
      <c r="R340" s="6"/>
      <c r="S340" s="6"/>
      <c r="T340" s="6"/>
      <c r="U340" s="6"/>
      <c r="V340" s="6"/>
      <c r="W340" s="6"/>
    </row>
    <row r="341" spans="3:23" x14ac:dyDescent="0.2">
      <c r="C341" s="26" t="s">
        <v>786</v>
      </c>
    </row>
    <row r="342" spans="3:23" x14ac:dyDescent="0.2">
      <c r="E342" s="6" t="str">
        <f xml:space="preserve"> 'Report lookups'!E$62</f>
        <v>2028-29 Voluntary deferrals expressed in 2027-28 CPIH FYA prices sign reversed (WR)</v>
      </c>
      <c r="F342" s="6">
        <f xml:space="preserve"> 'Report lookups'!$F$62</f>
        <v>0</v>
      </c>
      <c r="G342" s="6" t="str">
        <f xml:space="preserve"> 'Report lookups'!G$62</f>
        <v>£m</v>
      </c>
      <c r="H342" s="6"/>
      <c r="I342" s="6"/>
      <c r="J342" s="6"/>
      <c r="K342" s="6"/>
      <c r="L342" s="6"/>
      <c r="M342" s="6"/>
      <c r="N342" s="6"/>
      <c r="O342" s="6"/>
      <c r="P342" s="6"/>
      <c r="Q342" s="6"/>
      <c r="R342" s="6"/>
      <c r="S342" s="6"/>
      <c r="T342" s="6"/>
      <c r="U342" s="6"/>
      <c r="V342" s="6"/>
      <c r="W342" s="6"/>
    </row>
    <row r="343" spans="3:23" x14ac:dyDescent="0.2">
      <c r="E343" s="6" t="str">
        <f xml:space="preserve"> 'Report lookups'!E$557</f>
        <v>2029-30 Voluntary deferrals expressed in 2027-28 CPIH FYA prices sign reversed (WR)</v>
      </c>
      <c r="F343" s="6">
        <f xml:space="preserve"> 'Report lookups'!$F$557</f>
        <v>0</v>
      </c>
      <c r="G343" s="6" t="str">
        <f xml:space="preserve"> 'Report lookups'!G$557</f>
        <v>£m</v>
      </c>
      <c r="H343" s="6"/>
      <c r="I343" s="6"/>
      <c r="J343" s="6"/>
      <c r="K343" s="6"/>
      <c r="L343" s="6"/>
      <c r="M343" s="6"/>
      <c r="N343" s="6"/>
      <c r="O343" s="6"/>
      <c r="P343" s="6"/>
      <c r="Q343" s="6"/>
      <c r="R343" s="6"/>
      <c r="S343" s="6"/>
      <c r="T343" s="6"/>
      <c r="U343" s="6"/>
      <c r="V343" s="6"/>
      <c r="W343" s="6"/>
    </row>
    <row r="344" spans="3:23" x14ac:dyDescent="0.2">
      <c r="E344" s="6" t="str">
        <f xml:space="preserve"> 'Report lookups'!E$968</f>
        <v>2028-30 Voluntary deferrals expressed in 2027-28 CPIH FYA prices sign reversed (WR)</v>
      </c>
      <c r="F344" s="6">
        <f xml:space="preserve"> 'Report lookups'!$F$968</f>
        <v>0</v>
      </c>
      <c r="G344" s="6" t="str">
        <f xml:space="preserve"> 'Report lookups'!G$968</f>
        <v>£m</v>
      </c>
      <c r="H344" s="6"/>
      <c r="I344" s="6"/>
      <c r="J344" s="6"/>
      <c r="K344" s="6"/>
      <c r="L344" s="6"/>
      <c r="M344" s="6"/>
      <c r="N344" s="6"/>
      <c r="O344" s="6"/>
      <c r="P344" s="6"/>
      <c r="Q344" s="6"/>
      <c r="R344" s="6"/>
      <c r="S344" s="6"/>
      <c r="T344" s="6"/>
      <c r="U344" s="6"/>
      <c r="V344" s="6"/>
      <c r="W344" s="6"/>
    </row>
    <row r="345" spans="3:23" x14ac:dyDescent="0.2">
      <c r="C345" s="26" t="s">
        <v>786</v>
      </c>
    </row>
    <row r="346" spans="3:23" x14ac:dyDescent="0.2">
      <c r="E346" s="6" t="str">
        <f xml:space="preserve"> 'Report lookups'!E$125</f>
        <v>2028-29 Voluntary deferrals expressed in 2027-28 CPIH FYA prices sign reversed (WN)</v>
      </c>
      <c r="F346" s="6">
        <f xml:space="preserve"> 'Report lookups'!$F$125</f>
        <v>0</v>
      </c>
      <c r="G346" s="6" t="str">
        <f xml:space="preserve"> 'Report lookups'!G$125</f>
        <v>£m</v>
      </c>
      <c r="H346" s="6"/>
      <c r="I346" s="6"/>
      <c r="J346" s="6"/>
      <c r="K346" s="6"/>
      <c r="L346" s="6"/>
      <c r="M346" s="6"/>
      <c r="N346" s="6"/>
      <c r="O346" s="6"/>
      <c r="P346" s="6"/>
      <c r="Q346" s="6"/>
      <c r="R346" s="6"/>
      <c r="S346" s="6"/>
      <c r="T346" s="6"/>
      <c r="U346" s="6"/>
      <c r="V346" s="6"/>
      <c r="W346" s="6"/>
    </row>
    <row r="347" spans="3:23" x14ac:dyDescent="0.2">
      <c r="E347" s="6" t="str">
        <f xml:space="preserve"> 'Report lookups'!E$608</f>
        <v>2029-30 Voluntary deferrals expressed in 2027-28 CPIH FYA prices sign reversed (WN)</v>
      </c>
      <c r="F347" s="6">
        <f xml:space="preserve"> 'Report lookups'!$F$608</f>
        <v>0</v>
      </c>
      <c r="G347" s="6" t="str">
        <f xml:space="preserve"> 'Report lookups'!G$608</f>
        <v>£m</v>
      </c>
      <c r="H347" s="6"/>
      <c r="I347" s="6"/>
      <c r="J347" s="6"/>
      <c r="K347" s="6"/>
      <c r="L347" s="6"/>
      <c r="M347" s="6"/>
      <c r="N347" s="6"/>
      <c r="O347" s="6"/>
      <c r="P347" s="6"/>
      <c r="Q347" s="6"/>
      <c r="R347" s="6"/>
      <c r="S347" s="6"/>
      <c r="T347" s="6"/>
      <c r="U347" s="6"/>
      <c r="V347" s="6"/>
      <c r="W347" s="6"/>
    </row>
    <row r="348" spans="3:23" x14ac:dyDescent="0.2">
      <c r="E348" s="6" t="str">
        <f xml:space="preserve"> 'Report lookups'!E$1019</f>
        <v>2028-30 Voluntary deferrals expressed in 2027-28 CPIH FYA prices sign reversed (WN)</v>
      </c>
      <c r="F348" s="6">
        <f xml:space="preserve"> 'Report lookups'!$F$1019</f>
        <v>0</v>
      </c>
      <c r="G348" s="6" t="str">
        <f xml:space="preserve"> 'Report lookups'!G$1019</f>
        <v>£m</v>
      </c>
      <c r="H348" s="6"/>
      <c r="I348" s="6"/>
      <c r="J348" s="6"/>
      <c r="K348" s="6"/>
      <c r="L348" s="6"/>
      <c r="M348" s="6"/>
      <c r="N348" s="6"/>
      <c r="O348" s="6"/>
      <c r="P348" s="6"/>
      <c r="Q348" s="6"/>
      <c r="R348" s="6"/>
      <c r="S348" s="6"/>
      <c r="T348" s="6"/>
      <c r="U348" s="6"/>
      <c r="V348" s="6"/>
      <c r="W348" s="6"/>
    </row>
    <row r="349" spans="3:23" x14ac:dyDescent="0.2">
      <c r="C349" s="26" t="s">
        <v>786</v>
      </c>
    </row>
    <row r="350" spans="3:23" x14ac:dyDescent="0.2">
      <c r="E350" s="6" t="str">
        <f xml:space="preserve"> 'Report lookups'!E$188</f>
        <v>2028-29 Voluntary deferrals expressed in 2027-28 CPIH FYA prices sign reversed (WWN)</v>
      </c>
      <c r="F350" s="6">
        <f xml:space="preserve"> 'Report lookups'!$F$188</f>
        <v>0</v>
      </c>
      <c r="G350" s="6" t="str">
        <f xml:space="preserve"> 'Report lookups'!G$188</f>
        <v>£m</v>
      </c>
      <c r="H350" s="6"/>
      <c r="I350" s="6"/>
      <c r="J350" s="6"/>
      <c r="K350" s="6"/>
      <c r="L350" s="6"/>
      <c r="M350" s="6"/>
      <c r="N350" s="6"/>
      <c r="O350" s="6"/>
      <c r="P350" s="6"/>
      <c r="Q350" s="6"/>
      <c r="R350" s="6"/>
      <c r="S350" s="6"/>
      <c r="T350" s="6"/>
      <c r="U350" s="6"/>
      <c r="V350" s="6"/>
      <c r="W350" s="6"/>
    </row>
    <row r="351" spans="3:23" x14ac:dyDescent="0.2">
      <c r="E351" s="6" t="str">
        <f xml:space="preserve"> 'Report lookups'!E$659</f>
        <v>2029-30 Voluntary deferrals expressed in 2027-28 CPIH FYA prices sign reversed (WWN)</v>
      </c>
      <c r="F351" s="6">
        <f xml:space="preserve"> 'Report lookups'!$F$659</f>
        <v>0</v>
      </c>
      <c r="G351" s="6" t="str">
        <f xml:space="preserve"> 'Report lookups'!G$659</f>
        <v>£m</v>
      </c>
      <c r="H351" s="6"/>
      <c r="I351" s="6"/>
      <c r="J351" s="6"/>
      <c r="K351" s="6"/>
      <c r="L351" s="6"/>
      <c r="M351" s="6"/>
      <c r="N351" s="6"/>
      <c r="O351" s="6"/>
      <c r="P351" s="6"/>
      <c r="Q351" s="6"/>
      <c r="R351" s="6"/>
      <c r="S351" s="6"/>
      <c r="T351" s="6"/>
      <c r="U351" s="6"/>
      <c r="V351" s="6"/>
      <c r="W351" s="6"/>
    </row>
    <row r="352" spans="3:23" x14ac:dyDescent="0.2">
      <c r="E352" s="6" t="str">
        <f xml:space="preserve"> 'Report lookups'!E$1070</f>
        <v>2028-30 Voluntary deferrals expressed in 2027-28 CPIH FYA prices sign reversed (WWN)</v>
      </c>
      <c r="F352" s="6">
        <f xml:space="preserve"> 'Report lookups'!$F$1070</f>
        <v>0</v>
      </c>
      <c r="G352" s="6" t="str">
        <f xml:space="preserve"> 'Report lookups'!G$1070</f>
        <v>£m</v>
      </c>
      <c r="H352" s="6"/>
      <c r="I352" s="6"/>
      <c r="J352" s="6"/>
      <c r="K352" s="6"/>
      <c r="L352" s="6"/>
      <c r="M352" s="6"/>
      <c r="N352" s="6"/>
      <c r="O352" s="6"/>
      <c r="P352" s="6"/>
      <c r="Q352" s="6"/>
      <c r="R352" s="6"/>
      <c r="S352" s="6"/>
      <c r="T352" s="6"/>
      <c r="U352" s="6"/>
      <c r="V352" s="6"/>
      <c r="W352" s="6"/>
    </row>
    <row r="353" spans="3:23" x14ac:dyDescent="0.2">
      <c r="C353" s="26" t="s">
        <v>786</v>
      </c>
    </row>
    <row r="354" spans="3:23" x14ac:dyDescent="0.2">
      <c r="E354" s="6" t="str">
        <f xml:space="preserve"> 'Report lookups'!E$251</f>
        <v>2028-29 Voluntary deferrals expressed in 2027-28 CPIH FYA prices sign reversed (BR)</v>
      </c>
      <c r="F354" s="6">
        <f xml:space="preserve"> 'Report lookups'!$F$251</f>
        <v>0</v>
      </c>
      <c r="G354" s="6" t="str">
        <f xml:space="preserve"> 'Report lookups'!G$251</f>
        <v>£m</v>
      </c>
      <c r="H354" s="6"/>
      <c r="I354" s="6"/>
      <c r="J354" s="6"/>
      <c r="K354" s="6"/>
      <c r="L354" s="6"/>
      <c r="M354" s="6"/>
      <c r="N354" s="6"/>
      <c r="O354" s="6"/>
      <c r="P354" s="6"/>
      <c r="Q354" s="6"/>
      <c r="R354" s="6"/>
      <c r="S354" s="6"/>
      <c r="T354" s="6"/>
      <c r="U354" s="6"/>
      <c r="V354" s="6"/>
      <c r="W354" s="6"/>
    </row>
    <row r="355" spans="3:23" x14ac:dyDescent="0.2">
      <c r="E355" s="6" t="str">
        <f xml:space="preserve"> 'Report lookups'!E$710</f>
        <v>2029-30 Voluntary deferrals expressed in 2027-28 CPIH FYA prices sign reversed (BR)</v>
      </c>
      <c r="F355" s="6">
        <f xml:space="preserve"> 'Report lookups'!$F$710</f>
        <v>0</v>
      </c>
      <c r="G355" s="6" t="str">
        <f xml:space="preserve"> 'Report lookups'!G$710</f>
        <v>£m</v>
      </c>
      <c r="H355" s="6"/>
      <c r="I355" s="6"/>
      <c r="J355" s="6"/>
      <c r="K355" s="6"/>
      <c r="L355" s="6"/>
      <c r="M355" s="6"/>
      <c r="N355" s="6"/>
      <c r="O355" s="6"/>
      <c r="P355" s="6"/>
      <c r="Q355" s="6"/>
      <c r="R355" s="6"/>
      <c r="S355" s="6"/>
      <c r="T355" s="6"/>
      <c r="U355" s="6"/>
      <c r="V355" s="6"/>
      <c r="W355" s="6"/>
    </row>
    <row r="356" spans="3:23" x14ac:dyDescent="0.2">
      <c r="E356" s="6" t="str">
        <f xml:space="preserve"> 'Report lookups'!E$1121</f>
        <v>2028-30 Voluntary deferrals expressed in 2027-28 CPIH FYA prices sign reversed (BR)</v>
      </c>
      <c r="F356" s="6">
        <f xml:space="preserve"> 'Report lookups'!$F$1121</f>
        <v>0</v>
      </c>
      <c r="G356" s="6" t="str">
        <f xml:space="preserve"> 'Report lookups'!G$1121</f>
        <v>£m</v>
      </c>
      <c r="H356" s="6"/>
      <c r="I356" s="6"/>
      <c r="J356" s="6"/>
      <c r="K356" s="6"/>
      <c r="L356" s="6"/>
      <c r="M356" s="6"/>
      <c r="N356" s="6"/>
      <c r="O356" s="6"/>
      <c r="P356" s="6"/>
      <c r="Q356" s="6"/>
      <c r="R356" s="6"/>
      <c r="S356" s="6"/>
      <c r="T356" s="6"/>
      <c r="U356" s="6"/>
      <c r="V356" s="6"/>
      <c r="W356" s="6"/>
    </row>
    <row r="357" spans="3:23" x14ac:dyDescent="0.2">
      <c r="C357" s="26" t="s">
        <v>786</v>
      </c>
    </row>
    <row r="358" spans="3:23" x14ac:dyDescent="0.2">
      <c r="E358" s="6" t="str">
        <f xml:space="preserve"> 'Report lookups'!E$314</f>
        <v>2028-29 Voluntary deferrals expressed in 2027-28 CPIH FYA prices sign reversed (ADDN1)</v>
      </c>
      <c r="F358" s="6">
        <f xml:space="preserve"> 'Report lookups'!$F$314</f>
        <v>0</v>
      </c>
      <c r="G358" s="6" t="str">
        <f xml:space="preserve"> 'Report lookups'!G$314</f>
        <v>£m</v>
      </c>
      <c r="H358" s="6"/>
      <c r="I358" s="6"/>
      <c r="J358" s="6"/>
      <c r="K358" s="6"/>
      <c r="L358" s="6"/>
      <c r="M358" s="6"/>
      <c r="N358" s="6"/>
      <c r="O358" s="6"/>
      <c r="P358" s="6"/>
      <c r="Q358" s="6"/>
      <c r="R358" s="6"/>
      <c r="S358" s="6"/>
      <c r="T358" s="6"/>
      <c r="U358" s="6"/>
      <c r="V358" s="6"/>
      <c r="W358" s="6"/>
    </row>
    <row r="359" spans="3:23" x14ac:dyDescent="0.2">
      <c r="E359" s="6" t="str">
        <f xml:space="preserve"> 'Report lookups'!E$761</f>
        <v>2029-30 Voluntary deferrals expressed in 2027-28 CPIH FYA prices sign reversed (ADDN1)</v>
      </c>
      <c r="F359" s="6">
        <f xml:space="preserve"> 'Report lookups'!$F$761</f>
        <v>0</v>
      </c>
      <c r="G359" s="6" t="str">
        <f xml:space="preserve"> 'Report lookups'!G$761</f>
        <v>£m</v>
      </c>
      <c r="H359" s="6"/>
      <c r="I359" s="6"/>
      <c r="J359" s="6"/>
      <c r="K359" s="6"/>
      <c r="L359" s="6"/>
      <c r="M359" s="6"/>
      <c r="N359" s="6"/>
      <c r="O359" s="6"/>
      <c r="P359" s="6"/>
      <c r="Q359" s="6"/>
      <c r="R359" s="6"/>
      <c r="S359" s="6"/>
      <c r="T359" s="6"/>
      <c r="U359" s="6"/>
      <c r="V359" s="6"/>
      <c r="W359" s="6"/>
    </row>
    <row r="360" spans="3:23" x14ac:dyDescent="0.2">
      <c r="E360" s="6" t="str">
        <f xml:space="preserve"> 'Report lookups'!E$1172</f>
        <v>2028-30 Voluntary deferrals expressed in 2027-28 CPIH FYA prices sign reversed (ADDN1)</v>
      </c>
      <c r="F360" s="6">
        <f xml:space="preserve"> 'Report lookups'!$F$1172</f>
        <v>0</v>
      </c>
      <c r="G360" s="6" t="str">
        <f xml:space="preserve"> 'Report lookups'!G$1172</f>
        <v>£m</v>
      </c>
      <c r="H360" s="6"/>
      <c r="I360" s="6"/>
      <c r="J360" s="6"/>
      <c r="K360" s="6"/>
      <c r="L360" s="6"/>
      <c r="M360" s="6"/>
      <c r="N360" s="6"/>
      <c r="O360" s="6"/>
      <c r="P360" s="6"/>
      <c r="Q360" s="6"/>
      <c r="R360" s="6"/>
      <c r="S360" s="6"/>
      <c r="T360" s="6"/>
      <c r="U360" s="6"/>
      <c r="V360" s="6"/>
      <c r="W360" s="6"/>
    </row>
    <row r="361" spans="3:23" x14ac:dyDescent="0.2">
      <c r="C361" s="26" t="s">
        <v>786</v>
      </c>
    </row>
    <row r="362" spans="3:23" x14ac:dyDescent="0.2">
      <c r="E362" s="6" t="str">
        <f xml:space="preserve"> 'Report lookups'!E$377</f>
        <v>2028-29 Voluntary deferrals expressed in 2027-28 CPIH FYA prices sign reversed (ADDN2)</v>
      </c>
      <c r="F362" s="6">
        <f xml:space="preserve"> 'Report lookups'!$F$377</f>
        <v>0</v>
      </c>
      <c r="G362" s="6" t="str">
        <f xml:space="preserve"> 'Report lookups'!G$377</f>
        <v>£m</v>
      </c>
      <c r="H362" s="6"/>
      <c r="I362" s="6"/>
      <c r="J362" s="6"/>
      <c r="K362" s="6"/>
      <c r="L362" s="6"/>
      <c r="M362" s="6"/>
      <c r="N362" s="6"/>
      <c r="O362" s="6"/>
      <c r="P362" s="6"/>
      <c r="Q362" s="6"/>
      <c r="R362" s="6"/>
      <c r="S362" s="6"/>
      <c r="T362" s="6"/>
      <c r="U362" s="6"/>
      <c r="V362" s="6"/>
      <c r="W362" s="6"/>
    </row>
    <row r="363" spans="3:23" x14ac:dyDescent="0.2">
      <c r="E363" s="6" t="str">
        <f xml:space="preserve"> 'Report lookups'!E$812</f>
        <v>2029-30 Voluntary deferrals expressed in 2027-28 CPIH FYA prices sign reversed (ADDN2)</v>
      </c>
      <c r="F363" s="6">
        <f xml:space="preserve"> 'Report lookups'!$F$812</f>
        <v>0</v>
      </c>
      <c r="G363" s="6" t="str">
        <f xml:space="preserve"> 'Report lookups'!G$812</f>
        <v>£m</v>
      </c>
      <c r="H363" s="6"/>
      <c r="I363" s="6"/>
      <c r="J363" s="6"/>
      <c r="K363" s="6"/>
      <c r="L363" s="6"/>
      <c r="M363" s="6"/>
      <c r="N363" s="6"/>
      <c r="O363" s="6"/>
      <c r="P363" s="6"/>
      <c r="Q363" s="6"/>
      <c r="R363" s="6"/>
      <c r="S363" s="6"/>
      <c r="T363" s="6"/>
      <c r="U363" s="6"/>
      <c r="V363" s="6"/>
      <c r="W363" s="6"/>
    </row>
    <row r="364" spans="3:23" x14ac:dyDescent="0.2">
      <c r="E364" s="6" t="str">
        <f xml:space="preserve"> 'Report lookups'!E$1223</f>
        <v>2028-30 Voluntary deferrals expressed in 2027-28 CPIH FYA prices sign reversed (ADDN2)</v>
      </c>
      <c r="F364" s="6">
        <f xml:space="preserve"> 'Report lookups'!$F$1223</f>
        <v>0</v>
      </c>
      <c r="G364" s="6" t="str">
        <f xml:space="preserve"> 'Report lookups'!G$1223</f>
        <v>£m</v>
      </c>
      <c r="H364" s="6"/>
      <c r="I364" s="6"/>
      <c r="J364" s="6"/>
      <c r="K364" s="6"/>
      <c r="L364" s="6"/>
      <c r="M364" s="6"/>
      <c r="N364" s="6"/>
      <c r="O364" s="6"/>
      <c r="P364" s="6"/>
      <c r="Q364" s="6"/>
      <c r="R364" s="6"/>
      <c r="S364" s="6"/>
      <c r="T364" s="6"/>
      <c r="U364" s="6"/>
      <c r="V364" s="6"/>
      <c r="W364" s="6"/>
    </row>
    <row r="365" spans="3:23" x14ac:dyDescent="0.2">
      <c r="C365" s="26" t="s">
        <v>786</v>
      </c>
    </row>
    <row r="366" spans="3:23" x14ac:dyDescent="0.2">
      <c r="E366" s="6" t="str">
        <f xml:space="preserve"> 'Report lookups'!E$440</f>
        <v>2028-29 Voluntary deferrals expressed in 2027-28 CPIH FYA prices sign reversed (Residential Retail)</v>
      </c>
      <c r="F366" s="6">
        <f xml:space="preserve"> 'Report lookups'!$F$440</f>
        <v>0</v>
      </c>
      <c r="G366" s="6" t="str">
        <f xml:space="preserve"> 'Report lookups'!G$440</f>
        <v>£m</v>
      </c>
      <c r="H366" s="6"/>
      <c r="I366" s="6"/>
      <c r="J366" s="6"/>
      <c r="K366" s="6"/>
      <c r="L366" s="6"/>
      <c r="M366" s="6"/>
      <c r="N366" s="6"/>
      <c r="O366" s="6"/>
      <c r="P366" s="6"/>
      <c r="Q366" s="6"/>
      <c r="R366" s="6"/>
      <c r="S366" s="6"/>
      <c r="T366" s="6"/>
      <c r="U366" s="6"/>
      <c r="V366" s="6"/>
      <c r="W366" s="6"/>
    </row>
    <row r="367" spans="3:23" x14ac:dyDescent="0.2">
      <c r="E367" s="6" t="str">
        <f xml:space="preserve"> 'Report lookups'!E$863</f>
        <v>2029-30 Voluntary deferrals expressed in 2027-28 CPIH FYA prices sign reversed (Residential Retail)</v>
      </c>
      <c r="F367" s="6">
        <f xml:space="preserve"> 'Report lookups'!$F$863</f>
        <v>0</v>
      </c>
      <c r="G367" s="6" t="str">
        <f xml:space="preserve"> 'Report lookups'!G$863</f>
        <v>£m</v>
      </c>
      <c r="H367" s="6"/>
      <c r="I367" s="6"/>
      <c r="J367" s="6"/>
      <c r="K367" s="6"/>
      <c r="L367" s="6"/>
      <c r="M367" s="6"/>
      <c r="N367" s="6"/>
      <c r="O367" s="6"/>
      <c r="P367" s="6"/>
      <c r="Q367" s="6"/>
      <c r="R367" s="6"/>
      <c r="S367" s="6"/>
      <c r="T367" s="6"/>
      <c r="U367" s="6"/>
      <c r="V367" s="6"/>
      <c r="W367" s="6"/>
    </row>
    <row r="368" spans="3:23" x14ac:dyDescent="0.2">
      <c r="E368" s="6" t="str">
        <f xml:space="preserve"> 'Report lookups'!E$1274</f>
        <v>2028-30 Voluntary deferrals expressed in 2027-28 CPIH FYA prices sign reversed (Residential Retail)</v>
      </c>
      <c r="F368" s="6">
        <f xml:space="preserve"> 'Report lookups'!$F$1274</f>
        <v>0</v>
      </c>
      <c r="G368" s="6" t="str">
        <f xml:space="preserve"> 'Report lookups'!G$1274</f>
        <v>£m</v>
      </c>
      <c r="H368" s="6"/>
      <c r="I368" s="6"/>
      <c r="J368" s="6"/>
      <c r="K368" s="6"/>
      <c r="L368" s="6"/>
      <c r="M368" s="6"/>
      <c r="N368" s="6"/>
      <c r="O368" s="6"/>
      <c r="P368" s="6"/>
      <c r="Q368" s="6"/>
      <c r="R368" s="6"/>
      <c r="S368" s="6"/>
      <c r="T368" s="6"/>
      <c r="U368" s="6"/>
      <c r="V368" s="6"/>
      <c r="W368" s="6"/>
    </row>
    <row r="369" spans="3:23" x14ac:dyDescent="0.2">
      <c r="C369" s="26" t="s">
        <v>786</v>
      </c>
    </row>
    <row r="370" spans="3:23" x14ac:dyDescent="0.2">
      <c r="E370" s="6" t="str">
        <f xml:space="preserve"> 'Report lookups'!E$503</f>
        <v>2028-29 Voluntary deferrals expressed in 2027-28 CPIH FYA prices sign reversed (Business Retail)</v>
      </c>
      <c r="F370" s="6">
        <f xml:space="preserve"> 'Report lookups'!$F$503</f>
        <v>0</v>
      </c>
      <c r="G370" s="6" t="str">
        <f xml:space="preserve"> 'Report lookups'!G$503</f>
        <v>£m</v>
      </c>
      <c r="H370" s="6"/>
      <c r="I370" s="6"/>
      <c r="J370" s="6"/>
      <c r="K370" s="6"/>
      <c r="L370" s="6"/>
      <c r="M370" s="6"/>
      <c r="N370" s="6"/>
      <c r="O370" s="6"/>
      <c r="P370" s="6"/>
      <c r="Q370" s="6"/>
      <c r="R370" s="6"/>
      <c r="S370" s="6"/>
      <c r="T370" s="6"/>
      <c r="U370" s="6"/>
      <c r="V370" s="6"/>
      <c r="W370" s="6"/>
    </row>
    <row r="371" spans="3:23" x14ac:dyDescent="0.2">
      <c r="E371" s="6" t="str">
        <f xml:space="preserve"> 'Report lookups'!E$914</f>
        <v>2029-30 Voluntary deferrals expressed in 2027-28 CPIH FYA prices sign reversed (Business Retail)</v>
      </c>
      <c r="F371" s="6">
        <f xml:space="preserve"> 'Report lookups'!$F$914</f>
        <v>0</v>
      </c>
      <c r="G371" s="6" t="str">
        <f xml:space="preserve"> 'Report lookups'!G$914</f>
        <v>£m</v>
      </c>
      <c r="H371" s="6"/>
      <c r="I371" s="6"/>
      <c r="J371" s="6"/>
      <c r="K371" s="6"/>
      <c r="L371" s="6"/>
      <c r="M371" s="6"/>
      <c r="N371" s="6"/>
      <c r="O371" s="6"/>
      <c r="P371" s="6"/>
      <c r="Q371" s="6"/>
      <c r="R371" s="6"/>
      <c r="S371" s="6"/>
      <c r="T371" s="6"/>
      <c r="U371" s="6"/>
      <c r="V371" s="6"/>
      <c r="W371" s="6"/>
    </row>
    <row r="372" spans="3:23" x14ac:dyDescent="0.2">
      <c r="E372" s="6" t="str">
        <f xml:space="preserve"> 'Report lookups'!E$1325</f>
        <v>2028-30 Voluntary deferrals expressed in 2027-28 CPIH FYA prices sign reversed (Business Retail)</v>
      </c>
      <c r="F372" s="6">
        <f xml:space="preserve"> 'Report lookups'!$F$1325</f>
        <v>0</v>
      </c>
      <c r="G372" s="6" t="str">
        <f xml:space="preserve"> 'Report lookups'!G$1325</f>
        <v>£m</v>
      </c>
      <c r="H372" s="6"/>
      <c r="I372" s="6"/>
      <c r="J372" s="6"/>
      <c r="K372" s="6"/>
      <c r="L372" s="6"/>
      <c r="M372" s="6"/>
      <c r="N372" s="6"/>
      <c r="O372" s="6"/>
      <c r="P372" s="6"/>
      <c r="Q372" s="6"/>
      <c r="R372" s="6"/>
      <c r="S372" s="6"/>
      <c r="T372" s="6"/>
      <c r="U372" s="6"/>
      <c r="V372" s="6"/>
      <c r="W372" s="6"/>
    </row>
    <row r="373" spans="3:23" x14ac:dyDescent="0.2">
      <c r="C373" s="26" t="s">
        <v>786</v>
      </c>
    </row>
    <row r="374" spans="3:23" x14ac:dyDescent="0.2">
      <c r="E374" s="6" t="str">
        <f xml:space="preserve"> 'Report lookups'!E$74</f>
        <v>2028-29 Other bespoke adjustments expressed in 2027-28 CPIH FYA prices (WR)</v>
      </c>
      <c r="F374" s="6">
        <f xml:space="preserve"> 'Report lookups'!$F$74</f>
        <v>0</v>
      </c>
      <c r="G374" s="6" t="str">
        <f xml:space="preserve"> 'Report lookups'!G$74</f>
        <v>£m</v>
      </c>
      <c r="H374" s="6"/>
      <c r="I374" s="6"/>
      <c r="J374" s="6"/>
      <c r="K374" s="6"/>
      <c r="L374" s="6"/>
      <c r="M374" s="6"/>
      <c r="N374" s="6"/>
      <c r="O374" s="6"/>
      <c r="P374" s="6"/>
      <c r="Q374" s="6"/>
      <c r="R374" s="6"/>
      <c r="S374" s="6"/>
      <c r="T374" s="6"/>
      <c r="U374" s="6"/>
      <c r="V374" s="6"/>
      <c r="W374" s="6"/>
    </row>
    <row r="375" spans="3:23" x14ac:dyDescent="0.2">
      <c r="E375" s="6" t="str">
        <f xml:space="preserve"> 'Report lookups'!E$569</f>
        <v>2029-30 Other bespoke adjustments expressed in 2027-28 CPIH FYA prices (WR)</v>
      </c>
      <c r="F375" s="6">
        <f xml:space="preserve"> 'Report lookups'!$F$569</f>
        <v>0</v>
      </c>
      <c r="G375" s="6" t="str">
        <f xml:space="preserve"> 'Report lookups'!G$569</f>
        <v>£m</v>
      </c>
      <c r="H375" s="6"/>
      <c r="I375" s="6"/>
      <c r="J375" s="6"/>
      <c r="K375" s="6"/>
      <c r="L375" s="6"/>
      <c r="M375" s="6"/>
      <c r="N375" s="6"/>
      <c r="O375" s="6"/>
      <c r="P375" s="6"/>
      <c r="Q375" s="6"/>
      <c r="R375" s="6"/>
      <c r="S375" s="6"/>
      <c r="T375" s="6"/>
      <c r="U375" s="6"/>
      <c r="V375" s="6"/>
      <c r="W375" s="6"/>
    </row>
    <row r="376" spans="3:23" x14ac:dyDescent="0.2">
      <c r="E376" s="6" t="str">
        <f xml:space="preserve"> 'Report lookups'!E$980</f>
        <v>2028-30 Other bespoke adjustments expressed in 2027-28 CPIH FYA prices (WR)</v>
      </c>
      <c r="F376" s="6">
        <f xml:space="preserve"> 'Report lookups'!$F$980</f>
        <v>0</v>
      </c>
      <c r="G376" s="6" t="str">
        <f xml:space="preserve"> 'Report lookups'!G$980</f>
        <v>£m</v>
      </c>
      <c r="H376" s="6"/>
      <c r="I376" s="6"/>
      <c r="J376" s="6"/>
      <c r="K376" s="6"/>
      <c r="L376" s="6"/>
      <c r="M376" s="6"/>
      <c r="N376" s="6"/>
      <c r="O376" s="6"/>
      <c r="P376" s="6"/>
      <c r="Q376" s="6"/>
      <c r="R376" s="6"/>
      <c r="S376" s="6"/>
      <c r="T376" s="6"/>
      <c r="U376" s="6"/>
      <c r="V376" s="6"/>
      <c r="W376" s="6"/>
    </row>
    <row r="377" spans="3:23" x14ac:dyDescent="0.2">
      <c r="C377" s="26" t="s">
        <v>786</v>
      </c>
    </row>
    <row r="378" spans="3:23" x14ac:dyDescent="0.2">
      <c r="E378" s="6" t="str">
        <f xml:space="preserve"> 'Report lookups'!E$137</f>
        <v>2028-29 Other bespoke adjustments expressed in 2027-28 CPIH FYA prices (WN)</v>
      </c>
      <c r="F378" s="6">
        <f xml:space="preserve"> 'Report lookups'!$F$137</f>
        <v>0</v>
      </c>
      <c r="G378" s="6" t="str">
        <f xml:space="preserve"> 'Report lookups'!G$137</f>
        <v>£m</v>
      </c>
      <c r="H378" s="6"/>
      <c r="I378" s="6"/>
      <c r="J378" s="6"/>
      <c r="K378" s="6"/>
      <c r="L378" s="6"/>
      <c r="M378" s="6"/>
      <c r="N378" s="6"/>
      <c r="O378" s="6"/>
      <c r="P378" s="6"/>
      <c r="Q378" s="6"/>
      <c r="R378" s="6"/>
      <c r="S378" s="6"/>
      <c r="T378" s="6"/>
      <c r="U378" s="6"/>
      <c r="V378" s="6"/>
      <c r="W378" s="6"/>
    </row>
    <row r="379" spans="3:23" x14ac:dyDescent="0.2">
      <c r="E379" s="6" t="str">
        <f xml:space="preserve"> 'Report lookups'!E$620</f>
        <v>2029-30 Other bespoke adjustments expressed in 2027-28 CPIH FYA prices (WN)</v>
      </c>
      <c r="F379" s="6">
        <f xml:space="preserve"> 'Report lookups'!$F$620</f>
        <v>0</v>
      </c>
      <c r="G379" s="6" t="str">
        <f xml:space="preserve"> 'Report lookups'!G$620</f>
        <v>£m</v>
      </c>
      <c r="H379" s="6"/>
      <c r="I379" s="6"/>
      <c r="J379" s="6"/>
      <c r="K379" s="6"/>
      <c r="L379" s="6"/>
      <c r="M379" s="6"/>
      <c r="N379" s="6"/>
      <c r="O379" s="6"/>
      <c r="P379" s="6"/>
      <c r="Q379" s="6"/>
      <c r="R379" s="6"/>
      <c r="S379" s="6"/>
      <c r="T379" s="6"/>
      <c r="U379" s="6"/>
      <c r="V379" s="6"/>
      <c r="W379" s="6"/>
    </row>
    <row r="380" spans="3:23" x14ac:dyDescent="0.2">
      <c r="E380" s="6" t="str">
        <f xml:space="preserve"> 'Report lookups'!E$1031</f>
        <v>2028-30 Other bespoke adjustments expressed in 2027-28 CPIH FYA prices (WN)</v>
      </c>
      <c r="F380" s="6">
        <f xml:space="preserve"> 'Report lookups'!$F$1031</f>
        <v>0</v>
      </c>
      <c r="G380" s="6" t="str">
        <f xml:space="preserve"> 'Report lookups'!G$1031</f>
        <v>£m</v>
      </c>
      <c r="H380" s="6"/>
      <c r="I380" s="6"/>
      <c r="J380" s="6"/>
      <c r="K380" s="6"/>
      <c r="L380" s="6"/>
      <c r="M380" s="6"/>
      <c r="N380" s="6"/>
      <c r="O380" s="6"/>
      <c r="P380" s="6"/>
      <c r="Q380" s="6"/>
      <c r="R380" s="6"/>
      <c r="S380" s="6"/>
      <c r="T380" s="6"/>
      <c r="U380" s="6"/>
      <c r="V380" s="6"/>
      <c r="W380" s="6"/>
    </row>
    <row r="381" spans="3:23" x14ac:dyDescent="0.2">
      <c r="C381" s="26" t="s">
        <v>786</v>
      </c>
    </row>
    <row r="382" spans="3:23" x14ac:dyDescent="0.2">
      <c r="E382" s="6" t="str">
        <f xml:space="preserve"> 'Report lookups'!E$200</f>
        <v>2028-29 Other bespoke adjustments expressed in 2027-28 CPIH FYA prices (WWN)</v>
      </c>
      <c r="F382" s="6">
        <f xml:space="preserve"> 'Report lookups'!$F$200</f>
        <v>0</v>
      </c>
      <c r="G382" s="6" t="str">
        <f xml:space="preserve"> 'Report lookups'!G$200</f>
        <v>£m</v>
      </c>
      <c r="H382" s="6"/>
      <c r="I382" s="6"/>
      <c r="J382" s="6"/>
      <c r="K382" s="6"/>
      <c r="L382" s="6"/>
      <c r="M382" s="6"/>
      <c r="N382" s="6"/>
      <c r="O382" s="6"/>
      <c r="P382" s="6"/>
      <c r="Q382" s="6"/>
      <c r="R382" s="6"/>
      <c r="S382" s="6"/>
      <c r="T382" s="6"/>
      <c r="U382" s="6"/>
      <c r="V382" s="6"/>
      <c r="W382" s="6"/>
    </row>
    <row r="383" spans="3:23" x14ac:dyDescent="0.2">
      <c r="E383" s="6" t="str">
        <f xml:space="preserve"> 'Report lookups'!E$671</f>
        <v>2029-30 Other bespoke adjustments expressed in 2027-28 CPIH FYA prices (WWN)</v>
      </c>
      <c r="F383" s="6">
        <f xml:space="preserve"> 'Report lookups'!$F$671</f>
        <v>0</v>
      </c>
      <c r="G383" s="6" t="str">
        <f xml:space="preserve"> 'Report lookups'!G$671</f>
        <v>£m</v>
      </c>
      <c r="H383" s="6"/>
      <c r="I383" s="6"/>
      <c r="J383" s="6"/>
      <c r="K383" s="6"/>
      <c r="L383" s="6"/>
      <c r="M383" s="6"/>
      <c r="N383" s="6"/>
      <c r="O383" s="6"/>
      <c r="P383" s="6"/>
      <c r="Q383" s="6"/>
      <c r="R383" s="6"/>
      <c r="S383" s="6"/>
      <c r="T383" s="6"/>
      <c r="U383" s="6"/>
      <c r="V383" s="6"/>
      <c r="W383" s="6"/>
    </row>
    <row r="384" spans="3:23" x14ac:dyDescent="0.2">
      <c r="E384" s="6" t="str">
        <f xml:space="preserve"> 'Report lookups'!E$1082</f>
        <v>2028-30 Other bespoke adjustments expressed in 2027-28 CPIH FYA prices (WWN)</v>
      </c>
      <c r="F384" s="6">
        <f xml:space="preserve"> 'Report lookups'!$F$1082</f>
        <v>0</v>
      </c>
      <c r="G384" s="6" t="str">
        <f xml:space="preserve"> 'Report lookups'!G$1082</f>
        <v>£m</v>
      </c>
      <c r="H384" s="6"/>
      <c r="I384" s="6"/>
      <c r="J384" s="6"/>
      <c r="K384" s="6"/>
      <c r="L384" s="6"/>
      <c r="M384" s="6"/>
      <c r="N384" s="6"/>
      <c r="O384" s="6"/>
      <c r="P384" s="6"/>
      <c r="Q384" s="6"/>
      <c r="R384" s="6"/>
      <c r="S384" s="6"/>
      <c r="T384" s="6"/>
      <c r="U384" s="6"/>
      <c r="V384" s="6"/>
      <c r="W384" s="6"/>
    </row>
    <row r="385" spans="3:23" x14ac:dyDescent="0.2">
      <c r="C385" s="26" t="s">
        <v>786</v>
      </c>
    </row>
    <row r="386" spans="3:23" x14ac:dyDescent="0.2">
      <c r="E386" s="6" t="str">
        <f xml:space="preserve"> 'Report lookups'!E$263</f>
        <v>2028-29 Other bespoke adjustments expressed in 2027-28 CPIH FYA prices (BR)</v>
      </c>
      <c r="F386" s="6">
        <f xml:space="preserve"> 'Report lookups'!$F$263</f>
        <v>0</v>
      </c>
      <c r="G386" s="6" t="str">
        <f xml:space="preserve"> 'Report lookups'!G$263</f>
        <v>£m</v>
      </c>
      <c r="H386" s="6"/>
      <c r="I386" s="6"/>
      <c r="J386" s="6"/>
      <c r="K386" s="6"/>
      <c r="L386" s="6"/>
      <c r="M386" s="6"/>
      <c r="N386" s="6"/>
      <c r="O386" s="6"/>
      <c r="P386" s="6"/>
      <c r="Q386" s="6"/>
      <c r="R386" s="6"/>
      <c r="S386" s="6"/>
      <c r="T386" s="6"/>
      <c r="U386" s="6"/>
      <c r="V386" s="6"/>
      <c r="W386" s="6"/>
    </row>
    <row r="387" spans="3:23" x14ac:dyDescent="0.2">
      <c r="E387" s="6" t="str">
        <f xml:space="preserve"> 'Report lookups'!E$722</f>
        <v>2029-30 Other bespoke adjustments expressed in 2027-28 CPIH FYA prices (BR)</v>
      </c>
      <c r="F387" s="6">
        <f xml:space="preserve"> 'Report lookups'!$F$722</f>
        <v>0</v>
      </c>
      <c r="G387" s="6" t="str">
        <f xml:space="preserve"> 'Report lookups'!G$722</f>
        <v>£m</v>
      </c>
      <c r="H387" s="6"/>
      <c r="I387" s="6"/>
      <c r="J387" s="6"/>
      <c r="K387" s="6"/>
      <c r="L387" s="6"/>
      <c r="M387" s="6"/>
      <c r="N387" s="6"/>
      <c r="O387" s="6"/>
      <c r="P387" s="6"/>
      <c r="Q387" s="6"/>
      <c r="R387" s="6"/>
      <c r="S387" s="6"/>
      <c r="T387" s="6"/>
      <c r="U387" s="6"/>
      <c r="V387" s="6"/>
      <c r="W387" s="6"/>
    </row>
    <row r="388" spans="3:23" x14ac:dyDescent="0.2">
      <c r="E388" s="6" t="str">
        <f xml:space="preserve"> 'Report lookups'!E$1133</f>
        <v>2028-30 Other bespoke adjustments expressed in 2027-28 CPIH FYA prices (BR)</v>
      </c>
      <c r="F388" s="6">
        <f xml:space="preserve"> 'Report lookups'!$F$1133</f>
        <v>0</v>
      </c>
      <c r="G388" s="6" t="str">
        <f xml:space="preserve"> 'Report lookups'!G$1133</f>
        <v>£m</v>
      </c>
      <c r="H388" s="6"/>
      <c r="I388" s="6"/>
      <c r="J388" s="6"/>
      <c r="K388" s="6"/>
      <c r="L388" s="6"/>
      <c r="M388" s="6"/>
      <c r="N388" s="6"/>
      <c r="O388" s="6"/>
      <c r="P388" s="6"/>
      <c r="Q388" s="6"/>
      <c r="R388" s="6"/>
      <c r="S388" s="6"/>
      <c r="T388" s="6"/>
      <c r="U388" s="6"/>
      <c r="V388" s="6"/>
      <c r="W388" s="6"/>
    </row>
    <row r="389" spans="3:23" x14ac:dyDescent="0.2">
      <c r="C389" s="26" t="s">
        <v>786</v>
      </c>
    </row>
    <row r="390" spans="3:23" x14ac:dyDescent="0.2">
      <c r="E390" s="6" t="str">
        <f xml:space="preserve"> 'Report lookups'!E$326</f>
        <v>2028-29 Other bespoke adjustments expressed in 2027-28 CPIH FYA prices (ADDN1)</v>
      </c>
      <c r="F390" s="6">
        <f xml:space="preserve"> 'Report lookups'!$F$326</f>
        <v>0</v>
      </c>
      <c r="G390" s="6" t="str">
        <f xml:space="preserve"> 'Report lookups'!G$326</f>
        <v>£m</v>
      </c>
      <c r="H390" s="6"/>
      <c r="I390" s="6"/>
      <c r="J390" s="6"/>
      <c r="K390" s="6"/>
      <c r="L390" s="6"/>
      <c r="M390" s="6"/>
      <c r="N390" s="6"/>
      <c r="O390" s="6"/>
      <c r="P390" s="6"/>
      <c r="Q390" s="6"/>
      <c r="R390" s="6"/>
      <c r="S390" s="6"/>
      <c r="T390" s="6"/>
      <c r="U390" s="6"/>
      <c r="V390" s="6"/>
      <c r="W390" s="6"/>
    </row>
    <row r="391" spans="3:23" x14ac:dyDescent="0.2">
      <c r="E391" s="6" t="str">
        <f xml:space="preserve"> 'Report lookups'!E$773</f>
        <v>2029-30 Other bespoke adjustments expressed in 2027-28 CPIH FYA prices (ADDN1)</v>
      </c>
      <c r="F391" s="6">
        <f xml:space="preserve"> 'Report lookups'!$F$773</f>
        <v>0</v>
      </c>
      <c r="G391" s="6" t="str">
        <f xml:space="preserve"> 'Report lookups'!G$773</f>
        <v>£m</v>
      </c>
      <c r="H391" s="6"/>
      <c r="I391" s="6"/>
      <c r="J391" s="6"/>
      <c r="K391" s="6"/>
      <c r="L391" s="6"/>
      <c r="M391" s="6"/>
      <c r="N391" s="6"/>
      <c r="O391" s="6"/>
      <c r="P391" s="6"/>
      <c r="Q391" s="6"/>
      <c r="R391" s="6"/>
      <c r="S391" s="6"/>
      <c r="T391" s="6"/>
      <c r="U391" s="6"/>
      <c r="V391" s="6"/>
      <c r="W391" s="6"/>
    </row>
    <row r="392" spans="3:23" x14ac:dyDescent="0.2">
      <c r="E392" s="6" t="str">
        <f xml:space="preserve"> 'Report lookups'!E$1184</f>
        <v>2028-30 Other bespoke adjustments expressed in 2027-28 CPIH FYA prices (ADDN1)</v>
      </c>
      <c r="F392" s="6">
        <f xml:space="preserve"> 'Report lookups'!$F$1184</f>
        <v>0</v>
      </c>
      <c r="G392" s="6" t="str">
        <f xml:space="preserve"> 'Report lookups'!G$1184</f>
        <v>£m</v>
      </c>
      <c r="H392" s="6"/>
      <c r="I392" s="6"/>
      <c r="J392" s="6"/>
      <c r="K392" s="6"/>
      <c r="L392" s="6"/>
      <c r="M392" s="6"/>
      <c r="N392" s="6"/>
      <c r="O392" s="6"/>
      <c r="P392" s="6"/>
      <c r="Q392" s="6"/>
      <c r="R392" s="6"/>
      <c r="S392" s="6"/>
      <c r="T392" s="6"/>
      <c r="U392" s="6"/>
      <c r="V392" s="6"/>
      <c r="W392" s="6"/>
    </row>
    <row r="393" spans="3:23" x14ac:dyDescent="0.2">
      <c r="C393" s="26" t="s">
        <v>786</v>
      </c>
    </row>
    <row r="394" spans="3:23" x14ac:dyDescent="0.2">
      <c r="E394" s="6" t="str">
        <f xml:space="preserve"> 'Report lookups'!E$389</f>
        <v>2028-29 Other bespoke adjustments expressed in 2027-28 CPIH FYA prices (ADDN2)</v>
      </c>
      <c r="F394" s="6">
        <f xml:space="preserve"> 'Report lookups'!$F$389</f>
        <v>0</v>
      </c>
      <c r="G394" s="6" t="str">
        <f xml:space="preserve"> 'Report lookups'!G$389</f>
        <v>£m</v>
      </c>
      <c r="H394" s="6"/>
      <c r="I394" s="6"/>
      <c r="J394" s="6"/>
      <c r="K394" s="6"/>
      <c r="L394" s="6"/>
      <c r="M394" s="6"/>
      <c r="N394" s="6"/>
      <c r="O394" s="6"/>
      <c r="P394" s="6"/>
      <c r="Q394" s="6"/>
      <c r="R394" s="6"/>
      <c r="S394" s="6"/>
      <c r="T394" s="6"/>
      <c r="U394" s="6"/>
      <c r="V394" s="6"/>
      <c r="W394" s="6"/>
    </row>
    <row r="395" spans="3:23" x14ac:dyDescent="0.2">
      <c r="E395" s="6" t="str">
        <f xml:space="preserve"> 'Report lookups'!E$824</f>
        <v>2029-30 Other bespoke adjustments expressed in 2027-28 CPIH FYA prices (ADDN2)</v>
      </c>
      <c r="F395" s="6">
        <f xml:space="preserve"> 'Report lookups'!$F$824</f>
        <v>0</v>
      </c>
      <c r="G395" s="6" t="str">
        <f xml:space="preserve"> 'Report lookups'!G$824</f>
        <v>£m</v>
      </c>
      <c r="H395" s="6"/>
      <c r="I395" s="6"/>
      <c r="J395" s="6"/>
      <c r="K395" s="6"/>
      <c r="L395" s="6"/>
      <c r="M395" s="6"/>
      <c r="N395" s="6"/>
      <c r="O395" s="6"/>
      <c r="P395" s="6"/>
      <c r="Q395" s="6"/>
      <c r="R395" s="6"/>
      <c r="S395" s="6"/>
      <c r="T395" s="6"/>
      <c r="U395" s="6"/>
      <c r="V395" s="6"/>
      <c r="W395" s="6"/>
    </row>
    <row r="396" spans="3:23" x14ac:dyDescent="0.2">
      <c r="E396" s="6" t="str">
        <f xml:space="preserve"> 'Report lookups'!E$1235</f>
        <v>2028-30 Other bespoke adjustments expressed in 2027-28 CPIH FYA prices (ADDN2)</v>
      </c>
      <c r="F396" s="6">
        <f xml:space="preserve"> 'Report lookups'!$F$1235</f>
        <v>0</v>
      </c>
      <c r="G396" s="6" t="str">
        <f xml:space="preserve"> 'Report lookups'!G$1235</f>
        <v>£m</v>
      </c>
      <c r="H396" s="6"/>
      <c r="I396" s="6"/>
      <c r="J396" s="6"/>
      <c r="K396" s="6"/>
      <c r="L396" s="6"/>
      <c r="M396" s="6"/>
      <c r="N396" s="6"/>
      <c r="O396" s="6"/>
      <c r="P396" s="6"/>
      <c r="Q396" s="6"/>
      <c r="R396" s="6"/>
      <c r="S396" s="6"/>
      <c r="T396" s="6"/>
      <c r="U396" s="6"/>
      <c r="V396" s="6"/>
      <c r="W396" s="6"/>
    </row>
    <row r="397" spans="3:23" x14ac:dyDescent="0.2">
      <c r="C397" s="26" t="s">
        <v>786</v>
      </c>
    </row>
    <row r="398" spans="3:23" x14ac:dyDescent="0.2">
      <c r="E398" s="6" t="str">
        <f xml:space="preserve"> 'Report lookups'!E$452</f>
        <v>2028-29 Other bespoke adjustments expressed in 2027-28 CPIH FYA prices (Residential Retail)</v>
      </c>
      <c r="F398" s="6">
        <f xml:space="preserve"> 'Report lookups'!$F$452</f>
        <v>0</v>
      </c>
      <c r="G398" s="6" t="str">
        <f xml:space="preserve"> 'Report lookups'!G$452</f>
        <v>£m</v>
      </c>
      <c r="H398" s="6"/>
      <c r="I398" s="6"/>
      <c r="J398" s="6"/>
      <c r="K398" s="6"/>
      <c r="L398" s="6"/>
      <c r="M398" s="6"/>
      <c r="N398" s="6"/>
      <c r="O398" s="6"/>
      <c r="P398" s="6"/>
      <c r="Q398" s="6"/>
      <c r="R398" s="6"/>
      <c r="S398" s="6"/>
      <c r="T398" s="6"/>
      <c r="U398" s="6"/>
      <c r="V398" s="6"/>
      <c r="W398" s="6"/>
    </row>
    <row r="399" spans="3:23" x14ac:dyDescent="0.2">
      <c r="E399" s="6" t="str">
        <f xml:space="preserve"> 'Report lookups'!E$875</f>
        <v>2029-30 Other bespoke adjustments expressed in 2027-28 CPIH FYA prices (Residential Retail)</v>
      </c>
      <c r="F399" s="6">
        <f xml:space="preserve"> 'Report lookups'!$F$875</f>
        <v>0</v>
      </c>
      <c r="G399" s="6" t="str">
        <f xml:space="preserve"> 'Report lookups'!G$875</f>
        <v>£m</v>
      </c>
      <c r="H399" s="6"/>
      <c r="I399" s="6"/>
      <c r="J399" s="6"/>
      <c r="K399" s="6"/>
      <c r="L399" s="6"/>
      <c r="M399" s="6"/>
      <c r="N399" s="6"/>
      <c r="O399" s="6"/>
      <c r="P399" s="6"/>
      <c r="Q399" s="6"/>
      <c r="R399" s="6"/>
      <c r="S399" s="6"/>
      <c r="T399" s="6"/>
      <c r="U399" s="6"/>
      <c r="V399" s="6"/>
      <c r="W399" s="6"/>
    </row>
    <row r="400" spans="3:23" x14ac:dyDescent="0.2">
      <c r="E400" s="6" t="str">
        <f xml:space="preserve"> 'Report lookups'!E$1286</f>
        <v>2028-30 Other bespoke adjustments expressed in 2027-28 CPIH FYA prices (Residential Retail)</v>
      </c>
      <c r="F400" s="6">
        <f xml:space="preserve"> 'Report lookups'!$F$1286</f>
        <v>0</v>
      </c>
      <c r="G400" s="6" t="str">
        <f xml:space="preserve"> 'Report lookups'!G$1286</f>
        <v>£m</v>
      </c>
      <c r="H400" s="6"/>
      <c r="I400" s="6"/>
      <c r="J400" s="6"/>
      <c r="K400" s="6"/>
      <c r="L400" s="6"/>
      <c r="M400" s="6"/>
      <c r="N400" s="6"/>
      <c r="O400" s="6"/>
      <c r="P400" s="6"/>
      <c r="Q400" s="6"/>
      <c r="R400" s="6"/>
      <c r="S400" s="6"/>
      <c r="T400" s="6"/>
      <c r="U400" s="6"/>
      <c r="V400" s="6"/>
      <c r="W400" s="6"/>
    </row>
    <row r="401" spans="3:23" x14ac:dyDescent="0.2">
      <c r="C401" s="26" t="s">
        <v>786</v>
      </c>
    </row>
    <row r="402" spans="3:23" x14ac:dyDescent="0.2">
      <c r="E402" s="6" t="str">
        <f xml:space="preserve"> 'Report lookups'!E$515</f>
        <v>2028-29 Other bespoke adjustments expressed in 2027-28 CPIH FYA prices (Business Retail)</v>
      </c>
      <c r="F402" s="6">
        <f xml:space="preserve"> 'Report lookups'!$F$515</f>
        <v>0</v>
      </c>
      <c r="G402" s="6" t="str">
        <f xml:space="preserve"> 'Report lookups'!G$515</f>
        <v>£m</v>
      </c>
      <c r="H402" s="6"/>
      <c r="I402" s="6"/>
      <c r="J402" s="6"/>
      <c r="K402" s="6"/>
      <c r="L402" s="6"/>
      <c r="M402" s="6"/>
      <c r="N402" s="6"/>
      <c r="O402" s="6"/>
      <c r="P402" s="6"/>
      <c r="Q402" s="6"/>
      <c r="R402" s="6"/>
      <c r="S402" s="6"/>
      <c r="T402" s="6"/>
      <c r="U402" s="6"/>
      <c r="V402" s="6"/>
      <c r="W402" s="6"/>
    </row>
    <row r="403" spans="3:23" x14ac:dyDescent="0.2">
      <c r="E403" s="6" t="str">
        <f xml:space="preserve"> 'Report lookups'!E$926</f>
        <v>2029-30 Other bespoke adjustments expressed in 2027-28 CPIH FYA prices (Business Retail)</v>
      </c>
      <c r="F403" s="6">
        <f xml:space="preserve"> 'Report lookups'!$F$926</f>
        <v>0</v>
      </c>
      <c r="G403" s="6" t="str">
        <f xml:space="preserve"> 'Report lookups'!G$926</f>
        <v>£m</v>
      </c>
      <c r="H403" s="6"/>
      <c r="I403" s="6"/>
      <c r="J403" s="6"/>
      <c r="K403" s="6"/>
      <c r="L403" s="6"/>
      <c r="M403" s="6"/>
      <c r="N403" s="6"/>
      <c r="O403" s="6"/>
      <c r="P403" s="6"/>
      <c r="Q403" s="6"/>
      <c r="R403" s="6"/>
      <c r="S403" s="6"/>
      <c r="T403" s="6"/>
      <c r="U403" s="6"/>
      <c r="V403" s="6"/>
      <c r="W403" s="6"/>
    </row>
    <row r="404" spans="3:23" x14ac:dyDescent="0.2">
      <c r="E404" s="6" t="str">
        <f xml:space="preserve"> 'Report lookups'!E$1337</f>
        <v>2028-30 Other bespoke adjustments expressed in 2027-28 CPIH FYA prices (Business Retail)</v>
      </c>
      <c r="F404" s="6">
        <f xml:space="preserve"> 'Report lookups'!$F$1337</f>
        <v>0</v>
      </c>
      <c r="G404" s="6" t="str">
        <f xml:space="preserve"> 'Report lookups'!G$1337</f>
        <v>£m</v>
      </c>
      <c r="H404" s="6"/>
      <c r="I404" s="6"/>
      <c r="J404" s="6"/>
      <c r="K404" s="6"/>
      <c r="L404" s="6"/>
      <c r="M404" s="6"/>
      <c r="N404" s="6"/>
      <c r="O404" s="6"/>
      <c r="P404" s="6"/>
      <c r="Q404" s="6"/>
      <c r="R404" s="6"/>
      <c r="S404" s="6"/>
      <c r="T404" s="6"/>
      <c r="U404" s="6"/>
      <c r="V404" s="6"/>
      <c r="W404" s="6"/>
    </row>
    <row r="405" spans="3:23" x14ac:dyDescent="0.2">
      <c r="C405" s="26" t="s">
        <v>786</v>
      </c>
    </row>
    <row r="406" spans="3:23" x14ac:dyDescent="0.2">
      <c r="C406" s="26" t="s">
        <v>266</v>
      </c>
    </row>
    <row r="407" spans="3:23" x14ac:dyDescent="0.2">
      <c r="C407" s="26" t="s">
        <v>786</v>
      </c>
    </row>
    <row r="408" spans="3:23" x14ac:dyDescent="0.2">
      <c r="E408" s="6" t="str">
        <f xml:space="preserve"> 'Calc_In-periodODI'!E$320</f>
        <v>2028-30 ODI payments expressed in 2027-28 CPIH FYA prices (Total)</v>
      </c>
      <c r="F408" s="6">
        <f xml:space="preserve"> 'Calc_In-periodODI'!$F$320</f>
        <v>0</v>
      </c>
      <c r="G408" s="6" t="str">
        <f xml:space="preserve"> 'Calc_In-periodODI'!G$320</f>
        <v>£m</v>
      </c>
      <c r="H408" s="6"/>
      <c r="I408" s="6"/>
      <c r="J408" s="6"/>
      <c r="K408" s="6"/>
      <c r="L408" s="6"/>
      <c r="M408" s="6"/>
      <c r="N408" s="6"/>
      <c r="O408" s="6"/>
      <c r="P408" s="6"/>
      <c r="Q408" s="6"/>
      <c r="R408" s="6"/>
      <c r="S408" s="6"/>
      <c r="T408" s="6"/>
      <c r="U408" s="6"/>
      <c r="V408" s="6"/>
      <c r="W408" s="6"/>
    </row>
    <row r="409" spans="3:23" x14ac:dyDescent="0.2">
      <c r="E409" s="6" t="str">
        <f xml:space="preserve"> 'Calc_In-periodODI'!E$332</f>
        <v>2028-30 Voluntary abatements expressed in 2027-28 CPIH FYA prices sign reversed (Total)</v>
      </c>
      <c r="F409" s="6">
        <f xml:space="preserve"> 'Calc_In-periodODI'!$F$332</f>
        <v>0</v>
      </c>
      <c r="G409" s="6" t="str">
        <f xml:space="preserve"> 'Calc_In-periodODI'!G$332</f>
        <v>£m</v>
      </c>
      <c r="H409" s="6"/>
      <c r="I409" s="6"/>
      <c r="J409" s="6"/>
      <c r="K409" s="6"/>
      <c r="L409" s="6"/>
      <c r="M409" s="6"/>
      <c r="N409" s="6"/>
      <c r="O409" s="6"/>
      <c r="P409" s="6"/>
      <c r="Q409" s="6"/>
      <c r="R409" s="6"/>
      <c r="S409" s="6"/>
      <c r="T409" s="6"/>
      <c r="U409" s="6"/>
      <c r="V409" s="6"/>
      <c r="W409" s="6"/>
    </row>
    <row r="410" spans="3:23" x14ac:dyDescent="0.2">
      <c r="E410" s="6" t="str">
        <f xml:space="preserve"> 'Calc_In-periodODI'!E$344</f>
        <v>2028-30 Voluntary deferrals expressed in 2027-28 CPIH FYA prices sign reversed (Total)</v>
      </c>
      <c r="F410" s="6">
        <f xml:space="preserve"> 'Calc_In-periodODI'!$F$344</f>
        <v>0</v>
      </c>
      <c r="G410" s="6" t="str">
        <f xml:space="preserve"> 'Calc_In-periodODI'!G$344</f>
        <v>£m</v>
      </c>
      <c r="H410" s="6"/>
      <c r="I410" s="6"/>
      <c r="J410" s="6"/>
      <c r="K410" s="6"/>
      <c r="L410" s="6"/>
      <c r="M410" s="6"/>
      <c r="N410" s="6"/>
      <c r="O410" s="6"/>
      <c r="P410" s="6"/>
      <c r="Q410" s="6"/>
      <c r="R410" s="6"/>
      <c r="S410" s="6"/>
      <c r="T410" s="6"/>
      <c r="U410" s="6"/>
      <c r="V410" s="6"/>
      <c r="W410" s="6"/>
    </row>
    <row r="411" spans="3:23" x14ac:dyDescent="0.2">
      <c r="E411" s="6" t="str">
        <f xml:space="preserve"> 'Calc_In-periodODI'!E$356</f>
        <v>2028-30 Other bespoke adjustments expressed in 2027-28 CPIH FYA prices (Total)</v>
      </c>
      <c r="F411" s="6">
        <f xml:space="preserve"> 'Calc_In-periodODI'!$F$356</f>
        <v>0</v>
      </c>
      <c r="G411" s="6" t="str">
        <f xml:space="preserve"> 'Calc_In-periodODI'!G$356</f>
        <v>£m</v>
      </c>
      <c r="H411" s="6"/>
      <c r="I411" s="6"/>
      <c r="J411" s="6"/>
      <c r="K411" s="6"/>
      <c r="L411" s="6"/>
      <c r="M411" s="6"/>
      <c r="N411" s="6"/>
      <c r="O411" s="6"/>
      <c r="P411" s="6"/>
      <c r="Q411" s="6"/>
      <c r="R411" s="6"/>
      <c r="S411" s="6"/>
      <c r="T411" s="6"/>
      <c r="U411" s="6"/>
      <c r="V411" s="6"/>
      <c r="W411" s="6"/>
    </row>
    <row r="412" spans="3:23" x14ac:dyDescent="0.2">
      <c r="C412" s="26" t="s">
        <v>786</v>
      </c>
    </row>
    <row r="413" spans="3:23" x14ac:dyDescent="0.2">
      <c r="E413" s="6" t="str">
        <f xml:space="preserve"> 'Calc_In-periodODI'!E$400</f>
        <v xml:space="preserve">Ofwat - Net total PR24 ODI revenue adjustment (end of period and in-period) including voluntary abatements, deferrals and bespoke adjustments expressed in 2027-28 CPIH FYA prices (WR) </v>
      </c>
      <c r="F413" s="6">
        <f xml:space="preserve"> 'Calc_In-periodODI'!$F$400</f>
        <v>0</v>
      </c>
      <c r="G413" s="6" t="str">
        <f xml:space="preserve"> 'Calc_In-periodODI'!G$400</f>
        <v>£m</v>
      </c>
      <c r="H413" s="6"/>
      <c r="I413" s="6"/>
      <c r="J413" s="6"/>
      <c r="K413" s="6"/>
      <c r="L413" s="6"/>
      <c r="M413" s="6"/>
      <c r="N413" s="6"/>
      <c r="O413" s="6"/>
      <c r="P413" s="6"/>
      <c r="Q413" s="6"/>
      <c r="R413" s="6"/>
      <c r="S413" s="6"/>
      <c r="T413" s="6"/>
      <c r="U413" s="6"/>
      <c r="V413" s="6"/>
      <c r="W413" s="6"/>
    </row>
    <row r="414" spans="3:23" x14ac:dyDescent="0.2">
      <c r="E414" s="6" t="str">
        <f xml:space="preserve"> 'Calc_In-periodODI'!E$401</f>
        <v xml:space="preserve">Ofwat - Net total PR24 ODI revenue adjustment (end of period and in-period) including voluntary abatements, deferrals and bespoke adjustments expressed in 2027-28 CPIH FYA prices (WN) </v>
      </c>
      <c r="F414" s="6">
        <f xml:space="preserve"> 'Calc_In-periodODI'!$F$401</f>
        <v>0</v>
      </c>
      <c r="G414" s="6" t="str">
        <f xml:space="preserve"> 'Calc_In-periodODI'!G$401</f>
        <v>£m</v>
      </c>
      <c r="H414" s="6"/>
      <c r="I414" s="6"/>
      <c r="J414" s="6"/>
      <c r="K414" s="6"/>
      <c r="L414" s="6"/>
      <c r="M414" s="6"/>
      <c r="N414" s="6"/>
      <c r="O414" s="6"/>
      <c r="P414" s="6"/>
      <c r="Q414" s="6"/>
      <c r="R414" s="6"/>
      <c r="S414" s="6"/>
      <c r="T414" s="6"/>
      <c r="U414" s="6"/>
      <c r="V414" s="6"/>
      <c r="W414" s="6"/>
    </row>
    <row r="415" spans="3:23" x14ac:dyDescent="0.2">
      <c r="E415" s="6" t="str">
        <f xml:space="preserve"> 'Calc_In-periodODI'!E$402</f>
        <v xml:space="preserve">Ofwat - Net total PR24 ODI revenue adjustment (end of period and in-period) including voluntary abatements, deferrals and bespoke adjustments expressed in 2027-28 CPIH FYA prices (WWN) </v>
      </c>
      <c r="F415" s="6">
        <f xml:space="preserve"> 'Calc_In-periodODI'!$F$402</f>
        <v>0</v>
      </c>
      <c r="G415" s="6" t="str">
        <f xml:space="preserve"> 'Calc_In-periodODI'!G$402</f>
        <v>£m</v>
      </c>
      <c r="H415" s="6"/>
      <c r="I415" s="6"/>
      <c r="J415" s="6"/>
      <c r="K415" s="6"/>
      <c r="L415" s="6"/>
      <c r="M415" s="6"/>
      <c r="N415" s="6"/>
      <c r="O415" s="6"/>
      <c r="P415" s="6"/>
      <c r="Q415" s="6"/>
      <c r="R415" s="6"/>
      <c r="S415" s="6"/>
      <c r="T415" s="6"/>
      <c r="U415" s="6"/>
      <c r="V415" s="6"/>
      <c r="W415" s="6"/>
    </row>
    <row r="416" spans="3:23" x14ac:dyDescent="0.2">
      <c r="E416" s="6" t="str">
        <f xml:space="preserve"> 'Calc_In-periodODI'!E$403</f>
        <v xml:space="preserve">Ofwat - Net total PR24 ODI revenue adjustment (end of period and in-period) including voluntary abatements, deferrals and bespoke adjustments expressed in 2027-28 CPIH FYA prices (BR) </v>
      </c>
      <c r="F416" s="6">
        <f xml:space="preserve"> 'Calc_In-periodODI'!$F$403</f>
        <v>0</v>
      </c>
      <c r="G416" s="6" t="str">
        <f xml:space="preserve"> 'Calc_In-periodODI'!G$403</f>
        <v>£m</v>
      </c>
      <c r="H416" s="6"/>
      <c r="I416" s="6"/>
      <c r="J416" s="6"/>
      <c r="K416" s="6"/>
      <c r="L416" s="6"/>
      <c r="M416" s="6"/>
      <c r="N416" s="6"/>
      <c r="O416" s="6"/>
      <c r="P416" s="6"/>
      <c r="Q416" s="6"/>
      <c r="R416" s="6"/>
      <c r="S416" s="6"/>
      <c r="T416" s="6"/>
      <c r="U416" s="6"/>
      <c r="V416" s="6"/>
      <c r="W416" s="6"/>
    </row>
    <row r="417" spans="5:23" x14ac:dyDescent="0.2">
      <c r="E417" s="6" t="str">
        <f xml:space="preserve"> 'Calc_In-periodODI'!E$404</f>
        <v xml:space="preserve">Ofwat - Net total PR24 ODI revenue adjustment (end of period and in-period) including voluntary abatements, deferrals and bespoke adjustments expressed in 2027-28 CPIH FYA prices (ADDN1) </v>
      </c>
      <c r="F417" s="6">
        <f xml:space="preserve"> 'Calc_In-periodODI'!$F$404</f>
        <v>0</v>
      </c>
      <c r="G417" s="6" t="str">
        <f xml:space="preserve"> 'Calc_In-periodODI'!G$404</f>
        <v>£m</v>
      </c>
      <c r="H417" s="6"/>
      <c r="I417" s="6"/>
      <c r="J417" s="6"/>
      <c r="K417" s="6"/>
      <c r="L417" s="6"/>
      <c r="M417" s="6"/>
      <c r="N417" s="6"/>
      <c r="O417" s="6"/>
      <c r="P417" s="6"/>
      <c r="Q417" s="6"/>
      <c r="R417" s="6"/>
      <c r="S417" s="6"/>
      <c r="T417" s="6"/>
      <c r="U417" s="6"/>
      <c r="V417" s="6"/>
      <c r="W417" s="6"/>
    </row>
    <row r="418" spans="5:23" x14ac:dyDescent="0.2">
      <c r="E418" s="6" t="str">
        <f xml:space="preserve"> 'Calc_In-periodODI'!E$405</f>
        <v xml:space="preserve">Ofwat - Net total PR24 ODI revenue adjustment (end of period and in-period) including voluntary abatements, deferrals and bespoke adjustments expressed in 2027-28 CPIH FYA prices (ADDN2) </v>
      </c>
      <c r="F418" s="6">
        <f xml:space="preserve"> 'Calc_In-periodODI'!$F$405</f>
        <v>0</v>
      </c>
      <c r="G418" s="6" t="str">
        <f xml:space="preserve"> 'Calc_In-periodODI'!G$405</f>
        <v>£m</v>
      </c>
      <c r="H418" s="6"/>
      <c r="I418" s="6"/>
      <c r="J418" s="6"/>
      <c r="K418" s="6"/>
      <c r="L418" s="6"/>
      <c r="M418" s="6"/>
      <c r="N418" s="6"/>
      <c r="O418" s="6"/>
      <c r="P418" s="6"/>
      <c r="Q418" s="6"/>
      <c r="R418" s="6"/>
      <c r="S418" s="6"/>
      <c r="T418" s="6"/>
      <c r="U418" s="6"/>
      <c r="V418" s="6"/>
      <c r="W418" s="6"/>
    </row>
    <row r="419" spans="5:23" x14ac:dyDescent="0.2">
      <c r="E419" s="6" t="str">
        <f xml:space="preserve"> 'Calc_In-periodODI'!E$406</f>
        <v xml:space="preserve">Ofwat - Net total PR24 ODI revenue adjustment (end of period and in-period) including voluntary abatements, deferrals and bespoke adjustments expressed in 2027-28 CPIH FYA prices (Residential retail) </v>
      </c>
      <c r="F419" s="6">
        <f xml:space="preserve"> 'Calc_In-periodODI'!$F$406</f>
        <v>0</v>
      </c>
      <c r="G419" s="6" t="str">
        <f xml:space="preserve"> 'Calc_In-periodODI'!G$406</f>
        <v>£m</v>
      </c>
      <c r="H419" s="6"/>
      <c r="I419" s="6"/>
      <c r="J419" s="6"/>
      <c r="K419" s="6"/>
      <c r="L419" s="6"/>
      <c r="M419" s="6"/>
      <c r="N419" s="6"/>
      <c r="O419" s="6"/>
      <c r="P419" s="6"/>
      <c r="Q419" s="6"/>
      <c r="R419" s="6"/>
      <c r="S419" s="6"/>
      <c r="T419" s="6"/>
      <c r="U419" s="6"/>
      <c r="V419" s="6"/>
      <c r="W419" s="6"/>
    </row>
    <row r="420" spans="5:23" x14ac:dyDescent="0.2">
      <c r="E420" s="6" t="str">
        <f xml:space="preserve"> 'Calc_In-periodODI'!E$407</f>
        <v xml:space="preserve">Ofwat - Net total PR24 ODI revenue adjustment (end of period and in-period) including voluntary abatements, deferrals and bespoke adjustments expressed in 2027-28 CPIH FYA prices (Business retail) </v>
      </c>
      <c r="F420" s="6">
        <f xml:space="preserve"> 'Calc_In-periodODI'!$F$407</f>
        <v>0</v>
      </c>
      <c r="G420" s="6" t="str">
        <f xml:space="preserve"> 'Calc_In-periodODI'!G$407</f>
        <v>£m</v>
      </c>
      <c r="H420" s="6"/>
      <c r="I420" s="6"/>
      <c r="J420" s="6"/>
      <c r="K420" s="6"/>
      <c r="L420" s="6"/>
      <c r="M420" s="6"/>
      <c r="N420" s="6"/>
      <c r="O420" s="6"/>
      <c r="P420" s="6"/>
      <c r="Q420" s="6"/>
      <c r="R420" s="6"/>
      <c r="S420" s="6"/>
      <c r="T420" s="6"/>
      <c r="U420" s="6"/>
      <c r="V420" s="6"/>
      <c r="W420" s="6"/>
    </row>
    <row r="421" spans="5:23" x14ac:dyDescent="0.2">
      <c r="E421" s="6" t="str">
        <f xml:space="preserve"> 'Calc_In-periodODI'!E$419</f>
        <v>Ofwat - Net total PR24 ODI revenue adjustment (end of period and in-period) including voluntary abatements, deferrals and bespoke adjustments expressed in 2027-28 CPIH FYA prices (Total)</v>
      </c>
      <c r="F421" s="6">
        <f xml:space="preserve"> 'Calc_In-periodODI'!$F$419</f>
        <v>0</v>
      </c>
      <c r="G421" s="6" t="str">
        <f xml:space="preserve"> 'Calc_In-periodODI'!G$419</f>
        <v>£m</v>
      </c>
      <c r="H421" s="6"/>
      <c r="I421" s="6"/>
      <c r="J421" s="6"/>
      <c r="K421" s="6"/>
      <c r="L421" s="6"/>
      <c r="M421" s="6"/>
      <c r="N421" s="6"/>
      <c r="O421" s="6"/>
      <c r="P421" s="6"/>
      <c r="Q421" s="6"/>
      <c r="R421" s="6"/>
      <c r="S421" s="6"/>
      <c r="T421" s="6"/>
      <c r="U421" s="6"/>
      <c r="V421" s="6"/>
      <c r="W421" s="6"/>
    </row>
    <row r="422" spans="5:23" x14ac:dyDescent="0.2"/>
    <row r="423" spans="5:23" x14ac:dyDescent="0.2"/>
    <row r="424" spans="5:23" x14ac:dyDescent="0.2"/>
    <row r="425" spans="5:23" x14ac:dyDescent="0.2"/>
  </sheetData>
  <conditionalFormatting sqref="F2">
    <cfRule type="cellIs" dxfId="6" priority="1" stopIfTrue="1" operator="notEqual">
      <formula>0</formula>
    </cfRule>
    <cfRule type="cellIs" dxfId="5" priority="2" stopIfTrue="1" operator="equal">
      <formula>""</formula>
    </cfRule>
  </conditionalFormatting>
  <conditionalFormatting sqref="J3:ZZ3">
    <cfRule type="cellIs" dxfId="4" priority="5" operator="equal">
      <formula>"PPA ext."</formula>
    </cfRule>
    <cfRule type="cellIs" dxfId="3" priority="6" operator="equal">
      <formula>"Delay"</formula>
    </cfRule>
    <cfRule type="cellIs" dxfId="2" priority="7" operator="equal">
      <formula>"Fin Close"</formula>
    </cfRule>
    <cfRule type="cellIs" dxfId="1" priority="8" stopIfTrue="1" operator="equal">
      <formula>"Construction"</formula>
    </cfRule>
    <cfRule type="cellIs" dxfId="0" priority="9" stopIfTrue="1" operator="equal">
      <formula>"Operations"</formula>
    </cfRule>
  </conditionalFormatting>
  <pageMargins left="0.70866141732283472" right="0.70866141732283472" top="0.74803149606299213" bottom="0.74803149606299213" header="0.31496062992125984" footer="0.31496062992125984"/>
  <pageSetup paperSize="8" scale="52" fitToHeight="0" orientation="landscape" r:id="rId1"/>
  <headerFooter>
    <oddHeader>&amp;L&amp;F&amp;CSheet: &amp;A&amp;ROFFICIAL</oddHeader>
    <oddFooter>&amp;LPrinted on &amp;D at &amp;T&amp;CPage &amp;P of &amp;N&amp;ROfwat</oddFooter>
  </headerFooter>
  <customProperties>
    <customPr name="MMGroup" r:id="rId2"/>
    <customPr name="MMSheetType" r:id="rId3"/>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8C561"/>
    <pageSetUpPr fitToPage="1"/>
  </sheetPr>
  <dimension ref="A1:N30"/>
  <sheetViews>
    <sheetView showGridLines="0" zoomScaleNormal="100" workbookViewId="0"/>
  </sheetViews>
  <sheetFormatPr defaultColWidth="0" defaultRowHeight="14" zeroHeight="1" x14ac:dyDescent="0.2"/>
  <cols>
    <col min="1" max="1" width="1.77734375" style="126" customWidth="1"/>
    <col min="2" max="2" width="50.6640625" style="126" customWidth="1"/>
    <col min="3" max="11" width="25.6640625" style="126" customWidth="1"/>
    <col min="12" max="12" width="9.33203125" style="126" customWidth="1"/>
    <col min="13" max="14" width="9.33203125" style="156" hidden="1" customWidth="1"/>
    <col min="15" max="16384" width="9.33203125" style="126" hidden="1"/>
  </cols>
  <sheetData>
    <row r="1" spans="1:14" ht="39.5" x14ac:dyDescent="1.5">
      <c r="A1" s="114" t="str">
        <f ca="1" xml:space="preserve"> RIGHT(CELL("filename", $A$1), LEN(CELL("filename", $A$1)) - SEARCH("]", CELL("filename", $A$1)))</f>
        <v>FD Revenue by price control</v>
      </c>
    </row>
    <row r="2" spans="1:14" ht="28.4" customHeight="1" x14ac:dyDescent="1.5">
      <c r="A2" s="114"/>
      <c r="B2" s="115" t="str">
        <f>Inputs!$F$15</f>
        <v>ANH</v>
      </c>
    </row>
    <row r="3" spans="1:14" ht="13.9" customHeight="1" thickBot="1" x14ac:dyDescent="1.55">
      <c r="A3" s="114"/>
    </row>
    <row r="4" spans="1:14" s="170" customFormat="1" ht="22.5" thickBot="1" x14ac:dyDescent="0.25">
      <c r="B4" s="254" t="s">
        <v>1710</v>
      </c>
      <c r="C4" s="252" t="s">
        <v>1315</v>
      </c>
      <c r="D4" s="252"/>
      <c r="E4" s="252"/>
      <c r="F4" s="252"/>
      <c r="G4" s="252"/>
      <c r="H4" s="252"/>
      <c r="I4" s="252"/>
      <c r="J4" s="252"/>
      <c r="K4" s="253"/>
      <c r="M4" s="111"/>
      <c r="N4" s="111"/>
    </row>
    <row r="5" spans="1:14" s="170" customFormat="1" ht="41.5" thickBot="1" x14ac:dyDescent="0.25">
      <c r="B5" s="255"/>
      <c r="C5" s="98" t="s">
        <v>900</v>
      </c>
      <c r="D5" s="71" t="s">
        <v>193</v>
      </c>
      <c r="E5" s="71" t="s">
        <v>901</v>
      </c>
      <c r="F5" s="71" t="s">
        <v>2826</v>
      </c>
      <c r="G5" s="71" t="s">
        <v>1108</v>
      </c>
      <c r="H5" s="71" t="s">
        <v>1895</v>
      </c>
      <c r="I5" s="71" t="s">
        <v>1896</v>
      </c>
      <c r="J5" s="71" t="s">
        <v>1897</v>
      </c>
      <c r="K5" s="71" t="s">
        <v>1708</v>
      </c>
      <c r="M5" s="111"/>
      <c r="N5" s="111"/>
    </row>
    <row r="6" spans="1:14" ht="21" customHeight="1" thickBot="1" x14ac:dyDescent="0.25">
      <c r="B6" s="109" t="s">
        <v>1314</v>
      </c>
      <c r="C6" s="138">
        <f>Outputs!F20</f>
        <v>0</v>
      </c>
      <c r="D6" s="70">
        <f>Outputs!F21</f>
        <v>0</v>
      </c>
      <c r="E6" s="70">
        <f>Outputs!F22</f>
        <v>0</v>
      </c>
      <c r="F6" s="70">
        <f>Outputs!F23</f>
        <v>0</v>
      </c>
      <c r="G6" s="70">
        <f>Outputs!F24</f>
        <v>0</v>
      </c>
      <c r="H6" s="70">
        <f>Outputs!F25</f>
        <v>0</v>
      </c>
      <c r="I6" s="70">
        <f>Outputs!F26</f>
        <v>0</v>
      </c>
      <c r="J6" s="70">
        <f>Outputs!F27</f>
        <v>0</v>
      </c>
      <c r="K6" s="70">
        <f>Outputs!F28</f>
        <v>0</v>
      </c>
      <c r="M6" s="194"/>
    </row>
    <row r="7" spans="1:14" ht="21" customHeight="1" thickBot="1" x14ac:dyDescent="0.25">
      <c r="B7" s="109" t="s">
        <v>2826</v>
      </c>
      <c r="C7" s="118">
        <f>Outputs!F40+Outputs!F50</f>
        <v>0</v>
      </c>
      <c r="D7" s="76">
        <f>Outputs!F41+Outputs!F51</f>
        <v>0</v>
      </c>
      <c r="E7" s="76">
        <f>Outputs!F42+Outputs!F52</f>
        <v>0</v>
      </c>
      <c r="F7" s="76">
        <f>Outputs!F43+Outputs!F53</f>
        <v>0</v>
      </c>
      <c r="G7" s="76">
        <f>Outputs!F44+Outputs!F54</f>
        <v>0</v>
      </c>
      <c r="H7" s="76">
        <f>Outputs!F45+Outputs!F55</f>
        <v>0</v>
      </c>
      <c r="I7" s="76">
        <f>Outputs!F46+Outputs!F56</f>
        <v>0</v>
      </c>
      <c r="J7" s="76">
        <f>Outputs!F47+Outputs!F57</f>
        <v>0</v>
      </c>
      <c r="K7" s="123">
        <f>Outputs!F48+Outputs!F58</f>
        <v>0</v>
      </c>
      <c r="M7" s="194"/>
    </row>
    <row r="8" spans="1:14" ht="21" customHeight="1" thickBot="1" x14ac:dyDescent="0.25">
      <c r="B8" s="109" t="s">
        <v>364</v>
      </c>
      <c r="C8" s="118">
        <f>Outputs!F60</f>
        <v>0</v>
      </c>
      <c r="D8" s="76">
        <f>Outputs!F61</f>
        <v>0</v>
      </c>
      <c r="E8" s="76">
        <f>Outputs!F62</f>
        <v>0</v>
      </c>
      <c r="F8" s="76">
        <f>Outputs!F63</f>
        <v>0</v>
      </c>
      <c r="G8" s="76">
        <f>Outputs!F64</f>
        <v>0</v>
      </c>
      <c r="H8" s="76">
        <f>Outputs!F65</f>
        <v>0</v>
      </c>
      <c r="I8" s="76">
        <f>Outputs!F66</f>
        <v>0</v>
      </c>
      <c r="J8" s="76">
        <f>Outputs!F67</f>
        <v>0</v>
      </c>
      <c r="K8" s="123">
        <f>Outputs!F68</f>
        <v>0</v>
      </c>
      <c r="M8" s="194"/>
    </row>
    <row r="9" spans="1:14" ht="21" customHeight="1" thickBot="1" x14ac:dyDescent="0.25">
      <c r="B9" s="109" t="s">
        <v>365</v>
      </c>
      <c r="C9" s="118">
        <f>Outputs!F70</f>
        <v>0</v>
      </c>
      <c r="D9" s="76">
        <f>Outputs!F71</f>
        <v>0</v>
      </c>
      <c r="E9" s="76">
        <f>Outputs!F72</f>
        <v>0</v>
      </c>
      <c r="F9" s="76">
        <f>Outputs!F73</f>
        <v>0</v>
      </c>
      <c r="G9" s="76">
        <f>Outputs!F74</f>
        <v>0</v>
      </c>
      <c r="H9" s="76">
        <f>Outputs!F75</f>
        <v>0</v>
      </c>
      <c r="I9" s="76">
        <f>Outputs!F76</f>
        <v>0</v>
      </c>
      <c r="J9" s="76">
        <f>Outputs!F77</f>
        <v>0</v>
      </c>
      <c r="K9" s="123">
        <f>Outputs!F78</f>
        <v>0</v>
      </c>
      <c r="M9" s="194"/>
    </row>
    <row r="10" spans="1:14" ht="21" customHeight="1" thickBot="1" x14ac:dyDescent="0.25">
      <c r="B10" s="109" t="s">
        <v>1506</v>
      </c>
      <c r="C10" s="118">
        <f>Outputs!F80</f>
        <v>0</v>
      </c>
      <c r="D10" s="76">
        <f>Outputs!F81</f>
        <v>0</v>
      </c>
      <c r="E10" s="76">
        <f>Outputs!F82</f>
        <v>0</v>
      </c>
      <c r="F10" s="76">
        <f>Outputs!F83</f>
        <v>0</v>
      </c>
      <c r="G10" s="76">
        <f>Outputs!F84</f>
        <v>0</v>
      </c>
      <c r="H10" s="76">
        <f>Outputs!F85</f>
        <v>0</v>
      </c>
      <c r="I10" s="76">
        <f>Outputs!F86</f>
        <v>0</v>
      </c>
      <c r="J10" s="76">
        <f>Outputs!F87</f>
        <v>0</v>
      </c>
      <c r="K10" s="123">
        <f>Outputs!F88</f>
        <v>0</v>
      </c>
      <c r="M10" s="194"/>
    </row>
    <row r="11" spans="1:14" ht="21" customHeight="1" thickBot="1" x14ac:dyDescent="0.25">
      <c r="B11" s="109" t="s">
        <v>367</v>
      </c>
      <c r="C11" s="118">
        <f>Outputs!F90</f>
        <v>0</v>
      </c>
      <c r="D11" s="76">
        <f>Outputs!F91</f>
        <v>0</v>
      </c>
      <c r="E11" s="76">
        <f>Outputs!F92</f>
        <v>0</v>
      </c>
      <c r="F11" s="76">
        <f>Outputs!F93</f>
        <v>0</v>
      </c>
      <c r="G11" s="76">
        <f>Outputs!F94</f>
        <v>0</v>
      </c>
      <c r="H11" s="76">
        <f>Outputs!F95</f>
        <v>0</v>
      </c>
      <c r="I11" s="76">
        <f>Outputs!F96</f>
        <v>0</v>
      </c>
      <c r="J11" s="76">
        <f>Outputs!F97</f>
        <v>0</v>
      </c>
      <c r="K11" s="123">
        <f>Outputs!F98</f>
        <v>0</v>
      </c>
      <c r="M11" s="194"/>
    </row>
    <row r="12" spans="1:14" ht="21" customHeight="1" thickBot="1" x14ac:dyDescent="0.25">
      <c r="B12" s="109" t="s">
        <v>190</v>
      </c>
      <c r="C12" s="118">
        <f>Outputs!F100</f>
        <v>0</v>
      </c>
      <c r="D12" s="76">
        <f>Outputs!F101</f>
        <v>0</v>
      </c>
      <c r="E12" s="76">
        <f>Outputs!F102</f>
        <v>0</v>
      </c>
      <c r="F12" s="76">
        <f>Outputs!F103</f>
        <v>0</v>
      </c>
      <c r="G12" s="76">
        <f>Outputs!F104</f>
        <v>0</v>
      </c>
      <c r="H12" s="76">
        <f>Outputs!F105</f>
        <v>0</v>
      </c>
      <c r="I12" s="76">
        <f>Outputs!F106</f>
        <v>0</v>
      </c>
      <c r="J12" s="76">
        <f>Outputs!F107</f>
        <v>0</v>
      </c>
      <c r="K12" s="123">
        <f>Outputs!F108</f>
        <v>0</v>
      </c>
      <c r="M12" s="194"/>
    </row>
    <row r="13" spans="1:14" ht="21" customHeight="1" thickBot="1" x14ac:dyDescent="0.25">
      <c r="B13" s="109" t="s">
        <v>10</v>
      </c>
      <c r="C13" s="118">
        <f>Outputs!F110</f>
        <v>0</v>
      </c>
      <c r="D13" s="76">
        <f>Outputs!F111</f>
        <v>0</v>
      </c>
      <c r="E13" s="76">
        <f>Outputs!F112</f>
        <v>0</v>
      </c>
      <c r="F13" s="76">
        <f>Outputs!F113</f>
        <v>0</v>
      </c>
      <c r="G13" s="76">
        <f>Outputs!F114</f>
        <v>0</v>
      </c>
      <c r="H13" s="76">
        <f>Outputs!F115</f>
        <v>0</v>
      </c>
      <c r="I13" s="76">
        <f>Outputs!F116</f>
        <v>0</v>
      </c>
      <c r="J13" s="76">
        <f>Outputs!F117</f>
        <v>0</v>
      </c>
      <c r="K13" s="123">
        <f>Outputs!F118</f>
        <v>0</v>
      </c>
      <c r="M13" s="194"/>
    </row>
    <row r="14" spans="1:14" ht="21" customHeight="1" thickBot="1" x14ac:dyDescent="0.25">
      <c r="B14" s="109" t="s">
        <v>3116</v>
      </c>
      <c r="C14" s="118">
        <f>Outputs!F30</f>
        <v>0</v>
      </c>
      <c r="D14" s="76">
        <f>Outputs!F31</f>
        <v>0</v>
      </c>
      <c r="E14" s="76">
        <f>Outputs!F32</f>
        <v>0</v>
      </c>
      <c r="F14" s="76">
        <f>Outputs!F33</f>
        <v>0</v>
      </c>
      <c r="G14" s="76">
        <f>Outputs!F34</f>
        <v>0</v>
      </c>
      <c r="H14" s="76">
        <f>Outputs!F35</f>
        <v>0</v>
      </c>
      <c r="I14" s="76">
        <f>Outputs!F36</f>
        <v>0</v>
      </c>
      <c r="J14" s="76">
        <f>Outputs!F37</f>
        <v>0</v>
      </c>
      <c r="K14" s="123">
        <f>Outputs!F38</f>
        <v>0</v>
      </c>
      <c r="M14" s="194"/>
    </row>
    <row r="15" spans="1:14" ht="21" customHeight="1" thickBot="1" x14ac:dyDescent="0.25">
      <c r="B15" s="109" t="s">
        <v>191</v>
      </c>
      <c r="C15" s="118">
        <f>Outputs!F130</f>
        <v>0</v>
      </c>
      <c r="D15" s="76">
        <f>Outputs!F131</f>
        <v>0</v>
      </c>
      <c r="E15" s="76">
        <f>Outputs!F132</f>
        <v>0</v>
      </c>
      <c r="F15" s="76">
        <f>Outputs!F133</f>
        <v>0</v>
      </c>
      <c r="G15" s="76">
        <f>Outputs!F134</f>
        <v>0</v>
      </c>
      <c r="H15" s="76">
        <f>Outputs!F135</f>
        <v>0</v>
      </c>
      <c r="I15" s="76">
        <f>Outputs!F136</f>
        <v>0</v>
      </c>
      <c r="J15" s="76">
        <f>Outputs!F137</f>
        <v>0</v>
      </c>
      <c r="K15" s="123">
        <f>Outputs!F138</f>
        <v>0</v>
      </c>
      <c r="M15" s="194"/>
    </row>
    <row r="16" spans="1:14" ht="21" customHeight="1" thickBot="1" x14ac:dyDescent="0.25">
      <c r="B16" s="109" t="s">
        <v>1107</v>
      </c>
      <c r="C16" s="118">
        <f>Outputs!F10</f>
        <v>0</v>
      </c>
      <c r="D16" s="76">
        <f>Outputs!F11</f>
        <v>0</v>
      </c>
      <c r="E16" s="76">
        <f>Outputs!F12</f>
        <v>0</v>
      </c>
      <c r="F16" s="76">
        <f>Outputs!F13</f>
        <v>0</v>
      </c>
      <c r="G16" s="76">
        <f>Outputs!F14</f>
        <v>0</v>
      </c>
      <c r="H16" s="76">
        <f>Outputs!F15</f>
        <v>0</v>
      </c>
      <c r="I16" s="76">
        <f>Outputs!F16</f>
        <v>0</v>
      </c>
      <c r="J16" s="76">
        <f>Outputs!F17</f>
        <v>0</v>
      </c>
      <c r="K16" s="123">
        <f>Outputs!F18</f>
        <v>0</v>
      </c>
      <c r="M16" s="194"/>
    </row>
    <row r="17" spans="2:14" ht="21" customHeight="1" thickBot="1" x14ac:dyDescent="0.25">
      <c r="B17" s="109" t="s">
        <v>192</v>
      </c>
      <c r="C17" s="118">
        <f>Outputs!F120</f>
        <v>0</v>
      </c>
      <c r="D17" s="76">
        <f>Outputs!F121</f>
        <v>0</v>
      </c>
      <c r="E17" s="76">
        <f>Outputs!F122</f>
        <v>0</v>
      </c>
      <c r="F17" s="76">
        <f>Outputs!F123</f>
        <v>0</v>
      </c>
      <c r="G17" s="76">
        <f>Outputs!F124</f>
        <v>0</v>
      </c>
      <c r="H17" s="76">
        <f>Outputs!F125</f>
        <v>0</v>
      </c>
      <c r="I17" s="76">
        <f>Outputs!F126</f>
        <v>0</v>
      </c>
      <c r="J17" s="76">
        <f>Outputs!F127</f>
        <v>0</v>
      </c>
      <c r="K17" s="123">
        <f>Outputs!F128</f>
        <v>0</v>
      </c>
      <c r="M17" s="194"/>
    </row>
    <row r="18" spans="2:14" ht="21" customHeight="1" thickBot="1" x14ac:dyDescent="0.25">
      <c r="B18" s="109" t="s">
        <v>2453</v>
      </c>
      <c r="C18" s="118">
        <f>Outputs!F140</f>
        <v>0</v>
      </c>
      <c r="D18" s="76">
        <f>Outputs!F141</f>
        <v>0</v>
      </c>
      <c r="E18" s="76">
        <f>Outputs!F142</f>
        <v>0</v>
      </c>
      <c r="F18" s="76">
        <f>Outputs!F143</f>
        <v>0</v>
      </c>
      <c r="G18" s="76">
        <f>Outputs!F144</f>
        <v>0</v>
      </c>
      <c r="H18" s="76">
        <f>Outputs!F145</f>
        <v>0</v>
      </c>
      <c r="I18" s="76">
        <f>Outputs!F146</f>
        <v>0</v>
      </c>
      <c r="J18" s="76">
        <f>Outputs!F147</f>
        <v>0</v>
      </c>
      <c r="K18" s="123">
        <f>Outputs!F148</f>
        <v>0</v>
      </c>
      <c r="M18" s="194"/>
    </row>
    <row r="19" spans="2:14" ht="21" customHeight="1" thickBot="1" x14ac:dyDescent="0.25">
      <c r="B19" s="109" t="s">
        <v>368</v>
      </c>
      <c r="C19" s="118">
        <f>Outputs!F150</f>
        <v>0</v>
      </c>
      <c r="D19" s="76">
        <f>Outputs!F151</f>
        <v>0</v>
      </c>
      <c r="E19" s="76">
        <f>Outputs!F152</f>
        <v>0</v>
      </c>
      <c r="F19" s="76">
        <f>Outputs!F153</f>
        <v>0</v>
      </c>
      <c r="G19" s="76">
        <f>Outputs!F154</f>
        <v>0</v>
      </c>
      <c r="H19" s="76">
        <f>Outputs!F155</f>
        <v>0</v>
      </c>
      <c r="I19" s="76">
        <f>Outputs!F156</f>
        <v>0</v>
      </c>
      <c r="J19" s="76">
        <f>Outputs!F157</f>
        <v>0</v>
      </c>
      <c r="K19" s="123">
        <f>Outputs!F158</f>
        <v>0</v>
      </c>
      <c r="M19" s="194"/>
    </row>
    <row r="20" spans="2:14" ht="21" customHeight="1" thickBot="1" x14ac:dyDescent="0.25">
      <c r="B20" s="109" t="s">
        <v>3104</v>
      </c>
      <c r="C20" s="118">
        <f>Outputs!F160</f>
        <v>0</v>
      </c>
      <c r="D20" s="76">
        <f>Outputs!F161</f>
        <v>0</v>
      </c>
      <c r="E20" s="76">
        <f>Outputs!F162</f>
        <v>0</v>
      </c>
      <c r="F20" s="76">
        <f>Outputs!F163</f>
        <v>0</v>
      </c>
      <c r="G20" s="76">
        <f>Outputs!F164</f>
        <v>0</v>
      </c>
      <c r="H20" s="76">
        <f>Outputs!F165</f>
        <v>0</v>
      </c>
      <c r="I20" s="76">
        <f>Outputs!F166</f>
        <v>0</v>
      </c>
      <c r="J20" s="76">
        <f>Outputs!F167</f>
        <v>0</v>
      </c>
      <c r="K20" s="123">
        <f>Outputs!F168</f>
        <v>0</v>
      </c>
      <c r="M20" s="194"/>
    </row>
    <row r="21" spans="2:14" ht="21" customHeight="1" thickBot="1" x14ac:dyDescent="0.25">
      <c r="B21" s="109" t="s">
        <v>2454</v>
      </c>
      <c r="C21" s="118">
        <f>Outputs!F170</f>
        <v>0</v>
      </c>
      <c r="D21" s="76">
        <f>Outputs!F171</f>
        <v>0</v>
      </c>
      <c r="E21" s="76">
        <f>Outputs!F172</f>
        <v>0</v>
      </c>
      <c r="F21" s="76">
        <f>Outputs!F173</f>
        <v>0</v>
      </c>
      <c r="G21" s="76">
        <f>Outputs!F174</f>
        <v>0</v>
      </c>
      <c r="H21" s="76">
        <f>Outputs!F175</f>
        <v>0</v>
      </c>
      <c r="I21" s="76">
        <f>Outputs!F176</f>
        <v>0</v>
      </c>
      <c r="J21" s="76">
        <f>Outputs!F177</f>
        <v>0</v>
      </c>
      <c r="K21" s="123">
        <f>Outputs!F178</f>
        <v>0</v>
      </c>
      <c r="M21" s="194"/>
    </row>
    <row r="22" spans="2:14" ht="21" customHeight="1" thickBot="1" x14ac:dyDescent="0.25">
      <c r="B22" s="109" t="s">
        <v>1109</v>
      </c>
      <c r="C22" s="123">
        <f>Outputs!F180</f>
        <v>0</v>
      </c>
      <c r="D22" s="76">
        <f>Outputs!F181</f>
        <v>0</v>
      </c>
      <c r="E22" s="76">
        <f>Outputs!F182</f>
        <v>0</v>
      </c>
      <c r="F22" s="76">
        <f>Outputs!F183</f>
        <v>0</v>
      </c>
      <c r="G22" s="76">
        <f>Outputs!F184</f>
        <v>0</v>
      </c>
      <c r="H22" s="76">
        <f>Outputs!F185</f>
        <v>0</v>
      </c>
      <c r="I22" s="76">
        <f>Outputs!F186</f>
        <v>0</v>
      </c>
      <c r="J22" s="76">
        <f>Outputs!F187</f>
        <v>0</v>
      </c>
      <c r="K22" s="123">
        <f>Outputs!F188</f>
        <v>0</v>
      </c>
      <c r="M22" s="194"/>
    </row>
    <row r="23" spans="2:14" ht="21" customHeight="1" thickBot="1" x14ac:dyDescent="0.25">
      <c r="B23" s="109" t="s">
        <v>194</v>
      </c>
      <c r="C23" s="118">
        <f>Outputs!F190</f>
        <v>0</v>
      </c>
      <c r="D23" s="76">
        <f>Outputs!F191</f>
        <v>0</v>
      </c>
      <c r="E23" s="76">
        <f>Outputs!F192</f>
        <v>0</v>
      </c>
      <c r="F23" s="76">
        <f>Outputs!F193</f>
        <v>0</v>
      </c>
      <c r="G23" s="76">
        <f>Outputs!F194</f>
        <v>0</v>
      </c>
      <c r="H23" s="76">
        <f>Outputs!F195</f>
        <v>0</v>
      </c>
      <c r="I23" s="76">
        <f>Outputs!F196</f>
        <v>0</v>
      </c>
      <c r="J23" s="76">
        <f>Outputs!F197</f>
        <v>0</v>
      </c>
      <c r="K23" s="123">
        <f>Outputs!F198</f>
        <v>0</v>
      </c>
      <c r="M23" s="194"/>
    </row>
    <row r="24" spans="2:14" ht="21" customHeight="1" thickBot="1" x14ac:dyDescent="0.25">
      <c r="B24" s="109" t="s">
        <v>11</v>
      </c>
      <c r="C24" s="118">
        <f>Outputs!F210</f>
        <v>0</v>
      </c>
      <c r="D24" s="76">
        <f>Outputs!F211</f>
        <v>0</v>
      </c>
      <c r="E24" s="76">
        <f>Outputs!F212</f>
        <v>0</v>
      </c>
      <c r="F24" s="76">
        <f>Outputs!F213</f>
        <v>0</v>
      </c>
      <c r="G24" s="76">
        <f>Outputs!F214</f>
        <v>0</v>
      </c>
      <c r="H24" s="76">
        <f>Outputs!F215</f>
        <v>0</v>
      </c>
      <c r="I24" s="76">
        <f>Outputs!F216</f>
        <v>0</v>
      </c>
      <c r="J24" s="76">
        <f>Outputs!F217</f>
        <v>0</v>
      </c>
      <c r="K24" s="123">
        <f>Outputs!F218</f>
        <v>0</v>
      </c>
    </row>
    <row r="25" spans="2:14" ht="21" customHeight="1" thickBot="1" x14ac:dyDescent="0.25">
      <c r="B25" s="109" t="s">
        <v>2455</v>
      </c>
      <c r="C25" s="118">
        <f>Outputs!F220</f>
        <v>0</v>
      </c>
      <c r="D25" s="76">
        <f>Outputs!F221</f>
        <v>0</v>
      </c>
      <c r="E25" s="76">
        <f>Outputs!F222</f>
        <v>0</v>
      </c>
      <c r="F25" s="76">
        <f>Outputs!F223</f>
        <v>0</v>
      </c>
      <c r="G25" s="76">
        <f>Outputs!F224</f>
        <v>0</v>
      </c>
      <c r="H25" s="76">
        <f>Outputs!F225</f>
        <v>0</v>
      </c>
      <c r="I25" s="76">
        <f>Outputs!F226</f>
        <v>0</v>
      </c>
      <c r="J25" s="76">
        <f>Outputs!F227</f>
        <v>0</v>
      </c>
      <c r="K25" s="123">
        <f>Outputs!F228</f>
        <v>0</v>
      </c>
    </row>
    <row r="26" spans="2:14" ht="21" customHeight="1" thickBot="1" x14ac:dyDescent="0.25">
      <c r="B26" s="109" t="s">
        <v>547</v>
      </c>
      <c r="C26" s="118">
        <f>Outputs!F200</f>
        <v>0</v>
      </c>
      <c r="D26" s="76">
        <f>Outputs!F201</f>
        <v>0</v>
      </c>
      <c r="E26" s="76">
        <f>Outputs!F202</f>
        <v>0</v>
      </c>
      <c r="F26" s="76">
        <f>Outputs!F203</f>
        <v>0</v>
      </c>
      <c r="G26" s="76">
        <f>Outputs!F204</f>
        <v>0</v>
      </c>
      <c r="H26" s="76">
        <f>Outputs!F205</f>
        <v>0</v>
      </c>
      <c r="I26" s="76">
        <f>Outputs!F206</f>
        <v>0</v>
      </c>
      <c r="J26" s="76">
        <f>Outputs!F207</f>
        <v>0</v>
      </c>
      <c r="K26" s="123">
        <f>Outputs!F208</f>
        <v>0</v>
      </c>
    </row>
    <row r="27" spans="2:14" x14ac:dyDescent="0.2">
      <c r="C27" s="67"/>
      <c r="D27" s="67"/>
      <c r="E27" s="67"/>
      <c r="F27" s="67"/>
      <c r="G27" s="67"/>
      <c r="H27" s="67"/>
      <c r="I27" s="67"/>
      <c r="J27" s="67"/>
      <c r="K27" s="67"/>
    </row>
    <row r="28" spans="2:14" x14ac:dyDescent="0.2">
      <c r="C28" s="67"/>
      <c r="D28" s="67"/>
      <c r="E28" s="67"/>
      <c r="F28" s="67"/>
      <c r="G28" s="67"/>
      <c r="H28" s="67"/>
      <c r="I28" s="67"/>
      <c r="J28" s="67"/>
      <c r="K28" s="67"/>
      <c r="N28" s="200"/>
    </row>
    <row r="29" spans="2:14" x14ac:dyDescent="0.2"/>
    <row r="30" spans="2:14" x14ac:dyDescent="0.2"/>
  </sheetData>
  <mergeCells count="2">
    <mergeCell ref="C4:K4"/>
    <mergeCell ref="B4:B5"/>
  </mergeCells>
  <pageMargins left="0.70866141732283472" right="0.70866141732283472" top="0.74803149606299213" bottom="0.74803149606299213" header="0.31496062992125984" footer="0.31496062992125984"/>
  <pageSetup paperSize="8" scale="86" fitToHeight="0" orientation="landscape" r:id="rId1"/>
  <headerFooter>
    <oddHeader>&amp;L&amp;F&amp;CSheet: &amp;A&amp;ROFFICIAL</oddHeader>
    <oddFooter>&amp;LPrinted on &amp;D at &amp;T&amp;CPage &amp;P of &amp;N&amp;ROfwat</oddFooter>
  </headerFooter>
  <customProperties>
    <customPr name="MMSheetType"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4411"/>
  <sheetViews>
    <sheetView showGridLines="0" zoomScaleNormal="100" workbookViewId="0"/>
  </sheetViews>
  <sheetFormatPr defaultColWidth="0" defaultRowHeight="10" x14ac:dyDescent="0.2"/>
  <cols>
    <col min="1" max="1" width="162.109375" bestFit="1" customWidth="1"/>
    <col min="2" max="2" width="33.44140625" bestFit="1" customWidth="1"/>
    <col min="3" max="3" width="17.33203125" bestFit="1" customWidth="1"/>
    <col min="4" max="4" width="10.33203125" bestFit="1" customWidth="1"/>
    <col min="5" max="5" width="10.44140625" bestFit="1" customWidth="1"/>
    <col min="6" max="6" width="14.44140625" bestFit="1" customWidth="1"/>
    <col min="7" max="7" width="21.109375" bestFit="1" customWidth="1"/>
    <col min="8" max="8" width="17.44140625" bestFit="1" customWidth="1"/>
    <col min="9" max="9" width="14.33203125" bestFit="1" customWidth="1"/>
    <col min="10" max="10" width="17.6640625" bestFit="1" customWidth="1"/>
    <col min="11" max="11" width="164" bestFit="1" customWidth="1"/>
    <col min="12" max="12" width="13" bestFit="1" customWidth="1"/>
    <col min="13" max="13" width="9.109375" hidden="1" customWidth="1"/>
    <col min="14" max="16384" width="9.109375" hidden="1"/>
  </cols>
  <sheetData>
    <row r="1" spans="1:12" x14ac:dyDescent="0.2">
      <c r="A1" t="s">
        <v>2384</v>
      </c>
      <c r="B1" t="s">
        <v>2651</v>
      </c>
      <c r="C1" t="s">
        <v>550</v>
      </c>
      <c r="D1" t="s">
        <v>1898</v>
      </c>
      <c r="E1" t="s">
        <v>2583</v>
      </c>
      <c r="F1" t="s">
        <v>363</v>
      </c>
      <c r="G1" t="s">
        <v>2192</v>
      </c>
      <c r="H1" t="s">
        <v>706</v>
      </c>
      <c r="I1" t="s">
        <v>2650</v>
      </c>
      <c r="J1" t="s">
        <v>2385</v>
      </c>
      <c r="K1" t="s">
        <v>1644</v>
      </c>
      <c r="L1" t="s">
        <v>3021</v>
      </c>
    </row>
    <row r="2" spans="1:12" x14ac:dyDescent="0.2">
      <c r="A2" t="s">
        <v>2653</v>
      </c>
      <c r="D2">
        <v>0</v>
      </c>
      <c r="E2" s="80">
        <v>44651</v>
      </c>
      <c r="F2" s="80">
        <f>Inputs!$F$11</f>
        <v>44287</v>
      </c>
      <c r="J2">
        <v>0</v>
      </c>
      <c r="K2" t="s">
        <v>1313</v>
      </c>
    </row>
    <row r="3" spans="1:12" x14ac:dyDescent="0.2">
      <c r="A3" t="s">
        <v>12</v>
      </c>
      <c r="D3">
        <v>0</v>
      </c>
      <c r="E3" s="80">
        <v>44651</v>
      </c>
      <c r="H3">
        <f>Inputs!$F$12</f>
        <v>3</v>
      </c>
      <c r="J3">
        <v>0</v>
      </c>
      <c r="K3" t="s">
        <v>136</v>
      </c>
    </row>
    <row r="4" spans="1:12" x14ac:dyDescent="0.2">
      <c r="A4" t="s">
        <v>709</v>
      </c>
      <c r="D4">
        <v>0</v>
      </c>
      <c r="E4" s="80">
        <v>44651</v>
      </c>
      <c r="F4" s="80">
        <f>Inputs!$F$13</f>
        <v>47574</v>
      </c>
      <c r="J4">
        <v>0</v>
      </c>
      <c r="K4" t="s">
        <v>488</v>
      </c>
    </row>
    <row r="5" spans="1:12" x14ac:dyDescent="0.2">
      <c r="A5" t="s">
        <v>710</v>
      </c>
      <c r="D5">
        <v>0</v>
      </c>
      <c r="E5" s="80">
        <v>44651</v>
      </c>
      <c r="F5" s="80">
        <f>Inputs!$F$14</f>
        <v>49399</v>
      </c>
      <c r="J5">
        <v>0</v>
      </c>
      <c r="K5" t="s">
        <v>137</v>
      </c>
    </row>
    <row r="6" spans="1:12" x14ac:dyDescent="0.2">
      <c r="A6" t="s">
        <v>2654</v>
      </c>
      <c r="D6">
        <v>0</v>
      </c>
      <c r="E6" s="80">
        <v>44651</v>
      </c>
      <c r="H6" t="str">
        <f>Inputs!$F$15</f>
        <v>ANH</v>
      </c>
      <c r="J6">
        <v>0</v>
      </c>
      <c r="K6" t="s">
        <v>831</v>
      </c>
    </row>
    <row r="7" spans="1:12" x14ac:dyDescent="0.2">
      <c r="A7" t="s">
        <v>1508</v>
      </c>
      <c r="D7">
        <v>0</v>
      </c>
      <c r="E7" s="80">
        <v>44651</v>
      </c>
      <c r="G7" s="103">
        <f>Inputs!$J$24</f>
        <v>0</v>
      </c>
      <c r="J7">
        <v>0</v>
      </c>
      <c r="K7" t="s">
        <v>2193</v>
      </c>
    </row>
    <row r="8" spans="1:12" x14ac:dyDescent="0.2">
      <c r="A8" t="s">
        <v>1508</v>
      </c>
      <c r="D8">
        <v>0</v>
      </c>
      <c r="E8" s="80">
        <v>45016</v>
      </c>
      <c r="G8" s="103">
        <f>Inputs!$K$24</f>
        <v>0</v>
      </c>
      <c r="J8">
        <v>0</v>
      </c>
      <c r="K8" t="s">
        <v>2193</v>
      </c>
    </row>
    <row r="9" spans="1:12" x14ac:dyDescent="0.2">
      <c r="A9" t="s">
        <v>1508</v>
      </c>
      <c r="D9">
        <v>0</v>
      </c>
      <c r="E9" s="80">
        <v>45382</v>
      </c>
      <c r="G9" s="103">
        <f>Inputs!$L$24</f>
        <v>0</v>
      </c>
      <c r="J9">
        <v>0</v>
      </c>
      <c r="K9" t="s">
        <v>2193</v>
      </c>
    </row>
    <row r="10" spans="1:12" x14ac:dyDescent="0.2">
      <c r="A10" t="s">
        <v>1508</v>
      </c>
      <c r="D10">
        <v>0</v>
      </c>
      <c r="E10" s="80">
        <v>45747</v>
      </c>
      <c r="G10" s="103">
        <f>Inputs!$M$24</f>
        <v>0</v>
      </c>
      <c r="J10">
        <v>0</v>
      </c>
      <c r="K10" t="s">
        <v>2193</v>
      </c>
    </row>
    <row r="11" spans="1:12" x14ac:dyDescent="0.2">
      <c r="A11" t="s">
        <v>1508</v>
      </c>
      <c r="D11">
        <v>0</v>
      </c>
      <c r="E11" s="80">
        <v>46112</v>
      </c>
      <c r="G11" s="103">
        <f>Inputs!$N$24</f>
        <v>0</v>
      </c>
      <c r="J11">
        <v>0</v>
      </c>
      <c r="K11" t="s">
        <v>2193</v>
      </c>
    </row>
    <row r="12" spans="1:12" x14ac:dyDescent="0.2">
      <c r="A12" t="s">
        <v>1508</v>
      </c>
      <c r="D12">
        <v>0</v>
      </c>
      <c r="E12" s="80">
        <v>46477</v>
      </c>
      <c r="G12" s="103">
        <f>Inputs!$O$24</f>
        <v>0</v>
      </c>
      <c r="J12">
        <v>0</v>
      </c>
      <c r="K12" t="s">
        <v>2193</v>
      </c>
    </row>
    <row r="13" spans="1:12" x14ac:dyDescent="0.2">
      <c r="A13" t="s">
        <v>1508</v>
      </c>
      <c r="D13">
        <v>0</v>
      </c>
      <c r="E13" s="80">
        <v>46843</v>
      </c>
      <c r="G13" s="103">
        <f>Inputs!$P$24</f>
        <v>0</v>
      </c>
      <c r="J13">
        <v>0</v>
      </c>
      <c r="K13" t="s">
        <v>2193</v>
      </c>
    </row>
    <row r="14" spans="1:12" x14ac:dyDescent="0.2">
      <c r="A14" t="s">
        <v>1508</v>
      </c>
      <c r="D14">
        <v>0</v>
      </c>
      <c r="E14" s="80">
        <v>47208</v>
      </c>
      <c r="G14" s="103">
        <f>Inputs!$Q$24</f>
        <v>0</v>
      </c>
      <c r="J14">
        <v>0</v>
      </c>
      <c r="K14" t="s">
        <v>2193</v>
      </c>
    </row>
    <row r="15" spans="1:12" x14ac:dyDescent="0.2">
      <c r="A15" t="s">
        <v>1508</v>
      </c>
      <c r="D15">
        <v>0</v>
      </c>
      <c r="E15" s="80">
        <v>47573</v>
      </c>
      <c r="G15" s="103">
        <f>Inputs!$R$24</f>
        <v>0</v>
      </c>
      <c r="J15">
        <v>0</v>
      </c>
      <c r="K15" t="s">
        <v>2193</v>
      </c>
    </row>
    <row r="16" spans="1:12" x14ac:dyDescent="0.2">
      <c r="A16" t="s">
        <v>1508</v>
      </c>
      <c r="D16">
        <v>0</v>
      </c>
      <c r="E16" s="80">
        <v>47938</v>
      </c>
      <c r="G16" s="103">
        <f>Inputs!$S$24</f>
        <v>0</v>
      </c>
      <c r="J16">
        <v>0</v>
      </c>
      <c r="K16" t="s">
        <v>2193</v>
      </c>
    </row>
    <row r="17" spans="1:11" x14ac:dyDescent="0.2">
      <c r="A17" t="s">
        <v>1508</v>
      </c>
      <c r="D17">
        <v>0</v>
      </c>
      <c r="E17" s="80">
        <v>48304</v>
      </c>
      <c r="G17" s="103">
        <f>Inputs!$T$24</f>
        <v>0</v>
      </c>
      <c r="J17">
        <v>0</v>
      </c>
      <c r="K17" t="s">
        <v>2193</v>
      </c>
    </row>
    <row r="18" spans="1:11" x14ac:dyDescent="0.2">
      <c r="A18" t="s">
        <v>1508</v>
      </c>
      <c r="D18">
        <v>0</v>
      </c>
      <c r="E18" s="80">
        <v>48669</v>
      </c>
      <c r="G18" s="103">
        <f>Inputs!$U$24</f>
        <v>0</v>
      </c>
      <c r="J18">
        <v>0</v>
      </c>
      <c r="K18" t="s">
        <v>2193</v>
      </c>
    </row>
    <row r="19" spans="1:11" x14ac:dyDescent="0.2">
      <c r="A19" t="s">
        <v>1508</v>
      </c>
      <c r="D19">
        <v>0</v>
      </c>
      <c r="E19" s="80">
        <v>49034</v>
      </c>
      <c r="G19" s="103">
        <f>Inputs!$V$24</f>
        <v>0</v>
      </c>
      <c r="J19">
        <v>0</v>
      </c>
      <c r="K19" t="s">
        <v>2193</v>
      </c>
    </row>
    <row r="20" spans="1:11" x14ac:dyDescent="0.2">
      <c r="A20" t="s">
        <v>1508</v>
      </c>
      <c r="D20">
        <v>0</v>
      </c>
      <c r="E20" s="80">
        <v>49399</v>
      </c>
      <c r="G20" s="103">
        <f>Inputs!$W$24</f>
        <v>0</v>
      </c>
      <c r="J20">
        <v>0</v>
      </c>
      <c r="K20" t="s">
        <v>2193</v>
      </c>
    </row>
    <row r="21" spans="1:11" x14ac:dyDescent="0.2">
      <c r="A21" t="s">
        <v>1899</v>
      </c>
      <c r="D21">
        <v>0</v>
      </c>
      <c r="E21" s="80">
        <v>44651</v>
      </c>
      <c r="H21">
        <f>Inputs!$J$25</f>
        <v>110.4</v>
      </c>
      <c r="J21">
        <v>0</v>
      </c>
      <c r="K21" t="s">
        <v>2782</v>
      </c>
    </row>
    <row r="22" spans="1:11" x14ac:dyDescent="0.2">
      <c r="A22" t="s">
        <v>1899</v>
      </c>
      <c r="D22">
        <v>0</v>
      </c>
      <c r="E22" s="80">
        <v>45016</v>
      </c>
      <c r="H22">
        <f>Inputs!$K$25</f>
        <v>119</v>
      </c>
      <c r="J22">
        <v>0</v>
      </c>
      <c r="K22" t="s">
        <v>2782</v>
      </c>
    </row>
    <row r="23" spans="1:11" x14ac:dyDescent="0.2">
      <c r="A23" t="s">
        <v>1899</v>
      </c>
      <c r="D23">
        <v>0</v>
      </c>
      <c r="E23" s="80">
        <v>45382</v>
      </c>
      <c r="H23">
        <f>Inputs!$L$25</f>
        <v>128.30000000000001</v>
      </c>
      <c r="J23">
        <v>0</v>
      </c>
      <c r="K23" t="s">
        <v>2782</v>
      </c>
    </row>
    <row r="24" spans="1:11" x14ac:dyDescent="0.2">
      <c r="A24" t="s">
        <v>1899</v>
      </c>
      <c r="D24">
        <v>0</v>
      </c>
      <c r="E24" s="80">
        <v>45747</v>
      </c>
      <c r="H24">
        <f>Inputs!$M$25</f>
        <v>132.19999999999999</v>
      </c>
      <c r="J24">
        <v>0</v>
      </c>
      <c r="K24" t="s">
        <v>2782</v>
      </c>
    </row>
    <row r="25" spans="1:11" x14ac:dyDescent="0.2">
      <c r="A25" t="s">
        <v>1899</v>
      </c>
      <c r="D25">
        <v>0</v>
      </c>
      <c r="E25" s="80">
        <v>46112</v>
      </c>
      <c r="H25">
        <f>Inputs!$N$25</f>
        <v>135.525780063913</v>
      </c>
      <c r="J25">
        <v>0</v>
      </c>
      <c r="K25" t="s">
        <v>2782</v>
      </c>
    </row>
    <row r="26" spans="1:11" x14ac:dyDescent="0.2">
      <c r="A26" t="s">
        <v>1899</v>
      </c>
      <c r="D26">
        <v>0</v>
      </c>
      <c r="E26" s="80">
        <v>46477</v>
      </c>
      <c r="H26">
        <f>Inputs!$O$25</f>
        <v>138.50746679309401</v>
      </c>
      <c r="J26">
        <v>0</v>
      </c>
      <c r="K26" t="s">
        <v>2782</v>
      </c>
    </row>
    <row r="27" spans="1:11" x14ac:dyDescent="0.2">
      <c r="A27" t="s">
        <v>1899</v>
      </c>
      <c r="D27">
        <v>0</v>
      </c>
      <c r="E27" s="80">
        <v>46843</v>
      </c>
      <c r="H27">
        <f>Inputs!$P$25</f>
        <v>141.64715319362401</v>
      </c>
      <c r="J27">
        <v>0</v>
      </c>
      <c r="K27" t="s">
        <v>2782</v>
      </c>
    </row>
    <row r="28" spans="1:11" x14ac:dyDescent="0.2">
      <c r="A28" t="s">
        <v>1899</v>
      </c>
      <c r="D28">
        <v>0</v>
      </c>
      <c r="E28" s="80">
        <v>47208</v>
      </c>
      <c r="H28">
        <f>Inputs!$Q$25</f>
        <v>144.999380717506</v>
      </c>
      <c r="J28">
        <v>0</v>
      </c>
      <c r="K28" t="s">
        <v>2782</v>
      </c>
    </row>
    <row r="29" spans="1:11" x14ac:dyDescent="0.2">
      <c r="A29" t="s">
        <v>1899</v>
      </c>
      <c r="D29">
        <v>0</v>
      </c>
      <c r="E29" s="80">
        <v>47573</v>
      </c>
      <c r="H29">
        <f>Inputs!$R$25</f>
        <v>148.189075167835</v>
      </c>
      <c r="J29">
        <v>0</v>
      </c>
      <c r="K29" t="s">
        <v>2782</v>
      </c>
    </row>
    <row r="30" spans="1:11" x14ac:dyDescent="0.2">
      <c r="A30" t="s">
        <v>1899</v>
      </c>
      <c r="D30">
        <v>0</v>
      </c>
      <c r="E30" s="80">
        <v>47938</v>
      </c>
      <c r="H30">
        <f>Inputs!$S$25</f>
        <v>0</v>
      </c>
      <c r="J30">
        <v>0</v>
      </c>
      <c r="K30" t="s">
        <v>2782</v>
      </c>
    </row>
    <row r="31" spans="1:11" x14ac:dyDescent="0.2">
      <c r="A31" t="s">
        <v>1899</v>
      </c>
      <c r="D31">
        <v>0</v>
      </c>
      <c r="E31" s="80">
        <v>48304</v>
      </c>
      <c r="H31">
        <f>Inputs!$T$25</f>
        <v>0</v>
      </c>
      <c r="J31">
        <v>0</v>
      </c>
      <c r="K31" t="s">
        <v>2782</v>
      </c>
    </row>
    <row r="32" spans="1:11" x14ac:dyDescent="0.2">
      <c r="A32" t="s">
        <v>1899</v>
      </c>
      <c r="D32">
        <v>0</v>
      </c>
      <c r="E32" s="80">
        <v>48669</v>
      </c>
      <c r="H32">
        <f>Inputs!$U$25</f>
        <v>0</v>
      </c>
      <c r="J32">
        <v>0</v>
      </c>
      <c r="K32" t="s">
        <v>2782</v>
      </c>
    </row>
    <row r="33" spans="1:11" x14ac:dyDescent="0.2">
      <c r="A33" t="s">
        <v>1899</v>
      </c>
      <c r="D33">
        <v>0</v>
      </c>
      <c r="E33" s="80">
        <v>49034</v>
      </c>
      <c r="H33">
        <f>Inputs!$V$25</f>
        <v>0</v>
      </c>
      <c r="J33">
        <v>0</v>
      </c>
      <c r="K33" t="s">
        <v>2782</v>
      </c>
    </row>
    <row r="34" spans="1:11" x14ac:dyDescent="0.2">
      <c r="A34" t="s">
        <v>1899</v>
      </c>
      <c r="D34">
        <v>0</v>
      </c>
      <c r="E34" s="80">
        <v>49399</v>
      </c>
      <c r="H34">
        <f>Inputs!$W$25</f>
        <v>0</v>
      </c>
      <c r="J34">
        <v>0</v>
      </c>
      <c r="K34" t="s">
        <v>2782</v>
      </c>
    </row>
    <row r="35" spans="1:11" x14ac:dyDescent="0.2">
      <c r="A35" t="s">
        <v>195</v>
      </c>
      <c r="D35">
        <v>0</v>
      </c>
      <c r="E35" s="80">
        <v>44651</v>
      </c>
      <c r="H35">
        <f>Inputs!$J$26</f>
        <v>111</v>
      </c>
      <c r="J35">
        <v>0</v>
      </c>
      <c r="K35" t="s">
        <v>2783</v>
      </c>
    </row>
    <row r="36" spans="1:11" x14ac:dyDescent="0.2">
      <c r="A36" t="s">
        <v>195</v>
      </c>
      <c r="D36">
        <v>0</v>
      </c>
      <c r="E36" s="80">
        <v>45016</v>
      </c>
      <c r="H36">
        <f>Inputs!$K$26</f>
        <v>119.7</v>
      </c>
      <c r="J36">
        <v>0</v>
      </c>
      <c r="K36" t="s">
        <v>2783</v>
      </c>
    </row>
    <row r="37" spans="1:11" x14ac:dyDescent="0.2">
      <c r="A37" t="s">
        <v>195</v>
      </c>
      <c r="D37">
        <v>0</v>
      </c>
      <c r="E37" s="80">
        <v>45382</v>
      </c>
      <c r="H37">
        <f>Inputs!$L$26</f>
        <v>129.1</v>
      </c>
      <c r="J37">
        <v>0</v>
      </c>
      <c r="K37" t="s">
        <v>2783</v>
      </c>
    </row>
    <row r="38" spans="1:11" x14ac:dyDescent="0.2">
      <c r="A38" t="s">
        <v>195</v>
      </c>
      <c r="D38">
        <v>0</v>
      </c>
      <c r="E38" s="80">
        <v>45747</v>
      </c>
      <c r="H38">
        <f>Inputs!$M$26</f>
        <v>132.69999999999999</v>
      </c>
      <c r="J38">
        <v>0</v>
      </c>
      <c r="K38" t="s">
        <v>2783</v>
      </c>
    </row>
    <row r="39" spans="1:11" x14ac:dyDescent="0.2">
      <c r="A39" t="s">
        <v>195</v>
      </c>
      <c r="D39">
        <v>0</v>
      </c>
      <c r="E39" s="80">
        <v>46112</v>
      </c>
      <c r="H39">
        <f>Inputs!$N$26</f>
        <v>135.77177335352999</v>
      </c>
      <c r="J39">
        <v>0</v>
      </c>
      <c r="K39" t="s">
        <v>2783</v>
      </c>
    </row>
    <row r="40" spans="1:11" x14ac:dyDescent="0.2">
      <c r="A40" t="s">
        <v>195</v>
      </c>
      <c r="D40">
        <v>0</v>
      </c>
      <c r="E40" s="80">
        <v>46477</v>
      </c>
      <c r="H40">
        <f>Inputs!$O$26</f>
        <v>138.75890195898899</v>
      </c>
      <c r="J40">
        <v>0</v>
      </c>
      <c r="K40" t="s">
        <v>2783</v>
      </c>
    </row>
    <row r="41" spans="1:11" x14ac:dyDescent="0.2">
      <c r="A41" t="s">
        <v>195</v>
      </c>
      <c r="D41">
        <v>0</v>
      </c>
      <c r="E41" s="80">
        <v>46843</v>
      </c>
      <c r="H41">
        <f>Inputs!$P$26</f>
        <v>141.92737827193201</v>
      </c>
      <c r="J41">
        <v>0</v>
      </c>
      <c r="K41" t="s">
        <v>2783</v>
      </c>
    </row>
    <row r="42" spans="1:11" x14ac:dyDescent="0.2">
      <c r="A42" t="s">
        <v>195</v>
      </c>
      <c r="D42">
        <v>0</v>
      </c>
      <c r="E42" s="80">
        <v>47208</v>
      </c>
      <c r="H42">
        <f>Inputs!$Q$26</f>
        <v>145.27439044919399</v>
      </c>
      <c r="J42">
        <v>0</v>
      </c>
      <c r="K42" t="s">
        <v>2783</v>
      </c>
    </row>
    <row r="43" spans="1:11" x14ac:dyDescent="0.2">
      <c r="A43" t="s">
        <v>195</v>
      </c>
      <c r="D43">
        <v>0</v>
      </c>
      <c r="E43" s="80">
        <v>47573</v>
      </c>
      <c r="H43">
        <f>Inputs!$R$26</f>
        <v>148.433821516443</v>
      </c>
      <c r="J43">
        <v>0</v>
      </c>
      <c r="K43" t="s">
        <v>2783</v>
      </c>
    </row>
    <row r="44" spans="1:11" x14ac:dyDescent="0.2">
      <c r="A44" t="s">
        <v>195</v>
      </c>
      <c r="D44">
        <v>0</v>
      </c>
      <c r="E44" s="80">
        <v>47938</v>
      </c>
      <c r="H44">
        <f>Inputs!$S$26</f>
        <v>0</v>
      </c>
      <c r="J44">
        <v>0</v>
      </c>
      <c r="K44" t="s">
        <v>2783</v>
      </c>
    </row>
    <row r="45" spans="1:11" x14ac:dyDescent="0.2">
      <c r="A45" t="s">
        <v>195</v>
      </c>
      <c r="D45">
        <v>0</v>
      </c>
      <c r="E45" s="80">
        <v>48304</v>
      </c>
      <c r="H45">
        <f>Inputs!$T$26</f>
        <v>0</v>
      </c>
      <c r="J45">
        <v>0</v>
      </c>
      <c r="K45" t="s">
        <v>2783</v>
      </c>
    </row>
    <row r="46" spans="1:11" x14ac:dyDescent="0.2">
      <c r="A46" t="s">
        <v>195</v>
      </c>
      <c r="D46">
        <v>0</v>
      </c>
      <c r="E46" s="80">
        <v>48669</v>
      </c>
      <c r="H46">
        <f>Inputs!$U$26</f>
        <v>0</v>
      </c>
      <c r="J46">
        <v>0</v>
      </c>
      <c r="K46" t="s">
        <v>2783</v>
      </c>
    </row>
    <row r="47" spans="1:11" x14ac:dyDescent="0.2">
      <c r="A47" t="s">
        <v>195</v>
      </c>
      <c r="D47">
        <v>0</v>
      </c>
      <c r="E47" s="80">
        <v>49034</v>
      </c>
      <c r="H47">
        <f>Inputs!$V$26</f>
        <v>0</v>
      </c>
      <c r="J47">
        <v>0</v>
      </c>
      <c r="K47" t="s">
        <v>2783</v>
      </c>
    </row>
    <row r="48" spans="1:11" x14ac:dyDescent="0.2">
      <c r="A48" t="s">
        <v>195</v>
      </c>
      <c r="D48">
        <v>0</v>
      </c>
      <c r="E48" s="80">
        <v>49399</v>
      </c>
      <c r="H48">
        <f>Inputs!$W$26</f>
        <v>0</v>
      </c>
      <c r="J48">
        <v>0</v>
      </c>
      <c r="K48" t="s">
        <v>2783</v>
      </c>
    </row>
    <row r="49" spans="1:11" x14ac:dyDescent="0.2">
      <c r="A49" t="s">
        <v>2084</v>
      </c>
      <c r="D49">
        <v>0</v>
      </c>
      <c r="E49" s="80">
        <v>44651</v>
      </c>
      <c r="H49">
        <f>Inputs!$J$27</f>
        <v>111.4</v>
      </c>
      <c r="J49">
        <v>0</v>
      </c>
      <c r="K49" t="s">
        <v>2784</v>
      </c>
    </row>
    <row r="50" spans="1:11" x14ac:dyDescent="0.2">
      <c r="A50" t="s">
        <v>2084</v>
      </c>
      <c r="D50">
        <v>0</v>
      </c>
      <c r="E50" s="80">
        <v>45016</v>
      </c>
      <c r="H50">
        <f>Inputs!$K$27</f>
        <v>120.5</v>
      </c>
      <c r="J50">
        <v>0</v>
      </c>
      <c r="K50" t="s">
        <v>2784</v>
      </c>
    </row>
    <row r="51" spans="1:11" x14ac:dyDescent="0.2">
      <c r="A51" t="s">
        <v>2084</v>
      </c>
      <c r="D51">
        <v>0</v>
      </c>
      <c r="E51" s="80">
        <v>45382</v>
      </c>
      <c r="H51">
        <f>Inputs!$L$27</f>
        <v>129.4</v>
      </c>
      <c r="J51">
        <v>0</v>
      </c>
      <c r="K51" t="s">
        <v>2784</v>
      </c>
    </row>
    <row r="52" spans="1:11" x14ac:dyDescent="0.2">
      <c r="A52" t="s">
        <v>2084</v>
      </c>
      <c r="D52">
        <v>0</v>
      </c>
      <c r="E52" s="80">
        <v>45747</v>
      </c>
      <c r="H52">
        <f>Inputs!$M$27</f>
        <v>133</v>
      </c>
      <c r="J52">
        <v>0</v>
      </c>
      <c r="K52" t="s">
        <v>2784</v>
      </c>
    </row>
    <row r="53" spans="1:11" x14ac:dyDescent="0.2">
      <c r="A53" t="s">
        <v>2084</v>
      </c>
      <c r="D53">
        <v>0</v>
      </c>
      <c r="E53" s="80">
        <v>46112</v>
      </c>
      <c r="H53">
        <f>Inputs!$N$27</f>
        <v>136.01821314637601</v>
      </c>
      <c r="J53">
        <v>0</v>
      </c>
      <c r="K53" t="s">
        <v>2784</v>
      </c>
    </row>
    <row r="54" spans="1:11" x14ac:dyDescent="0.2">
      <c r="A54" t="s">
        <v>2084</v>
      </c>
      <c r="D54">
        <v>0</v>
      </c>
      <c r="E54" s="80">
        <v>46477</v>
      </c>
      <c r="H54">
        <f>Inputs!$O$27</f>
        <v>139.01079355978999</v>
      </c>
      <c r="J54">
        <v>0</v>
      </c>
      <c r="K54" t="s">
        <v>2784</v>
      </c>
    </row>
    <row r="55" spans="1:11" x14ac:dyDescent="0.2">
      <c r="A55" t="s">
        <v>2084</v>
      </c>
      <c r="D55">
        <v>0</v>
      </c>
      <c r="E55" s="80">
        <v>46843</v>
      </c>
      <c r="H55">
        <f>Inputs!$P$27</f>
        <v>142.208157728446</v>
      </c>
      <c r="J55">
        <v>0</v>
      </c>
      <c r="K55" t="s">
        <v>2784</v>
      </c>
    </row>
    <row r="56" spans="1:11" x14ac:dyDescent="0.2">
      <c r="A56" t="s">
        <v>2084</v>
      </c>
      <c r="D56">
        <v>0</v>
      </c>
      <c r="E56" s="80">
        <v>47208</v>
      </c>
      <c r="H56">
        <f>Inputs!$Q$27</f>
        <v>145.54992177174799</v>
      </c>
      <c r="J56">
        <v>0</v>
      </c>
      <c r="K56" t="s">
        <v>2784</v>
      </c>
    </row>
    <row r="57" spans="1:11" x14ac:dyDescent="0.2">
      <c r="A57" t="s">
        <v>2084</v>
      </c>
      <c r="D57">
        <v>0</v>
      </c>
      <c r="E57" s="80">
        <v>47573</v>
      </c>
      <c r="H57">
        <f>Inputs!$R$27</f>
        <v>148.67897208361501</v>
      </c>
      <c r="J57">
        <v>0</v>
      </c>
      <c r="K57" t="s">
        <v>2784</v>
      </c>
    </row>
    <row r="58" spans="1:11" x14ac:dyDescent="0.2">
      <c r="A58" t="s">
        <v>2084</v>
      </c>
      <c r="D58">
        <v>0</v>
      </c>
      <c r="E58" s="80">
        <v>47938</v>
      </c>
      <c r="H58">
        <f>Inputs!$S$27</f>
        <v>0</v>
      </c>
      <c r="J58">
        <v>0</v>
      </c>
      <c r="K58" t="s">
        <v>2784</v>
      </c>
    </row>
    <row r="59" spans="1:11" x14ac:dyDescent="0.2">
      <c r="A59" t="s">
        <v>2084</v>
      </c>
      <c r="D59">
        <v>0</v>
      </c>
      <c r="E59" s="80">
        <v>48304</v>
      </c>
      <c r="H59">
        <f>Inputs!$T$27</f>
        <v>0</v>
      </c>
      <c r="J59">
        <v>0</v>
      </c>
      <c r="K59" t="s">
        <v>2784</v>
      </c>
    </row>
    <row r="60" spans="1:11" x14ac:dyDescent="0.2">
      <c r="A60" t="s">
        <v>2084</v>
      </c>
      <c r="D60">
        <v>0</v>
      </c>
      <c r="E60" s="80">
        <v>48669</v>
      </c>
      <c r="H60">
        <f>Inputs!$U$27</f>
        <v>0</v>
      </c>
      <c r="J60">
        <v>0</v>
      </c>
      <c r="K60" t="s">
        <v>2784</v>
      </c>
    </row>
    <row r="61" spans="1:11" x14ac:dyDescent="0.2">
      <c r="A61" t="s">
        <v>2084</v>
      </c>
      <c r="D61">
        <v>0</v>
      </c>
      <c r="E61" s="80">
        <v>49034</v>
      </c>
      <c r="H61">
        <f>Inputs!$V$27</f>
        <v>0</v>
      </c>
      <c r="J61">
        <v>0</v>
      </c>
      <c r="K61" t="s">
        <v>2784</v>
      </c>
    </row>
    <row r="62" spans="1:11" x14ac:dyDescent="0.2">
      <c r="A62" t="s">
        <v>2084</v>
      </c>
      <c r="D62">
        <v>0</v>
      </c>
      <c r="E62" s="80">
        <v>49399</v>
      </c>
      <c r="H62">
        <f>Inputs!$W$27</f>
        <v>0</v>
      </c>
      <c r="J62">
        <v>0</v>
      </c>
      <c r="K62" t="s">
        <v>2784</v>
      </c>
    </row>
    <row r="63" spans="1:11" x14ac:dyDescent="0.2">
      <c r="A63" t="s">
        <v>903</v>
      </c>
      <c r="D63">
        <v>0</v>
      </c>
      <c r="E63" s="80">
        <v>44651</v>
      </c>
      <c r="H63">
        <f>Inputs!$J$28</f>
        <v>111.4</v>
      </c>
      <c r="J63">
        <v>0</v>
      </c>
      <c r="K63" t="s">
        <v>1645</v>
      </c>
    </row>
    <row r="64" spans="1:11" x14ac:dyDescent="0.2">
      <c r="A64" t="s">
        <v>903</v>
      </c>
      <c r="D64">
        <v>0</v>
      </c>
      <c r="E64" s="80">
        <v>45016</v>
      </c>
      <c r="H64">
        <f>Inputs!$K$28</f>
        <v>121.2</v>
      </c>
      <c r="J64">
        <v>0</v>
      </c>
      <c r="K64" t="s">
        <v>1645</v>
      </c>
    </row>
    <row r="65" spans="1:11" x14ac:dyDescent="0.2">
      <c r="A65" t="s">
        <v>903</v>
      </c>
      <c r="D65">
        <v>0</v>
      </c>
      <c r="E65" s="80">
        <v>45382</v>
      </c>
      <c r="H65">
        <f>Inputs!$L$28</f>
        <v>129</v>
      </c>
      <c r="J65">
        <v>0</v>
      </c>
      <c r="K65" t="s">
        <v>1645</v>
      </c>
    </row>
    <row r="66" spans="1:11" x14ac:dyDescent="0.2">
      <c r="A66" t="s">
        <v>903</v>
      </c>
      <c r="D66">
        <v>0</v>
      </c>
      <c r="E66" s="80">
        <v>45747</v>
      </c>
      <c r="H66">
        <f>Inputs!$M$28</f>
        <v>132.9</v>
      </c>
      <c r="J66">
        <v>0</v>
      </c>
      <c r="K66" t="s">
        <v>1645</v>
      </c>
    </row>
    <row r="67" spans="1:11" x14ac:dyDescent="0.2">
      <c r="A67" t="s">
        <v>903</v>
      </c>
      <c r="D67">
        <v>0</v>
      </c>
      <c r="E67" s="80">
        <v>46112</v>
      </c>
      <c r="H67">
        <f>Inputs!$N$28</f>
        <v>136.26510025290199</v>
      </c>
      <c r="J67">
        <v>0</v>
      </c>
      <c r="K67" t="s">
        <v>1645</v>
      </c>
    </row>
    <row r="68" spans="1:11" x14ac:dyDescent="0.2">
      <c r="A68" t="s">
        <v>903</v>
      </c>
      <c r="D68">
        <v>0</v>
      </c>
      <c r="E68" s="80">
        <v>46477</v>
      </c>
      <c r="H68">
        <f>Inputs!$O$28</f>
        <v>139.26314242407199</v>
      </c>
      <c r="J68">
        <v>0</v>
      </c>
      <c r="K68" t="s">
        <v>1645</v>
      </c>
    </row>
    <row r="69" spans="1:11" x14ac:dyDescent="0.2">
      <c r="A69" t="s">
        <v>903</v>
      </c>
      <c r="D69">
        <v>0</v>
      </c>
      <c r="E69" s="80">
        <v>46843</v>
      </c>
      <c r="H69">
        <f>Inputs!$P$28</f>
        <v>142.489492659908</v>
      </c>
      <c r="J69">
        <v>0</v>
      </c>
      <c r="K69" t="s">
        <v>1645</v>
      </c>
    </row>
    <row r="70" spans="1:11" x14ac:dyDescent="0.2">
      <c r="A70" t="s">
        <v>903</v>
      </c>
      <c r="D70">
        <v>0</v>
      </c>
      <c r="E70" s="80">
        <v>47208</v>
      </c>
      <c r="H70">
        <f>Inputs!$Q$28</f>
        <v>145.82597567443099</v>
      </c>
      <c r="J70">
        <v>0</v>
      </c>
      <c r="K70" t="s">
        <v>1645</v>
      </c>
    </row>
    <row r="71" spans="1:11" x14ac:dyDescent="0.2">
      <c r="A71" t="s">
        <v>903</v>
      </c>
      <c r="D71">
        <v>0</v>
      </c>
      <c r="E71" s="80">
        <v>47573</v>
      </c>
      <c r="H71">
        <f>Inputs!$R$28</f>
        <v>148.92452753695</v>
      </c>
      <c r="J71">
        <v>0</v>
      </c>
      <c r="K71" t="s">
        <v>1645</v>
      </c>
    </row>
    <row r="72" spans="1:11" x14ac:dyDescent="0.2">
      <c r="A72" t="s">
        <v>903</v>
      </c>
      <c r="D72">
        <v>0</v>
      </c>
      <c r="E72" s="80">
        <v>47938</v>
      </c>
      <c r="H72">
        <f>Inputs!$S$28</f>
        <v>0</v>
      </c>
      <c r="J72">
        <v>0</v>
      </c>
      <c r="K72" t="s">
        <v>1645</v>
      </c>
    </row>
    <row r="73" spans="1:11" x14ac:dyDescent="0.2">
      <c r="A73" t="s">
        <v>903</v>
      </c>
      <c r="D73">
        <v>0</v>
      </c>
      <c r="E73" s="80">
        <v>48304</v>
      </c>
      <c r="H73">
        <f>Inputs!$T$28</f>
        <v>0</v>
      </c>
      <c r="J73">
        <v>0</v>
      </c>
      <c r="K73" t="s">
        <v>1645</v>
      </c>
    </row>
    <row r="74" spans="1:11" x14ac:dyDescent="0.2">
      <c r="A74" t="s">
        <v>903</v>
      </c>
      <c r="D74">
        <v>0</v>
      </c>
      <c r="E74" s="80">
        <v>48669</v>
      </c>
      <c r="H74">
        <f>Inputs!$U$28</f>
        <v>0</v>
      </c>
      <c r="J74">
        <v>0</v>
      </c>
      <c r="K74" t="s">
        <v>1645</v>
      </c>
    </row>
    <row r="75" spans="1:11" x14ac:dyDescent="0.2">
      <c r="A75" t="s">
        <v>903</v>
      </c>
      <c r="D75">
        <v>0</v>
      </c>
      <c r="E75" s="80">
        <v>49034</v>
      </c>
      <c r="H75">
        <f>Inputs!$V$28</f>
        <v>0</v>
      </c>
      <c r="J75">
        <v>0</v>
      </c>
      <c r="K75" t="s">
        <v>1645</v>
      </c>
    </row>
    <row r="76" spans="1:11" x14ac:dyDescent="0.2">
      <c r="A76" t="s">
        <v>903</v>
      </c>
      <c r="D76">
        <v>0</v>
      </c>
      <c r="E76" s="80">
        <v>49399</v>
      </c>
      <c r="H76">
        <f>Inputs!$W$28</f>
        <v>0</v>
      </c>
      <c r="J76">
        <v>0</v>
      </c>
      <c r="K76" t="s">
        <v>1645</v>
      </c>
    </row>
    <row r="77" spans="1:11" x14ac:dyDescent="0.2">
      <c r="A77" t="s">
        <v>13</v>
      </c>
      <c r="D77">
        <v>0</v>
      </c>
      <c r="E77" s="80">
        <v>44651</v>
      </c>
      <c r="H77">
        <f>Inputs!$J$29</f>
        <v>112.1</v>
      </c>
      <c r="J77">
        <v>0</v>
      </c>
      <c r="K77" t="s">
        <v>1105</v>
      </c>
    </row>
    <row r="78" spans="1:11" x14ac:dyDescent="0.2">
      <c r="A78" t="s">
        <v>13</v>
      </c>
      <c r="D78">
        <v>0</v>
      </c>
      <c r="E78" s="80">
        <v>45016</v>
      </c>
      <c r="H78">
        <f>Inputs!$K$29</f>
        <v>121.8</v>
      </c>
      <c r="J78">
        <v>0</v>
      </c>
      <c r="K78" t="s">
        <v>1105</v>
      </c>
    </row>
    <row r="79" spans="1:11" x14ac:dyDescent="0.2">
      <c r="A79" t="s">
        <v>13</v>
      </c>
      <c r="D79">
        <v>0</v>
      </c>
      <c r="E79" s="80">
        <v>45382</v>
      </c>
      <c r="H79">
        <f>Inputs!$L$29</f>
        <v>129.4</v>
      </c>
      <c r="J79">
        <v>0</v>
      </c>
      <c r="K79" t="s">
        <v>1105</v>
      </c>
    </row>
    <row r="80" spans="1:11" x14ac:dyDescent="0.2">
      <c r="A80" t="s">
        <v>13</v>
      </c>
      <c r="D80">
        <v>0</v>
      </c>
      <c r="E80" s="80">
        <v>45747</v>
      </c>
      <c r="H80">
        <f>Inputs!$M$29</f>
        <v>133.4</v>
      </c>
      <c r="J80">
        <v>0</v>
      </c>
      <c r="K80" t="s">
        <v>1105</v>
      </c>
    </row>
    <row r="81" spans="1:11" x14ac:dyDescent="0.2">
      <c r="A81" t="s">
        <v>13</v>
      </c>
      <c r="D81">
        <v>0</v>
      </c>
      <c r="E81" s="80">
        <v>46112</v>
      </c>
      <c r="H81">
        <f>Inputs!$N$29</f>
        <v>136.51243548502799</v>
      </c>
      <c r="J81">
        <v>0</v>
      </c>
      <c r="K81" t="s">
        <v>1105</v>
      </c>
    </row>
    <row r="82" spans="1:11" x14ac:dyDescent="0.2">
      <c r="A82" t="s">
        <v>13</v>
      </c>
      <c r="D82">
        <v>0</v>
      </c>
      <c r="E82" s="80">
        <v>46477</v>
      </c>
      <c r="H82">
        <f>Inputs!$O$29</f>
        <v>139.515949381914</v>
      </c>
      <c r="J82">
        <v>0</v>
      </c>
      <c r="K82" t="s">
        <v>1105</v>
      </c>
    </row>
    <row r="83" spans="1:11" x14ac:dyDescent="0.2">
      <c r="A83" t="s">
        <v>13</v>
      </c>
      <c r="D83">
        <v>0</v>
      </c>
      <c r="E83" s="80">
        <v>46843</v>
      </c>
      <c r="H83">
        <f>Inputs!$P$29</f>
        <v>142.771384165233</v>
      </c>
      <c r="J83">
        <v>0</v>
      </c>
      <c r="K83" t="s">
        <v>1105</v>
      </c>
    </row>
    <row r="84" spans="1:11" x14ac:dyDescent="0.2">
      <c r="A84" t="s">
        <v>13</v>
      </c>
      <c r="D84">
        <v>0</v>
      </c>
      <c r="E84" s="80">
        <v>47208</v>
      </c>
      <c r="H84">
        <f>Inputs!$Q$29</f>
        <v>146.10255314838199</v>
      </c>
      <c r="J84">
        <v>0</v>
      </c>
      <c r="K84" t="s">
        <v>1105</v>
      </c>
    </row>
    <row r="85" spans="1:11" x14ac:dyDescent="0.2">
      <c r="A85" t="s">
        <v>13</v>
      </c>
      <c r="D85">
        <v>0</v>
      </c>
      <c r="E85" s="80">
        <v>47573</v>
      </c>
      <c r="H85">
        <f>Inputs!$R$29</f>
        <v>149.17048854515201</v>
      </c>
      <c r="J85">
        <v>0</v>
      </c>
      <c r="K85" t="s">
        <v>1105</v>
      </c>
    </row>
    <row r="86" spans="1:11" x14ac:dyDescent="0.2">
      <c r="A86" t="s">
        <v>13</v>
      </c>
      <c r="D86">
        <v>0</v>
      </c>
      <c r="E86" s="80">
        <v>47938</v>
      </c>
      <c r="H86">
        <f>Inputs!$S$29</f>
        <v>0</v>
      </c>
      <c r="J86">
        <v>0</v>
      </c>
      <c r="K86" t="s">
        <v>1105</v>
      </c>
    </row>
    <row r="87" spans="1:11" x14ac:dyDescent="0.2">
      <c r="A87" t="s">
        <v>13</v>
      </c>
      <c r="D87">
        <v>0</v>
      </c>
      <c r="E87" s="80">
        <v>48304</v>
      </c>
      <c r="H87">
        <f>Inputs!$T$29</f>
        <v>0</v>
      </c>
      <c r="J87">
        <v>0</v>
      </c>
      <c r="K87" t="s">
        <v>1105</v>
      </c>
    </row>
    <row r="88" spans="1:11" x14ac:dyDescent="0.2">
      <c r="A88" t="s">
        <v>13</v>
      </c>
      <c r="D88">
        <v>0</v>
      </c>
      <c r="E88" s="80">
        <v>48669</v>
      </c>
      <c r="H88">
        <f>Inputs!$U$29</f>
        <v>0</v>
      </c>
      <c r="J88">
        <v>0</v>
      </c>
      <c r="K88" t="s">
        <v>1105</v>
      </c>
    </row>
    <row r="89" spans="1:11" x14ac:dyDescent="0.2">
      <c r="A89" t="s">
        <v>13</v>
      </c>
      <c r="D89">
        <v>0</v>
      </c>
      <c r="E89" s="80">
        <v>49034</v>
      </c>
      <c r="H89">
        <f>Inputs!$V$29</f>
        <v>0</v>
      </c>
      <c r="J89">
        <v>0</v>
      </c>
      <c r="K89" t="s">
        <v>1105</v>
      </c>
    </row>
    <row r="90" spans="1:11" x14ac:dyDescent="0.2">
      <c r="A90" t="s">
        <v>13</v>
      </c>
      <c r="D90">
        <v>0</v>
      </c>
      <c r="E90" s="80">
        <v>49399</v>
      </c>
      <c r="H90">
        <f>Inputs!$W$29</f>
        <v>0</v>
      </c>
      <c r="J90">
        <v>0</v>
      </c>
      <c r="K90" t="s">
        <v>1105</v>
      </c>
    </row>
    <row r="91" spans="1:11" x14ac:dyDescent="0.2">
      <c r="A91" t="s">
        <v>196</v>
      </c>
      <c r="D91">
        <v>0</v>
      </c>
      <c r="E91" s="80">
        <v>44651</v>
      </c>
      <c r="H91">
        <f>Inputs!$J$30</f>
        <v>112.4</v>
      </c>
      <c r="J91">
        <v>0</v>
      </c>
      <c r="K91" t="s">
        <v>1838</v>
      </c>
    </row>
    <row r="92" spans="1:11" x14ac:dyDescent="0.2">
      <c r="A92" t="s">
        <v>196</v>
      </c>
      <c r="D92">
        <v>0</v>
      </c>
      <c r="E92" s="80">
        <v>45016</v>
      </c>
      <c r="H92">
        <f>Inputs!$K$30</f>
        <v>122.3</v>
      </c>
      <c r="J92">
        <v>0</v>
      </c>
      <c r="K92" t="s">
        <v>1838</v>
      </c>
    </row>
    <row r="93" spans="1:11" x14ac:dyDescent="0.2">
      <c r="A93" t="s">
        <v>196</v>
      </c>
      <c r="D93">
        <v>0</v>
      </c>
      <c r="E93" s="80">
        <v>45382</v>
      </c>
      <c r="H93">
        <f>Inputs!$L$30</f>
        <v>130.1</v>
      </c>
      <c r="J93">
        <v>0</v>
      </c>
      <c r="K93" t="s">
        <v>1838</v>
      </c>
    </row>
    <row r="94" spans="1:11" x14ac:dyDescent="0.2">
      <c r="A94" t="s">
        <v>196</v>
      </c>
      <c r="D94">
        <v>0</v>
      </c>
      <c r="E94" s="80">
        <v>45747</v>
      </c>
      <c r="H94">
        <f>Inputs!$M$30</f>
        <v>133.68564517027599</v>
      </c>
      <c r="J94">
        <v>0</v>
      </c>
      <c r="K94" t="s">
        <v>1838</v>
      </c>
    </row>
    <row r="95" spans="1:11" x14ac:dyDescent="0.2">
      <c r="A95" t="s">
        <v>196</v>
      </c>
      <c r="D95">
        <v>0</v>
      </c>
      <c r="E95" s="80">
        <v>46112</v>
      </c>
      <c r="H95">
        <f>Inputs!$N$30</f>
        <v>136.760219656148</v>
      </c>
      <c r="J95">
        <v>0</v>
      </c>
      <c r="K95" t="s">
        <v>1838</v>
      </c>
    </row>
    <row r="96" spans="1:11" x14ac:dyDescent="0.2">
      <c r="A96" t="s">
        <v>196</v>
      </c>
      <c r="D96">
        <v>0</v>
      </c>
      <c r="E96" s="80">
        <v>46477</v>
      </c>
      <c r="H96">
        <f>Inputs!$O$30</f>
        <v>139.76921526490199</v>
      </c>
      <c r="J96">
        <v>0</v>
      </c>
      <c r="K96" t="s">
        <v>1838</v>
      </c>
    </row>
    <row r="97" spans="1:11" x14ac:dyDescent="0.2">
      <c r="A97" t="s">
        <v>196</v>
      </c>
      <c r="D97">
        <v>0</v>
      </c>
      <c r="E97" s="80">
        <v>46843</v>
      </c>
      <c r="H97">
        <f>Inputs!$P$30</f>
        <v>143.053833345508</v>
      </c>
      <c r="J97">
        <v>0</v>
      </c>
      <c r="K97" t="s">
        <v>1838</v>
      </c>
    </row>
    <row r="98" spans="1:11" x14ac:dyDescent="0.2">
      <c r="A98" t="s">
        <v>196</v>
      </c>
      <c r="D98">
        <v>0</v>
      </c>
      <c r="E98" s="80">
        <v>47208</v>
      </c>
      <c r="H98">
        <f>Inputs!$Q$30</f>
        <v>146.37965518662199</v>
      </c>
      <c r="J98">
        <v>0</v>
      </c>
      <c r="K98" t="s">
        <v>1838</v>
      </c>
    </row>
    <row r="99" spans="1:11" x14ac:dyDescent="0.2">
      <c r="A99" t="s">
        <v>196</v>
      </c>
      <c r="D99">
        <v>0</v>
      </c>
      <c r="E99" s="80">
        <v>47573</v>
      </c>
      <c r="H99">
        <f>Inputs!$R$30</f>
        <v>149.41685577802801</v>
      </c>
      <c r="J99">
        <v>0</v>
      </c>
      <c r="K99" t="s">
        <v>1838</v>
      </c>
    </row>
    <row r="100" spans="1:11" x14ac:dyDescent="0.2">
      <c r="A100" t="s">
        <v>196</v>
      </c>
      <c r="D100">
        <v>0</v>
      </c>
      <c r="E100" s="80">
        <v>47938</v>
      </c>
      <c r="H100">
        <f>Inputs!$S$30</f>
        <v>0</v>
      </c>
      <c r="J100">
        <v>0</v>
      </c>
      <c r="K100" t="s">
        <v>1838</v>
      </c>
    </row>
    <row r="101" spans="1:11" x14ac:dyDescent="0.2">
      <c r="A101" t="s">
        <v>196</v>
      </c>
      <c r="D101">
        <v>0</v>
      </c>
      <c r="E101" s="80">
        <v>48304</v>
      </c>
      <c r="H101">
        <f>Inputs!$T$30</f>
        <v>0</v>
      </c>
      <c r="J101">
        <v>0</v>
      </c>
      <c r="K101" t="s">
        <v>1838</v>
      </c>
    </row>
    <row r="102" spans="1:11" x14ac:dyDescent="0.2">
      <c r="A102" t="s">
        <v>196</v>
      </c>
      <c r="D102">
        <v>0</v>
      </c>
      <c r="E102" s="80">
        <v>48669</v>
      </c>
      <c r="H102">
        <f>Inputs!$U$30</f>
        <v>0</v>
      </c>
      <c r="J102">
        <v>0</v>
      </c>
      <c r="K102" t="s">
        <v>1838</v>
      </c>
    </row>
    <row r="103" spans="1:11" x14ac:dyDescent="0.2">
      <c r="A103" t="s">
        <v>196</v>
      </c>
      <c r="D103">
        <v>0</v>
      </c>
      <c r="E103" s="80">
        <v>49034</v>
      </c>
      <c r="H103">
        <f>Inputs!$V$30</f>
        <v>0</v>
      </c>
      <c r="J103">
        <v>0</v>
      </c>
      <c r="K103" t="s">
        <v>1838</v>
      </c>
    </row>
    <row r="104" spans="1:11" x14ac:dyDescent="0.2">
      <c r="A104" t="s">
        <v>196</v>
      </c>
      <c r="D104">
        <v>0</v>
      </c>
      <c r="E104" s="80">
        <v>49399</v>
      </c>
      <c r="H104">
        <f>Inputs!$W$30</f>
        <v>0</v>
      </c>
      <c r="J104">
        <v>0</v>
      </c>
      <c r="K104" t="s">
        <v>1838</v>
      </c>
    </row>
    <row r="105" spans="1:11" x14ac:dyDescent="0.2">
      <c r="A105" t="s">
        <v>1900</v>
      </c>
      <c r="D105">
        <v>0</v>
      </c>
      <c r="E105" s="80">
        <v>44651</v>
      </c>
      <c r="H105">
        <f>Inputs!$J$31</f>
        <v>113.4</v>
      </c>
      <c r="J105">
        <v>0</v>
      </c>
      <c r="K105" t="s">
        <v>1646</v>
      </c>
    </row>
    <row r="106" spans="1:11" x14ac:dyDescent="0.2">
      <c r="A106" t="s">
        <v>1900</v>
      </c>
      <c r="D106">
        <v>0</v>
      </c>
      <c r="E106" s="80">
        <v>45016</v>
      </c>
      <c r="H106">
        <f>Inputs!$K$31</f>
        <v>124.3</v>
      </c>
      <c r="J106">
        <v>0</v>
      </c>
      <c r="K106" t="s">
        <v>1646</v>
      </c>
    </row>
    <row r="107" spans="1:11" x14ac:dyDescent="0.2">
      <c r="A107" t="s">
        <v>1900</v>
      </c>
      <c r="D107">
        <v>0</v>
      </c>
      <c r="E107" s="80">
        <v>45382</v>
      </c>
      <c r="H107">
        <f>Inputs!$L$31</f>
        <v>130.19999999999999</v>
      </c>
      <c r="J107">
        <v>0</v>
      </c>
      <c r="K107" t="s">
        <v>1646</v>
      </c>
    </row>
    <row r="108" spans="1:11" x14ac:dyDescent="0.2">
      <c r="A108" t="s">
        <v>1900</v>
      </c>
      <c r="D108">
        <v>0</v>
      </c>
      <c r="E108" s="80">
        <v>45747</v>
      </c>
      <c r="H108">
        <f>Inputs!$M$31</f>
        <v>133.97190198345601</v>
      </c>
      <c r="J108">
        <v>0</v>
      </c>
      <c r="K108" t="s">
        <v>1646</v>
      </c>
    </row>
    <row r="109" spans="1:11" x14ac:dyDescent="0.2">
      <c r="A109" t="s">
        <v>1900</v>
      </c>
      <c r="D109">
        <v>0</v>
      </c>
      <c r="E109" s="80">
        <v>46112</v>
      </c>
      <c r="H109">
        <f>Inputs!$N$31</f>
        <v>137.00845358113301</v>
      </c>
      <c r="J109">
        <v>0</v>
      </c>
      <c r="K109" t="s">
        <v>1646</v>
      </c>
    </row>
    <row r="110" spans="1:11" x14ac:dyDescent="0.2">
      <c r="A110" t="s">
        <v>1900</v>
      </c>
      <c r="D110">
        <v>0</v>
      </c>
      <c r="E110" s="80">
        <v>46477</v>
      </c>
      <c r="H110">
        <f>Inputs!$O$31</f>
        <v>140.02294090613199</v>
      </c>
      <c r="J110">
        <v>0</v>
      </c>
      <c r="K110" t="s">
        <v>1646</v>
      </c>
    </row>
    <row r="111" spans="1:11" x14ac:dyDescent="0.2">
      <c r="A111" t="s">
        <v>1900</v>
      </c>
      <c r="D111">
        <v>0</v>
      </c>
      <c r="E111" s="80">
        <v>46843</v>
      </c>
      <c r="H111">
        <f>Inputs!$P$31</f>
        <v>143.33684130399999</v>
      </c>
      <c r="J111">
        <v>0</v>
      </c>
      <c r="K111" t="s">
        <v>1646</v>
      </c>
    </row>
    <row r="112" spans="1:11" x14ac:dyDescent="0.2">
      <c r="A112" t="s">
        <v>1900</v>
      </c>
      <c r="D112">
        <v>0</v>
      </c>
      <c r="E112" s="80">
        <v>47208</v>
      </c>
      <c r="H112">
        <f>Inputs!$Q$31</f>
        <v>146.657282784052</v>
      </c>
      <c r="J112">
        <v>0</v>
      </c>
      <c r="K112" t="s">
        <v>1646</v>
      </c>
    </row>
    <row r="113" spans="1:11" x14ac:dyDescent="0.2">
      <c r="A113" t="s">
        <v>1900</v>
      </c>
      <c r="D113">
        <v>0</v>
      </c>
      <c r="E113" s="80">
        <v>47573</v>
      </c>
      <c r="H113">
        <f>Inputs!$R$31</f>
        <v>149.66362990649</v>
      </c>
      <c r="J113">
        <v>0</v>
      </c>
      <c r="K113" t="s">
        <v>1646</v>
      </c>
    </row>
    <row r="114" spans="1:11" x14ac:dyDescent="0.2">
      <c r="A114" t="s">
        <v>1900</v>
      </c>
      <c r="D114">
        <v>0</v>
      </c>
      <c r="E114" s="80">
        <v>47938</v>
      </c>
      <c r="H114">
        <f>Inputs!$S$31</f>
        <v>0</v>
      </c>
      <c r="J114">
        <v>0</v>
      </c>
      <c r="K114" t="s">
        <v>1646</v>
      </c>
    </row>
    <row r="115" spans="1:11" x14ac:dyDescent="0.2">
      <c r="A115" t="s">
        <v>1900</v>
      </c>
      <c r="D115">
        <v>0</v>
      </c>
      <c r="E115" s="80">
        <v>48304</v>
      </c>
      <c r="H115">
        <f>Inputs!$T$31</f>
        <v>0</v>
      </c>
      <c r="J115">
        <v>0</v>
      </c>
      <c r="K115" t="s">
        <v>1646</v>
      </c>
    </row>
    <row r="116" spans="1:11" x14ac:dyDescent="0.2">
      <c r="A116" t="s">
        <v>1900</v>
      </c>
      <c r="D116">
        <v>0</v>
      </c>
      <c r="E116" s="80">
        <v>48669</v>
      </c>
      <c r="H116">
        <f>Inputs!$U$31</f>
        <v>0</v>
      </c>
      <c r="J116">
        <v>0</v>
      </c>
      <c r="K116" t="s">
        <v>1646</v>
      </c>
    </row>
    <row r="117" spans="1:11" x14ac:dyDescent="0.2">
      <c r="A117" t="s">
        <v>1900</v>
      </c>
      <c r="D117">
        <v>0</v>
      </c>
      <c r="E117" s="80">
        <v>49034</v>
      </c>
      <c r="H117">
        <f>Inputs!$V$31</f>
        <v>0</v>
      </c>
      <c r="J117">
        <v>0</v>
      </c>
      <c r="K117" t="s">
        <v>1646</v>
      </c>
    </row>
    <row r="118" spans="1:11" x14ac:dyDescent="0.2">
      <c r="A118" t="s">
        <v>1900</v>
      </c>
      <c r="D118">
        <v>0</v>
      </c>
      <c r="E118" s="80">
        <v>49399</v>
      </c>
      <c r="H118">
        <f>Inputs!$W$31</f>
        <v>0</v>
      </c>
      <c r="J118">
        <v>0</v>
      </c>
      <c r="K118" t="s">
        <v>1646</v>
      </c>
    </row>
    <row r="119" spans="1:11" x14ac:dyDescent="0.2">
      <c r="A119" t="s">
        <v>1509</v>
      </c>
      <c r="D119">
        <v>0</v>
      </c>
      <c r="E119" s="80">
        <v>44651</v>
      </c>
      <c r="H119">
        <f>Inputs!$J$32</f>
        <v>114.1</v>
      </c>
      <c r="J119">
        <v>0</v>
      </c>
      <c r="K119" t="s">
        <v>1106</v>
      </c>
    </row>
    <row r="120" spans="1:11" x14ac:dyDescent="0.2">
      <c r="A120" t="s">
        <v>1509</v>
      </c>
      <c r="D120">
        <v>0</v>
      </c>
      <c r="E120" s="80">
        <v>45016</v>
      </c>
      <c r="H120">
        <f>Inputs!$K$32</f>
        <v>124.8</v>
      </c>
      <c r="J120">
        <v>0</v>
      </c>
      <c r="K120" t="s">
        <v>1106</v>
      </c>
    </row>
    <row r="121" spans="1:11" x14ac:dyDescent="0.2">
      <c r="A121" t="s">
        <v>1509</v>
      </c>
      <c r="D121">
        <v>0</v>
      </c>
      <c r="E121" s="80">
        <v>45382</v>
      </c>
      <c r="H121">
        <f>Inputs!$L$32</f>
        <v>130</v>
      </c>
      <c r="J121">
        <v>0</v>
      </c>
      <c r="K121" t="s">
        <v>1106</v>
      </c>
    </row>
    <row r="122" spans="1:11" x14ac:dyDescent="0.2">
      <c r="A122" t="s">
        <v>1509</v>
      </c>
      <c r="D122">
        <v>0</v>
      </c>
      <c r="E122" s="80">
        <v>45747</v>
      </c>
      <c r="H122">
        <f>Inputs!$M$32</f>
        <v>134.25877174922999</v>
      </c>
      <c r="J122">
        <v>0</v>
      </c>
      <c r="K122" t="s">
        <v>1106</v>
      </c>
    </row>
    <row r="123" spans="1:11" x14ac:dyDescent="0.2">
      <c r="A123" t="s">
        <v>1509</v>
      </c>
      <c r="D123">
        <v>0</v>
      </c>
      <c r="E123" s="80">
        <v>46112</v>
      </c>
      <c r="H123">
        <f>Inputs!$N$32</f>
        <v>137.25713807633201</v>
      </c>
      <c r="J123">
        <v>0</v>
      </c>
      <c r="K123" t="s">
        <v>1106</v>
      </c>
    </row>
    <row r="124" spans="1:11" x14ac:dyDescent="0.2">
      <c r="A124" t="s">
        <v>1509</v>
      </c>
      <c r="D124">
        <v>0</v>
      </c>
      <c r="E124" s="80">
        <v>46477</v>
      </c>
      <c r="H124">
        <f>Inputs!$O$32</f>
        <v>140.27712714020899</v>
      </c>
      <c r="J124">
        <v>0</v>
      </c>
      <c r="K124" t="s">
        <v>1106</v>
      </c>
    </row>
    <row r="125" spans="1:11" x14ac:dyDescent="0.2">
      <c r="A125" t="s">
        <v>1509</v>
      </c>
      <c r="D125">
        <v>0</v>
      </c>
      <c r="E125" s="80">
        <v>46843</v>
      </c>
      <c r="H125">
        <f>Inputs!$P$32</f>
        <v>143.62040914615801</v>
      </c>
      <c r="J125">
        <v>0</v>
      </c>
      <c r="K125" t="s">
        <v>1106</v>
      </c>
    </row>
    <row r="126" spans="1:11" x14ac:dyDescent="0.2">
      <c r="A126" t="s">
        <v>1509</v>
      </c>
      <c r="D126">
        <v>0</v>
      </c>
      <c r="E126" s="80">
        <v>47208</v>
      </c>
      <c r="H126">
        <f>Inputs!$Q$32</f>
        <v>146.93543693746199</v>
      </c>
      <c r="J126">
        <v>0</v>
      </c>
      <c r="K126" t="s">
        <v>1106</v>
      </c>
    </row>
    <row r="127" spans="1:11" x14ac:dyDescent="0.2">
      <c r="A127" t="s">
        <v>1509</v>
      </c>
      <c r="D127">
        <v>0</v>
      </c>
      <c r="E127" s="80">
        <v>47573</v>
      </c>
      <c r="H127">
        <f>Inputs!$R$32</f>
        <v>149.91081160255999</v>
      </c>
      <c r="J127">
        <v>0</v>
      </c>
      <c r="K127" t="s">
        <v>1106</v>
      </c>
    </row>
    <row r="128" spans="1:11" x14ac:dyDescent="0.2">
      <c r="A128" t="s">
        <v>1509</v>
      </c>
      <c r="D128">
        <v>0</v>
      </c>
      <c r="E128" s="80">
        <v>47938</v>
      </c>
      <c r="H128">
        <f>Inputs!$S$32</f>
        <v>0</v>
      </c>
      <c r="J128">
        <v>0</v>
      </c>
      <c r="K128" t="s">
        <v>1106</v>
      </c>
    </row>
    <row r="129" spans="1:11" x14ac:dyDescent="0.2">
      <c r="A129" t="s">
        <v>1509</v>
      </c>
      <c r="D129">
        <v>0</v>
      </c>
      <c r="E129" s="80">
        <v>48304</v>
      </c>
      <c r="H129">
        <f>Inputs!$T$32</f>
        <v>0</v>
      </c>
      <c r="J129">
        <v>0</v>
      </c>
      <c r="K129" t="s">
        <v>1106</v>
      </c>
    </row>
    <row r="130" spans="1:11" x14ac:dyDescent="0.2">
      <c r="A130" t="s">
        <v>1509</v>
      </c>
      <c r="D130">
        <v>0</v>
      </c>
      <c r="E130" s="80">
        <v>48669</v>
      </c>
      <c r="H130">
        <f>Inputs!$U$32</f>
        <v>0</v>
      </c>
      <c r="J130">
        <v>0</v>
      </c>
      <c r="K130" t="s">
        <v>1106</v>
      </c>
    </row>
    <row r="131" spans="1:11" x14ac:dyDescent="0.2">
      <c r="A131" t="s">
        <v>1509</v>
      </c>
      <c r="D131">
        <v>0</v>
      </c>
      <c r="E131" s="80">
        <v>49034</v>
      </c>
      <c r="H131">
        <f>Inputs!$V$32</f>
        <v>0</v>
      </c>
      <c r="J131">
        <v>0</v>
      </c>
      <c r="K131" t="s">
        <v>1106</v>
      </c>
    </row>
    <row r="132" spans="1:11" x14ac:dyDescent="0.2">
      <c r="A132" t="s">
        <v>1509</v>
      </c>
      <c r="D132">
        <v>0</v>
      </c>
      <c r="E132" s="80">
        <v>49399</v>
      </c>
      <c r="H132">
        <f>Inputs!$W$32</f>
        <v>0</v>
      </c>
      <c r="J132">
        <v>0</v>
      </c>
      <c r="K132" t="s">
        <v>1106</v>
      </c>
    </row>
    <row r="133" spans="1:11" x14ac:dyDescent="0.2">
      <c r="A133" t="s">
        <v>1715</v>
      </c>
      <c r="D133">
        <v>0</v>
      </c>
      <c r="E133" s="80">
        <v>44651</v>
      </c>
      <c r="H133">
        <f>Inputs!$J$33</f>
        <v>114.7</v>
      </c>
      <c r="J133">
        <v>0</v>
      </c>
      <c r="K133" t="s">
        <v>1442</v>
      </c>
    </row>
    <row r="134" spans="1:11" x14ac:dyDescent="0.2">
      <c r="A134" t="s">
        <v>1715</v>
      </c>
      <c r="D134">
        <v>0</v>
      </c>
      <c r="E134" s="80">
        <v>45016</v>
      </c>
      <c r="H134">
        <f>Inputs!$K$33</f>
        <v>125.3</v>
      </c>
      <c r="J134">
        <v>0</v>
      </c>
      <c r="K134" t="s">
        <v>1442</v>
      </c>
    </row>
    <row r="135" spans="1:11" x14ac:dyDescent="0.2">
      <c r="A135" t="s">
        <v>1715</v>
      </c>
      <c r="D135">
        <v>0</v>
      </c>
      <c r="E135" s="80">
        <v>45382</v>
      </c>
      <c r="H135">
        <f>Inputs!$L$33</f>
        <v>130.5</v>
      </c>
      <c r="J135">
        <v>0</v>
      </c>
      <c r="K135" t="s">
        <v>1442</v>
      </c>
    </row>
    <row r="136" spans="1:11" x14ac:dyDescent="0.2">
      <c r="A136" t="s">
        <v>1715</v>
      </c>
      <c r="D136">
        <v>0</v>
      </c>
      <c r="E136" s="80">
        <v>45747</v>
      </c>
      <c r="H136">
        <f>Inputs!$M$33</f>
        <v>134.54625578009501</v>
      </c>
      <c r="J136">
        <v>0</v>
      </c>
      <c r="K136" t="s">
        <v>1442</v>
      </c>
    </row>
    <row r="137" spans="1:11" x14ac:dyDescent="0.2">
      <c r="A137" t="s">
        <v>1715</v>
      </c>
      <c r="D137">
        <v>0</v>
      </c>
      <c r="E137" s="80">
        <v>46112</v>
      </c>
      <c r="H137">
        <f>Inputs!$N$33</f>
        <v>137.50627395957699</v>
      </c>
      <c r="J137">
        <v>0</v>
      </c>
      <c r="K137" t="s">
        <v>1442</v>
      </c>
    </row>
    <row r="138" spans="1:11" x14ac:dyDescent="0.2">
      <c r="A138" t="s">
        <v>1715</v>
      </c>
      <c r="D138">
        <v>0</v>
      </c>
      <c r="E138" s="80">
        <v>46477</v>
      </c>
      <c r="H138">
        <f>Inputs!$O$33</f>
        <v>140.531774803258</v>
      </c>
      <c r="J138">
        <v>0</v>
      </c>
      <c r="K138" t="s">
        <v>1442</v>
      </c>
    </row>
    <row r="139" spans="1:11" x14ac:dyDescent="0.2">
      <c r="A139" t="s">
        <v>1715</v>
      </c>
      <c r="D139">
        <v>0</v>
      </c>
      <c r="E139" s="80">
        <v>46843</v>
      </c>
      <c r="H139">
        <f>Inputs!$P$33</f>
        <v>143.904537979617</v>
      </c>
      <c r="J139">
        <v>0</v>
      </c>
      <c r="K139" t="s">
        <v>1442</v>
      </c>
    </row>
    <row r="140" spans="1:11" x14ac:dyDescent="0.2">
      <c r="A140" t="s">
        <v>1715</v>
      </c>
      <c r="D140">
        <v>0</v>
      </c>
      <c r="E140" s="80">
        <v>47208</v>
      </c>
      <c r="H140">
        <f>Inputs!$Q$33</f>
        <v>147.21411864553301</v>
      </c>
      <c r="J140">
        <v>0</v>
      </c>
      <c r="K140" t="s">
        <v>1442</v>
      </c>
    </row>
    <row r="141" spans="1:11" x14ac:dyDescent="0.2">
      <c r="A141" t="s">
        <v>1715</v>
      </c>
      <c r="D141">
        <v>0</v>
      </c>
      <c r="E141" s="80">
        <v>47573</v>
      </c>
      <c r="H141">
        <f>Inputs!$R$33</f>
        <v>150.15840153936901</v>
      </c>
      <c r="J141">
        <v>0</v>
      </c>
      <c r="K141" t="s">
        <v>1442</v>
      </c>
    </row>
    <row r="142" spans="1:11" x14ac:dyDescent="0.2">
      <c r="A142" t="s">
        <v>1715</v>
      </c>
      <c r="D142">
        <v>0</v>
      </c>
      <c r="E142" s="80">
        <v>47938</v>
      </c>
      <c r="H142">
        <f>Inputs!$S$33</f>
        <v>0</v>
      </c>
      <c r="J142">
        <v>0</v>
      </c>
      <c r="K142" t="s">
        <v>1442</v>
      </c>
    </row>
    <row r="143" spans="1:11" x14ac:dyDescent="0.2">
      <c r="A143" t="s">
        <v>1715</v>
      </c>
      <c r="D143">
        <v>0</v>
      </c>
      <c r="E143" s="80">
        <v>48304</v>
      </c>
      <c r="H143">
        <f>Inputs!$T$33</f>
        <v>0</v>
      </c>
      <c r="J143">
        <v>0</v>
      </c>
      <c r="K143" t="s">
        <v>1442</v>
      </c>
    </row>
    <row r="144" spans="1:11" x14ac:dyDescent="0.2">
      <c r="A144" t="s">
        <v>1715</v>
      </c>
      <c r="D144">
        <v>0</v>
      </c>
      <c r="E144" s="80">
        <v>48669</v>
      </c>
      <c r="H144">
        <f>Inputs!$U$33</f>
        <v>0</v>
      </c>
      <c r="J144">
        <v>0</v>
      </c>
      <c r="K144" t="s">
        <v>1442</v>
      </c>
    </row>
    <row r="145" spans="1:11" x14ac:dyDescent="0.2">
      <c r="A145" t="s">
        <v>1715</v>
      </c>
      <c r="D145">
        <v>0</v>
      </c>
      <c r="E145" s="80">
        <v>49034</v>
      </c>
      <c r="H145">
        <f>Inputs!$V$33</f>
        <v>0</v>
      </c>
      <c r="J145">
        <v>0</v>
      </c>
      <c r="K145" t="s">
        <v>1442</v>
      </c>
    </row>
    <row r="146" spans="1:11" x14ac:dyDescent="0.2">
      <c r="A146" t="s">
        <v>1715</v>
      </c>
      <c r="D146">
        <v>0</v>
      </c>
      <c r="E146" s="80">
        <v>49399</v>
      </c>
      <c r="H146">
        <f>Inputs!$W$33</f>
        <v>0</v>
      </c>
      <c r="J146">
        <v>0</v>
      </c>
      <c r="K146" t="s">
        <v>1442</v>
      </c>
    </row>
    <row r="147" spans="1:11" x14ac:dyDescent="0.2">
      <c r="A147" t="s">
        <v>552</v>
      </c>
      <c r="D147">
        <v>0</v>
      </c>
      <c r="E147" s="80">
        <v>44651</v>
      </c>
      <c r="H147">
        <f>Inputs!$J$34</f>
        <v>114.6</v>
      </c>
      <c r="J147">
        <v>0</v>
      </c>
      <c r="K147" t="s">
        <v>138</v>
      </c>
    </row>
    <row r="148" spans="1:11" x14ac:dyDescent="0.2">
      <c r="A148" t="s">
        <v>552</v>
      </c>
      <c r="D148">
        <v>0</v>
      </c>
      <c r="E148" s="80">
        <v>45016</v>
      </c>
      <c r="H148">
        <f>Inputs!$K$34</f>
        <v>124.8</v>
      </c>
      <c r="J148">
        <v>0</v>
      </c>
      <c r="K148" t="s">
        <v>138</v>
      </c>
    </row>
    <row r="149" spans="1:11" x14ac:dyDescent="0.2">
      <c r="A149" t="s">
        <v>552</v>
      </c>
      <c r="D149">
        <v>0</v>
      </c>
      <c r="E149" s="80">
        <v>45382</v>
      </c>
      <c r="H149">
        <f>Inputs!$L$34</f>
        <v>130</v>
      </c>
      <c r="J149">
        <v>0</v>
      </c>
      <c r="K149" t="s">
        <v>138</v>
      </c>
    </row>
    <row r="150" spans="1:11" x14ac:dyDescent="0.2">
      <c r="A150" t="s">
        <v>552</v>
      </c>
      <c r="D150">
        <v>0</v>
      </c>
      <c r="E150" s="80">
        <v>45747</v>
      </c>
      <c r="H150">
        <f>Inputs!$M$34</f>
        <v>134.79047113195799</v>
      </c>
      <c r="J150">
        <v>0</v>
      </c>
      <c r="K150" t="s">
        <v>138</v>
      </c>
    </row>
    <row r="151" spans="1:11" x14ac:dyDescent="0.2">
      <c r="A151" t="s">
        <v>552</v>
      </c>
      <c r="D151">
        <v>0</v>
      </c>
      <c r="E151" s="80">
        <v>46112</v>
      </c>
      <c r="H151">
        <f>Inputs!$N$34</f>
        <v>137.75589164160601</v>
      </c>
      <c r="J151">
        <v>0</v>
      </c>
      <c r="K151" t="s">
        <v>138</v>
      </c>
    </row>
    <row r="152" spans="1:11" x14ac:dyDescent="0.2">
      <c r="A152" t="s">
        <v>552</v>
      </c>
      <c r="D152">
        <v>0</v>
      </c>
      <c r="E152" s="80">
        <v>46477</v>
      </c>
      <c r="H152">
        <f>Inputs!$O$34</f>
        <v>140.809793292943</v>
      </c>
      <c r="J152">
        <v>0</v>
      </c>
      <c r="K152" t="s">
        <v>138</v>
      </c>
    </row>
    <row r="153" spans="1:11" x14ac:dyDescent="0.2">
      <c r="A153" t="s">
        <v>552</v>
      </c>
      <c r="D153">
        <v>0</v>
      </c>
      <c r="E153" s="80">
        <v>46843</v>
      </c>
      <c r="H153">
        <f>Inputs!$P$34</f>
        <v>144.17747120307399</v>
      </c>
      <c r="J153">
        <v>0</v>
      </c>
      <c r="K153" t="s">
        <v>138</v>
      </c>
    </row>
    <row r="154" spans="1:11" x14ac:dyDescent="0.2">
      <c r="A154" t="s">
        <v>552</v>
      </c>
      <c r="D154">
        <v>0</v>
      </c>
      <c r="E154" s="80">
        <v>47208</v>
      </c>
      <c r="H154">
        <f>Inputs!$Q$34</f>
        <v>147.45725477389701</v>
      </c>
      <c r="J154">
        <v>0</v>
      </c>
      <c r="K154" t="s">
        <v>138</v>
      </c>
    </row>
    <row r="155" spans="1:11" x14ac:dyDescent="0.2">
      <c r="A155" t="s">
        <v>552</v>
      </c>
      <c r="D155">
        <v>0</v>
      </c>
      <c r="E155" s="80">
        <v>47573</v>
      </c>
      <c r="H155">
        <f>Inputs!$R$34</f>
        <v>150.40640034767699</v>
      </c>
      <c r="J155">
        <v>0</v>
      </c>
      <c r="K155" t="s">
        <v>138</v>
      </c>
    </row>
    <row r="156" spans="1:11" x14ac:dyDescent="0.2">
      <c r="A156" t="s">
        <v>552</v>
      </c>
      <c r="D156">
        <v>0</v>
      </c>
      <c r="E156" s="80">
        <v>47938</v>
      </c>
      <c r="H156">
        <f>Inputs!$S$34</f>
        <v>0</v>
      </c>
      <c r="J156">
        <v>0</v>
      </c>
      <c r="K156" t="s">
        <v>138</v>
      </c>
    </row>
    <row r="157" spans="1:11" x14ac:dyDescent="0.2">
      <c r="A157" t="s">
        <v>552</v>
      </c>
      <c r="D157">
        <v>0</v>
      </c>
      <c r="E157" s="80">
        <v>48304</v>
      </c>
      <c r="H157">
        <f>Inputs!$T$34</f>
        <v>0</v>
      </c>
      <c r="J157">
        <v>0</v>
      </c>
      <c r="K157" t="s">
        <v>138</v>
      </c>
    </row>
    <row r="158" spans="1:11" x14ac:dyDescent="0.2">
      <c r="A158" t="s">
        <v>552</v>
      </c>
      <c r="D158">
        <v>0</v>
      </c>
      <c r="E158" s="80">
        <v>48669</v>
      </c>
      <c r="H158">
        <f>Inputs!$U$34</f>
        <v>0</v>
      </c>
      <c r="J158">
        <v>0</v>
      </c>
      <c r="K158" t="s">
        <v>138</v>
      </c>
    </row>
    <row r="159" spans="1:11" x14ac:dyDescent="0.2">
      <c r="A159" t="s">
        <v>552</v>
      </c>
      <c r="D159">
        <v>0</v>
      </c>
      <c r="E159" s="80">
        <v>49034</v>
      </c>
      <c r="H159">
        <f>Inputs!$V$34</f>
        <v>0</v>
      </c>
      <c r="J159">
        <v>0</v>
      </c>
      <c r="K159" t="s">
        <v>138</v>
      </c>
    </row>
    <row r="160" spans="1:11" x14ac:dyDescent="0.2">
      <c r="A160" t="s">
        <v>552</v>
      </c>
      <c r="D160">
        <v>0</v>
      </c>
      <c r="E160" s="80">
        <v>49399</v>
      </c>
      <c r="H160">
        <f>Inputs!$W$34</f>
        <v>0</v>
      </c>
      <c r="J160">
        <v>0</v>
      </c>
      <c r="K160" t="s">
        <v>138</v>
      </c>
    </row>
    <row r="161" spans="1:11" x14ac:dyDescent="0.2">
      <c r="A161" t="s">
        <v>2829</v>
      </c>
      <c r="D161">
        <v>0</v>
      </c>
      <c r="E161" s="80">
        <v>44651</v>
      </c>
      <c r="H161">
        <f>Inputs!$J$35</f>
        <v>115.4</v>
      </c>
      <c r="J161">
        <v>0</v>
      </c>
      <c r="K161" t="s">
        <v>2584</v>
      </c>
    </row>
    <row r="162" spans="1:11" x14ac:dyDescent="0.2">
      <c r="A162" t="s">
        <v>2829</v>
      </c>
      <c r="D162">
        <v>0</v>
      </c>
      <c r="E162" s="80">
        <v>45016</v>
      </c>
      <c r="H162">
        <f>Inputs!$K$35</f>
        <v>126</v>
      </c>
      <c r="J162">
        <v>0</v>
      </c>
      <c r="K162" t="s">
        <v>2584</v>
      </c>
    </row>
    <row r="163" spans="1:11" x14ac:dyDescent="0.2">
      <c r="A163" t="s">
        <v>2829</v>
      </c>
      <c r="D163">
        <v>0</v>
      </c>
      <c r="E163" s="80">
        <v>45382</v>
      </c>
      <c r="H163">
        <f>Inputs!$L$35</f>
        <v>130.80000000000001</v>
      </c>
      <c r="J163">
        <v>0</v>
      </c>
      <c r="K163" t="s">
        <v>2584</v>
      </c>
    </row>
    <row r="164" spans="1:11" x14ac:dyDescent="0.2">
      <c r="A164" t="s">
        <v>2829</v>
      </c>
      <c r="D164">
        <v>0</v>
      </c>
      <c r="E164" s="80">
        <v>45747</v>
      </c>
      <c r="H164">
        <f>Inputs!$M$35</f>
        <v>135.035129759911</v>
      </c>
      <c r="J164">
        <v>0</v>
      </c>
      <c r="K164" t="s">
        <v>2584</v>
      </c>
    </row>
    <row r="165" spans="1:11" x14ac:dyDescent="0.2">
      <c r="A165" t="s">
        <v>2829</v>
      </c>
      <c r="D165">
        <v>0</v>
      </c>
      <c r="E165" s="80">
        <v>46112</v>
      </c>
      <c r="H165">
        <f>Inputs!$N$35</f>
        <v>138.00596245922901</v>
      </c>
      <c r="J165">
        <v>0</v>
      </c>
      <c r="K165" t="s">
        <v>2584</v>
      </c>
    </row>
    <row r="166" spans="1:11" x14ac:dyDescent="0.2">
      <c r="A166" t="s">
        <v>2829</v>
      </c>
      <c r="D166">
        <v>0</v>
      </c>
      <c r="E166" s="80">
        <v>46477</v>
      </c>
      <c r="H166">
        <f>Inputs!$O$35</f>
        <v>141.08836179546901</v>
      </c>
      <c r="J166">
        <v>0</v>
      </c>
      <c r="K166" t="s">
        <v>2584</v>
      </c>
    </row>
    <row r="167" spans="1:11" x14ac:dyDescent="0.2">
      <c r="A167" t="s">
        <v>2829</v>
      </c>
      <c r="D167">
        <v>0</v>
      </c>
      <c r="E167" s="80">
        <v>46843</v>
      </c>
      <c r="H167">
        <f>Inputs!$P$35</f>
        <v>144.450922079035</v>
      </c>
      <c r="J167">
        <v>0</v>
      </c>
      <c r="K167" t="s">
        <v>2584</v>
      </c>
    </row>
    <row r="168" spans="1:11" x14ac:dyDescent="0.2">
      <c r="A168" t="s">
        <v>2829</v>
      </c>
      <c r="D168">
        <v>0</v>
      </c>
      <c r="E168" s="80">
        <v>47208</v>
      </c>
      <c r="H168">
        <f>Inputs!$Q$35</f>
        <v>147.70079246141299</v>
      </c>
      <c r="J168">
        <v>0</v>
      </c>
      <c r="K168" t="s">
        <v>2584</v>
      </c>
    </row>
    <row r="169" spans="1:11" x14ac:dyDescent="0.2">
      <c r="A169" t="s">
        <v>2829</v>
      </c>
      <c r="D169">
        <v>0</v>
      </c>
      <c r="E169" s="80">
        <v>47573</v>
      </c>
      <c r="H169">
        <f>Inputs!$R$35</f>
        <v>150.654808746181</v>
      </c>
      <c r="J169">
        <v>0</v>
      </c>
      <c r="K169" t="s">
        <v>2584</v>
      </c>
    </row>
    <row r="170" spans="1:11" x14ac:dyDescent="0.2">
      <c r="A170" t="s">
        <v>2829</v>
      </c>
      <c r="D170">
        <v>0</v>
      </c>
      <c r="E170" s="80">
        <v>47938</v>
      </c>
      <c r="H170">
        <f>Inputs!$S$35</f>
        <v>0</v>
      </c>
      <c r="J170">
        <v>0</v>
      </c>
      <c r="K170" t="s">
        <v>2584</v>
      </c>
    </row>
    <row r="171" spans="1:11" x14ac:dyDescent="0.2">
      <c r="A171" t="s">
        <v>2829</v>
      </c>
      <c r="D171">
        <v>0</v>
      </c>
      <c r="E171" s="80">
        <v>48304</v>
      </c>
      <c r="H171">
        <f>Inputs!$T$35</f>
        <v>0</v>
      </c>
      <c r="J171">
        <v>0</v>
      </c>
      <c r="K171" t="s">
        <v>2584</v>
      </c>
    </row>
    <row r="172" spans="1:11" x14ac:dyDescent="0.2">
      <c r="A172" t="s">
        <v>2829</v>
      </c>
      <c r="D172">
        <v>0</v>
      </c>
      <c r="E172" s="80">
        <v>48669</v>
      </c>
      <c r="H172">
        <f>Inputs!$U$35</f>
        <v>0</v>
      </c>
      <c r="J172">
        <v>0</v>
      </c>
      <c r="K172" t="s">
        <v>2584</v>
      </c>
    </row>
    <row r="173" spans="1:11" x14ac:dyDescent="0.2">
      <c r="A173" t="s">
        <v>2829</v>
      </c>
      <c r="D173">
        <v>0</v>
      </c>
      <c r="E173" s="80">
        <v>49034</v>
      </c>
      <c r="H173">
        <f>Inputs!$V$35</f>
        <v>0</v>
      </c>
      <c r="J173">
        <v>0</v>
      </c>
      <c r="K173" t="s">
        <v>2584</v>
      </c>
    </row>
    <row r="174" spans="1:11" x14ac:dyDescent="0.2">
      <c r="A174" t="s">
        <v>2829</v>
      </c>
      <c r="D174">
        <v>0</v>
      </c>
      <c r="E174" s="80">
        <v>49399</v>
      </c>
      <c r="H174">
        <f>Inputs!$W$35</f>
        <v>0</v>
      </c>
      <c r="J174">
        <v>0</v>
      </c>
      <c r="K174" t="s">
        <v>2584</v>
      </c>
    </row>
    <row r="175" spans="1:11" x14ac:dyDescent="0.2">
      <c r="A175" t="s">
        <v>369</v>
      </c>
      <c r="D175">
        <v>0</v>
      </c>
      <c r="E175" s="80">
        <v>44651</v>
      </c>
      <c r="H175">
        <f>Inputs!$J$36</f>
        <v>116.5</v>
      </c>
      <c r="J175">
        <v>0</v>
      </c>
      <c r="K175" t="s">
        <v>1239</v>
      </c>
    </row>
    <row r="176" spans="1:11" x14ac:dyDescent="0.2">
      <c r="A176" t="s">
        <v>369</v>
      </c>
      <c r="D176">
        <v>0</v>
      </c>
      <c r="E176" s="80">
        <v>45016</v>
      </c>
      <c r="H176">
        <f>Inputs!$K$36</f>
        <v>126.8</v>
      </c>
      <c r="J176">
        <v>0</v>
      </c>
      <c r="K176" t="s">
        <v>1239</v>
      </c>
    </row>
    <row r="177" spans="1:11" x14ac:dyDescent="0.2">
      <c r="A177" t="s">
        <v>369</v>
      </c>
      <c r="D177">
        <v>0</v>
      </c>
      <c r="E177" s="80">
        <v>45382</v>
      </c>
      <c r="H177">
        <f>Inputs!$L$36</f>
        <v>131.6</v>
      </c>
      <c r="J177">
        <v>0</v>
      </c>
      <c r="K177" t="s">
        <v>1239</v>
      </c>
    </row>
    <row r="178" spans="1:11" x14ac:dyDescent="0.2">
      <c r="A178" t="s">
        <v>369</v>
      </c>
      <c r="D178">
        <v>0</v>
      </c>
      <c r="E178" s="80">
        <v>45747</v>
      </c>
      <c r="H178">
        <f>Inputs!$M$36</f>
        <v>135.28023246854599</v>
      </c>
      <c r="J178">
        <v>0</v>
      </c>
      <c r="K178" t="s">
        <v>1239</v>
      </c>
    </row>
    <row r="179" spans="1:11" x14ac:dyDescent="0.2">
      <c r="A179" t="s">
        <v>369</v>
      </c>
      <c r="D179">
        <v>0</v>
      </c>
      <c r="E179" s="80">
        <v>46112</v>
      </c>
      <c r="H179">
        <f>Inputs!$N$36</f>
        <v>138.25648723503201</v>
      </c>
      <c r="J179">
        <v>0</v>
      </c>
      <c r="K179" t="s">
        <v>1239</v>
      </c>
    </row>
    <row r="180" spans="1:11" x14ac:dyDescent="0.2">
      <c r="A180" t="s">
        <v>369</v>
      </c>
      <c r="D180">
        <v>0</v>
      </c>
      <c r="E180" s="80">
        <v>46477</v>
      </c>
      <c r="H180">
        <f>Inputs!$O$36</f>
        <v>141.367481398942</v>
      </c>
      <c r="J180">
        <v>0</v>
      </c>
      <c r="K180" t="s">
        <v>1239</v>
      </c>
    </row>
    <row r="181" spans="1:11" x14ac:dyDescent="0.2">
      <c r="A181" t="s">
        <v>369</v>
      </c>
      <c r="D181">
        <v>0</v>
      </c>
      <c r="E181" s="80">
        <v>46843</v>
      </c>
      <c r="H181">
        <f>Inputs!$P$36</f>
        <v>144.724891589294</v>
      </c>
      <c r="J181">
        <v>0</v>
      </c>
      <c r="K181" t="s">
        <v>1239</v>
      </c>
    </row>
    <row r="182" spans="1:11" x14ac:dyDescent="0.2">
      <c r="A182" t="s">
        <v>369</v>
      </c>
      <c r="D182">
        <v>0</v>
      </c>
      <c r="E182" s="80">
        <v>47208</v>
      </c>
      <c r="H182">
        <f>Inputs!$Q$36</f>
        <v>147.94473237129199</v>
      </c>
      <c r="J182">
        <v>0</v>
      </c>
      <c r="K182" t="s">
        <v>1239</v>
      </c>
    </row>
    <row r="183" spans="1:11" x14ac:dyDescent="0.2">
      <c r="A183" t="s">
        <v>369</v>
      </c>
      <c r="D183">
        <v>0</v>
      </c>
      <c r="E183" s="80">
        <v>47573</v>
      </c>
      <c r="H183">
        <f>Inputs!$R$36</f>
        <v>150.90362741134999</v>
      </c>
      <c r="J183">
        <v>0</v>
      </c>
      <c r="K183" t="s">
        <v>1239</v>
      </c>
    </row>
    <row r="184" spans="1:11" x14ac:dyDescent="0.2">
      <c r="A184" t="s">
        <v>369</v>
      </c>
      <c r="D184">
        <v>0</v>
      </c>
      <c r="E184" s="80">
        <v>47938</v>
      </c>
      <c r="H184">
        <f>Inputs!$S$36</f>
        <v>0</v>
      </c>
      <c r="J184">
        <v>0</v>
      </c>
      <c r="K184" t="s">
        <v>1239</v>
      </c>
    </row>
    <row r="185" spans="1:11" x14ac:dyDescent="0.2">
      <c r="A185" t="s">
        <v>369</v>
      </c>
      <c r="D185">
        <v>0</v>
      </c>
      <c r="E185" s="80">
        <v>48304</v>
      </c>
      <c r="H185">
        <f>Inputs!$T$36</f>
        <v>0</v>
      </c>
      <c r="J185">
        <v>0</v>
      </c>
      <c r="K185" t="s">
        <v>1239</v>
      </c>
    </row>
    <row r="186" spans="1:11" x14ac:dyDescent="0.2">
      <c r="A186" t="s">
        <v>369</v>
      </c>
      <c r="D186">
        <v>0</v>
      </c>
      <c r="E186" s="80">
        <v>48669</v>
      </c>
      <c r="H186">
        <f>Inputs!$U$36</f>
        <v>0</v>
      </c>
      <c r="J186">
        <v>0</v>
      </c>
      <c r="K186" t="s">
        <v>1239</v>
      </c>
    </row>
    <row r="187" spans="1:11" x14ac:dyDescent="0.2">
      <c r="A187" t="s">
        <v>369</v>
      </c>
      <c r="D187">
        <v>0</v>
      </c>
      <c r="E187" s="80">
        <v>49034</v>
      </c>
      <c r="H187">
        <f>Inputs!$V$36</f>
        <v>0</v>
      </c>
      <c r="J187">
        <v>0</v>
      </c>
      <c r="K187" t="s">
        <v>1239</v>
      </c>
    </row>
    <row r="188" spans="1:11" x14ac:dyDescent="0.2">
      <c r="A188" t="s">
        <v>369</v>
      </c>
      <c r="D188">
        <v>0</v>
      </c>
      <c r="E188" s="80">
        <v>49399</v>
      </c>
      <c r="H188">
        <f>Inputs!$W$36</f>
        <v>0</v>
      </c>
      <c r="J188">
        <v>0</v>
      </c>
      <c r="K188" t="s">
        <v>1239</v>
      </c>
    </row>
    <row r="189" spans="1:11" x14ac:dyDescent="0.2">
      <c r="A189" t="s">
        <v>2257</v>
      </c>
      <c r="D189">
        <v>0</v>
      </c>
      <c r="E189" s="80">
        <v>44651</v>
      </c>
      <c r="H189">
        <f>Inputs!$F$41</f>
        <v>141.64715319362401</v>
      </c>
      <c r="J189">
        <v>0</v>
      </c>
      <c r="K189" t="s">
        <v>832</v>
      </c>
    </row>
    <row r="190" spans="1:11" x14ac:dyDescent="0.2">
      <c r="A190" t="s">
        <v>198</v>
      </c>
      <c r="D190">
        <v>0</v>
      </c>
      <c r="E190" s="80">
        <v>44651</v>
      </c>
      <c r="H190">
        <f>Inputs!$F$42</f>
        <v>141.92737827193201</v>
      </c>
      <c r="J190">
        <v>0</v>
      </c>
      <c r="K190" t="s">
        <v>489</v>
      </c>
    </row>
    <row r="191" spans="1:11" x14ac:dyDescent="0.2">
      <c r="A191" t="s">
        <v>14</v>
      </c>
      <c r="D191">
        <v>0</v>
      </c>
      <c r="E191" s="80">
        <v>44651</v>
      </c>
      <c r="H191">
        <f>Inputs!$F$43</f>
        <v>142.208157728446</v>
      </c>
      <c r="J191">
        <v>0</v>
      </c>
      <c r="K191" t="s">
        <v>2194</v>
      </c>
    </row>
    <row r="192" spans="1:11" x14ac:dyDescent="0.2">
      <c r="A192" t="s">
        <v>1901</v>
      </c>
      <c r="D192">
        <v>0</v>
      </c>
      <c r="E192" s="80">
        <v>44651</v>
      </c>
      <c r="H192">
        <f>Inputs!$F$44</f>
        <v>142.489492659908</v>
      </c>
      <c r="J192">
        <v>0</v>
      </c>
      <c r="K192" t="s">
        <v>899</v>
      </c>
    </row>
    <row r="193" spans="1:11" x14ac:dyDescent="0.2">
      <c r="A193" t="s">
        <v>1110</v>
      </c>
      <c r="D193">
        <v>0</v>
      </c>
      <c r="E193" s="80">
        <v>44651</v>
      </c>
      <c r="H193">
        <f>Inputs!$F$45</f>
        <v>142.771384165233</v>
      </c>
      <c r="J193">
        <v>0</v>
      </c>
      <c r="K193" t="s">
        <v>1040</v>
      </c>
    </row>
    <row r="194" spans="1:11" x14ac:dyDescent="0.2">
      <c r="A194" t="s">
        <v>1317</v>
      </c>
      <c r="D194">
        <v>0</v>
      </c>
      <c r="E194" s="80">
        <v>44651</v>
      </c>
      <c r="H194">
        <f>Inputs!$F$46</f>
        <v>143.053833345508</v>
      </c>
      <c r="J194">
        <v>0</v>
      </c>
      <c r="K194" t="s">
        <v>2386</v>
      </c>
    </row>
    <row r="195" spans="1:11" x14ac:dyDescent="0.2">
      <c r="A195" t="s">
        <v>1716</v>
      </c>
      <c r="D195">
        <v>0</v>
      </c>
      <c r="E195" s="80">
        <v>44651</v>
      </c>
      <c r="H195">
        <f>Inputs!$F$47</f>
        <v>143.33684130399999</v>
      </c>
      <c r="J195">
        <v>0</v>
      </c>
      <c r="K195" t="s">
        <v>139</v>
      </c>
    </row>
    <row r="196" spans="1:11" x14ac:dyDescent="0.2">
      <c r="A196" t="s">
        <v>1111</v>
      </c>
      <c r="D196">
        <v>0</v>
      </c>
      <c r="E196" s="80">
        <v>44651</v>
      </c>
      <c r="H196">
        <f>Inputs!$F$48</f>
        <v>143.62040914615801</v>
      </c>
      <c r="J196">
        <v>0</v>
      </c>
      <c r="K196" t="s">
        <v>312</v>
      </c>
    </row>
    <row r="197" spans="1:11" x14ac:dyDescent="0.2">
      <c r="A197" t="s">
        <v>1318</v>
      </c>
      <c r="D197">
        <v>0</v>
      </c>
      <c r="E197" s="80">
        <v>44651</v>
      </c>
      <c r="H197">
        <f>Inputs!$F$49</f>
        <v>143.904537979617</v>
      </c>
      <c r="J197">
        <v>0</v>
      </c>
      <c r="K197" t="s">
        <v>551</v>
      </c>
    </row>
    <row r="198" spans="1:11" x14ac:dyDescent="0.2">
      <c r="A198" t="s">
        <v>370</v>
      </c>
      <c r="D198">
        <v>0</v>
      </c>
      <c r="E198" s="80">
        <v>44651</v>
      </c>
      <c r="H198">
        <f>Inputs!$F$50</f>
        <v>144.17747120307399</v>
      </c>
      <c r="J198">
        <v>0</v>
      </c>
      <c r="K198" t="s">
        <v>1839</v>
      </c>
    </row>
    <row r="199" spans="1:11" x14ac:dyDescent="0.2">
      <c r="A199" t="s">
        <v>2456</v>
      </c>
      <c r="D199">
        <v>0</v>
      </c>
      <c r="E199" s="80">
        <v>44651</v>
      </c>
      <c r="H199">
        <f>Inputs!$F$51</f>
        <v>144.450922079035</v>
      </c>
      <c r="J199">
        <v>0</v>
      </c>
      <c r="K199" t="s">
        <v>1840</v>
      </c>
    </row>
    <row r="200" spans="1:11" x14ac:dyDescent="0.2">
      <c r="A200" t="s">
        <v>711</v>
      </c>
      <c r="D200">
        <v>0</v>
      </c>
      <c r="E200" s="80">
        <v>44651</v>
      </c>
      <c r="H200">
        <f>Inputs!$F$52</f>
        <v>144.724891589294</v>
      </c>
      <c r="J200">
        <v>0</v>
      </c>
      <c r="K200" t="s">
        <v>2387</v>
      </c>
    </row>
    <row r="201" spans="1:11" x14ac:dyDescent="0.2">
      <c r="A201" t="s">
        <v>904</v>
      </c>
      <c r="D201">
        <v>0</v>
      </c>
      <c r="E201" s="80">
        <v>44651</v>
      </c>
      <c r="H201">
        <f>Inputs!$F$57</f>
        <v>2023</v>
      </c>
      <c r="J201">
        <v>0</v>
      </c>
      <c r="K201" t="s">
        <v>1041</v>
      </c>
    </row>
    <row r="202" spans="1:11" x14ac:dyDescent="0.2">
      <c r="A202" t="s">
        <v>16</v>
      </c>
      <c r="D202">
        <v>0</v>
      </c>
      <c r="E202" s="80">
        <v>44651</v>
      </c>
      <c r="H202">
        <f>Inputs!$F$58</f>
        <v>2028</v>
      </c>
      <c r="J202">
        <v>0</v>
      </c>
      <c r="K202" t="s">
        <v>140</v>
      </c>
    </row>
    <row r="203" spans="1:11" x14ac:dyDescent="0.2">
      <c r="A203" t="s">
        <v>2085</v>
      </c>
      <c r="D203">
        <v>0</v>
      </c>
      <c r="E203" s="80">
        <v>44651</v>
      </c>
      <c r="H203">
        <f>Inputs!$F$59</f>
        <v>2030</v>
      </c>
      <c r="J203">
        <v>0</v>
      </c>
      <c r="K203" t="s">
        <v>2195</v>
      </c>
    </row>
    <row r="204" spans="1:11" x14ac:dyDescent="0.2">
      <c r="A204" t="s">
        <v>2258</v>
      </c>
      <c r="D204">
        <v>0</v>
      </c>
      <c r="E204" s="80">
        <v>44651</v>
      </c>
      <c r="H204">
        <f>Inputs!$F$60</f>
        <v>2030</v>
      </c>
      <c r="J204">
        <v>0</v>
      </c>
      <c r="K204" t="s">
        <v>2388</v>
      </c>
    </row>
    <row r="205" spans="1:11" x14ac:dyDescent="0.2">
      <c r="A205" t="s">
        <v>1319</v>
      </c>
      <c r="D205">
        <v>0</v>
      </c>
      <c r="E205" s="80">
        <v>44651</v>
      </c>
      <c r="H205">
        <f>Inputs!$F$61</f>
        <v>2029</v>
      </c>
      <c r="J205">
        <v>0</v>
      </c>
      <c r="K205" t="s">
        <v>1443</v>
      </c>
    </row>
    <row r="206" spans="1:11" x14ac:dyDescent="0.2">
      <c r="A206" t="s">
        <v>652</v>
      </c>
      <c r="B206" t="s">
        <v>1096</v>
      </c>
      <c r="D206">
        <v>0</v>
      </c>
      <c r="E206" s="80">
        <v>44651</v>
      </c>
      <c r="H206">
        <f>Inputs!$F$70</f>
        <v>0</v>
      </c>
      <c r="J206">
        <v>0</v>
      </c>
      <c r="K206" t="s">
        <v>1841</v>
      </c>
    </row>
    <row r="207" spans="1:11" x14ac:dyDescent="0.2">
      <c r="A207" t="s">
        <v>652</v>
      </c>
      <c r="B207" t="s">
        <v>891</v>
      </c>
      <c r="D207">
        <v>0</v>
      </c>
      <c r="E207" s="80">
        <v>44651</v>
      </c>
      <c r="H207">
        <f>Inputs!$F$71</f>
        <v>0</v>
      </c>
      <c r="J207">
        <v>0</v>
      </c>
      <c r="K207" t="s">
        <v>1841</v>
      </c>
    </row>
    <row r="208" spans="1:11" x14ac:dyDescent="0.2">
      <c r="A208" t="s">
        <v>652</v>
      </c>
      <c r="B208" t="s">
        <v>541</v>
      </c>
      <c r="D208">
        <v>0</v>
      </c>
      <c r="E208" s="80">
        <v>44651</v>
      </c>
      <c r="H208">
        <f>Inputs!$F$72</f>
        <v>0</v>
      </c>
      <c r="J208">
        <v>0</v>
      </c>
      <c r="K208" t="s">
        <v>1841</v>
      </c>
    </row>
    <row r="209" spans="1:11" x14ac:dyDescent="0.2">
      <c r="A209" t="s">
        <v>652</v>
      </c>
      <c r="B209" t="s">
        <v>1089</v>
      </c>
      <c r="D209">
        <v>0</v>
      </c>
      <c r="E209" s="80">
        <v>44651</v>
      </c>
      <c r="H209">
        <f>Inputs!$F$73</f>
        <v>0</v>
      </c>
      <c r="J209">
        <v>0</v>
      </c>
      <c r="K209" t="s">
        <v>1841</v>
      </c>
    </row>
    <row r="210" spans="1:11" x14ac:dyDescent="0.2">
      <c r="A210" t="s">
        <v>652</v>
      </c>
      <c r="B210" t="s">
        <v>1152</v>
      </c>
      <c r="D210">
        <v>0</v>
      </c>
      <c r="E210" s="80">
        <v>44651</v>
      </c>
      <c r="H210">
        <f>Inputs!$F$74</f>
        <v>0</v>
      </c>
      <c r="J210">
        <v>0</v>
      </c>
      <c r="K210" t="s">
        <v>1841</v>
      </c>
    </row>
    <row r="211" spans="1:11" x14ac:dyDescent="0.2">
      <c r="A211" t="s">
        <v>652</v>
      </c>
      <c r="B211" t="s">
        <v>2124</v>
      </c>
      <c r="D211">
        <v>0</v>
      </c>
      <c r="E211" s="80">
        <v>44651</v>
      </c>
      <c r="H211">
        <f>Inputs!$F$75</f>
        <v>0</v>
      </c>
      <c r="J211">
        <v>0</v>
      </c>
      <c r="K211" t="s">
        <v>1841</v>
      </c>
    </row>
    <row r="212" spans="1:11" x14ac:dyDescent="0.2">
      <c r="A212" t="s">
        <v>652</v>
      </c>
      <c r="B212" t="s">
        <v>364</v>
      </c>
      <c r="D212">
        <v>0</v>
      </c>
      <c r="E212" s="80">
        <v>44651</v>
      </c>
      <c r="H212">
        <f>Inputs!$F$76</f>
        <v>0</v>
      </c>
      <c r="J212">
        <v>0</v>
      </c>
      <c r="K212" t="s">
        <v>1841</v>
      </c>
    </row>
    <row r="213" spans="1:11" x14ac:dyDescent="0.2">
      <c r="A213" t="s">
        <v>652</v>
      </c>
      <c r="B213" t="s">
        <v>365</v>
      </c>
      <c r="D213">
        <v>0</v>
      </c>
      <c r="E213" s="80">
        <v>44651</v>
      </c>
      <c r="H213">
        <f>Inputs!$F$77</f>
        <v>0</v>
      </c>
      <c r="J213">
        <v>0</v>
      </c>
      <c r="K213" t="s">
        <v>1841</v>
      </c>
    </row>
    <row r="214" spans="1:11" x14ac:dyDescent="0.2">
      <c r="A214" t="s">
        <v>1842</v>
      </c>
      <c r="B214" t="s">
        <v>1096</v>
      </c>
      <c r="D214">
        <v>0</v>
      </c>
      <c r="E214" s="80">
        <v>44651</v>
      </c>
      <c r="H214">
        <f>Inputs!$F$79</f>
        <v>0</v>
      </c>
      <c r="J214">
        <v>0</v>
      </c>
      <c r="K214" t="s">
        <v>1240</v>
      </c>
    </row>
    <row r="215" spans="1:11" x14ac:dyDescent="0.2">
      <c r="A215" t="s">
        <v>1842</v>
      </c>
      <c r="B215" t="s">
        <v>891</v>
      </c>
      <c r="D215">
        <v>0</v>
      </c>
      <c r="E215" s="80">
        <v>44651</v>
      </c>
      <c r="H215">
        <f>Inputs!$F$80</f>
        <v>0</v>
      </c>
      <c r="J215">
        <v>0</v>
      </c>
      <c r="K215" t="s">
        <v>1240</v>
      </c>
    </row>
    <row r="216" spans="1:11" x14ac:dyDescent="0.2">
      <c r="A216" t="s">
        <v>1842</v>
      </c>
      <c r="B216" t="s">
        <v>541</v>
      </c>
      <c r="D216">
        <v>0</v>
      </c>
      <c r="E216" s="80">
        <v>44651</v>
      </c>
      <c r="H216">
        <f>Inputs!$F$81</f>
        <v>0</v>
      </c>
      <c r="J216">
        <v>0</v>
      </c>
      <c r="K216" t="s">
        <v>1240</v>
      </c>
    </row>
    <row r="217" spans="1:11" x14ac:dyDescent="0.2">
      <c r="A217" t="s">
        <v>1842</v>
      </c>
      <c r="B217" t="s">
        <v>1089</v>
      </c>
      <c r="D217">
        <v>0</v>
      </c>
      <c r="E217" s="80">
        <v>44651</v>
      </c>
      <c r="H217">
        <f>Inputs!$F$82</f>
        <v>0</v>
      </c>
      <c r="J217">
        <v>0</v>
      </c>
      <c r="K217" t="s">
        <v>1240</v>
      </c>
    </row>
    <row r="218" spans="1:11" x14ac:dyDescent="0.2">
      <c r="A218" t="s">
        <v>1842</v>
      </c>
      <c r="B218" t="s">
        <v>1152</v>
      </c>
      <c r="D218">
        <v>0</v>
      </c>
      <c r="E218" s="80">
        <v>44651</v>
      </c>
      <c r="H218">
        <f>Inputs!$F$83</f>
        <v>0</v>
      </c>
      <c r="J218">
        <v>0</v>
      </c>
      <c r="K218" t="s">
        <v>1240</v>
      </c>
    </row>
    <row r="219" spans="1:11" x14ac:dyDescent="0.2">
      <c r="A219" t="s">
        <v>1842</v>
      </c>
      <c r="B219" t="s">
        <v>2124</v>
      </c>
      <c r="D219">
        <v>0</v>
      </c>
      <c r="E219" s="80">
        <v>44651</v>
      </c>
      <c r="H219">
        <f>Inputs!$F$84</f>
        <v>0</v>
      </c>
      <c r="J219">
        <v>0</v>
      </c>
      <c r="K219" t="s">
        <v>1240</v>
      </c>
    </row>
    <row r="220" spans="1:11" x14ac:dyDescent="0.2">
      <c r="A220" t="s">
        <v>1842</v>
      </c>
      <c r="B220" t="s">
        <v>364</v>
      </c>
      <c r="D220">
        <v>0</v>
      </c>
      <c r="E220" s="80">
        <v>44651</v>
      </c>
      <c r="H220">
        <f>Inputs!$F$85</f>
        <v>0</v>
      </c>
      <c r="J220">
        <v>0</v>
      </c>
      <c r="K220" t="s">
        <v>1240</v>
      </c>
    </row>
    <row r="221" spans="1:11" x14ac:dyDescent="0.2">
      <c r="A221" t="s">
        <v>1842</v>
      </c>
      <c r="B221" t="s">
        <v>365</v>
      </c>
      <c r="D221">
        <v>0</v>
      </c>
      <c r="E221" s="80">
        <v>44651</v>
      </c>
      <c r="H221">
        <f>Inputs!$F$86</f>
        <v>0</v>
      </c>
      <c r="J221">
        <v>0</v>
      </c>
      <c r="K221" t="s">
        <v>1240</v>
      </c>
    </row>
    <row r="222" spans="1:11" x14ac:dyDescent="0.2">
      <c r="A222" t="s">
        <v>833</v>
      </c>
      <c r="B222" t="s">
        <v>1096</v>
      </c>
      <c r="D222">
        <v>0</v>
      </c>
      <c r="E222" s="80">
        <v>44651</v>
      </c>
      <c r="H222">
        <f>Inputs!$F$88</f>
        <v>0</v>
      </c>
      <c r="J222">
        <v>0</v>
      </c>
      <c r="K222" t="s">
        <v>1444</v>
      </c>
    </row>
    <row r="223" spans="1:11" x14ac:dyDescent="0.2">
      <c r="A223" t="s">
        <v>833</v>
      </c>
      <c r="B223" t="s">
        <v>891</v>
      </c>
      <c r="D223">
        <v>0</v>
      </c>
      <c r="E223" s="80">
        <v>44651</v>
      </c>
      <c r="H223">
        <f>Inputs!$F$89</f>
        <v>0</v>
      </c>
      <c r="J223">
        <v>0</v>
      </c>
      <c r="K223" t="s">
        <v>1444</v>
      </c>
    </row>
    <row r="224" spans="1:11" x14ac:dyDescent="0.2">
      <c r="A224" t="s">
        <v>833</v>
      </c>
      <c r="B224" t="s">
        <v>541</v>
      </c>
      <c r="D224">
        <v>0</v>
      </c>
      <c r="E224" s="80">
        <v>44651</v>
      </c>
      <c r="H224">
        <f>Inputs!$F$90</f>
        <v>0</v>
      </c>
      <c r="J224">
        <v>0</v>
      </c>
      <c r="K224" t="s">
        <v>1444</v>
      </c>
    </row>
    <row r="225" spans="1:11" x14ac:dyDescent="0.2">
      <c r="A225" t="s">
        <v>833</v>
      </c>
      <c r="B225" t="s">
        <v>1089</v>
      </c>
      <c r="D225">
        <v>0</v>
      </c>
      <c r="E225" s="80">
        <v>44651</v>
      </c>
      <c r="H225">
        <f>Inputs!$F$91</f>
        <v>0</v>
      </c>
      <c r="J225">
        <v>0</v>
      </c>
      <c r="K225" t="s">
        <v>1444</v>
      </c>
    </row>
    <row r="226" spans="1:11" x14ac:dyDescent="0.2">
      <c r="A226" t="s">
        <v>833</v>
      </c>
      <c r="B226" t="s">
        <v>1152</v>
      </c>
      <c r="D226">
        <v>0</v>
      </c>
      <c r="E226" s="80">
        <v>44651</v>
      </c>
      <c r="H226">
        <f>Inputs!$F$92</f>
        <v>0</v>
      </c>
      <c r="J226">
        <v>0</v>
      </c>
      <c r="K226" t="s">
        <v>1444</v>
      </c>
    </row>
    <row r="227" spans="1:11" x14ac:dyDescent="0.2">
      <c r="A227" t="s">
        <v>833</v>
      </c>
      <c r="B227" t="s">
        <v>2124</v>
      </c>
      <c r="D227">
        <v>0</v>
      </c>
      <c r="E227" s="80">
        <v>44651</v>
      </c>
      <c r="H227">
        <f>Inputs!$F$93</f>
        <v>0</v>
      </c>
      <c r="J227">
        <v>0</v>
      </c>
      <c r="K227" t="s">
        <v>1444</v>
      </c>
    </row>
    <row r="228" spans="1:11" x14ac:dyDescent="0.2">
      <c r="A228" t="s">
        <v>833</v>
      </c>
      <c r="B228" t="s">
        <v>364</v>
      </c>
      <c r="D228">
        <v>0</v>
      </c>
      <c r="E228" s="80">
        <v>44651</v>
      </c>
      <c r="H228">
        <f>Inputs!$F$94</f>
        <v>0</v>
      </c>
      <c r="J228">
        <v>0</v>
      </c>
      <c r="K228" t="s">
        <v>1444</v>
      </c>
    </row>
    <row r="229" spans="1:11" x14ac:dyDescent="0.2">
      <c r="A229" t="s">
        <v>833</v>
      </c>
      <c r="B229" t="s">
        <v>365</v>
      </c>
      <c r="D229">
        <v>0</v>
      </c>
      <c r="E229" s="80">
        <v>44651</v>
      </c>
      <c r="H229">
        <f>Inputs!$F$95</f>
        <v>0</v>
      </c>
      <c r="J229">
        <v>0</v>
      </c>
      <c r="K229" t="s">
        <v>1444</v>
      </c>
    </row>
    <row r="230" spans="1:11" x14ac:dyDescent="0.2">
      <c r="A230" t="s">
        <v>313</v>
      </c>
      <c r="B230" t="s">
        <v>1096</v>
      </c>
      <c r="D230">
        <v>0</v>
      </c>
      <c r="E230" s="80">
        <v>44651</v>
      </c>
      <c r="H230">
        <f>Inputs!$F$97</f>
        <v>0</v>
      </c>
      <c r="J230">
        <v>0</v>
      </c>
      <c r="K230" t="s">
        <v>314</v>
      </c>
    </row>
    <row r="231" spans="1:11" x14ac:dyDescent="0.2">
      <c r="A231" t="s">
        <v>313</v>
      </c>
      <c r="B231" t="s">
        <v>891</v>
      </c>
      <c r="D231">
        <v>0</v>
      </c>
      <c r="E231" s="80">
        <v>44651</v>
      </c>
      <c r="H231">
        <f>Inputs!$F$98</f>
        <v>0</v>
      </c>
      <c r="J231">
        <v>0</v>
      </c>
      <c r="K231" t="s">
        <v>314</v>
      </c>
    </row>
    <row r="232" spans="1:11" x14ac:dyDescent="0.2">
      <c r="A232" t="s">
        <v>313</v>
      </c>
      <c r="B232" t="s">
        <v>541</v>
      </c>
      <c r="D232">
        <v>0</v>
      </c>
      <c r="E232" s="80">
        <v>44651</v>
      </c>
      <c r="H232">
        <f>Inputs!$F$99</f>
        <v>0</v>
      </c>
      <c r="J232">
        <v>0</v>
      </c>
      <c r="K232" t="s">
        <v>314</v>
      </c>
    </row>
    <row r="233" spans="1:11" x14ac:dyDescent="0.2">
      <c r="A233" t="s">
        <v>313</v>
      </c>
      <c r="B233" t="s">
        <v>1089</v>
      </c>
      <c r="D233">
        <v>0</v>
      </c>
      <c r="E233" s="80">
        <v>44651</v>
      </c>
      <c r="H233">
        <f>Inputs!$F$100</f>
        <v>0</v>
      </c>
      <c r="J233">
        <v>0</v>
      </c>
      <c r="K233" t="s">
        <v>314</v>
      </c>
    </row>
    <row r="234" spans="1:11" x14ac:dyDescent="0.2">
      <c r="A234" t="s">
        <v>313</v>
      </c>
      <c r="B234" t="s">
        <v>1152</v>
      </c>
      <c r="D234">
        <v>0</v>
      </c>
      <c r="E234" s="80">
        <v>44651</v>
      </c>
      <c r="H234">
        <f>Inputs!$F$101</f>
        <v>0</v>
      </c>
      <c r="J234">
        <v>0</v>
      </c>
      <c r="K234" t="s">
        <v>314</v>
      </c>
    </row>
    <row r="235" spans="1:11" x14ac:dyDescent="0.2">
      <c r="A235" t="s">
        <v>313</v>
      </c>
      <c r="B235" t="s">
        <v>2124</v>
      </c>
      <c r="D235">
        <v>0</v>
      </c>
      <c r="E235" s="80">
        <v>44651</v>
      </c>
      <c r="H235">
        <f>Inputs!$F$102</f>
        <v>0</v>
      </c>
      <c r="J235">
        <v>0</v>
      </c>
      <c r="K235" t="s">
        <v>314</v>
      </c>
    </row>
    <row r="236" spans="1:11" x14ac:dyDescent="0.2">
      <c r="A236" t="s">
        <v>313</v>
      </c>
      <c r="B236" t="s">
        <v>364</v>
      </c>
      <c r="D236">
        <v>0</v>
      </c>
      <c r="E236" s="80">
        <v>44651</v>
      </c>
      <c r="H236">
        <f>Inputs!$F$103</f>
        <v>0</v>
      </c>
      <c r="J236">
        <v>0</v>
      </c>
      <c r="K236" t="s">
        <v>314</v>
      </c>
    </row>
    <row r="237" spans="1:11" x14ac:dyDescent="0.2">
      <c r="A237" t="s">
        <v>313</v>
      </c>
      <c r="B237" t="s">
        <v>365</v>
      </c>
      <c r="D237">
        <v>0</v>
      </c>
      <c r="E237" s="80">
        <v>44651</v>
      </c>
      <c r="H237">
        <f>Inputs!$F$104</f>
        <v>0</v>
      </c>
      <c r="J237">
        <v>0</v>
      </c>
      <c r="K237" t="s">
        <v>314</v>
      </c>
    </row>
    <row r="238" spans="1:11" x14ac:dyDescent="0.2">
      <c r="A238" t="s">
        <v>141</v>
      </c>
      <c r="B238" t="s">
        <v>1096</v>
      </c>
      <c r="D238">
        <v>0</v>
      </c>
      <c r="E238" s="80">
        <v>44651</v>
      </c>
      <c r="H238">
        <f>Inputs!$F$106</f>
        <v>0</v>
      </c>
      <c r="J238">
        <v>0</v>
      </c>
      <c r="K238" t="s">
        <v>834</v>
      </c>
    </row>
    <row r="239" spans="1:11" x14ac:dyDescent="0.2">
      <c r="A239" t="s">
        <v>141</v>
      </c>
      <c r="B239" t="s">
        <v>891</v>
      </c>
      <c r="D239">
        <v>0</v>
      </c>
      <c r="E239" s="80">
        <v>44651</v>
      </c>
      <c r="H239">
        <f>Inputs!$F$107</f>
        <v>0</v>
      </c>
      <c r="J239">
        <v>0</v>
      </c>
      <c r="K239" t="s">
        <v>834</v>
      </c>
    </row>
    <row r="240" spans="1:11" x14ac:dyDescent="0.2">
      <c r="A240" t="s">
        <v>141</v>
      </c>
      <c r="B240" t="s">
        <v>541</v>
      </c>
      <c r="D240">
        <v>0</v>
      </c>
      <c r="E240" s="80">
        <v>44651</v>
      </c>
      <c r="H240">
        <f>Inputs!$F$108</f>
        <v>0</v>
      </c>
      <c r="J240">
        <v>0</v>
      </c>
      <c r="K240" t="s">
        <v>834</v>
      </c>
    </row>
    <row r="241" spans="1:11" x14ac:dyDescent="0.2">
      <c r="A241" t="s">
        <v>141</v>
      </c>
      <c r="B241" t="s">
        <v>1089</v>
      </c>
      <c r="D241">
        <v>0</v>
      </c>
      <c r="E241" s="80">
        <v>44651</v>
      </c>
      <c r="H241">
        <f>Inputs!$F$109</f>
        <v>0</v>
      </c>
      <c r="J241">
        <v>0</v>
      </c>
      <c r="K241" t="s">
        <v>834</v>
      </c>
    </row>
    <row r="242" spans="1:11" x14ac:dyDescent="0.2">
      <c r="A242" t="s">
        <v>141</v>
      </c>
      <c r="B242" t="s">
        <v>1152</v>
      </c>
      <c r="D242">
        <v>0</v>
      </c>
      <c r="E242" s="80">
        <v>44651</v>
      </c>
      <c r="H242">
        <f>Inputs!$F$110</f>
        <v>0</v>
      </c>
      <c r="J242">
        <v>0</v>
      </c>
      <c r="K242" t="s">
        <v>834</v>
      </c>
    </row>
    <row r="243" spans="1:11" x14ac:dyDescent="0.2">
      <c r="A243" t="s">
        <v>141</v>
      </c>
      <c r="B243" t="s">
        <v>2124</v>
      </c>
      <c r="D243">
        <v>0</v>
      </c>
      <c r="E243" s="80">
        <v>44651</v>
      </c>
      <c r="H243">
        <f>Inputs!$F$111</f>
        <v>0</v>
      </c>
      <c r="J243">
        <v>0</v>
      </c>
      <c r="K243" t="s">
        <v>834</v>
      </c>
    </row>
    <row r="244" spans="1:11" x14ac:dyDescent="0.2">
      <c r="A244" t="s">
        <v>141</v>
      </c>
      <c r="B244" t="s">
        <v>364</v>
      </c>
      <c r="D244">
        <v>0</v>
      </c>
      <c r="E244" s="80">
        <v>44651</v>
      </c>
      <c r="H244">
        <f>Inputs!$F$112</f>
        <v>0</v>
      </c>
      <c r="J244">
        <v>0</v>
      </c>
      <c r="K244" t="s">
        <v>834</v>
      </c>
    </row>
    <row r="245" spans="1:11" x14ac:dyDescent="0.2">
      <c r="A245" t="s">
        <v>141</v>
      </c>
      <c r="B245" t="s">
        <v>365</v>
      </c>
      <c r="D245">
        <v>0</v>
      </c>
      <c r="E245" s="80">
        <v>44651</v>
      </c>
      <c r="H245">
        <f>Inputs!$F$113</f>
        <v>0</v>
      </c>
      <c r="J245">
        <v>0</v>
      </c>
      <c r="K245" t="s">
        <v>834</v>
      </c>
    </row>
    <row r="246" spans="1:11" x14ac:dyDescent="0.2">
      <c r="A246" t="s">
        <v>2196</v>
      </c>
      <c r="B246" t="s">
        <v>1096</v>
      </c>
      <c r="D246">
        <v>0</v>
      </c>
      <c r="E246" s="80">
        <v>44651</v>
      </c>
      <c r="H246">
        <f>Inputs!$F$115</f>
        <v>0</v>
      </c>
      <c r="J246">
        <v>0</v>
      </c>
      <c r="K246" t="s">
        <v>142</v>
      </c>
    </row>
    <row r="247" spans="1:11" x14ac:dyDescent="0.2">
      <c r="A247" t="s">
        <v>2196</v>
      </c>
      <c r="B247" t="s">
        <v>891</v>
      </c>
      <c r="D247">
        <v>0</v>
      </c>
      <c r="E247" s="80">
        <v>44651</v>
      </c>
      <c r="H247">
        <f>Inputs!$F$116</f>
        <v>0</v>
      </c>
      <c r="J247">
        <v>0</v>
      </c>
      <c r="K247" t="s">
        <v>142</v>
      </c>
    </row>
    <row r="248" spans="1:11" x14ac:dyDescent="0.2">
      <c r="A248" t="s">
        <v>2196</v>
      </c>
      <c r="B248" t="s">
        <v>541</v>
      </c>
      <c r="D248">
        <v>0</v>
      </c>
      <c r="E248" s="80">
        <v>44651</v>
      </c>
      <c r="H248">
        <f>Inputs!$F$117</f>
        <v>0</v>
      </c>
      <c r="J248">
        <v>0</v>
      </c>
      <c r="K248" t="s">
        <v>142</v>
      </c>
    </row>
    <row r="249" spans="1:11" x14ac:dyDescent="0.2">
      <c r="A249" t="s">
        <v>2196</v>
      </c>
      <c r="B249" t="s">
        <v>1089</v>
      </c>
      <c r="D249">
        <v>0</v>
      </c>
      <c r="E249" s="80">
        <v>44651</v>
      </c>
      <c r="H249">
        <f>Inputs!$F$118</f>
        <v>0</v>
      </c>
      <c r="J249">
        <v>0</v>
      </c>
      <c r="K249" t="s">
        <v>142</v>
      </c>
    </row>
    <row r="250" spans="1:11" x14ac:dyDescent="0.2">
      <c r="A250" t="s">
        <v>2196</v>
      </c>
      <c r="B250" t="s">
        <v>1152</v>
      </c>
      <c r="D250">
        <v>0</v>
      </c>
      <c r="E250" s="80">
        <v>44651</v>
      </c>
      <c r="H250">
        <f>Inputs!$F$119</f>
        <v>0</v>
      </c>
      <c r="J250">
        <v>0</v>
      </c>
      <c r="K250" t="s">
        <v>142</v>
      </c>
    </row>
    <row r="251" spans="1:11" x14ac:dyDescent="0.2">
      <c r="A251" t="s">
        <v>2196</v>
      </c>
      <c r="B251" t="s">
        <v>2124</v>
      </c>
      <c r="D251">
        <v>0</v>
      </c>
      <c r="E251" s="80">
        <v>44651</v>
      </c>
      <c r="H251">
        <f>Inputs!$F$120</f>
        <v>0</v>
      </c>
      <c r="J251">
        <v>0</v>
      </c>
      <c r="K251" t="s">
        <v>142</v>
      </c>
    </row>
    <row r="252" spans="1:11" x14ac:dyDescent="0.2">
      <c r="A252" t="s">
        <v>2196</v>
      </c>
      <c r="B252" t="s">
        <v>364</v>
      </c>
      <c r="D252">
        <v>0</v>
      </c>
      <c r="E252" s="80">
        <v>44651</v>
      </c>
      <c r="H252">
        <f>Inputs!$F$121</f>
        <v>0</v>
      </c>
      <c r="J252">
        <v>0</v>
      </c>
      <c r="K252" t="s">
        <v>142</v>
      </c>
    </row>
    <row r="253" spans="1:11" x14ac:dyDescent="0.2">
      <c r="A253" t="s">
        <v>2196</v>
      </c>
      <c r="B253" t="s">
        <v>365</v>
      </c>
      <c r="D253">
        <v>0</v>
      </c>
      <c r="E253" s="80">
        <v>44651</v>
      </c>
      <c r="H253">
        <f>Inputs!$F$122</f>
        <v>0</v>
      </c>
      <c r="J253">
        <v>0</v>
      </c>
      <c r="K253" t="s">
        <v>142</v>
      </c>
    </row>
    <row r="254" spans="1:11" x14ac:dyDescent="0.2">
      <c r="A254" t="s">
        <v>490</v>
      </c>
      <c r="B254" t="s">
        <v>1096</v>
      </c>
      <c r="D254">
        <v>0</v>
      </c>
      <c r="E254" s="80">
        <v>44651</v>
      </c>
      <c r="H254">
        <f>Inputs!$F$124</f>
        <v>0</v>
      </c>
      <c r="J254">
        <v>0</v>
      </c>
      <c r="K254" t="s">
        <v>1241</v>
      </c>
    </row>
    <row r="255" spans="1:11" x14ac:dyDescent="0.2">
      <c r="A255" t="s">
        <v>490</v>
      </c>
      <c r="B255" t="s">
        <v>891</v>
      </c>
      <c r="D255">
        <v>0</v>
      </c>
      <c r="E255" s="80">
        <v>44651</v>
      </c>
      <c r="H255">
        <f>Inputs!$F$125</f>
        <v>0</v>
      </c>
      <c r="J255">
        <v>0</v>
      </c>
      <c r="K255" t="s">
        <v>1241</v>
      </c>
    </row>
    <row r="256" spans="1:11" x14ac:dyDescent="0.2">
      <c r="A256" t="s">
        <v>490</v>
      </c>
      <c r="B256" t="s">
        <v>541</v>
      </c>
      <c r="D256">
        <v>0</v>
      </c>
      <c r="E256" s="80">
        <v>44651</v>
      </c>
      <c r="H256">
        <f>Inputs!$F$126</f>
        <v>0</v>
      </c>
      <c r="J256">
        <v>0</v>
      </c>
      <c r="K256" t="s">
        <v>1241</v>
      </c>
    </row>
    <row r="257" spans="1:11" x14ac:dyDescent="0.2">
      <c r="A257" t="s">
        <v>490</v>
      </c>
      <c r="B257" t="s">
        <v>1089</v>
      </c>
      <c r="D257">
        <v>0</v>
      </c>
      <c r="E257" s="80">
        <v>44651</v>
      </c>
      <c r="H257">
        <f>Inputs!$F$127</f>
        <v>0</v>
      </c>
      <c r="J257">
        <v>0</v>
      </c>
      <c r="K257" t="s">
        <v>1241</v>
      </c>
    </row>
    <row r="258" spans="1:11" x14ac:dyDescent="0.2">
      <c r="A258" t="s">
        <v>490</v>
      </c>
      <c r="B258" t="s">
        <v>1152</v>
      </c>
      <c r="D258">
        <v>0</v>
      </c>
      <c r="E258" s="80">
        <v>44651</v>
      </c>
      <c r="H258">
        <f>Inputs!$F$128</f>
        <v>0</v>
      </c>
      <c r="J258">
        <v>0</v>
      </c>
      <c r="K258" t="s">
        <v>1241</v>
      </c>
    </row>
    <row r="259" spans="1:11" x14ac:dyDescent="0.2">
      <c r="A259" t="s">
        <v>490</v>
      </c>
      <c r="B259" t="s">
        <v>2124</v>
      </c>
      <c r="D259">
        <v>0</v>
      </c>
      <c r="E259" s="80">
        <v>44651</v>
      </c>
      <c r="H259">
        <f>Inputs!$F$129</f>
        <v>0</v>
      </c>
      <c r="J259">
        <v>0</v>
      </c>
      <c r="K259" t="s">
        <v>1241</v>
      </c>
    </row>
    <row r="260" spans="1:11" x14ac:dyDescent="0.2">
      <c r="A260" t="s">
        <v>490</v>
      </c>
      <c r="B260" t="s">
        <v>364</v>
      </c>
      <c r="D260">
        <v>0</v>
      </c>
      <c r="E260" s="80">
        <v>44651</v>
      </c>
      <c r="H260">
        <f>Inputs!$F$130</f>
        <v>0</v>
      </c>
      <c r="J260">
        <v>0</v>
      </c>
      <c r="K260" t="s">
        <v>1241</v>
      </c>
    </row>
    <row r="261" spans="1:11" x14ac:dyDescent="0.2">
      <c r="A261" t="s">
        <v>490</v>
      </c>
      <c r="B261" t="s">
        <v>365</v>
      </c>
      <c r="D261">
        <v>0</v>
      </c>
      <c r="E261" s="80">
        <v>44651</v>
      </c>
      <c r="H261">
        <f>Inputs!$F$131</f>
        <v>0</v>
      </c>
      <c r="J261">
        <v>0</v>
      </c>
      <c r="K261" t="s">
        <v>1241</v>
      </c>
    </row>
    <row r="262" spans="1:11" x14ac:dyDescent="0.2">
      <c r="A262" t="s">
        <v>1445</v>
      </c>
      <c r="B262" t="s">
        <v>1096</v>
      </c>
      <c r="D262">
        <v>0</v>
      </c>
      <c r="E262" s="80">
        <v>44651</v>
      </c>
      <c r="H262">
        <f>Inputs!$F$133</f>
        <v>0</v>
      </c>
      <c r="J262">
        <v>0</v>
      </c>
      <c r="K262" t="s">
        <v>1843</v>
      </c>
    </row>
    <row r="263" spans="1:11" x14ac:dyDescent="0.2">
      <c r="A263" t="s">
        <v>1445</v>
      </c>
      <c r="B263" t="s">
        <v>891</v>
      </c>
      <c r="D263">
        <v>0</v>
      </c>
      <c r="E263" s="80">
        <v>44651</v>
      </c>
      <c r="H263">
        <f>Inputs!$F$134</f>
        <v>0</v>
      </c>
      <c r="J263">
        <v>0</v>
      </c>
      <c r="K263" t="s">
        <v>1843</v>
      </c>
    </row>
    <row r="264" spans="1:11" x14ac:dyDescent="0.2">
      <c r="A264" t="s">
        <v>1445</v>
      </c>
      <c r="B264" t="s">
        <v>541</v>
      </c>
      <c r="D264">
        <v>0</v>
      </c>
      <c r="E264" s="80">
        <v>44651</v>
      </c>
      <c r="H264">
        <f>Inputs!$F$135</f>
        <v>0</v>
      </c>
      <c r="J264">
        <v>0</v>
      </c>
      <c r="K264" t="s">
        <v>1843</v>
      </c>
    </row>
    <row r="265" spans="1:11" x14ac:dyDescent="0.2">
      <c r="A265" t="s">
        <v>1445</v>
      </c>
      <c r="B265" t="s">
        <v>1089</v>
      </c>
      <c r="D265">
        <v>0</v>
      </c>
      <c r="E265" s="80">
        <v>44651</v>
      </c>
      <c r="H265">
        <f>Inputs!$F$136</f>
        <v>0</v>
      </c>
      <c r="J265">
        <v>0</v>
      </c>
      <c r="K265" t="s">
        <v>1843</v>
      </c>
    </row>
    <row r="266" spans="1:11" x14ac:dyDescent="0.2">
      <c r="A266" t="s">
        <v>1445</v>
      </c>
      <c r="B266" t="s">
        <v>1152</v>
      </c>
      <c r="D266">
        <v>0</v>
      </c>
      <c r="E266" s="80">
        <v>44651</v>
      </c>
      <c r="H266">
        <f>Inputs!$F$137</f>
        <v>0</v>
      </c>
      <c r="J266">
        <v>0</v>
      </c>
      <c r="K266" t="s">
        <v>1843</v>
      </c>
    </row>
    <row r="267" spans="1:11" x14ac:dyDescent="0.2">
      <c r="A267" t="s">
        <v>1445</v>
      </c>
      <c r="B267" t="s">
        <v>2124</v>
      </c>
      <c r="D267">
        <v>0</v>
      </c>
      <c r="E267" s="80">
        <v>44651</v>
      </c>
      <c r="H267">
        <f>Inputs!$F$138</f>
        <v>0</v>
      </c>
      <c r="J267">
        <v>0</v>
      </c>
      <c r="K267" t="s">
        <v>1843</v>
      </c>
    </row>
    <row r="268" spans="1:11" x14ac:dyDescent="0.2">
      <c r="A268" t="s">
        <v>1445</v>
      </c>
      <c r="B268" t="s">
        <v>364</v>
      </c>
      <c r="D268">
        <v>0</v>
      </c>
      <c r="E268" s="80">
        <v>44651</v>
      </c>
      <c r="H268">
        <f>Inputs!$F$139</f>
        <v>0</v>
      </c>
      <c r="J268">
        <v>0</v>
      </c>
      <c r="K268" t="s">
        <v>1843</v>
      </c>
    </row>
    <row r="269" spans="1:11" x14ac:dyDescent="0.2">
      <c r="A269" t="s">
        <v>1445</v>
      </c>
      <c r="B269" t="s">
        <v>365</v>
      </c>
      <c r="D269">
        <v>0</v>
      </c>
      <c r="E269" s="80">
        <v>44651</v>
      </c>
      <c r="H269">
        <f>Inputs!$F$140</f>
        <v>0</v>
      </c>
      <c r="J269">
        <v>0</v>
      </c>
      <c r="K269" t="s">
        <v>1843</v>
      </c>
    </row>
    <row r="270" spans="1:11" x14ac:dyDescent="0.2">
      <c r="A270" t="s">
        <v>2197</v>
      </c>
      <c r="B270" t="s">
        <v>1096</v>
      </c>
      <c r="D270">
        <v>0</v>
      </c>
      <c r="E270" s="80">
        <v>44651</v>
      </c>
      <c r="H270">
        <f>Inputs!$F$142</f>
        <v>0</v>
      </c>
      <c r="J270">
        <v>0</v>
      </c>
      <c r="K270" t="s">
        <v>2970</v>
      </c>
    </row>
    <row r="271" spans="1:11" x14ac:dyDescent="0.2">
      <c r="A271" t="s">
        <v>2197</v>
      </c>
      <c r="B271" t="s">
        <v>891</v>
      </c>
      <c r="D271">
        <v>0</v>
      </c>
      <c r="E271" s="80">
        <v>44651</v>
      </c>
      <c r="H271">
        <f>Inputs!$F$143</f>
        <v>0</v>
      </c>
      <c r="J271">
        <v>0</v>
      </c>
      <c r="K271" t="s">
        <v>2970</v>
      </c>
    </row>
    <row r="272" spans="1:11" x14ac:dyDescent="0.2">
      <c r="A272" t="s">
        <v>2197</v>
      </c>
      <c r="B272" t="s">
        <v>541</v>
      </c>
      <c r="D272">
        <v>0</v>
      </c>
      <c r="E272" s="80">
        <v>44651</v>
      </c>
      <c r="H272">
        <f>Inputs!$F$144</f>
        <v>0</v>
      </c>
      <c r="J272">
        <v>0</v>
      </c>
      <c r="K272" t="s">
        <v>2970</v>
      </c>
    </row>
    <row r="273" spans="1:11" x14ac:dyDescent="0.2">
      <c r="A273" t="s">
        <v>2197</v>
      </c>
      <c r="B273" t="s">
        <v>1089</v>
      </c>
      <c r="D273">
        <v>0</v>
      </c>
      <c r="E273" s="80">
        <v>44651</v>
      </c>
      <c r="H273">
        <f>Inputs!$F$145</f>
        <v>0</v>
      </c>
      <c r="J273">
        <v>0</v>
      </c>
      <c r="K273" t="s">
        <v>2970</v>
      </c>
    </row>
    <row r="274" spans="1:11" x14ac:dyDescent="0.2">
      <c r="A274" t="s">
        <v>2197</v>
      </c>
      <c r="B274" t="s">
        <v>1152</v>
      </c>
      <c r="D274">
        <v>0</v>
      </c>
      <c r="E274" s="80">
        <v>44651</v>
      </c>
      <c r="H274">
        <f>Inputs!$F$146</f>
        <v>0</v>
      </c>
      <c r="J274">
        <v>0</v>
      </c>
      <c r="K274" t="s">
        <v>2970</v>
      </c>
    </row>
    <row r="275" spans="1:11" x14ac:dyDescent="0.2">
      <c r="A275" t="s">
        <v>2197</v>
      </c>
      <c r="B275" t="s">
        <v>2124</v>
      </c>
      <c r="D275">
        <v>0</v>
      </c>
      <c r="E275" s="80">
        <v>44651</v>
      </c>
      <c r="H275">
        <f>Inputs!$F$147</f>
        <v>0</v>
      </c>
      <c r="J275">
        <v>0</v>
      </c>
      <c r="K275" t="s">
        <v>2970</v>
      </c>
    </row>
    <row r="276" spans="1:11" x14ac:dyDescent="0.2">
      <c r="A276" t="s">
        <v>2197</v>
      </c>
      <c r="B276" t="s">
        <v>364</v>
      </c>
      <c r="D276">
        <v>0</v>
      </c>
      <c r="E276" s="80">
        <v>44651</v>
      </c>
      <c r="H276">
        <f>Inputs!$F$148</f>
        <v>0</v>
      </c>
      <c r="J276">
        <v>0</v>
      </c>
      <c r="K276" t="s">
        <v>2970</v>
      </c>
    </row>
    <row r="277" spans="1:11" x14ac:dyDescent="0.2">
      <c r="A277" t="s">
        <v>2197</v>
      </c>
      <c r="B277" t="s">
        <v>365</v>
      </c>
      <c r="D277">
        <v>0</v>
      </c>
      <c r="E277" s="80">
        <v>44651</v>
      </c>
      <c r="H277">
        <f>Inputs!$F$149</f>
        <v>0</v>
      </c>
      <c r="J277">
        <v>0</v>
      </c>
      <c r="K277" t="s">
        <v>2970</v>
      </c>
    </row>
    <row r="278" spans="1:11" x14ac:dyDescent="0.2">
      <c r="A278" t="s">
        <v>2389</v>
      </c>
      <c r="B278" t="s">
        <v>1096</v>
      </c>
      <c r="D278">
        <v>0</v>
      </c>
      <c r="E278" s="80">
        <v>44651</v>
      </c>
      <c r="H278">
        <f>Inputs!$F$151</f>
        <v>0</v>
      </c>
      <c r="J278">
        <v>0</v>
      </c>
      <c r="K278" t="s">
        <v>2785</v>
      </c>
    </row>
    <row r="279" spans="1:11" x14ac:dyDescent="0.2">
      <c r="A279" t="s">
        <v>2389</v>
      </c>
      <c r="B279" t="s">
        <v>891</v>
      </c>
      <c r="D279">
        <v>0</v>
      </c>
      <c r="E279" s="80">
        <v>44651</v>
      </c>
      <c r="H279">
        <f>Inputs!$F$152</f>
        <v>0</v>
      </c>
      <c r="J279">
        <v>0</v>
      </c>
      <c r="K279" t="s">
        <v>2785</v>
      </c>
    </row>
    <row r="280" spans="1:11" x14ac:dyDescent="0.2">
      <c r="A280" t="s">
        <v>2389</v>
      </c>
      <c r="B280" t="s">
        <v>541</v>
      </c>
      <c r="D280">
        <v>0</v>
      </c>
      <c r="E280" s="80">
        <v>44651</v>
      </c>
      <c r="H280">
        <f>Inputs!$F$153</f>
        <v>0</v>
      </c>
      <c r="J280">
        <v>0</v>
      </c>
      <c r="K280" t="s">
        <v>2785</v>
      </c>
    </row>
    <row r="281" spans="1:11" x14ac:dyDescent="0.2">
      <c r="A281" t="s">
        <v>2389</v>
      </c>
      <c r="B281" t="s">
        <v>1089</v>
      </c>
      <c r="D281">
        <v>0</v>
      </c>
      <c r="E281" s="80">
        <v>44651</v>
      </c>
      <c r="H281">
        <f>Inputs!$F$154</f>
        <v>0</v>
      </c>
      <c r="J281">
        <v>0</v>
      </c>
      <c r="K281" t="s">
        <v>2785</v>
      </c>
    </row>
    <row r="282" spans="1:11" x14ac:dyDescent="0.2">
      <c r="A282" t="s">
        <v>2389</v>
      </c>
      <c r="B282" t="s">
        <v>1152</v>
      </c>
      <c r="D282">
        <v>0</v>
      </c>
      <c r="E282" s="80">
        <v>44651</v>
      </c>
      <c r="H282">
        <f>Inputs!$F$155</f>
        <v>0</v>
      </c>
      <c r="J282">
        <v>0</v>
      </c>
      <c r="K282" t="s">
        <v>2785</v>
      </c>
    </row>
    <row r="283" spans="1:11" x14ac:dyDescent="0.2">
      <c r="A283" t="s">
        <v>2389</v>
      </c>
      <c r="B283" t="s">
        <v>2124</v>
      </c>
      <c r="D283">
        <v>0</v>
      </c>
      <c r="E283" s="80">
        <v>44651</v>
      </c>
      <c r="H283">
        <f>Inputs!$F$156</f>
        <v>0</v>
      </c>
      <c r="J283">
        <v>0</v>
      </c>
      <c r="K283" t="s">
        <v>2785</v>
      </c>
    </row>
    <row r="284" spans="1:11" x14ac:dyDescent="0.2">
      <c r="A284" t="s">
        <v>2389</v>
      </c>
      <c r="B284" t="s">
        <v>364</v>
      </c>
      <c r="D284">
        <v>0</v>
      </c>
      <c r="E284" s="80">
        <v>44651</v>
      </c>
      <c r="H284">
        <f>Inputs!$F$157</f>
        <v>0</v>
      </c>
      <c r="J284">
        <v>0</v>
      </c>
      <c r="K284" t="s">
        <v>2785</v>
      </c>
    </row>
    <row r="285" spans="1:11" x14ac:dyDescent="0.2">
      <c r="A285" t="s">
        <v>2389</v>
      </c>
      <c r="B285" t="s">
        <v>365</v>
      </c>
      <c r="D285">
        <v>0</v>
      </c>
      <c r="E285" s="80">
        <v>44651</v>
      </c>
      <c r="H285">
        <f>Inputs!$F$158</f>
        <v>0</v>
      </c>
      <c r="J285">
        <v>0</v>
      </c>
      <c r="K285" t="s">
        <v>2785</v>
      </c>
    </row>
    <row r="286" spans="1:11" x14ac:dyDescent="0.2">
      <c r="A286" t="s">
        <v>315</v>
      </c>
      <c r="B286" t="s">
        <v>1096</v>
      </c>
      <c r="D286">
        <v>0</v>
      </c>
      <c r="E286" s="80">
        <v>44651</v>
      </c>
      <c r="H286">
        <f>Inputs!$F$160</f>
        <v>0</v>
      </c>
      <c r="J286">
        <v>0</v>
      </c>
      <c r="K286" t="s">
        <v>316</v>
      </c>
    </row>
    <row r="287" spans="1:11" x14ac:dyDescent="0.2">
      <c r="A287" t="s">
        <v>315</v>
      </c>
      <c r="B287" t="s">
        <v>891</v>
      </c>
      <c r="D287">
        <v>0</v>
      </c>
      <c r="E287" s="80">
        <v>44651</v>
      </c>
      <c r="H287">
        <f>Inputs!$F$161</f>
        <v>0</v>
      </c>
      <c r="J287">
        <v>0</v>
      </c>
      <c r="K287" t="s">
        <v>316</v>
      </c>
    </row>
    <row r="288" spans="1:11" x14ac:dyDescent="0.2">
      <c r="A288" t="s">
        <v>315</v>
      </c>
      <c r="B288" t="s">
        <v>541</v>
      </c>
      <c r="D288">
        <v>0</v>
      </c>
      <c r="E288" s="80">
        <v>44651</v>
      </c>
      <c r="H288">
        <f>Inputs!$F$162</f>
        <v>0</v>
      </c>
      <c r="J288">
        <v>0</v>
      </c>
      <c r="K288" t="s">
        <v>316</v>
      </c>
    </row>
    <row r="289" spans="1:11" x14ac:dyDescent="0.2">
      <c r="A289" t="s">
        <v>315</v>
      </c>
      <c r="B289" t="s">
        <v>1089</v>
      </c>
      <c r="D289">
        <v>0</v>
      </c>
      <c r="E289" s="80">
        <v>44651</v>
      </c>
      <c r="H289">
        <f>Inputs!$F$163</f>
        <v>0</v>
      </c>
      <c r="J289">
        <v>0</v>
      </c>
      <c r="K289" t="s">
        <v>316</v>
      </c>
    </row>
    <row r="290" spans="1:11" x14ac:dyDescent="0.2">
      <c r="A290" t="s">
        <v>315</v>
      </c>
      <c r="B290" t="s">
        <v>1152</v>
      </c>
      <c r="D290">
        <v>0</v>
      </c>
      <c r="E290" s="80">
        <v>44651</v>
      </c>
      <c r="H290">
        <f>Inputs!$F$164</f>
        <v>0</v>
      </c>
      <c r="J290">
        <v>0</v>
      </c>
      <c r="K290" t="s">
        <v>316</v>
      </c>
    </row>
    <row r="291" spans="1:11" x14ac:dyDescent="0.2">
      <c r="A291" t="s">
        <v>315</v>
      </c>
      <c r="B291" t="s">
        <v>2124</v>
      </c>
      <c r="D291">
        <v>0</v>
      </c>
      <c r="E291" s="80">
        <v>44651</v>
      </c>
      <c r="H291">
        <f>Inputs!$F$165</f>
        <v>0</v>
      </c>
      <c r="J291">
        <v>0</v>
      </c>
      <c r="K291" t="s">
        <v>316</v>
      </c>
    </row>
    <row r="292" spans="1:11" x14ac:dyDescent="0.2">
      <c r="A292" t="s">
        <v>315</v>
      </c>
      <c r="B292" t="s">
        <v>364</v>
      </c>
      <c r="D292">
        <v>0</v>
      </c>
      <c r="E292" s="80">
        <v>44651</v>
      </c>
      <c r="H292">
        <f>Inputs!$F$166</f>
        <v>0</v>
      </c>
      <c r="J292">
        <v>0</v>
      </c>
      <c r="K292" t="s">
        <v>316</v>
      </c>
    </row>
    <row r="293" spans="1:11" x14ac:dyDescent="0.2">
      <c r="A293" t="s">
        <v>315</v>
      </c>
      <c r="B293" t="s">
        <v>365</v>
      </c>
      <c r="D293">
        <v>0</v>
      </c>
      <c r="E293" s="80">
        <v>44651</v>
      </c>
      <c r="H293">
        <f>Inputs!$F$167</f>
        <v>0</v>
      </c>
      <c r="J293">
        <v>0</v>
      </c>
      <c r="K293" t="s">
        <v>316</v>
      </c>
    </row>
    <row r="294" spans="1:11" x14ac:dyDescent="0.2">
      <c r="A294" t="s">
        <v>1647</v>
      </c>
      <c r="B294" t="s">
        <v>1096</v>
      </c>
      <c r="D294">
        <v>0</v>
      </c>
      <c r="E294" s="80">
        <v>44651</v>
      </c>
      <c r="H294">
        <f>Inputs!$F$169</f>
        <v>0</v>
      </c>
      <c r="J294">
        <v>0</v>
      </c>
      <c r="K294" t="s">
        <v>1844</v>
      </c>
    </row>
    <row r="295" spans="1:11" x14ac:dyDescent="0.2">
      <c r="A295" t="s">
        <v>1647</v>
      </c>
      <c r="B295" t="s">
        <v>891</v>
      </c>
      <c r="D295">
        <v>0</v>
      </c>
      <c r="E295" s="80">
        <v>44651</v>
      </c>
      <c r="H295">
        <f>Inputs!$F$170</f>
        <v>0</v>
      </c>
      <c r="J295">
        <v>0</v>
      </c>
      <c r="K295" t="s">
        <v>1844</v>
      </c>
    </row>
    <row r="296" spans="1:11" x14ac:dyDescent="0.2">
      <c r="A296" t="s">
        <v>1647</v>
      </c>
      <c r="B296" t="s">
        <v>541</v>
      </c>
      <c r="D296">
        <v>0</v>
      </c>
      <c r="E296" s="80">
        <v>44651</v>
      </c>
      <c r="H296">
        <f>Inputs!$F$171</f>
        <v>0</v>
      </c>
      <c r="J296">
        <v>0</v>
      </c>
      <c r="K296" t="s">
        <v>1844</v>
      </c>
    </row>
    <row r="297" spans="1:11" x14ac:dyDescent="0.2">
      <c r="A297" t="s">
        <v>1647</v>
      </c>
      <c r="B297" t="s">
        <v>1089</v>
      </c>
      <c r="D297">
        <v>0</v>
      </c>
      <c r="E297" s="80">
        <v>44651</v>
      </c>
      <c r="H297">
        <f>Inputs!$F$172</f>
        <v>0</v>
      </c>
      <c r="J297">
        <v>0</v>
      </c>
      <c r="K297" t="s">
        <v>1844</v>
      </c>
    </row>
    <row r="298" spans="1:11" x14ac:dyDescent="0.2">
      <c r="A298" t="s">
        <v>1647</v>
      </c>
      <c r="B298" t="s">
        <v>1152</v>
      </c>
      <c r="D298">
        <v>0</v>
      </c>
      <c r="E298" s="80">
        <v>44651</v>
      </c>
      <c r="H298">
        <f>Inputs!$F$173</f>
        <v>0</v>
      </c>
      <c r="J298">
        <v>0</v>
      </c>
      <c r="K298" t="s">
        <v>1844</v>
      </c>
    </row>
    <row r="299" spans="1:11" x14ac:dyDescent="0.2">
      <c r="A299" t="s">
        <v>1647</v>
      </c>
      <c r="B299" t="s">
        <v>2124</v>
      </c>
      <c r="D299">
        <v>0</v>
      </c>
      <c r="E299" s="80">
        <v>44651</v>
      </c>
      <c r="H299">
        <f>Inputs!$F$174</f>
        <v>0</v>
      </c>
      <c r="J299">
        <v>0</v>
      </c>
      <c r="K299" t="s">
        <v>1844</v>
      </c>
    </row>
    <row r="300" spans="1:11" x14ac:dyDescent="0.2">
      <c r="A300" t="s">
        <v>1647</v>
      </c>
      <c r="B300" t="s">
        <v>364</v>
      </c>
      <c r="D300">
        <v>0</v>
      </c>
      <c r="E300" s="80">
        <v>44651</v>
      </c>
      <c r="H300">
        <f>Inputs!$F$175</f>
        <v>0</v>
      </c>
      <c r="J300">
        <v>0</v>
      </c>
      <c r="K300" t="s">
        <v>1844</v>
      </c>
    </row>
    <row r="301" spans="1:11" x14ac:dyDescent="0.2">
      <c r="A301" t="s">
        <v>1647</v>
      </c>
      <c r="B301" t="s">
        <v>365</v>
      </c>
      <c r="D301">
        <v>0</v>
      </c>
      <c r="E301" s="80">
        <v>44651</v>
      </c>
      <c r="H301">
        <f>Inputs!$F$176</f>
        <v>0</v>
      </c>
      <c r="J301">
        <v>0</v>
      </c>
      <c r="K301" t="s">
        <v>1844</v>
      </c>
    </row>
    <row r="302" spans="1:11" x14ac:dyDescent="0.2">
      <c r="A302" t="s">
        <v>143</v>
      </c>
      <c r="B302" t="s">
        <v>1096</v>
      </c>
      <c r="D302">
        <v>0</v>
      </c>
      <c r="E302" s="80">
        <v>44651</v>
      </c>
      <c r="H302">
        <f>Inputs!$F$178</f>
        <v>0</v>
      </c>
      <c r="J302">
        <v>0</v>
      </c>
      <c r="K302" t="s">
        <v>1446</v>
      </c>
    </row>
    <row r="303" spans="1:11" x14ac:dyDescent="0.2">
      <c r="A303" t="s">
        <v>143</v>
      </c>
      <c r="B303" t="s">
        <v>891</v>
      </c>
      <c r="D303">
        <v>0</v>
      </c>
      <c r="E303" s="80">
        <v>44651</v>
      </c>
      <c r="H303">
        <f>Inputs!$F$179</f>
        <v>0</v>
      </c>
      <c r="J303">
        <v>0</v>
      </c>
      <c r="K303" t="s">
        <v>1446</v>
      </c>
    </row>
    <row r="304" spans="1:11" x14ac:dyDescent="0.2">
      <c r="A304" t="s">
        <v>143</v>
      </c>
      <c r="B304" t="s">
        <v>541</v>
      </c>
      <c r="D304">
        <v>0</v>
      </c>
      <c r="E304" s="80">
        <v>44651</v>
      </c>
      <c r="H304">
        <f>Inputs!$F$180</f>
        <v>0</v>
      </c>
      <c r="J304">
        <v>0</v>
      </c>
      <c r="K304" t="s">
        <v>1446</v>
      </c>
    </row>
    <row r="305" spans="1:11" x14ac:dyDescent="0.2">
      <c r="A305" t="s">
        <v>143</v>
      </c>
      <c r="B305" t="s">
        <v>1089</v>
      </c>
      <c r="D305">
        <v>0</v>
      </c>
      <c r="E305" s="80">
        <v>44651</v>
      </c>
      <c r="H305">
        <f>Inputs!$F$181</f>
        <v>0</v>
      </c>
      <c r="J305">
        <v>0</v>
      </c>
      <c r="K305" t="s">
        <v>1446</v>
      </c>
    </row>
    <row r="306" spans="1:11" x14ac:dyDescent="0.2">
      <c r="A306" t="s">
        <v>143</v>
      </c>
      <c r="B306" t="s">
        <v>1152</v>
      </c>
      <c r="D306">
        <v>0</v>
      </c>
      <c r="E306" s="80">
        <v>44651</v>
      </c>
      <c r="H306">
        <f>Inputs!$F$182</f>
        <v>0</v>
      </c>
      <c r="J306">
        <v>0</v>
      </c>
      <c r="K306" t="s">
        <v>1446</v>
      </c>
    </row>
    <row r="307" spans="1:11" x14ac:dyDescent="0.2">
      <c r="A307" t="s">
        <v>143</v>
      </c>
      <c r="B307" t="s">
        <v>2124</v>
      </c>
      <c r="D307">
        <v>0</v>
      </c>
      <c r="E307" s="80">
        <v>44651</v>
      </c>
      <c r="H307">
        <f>Inputs!$F$183</f>
        <v>0</v>
      </c>
      <c r="J307">
        <v>0</v>
      </c>
      <c r="K307" t="s">
        <v>1446</v>
      </c>
    </row>
    <row r="308" spans="1:11" x14ac:dyDescent="0.2">
      <c r="A308" t="s">
        <v>143</v>
      </c>
      <c r="B308" t="s">
        <v>364</v>
      </c>
      <c r="D308">
        <v>0</v>
      </c>
      <c r="E308" s="80">
        <v>44651</v>
      </c>
      <c r="H308">
        <f>Inputs!$F$184</f>
        <v>0</v>
      </c>
      <c r="J308">
        <v>0</v>
      </c>
      <c r="K308" t="s">
        <v>1446</v>
      </c>
    </row>
    <row r="309" spans="1:11" x14ac:dyDescent="0.2">
      <c r="A309" t="s">
        <v>143</v>
      </c>
      <c r="B309" t="s">
        <v>365</v>
      </c>
      <c r="D309">
        <v>0</v>
      </c>
      <c r="E309" s="80">
        <v>44651</v>
      </c>
      <c r="H309">
        <f>Inputs!$F$185</f>
        <v>0</v>
      </c>
      <c r="J309">
        <v>0</v>
      </c>
      <c r="K309" t="s">
        <v>1446</v>
      </c>
    </row>
    <row r="310" spans="1:11" x14ac:dyDescent="0.2">
      <c r="A310" t="s">
        <v>1648</v>
      </c>
      <c r="B310" t="s">
        <v>1096</v>
      </c>
      <c r="D310">
        <v>0</v>
      </c>
      <c r="E310" s="80">
        <v>44651</v>
      </c>
      <c r="H310">
        <f>Inputs!$F$187</f>
        <v>0</v>
      </c>
      <c r="J310">
        <v>0</v>
      </c>
      <c r="K310" t="s">
        <v>2585</v>
      </c>
    </row>
    <row r="311" spans="1:11" x14ac:dyDescent="0.2">
      <c r="A311" t="s">
        <v>1648</v>
      </c>
      <c r="B311" t="s">
        <v>891</v>
      </c>
      <c r="D311">
        <v>0</v>
      </c>
      <c r="E311" s="80">
        <v>44651</v>
      </c>
      <c r="H311">
        <f>Inputs!$F$188</f>
        <v>0</v>
      </c>
      <c r="J311">
        <v>0</v>
      </c>
      <c r="K311" t="s">
        <v>2585</v>
      </c>
    </row>
    <row r="312" spans="1:11" x14ac:dyDescent="0.2">
      <c r="A312" t="s">
        <v>1648</v>
      </c>
      <c r="B312" t="s">
        <v>541</v>
      </c>
      <c r="D312">
        <v>0</v>
      </c>
      <c r="E312" s="80">
        <v>44651</v>
      </c>
      <c r="H312">
        <f>Inputs!$F$189</f>
        <v>0</v>
      </c>
      <c r="J312">
        <v>0</v>
      </c>
      <c r="K312" t="s">
        <v>2585</v>
      </c>
    </row>
    <row r="313" spans="1:11" x14ac:dyDescent="0.2">
      <c r="A313" t="s">
        <v>1648</v>
      </c>
      <c r="B313" t="s">
        <v>1089</v>
      </c>
      <c r="D313">
        <v>0</v>
      </c>
      <c r="E313" s="80">
        <v>44651</v>
      </c>
      <c r="H313">
        <f>Inputs!$F$190</f>
        <v>0</v>
      </c>
      <c r="J313">
        <v>0</v>
      </c>
      <c r="K313" t="s">
        <v>2585</v>
      </c>
    </row>
    <row r="314" spans="1:11" x14ac:dyDescent="0.2">
      <c r="A314" t="s">
        <v>1648</v>
      </c>
      <c r="B314" t="s">
        <v>1152</v>
      </c>
      <c r="D314">
        <v>0</v>
      </c>
      <c r="E314" s="80">
        <v>44651</v>
      </c>
      <c r="H314">
        <f>Inputs!$F$191</f>
        <v>0</v>
      </c>
      <c r="J314">
        <v>0</v>
      </c>
      <c r="K314" t="s">
        <v>2585</v>
      </c>
    </row>
    <row r="315" spans="1:11" x14ac:dyDescent="0.2">
      <c r="A315" t="s">
        <v>1648</v>
      </c>
      <c r="B315" t="s">
        <v>2124</v>
      </c>
      <c r="D315">
        <v>0</v>
      </c>
      <c r="E315" s="80">
        <v>44651</v>
      </c>
      <c r="H315">
        <f>Inputs!$F$192</f>
        <v>0</v>
      </c>
      <c r="J315">
        <v>0</v>
      </c>
      <c r="K315" t="s">
        <v>2585</v>
      </c>
    </row>
    <row r="316" spans="1:11" x14ac:dyDescent="0.2">
      <c r="A316" t="s">
        <v>1648</v>
      </c>
      <c r="B316" t="s">
        <v>364</v>
      </c>
      <c r="D316">
        <v>0</v>
      </c>
      <c r="E316" s="80">
        <v>44651</v>
      </c>
      <c r="H316">
        <f>Inputs!$F$193</f>
        <v>0</v>
      </c>
      <c r="J316">
        <v>0</v>
      </c>
      <c r="K316" t="s">
        <v>2585</v>
      </c>
    </row>
    <row r="317" spans="1:11" x14ac:dyDescent="0.2">
      <c r="A317" t="s">
        <v>1648</v>
      </c>
      <c r="B317" t="s">
        <v>365</v>
      </c>
      <c r="D317">
        <v>0</v>
      </c>
      <c r="E317" s="80">
        <v>44651</v>
      </c>
      <c r="H317">
        <f>Inputs!$F$194</f>
        <v>0</v>
      </c>
      <c r="J317">
        <v>0</v>
      </c>
      <c r="K317" t="s">
        <v>2585</v>
      </c>
    </row>
    <row r="318" spans="1:11" x14ac:dyDescent="0.2">
      <c r="A318" t="s">
        <v>835</v>
      </c>
      <c r="B318" t="s">
        <v>1096</v>
      </c>
      <c r="D318">
        <v>0</v>
      </c>
      <c r="E318" s="80">
        <v>44651</v>
      </c>
      <c r="H318">
        <f>Inputs!$F$196</f>
        <v>0</v>
      </c>
      <c r="J318">
        <v>0</v>
      </c>
      <c r="K318" t="s">
        <v>317</v>
      </c>
    </row>
    <row r="319" spans="1:11" x14ac:dyDescent="0.2">
      <c r="A319" t="s">
        <v>835</v>
      </c>
      <c r="B319" t="s">
        <v>891</v>
      </c>
      <c r="D319">
        <v>0</v>
      </c>
      <c r="E319" s="80">
        <v>44651</v>
      </c>
      <c r="H319">
        <f>Inputs!$F$197</f>
        <v>0</v>
      </c>
      <c r="J319">
        <v>0</v>
      </c>
      <c r="K319" t="s">
        <v>317</v>
      </c>
    </row>
    <row r="320" spans="1:11" x14ac:dyDescent="0.2">
      <c r="A320" t="s">
        <v>835</v>
      </c>
      <c r="B320" t="s">
        <v>541</v>
      </c>
      <c r="D320">
        <v>0</v>
      </c>
      <c r="E320" s="80">
        <v>44651</v>
      </c>
      <c r="H320">
        <f>Inputs!$F$198</f>
        <v>0</v>
      </c>
      <c r="J320">
        <v>0</v>
      </c>
      <c r="K320" t="s">
        <v>317</v>
      </c>
    </row>
    <row r="321" spans="1:11" x14ac:dyDescent="0.2">
      <c r="A321" t="s">
        <v>835</v>
      </c>
      <c r="B321" t="s">
        <v>1089</v>
      </c>
      <c r="D321">
        <v>0</v>
      </c>
      <c r="E321" s="80">
        <v>44651</v>
      </c>
      <c r="H321">
        <f>Inputs!$F$199</f>
        <v>0</v>
      </c>
      <c r="J321">
        <v>0</v>
      </c>
      <c r="K321" t="s">
        <v>317</v>
      </c>
    </row>
    <row r="322" spans="1:11" x14ac:dyDescent="0.2">
      <c r="A322" t="s">
        <v>835</v>
      </c>
      <c r="B322" t="s">
        <v>1152</v>
      </c>
      <c r="D322">
        <v>0</v>
      </c>
      <c r="E322" s="80">
        <v>44651</v>
      </c>
      <c r="H322">
        <f>Inputs!$F$200</f>
        <v>0</v>
      </c>
      <c r="J322">
        <v>0</v>
      </c>
      <c r="K322" t="s">
        <v>317</v>
      </c>
    </row>
    <row r="323" spans="1:11" x14ac:dyDescent="0.2">
      <c r="A323" t="s">
        <v>835</v>
      </c>
      <c r="B323" t="s">
        <v>2124</v>
      </c>
      <c r="D323">
        <v>0</v>
      </c>
      <c r="E323" s="80">
        <v>44651</v>
      </c>
      <c r="H323">
        <f>Inputs!$F$201</f>
        <v>0</v>
      </c>
      <c r="J323">
        <v>0</v>
      </c>
      <c r="K323" t="s">
        <v>317</v>
      </c>
    </row>
    <row r="324" spans="1:11" x14ac:dyDescent="0.2">
      <c r="A324" t="s">
        <v>835</v>
      </c>
      <c r="B324" t="s">
        <v>364</v>
      </c>
      <c r="D324">
        <v>0</v>
      </c>
      <c r="E324" s="80">
        <v>44651</v>
      </c>
      <c r="H324">
        <f>Inputs!$F$202</f>
        <v>0</v>
      </c>
      <c r="J324">
        <v>0</v>
      </c>
      <c r="K324" t="s">
        <v>317</v>
      </c>
    </row>
    <row r="325" spans="1:11" x14ac:dyDescent="0.2">
      <c r="A325" t="s">
        <v>835</v>
      </c>
      <c r="B325" t="s">
        <v>365</v>
      </c>
      <c r="D325">
        <v>0</v>
      </c>
      <c r="E325" s="80">
        <v>44651</v>
      </c>
      <c r="H325">
        <f>Inputs!$F$203</f>
        <v>0</v>
      </c>
      <c r="J325">
        <v>0</v>
      </c>
      <c r="K325" t="s">
        <v>317</v>
      </c>
    </row>
    <row r="326" spans="1:11" x14ac:dyDescent="0.2">
      <c r="A326" t="s">
        <v>3082</v>
      </c>
      <c r="B326" t="s">
        <v>1096</v>
      </c>
      <c r="D326">
        <v>0</v>
      </c>
      <c r="E326" s="80">
        <v>44651</v>
      </c>
      <c r="H326">
        <f>Inputs!$F$205</f>
        <v>0</v>
      </c>
      <c r="J326">
        <v>0</v>
      </c>
      <c r="K326" t="s">
        <v>3083</v>
      </c>
    </row>
    <row r="327" spans="1:11" x14ac:dyDescent="0.2">
      <c r="A327" t="s">
        <v>3082</v>
      </c>
      <c r="B327" t="s">
        <v>891</v>
      </c>
      <c r="D327">
        <v>0</v>
      </c>
      <c r="E327" s="80">
        <v>44651</v>
      </c>
      <c r="H327">
        <f>Inputs!$F$206</f>
        <v>0</v>
      </c>
      <c r="J327">
        <v>0</v>
      </c>
      <c r="K327" t="s">
        <v>3083</v>
      </c>
    </row>
    <row r="328" spans="1:11" x14ac:dyDescent="0.2">
      <c r="A328" t="s">
        <v>3082</v>
      </c>
      <c r="B328" t="s">
        <v>541</v>
      </c>
      <c r="D328">
        <v>0</v>
      </c>
      <c r="E328" s="80">
        <v>44651</v>
      </c>
      <c r="H328">
        <f>Inputs!$F$207</f>
        <v>0</v>
      </c>
      <c r="J328">
        <v>0</v>
      </c>
      <c r="K328" t="s">
        <v>3083</v>
      </c>
    </row>
    <row r="329" spans="1:11" x14ac:dyDescent="0.2">
      <c r="A329" t="s">
        <v>3082</v>
      </c>
      <c r="B329" t="s">
        <v>1089</v>
      </c>
      <c r="D329">
        <v>0</v>
      </c>
      <c r="E329" s="80">
        <v>44651</v>
      </c>
      <c r="H329">
        <f>Inputs!$F$208</f>
        <v>0</v>
      </c>
      <c r="J329">
        <v>0</v>
      </c>
      <c r="K329" t="s">
        <v>3083</v>
      </c>
    </row>
    <row r="330" spans="1:11" x14ac:dyDescent="0.2">
      <c r="A330" t="s">
        <v>3082</v>
      </c>
      <c r="B330" t="s">
        <v>1152</v>
      </c>
      <c r="D330">
        <v>0</v>
      </c>
      <c r="E330" s="80">
        <v>44651</v>
      </c>
      <c r="H330">
        <f>Inputs!$F$209</f>
        <v>0</v>
      </c>
      <c r="J330">
        <v>0</v>
      </c>
      <c r="K330" t="s">
        <v>3083</v>
      </c>
    </row>
    <row r="331" spans="1:11" x14ac:dyDescent="0.2">
      <c r="A331" t="s">
        <v>3082</v>
      </c>
      <c r="B331" t="s">
        <v>2124</v>
      </c>
      <c r="D331">
        <v>0</v>
      </c>
      <c r="E331" s="80">
        <v>44651</v>
      </c>
      <c r="H331">
        <f>Inputs!$F$210</f>
        <v>0</v>
      </c>
      <c r="J331">
        <v>0</v>
      </c>
      <c r="K331" t="s">
        <v>3083</v>
      </c>
    </row>
    <row r="332" spans="1:11" x14ac:dyDescent="0.2">
      <c r="A332" t="s">
        <v>3082</v>
      </c>
      <c r="B332" t="s">
        <v>364</v>
      </c>
      <c r="D332">
        <v>0</v>
      </c>
      <c r="E332" s="80">
        <v>44651</v>
      </c>
      <c r="H332">
        <f>Inputs!$F$211</f>
        <v>0</v>
      </c>
      <c r="J332">
        <v>0</v>
      </c>
      <c r="K332" t="s">
        <v>3083</v>
      </c>
    </row>
    <row r="333" spans="1:11" x14ac:dyDescent="0.2">
      <c r="A333" t="s">
        <v>3082</v>
      </c>
      <c r="B333" t="s">
        <v>365</v>
      </c>
      <c r="D333">
        <v>0</v>
      </c>
      <c r="E333" s="80">
        <v>44651</v>
      </c>
      <c r="H333">
        <f>Inputs!$F$212</f>
        <v>0</v>
      </c>
      <c r="J333">
        <v>0</v>
      </c>
      <c r="K333" t="s">
        <v>3083</v>
      </c>
    </row>
    <row r="334" spans="1:11" x14ac:dyDescent="0.2">
      <c r="A334" t="s">
        <v>1242</v>
      </c>
      <c r="B334" t="s">
        <v>1096</v>
      </c>
      <c r="D334">
        <v>0</v>
      </c>
      <c r="E334" s="80">
        <v>44651</v>
      </c>
      <c r="H334">
        <f>Inputs!$F$214</f>
        <v>0</v>
      </c>
      <c r="J334">
        <v>0</v>
      </c>
      <c r="K334" t="s">
        <v>1243</v>
      </c>
    </row>
    <row r="335" spans="1:11" x14ac:dyDescent="0.2">
      <c r="A335" t="s">
        <v>1242</v>
      </c>
      <c r="B335" t="s">
        <v>891</v>
      </c>
      <c r="D335">
        <v>0</v>
      </c>
      <c r="E335" s="80">
        <v>44651</v>
      </c>
      <c r="H335">
        <f>Inputs!$F$215</f>
        <v>0</v>
      </c>
      <c r="J335">
        <v>0</v>
      </c>
      <c r="K335" t="s">
        <v>1243</v>
      </c>
    </row>
    <row r="336" spans="1:11" x14ac:dyDescent="0.2">
      <c r="A336" t="s">
        <v>1242</v>
      </c>
      <c r="B336" t="s">
        <v>541</v>
      </c>
      <c r="D336">
        <v>0</v>
      </c>
      <c r="E336" s="80">
        <v>44651</v>
      </c>
      <c r="H336">
        <f>Inputs!$F$216</f>
        <v>0</v>
      </c>
      <c r="J336">
        <v>0</v>
      </c>
      <c r="K336" t="s">
        <v>1243</v>
      </c>
    </row>
    <row r="337" spans="1:11" x14ac:dyDescent="0.2">
      <c r="A337" t="s">
        <v>1242</v>
      </c>
      <c r="B337" t="s">
        <v>1089</v>
      </c>
      <c r="D337">
        <v>0</v>
      </c>
      <c r="E337" s="80">
        <v>44651</v>
      </c>
      <c r="H337">
        <f>Inputs!$F$217</f>
        <v>0</v>
      </c>
      <c r="J337">
        <v>0</v>
      </c>
      <c r="K337" t="s">
        <v>1243</v>
      </c>
    </row>
    <row r="338" spans="1:11" x14ac:dyDescent="0.2">
      <c r="A338" t="s">
        <v>1242</v>
      </c>
      <c r="B338" t="s">
        <v>1152</v>
      </c>
      <c r="D338">
        <v>0</v>
      </c>
      <c r="E338" s="80">
        <v>44651</v>
      </c>
      <c r="H338">
        <f>Inputs!$F$218</f>
        <v>0</v>
      </c>
      <c r="J338">
        <v>0</v>
      </c>
      <c r="K338" t="s">
        <v>1243</v>
      </c>
    </row>
    <row r="339" spans="1:11" x14ac:dyDescent="0.2">
      <c r="A339" t="s">
        <v>1242</v>
      </c>
      <c r="B339" t="s">
        <v>2124</v>
      </c>
      <c r="D339">
        <v>0</v>
      </c>
      <c r="E339" s="80">
        <v>44651</v>
      </c>
      <c r="H339">
        <f>Inputs!$F$219</f>
        <v>0</v>
      </c>
      <c r="J339">
        <v>0</v>
      </c>
      <c r="K339" t="s">
        <v>1243</v>
      </c>
    </row>
    <row r="340" spans="1:11" x14ac:dyDescent="0.2">
      <c r="A340" t="s">
        <v>1242</v>
      </c>
      <c r="B340" t="s">
        <v>364</v>
      </c>
      <c r="D340">
        <v>0</v>
      </c>
      <c r="E340" s="80">
        <v>44651</v>
      </c>
      <c r="H340">
        <f>Inputs!$F$220</f>
        <v>0</v>
      </c>
      <c r="J340">
        <v>0</v>
      </c>
      <c r="K340" t="s">
        <v>1243</v>
      </c>
    </row>
    <row r="341" spans="1:11" x14ac:dyDescent="0.2">
      <c r="A341" t="s">
        <v>1242</v>
      </c>
      <c r="B341" t="s">
        <v>365</v>
      </c>
      <c r="D341">
        <v>0</v>
      </c>
      <c r="E341" s="80">
        <v>44651</v>
      </c>
      <c r="H341">
        <f>Inputs!$F$221</f>
        <v>0</v>
      </c>
      <c r="J341">
        <v>0</v>
      </c>
      <c r="K341" t="s">
        <v>1243</v>
      </c>
    </row>
    <row r="342" spans="1:11" x14ac:dyDescent="0.2">
      <c r="A342" t="s">
        <v>1244</v>
      </c>
      <c r="B342" t="s">
        <v>1096</v>
      </c>
      <c r="D342">
        <v>0</v>
      </c>
      <c r="E342" s="80">
        <v>44651</v>
      </c>
      <c r="H342">
        <f>Inputs!$F$223</f>
        <v>0</v>
      </c>
      <c r="J342">
        <v>0</v>
      </c>
      <c r="K342" t="s">
        <v>1845</v>
      </c>
    </row>
    <row r="343" spans="1:11" x14ac:dyDescent="0.2">
      <c r="A343" t="s">
        <v>1244</v>
      </c>
      <c r="B343" t="s">
        <v>891</v>
      </c>
      <c r="D343">
        <v>0</v>
      </c>
      <c r="E343" s="80">
        <v>44651</v>
      </c>
      <c r="H343">
        <f>Inputs!$F$224</f>
        <v>0</v>
      </c>
      <c r="J343">
        <v>0</v>
      </c>
      <c r="K343" t="s">
        <v>1845</v>
      </c>
    </row>
    <row r="344" spans="1:11" x14ac:dyDescent="0.2">
      <c r="A344" t="s">
        <v>1244</v>
      </c>
      <c r="B344" t="s">
        <v>541</v>
      </c>
      <c r="D344">
        <v>0</v>
      </c>
      <c r="E344" s="80">
        <v>44651</v>
      </c>
      <c r="H344">
        <f>Inputs!$F$225</f>
        <v>0</v>
      </c>
      <c r="J344">
        <v>0</v>
      </c>
      <c r="K344" t="s">
        <v>1845</v>
      </c>
    </row>
    <row r="345" spans="1:11" x14ac:dyDescent="0.2">
      <c r="A345" t="s">
        <v>1244</v>
      </c>
      <c r="B345" t="s">
        <v>1089</v>
      </c>
      <c r="D345">
        <v>0</v>
      </c>
      <c r="E345" s="80">
        <v>44651</v>
      </c>
      <c r="H345">
        <f>Inputs!$F$226</f>
        <v>0</v>
      </c>
      <c r="J345">
        <v>0</v>
      </c>
      <c r="K345" t="s">
        <v>1845</v>
      </c>
    </row>
    <row r="346" spans="1:11" x14ac:dyDescent="0.2">
      <c r="A346" t="s">
        <v>1244</v>
      </c>
      <c r="B346" t="s">
        <v>1152</v>
      </c>
      <c r="D346">
        <v>0</v>
      </c>
      <c r="E346" s="80">
        <v>44651</v>
      </c>
      <c r="H346">
        <f>Inputs!$F$227</f>
        <v>0</v>
      </c>
      <c r="J346">
        <v>0</v>
      </c>
      <c r="K346" t="s">
        <v>1845</v>
      </c>
    </row>
    <row r="347" spans="1:11" x14ac:dyDescent="0.2">
      <c r="A347" t="s">
        <v>1244</v>
      </c>
      <c r="B347" t="s">
        <v>2124</v>
      </c>
      <c r="D347">
        <v>0</v>
      </c>
      <c r="E347" s="80">
        <v>44651</v>
      </c>
      <c r="H347">
        <f>Inputs!$F$228</f>
        <v>0</v>
      </c>
      <c r="J347">
        <v>0</v>
      </c>
      <c r="K347" t="s">
        <v>1845</v>
      </c>
    </row>
    <row r="348" spans="1:11" x14ac:dyDescent="0.2">
      <c r="A348" t="s">
        <v>1244</v>
      </c>
      <c r="B348" t="s">
        <v>364</v>
      </c>
      <c r="D348">
        <v>0</v>
      </c>
      <c r="E348" s="80">
        <v>44651</v>
      </c>
      <c r="H348">
        <f>Inputs!$F$229</f>
        <v>0</v>
      </c>
      <c r="J348">
        <v>0</v>
      </c>
      <c r="K348" t="s">
        <v>1845</v>
      </c>
    </row>
    <row r="349" spans="1:11" x14ac:dyDescent="0.2">
      <c r="A349" t="s">
        <v>1244</v>
      </c>
      <c r="B349" t="s">
        <v>365</v>
      </c>
      <c r="D349">
        <v>0</v>
      </c>
      <c r="E349" s="80">
        <v>44651</v>
      </c>
      <c r="H349">
        <f>Inputs!$F$230</f>
        <v>0</v>
      </c>
      <c r="J349">
        <v>0</v>
      </c>
      <c r="K349" t="s">
        <v>1845</v>
      </c>
    </row>
    <row r="350" spans="1:11" x14ac:dyDescent="0.2">
      <c r="A350" t="s">
        <v>491</v>
      </c>
      <c r="B350" t="s">
        <v>1096</v>
      </c>
      <c r="D350">
        <v>0</v>
      </c>
      <c r="E350" s="80">
        <v>44651</v>
      </c>
      <c r="H350">
        <f>Inputs!$F$232</f>
        <v>0</v>
      </c>
      <c r="J350">
        <v>0</v>
      </c>
      <c r="K350" t="s">
        <v>1649</v>
      </c>
    </row>
    <row r="351" spans="1:11" x14ac:dyDescent="0.2">
      <c r="A351" t="s">
        <v>491</v>
      </c>
      <c r="B351" t="s">
        <v>891</v>
      </c>
      <c r="D351">
        <v>0</v>
      </c>
      <c r="E351" s="80">
        <v>44651</v>
      </c>
      <c r="H351">
        <f>Inputs!$F$233</f>
        <v>0</v>
      </c>
      <c r="J351">
        <v>0</v>
      </c>
      <c r="K351" t="s">
        <v>1649</v>
      </c>
    </row>
    <row r="352" spans="1:11" x14ac:dyDescent="0.2">
      <c r="A352" t="s">
        <v>491</v>
      </c>
      <c r="B352" t="s">
        <v>541</v>
      </c>
      <c r="D352">
        <v>0</v>
      </c>
      <c r="E352" s="80">
        <v>44651</v>
      </c>
      <c r="H352">
        <f>Inputs!$F$234</f>
        <v>0</v>
      </c>
      <c r="J352">
        <v>0</v>
      </c>
      <c r="K352" t="s">
        <v>1649</v>
      </c>
    </row>
    <row r="353" spans="1:11" x14ac:dyDescent="0.2">
      <c r="A353" t="s">
        <v>491</v>
      </c>
      <c r="B353" t="s">
        <v>1089</v>
      </c>
      <c r="D353">
        <v>0</v>
      </c>
      <c r="E353" s="80">
        <v>44651</v>
      </c>
      <c r="H353">
        <f>Inputs!$F$235</f>
        <v>0</v>
      </c>
      <c r="J353">
        <v>0</v>
      </c>
      <c r="K353" t="s">
        <v>1649</v>
      </c>
    </row>
    <row r="354" spans="1:11" x14ac:dyDescent="0.2">
      <c r="A354" t="s">
        <v>491</v>
      </c>
      <c r="B354" t="s">
        <v>1152</v>
      </c>
      <c r="D354">
        <v>0</v>
      </c>
      <c r="E354" s="80">
        <v>44651</v>
      </c>
      <c r="H354">
        <f>Inputs!$F$236</f>
        <v>0</v>
      </c>
      <c r="J354">
        <v>0</v>
      </c>
      <c r="K354" t="s">
        <v>1649</v>
      </c>
    </row>
    <row r="355" spans="1:11" x14ac:dyDescent="0.2">
      <c r="A355" t="s">
        <v>491</v>
      </c>
      <c r="B355" t="s">
        <v>2124</v>
      </c>
      <c r="D355">
        <v>0</v>
      </c>
      <c r="E355" s="80">
        <v>44651</v>
      </c>
      <c r="H355">
        <f>Inputs!$F$237</f>
        <v>0</v>
      </c>
      <c r="J355">
        <v>0</v>
      </c>
      <c r="K355" t="s">
        <v>1649</v>
      </c>
    </row>
    <row r="356" spans="1:11" x14ac:dyDescent="0.2">
      <c r="A356" t="s">
        <v>491</v>
      </c>
      <c r="B356" t="s">
        <v>364</v>
      </c>
      <c r="D356">
        <v>0</v>
      </c>
      <c r="E356" s="80">
        <v>44651</v>
      </c>
      <c r="H356">
        <f>Inputs!$F$238</f>
        <v>0</v>
      </c>
      <c r="J356">
        <v>0</v>
      </c>
      <c r="K356" t="s">
        <v>1649</v>
      </c>
    </row>
    <row r="357" spans="1:11" x14ac:dyDescent="0.2">
      <c r="A357" t="s">
        <v>491</v>
      </c>
      <c r="B357" t="s">
        <v>365</v>
      </c>
      <c r="D357">
        <v>0</v>
      </c>
      <c r="E357" s="80">
        <v>44651</v>
      </c>
      <c r="H357">
        <f>Inputs!$F$239</f>
        <v>0</v>
      </c>
      <c r="J357">
        <v>0</v>
      </c>
      <c r="K357" t="s">
        <v>1649</v>
      </c>
    </row>
    <row r="358" spans="1:11" x14ac:dyDescent="0.2">
      <c r="A358" t="s">
        <v>144</v>
      </c>
      <c r="B358" t="s">
        <v>1096</v>
      </c>
      <c r="D358">
        <v>0</v>
      </c>
      <c r="E358" s="80">
        <v>44651</v>
      </c>
      <c r="H358">
        <f>Inputs!$F$241</f>
        <v>0</v>
      </c>
      <c r="J358">
        <v>0</v>
      </c>
      <c r="K358" t="s">
        <v>492</v>
      </c>
    </row>
    <row r="359" spans="1:11" x14ac:dyDescent="0.2">
      <c r="A359" t="s">
        <v>144</v>
      </c>
      <c r="B359" t="s">
        <v>891</v>
      </c>
      <c r="D359">
        <v>0</v>
      </c>
      <c r="E359" s="80">
        <v>44651</v>
      </c>
      <c r="H359">
        <f>Inputs!$F$242</f>
        <v>0</v>
      </c>
      <c r="J359">
        <v>0</v>
      </c>
      <c r="K359" t="s">
        <v>492</v>
      </c>
    </row>
    <row r="360" spans="1:11" x14ac:dyDescent="0.2">
      <c r="A360" t="s">
        <v>144</v>
      </c>
      <c r="B360" t="s">
        <v>541</v>
      </c>
      <c r="D360">
        <v>0</v>
      </c>
      <c r="E360" s="80">
        <v>44651</v>
      </c>
      <c r="H360">
        <f>Inputs!$F$243</f>
        <v>0</v>
      </c>
      <c r="J360">
        <v>0</v>
      </c>
      <c r="K360" t="s">
        <v>492</v>
      </c>
    </row>
    <row r="361" spans="1:11" x14ac:dyDescent="0.2">
      <c r="A361" t="s">
        <v>144</v>
      </c>
      <c r="B361" t="s">
        <v>1089</v>
      </c>
      <c r="D361">
        <v>0</v>
      </c>
      <c r="E361" s="80">
        <v>44651</v>
      </c>
      <c r="H361">
        <f>Inputs!$F$244</f>
        <v>0</v>
      </c>
      <c r="J361">
        <v>0</v>
      </c>
      <c r="K361" t="s">
        <v>492</v>
      </c>
    </row>
    <row r="362" spans="1:11" x14ac:dyDescent="0.2">
      <c r="A362" t="s">
        <v>144</v>
      </c>
      <c r="B362" t="s">
        <v>1152</v>
      </c>
      <c r="D362">
        <v>0</v>
      </c>
      <c r="E362" s="80">
        <v>44651</v>
      </c>
      <c r="H362">
        <f>Inputs!$F$245</f>
        <v>0</v>
      </c>
      <c r="J362">
        <v>0</v>
      </c>
      <c r="K362" t="s">
        <v>492</v>
      </c>
    </row>
    <row r="363" spans="1:11" x14ac:dyDescent="0.2">
      <c r="A363" t="s">
        <v>144</v>
      </c>
      <c r="B363" t="s">
        <v>2124</v>
      </c>
      <c r="D363">
        <v>0</v>
      </c>
      <c r="E363" s="80">
        <v>44651</v>
      </c>
      <c r="H363">
        <f>Inputs!$F$246</f>
        <v>0</v>
      </c>
      <c r="J363">
        <v>0</v>
      </c>
      <c r="K363" t="s">
        <v>492</v>
      </c>
    </row>
    <row r="364" spans="1:11" x14ac:dyDescent="0.2">
      <c r="A364" t="s">
        <v>144</v>
      </c>
      <c r="B364" t="s">
        <v>364</v>
      </c>
      <c r="D364">
        <v>0</v>
      </c>
      <c r="E364" s="80">
        <v>44651</v>
      </c>
      <c r="H364">
        <f>Inputs!$F$247</f>
        <v>0</v>
      </c>
      <c r="J364">
        <v>0</v>
      </c>
      <c r="K364" t="s">
        <v>492</v>
      </c>
    </row>
    <row r="365" spans="1:11" x14ac:dyDescent="0.2">
      <c r="A365" t="s">
        <v>144</v>
      </c>
      <c r="B365" t="s">
        <v>365</v>
      </c>
      <c r="D365">
        <v>0</v>
      </c>
      <c r="E365" s="80">
        <v>44651</v>
      </c>
      <c r="H365">
        <f>Inputs!$F$248</f>
        <v>0</v>
      </c>
      <c r="J365">
        <v>0</v>
      </c>
      <c r="K365" t="s">
        <v>492</v>
      </c>
    </row>
    <row r="366" spans="1:11" x14ac:dyDescent="0.2">
      <c r="A366" t="s">
        <v>2971</v>
      </c>
      <c r="B366" t="s">
        <v>1096</v>
      </c>
      <c r="D366">
        <v>0</v>
      </c>
      <c r="E366" s="80">
        <v>44651</v>
      </c>
      <c r="H366">
        <f>Inputs!$F$250</f>
        <v>0</v>
      </c>
      <c r="J366">
        <v>0</v>
      </c>
      <c r="K366" t="s">
        <v>653</v>
      </c>
    </row>
    <row r="367" spans="1:11" x14ac:dyDescent="0.2">
      <c r="A367" t="s">
        <v>2971</v>
      </c>
      <c r="B367" t="s">
        <v>891</v>
      </c>
      <c r="D367">
        <v>0</v>
      </c>
      <c r="E367" s="80">
        <v>44651</v>
      </c>
      <c r="H367">
        <f>Inputs!$F$251</f>
        <v>0</v>
      </c>
      <c r="J367">
        <v>0</v>
      </c>
      <c r="K367" t="s">
        <v>653</v>
      </c>
    </row>
    <row r="368" spans="1:11" x14ac:dyDescent="0.2">
      <c r="A368" t="s">
        <v>2971</v>
      </c>
      <c r="B368" t="s">
        <v>541</v>
      </c>
      <c r="D368">
        <v>0</v>
      </c>
      <c r="E368" s="80">
        <v>44651</v>
      </c>
      <c r="H368">
        <f>Inputs!$F$252</f>
        <v>0</v>
      </c>
      <c r="J368">
        <v>0</v>
      </c>
      <c r="K368" t="s">
        <v>653</v>
      </c>
    </row>
    <row r="369" spans="1:11" x14ac:dyDescent="0.2">
      <c r="A369" t="s">
        <v>2971</v>
      </c>
      <c r="B369" t="s">
        <v>1089</v>
      </c>
      <c r="D369">
        <v>0</v>
      </c>
      <c r="E369" s="80">
        <v>44651</v>
      </c>
      <c r="H369">
        <f>Inputs!$F$253</f>
        <v>0</v>
      </c>
      <c r="J369">
        <v>0</v>
      </c>
      <c r="K369" t="s">
        <v>653</v>
      </c>
    </row>
    <row r="370" spans="1:11" x14ac:dyDescent="0.2">
      <c r="A370" t="s">
        <v>2971</v>
      </c>
      <c r="B370" t="s">
        <v>1152</v>
      </c>
      <c r="D370">
        <v>0</v>
      </c>
      <c r="E370" s="80">
        <v>44651</v>
      </c>
      <c r="H370">
        <f>Inputs!$F$254</f>
        <v>0</v>
      </c>
      <c r="J370">
        <v>0</v>
      </c>
      <c r="K370" t="s">
        <v>653</v>
      </c>
    </row>
    <row r="371" spans="1:11" x14ac:dyDescent="0.2">
      <c r="A371" t="s">
        <v>2971</v>
      </c>
      <c r="B371" t="s">
        <v>2124</v>
      </c>
      <c r="D371">
        <v>0</v>
      </c>
      <c r="E371" s="80">
        <v>44651</v>
      </c>
      <c r="H371">
        <f>Inputs!$F$255</f>
        <v>0</v>
      </c>
      <c r="J371">
        <v>0</v>
      </c>
      <c r="K371" t="s">
        <v>653</v>
      </c>
    </row>
    <row r="372" spans="1:11" x14ac:dyDescent="0.2">
      <c r="A372" t="s">
        <v>2971</v>
      </c>
      <c r="B372" t="s">
        <v>364</v>
      </c>
      <c r="D372">
        <v>0</v>
      </c>
      <c r="E372" s="80">
        <v>44651</v>
      </c>
      <c r="H372">
        <f>Inputs!$F$256</f>
        <v>0</v>
      </c>
      <c r="J372">
        <v>0</v>
      </c>
      <c r="K372" t="s">
        <v>653</v>
      </c>
    </row>
    <row r="373" spans="1:11" x14ac:dyDescent="0.2">
      <c r="A373" t="s">
        <v>2971</v>
      </c>
      <c r="B373" t="s">
        <v>365</v>
      </c>
      <c r="D373">
        <v>0</v>
      </c>
      <c r="E373" s="80">
        <v>44651</v>
      </c>
      <c r="H373">
        <f>Inputs!$F$257</f>
        <v>0</v>
      </c>
      <c r="J373">
        <v>0</v>
      </c>
      <c r="K373" t="s">
        <v>653</v>
      </c>
    </row>
    <row r="374" spans="1:11" x14ac:dyDescent="0.2">
      <c r="A374" t="s">
        <v>1447</v>
      </c>
      <c r="B374" t="s">
        <v>1096</v>
      </c>
      <c r="D374">
        <v>0</v>
      </c>
      <c r="E374" s="80">
        <v>44651</v>
      </c>
      <c r="H374">
        <f>Inputs!$F$259</f>
        <v>0</v>
      </c>
      <c r="J374">
        <v>0</v>
      </c>
      <c r="K374" t="s">
        <v>2390</v>
      </c>
    </row>
    <row r="375" spans="1:11" x14ac:dyDescent="0.2">
      <c r="A375" t="s">
        <v>1447</v>
      </c>
      <c r="B375" t="s">
        <v>891</v>
      </c>
      <c r="D375">
        <v>0</v>
      </c>
      <c r="E375" s="80">
        <v>44651</v>
      </c>
      <c r="H375">
        <f>Inputs!$F$260</f>
        <v>0</v>
      </c>
      <c r="J375">
        <v>0</v>
      </c>
      <c r="K375" t="s">
        <v>2390</v>
      </c>
    </row>
    <row r="376" spans="1:11" x14ac:dyDescent="0.2">
      <c r="A376" t="s">
        <v>1447</v>
      </c>
      <c r="B376" t="s">
        <v>541</v>
      </c>
      <c r="D376">
        <v>0</v>
      </c>
      <c r="E376" s="80">
        <v>44651</v>
      </c>
      <c r="H376">
        <f>Inputs!$F$261</f>
        <v>0</v>
      </c>
      <c r="J376">
        <v>0</v>
      </c>
      <c r="K376" t="s">
        <v>2390</v>
      </c>
    </row>
    <row r="377" spans="1:11" x14ac:dyDescent="0.2">
      <c r="A377" t="s">
        <v>1447</v>
      </c>
      <c r="B377" t="s">
        <v>1089</v>
      </c>
      <c r="D377">
        <v>0</v>
      </c>
      <c r="E377" s="80">
        <v>44651</v>
      </c>
      <c r="H377">
        <f>Inputs!$F$262</f>
        <v>0</v>
      </c>
      <c r="J377">
        <v>0</v>
      </c>
      <c r="K377" t="s">
        <v>2390</v>
      </c>
    </row>
    <row r="378" spans="1:11" x14ac:dyDescent="0.2">
      <c r="A378" t="s">
        <v>1447</v>
      </c>
      <c r="B378" t="s">
        <v>1152</v>
      </c>
      <c r="D378">
        <v>0</v>
      </c>
      <c r="E378" s="80">
        <v>44651</v>
      </c>
      <c r="H378">
        <f>Inputs!$F$263</f>
        <v>0</v>
      </c>
      <c r="J378">
        <v>0</v>
      </c>
      <c r="K378" t="s">
        <v>2390</v>
      </c>
    </row>
    <row r="379" spans="1:11" x14ac:dyDescent="0.2">
      <c r="A379" t="s">
        <v>1447</v>
      </c>
      <c r="B379" t="s">
        <v>2124</v>
      </c>
      <c r="D379">
        <v>0</v>
      </c>
      <c r="E379" s="80">
        <v>44651</v>
      </c>
      <c r="H379">
        <f>Inputs!$F$264</f>
        <v>0</v>
      </c>
      <c r="J379">
        <v>0</v>
      </c>
      <c r="K379" t="s">
        <v>2390</v>
      </c>
    </row>
    <row r="380" spans="1:11" x14ac:dyDescent="0.2">
      <c r="A380" t="s">
        <v>1447</v>
      </c>
      <c r="B380" t="s">
        <v>364</v>
      </c>
      <c r="D380">
        <v>0</v>
      </c>
      <c r="E380" s="80">
        <v>44651</v>
      </c>
      <c r="H380">
        <f>Inputs!$F$265</f>
        <v>0</v>
      </c>
      <c r="J380">
        <v>0</v>
      </c>
      <c r="K380" t="s">
        <v>2390</v>
      </c>
    </row>
    <row r="381" spans="1:11" x14ac:dyDescent="0.2">
      <c r="A381" t="s">
        <v>1447</v>
      </c>
      <c r="B381" t="s">
        <v>365</v>
      </c>
      <c r="D381">
        <v>0</v>
      </c>
      <c r="E381" s="80">
        <v>44651</v>
      </c>
      <c r="H381">
        <f>Inputs!$F$266</f>
        <v>0</v>
      </c>
      <c r="J381">
        <v>0</v>
      </c>
      <c r="K381" t="s">
        <v>2390</v>
      </c>
    </row>
    <row r="382" spans="1:11" x14ac:dyDescent="0.2">
      <c r="A382" t="s">
        <v>2786</v>
      </c>
      <c r="B382" t="s">
        <v>1096</v>
      </c>
      <c r="D382">
        <v>0</v>
      </c>
      <c r="E382" s="80">
        <v>44651</v>
      </c>
      <c r="H382">
        <f>Inputs!$F$271</f>
        <v>0</v>
      </c>
      <c r="J382">
        <v>0</v>
      </c>
      <c r="K382" t="s">
        <v>2391</v>
      </c>
    </row>
    <row r="383" spans="1:11" x14ac:dyDescent="0.2">
      <c r="A383" t="s">
        <v>2786</v>
      </c>
      <c r="B383" t="s">
        <v>891</v>
      </c>
      <c r="D383">
        <v>0</v>
      </c>
      <c r="E383" s="80">
        <v>44651</v>
      </c>
      <c r="H383">
        <f>Inputs!$F$272</f>
        <v>0</v>
      </c>
      <c r="J383">
        <v>0</v>
      </c>
      <c r="K383" t="s">
        <v>2391</v>
      </c>
    </row>
    <row r="384" spans="1:11" x14ac:dyDescent="0.2">
      <c r="A384" t="s">
        <v>2786</v>
      </c>
      <c r="B384" t="s">
        <v>541</v>
      </c>
      <c r="D384">
        <v>0</v>
      </c>
      <c r="E384" s="80">
        <v>44651</v>
      </c>
      <c r="H384">
        <f>Inputs!$F$273</f>
        <v>0</v>
      </c>
      <c r="J384">
        <v>0</v>
      </c>
      <c r="K384" t="s">
        <v>2391</v>
      </c>
    </row>
    <row r="385" spans="1:11" x14ac:dyDescent="0.2">
      <c r="A385" t="s">
        <v>2786</v>
      </c>
      <c r="B385" t="s">
        <v>1089</v>
      </c>
      <c r="D385">
        <v>0</v>
      </c>
      <c r="E385" s="80">
        <v>44651</v>
      </c>
      <c r="H385">
        <f>Inputs!$F$274</f>
        <v>0</v>
      </c>
      <c r="J385">
        <v>0</v>
      </c>
      <c r="K385" t="s">
        <v>2391</v>
      </c>
    </row>
    <row r="386" spans="1:11" x14ac:dyDescent="0.2">
      <c r="A386" t="s">
        <v>2786</v>
      </c>
      <c r="B386" t="s">
        <v>1152</v>
      </c>
      <c r="D386">
        <v>0</v>
      </c>
      <c r="E386" s="80">
        <v>44651</v>
      </c>
      <c r="H386">
        <f>Inputs!$F$275</f>
        <v>0</v>
      </c>
      <c r="J386">
        <v>0</v>
      </c>
      <c r="K386" t="s">
        <v>2391</v>
      </c>
    </row>
    <row r="387" spans="1:11" x14ac:dyDescent="0.2">
      <c r="A387" t="s">
        <v>2786</v>
      </c>
      <c r="B387" t="s">
        <v>2124</v>
      </c>
      <c r="D387">
        <v>0</v>
      </c>
      <c r="E387" s="80">
        <v>44651</v>
      </c>
      <c r="H387">
        <f>Inputs!$F$276</f>
        <v>0</v>
      </c>
      <c r="J387">
        <v>0</v>
      </c>
      <c r="K387" t="s">
        <v>2391</v>
      </c>
    </row>
    <row r="388" spans="1:11" x14ac:dyDescent="0.2">
      <c r="A388" t="s">
        <v>2786</v>
      </c>
      <c r="B388" t="s">
        <v>364</v>
      </c>
      <c r="D388">
        <v>0</v>
      </c>
      <c r="E388" s="80">
        <v>44651</v>
      </c>
      <c r="H388">
        <f>Inputs!$F$277</f>
        <v>0</v>
      </c>
      <c r="J388">
        <v>0</v>
      </c>
      <c r="K388" t="s">
        <v>2391</v>
      </c>
    </row>
    <row r="389" spans="1:11" x14ac:dyDescent="0.2">
      <c r="A389" t="s">
        <v>2786</v>
      </c>
      <c r="B389" t="s">
        <v>365</v>
      </c>
      <c r="D389">
        <v>0</v>
      </c>
      <c r="E389" s="80">
        <v>44651</v>
      </c>
      <c r="H389">
        <f>Inputs!$F$278</f>
        <v>0</v>
      </c>
      <c r="J389">
        <v>0</v>
      </c>
      <c r="K389" t="s">
        <v>2391</v>
      </c>
    </row>
    <row r="390" spans="1:11" x14ac:dyDescent="0.2">
      <c r="A390" t="s">
        <v>1042</v>
      </c>
      <c r="B390" t="s">
        <v>1096</v>
      </c>
      <c r="D390">
        <v>0</v>
      </c>
      <c r="E390" s="80">
        <v>44651</v>
      </c>
      <c r="H390">
        <f>Inputs!$F$283</f>
        <v>0</v>
      </c>
      <c r="J390">
        <v>0</v>
      </c>
      <c r="K390" t="s">
        <v>1650</v>
      </c>
    </row>
    <row r="391" spans="1:11" x14ac:dyDescent="0.2">
      <c r="A391" t="s">
        <v>1042</v>
      </c>
      <c r="B391" t="s">
        <v>891</v>
      </c>
      <c r="D391">
        <v>0</v>
      </c>
      <c r="E391" s="80">
        <v>44651</v>
      </c>
      <c r="H391">
        <f>Inputs!$F$284</f>
        <v>0</v>
      </c>
      <c r="J391">
        <v>0</v>
      </c>
      <c r="K391" t="s">
        <v>1650</v>
      </c>
    </row>
    <row r="392" spans="1:11" x14ac:dyDescent="0.2">
      <c r="A392" t="s">
        <v>1042</v>
      </c>
      <c r="B392" t="s">
        <v>541</v>
      </c>
      <c r="D392">
        <v>0</v>
      </c>
      <c r="E392" s="80">
        <v>44651</v>
      </c>
      <c r="H392">
        <f>Inputs!$F$285</f>
        <v>0</v>
      </c>
      <c r="J392">
        <v>0</v>
      </c>
      <c r="K392" t="s">
        <v>1650</v>
      </c>
    </row>
    <row r="393" spans="1:11" x14ac:dyDescent="0.2">
      <c r="A393" t="s">
        <v>1042</v>
      </c>
      <c r="B393" t="s">
        <v>1089</v>
      </c>
      <c r="D393">
        <v>0</v>
      </c>
      <c r="E393" s="80">
        <v>44651</v>
      </c>
      <c r="H393">
        <f>Inputs!$F$286</f>
        <v>0</v>
      </c>
      <c r="J393">
        <v>0</v>
      </c>
      <c r="K393" t="s">
        <v>1650</v>
      </c>
    </row>
    <row r="394" spans="1:11" x14ac:dyDescent="0.2">
      <c r="A394" t="s">
        <v>1042</v>
      </c>
      <c r="B394" t="s">
        <v>1152</v>
      </c>
      <c r="D394">
        <v>0</v>
      </c>
      <c r="E394" s="80">
        <v>44651</v>
      </c>
      <c r="H394">
        <f>Inputs!$F$287</f>
        <v>0</v>
      </c>
      <c r="J394">
        <v>0</v>
      </c>
      <c r="K394" t="s">
        <v>1650</v>
      </c>
    </row>
    <row r="395" spans="1:11" x14ac:dyDescent="0.2">
      <c r="A395" t="s">
        <v>1042</v>
      </c>
      <c r="B395" t="s">
        <v>2124</v>
      </c>
      <c r="D395">
        <v>0</v>
      </c>
      <c r="E395" s="80">
        <v>44651</v>
      </c>
      <c r="H395">
        <f>Inputs!$F$288</f>
        <v>0</v>
      </c>
      <c r="J395">
        <v>0</v>
      </c>
      <c r="K395" t="s">
        <v>1650</v>
      </c>
    </row>
    <row r="396" spans="1:11" x14ac:dyDescent="0.2">
      <c r="A396" t="s">
        <v>1042</v>
      </c>
      <c r="B396" t="s">
        <v>364</v>
      </c>
      <c r="D396">
        <v>0</v>
      </c>
      <c r="E396" s="80">
        <v>44651</v>
      </c>
      <c r="H396">
        <f>Inputs!$F$289</f>
        <v>0</v>
      </c>
      <c r="J396">
        <v>0</v>
      </c>
      <c r="K396" t="s">
        <v>1650</v>
      </c>
    </row>
    <row r="397" spans="1:11" x14ac:dyDescent="0.2">
      <c r="A397" t="s">
        <v>1042</v>
      </c>
      <c r="B397" t="s">
        <v>365</v>
      </c>
      <c r="D397">
        <v>0</v>
      </c>
      <c r="E397" s="80">
        <v>44651</v>
      </c>
      <c r="H397">
        <f>Inputs!$F$290</f>
        <v>0</v>
      </c>
      <c r="J397">
        <v>0</v>
      </c>
      <c r="K397" t="s">
        <v>1650</v>
      </c>
    </row>
    <row r="398" spans="1:11" x14ac:dyDescent="0.2">
      <c r="A398" t="s">
        <v>654</v>
      </c>
      <c r="B398" t="s">
        <v>1096</v>
      </c>
      <c r="D398">
        <v>0</v>
      </c>
      <c r="E398" s="80">
        <v>44651</v>
      </c>
      <c r="H398">
        <f>Inputs!$F$292</f>
        <v>0</v>
      </c>
      <c r="J398">
        <v>0</v>
      </c>
      <c r="K398" t="s">
        <v>2198</v>
      </c>
    </row>
    <row r="399" spans="1:11" x14ac:dyDescent="0.2">
      <c r="A399" t="s">
        <v>654</v>
      </c>
      <c r="B399" t="s">
        <v>891</v>
      </c>
      <c r="D399">
        <v>0</v>
      </c>
      <c r="E399" s="80">
        <v>44651</v>
      </c>
      <c r="H399">
        <f>Inputs!$F$293</f>
        <v>0</v>
      </c>
      <c r="J399">
        <v>0</v>
      </c>
      <c r="K399" t="s">
        <v>2198</v>
      </c>
    </row>
    <row r="400" spans="1:11" x14ac:dyDescent="0.2">
      <c r="A400" t="s">
        <v>654</v>
      </c>
      <c r="B400" t="s">
        <v>541</v>
      </c>
      <c r="D400">
        <v>0</v>
      </c>
      <c r="E400" s="80">
        <v>44651</v>
      </c>
      <c r="H400">
        <f>Inputs!$F$294</f>
        <v>0</v>
      </c>
      <c r="J400">
        <v>0</v>
      </c>
      <c r="K400" t="s">
        <v>2198</v>
      </c>
    </row>
    <row r="401" spans="1:11" x14ac:dyDescent="0.2">
      <c r="A401" t="s">
        <v>654</v>
      </c>
      <c r="B401" t="s">
        <v>1089</v>
      </c>
      <c r="D401">
        <v>0</v>
      </c>
      <c r="E401" s="80">
        <v>44651</v>
      </c>
      <c r="H401">
        <f>Inputs!$F$295</f>
        <v>0</v>
      </c>
      <c r="J401">
        <v>0</v>
      </c>
      <c r="K401" t="s">
        <v>2198</v>
      </c>
    </row>
    <row r="402" spans="1:11" x14ac:dyDescent="0.2">
      <c r="A402" t="s">
        <v>654</v>
      </c>
      <c r="B402" t="s">
        <v>1152</v>
      </c>
      <c r="D402">
        <v>0</v>
      </c>
      <c r="E402" s="80">
        <v>44651</v>
      </c>
      <c r="H402">
        <f>Inputs!$F$296</f>
        <v>0</v>
      </c>
      <c r="J402">
        <v>0</v>
      </c>
      <c r="K402" t="s">
        <v>2198</v>
      </c>
    </row>
    <row r="403" spans="1:11" x14ac:dyDescent="0.2">
      <c r="A403" t="s">
        <v>654</v>
      </c>
      <c r="B403" t="s">
        <v>2124</v>
      </c>
      <c r="D403">
        <v>0</v>
      </c>
      <c r="E403" s="80">
        <v>44651</v>
      </c>
      <c r="H403">
        <f>Inputs!$F$297</f>
        <v>0</v>
      </c>
      <c r="J403">
        <v>0</v>
      </c>
      <c r="K403" t="s">
        <v>2198</v>
      </c>
    </row>
    <row r="404" spans="1:11" x14ac:dyDescent="0.2">
      <c r="A404" t="s">
        <v>654</v>
      </c>
      <c r="B404" t="s">
        <v>364</v>
      </c>
      <c r="D404">
        <v>0</v>
      </c>
      <c r="E404" s="80">
        <v>44651</v>
      </c>
      <c r="H404">
        <f>Inputs!$F$298</f>
        <v>0</v>
      </c>
      <c r="J404">
        <v>0</v>
      </c>
      <c r="K404" t="s">
        <v>2198</v>
      </c>
    </row>
    <row r="405" spans="1:11" x14ac:dyDescent="0.2">
      <c r="A405" t="s">
        <v>654</v>
      </c>
      <c r="B405" t="s">
        <v>365</v>
      </c>
      <c r="D405">
        <v>0</v>
      </c>
      <c r="E405" s="80">
        <v>44651</v>
      </c>
      <c r="H405">
        <f>Inputs!$F$299</f>
        <v>0</v>
      </c>
      <c r="J405">
        <v>0</v>
      </c>
      <c r="K405" t="s">
        <v>2198</v>
      </c>
    </row>
    <row r="406" spans="1:11" x14ac:dyDescent="0.2">
      <c r="A406" t="s">
        <v>655</v>
      </c>
      <c r="B406" t="s">
        <v>1096</v>
      </c>
      <c r="D406">
        <v>0</v>
      </c>
      <c r="E406" s="80">
        <v>44651</v>
      </c>
      <c r="H406">
        <f>Inputs!$F$301</f>
        <v>0</v>
      </c>
      <c r="J406">
        <v>0</v>
      </c>
      <c r="K406" t="s">
        <v>836</v>
      </c>
    </row>
    <row r="407" spans="1:11" x14ac:dyDescent="0.2">
      <c r="A407" t="s">
        <v>655</v>
      </c>
      <c r="B407" t="s">
        <v>891</v>
      </c>
      <c r="D407">
        <v>0</v>
      </c>
      <c r="E407" s="80">
        <v>44651</v>
      </c>
      <c r="H407">
        <f>Inputs!$F$302</f>
        <v>0</v>
      </c>
      <c r="J407">
        <v>0</v>
      </c>
      <c r="K407" t="s">
        <v>836</v>
      </c>
    </row>
    <row r="408" spans="1:11" x14ac:dyDescent="0.2">
      <c r="A408" t="s">
        <v>655</v>
      </c>
      <c r="B408" t="s">
        <v>541</v>
      </c>
      <c r="D408">
        <v>0</v>
      </c>
      <c r="E408" s="80">
        <v>44651</v>
      </c>
      <c r="H408">
        <f>Inputs!$F$303</f>
        <v>0</v>
      </c>
      <c r="J408">
        <v>0</v>
      </c>
      <c r="K408" t="s">
        <v>836</v>
      </c>
    </row>
    <row r="409" spans="1:11" x14ac:dyDescent="0.2">
      <c r="A409" t="s">
        <v>655</v>
      </c>
      <c r="B409" t="s">
        <v>1089</v>
      </c>
      <c r="D409">
        <v>0</v>
      </c>
      <c r="E409" s="80">
        <v>44651</v>
      </c>
      <c r="H409">
        <f>Inputs!$F$304</f>
        <v>0</v>
      </c>
      <c r="J409">
        <v>0</v>
      </c>
      <c r="K409" t="s">
        <v>836</v>
      </c>
    </row>
    <row r="410" spans="1:11" x14ac:dyDescent="0.2">
      <c r="A410" t="s">
        <v>655</v>
      </c>
      <c r="B410" t="s">
        <v>1152</v>
      </c>
      <c r="D410">
        <v>0</v>
      </c>
      <c r="E410" s="80">
        <v>44651</v>
      </c>
      <c r="H410">
        <f>Inputs!$F$305</f>
        <v>0</v>
      </c>
      <c r="J410">
        <v>0</v>
      </c>
      <c r="K410" t="s">
        <v>836</v>
      </c>
    </row>
    <row r="411" spans="1:11" x14ac:dyDescent="0.2">
      <c r="A411" t="s">
        <v>655</v>
      </c>
      <c r="B411" t="s">
        <v>2124</v>
      </c>
      <c r="D411">
        <v>0</v>
      </c>
      <c r="E411" s="80">
        <v>44651</v>
      </c>
      <c r="H411">
        <f>Inputs!$F$306</f>
        <v>0</v>
      </c>
      <c r="J411">
        <v>0</v>
      </c>
      <c r="K411" t="s">
        <v>836</v>
      </c>
    </row>
    <row r="412" spans="1:11" x14ac:dyDescent="0.2">
      <c r="A412" t="s">
        <v>655</v>
      </c>
      <c r="B412" t="s">
        <v>364</v>
      </c>
      <c r="D412">
        <v>0</v>
      </c>
      <c r="E412" s="80">
        <v>44651</v>
      </c>
      <c r="H412">
        <f>Inputs!$F$307</f>
        <v>0</v>
      </c>
      <c r="J412">
        <v>0</v>
      </c>
      <c r="K412" t="s">
        <v>836</v>
      </c>
    </row>
    <row r="413" spans="1:11" x14ac:dyDescent="0.2">
      <c r="A413" t="s">
        <v>655</v>
      </c>
      <c r="B413" t="s">
        <v>365</v>
      </c>
      <c r="D413">
        <v>0</v>
      </c>
      <c r="E413" s="80">
        <v>44651</v>
      </c>
      <c r="H413">
        <f>Inputs!$F$308</f>
        <v>0</v>
      </c>
      <c r="J413">
        <v>0</v>
      </c>
      <c r="K413" t="s">
        <v>836</v>
      </c>
    </row>
    <row r="414" spans="1:11" x14ac:dyDescent="0.2">
      <c r="A414" t="s">
        <v>2586</v>
      </c>
      <c r="B414" t="s">
        <v>1096</v>
      </c>
      <c r="D414">
        <v>0</v>
      </c>
      <c r="E414" s="80">
        <v>44651</v>
      </c>
      <c r="H414">
        <f>Inputs!$F$310</f>
        <v>0</v>
      </c>
      <c r="J414">
        <v>0</v>
      </c>
      <c r="K414" t="s">
        <v>1651</v>
      </c>
    </row>
    <row r="415" spans="1:11" x14ac:dyDescent="0.2">
      <c r="A415" t="s">
        <v>2586</v>
      </c>
      <c r="B415" t="s">
        <v>891</v>
      </c>
      <c r="D415">
        <v>0</v>
      </c>
      <c r="E415" s="80">
        <v>44651</v>
      </c>
      <c r="H415">
        <f>Inputs!$F$311</f>
        <v>0</v>
      </c>
      <c r="J415">
        <v>0</v>
      </c>
      <c r="K415" t="s">
        <v>1651</v>
      </c>
    </row>
    <row r="416" spans="1:11" x14ac:dyDescent="0.2">
      <c r="A416" t="s">
        <v>2586</v>
      </c>
      <c r="B416" t="s">
        <v>541</v>
      </c>
      <c r="D416">
        <v>0</v>
      </c>
      <c r="E416" s="80">
        <v>44651</v>
      </c>
      <c r="H416">
        <f>Inputs!$F$312</f>
        <v>0</v>
      </c>
      <c r="J416">
        <v>0</v>
      </c>
      <c r="K416" t="s">
        <v>1651</v>
      </c>
    </row>
    <row r="417" spans="1:11" x14ac:dyDescent="0.2">
      <c r="A417" t="s">
        <v>2586</v>
      </c>
      <c r="B417" t="s">
        <v>1089</v>
      </c>
      <c r="D417">
        <v>0</v>
      </c>
      <c r="E417" s="80">
        <v>44651</v>
      </c>
      <c r="H417">
        <f>Inputs!$F$313</f>
        <v>0</v>
      </c>
      <c r="J417">
        <v>0</v>
      </c>
      <c r="K417" t="s">
        <v>1651</v>
      </c>
    </row>
    <row r="418" spans="1:11" x14ac:dyDescent="0.2">
      <c r="A418" t="s">
        <v>2586</v>
      </c>
      <c r="B418" t="s">
        <v>1152</v>
      </c>
      <c r="D418">
        <v>0</v>
      </c>
      <c r="E418" s="80">
        <v>44651</v>
      </c>
      <c r="H418">
        <f>Inputs!$F$314</f>
        <v>0</v>
      </c>
      <c r="J418">
        <v>0</v>
      </c>
      <c r="K418" t="s">
        <v>1651</v>
      </c>
    </row>
    <row r="419" spans="1:11" x14ac:dyDescent="0.2">
      <c r="A419" t="s">
        <v>2586</v>
      </c>
      <c r="B419" t="s">
        <v>2124</v>
      </c>
      <c r="D419">
        <v>0</v>
      </c>
      <c r="E419" s="80">
        <v>44651</v>
      </c>
      <c r="H419">
        <f>Inputs!$F$315</f>
        <v>0</v>
      </c>
      <c r="J419">
        <v>0</v>
      </c>
      <c r="K419" t="s">
        <v>1651</v>
      </c>
    </row>
    <row r="420" spans="1:11" x14ac:dyDescent="0.2">
      <c r="A420" t="s">
        <v>2586</v>
      </c>
      <c r="B420" t="s">
        <v>364</v>
      </c>
      <c r="D420">
        <v>0</v>
      </c>
      <c r="E420" s="80">
        <v>44651</v>
      </c>
      <c r="H420">
        <f>Inputs!$F$316</f>
        <v>0</v>
      </c>
      <c r="J420">
        <v>0</v>
      </c>
      <c r="K420" t="s">
        <v>1651</v>
      </c>
    </row>
    <row r="421" spans="1:11" x14ac:dyDescent="0.2">
      <c r="A421" t="s">
        <v>2586</v>
      </c>
      <c r="B421" t="s">
        <v>365</v>
      </c>
      <c r="D421">
        <v>0</v>
      </c>
      <c r="E421" s="80">
        <v>44651</v>
      </c>
      <c r="H421">
        <f>Inputs!$F$317</f>
        <v>0</v>
      </c>
      <c r="J421">
        <v>0</v>
      </c>
      <c r="K421" t="s">
        <v>1651</v>
      </c>
    </row>
    <row r="422" spans="1:11" x14ac:dyDescent="0.2">
      <c r="A422" t="s">
        <v>1245</v>
      </c>
      <c r="B422" t="s">
        <v>1096</v>
      </c>
      <c r="D422">
        <v>0</v>
      </c>
      <c r="E422" s="80">
        <v>44651</v>
      </c>
      <c r="H422">
        <f>Inputs!$F$322</f>
        <v>0</v>
      </c>
      <c r="J422">
        <v>0</v>
      </c>
      <c r="K422" t="s">
        <v>1846</v>
      </c>
    </row>
    <row r="423" spans="1:11" x14ac:dyDescent="0.2">
      <c r="A423" t="s">
        <v>1245</v>
      </c>
      <c r="B423" t="s">
        <v>891</v>
      </c>
      <c r="D423">
        <v>0</v>
      </c>
      <c r="E423" s="80">
        <v>44651</v>
      </c>
      <c r="H423">
        <f>Inputs!$F$323</f>
        <v>0</v>
      </c>
      <c r="J423">
        <v>0</v>
      </c>
      <c r="K423" t="s">
        <v>1846</v>
      </c>
    </row>
    <row r="424" spans="1:11" x14ac:dyDescent="0.2">
      <c r="A424" t="s">
        <v>1245</v>
      </c>
      <c r="B424" t="s">
        <v>541</v>
      </c>
      <c r="D424">
        <v>0</v>
      </c>
      <c r="E424" s="80">
        <v>44651</v>
      </c>
      <c r="H424">
        <f>Inputs!$F$324</f>
        <v>0</v>
      </c>
      <c r="J424">
        <v>0</v>
      </c>
      <c r="K424" t="s">
        <v>1846</v>
      </c>
    </row>
    <row r="425" spans="1:11" x14ac:dyDescent="0.2">
      <c r="A425" t="s">
        <v>1245</v>
      </c>
      <c r="B425" t="s">
        <v>1089</v>
      </c>
      <c r="D425">
        <v>0</v>
      </c>
      <c r="E425" s="80">
        <v>44651</v>
      </c>
      <c r="H425">
        <f>Inputs!$F$325</f>
        <v>0</v>
      </c>
      <c r="J425">
        <v>0</v>
      </c>
      <c r="K425" t="s">
        <v>1846</v>
      </c>
    </row>
    <row r="426" spans="1:11" x14ac:dyDescent="0.2">
      <c r="A426" t="s">
        <v>1245</v>
      </c>
      <c r="B426" t="s">
        <v>1152</v>
      </c>
      <c r="D426">
        <v>0</v>
      </c>
      <c r="E426" s="80">
        <v>44651</v>
      </c>
      <c r="H426">
        <f>Inputs!$F$326</f>
        <v>0</v>
      </c>
      <c r="J426">
        <v>0</v>
      </c>
      <c r="K426" t="s">
        <v>1846</v>
      </c>
    </row>
    <row r="427" spans="1:11" x14ac:dyDescent="0.2">
      <c r="A427" t="s">
        <v>1245</v>
      </c>
      <c r="B427" t="s">
        <v>2124</v>
      </c>
      <c r="D427">
        <v>0</v>
      </c>
      <c r="E427" s="80">
        <v>44651</v>
      </c>
      <c r="H427">
        <f>Inputs!$F$327</f>
        <v>0</v>
      </c>
      <c r="J427">
        <v>0</v>
      </c>
      <c r="K427" t="s">
        <v>1846</v>
      </c>
    </row>
    <row r="428" spans="1:11" x14ac:dyDescent="0.2">
      <c r="A428" t="s">
        <v>1245</v>
      </c>
      <c r="B428" t="s">
        <v>364</v>
      </c>
      <c r="D428">
        <v>0</v>
      </c>
      <c r="E428" s="80">
        <v>44651</v>
      </c>
      <c r="H428">
        <f>Inputs!$F$328</f>
        <v>0</v>
      </c>
      <c r="J428">
        <v>0</v>
      </c>
      <c r="K428" t="s">
        <v>1846</v>
      </c>
    </row>
    <row r="429" spans="1:11" x14ac:dyDescent="0.2">
      <c r="A429" t="s">
        <v>1245</v>
      </c>
      <c r="B429" t="s">
        <v>365</v>
      </c>
      <c r="D429">
        <v>0</v>
      </c>
      <c r="E429" s="80">
        <v>44651</v>
      </c>
      <c r="H429">
        <f>Inputs!$F$329</f>
        <v>0</v>
      </c>
      <c r="J429">
        <v>0</v>
      </c>
      <c r="K429" t="s">
        <v>1846</v>
      </c>
    </row>
    <row r="430" spans="1:11" x14ac:dyDescent="0.2">
      <c r="A430" t="s">
        <v>2972</v>
      </c>
      <c r="B430" t="s">
        <v>1096</v>
      </c>
      <c r="D430">
        <v>0</v>
      </c>
      <c r="E430" s="80">
        <v>44651</v>
      </c>
      <c r="H430">
        <f>Inputs!$F$331</f>
        <v>0</v>
      </c>
      <c r="J430">
        <v>0</v>
      </c>
      <c r="K430" t="s">
        <v>1652</v>
      </c>
    </row>
    <row r="431" spans="1:11" x14ac:dyDescent="0.2">
      <c r="A431" t="s">
        <v>2972</v>
      </c>
      <c r="B431" t="s">
        <v>891</v>
      </c>
      <c r="D431">
        <v>0</v>
      </c>
      <c r="E431" s="80">
        <v>44651</v>
      </c>
      <c r="H431">
        <f>Inputs!$F$332</f>
        <v>0</v>
      </c>
      <c r="J431">
        <v>0</v>
      </c>
      <c r="K431" t="s">
        <v>1652</v>
      </c>
    </row>
    <row r="432" spans="1:11" x14ac:dyDescent="0.2">
      <c r="A432" t="s">
        <v>2972</v>
      </c>
      <c r="B432" t="s">
        <v>541</v>
      </c>
      <c r="D432">
        <v>0</v>
      </c>
      <c r="E432" s="80">
        <v>44651</v>
      </c>
      <c r="H432">
        <f>Inputs!$F$333</f>
        <v>0</v>
      </c>
      <c r="J432">
        <v>0</v>
      </c>
      <c r="K432" t="s">
        <v>1652</v>
      </c>
    </row>
    <row r="433" spans="1:11" x14ac:dyDescent="0.2">
      <c r="A433" t="s">
        <v>2972</v>
      </c>
      <c r="B433" t="s">
        <v>1089</v>
      </c>
      <c r="D433">
        <v>0</v>
      </c>
      <c r="E433" s="80">
        <v>44651</v>
      </c>
      <c r="H433">
        <f>Inputs!$F$334</f>
        <v>0</v>
      </c>
      <c r="J433">
        <v>0</v>
      </c>
      <c r="K433" t="s">
        <v>1652</v>
      </c>
    </row>
    <row r="434" spans="1:11" x14ac:dyDescent="0.2">
      <c r="A434" t="s">
        <v>2972</v>
      </c>
      <c r="B434" t="s">
        <v>1152</v>
      </c>
      <c r="D434">
        <v>0</v>
      </c>
      <c r="E434" s="80">
        <v>44651</v>
      </c>
      <c r="H434">
        <f>Inputs!$F$335</f>
        <v>0</v>
      </c>
      <c r="J434">
        <v>0</v>
      </c>
      <c r="K434" t="s">
        <v>1652</v>
      </c>
    </row>
    <row r="435" spans="1:11" x14ac:dyDescent="0.2">
      <c r="A435" t="s">
        <v>2972</v>
      </c>
      <c r="B435" t="s">
        <v>2124</v>
      </c>
      <c r="D435">
        <v>0</v>
      </c>
      <c r="E435" s="80">
        <v>44651</v>
      </c>
      <c r="H435">
        <f>Inputs!$F$336</f>
        <v>0</v>
      </c>
      <c r="J435">
        <v>0</v>
      </c>
      <c r="K435" t="s">
        <v>1652</v>
      </c>
    </row>
    <row r="436" spans="1:11" x14ac:dyDescent="0.2">
      <c r="A436" t="s">
        <v>2972</v>
      </c>
      <c r="B436" t="s">
        <v>364</v>
      </c>
      <c r="D436">
        <v>0</v>
      </c>
      <c r="E436" s="80">
        <v>44651</v>
      </c>
      <c r="H436">
        <f>Inputs!$F$337</f>
        <v>0</v>
      </c>
      <c r="J436">
        <v>0</v>
      </c>
      <c r="K436" t="s">
        <v>1652</v>
      </c>
    </row>
    <row r="437" spans="1:11" x14ac:dyDescent="0.2">
      <c r="A437" t="s">
        <v>2972</v>
      </c>
      <c r="B437" t="s">
        <v>365</v>
      </c>
      <c r="D437">
        <v>0</v>
      </c>
      <c r="E437" s="80">
        <v>44651</v>
      </c>
      <c r="H437">
        <f>Inputs!$F$338</f>
        <v>0</v>
      </c>
      <c r="J437">
        <v>0</v>
      </c>
      <c r="K437" t="s">
        <v>1652</v>
      </c>
    </row>
    <row r="438" spans="1:11" x14ac:dyDescent="0.2">
      <c r="A438" t="s">
        <v>2392</v>
      </c>
      <c r="B438" t="s">
        <v>1096</v>
      </c>
      <c r="D438">
        <v>0</v>
      </c>
      <c r="E438" s="80">
        <v>44651</v>
      </c>
      <c r="H438">
        <f>Inputs!$F$340</f>
        <v>0</v>
      </c>
      <c r="J438">
        <v>0</v>
      </c>
      <c r="K438" t="s">
        <v>2587</v>
      </c>
    </row>
    <row r="439" spans="1:11" x14ac:dyDescent="0.2">
      <c r="A439" t="s">
        <v>2392</v>
      </c>
      <c r="B439" t="s">
        <v>891</v>
      </c>
      <c r="D439">
        <v>0</v>
      </c>
      <c r="E439" s="80">
        <v>44651</v>
      </c>
      <c r="H439">
        <f>Inputs!$F$341</f>
        <v>0</v>
      </c>
      <c r="J439">
        <v>0</v>
      </c>
      <c r="K439" t="s">
        <v>2587</v>
      </c>
    </row>
    <row r="440" spans="1:11" x14ac:dyDescent="0.2">
      <c r="A440" t="s">
        <v>2392</v>
      </c>
      <c r="B440" t="s">
        <v>541</v>
      </c>
      <c r="D440">
        <v>0</v>
      </c>
      <c r="E440" s="80">
        <v>44651</v>
      </c>
      <c r="H440">
        <f>Inputs!$F$342</f>
        <v>0</v>
      </c>
      <c r="J440">
        <v>0</v>
      </c>
      <c r="K440" t="s">
        <v>2587</v>
      </c>
    </row>
    <row r="441" spans="1:11" x14ac:dyDescent="0.2">
      <c r="A441" t="s">
        <v>2392</v>
      </c>
      <c r="B441" t="s">
        <v>1089</v>
      </c>
      <c r="D441">
        <v>0</v>
      </c>
      <c r="E441" s="80">
        <v>44651</v>
      </c>
      <c r="H441">
        <f>Inputs!$F$343</f>
        <v>0</v>
      </c>
      <c r="J441">
        <v>0</v>
      </c>
      <c r="K441" t="s">
        <v>2587</v>
      </c>
    </row>
    <row r="442" spans="1:11" x14ac:dyDescent="0.2">
      <c r="A442" t="s">
        <v>2392</v>
      </c>
      <c r="B442" t="s">
        <v>1152</v>
      </c>
      <c r="D442">
        <v>0</v>
      </c>
      <c r="E442" s="80">
        <v>44651</v>
      </c>
      <c r="H442">
        <f>Inputs!$F$344</f>
        <v>0</v>
      </c>
      <c r="J442">
        <v>0</v>
      </c>
      <c r="K442" t="s">
        <v>2587</v>
      </c>
    </row>
    <row r="443" spans="1:11" x14ac:dyDescent="0.2">
      <c r="A443" t="s">
        <v>2392</v>
      </c>
      <c r="B443" t="s">
        <v>2124</v>
      </c>
      <c r="D443">
        <v>0</v>
      </c>
      <c r="E443" s="80">
        <v>44651</v>
      </c>
      <c r="H443">
        <f>Inputs!$F$345</f>
        <v>0</v>
      </c>
      <c r="J443">
        <v>0</v>
      </c>
      <c r="K443" t="s">
        <v>2587</v>
      </c>
    </row>
    <row r="444" spans="1:11" x14ac:dyDescent="0.2">
      <c r="A444" t="s">
        <v>2392</v>
      </c>
      <c r="B444" t="s">
        <v>364</v>
      </c>
      <c r="D444">
        <v>0</v>
      </c>
      <c r="E444" s="80">
        <v>44651</v>
      </c>
      <c r="H444">
        <f>Inputs!$F$346</f>
        <v>0</v>
      </c>
      <c r="J444">
        <v>0</v>
      </c>
      <c r="K444" t="s">
        <v>2587</v>
      </c>
    </row>
    <row r="445" spans="1:11" x14ac:dyDescent="0.2">
      <c r="A445" t="s">
        <v>2392</v>
      </c>
      <c r="B445" t="s">
        <v>365</v>
      </c>
      <c r="D445">
        <v>0</v>
      </c>
      <c r="E445" s="80">
        <v>44651</v>
      </c>
      <c r="H445">
        <f>Inputs!$F$347</f>
        <v>0</v>
      </c>
      <c r="J445">
        <v>0</v>
      </c>
      <c r="K445" t="s">
        <v>2587</v>
      </c>
    </row>
    <row r="446" spans="1:11" x14ac:dyDescent="0.2">
      <c r="A446" t="s">
        <v>2588</v>
      </c>
      <c r="B446" t="s">
        <v>1096</v>
      </c>
      <c r="D446">
        <v>0</v>
      </c>
      <c r="E446" s="80">
        <v>44651</v>
      </c>
      <c r="H446">
        <f>Inputs!$F$349</f>
        <v>0</v>
      </c>
      <c r="J446">
        <v>0</v>
      </c>
      <c r="K446" t="s">
        <v>1653</v>
      </c>
    </row>
    <row r="447" spans="1:11" x14ac:dyDescent="0.2">
      <c r="A447" t="s">
        <v>2588</v>
      </c>
      <c r="B447" t="s">
        <v>891</v>
      </c>
      <c r="D447">
        <v>0</v>
      </c>
      <c r="E447" s="80">
        <v>44651</v>
      </c>
      <c r="H447">
        <f>Inputs!$F$350</f>
        <v>0</v>
      </c>
      <c r="J447">
        <v>0</v>
      </c>
      <c r="K447" t="s">
        <v>1653</v>
      </c>
    </row>
    <row r="448" spans="1:11" x14ac:dyDescent="0.2">
      <c r="A448" t="s">
        <v>2588</v>
      </c>
      <c r="B448" t="s">
        <v>541</v>
      </c>
      <c r="D448">
        <v>0</v>
      </c>
      <c r="E448" s="80">
        <v>44651</v>
      </c>
      <c r="H448">
        <f>Inputs!$F$351</f>
        <v>0</v>
      </c>
      <c r="J448">
        <v>0</v>
      </c>
      <c r="K448" t="s">
        <v>1653</v>
      </c>
    </row>
    <row r="449" spans="1:11" x14ac:dyDescent="0.2">
      <c r="A449" t="s">
        <v>2588</v>
      </c>
      <c r="B449" t="s">
        <v>1089</v>
      </c>
      <c r="D449">
        <v>0</v>
      </c>
      <c r="E449" s="80">
        <v>44651</v>
      </c>
      <c r="H449">
        <f>Inputs!$F$352</f>
        <v>0</v>
      </c>
      <c r="J449">
        <v>0</v>
      </c>
      <c r="K449" t="s">
        <v>1653</v>
      </c>
    </row>
    <row r="450" spans="1:11" x14ac:dyDescent="0.2">
      <c r="A450" t="s">
        <v>2588</v>
      </c>
      <c r="B450" t="s">
        <v>1152</v>
      </c>
      <c r="D450">
        <v>0</v>
      </c>
      <c r="E450" s="80">
        <v>44651</v>
      </c>
      <c r="H450">
        <f>Inputs!$F$353</f>
        <v>0</v>
      </c>
      <c r="J450">
        <v>0</v>
      </c>
      <c r="K450" t="s">
        <v>1653</v>
      </c>
    </row>
    <row r="451" spans="1:11" x14ac:dyDescent="0.2">
      <c r="A451" t="s">
        <v>2588</v>
      </c>
      <c r="B451" t="s">
        <v>2124</v>
      </c>
      <c r="D451">
        <v>0</v>
      </c>
      <c r="E451" s="80">
        <v>44651</v>
      </c>
      <c r="H451">
        <f>Inputs!$F$354</f>
        <v>0</v>
      </c>
      <c r="J451">
        <v>0</v>
      </c>
      <c r="K451" t="s">
        <v>1653</v>
      </c>
    </row>
    <row r="452" spans="1:11" x14ac:dyDescent="0.2">
      <c r="A452" t="s">
        <v>2588</v>
      </c>
      <c r="B452" t="s">
        <v>364</v>
      </c>
      <c r="D452">
        <v>0</v>
      </c>
      <c r="E452" s="80">
        <v>44651</v>
      </c>
      <c r="H452">
        <f>Inputs!$F$355</f>
        <v>0</v>
      </c>
      <c r="J452">
        <v>0</v>
      </c>
      <c r="K452" t="s">
        <v>1653</v>
      </c>
    </row>
    <row r="453" spans="1:11" x14ac:dyDescent="0.2">
      <c r="A453" t="s">
        <v>2588</v>
      </c>
      <c r="B453" t="s">
        <v>365</v>
      </c>
      <c r="D453">
        <v>0</v>
      </c>
      <c r="E453" s="80">
        <v>44651</v>
      </c>
      <c r="H453">
        <f>Inputs!$F$356</f>
        <v>0</v>
      </c>
      <c r="J453">
        <v>0</v>
      </c>
      <c r="K453" t="s">
        <v>1653</v>
      </c>
    </row>
    <row r="454" spans="1:11" x14ac:dyDescent="0.2">
      <c r="A454" t="s">
        <v>1124</v>
      </c>
      <c r="D454">
        <v>0</v>
      </c>
      <c r="E454" s="80">
        <v>44651</v>
      </c>
      <c r="H454">
        <f>Inputs!$F$361</f>
        <v>2031</v>
      </c>
      <c r="J454">
        <v>0</v>
      </c>
      <c r="K454" t="s">
        <v>1043</v>
      </c>
    </row>
    <row r="455" spans="1:11" x14ac:dyDescent="0.2">
      <c r="A455" t="s">
        <v>1335</v>
      </c>
      <c r="D455">
        <v>0</v>
      </c>
      <c r="E455" s="80">
        <v>44651</v>
      </c>
      <c r="H455">
        <f>Inputs!$F$362</f>
        <v>2032</v>
      </c>
      <c r="J455">
        <v>0</v>
      </c>
      <c r="K455" t="s">
        <v>1448</v>
      </c>
    </row>
    <row r="456" spans="1:11" x14ac:dyDescent="0.2">
      <c r="A456" t="s">
        <v>1246</v>
      </c>
      <c r="B456" t="s">
        <v>1096</v>
      </c>
      <c r="D456">
        <v>0</v>
      </c>
      <c r="E456" s="80">
        <v>44651</v>
      </c>
      <c r="H456">
        <f>Inputs!$F$370</f>
        <v>0</v>
      </c>
      <c r="J456">
        <v>0</v>
      </c>
      <c r="K456" t="s">
        <v>1247</v>
      </c>
    </row>
    <row r="457" spans="1:11" x14ac:dyDescent="0.2">
      <c r="A457" t="s">
        <v>1246</v>
      </c>
      <c r="B457" t="s">
        <v>891</v>
      </c>
      <c r="D457">
        <v>0</v>
      </c>
      <c r="E457" s="80">
        <v>44651</v>
      </c>
      <c r="H457">
        <f>Inputs!$F$371</f>
        <v>0</v>
      </c>
      <c r="J457">
        <v>0</v>
      </c>
      <c r="K457" t="s">
        <v>1247</v>
      </c>
    </row>
    <row r="458" spans="1:11" x14ac:dyDescent="0.2">
      <c r="A458" t="s">
        <v>1246</v>
      </c>
      <c r="B458" t="s">
        <v>541</v>
      </c>
      <c r="D458">
        <v>0</v>
      </c>
      <c r="E458" s="80">
        <v>44651</v>
      </c>
      <c r="H458">
        <f>Inputs!$F$372</f>
        <v>0</v>
      </c>
      <c r="J458">
        <v>0</v>
      </c>
      <c r="K458" t="s">
        <v>1247</v>
      </c>
    </row>
    <row r="459" spans="1:11" x14ac:dyDescent="0.2">
      <c r="A459" t="s">
        <v>1246</v>
      </c>
      <c r="B459" t="s">
        <v>1089</v>
      </c>
      <c r="D459">
        <v>0</v>
      </c>
      <c r="E459" s="80">
        <v>44651</v>
      </c>
      <c r="H459">
        <f>Inputs!$F$373</f>
        <v>0</v>
      </c>
      <c r="J459">
        <v>0</v>
      </c>
      <c r="K459" t="s">
        <v>1247</v>
      </c>
    </row>
    <row r="460" spans="1:11" x14ac:dyDescent="0.2">
      <c r="A460" t="s">
        <v>1246</v>
      </c>
      <c r="B460" t="s">
        <v>1152</v>
      </c>
      <c r="D460">
        <v>0</v>
      </c>
      <c r="E460" s="80">
        <v>44651</v>
      </c>
      <c r="H460">
        <f>Inputs!$F$374</f>
        <v>0</v>
      </c>
      <c r="J460">
        <v>0</v>
      </c>
      <c r="K460" t="s">
        <v>1247</v>
      </c>
    </row>
    <row r="461" spans="1:11" x14ac:dyDescent="0.2">
      <c r="A461" t="s">
        <v>1246</v>
      </c>
      <c r="B461" t="s">
        <v>2124</v>
      </c>
      <c r="D461">
        <v>0</v>
      </c>
      <c r="E461" s="80">
        <v>44651</v>
      </c>
      <c r="H461">
        <f>Inputs!$F$375</f>
        <v>0</v>
      </c>
      <c r="J461">
        <v>0</v>
      </c>
      <c r="K461" t="s">
        <v>1247</v>
      </c>
    </row>
    <row r="462" spans="1:11" x14ac:dyDescent="0.2">
      <c r="A462" t="s">
        <v>1246</v>
      </c>
      <c r="B462" t="s">
        <v>364</v>
      </c>
      <c r="D462">
        <v>0</v>
      </c>
      <c r="E462" s="80">
        <v>44651</v>
      </c>
      <c r="H462">
        <f>Inputs!$F$376</f>
        <v>0</v>
      </c>
      <c r="J462">
        <v>0</v>
      </c>
      <c r="K462" t="s">
        <v>1247</v>
      </c>
    </row>
    <row r="463" spans="1:11" x14ac:dyDescent="0.2">
      <c r="A463" t="s">
        <v>1246</v>
      </c>
      <c r="B463" t="s">
        <v>365</v>
      </c>
      <c r="D463">
        <v>0</v>
      </c>
      <c r="E463" s="80">
        <v>44651</v>
      </c>
      <c r="H463">
        <f>Inputs!$F$377</f>
        <v>0</v>
      </c>
      <c r="J463">
        <v>0</v>
      </c>
      <c r="K463" t="s">
        <v>1247</v>
      </c>
    </row>
    <row r="464" spans="1:11" x14ac:dyDescent="0.2">
      <c r="A464" t="s">
        <v>1336</v>
      </c>
      <c r="D464">
        <v>0</v>
      </c>
      <c r="E464" s="80">
        <v>44651</v>
      </c>
      <c r="H464">
        <f>Inputs!$F$379</f>
        <v>0</v>
      </c>
      <c r="J464">
        <v>0</v>
      </c>
      <c r="K464" t="s">
        <v>318</v>
      </c>
    </row>
    <row r="465" spans="1:11" x14ac:dyDescent="0.2">
      <c r="A465" t="s">
        <v>214</v>
      </c>
      <c r="D465">
        <v>0</v>
      </c>
      <c r="E465" s="80">
        <v>44651</v>
      </c>
      <c r="G465" s="103">
        <f>Inputs!$F$380</f>
        <v>0</v>
      </c>
      <c r="J465">
        <v>0</v>
      </c>
      <c r="K465" t="s">
        <v>837</v>
      </c>
    </row>
    <row r="466" spans="1:11" x14ac:dyDescent="0.2">
      <c r="A466" t="s">
        <v>1449</v>
      </c>
      <c r="B466" t="s">
        <v>1096</v>
      </c>
      <c r="D466">
        <v>0</v>
      </c>
      <c r="E466" s="80">
        <v>44651</v>
      </c>
      <c r="H466">
        <f>Inputs!$F$381</f>
        <v>0</v>
      </c>
      <c r="J466">
        <v>0</v>
      </c>
      <c r="K466" t="s">
        <v>1248</v>
      </c>
    </row>
    <row r="467" spans="1:11" x14ac:dyDescent="0.2">
      <c r="A467" t="s">
        <v>1449</v>
      </c>
      <c r="B467" t="s">
        <v>891</v>
      </c>
      <c r="D467">
        <v>0</v>
      </c>
      <c r="E467" s="80">
        <v>44651</v>
      </c>
      <c r="H467">
        <f>Inputs!$F$382</f>
        <v>0</v>
      </c>
      <c r="J467">
        <v>0</v>
      </c>
      <c r="K467" t="s">
        <v>1248</v>
      </c>
    </row>
    <row r="468" spans="1:11" x14ac:dyDescent="0.2">
      <c r="A468" t="s">
        <v>1449</v>
      </c>
      <c r="B468" t="s">
        <v>541</v>
      </c>
      <c r="D468">
        <v>0</v>
      </c>
      <c r="E468" s="80">
        <v>44651</v>
      </c>
      <c r="H468">
        <f>Inputs!$F$383</f>
        <v>0</v>
      </c>
      <c r="J468">
        <v>0</v>
      </c>
      <c r="K468" t="s">
        <v>1248</v>
      </c>
    </row>
    <row r="469" spans="1:11" x14ac:dyDescent="0.2">
      <c r="A469" t="s">
        <v>1449</v>
      </c>
      <c r="B469" t="s">
        <v>1089</v>
      </c>
      <c r="D469">
        <v>0</v>
      </c>
      <c r="E469" s="80">
        <v>44651</v>
      </c>
      <c r="H469">
        <f>Inputs!$F$384</f>
        <v>0</v>
      </c>
      <c r="J469">
        <v>0</v>
      </c>
      <c r="K469" t="s">
        <v>1248</v>
      </c>
    </row>
    <row r="470" spans="1:11" x14ac:dyDescent="0.2">
      <c r="A470" t="s">
        <v>1449</v>
      </c>
      <c r="B470" t="s">
        <v>1152</v>
      </c>
      <c r="D470">
        <v>0</v>
      </c>
      <c r="E470" s="80">
        <v>44651</v>
      </c>
      <c r="H470">
        <f>Inputs!$F$385</f>
        <v>0</v>
      </c>
      <c r="J470">
        <v>0</v>
      </c>
      <c r="K470" t="s">
        <v>1248</v>
      </c>
    </row>
    <row r="471" spans="1:11" x14ac:dyDescent="0.2">
      <c r="A471" t="s">
        <v>1449</v>
      </c>
      <c r="B471" t="s">
        <v>2124</v>
      </c>
      <c r="D471">
        <v>0</v>
      </c>
      <c r="E471" s="80">
        <v>44651</v>
      </c>
      <c r="H471">
        <f>Inputs!$F$386</f>
        <v>0</v>
      </c>
      <c r="J471">
        <v>0</v>
      </c>
      <c r="K471" t="s">
        <v>1248</v>
      </c>
    </row>
    <row r="472" spans="1:11" x14ac:dyDescent="0.2">
      <c r="A472" t="s">
        <v>1449</v>
      </c>
      <c r="B472" t="s">
        <v>364</v>
      </c>
      <c r="D472">
        <v>0</v>
      </c>
      <c r="E472" s="80">
        <v>44651</v>
      </c>
      <c r="H472">
        <f>Inputs!$F$387</f>
        <v>0</v>
      </c>
      <c r="J472">
        <v>0</v>
      </c>
      <c r="K472" t="s">
        <v>1248</v>
      </c>
    </row>
    <row r="473" spans="1:11" x14ac:dyDescent="0.2">
      <c r="A473" t="s">
        <v>1449</v>
      </c>
      <c r="B473" t="s">
        <v>365</v>
      </c>
      <c r="D473">
        <v>0</v>
      </c>
      <c r="E473" s="80">
        <v>44651</v>
      </c>
      <c r="H473">
        <f>Inputs!$F$388</f>
        <v>0</v>
      </c>
      <c r="J473">
        <v>0</v>
      </c>
      <c r="K473" t="s">
        <v>1248</v>
      </c>
    </row>
    <row r="474" spans="1:11" x14ac:dyDescent="0.2">
      <c r="A474" t="s">
        <v>493</v>
      </c>
      <c r="B474" t="s">
        <v>1096</v>
      </c>
      <c r="D474">
        <v>0</v>
      </c>
      <c r="E474" s="80">
        <v>44651</v>
      </c>
      <c r="H474">
        <f>Inputs!$F$390</f>
        <v>0</v>
      </c>
      <c r="J474">
        <v>0</v>
      </c>
      <c r="K474" t="s">
        <v>494</v>
      </c>
    </row>
    <row r="475" spans="1:11" x14ac:dyDescent="0.2">
      <c r="A475" t="s">
        <v>493</v>
      </c>
      <c r="B475" t="s">
        <v>891</v>
      </c>
      <c r="D475">
        <v>0</v>
      </c>
      <c r="E475" s="80">
        <v>44651</v>
      </c>
      <c r="H475">
        <f>Inputs!$F$391</f>
        <v>0</v>
      </c>
      <c r="J475">
        <v>0</v>
      </c>
      <c r="K475" t="s">
        <v>494</v>
      </c>
    </row>
    <row r="476" spans="1:11" x14ac:dyDescent="0.2">
      <c r="A476" t="s">
        <v>493</v>
      </c>
      <c r="B476" t="s">
        <v>541</v>
      </c>
      <c r="D476">
        <v>0</v>
      </c>
      <c r="E476" s="80">
        <v>44651</v>
      </c>
      <c r="H476">
        <f>Inputs!$F$392</f>
        <v>0</v>
      </c>
      <c r="J476">
        <v>0</v>
      </c>
      <c r="K476" t="s">
        <v>494</v>
      </c>
    </row>
    <row r="477" spans="1:11" x14ac:dyDescent="0.2">
      <c r="A477" t="s">
        <v>493</v>
      </c>
      <c r="B477" t="s">
        <v>1089</v>
      </c>
      <c r="D477">
        <v>0</v>
      </c>
      <c r="E477" s="80">
        <v>44651</v>
      </c>
      <c r="H477">
        <f>Inputs!$F$393</f>
        <v>0</v>
      </c>
      <c r="J477">
        <v>0</v>
      </c>
      <c r="K477" t="s">
        <v>494</v>
      </c>
    </row>
    <row r="478" spans="1:11" x14ac:dyDescent="0.2">
      <c r="A478" t="s">
        <v>493</v>
      </c>
      <c r="B478" t="s">
        <v>1152</v>
      </c>
      <c r="D478">
        <v>0</v>
      </c>
      <c r="E478" s="80">
        <v>44651</v>
      </c>
      <c r="H478">
        <f>Inputs!$F$394</f>
        <v>0</v>
      </c>
      <c r="J478">
        <v>0</v>
      </c>
      <c r="K478" t="s">
        <v>494</v>
      </c>
    </row>
    <row r="479" spans="1:11" x14ac:dyDescent="0.2">
      <c r="A479" t="s">
        <v>493</v>
      </c>
      <c r="B479" t="s">
        <v>2124</v>
      </c>
      <c r="D479">
        <v>0</v>
      </c>
      <c r="E479" s="80">
        <v>44651</v>
      </c>
      <c r="H479">
        <f>Inputs!$F$395</f>
        <v>0</v>
      </c>
      <c r="J479">
        <v>0</v>
      </c>
      <c r="K479" t="s">
        <v>494</v>
      </c>
    </row>
    <row r="480" spans="1:11" x14ac:dyDescent="0.2">
      <c r="A480" t="s">
        <v>493</v>
      </c>
      <c r="B480" t="s">
        <v>364</v>
      </c>
      <c r="D480">
        <v>0</v>
      </c>
      <c r="E480" s="80">
        <v>44651</v>
      </c>
      <c r="H480">
        <f>Inputs!$F$396</f>
        <v>0</v>
      </c>
      <c r="J480">
        <v>0</v>
      </c>
      <c r="K480" t="s">
        <v>494</v>
      </c>
    </row>
    <row r="481" spans="1:11" x14ac:dyDescent="0.2">
      <c r="A481" t="s">
        <v>493</v>
      </c>
      <c r="B481" t="s">
        <v>365</v>
      </c>
      <c r="D481">
        <v>0</v>
      </c>
      <c r="E481" s="80">
        <v>44651</v>
      </c>
      <c r="H481">
        <f>Inputs!$F$397</f>
        <v>0</v>
      </c>
      <c r="J481">
        <v>0</v>
      </c>
      <c r="K481" t="s">
        <v>494</v>
      </c>
    </row>
    <row r="482" spans="1:11" x14ac:dyDescent="0.2">
      <c r="A482" t="s">
        <v>1654</v>
      </c>
      <c r="B482" t="s">
        <v>1096</v>
      </c>
      <c r="D482">
        <v>0</v>
      </c>
      <c r="E482" s="80">
        <v>44651</v>
      </c>
      <c r="H482">
        <f>Inputs!$F$399</f>
        <v>0</v>
      </c>
      <c r="J482">
        <v>0</v>
      </c>
      <c r="K482" t="s">
        <v>2393</v>
      </c>
    </row>
    <row r="483" spans="1:11" x14ac:dyDescent="0.2">
      <c r="A483" t="s">
        <v>1654</v>
      </c>
      <c r="B483" t="s">
        <v>891</v>
      </c>
      <c r="D483">
        <v>0</v>
      </c>
      <c r="E483" s="80">
        <v>44651</v>
      </c>
      <c r="H483">
        <f>Inputs!$F$400</f>
        <v>0</v>
      </c>
      <c r="J483">
        <v>0</v>
      </c>
      <c r="K483" t="s">
        <v>2393</v>
      </c>
    </row>
    <row r="484" spans="1:11" x14ac:dyDescent="0.2">
      <c r="A484" t="s">
        <v>1654</v>
      </c>
      <c r="B484" t="s">
        <v>541</v>
      </c>
      <c r="D484">
        <v>0</v>
      </c>
      <c r="E484" s="80">
        <v>44651</v>
      </c>
      <c r="H484">
        <f>Inputs!$F$401</f>
        <v>0</v>
      </c>
      <c r="J484">
        <v>0</v>
      </c>
      <c r="K484" t="s">
        <v>2393</v>
      </c>
    </row>
    <row r="485" spans="1:11" x14ac:dyDescent="0.2">
      <c r="A485" t="s">
        <v>1654</v>
      </c>
      <c r="B485" t="s">
        <v>1089</v>
      </c>
      <c r="D485">
        <v>0</v>
      </c>
      <c r="E485" s="80">
        <v>44651</v>
      </c>
      <c r="H485">
        <f>Inputs!$F$402</f>
        <v>0</v>
      </c>
      <c r="J485">
        <v>0</v>
      </c>
      <c r="K485" t="s">
        <v>2393</v>
      </c>
    </row>
    <row r="486" spans="1:11" x14ac:dyDescent="0.2">
      <c r="A486" t="s">
        <v>1654</v>
      </c>
      <c r="B486" t="s">
        <v>1152</v>
      </c>
      <c r="D486">
        <v>0</v>
      </c>
      <c r="E486" s="80">
        <v>44651</v>
      </c>
      <c r="H486">
        <f>Inputs!$F$403</f>
        <v>0</v>
      </c>
      <c r="J486">
        <v>0</v>
      </c>
      <c r="K486" t="s">
        <v>2393</v>
      </c>
    </row>
    <row r="487" spans="1:11" x14ac:dyDescent="0.2">
      <c r="A487" t="s">
        <v>1654</v>
      </c>
      <c r="B487" t="s">
        <v>2124</v>
      </c>
      <c r="D487">
        <v>0</v>
      </c>
      <c r="E487" s="80">
        <v>44651</v>
      </c>
      <c r="H487">
        <f>Inputs!$F$404</f>
        <v>0</v>
      </c>
      <c r="J487">
        <v>0</v>
      </c>
      <c r="K487" t="s">
        <v>2393</v>
      </c>
    </row>
    <row r="488" spans="1:11" x14ac:dyDescent="0.2">
      <c r="A488" t="s">
        <v>1654</v>
      </c>
      <c r="B488" t="s">
        <v>364</v>
      </c>
      <c r="D488">
        <v>0</v>
      </c>
      <c r="E488" s="80">
        <v>44651</v>
      </c>
      <c r="H488">
        <f>Inputs!$F$405</f>
        <v>0</v>
      </c>
      <c r="J488">
        <v>0</v>
      </c>
      <c r="K488" t="s">
        <v>2393</v>
      </c>
    </row>
    <row r="489" spans="1:11" x14ac:dyDescent="0.2">
      <c r="A489" t="s">
        <v>1654</v>
      </c>
      <c r="B489" t="s">
        <v>365</v>
      </c>
      <c r="D489">
        <v>0</v>
      </c>
      <c r="E489" s="80">
        <v>44651</v>
      </c>
      <c r="H489">
        <f>Inputs!$F$406</f>
        <v>0</v>
      </c>
      <c r="J489">
        <v>0</v>
      </c>
      <c r="K489" t="s">
        <v>2393</v>
      </c>
    </row>
    <row r="490" spans="1:11" x14ac:dyDescent="0.2">
      <c r="A490" t="s">
        <v>495</v>
      </c>
      <c r="B490" t="s">
        <v>1096</v>
      </c>
      <c r="D490">
        <v>0</v>
      </c>
      <c r="E490" s="80">
        <v>44651</v>
      </c>
      <c r="H490">
        <f>Inputs!$F$408</f>
        <v>0</v>
      </c>
      <c r="J490">
        <v>0</v>
      </c>
      <c r="K490" t="s">
        <v>1894</v>
      </c>
    </row>
    <row r="491" spans="1:11" x14ac:dyDescent="0.2">
      <c r="A491" t="s">
        <v>495</v>
      </c>
      <c r="B491" t="s">
        <v>891</v>
      </c>
      <c r="D491">
        <v>0</v>
      </c>
      <c r="E491" s="80">
        <v>44651</v>
      </c>
      <c r="H491">
        <f>Inputs!$F$409</f>
        <v>0</v>
      </c>
      <c r="J491">
        <v>0</v>
      </c>
      <c r="K491" t="s">
        <v>1894</v>
      </c>
    </row>
    <row r="492" spans="1:11" x14ac:dyDescent="0.2">
      <c r="A492" t="s">
        <v>495</v>
      </c>
      <c r="B492" t="s">
        <v>541</v>
      </c>
      <c r="D492">
        <v>0</v>
      </c>
      <c r="E492" s="80">
        <v>44651</v>
      </c>
      <c r="H492">
        <f>Inputs!$F$410</f>
        <v>0</v>
      </c>
      <c r="J492">
        <v>0</v>
      </c>
      <c r="K492" t="s">
        <v>1894</v>
      </c>
    </row>
    <row r="493" spans="1:11" x14ac:dyDescent="0.2">
      <c r="A493" t="s">
        <v>495</v>
      </c>
      <c r="B493" t="s">
        <v>1089</v>
      </c>
      <c r="D493">
        <v>0</v>
      </c>
      <c r="E493" s="80">
        <v>44651</v>
      </c>
      <c r="H493">
        <f>Inputs!$F$411</f>
        <v>0</v>
      </c>
      <c r="J493">
        <v>0</v>
      </c>
      <c r="K493" t="s">
        <v>1894</v>
      </c>
    </row>
    <row r="494" spans="1:11" x14ac:dyDescent="0.2">
      <c r="A494" t="s">
        <v>495</v>
      </c>
      <c r="B494" t="s">
        <v>1152</v>
      </c>
      <c r="D494">
        <v>0</v>
      </c>
      <c r="E494" s="80">
        <v>44651</v>
      </c>
      <c r="H494">
        <f>Inputs!$F$412</f>
        <v>0</v>
      </c>
      <c r="J494">
        <v>0</v>
      </c>
      <c r="K494" t="s">
        <v>1894</v>
      </c>
    </row>
    <row r="495" spans="1:11" x14ac:dyDescent="0.2">
      <c r="A495" t="s">
        <v>495</v>
      </c>
      <c r="B495" t="s">
        <v>2124</v>
      </c>
      <c r="D495">
        <v>0</v>
      </c>
      <c r="E495" s="80">
        <v>44651</v>
      </c>
      <c r="H495">
        <f>Inputs!$F$413</f>
        <v>0</v>
      </c>
      <c r="J495">
        <v>0</v>
      </c>
      <c r="K495" t="s">
        <v>1894</v>
      </c>
    </row>
    <row r="496" spans="1:11" x14ac:dyDescent="0.2">
      <c r="A496" t="s">
        <v>495</v>
      </c>
      <c r="B496" t="s">
        <v>364</v>
      </c>
      <c r="D496">
        <v>0</v>
      </c>
      <c r="E496" s="80">
        <v>44651</v>
      </c>
      <c r="H496">
        <f>Inputs!$F$414</f>
        <v>0</v>
      </c>
      <c r="J496">
        <v>0</v>
      </c>
      <c r="K496" t="s">
        <v>1894</v>
      </c>
    </row>
    <row r="497" spans="1:11" x14ac:dyDescent="0.2">
      <c r="A497" t="s">
        <v>495</v>
      </c>
      <c r="B497" t="s">
        <v>365</v>
      </c>
      <c r="D497">
        <v>0</v>
      </c>
      <c r="E497" s="80">
        <v>44651</v>
      </c>
      <c r="H497">
        <f>Inputs!$F$415</f>
        <v>0</v>
      </c>
      <c r="J497">
        <v>0</v>
      </c>
      <c r="K497" t="s">
        <v>1894</v>
      </c>
    </row>
    <row r="498" spans="1:11" x14ac:dyDescent="0.2">
      <c r="A498" t="s">
        <v>656</v>
      </c>
      <c r="B498" t="s">
        <v>1096</v>
      </c>
      <c r="D498">
        <v>0</v>
      </c>
      <c r="E498" s="80">
        <v>44651</v>
      </c>
      <c r="H498">
        <f>Inputs!$F$417</f>
        <v>0</v>
      </c>
      <c r="J498">
        <v>0</v>
      </c>
      <c r="K498" t="s">
        <v>145</v>
      </c>
    </row>
    <row r="499" spans="1:11" x14ac:dyDescent="0.2">
      <c r="A499" t="s">
        <v>656</v>
      </c>
      <c r="B499" t="s">
        <v>891</v>
      </c>
      <c r="D499">
        <v>0</v>
      </c>
      <c r="E499" s="80">
        <v>44651</v>
      </c>
      <c r="H499">
        <f>Inputs!$F$418</f>
        <v>0</v>
      </c>
      <c r="J499">
        <v>0</v>
      </c>
      <c r="K499" t="s">
        <v>145</v>
      </c>
    </row>
    <row r="500" spans="1:11" x14ac:dyDescent="0.2">
      <c r="A500" t="s">
        <v>656</v>
      </c>
      <c r="B500" t="s">
        <v>541</v>
      </c>
      <c r="D500">
        <v>0</v>
      </c>
      <c r="E500" s="80">
        <v>44651</v>
      </c>
      <c r="H500">
        <f>Inputs!$F$419</f>
        <v>0</v>
      </c>
      <c r="J500">
        <v>0</v>
      </c>
      <c r="K500" t="s">
        <v>145</v>
      </c>
    </row>
    <row r="501" spans="1:11" x14ac:dyDescent="0.2">
      <c r="A501" t="s">
        <v>656</v>
      </c>
      <c r="B501" t="s">
        <v>1089</v>
      </c>
      <c r="D501">
        <v>0</v>
      </c>
      <c r="E501" s="80">
        <v>44651</v>
      </c>
      <c r="H501">
        <f>Inputs!$F$420</f>
        <v>0</v>
      </c>
      <c r="J501">
        <v>0</v>
      </c>
      <c r="K501" t="s">
        <v>145</v>
      </c>
    </row>
    <row r="502" spans="1:11" x14ac:dyDescent="0.2">
      <c r="A502" t="s">
        <v>656</v>
      </c>
      <c r="B502" t="s">
        <v>1152</v>
      </c>
      <c r="D502">
        <v>0</v>
      </c>
      <c r="E502" s="80">
        <v>44651</v>
      </c>
      <c r="H502">
        <f>Inputs!$F$421</f>
        <v>0</v>
      </c>
      <c r="J502">
        <v>0</v>
      </c>
      <c r="K502" t="s">
        <v>145</v>
      </c>
    </row>
    <row r="503" spans="1:11" x14ac:dyDescent="0.2">
      <c r="A503" t="s">
        <v>656</v>
      </c>
      <c r="B503" t="s">
        <v>2124</v>
      </c>
      <c r="D503">
        <v>0</v>
      </c>
      <c r="E503" s="80">
        <v>44651</v>
      </c>
      <c r="H503">
        <f>Inputs!$F$422</f>
        <v>0</v>
      </c>
      <c r="J503">
        <v>0</v>
      </c>
      <c r="K503" t="s">
        <v>145</v>
      </c>
    </row>
    <row r="504" spans="1:11" x14ac:dyDescent="0.2">
      <c r="A504" t="s">
        <v>656</v>
      </c>
      <c r="B504" t="s">
        <v>364</v>
      </c>
      <c r="D504">
        <v>0</v>
      </c>
      <c r="E504" s="80">
        <v>44651</v>
      </c>
      <c r="H504">
        <f>Inputs!$F$423</f>
        <v>0</v>
      </c>
      <c r="J504">
        <v>0</v>
      </c>
      <c r="K504" t="s">
        <v>145</v>
      </c>
    </row>
    <row r="505" spans="1:11" x14ac:dyDescent="0.2">
      <c r="A505" t="s">
        <v>656</v>
      </c>
      <c r="B505" t="s">
        <v>365</v>
      </c>
      <c r="D505">
        <v>0</v>
      </c>
      <c r="E505" s="80">
        <v>44651</v>
      </c>
      <c r="H505">
        <f>Inputs!$F$424</f>
        <v>0</v>
      </c>
      <c r="J505">
        <v>0</v>
      </c>
      <c r="K505" t="s">
        <v>145</v>
      </c>
    </row>
    <row r="506" spans="1:11" x14ac:dyDescent="0.2">
      <c r="A506" t="s">
        <v>838</v>
      </c>
      <c r="B506" t="s">
        <v>1096</v>
      </c>
      <c r="D506">
        <v>0</v>
      </c>
      <c r="E506" s="80">
        <v>44651</v>
      </c>
      <c r="H506">
        <f>Inputs!$F$426</f>
        <v>0</v>
      </c>
      <c r="J506">
        <v>0</v>
      </c>
      <c r="K506" t="s">
        <v>496</v>
      </c>
    </row>
    <row r="507" spans="1:11" x14ac:dyDescent="0.2">
      <c r="A507" t="s">
        <v>838</v>
      </c>
      <c r="B507" t="s">
        <v>891</v>
      </c>
      <c r="D507">
        <v>0</v>
      </c>
      <c r="E507" s="80">
        <v>44651</v>
      </c>
      <c r="H507">
        <f>Inputs!$F$427</f>
        <v>0</v>
      </c>
      <c r="J507">
        <v>0</v>
      </c>
      <c r="K507" t="s">
        <v>496</v>
      </c>
    </row>
    <row r="508" spans="1:11" x14ac:dyDescent="0.2">
      <c r="A508" t="s">
        <v>838</v>
      </c>
      <c r="B508" t="s">
        <v>541</v>
      </c>
      <c r="D508">
        <v>0</v>
      </c>
      <c r="E508" s="80">
        <v>44651</v>
      </c>
      <c r="H508">
        <f>Inputs!$F$428</f>
        <v>0</v>
      </c>
      <c r="J508">
        <v>0</v>
      </c>
      <c r="K508" t="s">
        <v>496</v>
      </c>
    </row>
    <row r="509" spans="1:11" x14ac:dyDescent="0.2">
      <c r="A509" t="s">
        <v>838</v>
      </c>
      <c r="B509" t="s">
        <v>1089</v>
      </c>
      <c r="D509">
        <v>0</v>
      </c>
      <c r="E509" s="80">
        <v>44651</v>
      </c>
      <c r="H509">
        <f>Inputs!$F$429</f>
        <v>0</v>
      </c>
      <c r="J509">
        <v>0</v>
      </c>
      <c r="K509" t="s">
        <v>496</v>
      </c>
    </row>
    <row r="510" spans="1:11" x14ac:dyDescent="0.2">
      <c r="A510" t="s">
        <v>838</v>
      </c>
      <c r="B510" t="s">
        <v>1152</v>
      </c>
      <c r="D510">
        <v>0</v>
      </c>
      <c r="E510" s="80">
        <v>44651</v>
      </c>
      <c r="H510">
        <f>Inputs!$F$430</f>
        <v>0</v>
      </c>
      <c r="J510">
        <v>0</v>
      </c>
      <c r="K510" t="s">
        <v>496</v>
      </c>
    </row>
    <row r="511" spans="1:11" x14ac:dyDescent="0.2">
      <c r="A511" t="s">
        <v>838</v>
      </c>
      <c r="B511" t="s">
        <v>2124</v>
      </c>
      <c r="D511">
        <v>0</v>
      </c>
      <c r="E511" s="80">
        <v>44651</v>
      </c>
      <c r="H511">
        <f>Inputs!$F$431</f>
        <v>0</v>
      </c>
      <c r="J511">
        <v>0</v>
      </c>
      <c r="K511" t="s">
        <v>496</v>
      </c>
    </row>
    <row r="512" spans="1:11" x14ac:dyDescent="0.2">
      <c r="A512" t="s">
        <v>838</v>
      </c>
      <c r="B512" t="s">
        <v>364</v>
      </c>
      <c r="D512">
        <v>0</v>
      </c>
      <c r="E512" s="80">
        <v>44651</v>
      </c>
      <c r="H512">
        <f>Inputs!$F$432</f>
        <v>0</v>
      </c>
      <c r="J512">
        <v>0</v>
      </c>
      <c r="K512" t="s">
        <v>496</v>
      </c>
    </row>
    <row r="513" spans="1:11" x14ac:dyDescent="0.2">
      <c r="A513" t="s">
        <v>838</v>
      </c>
      <c r="B513" t="s">
        <v>365</v>
      </c>
      <c r="D513">
        <v>0</v>
      </c>
      <c r="E513" s="80">
        <v>44651</v>
      </c>
      <c r="H513">
        <f>Inputs!$F$433</f>
        <v>0</v>
      </c>
      <c r="J513">
        <v>0</v>
      </c>
      <c r="K513" t="s">
        <v>496</v>
      </c>
    </row>
    <row r="514" spans="1:11" x14ac:dyDescent="0.2">
      <c r="A514" t="s">
        <v>2973</v>
      </c>
      <c r="B514" t="s">
        <v>1096</v>
      </c>
      <c r="D514">
        <v>0</v>
      </c>
      <c r="E514" s="80">
        <v>44651</v>
      </c>
      <c r="H514">
        <f>Inputs!$F$435</f>
        <v>0</v>
      </c>
      <c r="J514">
        <v>0</v>
      </c>
      <c r="K514" t="s">
        <v>1249</v>
      </c>
    </row>
    <row r="515" spans="1:11" x14ac:dyDescent="0.2">
      <c r="A515" t="s">
        <v>2973</v>
      </c>
      <c r="B515" t="s">
        <v>891</v>
      </c>
      <c r="D515">
        <v>0</v>
      </c>
      <c r="E515" s="80">
        <v>44651</v>
      </c>
      <c r="H515">
        <f>Inputs!$F$436</f>
        <v>0</v>
      </c>
      <c r="J515">
        <v>0</v>
      </c>
      <c r="K515" t="s">
        <v>1249</v>
      </c>
    </row>
    <row r="516" spans="1:11" x14ac:dyDescent="0.2">
      <c r="A516" t="s">
        <v>2973</v>
      </c>
      <c r="B516" t="s">
        <v>541</v>
      </c>
      <c r="D516">
        <v>0</v>
      </c>
      <c r="E516" s="80">
        <v>44651</v>
      </c>
      <c r="H516">
        <f>Inputs!$F$437</f>
        <v>0</v>
      </c>
      <c r="J516">
        <v>0</v>
      </c>
      <c r="K516" t="s">
        <v>1249</v>
      </c>
    </row>
    <row r="517" spans="1:11" x14ac:dyDescent="0.2">
      <c r="A517" t="s">
        <v>2973</v>
      </c>
      <c r="B517" t="s">
        <v>1089</v>
      </c>
      <c r="D517">
        <v>0</v>
      </c>
      <c r="E517" s="80">
        <v>44651</v>
      </c>
      <c r="H517">
        <f>Inputs!$F$438</f>
        <v>0</v>
      </c>
      <c r="J517">
        <v>0</v>
      </c>
      <c r="K517" t="s">
        <v>1249</v>
      </c>
    </row>
    <row r="518" spans="1:11" x14ac:dyDescent="0.2">
      <c r="A518" t="s">
        <v>2973</v>
      </c>
      <c r="B518" t="s">
        <v>1152</v>
      </c>
      <c r="D518">
        <v>0</v>
      </c>
      <c r="E518" s="80">
        <v>44651</v>
      </c>
      <c r="H518">
        <f>Inputs!$F$439</f>
        <v>0</v>
      </c>
      <c r="J518">
        <v>0</v>
      </c>
      <c r="K518" t="s">
        <v>1249</v>
      </c>
    </row>
    <row r="519" spans="1:11" x14ac:dyDescent="0.2">
      <c r="A519" t="s">
        <v>2973</v>
      </c>
      <c r="B519" t="s">
        <v>2124</v>
      </c>
      <c r="D519">
        <v>0</v>
      </c>
      <c r="E519" s="80">
        <v>44651</v>
      </c>
      <c r="H519">
        <f>Inputs!$F$440</f>
        <v>0</v>
      </c>
      <c r="J519">
        <v>0</v>
      </c>
      <c r="K519" t="s">
        <v>1249</v>
      </c>
    </row>
    <row r="520" spans="1:11" x14ac:dyDescent="0.2">
      <c r="A520" t="s">
        <v>2973</v>
      </c>
      <c r="B520" t="s">
        <v>364</v>
      </c>
      <c r="D520">
        <v>0</v>
      </c>
      <c r="E520" s="80">
        <v>44651</v>
      </c>
      <c r="H520">
        <f>Inputs!$F$441</f>
        <v>0</v>
      </c>
      <c r="J520">
        <v>0</v>
      </c>
      <c r="K520" t="s">
        <v>1249</v>
      </c>
    </row>
    <row r="521" spans="1:11" x14ac:dyDescent="0.2">
      <c r="A521" t="s">
        <v>2973</v>
      </c>
      <c r="B521" t="s">
        <v>365</v>
      </c>
      <c r="D521">
        <v>0</v>
      </c>
      <c r="E521" s="80">
        <v>44651</v>
      </c>
      <c r="H521">
        <f>Inputs!$F$442</f>
        <v>0</v>
      </c>
      <c r="J521">
        <v>0</v>
      </c>
      <c r="K521" t="s">
        <v>1249</v>
      </c>
    </row>
    <row r="522" spans="1:11" x14ac:dyDescent="0.2">
      <c r="A522" t="s">
        <v>1893</v>
      </c>
      <c r="B522" t="s">
        <v>1096</v>
      </c>
      <c r="D522">
        <v>0</v>
      </c>
      <c r="E522" s="80">
        <v>44651</v>
      </c>
      <c r="H522">
        <f>Inputs!$F$444</f>
        <v>0</v>
      </c>
      <c r="J522">
        <v>0</v>
      </c>
      <c r="K522" t="s">
        <v>2199</v>
      </c>
    </row>
    <row r="523" spans="1:11" x14ac:dyDescent="0.2">
      <c r="A523" t="s">
        <v>1893</v>
      </c>
      <c r="B523" t="s">
        <v>891</v>
      </c>
      <c r="D523">
        <v>0</v>
      </c>
      <c r="E523" s="80">
        <v>44651</v>
      </c>
      <c r="H523">
        <f>Inputs!$F$445</f>
        <v>0</v>
      </c>
      <c r="J523">
        <v>0</v>
      </c>
      <c r="K523" t="s">
        <v>2199</v>
      </c>
    </row>
    <row r="524" spans="1:11" x14ac:dyDescent="0.2">
      <c r="A524" t="s">
        <v>1893</v>
      </c>
      <c r="B524" t="s">
        <v>541</v>
      </c>
      <c r="D524">
        <v>0</v>
      </c>
      <c r="E524" s="80">
        <v>44651</v>
      </c>
      <c r="H524">
        <f>Inputs!$F$446</f>
        <v>0</v>
      </c>
      <c r="J524">
        <v>0</v>
      </c>
      <c r="K524" t="s">
        <v>2199</v>
      </c>
    </row>
    <row r="525" spans="1:11" x14ac:dyDescent="0.2">
      <c r="A525" t="s">
        <v>1893</v>
      </c>
      <c r="B525" t="s">
        <v>1089</v>
      </c>
      <c r="D525">
        <v>0</v>
      </c>
      <c r="E525" s="80">
        <v>44651</v>
      </c>
      <c r="H525">
        <f>Inputs!$F$447</f>
        <v>0</v>
      </c>
      <c r="J525">
        <v>0</v>
      </c>
      <c r="K525" t="s">
        <v>2199</v>
      </c>
    </row>
    <row r="526" spans="1:11" x14ac:dyDescent="0.2">
      <c r="A526" t="s">
        <v>1893</v>
      </c>
      <c r="B526" t="s">
        <v>1152</v>
      </c>
      <c r="D526">
        <v>0</v>
      </c>
      <c r="E526" s="80">
        <v>44651</v>
      </c>
      <c r="H526">
        <f>Inputs!$F$448</f>
        <v>0</v>
      </c>
      <c r="J526">
        <v>0</v>
      </c>
      <c r="K526" t="s">
        <v>2199</v>
      </c>
    </row>
    <row r="527" spans="1:11" x14ac:dyDescent="0.2">
      <c r="A527" t="s">
        <v>1893</v>
      </c>
      <c r="B527" t="s">
        <v>2124</v>
      </c>
      <c r="D527">
        <v>0</v>
      </c>
      <c r="E527" s="80">
        <v>44651</v>
      </c>
      <c r="H527">
        <f>Inputs!$F$449</f>
        <v>0</v>
      </c>
      <c r="J527">
        <v>0</v>
      </c>
      <c r="K527" t="s">
        <v>2199</v>
      </c>
    </row>
    <row r="528" spans="1:11" x14ac:dyDescent="0.2">
      <c r="A528" t="s">
        <v>1893</v>
      </c>
      <c r="B528" t="s">
        <v>364</v>
      </c>
      <c r="D528">
        <v>0</v>
      </c>
      <c r="E528" s="80">
        <v>44651</v>
      </c>
      <c r="H528">
        <f>Inputs!$F$450</f>
        <v>0</v>
      </c>
      <c r="J528">
        <v>0</v>
      </c>
      <c r="K528" t="s">
        <v>2199</v>
      </c>
    </row>
    <row r="529" spans="1:11" x14ac:dyDescent="0.2">
      <c r="A529" t="s">
        <v>1893</v>
      </c>
      <c r="B529" t="s">
        <v>365</v>
      </c>
      <c r="D529">
        <v>0</v>
      </c>
      <c r="E529" s="80">
        <v>44651</v>
      </c>
      <c r="H529">
        <f>Inputs!$F$451</f>
        <v>0</v>
      </c>
      <c r="J529">
        <v>0</v>
      </c>
      <c r="K529" t="s">
        <v>2199</v>
      </c>
    </row>
    <row r="530" spans="1:11" x14ac:dyDescent="0.2">
      <c r="A530" t="s">
        <v>146</v>
      </c>
      <c r="B530" t="s">
        <v>1096</v>
      </c>
      <c r="D530">
        <v>0</v>
      </c>
      <c r="E530" s="80">
        <v>44651</v>
      </c>
      <c r="H530">
        <f>Inputs!$F$453</f>
        <v>0</v>
      </c>
      <c r="J530">
        <v>0</v>
      </c>
      <c r="K530" t="s">
        <v>1655</v>
      </c>
    </row>
    <row r="531" spans="1:11" x14ac:dyDescent="0.2">
      <c r="A531" t="s">
        <v>146</v>
      </c>
      <c r="B531" t="s">
        <v>891</v>
      </c>
      <c r="D531">
        <v>0</v>
      </c>
      <c r="E531" s="80">
        <v>44651</v>
      </c>
      <c r="H531">
        <f>Inputs!$F$454</f>
        <v>0</v>
      </c>
      <c r="J531">
        <v>0</v>
      </c>
      <c r="K531" t="s">
        <v>1655</v>
      </c>
    </row>
    <row r="532" spans="1:11" x14ac:dyDescent="0.2">
      <c r="A532" t="s">
        <v>146</v>
      </c>
      <c r="B532" t="s">
        <v>541</v>
      </c>
      <c r="D532">
        <v>0</v>
      </c>
      <c r="E532" s="80">
        <v>44651</v>
      </c>
      <c r="H532">
        <f>Inputs!$F$455</f>
        <v>0</v>
      </c>
      <c r="J532">
        <v>0</v>
      </c>
      <c r="K532" t="s">
        <v>1655</v>
      </c>
    </row>
    <row r="533" spans="1:11" x14ac:dyDescent="0.2">
      <c r="A533" t="s">
        <v>146</v>
      </c>
      <c r="B533" t="s">
        <v>1089</v>
      </c>
      <c r="D533">
        <v>0</v>
      </c>
      <c r="E533" s="80">
        <v>44651</v>
      </c>
      <c r="H533">
        <f>Inputs!$F$456</f>
        <v>0</v>
      </c>
      <c r="J533">
        <v>0</v>
      </c>
      <c r="K533" t="s">
        <v>1655</v>
      </c>
    </row>
    <row r="534" spans="1:11" x14ac:dyDescent="0.2">
      <c r="A534" t="s">
        <v>146</v>
      </c>
      <c r="B534" t="s">
        <v>1152</v>
      </c>
      <c r="D534">
        <v>0</v>
      </c>
      <c r="E534" s="80">
        <v>44651</v>
      </c>
      <c r="H534">
        <f>Inputs!$F$457</f>
        <v>0</v>
      </c>
      <c r="J534">
        <v>0</v>
      </c>
      <c r="K534" t="s">
        <v>1655</v>
      </c>
    </row>
    <row r="535" spans="1:11" x14ac:dyDescent="0.2">
      <c r="A535" t="s">
        <v>146</v>
      </c>
      <c r="B535" t="s">
        <v>2124</v>
      </c>
      <c r="D535">
        <v>0</v>
      </c>
      <c r="E535" s="80">
        <v>44651</v>
      </c>
      <c r="H535">
        <f>Inputs!$F$458</f>
        <v>0</v>
      </c>
      <c r="J535">
        <v>0</v>
      </c>
      <c r="K535" t="s">
        <v>1655</v>
      </c>
    </row>
    <row r="536" spans="1:11" x14ac:dyDescent="0.2">
      <c r="A536" t="s">
        <v>146</v>
      </c>
      <c r="B536" t="s">
        <v>364</v>
      </c>
      <c r="D536">
        <v>0</v>
      </c>
      <c r="E536" s="80">
        <v>44651</v>
      </c>
      <c r="H536">
        <f>Inputs!$F$459</f>
        <v>0</v>
      </c>
      <c r="J536">
        <v>0</v>
      </c>
      <c r="K536" t="s">
        <v>1655</v>
      </c>
    </row>
    <row r="537" spans="1:11" x14ac:dyDescent="0.2">
      <c r="A537" t="s">
        <v>146</v>
      </c>
      <c r="B537" t="s">
        <v>365</v>
      </c>
      <c r="D537">
        <v>0</v>
      </c>
      <c r="E537" s="80">
        <v>44651</v>
      </c>
      <c r="H537">
        <f>Inputs!$F$460</f>
        <v>0</v>
      </c>
      <c r="J537">
        <v>0</v>
      </c>
      <c r="K537" t="s">
        <v>1655</v>
      </c>
    </row>
    <row r="538" spans="1:11" x14ac:dyDescent="0.2">
      <c r="A538" t="s">
        <v>2589</v>
      </c>
      <c r="B538" t="s">
        <v>1096</v>
      </c>
      <c r="D538">
        <v>0</v>
      </c>
      <c r="E538" s="80">
        <v>44651</v>
      </c>
      <c r="H538">
        <f>Inputs!$F$462</f>
        <v>0</v>
      </c>
      <c r="J538">
        <v>0</v>
      </c>
      <c r="K538" t="s">
        <v>147</v>
      </c>
    </row>
    <row r="539" spans="1:11" x14ac:dyDescent="0.2">
      <c r="A539" t="s">
        <v>2589</v>
      </c>
      <c r="B539" t="s">
        <v>891</v>
      </c>
      <c r="D539">
        <v>0</v>
      </c>
      <c r="E539" s="80">
        <v>44651</v>
      </c>
      <c r="H539">
        <f>Inputs!$F$463</f>
        <v>0</v>
      </c>
      <c r="J539">
        <v>0</v>
      </c>
      <c r="K539" t="s">
        <v>147</v>
      </c>
    </row>
    <row r="540" spans="1:11" x14ac:dyDescent="0.2">
      <c r="A540" t="s">
        <v>2589</v>
      </c>
      <c r="B540" t="s">
        <v>541</v>
      </c>
      <c r="D540">
        <v>0</v>
      </c>
      <c r="E540" s="80">
        <v>44651</v>
      </c>
      <c r="H540">
        <f>Inputs!$F$464</f>
        <v>0</v>
      </c>
      <c r="J540">
        <v>0</v>
      </c>
      <c r="K540" t="s">
        <v>147</v>
      </c>
    </row>
    <row r="541" spans="1:11" x14ac:dyDescent="0.2">
      <c r="A541" t="s">
        <v>2589</v>
      </c>
      <c r="B541" t="s">
        <v>1089</v>
      </c>
      <c r="D541">
        <v>0</v>
      </c>
      <c r="E541" s="80">
        <v>44651</v>
      </c>
      <c r="H541">
        <f>Inputs!$F$465</f>
        <v>0</v>
      </c>
      <c r="J541">
        <v>0</v>
      </c>
      <c r="K541" t="s">
        <v>147</v>
      </c>
    </row>
    <row r="542" spans="1:11" x14ac:dyDescent="0.2">
      <c r="A542" t="s">
        <v>2589</v>
      </c>
      <c r="B542" t="s">
        <v>1152</v>
      </c>
      <c r="D542">
        <v>0</v>
      </c>
      <c r="E542" s="80">
        <v>44651</v>
      </c>
      <c r="H542">
        <f>Inputs!$F$466</f>
        <v>0</v>
      </c>
      <c r="J542">
        <v>0</v>
      </c>
      <c r="K542" t="s">
        <v>147</v>
      </c>
    </row>
    <row r="543" spans="1:11" x14ac:dyDescent="0.2">
      <c r="A543" t="s">
        <v>2589</v>
      </c>
      <c r="B543" t="s">
        <v>2124</v>
      </c>
      <c r="D543">
        <v>0</v>
      </c>
      <c r="E543" s="80">
        <v>44651</v>
      </c>
      <c r="H543">
        <f>Inputs!$F$467</f>
        <v>0</v>
      </c>
      <c r="J543">
        <v>0</v>
      </c>
      <c r="K543" t="s">
        <v>147</v>
      </c>
    </row>
    <row r="544" spans="1:11" x14ac:dyDescent="0.2">
      <c r="A544" t="s">
        <v>2589</v>
      </c>
      <c r="B544" t="s">
        <v>364</v>
      </c>
      <c r="D544">
        <v>0</v>
      </c>
      <c r="E544" s="80">
        <v>44651</v>
      </c>
      <c r="H544">
        <f>Inputs!$F$468</f>
        <v>0</v>
      </c>
      <c r="J544">
        <v>0</v>
      </c>
      <c r="K544" t="s">
        <v>147</v>
      </c>
    </row>
    <row r="545" spans="1:11" x14ac:dyDescent="0.2">
      <c r="A545" t="s">
        <v>2589</v>
      </c>
      <c r="B545" t="s">
        <v>365</v>
      </c>
      <c r="D545">
        <v>0</v>
      </c>
      <c r="E545" s="80">
        <v>44651</v>
      </c>
      <c r="H545">
        <f>Inputs!$F$469</f>
        <v>0</v>
      </c>
      <c r="J545">
        <v>0</v>
      </c>
      <c r="K545" t="s">
        <v>147</v>
      </c>
    </row>
    <row r="546" spans="1:11" x14ac:dyDescent="0.2">
      <c r="A546" t="s">
        <v>1656</v>
      </c>
      <c r="B546" t="s">
        <v>1096</v>
      </c>
      <c r="D546">
        <v>0</v>
      </c>
      <c r="E546" s="80">
        <v>44651</v>
      </c>
      <c r="H546">
        <f>Inputs!$F$471</f>
        <v>0</v>
      </c>
      <c r="J546">
        <v>0</v>
      </c>
      <c r="K546" t="s">
        <v>2200</v>
      </c>
    </row>
    <row r="547" spans="1:11" x14ac:dyDescent="0.2">
      <c r="A547" t="s">
        <v>1656</v>
      </c>
      <c r="B547" t="s">
        <v>891</v>
      </c>
      <c r="D547">
        <v>0</v>
      </c>
      <c r="E547" s="80">
        <v>44651</v>
      </c>
      <c r="H547">
        <f>Inputs!$F$472</f>
        <v>0</v>
      </c>
      <c r="J547">
        <v>0</v>
      </c>
      <c r="K547" t="s">
        <v>2200</v>
      </c>
    </row>
    <row r="548" spans="1:11" x14ac:dyDescent="0.2">
      <c r="A548" t="s">
        <v>1656</v>
      </c>
      <c r="B548" t="s">
        <v>541</v>
      </c>
      <c r="D548">
        <v>0</v>
      </c>
      <c r="E548" s="80">
        <v>44651</v>
      </c>
      <c r="H548">
        <f>Inputs!$F$473</f>
        <v>0</v>
      </c>
      <c r="J548">
        <v>0</v>
      </c>
      <c r="K548" t="s">
        <v>2200</v>
      </c>
    </row>
    <row r="549" spans="1:11" x14ac:dyDescent="0.2">
      <c r="A549" t="s">
        <v>1656</v>
      </c>
      <c r="B549" t="s">
        <v>1089</v>
      </c>
      <c r="D549">
        <v>0</v>
      </c>
      <c r="E549" s="80">
        <v>44651</v>
      </c>
      <c r="H549">
        <f>Inputs!$F$474</f>
        <v>0</v>
      </c>
      <c r="J549">
        <v>0</v>
      </c>
      <c r="K549" t="s">
        <v>2200</v>
      </c>
    </row>
    <row r="550" spans="1:11" x14ac:dyDescent="0.2">
      <c r="A550" t="s">
        <v>1656</v>
      </c>
      <c r="B550" t="s">
        <v>1152</v>
      </c>
      <c r="D550">
        <v>0</v>
      </c>
      <c r="E550" s="80">
        <v>44651</v>
      </c>
      <c r="H550">
        <f>Inputs!$F$475</f>
        <v>0</v>
      </c>
      <c r="J550">
        <v>0</v>
      </c>
      <c r="K550" t="s">
        <v>2200</v>
      </c>
    </row>
    <row r="551" spans="1:11" x14ac:dyDescent="0.2">
      <c r="A551" t="s">
        <v>1656</v>
      </c>
      <c r="B551" t="s">
        <v>2124</v>
      </c>
      <c r="D551">
        <v>0</v>
      </c>
      <c r="E551" s="80">
        <v>44651</v>
      </c>
      <c r="H551">
        <f>Inputs!$F$476</f>
        <v>0</v>
      </c>
      <c r="J551">
        <v>0</v>
      </c>
      <c r="K551" t="s">
        <v>2200</v>
      </c>
    </row>
    <row r="552" spans="1:11" x14ac:dyDescent="0.2">
      <c r="A552" t="s">
        <v>1656</v>
      </c>
      <c r="B552" t="s">
        <v>364</v>
      </c>
      <c r="D552">
        <v>0</v>
      </c>
      <c r="E552" s="80">
        <v>44651</v>
      </c>
      <c r="H552">
        <f>Inputs!$F$477</f>
        <v>0</v>
      </c>
      <c r="J552">
        <v>0</v>
      </c>
      <c r="K552" t="s">
        <v>2200</v>
      </c>
    </row>
    <row r="553" spans="1:11" x14ac:dyDescent="0.2">
      <c r="A553" t="s">
        <v>1656</v>
      </c>
      <c r="B553" t="s">
        <v>365</v>
      </c>
      <c r="D553">
        <v>0</v>
      </c>
      <c r="E553" s="80">
        <v>44651</v>
      </c>
      <c r="H553">
        <f>Inputs!$F$478</f>
        <v>0</v>
      </c>
      <c r="J553">
        <v>0</v>
      </c>
      <c r="K553" t="s">
        <v>2200</v>
      </c>
    </row>
    <row r="554" spans="1:11" x14ac:dyDescent="0.2">
      <c r="A554" t="s">
        <v>497</v>
      </c>
      <c r="B554" t="s">
        <v>1096</v>
      </c>
      <c r="D554">
        <v>0</v>
      </c>
      <c r="E554" s="80">
        <v>44651</v>
      </c>
      <c r="H554">
        <f>Inputs!$F$480</f>
        <v>0</v>
      </c>
      <c r="J554">
        <v>0</v>
      </c>
      <c r="K554" t="s">
        <v>498</v>
      </c>
    </row>
    <row r="555" spans="1:11" x14ac:dyDescent="0.2">
      <c r="A555" t="s">
        <v>497</v>
      </c>
      <c r="B555" t="s">
        <v>891</v>
      </c>
      <c r="D555">
        <v>0</v>
      </c>
      <c r="E555" s="80">
        <v>44651</v>
      </c>
      <c r="H555">
        <f>Inputs!$F$481</f>
        <v>0</v>
      </c>
      <c r="J555">
        <v>0</v>
      </c>
      <c r="K555" t="s">
        <v>498</v>
      </c>
    </row>
    <row r="556" spans="1:11" x14ac:dyDescent="0.2">
      <c r="A556" t="s">
        <v>497</v>
      </c>
      <c r="B556" t="s">
        <v>541</v>
      </c>
      <c r="D556">
        <v>0</v>
      </c>
      <c r="E556" s="80">
        <v>44651</v>
      </c>
      <c r="H556">
        <f>Inputs!$F$482</f>
        <v>0</v>
      </c>
      <c r="J556">
        <v>0</v>
      </c>
      <c r="K556" t="s">
        <v>498</v>
      </c>
    </row>
    <row r="557" spans="1:11" x14ac:dyDescent="0.2">
      <c r="A557" t="s">
        <v>497</v>
      </c>
      <c r="B557" t="s">
        <v>1089</v>
      </c>
      <c r="D557">
        <v>0</v>
      </c>
      <c r="E557" s="80">
        <v>44651</v>
      </c>
      <c r="H557">
        <f>Inputs!$F$483</f>
        <v>0</v>
      </c>
      <c r="J557">
        <v>0</v>
      </c>
      <c r="K557" t="s">
        <v>498</v>
      </c>
    </row>
    <row r="558" spans="1:11" x14ac:dyDescent="0.2">
      <c r="A558" t="s">
        <v>497</v>
      </c>
      <c r="B558" t="s">
        <v>1152</v>
      </c>
      <c r="D558">
        <v>0</v>
      </c>
      <c r="E558" s="80">
        <v>44651</v>
      </c>
      <c r="H558">
        <f>Inputs!$F$484</f>
        <v>0</v>
      </c>
      <c r="J558">
        <v>0</v>
      </c>
      <c r="K558" t="s">
        <v>498</v>
      </c>
    </row>
    <row r="559" spans="1:11" x14ac:dyDescent="0.2">
      <c r="A559" t="s">
        <v>497</v>
      </c>
      <c r="B559" t="s">
        <v>2124</v>
      </c>
      <c r="D559">
        <v>0</v>
      </c>
      <c r="E559" s="80">
        <v>44651</v>
      </c>
      <c r="H559">
        <f>Inputs!$F$485</f>
        <v>0</v>
      </c>
      <c r="J559">
        <v>0</v>
      </c>
      <c r="K559" t="s">
        <v>498</v>
      </c>
    </row>
    <row r="560" spans="1:11" x14ac:dyDescent="0.2">
      <c r="A560" t="s">
        <v>497</v>
      </c>
      <c r="B560" t="s">
        <v>364</v>
      </c>
      <c r="D560">
        <v>0</v>
      </c>
      <c r="E560" s="80">
        <v>44651</v>
      </c>
      <c r="H560">
        <f>Inputs!$F$486</f>
        <v>0</v>
      </c>
      <c r="J560">
        <v>0</v>
      </c>
      <c r="K560" t="s">
        <v>498</v>
      </c>
    </row>
    <row r="561" spans="1:11" x14ac:dyDescent="0.2">
      <c r="A561" t="s">
        <v>497</v>
      </c>
      <c r="B561" t="s">
        <v>365</v>
      </c>
      <c r="D561">
        <v>0</v>
      </c>
      <c r="E561" s="80">
        <v>44651</v>
      </c>
      <c r="H561">
        <f>Inputs!$F$487</f>
        <v>0</v>
      </c>
      <c r="J561">
        <v>0</v>
      </c>
      <c r="K561" t="s">
        <v>498</v>
      </c>
    </row>
    <row r="562" spans="1:11" x14ac:dyDescent="0.2">
      <c r="A562" t="s">
        <v>2590</v>
      </c>
      <c r="B562" t="s">
        <v>1096</v>
      </c>
      <c r="D562">
        <v>0</v>
      </c>
      <c r="E562" s="80">
        <v>44651</v>
      </c>
      <c r="H562">
        <f>Inputs!$F$489</f>
        <v>0</v>
      </c>
      <c r="J562">
        <v>0</v>
      </c>
      <c r="K562" t="s">
        <v>2014</v>
      </c>
    </row>
    <row r="563" spans="1:11" x14ac:dyDescent="0.2">
      <c r="A563" t="s">
        <v>2590</v>
      </c>
      <c r="B563" t="s">
        <v>891</v>
      </c>
      <c r="D563">
        <v>0</v>
      </c>
      <c r="E563" s="80">
        <v>44651</v>
      </c>
      <c r="H563">
        <f>Inputs!$F$490</f>
        <v>0</v>
      </c>
      <c r="J563">
        <v>0</v>
      </c>
      <c r="K563" t="s">
        <v>2014</v>
      </c>
    </row>
    <row r="564" spans="1:11" x14ac:dyDescent="0.2">
      <c r="A564" t="s">
        <v>2590</v>
      </c>
      <c r="B564" t="s">
        <v>541</v>
      </c>
      <c r="D564">
        <v>0</v>
      </c>
      <c r="E564" s="80">
        <v>44651</v>
      </c>
      <c r="H564">
        <f>Inputs!$F$491</f>
        <v>0</v>
      </c>
      <c r="J564">
        <v>0</v>
      </c>
      <c r="K564" t="s">
        <v>2014</v>
      </c>
    </row>
    <row r="565" spans="1:11" x14ac:dyDescent="0.2">
      <c r="A565" t="s">
        <v>2590</v>
      </c>
      <c r="B565" t="s">
        <v>1089</v>
      </c>
      <c r="D565">
        <v>0</v>
      </c>
      <c r="E565" s="80">
        <v>44651</v>
      </c>
      <c r="H565">
        <f>Inputs!$F$492</f>
        <v>0</v>
      </c>
      <c r="J565">
        <v>0</v>
      </c>
      <c r="K565" t="s">
        <v>2014</v>
      </c>
    </row>
    <row r="566" spans="1:11" x14ac:dyDescent="0.2">
      <c r="A566" t="s">
        <v>2590</v>
      </c>
      <c r="B566" t="s">
        <v>1152</v>
      </c>
      <c r="D566">
        <v>0</v>
      </c>
      <c r="E566" s="80">
        <v>44651</v>
      </c>
      <c r="H566">
        <f>Inputs!$F$493</f>
        <v>0</v>
      </c>
      <c r="J566">
        <v>0</v>
      </c>
      <c r="K566" t="s">
        <v>2014</v>
      </c>
    </row>
    <row r="567" spans="1:11" x14ac:dyDescent="0.2">
      <c r="A567" t="s">
        <v>2590</v>
      </c>
      <c r="B567" t="s">
        <v>2124</v>
      </c>
      <c r="D567">
        <v>0</v>
      </c>
      <c r="E567" s="80">
        <v>44651</v>
      </c>
      <c r="H567">
        <f>Inputs!$F$494</f>
        <v>0</v>
      </c>
      <c r="J567">
        <v>0</v>
      </c>
      <c r="K567" t="s">
        <v>2014</v>
      </c>
    </row>
    <row r="568" spans="1:11" x14ac:dyDescent="0.2">
      <c r="A568" t="s">
        <v>2590</v>
      </c>
      <c r="B568" t="s">
        <v>364</v>
      </c>
      <c r="D568">
        <v>0</v>
      </c>
      <c r="E568" s="80">
        <v>44651</v>
      </c>
      <c r="H568">
        <f>Inputs!$F$495</f>
        <v>0</v>
      </c>
      <c r="J568">
        <v>0</v>
      </c>
      <c r="K568" t="s">
        <v>2014</v>
      </c>
    </row>
    <row r="569" spans="1:11" x14ac:dyDescent="0.2">
      <c r="A569" t="s">
        <v>2590</v>
      </c>
      <c r="B569" t="s">
        <v>365</v>
      </c>
      <c r="D569">
        <v>0</v>
      </c>
      <c r="E569" s="80">
        <v>44651</v>
      </c>
      <c r="H569">
        <f>Inputs!$F$496</f>
        <v>0</v>
      </c>
      <c r="J569">
        <v>0</v>
      </c>
      <c r="K569" t="s">
        <v>2014</v>
      </c>
    </row>
    <row r="570" spans="1:11" x14ac:dyDescent="0.2">
      <c r="A570" t="s">
        <v>1250</v>
      </c>
      <c r="B570" t="s">
        <v>1096</v>
      </c>
      <c r="D570">
        <v>0</v>
      </c>
      <c r="E570" s="80">
        <v>44651</v>
      </c>
      <c r="H570">
        <f>Inputs!$F$498</f>
        <v>0</v>
      </c>
      <c r="J570">
        <v>0</v>
      </c>
      <c r="K570" t="s">
        <v>839</v>
      </c>
    </row>
    <row r="571" spans="1:11" x14ac:dyDescent="0.2">
      <c r="A571" t="s">
        <v>1250</v>
      </c>
      <c r="B571" t="s">
        <v>891</v>
      </c>
      <c r="D571">
        <v>0</v>
      </c>
      <c r="E571" s="80">
        <v>44651</v>
      </c>
      <c r="H571">
        <f>Inputs!$F$499</f>
        <v>0</v>
      </c>
      <c r="J571">
        <v>0</v>
      </c>
      <c r="K571" t="s">
        <v>839</v>
      </c>
    </row>
    <row r="572" spans="1:11" x14ac:dyDescent="0.2">
      <c r="A572" t="s">
        <v>1250</v>
      </c>
      <c r="B572" t="s">
        <v>541</v>
      </c>
      <c r="D572">
        <v>0</v>
      </c>
      <c r="E572" s="80">
        <v>44651</v>
      </c>
      <c r="H572">
        <f>Inputs!$F$500</f>
        <v>0</v>
      </c>
      <c r="J572">
        <v>0</v>
      </c>
      <c r="K572" t="s">
        <v>839</v>
      </c>
    </row>
    <row r="573" spans="1:11" x14ac:dyDescent="0.2">
      <c r="A573" t="s">
        <v>1250</v>
      </c>
      <c r="B573" t="s">
        <v>1089</v>
      </c>
      <c r="D573">
        <v>0</v>
      </c>
      <c r="E573" s="80">
        <v>44651</v>
      </c>
      <c r="H573">
        <f>Inputs!$F$501</f>
        <v>0</v>
      </c>
      <c r="J573">
        <v>0</v>
      </c>
      <c r="K573" t="s">
        <v>839</v>
      </c>
    </row>
    <row r="574" spans="1:11" x14ac:dyDescent="0.2">
      <c r="A574" t="s">
        <v>1250</v>
      </c>
      <c r="B574" t="s">
        <v>1152</v>
      </c>
      <c r="D574">
        <v>0</v>
      </c>
      <c r="E574" s="80">
        <v>44651</v>
      </c>
      <c r="H574">
        <f>Inputs!$F$502</f>
        <v>0</v>
      </c>
      <c r="J574">
        <v>0</v>
      </c>
      <c r="K574" t="s">
        <v>839</v>
      </c>
    </row>
    <row r="575" spans="1:11" x14ac:dyDescent="0.2">
      <c r="A575" t="s">
        <v>1250</v>
      </c>
      <c r="B575" t="s">
        <v>2124</v>
      </c>
      <c r="D575">
        <v>0</v>
      </c>
      <c r="E575" s="80">
        <v>44651</v>
      </c>
      <c r="H575">
        <f>Inputs!$F$503</f>
        <v>0</v>
      </c>
      <c r="J575">
        <v>0</v>
      </c>
      <c r="K575" t="s">
        <v>839</v>
      </c>
    </row>
    <row r="576" spans="1:11" x14ac:dyDescent="0.2">
      <c r="A576" t="s">
        <v>1250</v>
      </c>
      <c r="B576" t="s">
        <v>364</v>
      </c>
      <c r="D576">
        <v>0</v>
      </c>
      <c r="E576" s="80">
        <v>44651</v>
      </c>
      <c r="H576">
        <f>Inputs!$F$504</f>
        <v>0</v>
      </c>
      <c r="J576">
        <v>0</v>
      </c>
      <c r="K576" t="s">
        <v>839</v>
      </c>
    </row>
    <row r="577" spans="1:11" x14ac:dyDescent="0.2">
      <c r="A577" t="s">
        <v>1250</v>
      </c>
      <c r="B577" t="s">
        <v>365</v>
      </c>
      <c r="D577">
        <v>0</v>
      </c>
      <c r="E577" s="80">
        <v>44651</v>
      </c>
      <c r="H577">
        <f>Inputs!$F$505</f>
        <v>0</v>
      </c>
      <c r="J577">
        <v>0</v>
      </c>
      <c r="K577" t="s">
        <v>839</v>
      </c>
    </row>
    <row r="578" spans="1:11" x14ac:dyDescent="0.2">
      <c r="A578" t="s">
        <v>3084</v>
      </c>
      <c r="B578" t="s">
        <v>1096</v>
      </c>
      <c r="D578">
        <v>0</v>
      </c>
      <c r="E578" s="80">
        <v>44651</v>
      </c>
      <c r="H578">
        <f>Inputs!$F$507</f>
        <v>0</v>
      </c>
      <c r="J578">
        <v>0</v>
      </c>
      <c r="K578" t="s">
        <v>3085</v>
      </c>
    </row>
    <row r="579" spans="1:11" x14ac:dyDescent="0.2">
      <c r="A579" t="s">
        <v>3084</v>
      </c>
      <c r="B579" t="s">
        <v>891</v>
      </c>
      <c r="D579">
        <v>0</v>
      </c>
      <c r="E579" s="80">
        <v>44651</v>
      </c>
      <c r="H579">
        <f>Inputs!$F$508</f>
        <v>0</v>
      </c>
      <c r="J579">
        <v>0</v>
      </c>
      <c r="K579" t="s">
        <v>3085</v>
      </c>
    </row>
    <row r="580" spans="1:11" x14ac:dyDescent="0.2">
      <c r="A580" t="s">
        <v>3084</v>
      </c>
      <c r="B580" t="s">
        <v>541</v>
      </c>
      <c r="D580">
        <v>0</v>
      </c>
      <c r="E580" s="80">
        <v>44651</v>
      </c>
      <c r="H580">
        <f>Inputs!$F$509</f>
        <v>0</v>
      </c>
      <c r="J580">
        <v>0</v>
      </c>
      <c r="K580" t="s">
        <v>3085</v>
      </c>
    </row>
    <row r="581" spans="1:11" x14ac:dyDescent="0.2">
      <c r="A581" t="s">
        <v>3084</v>
      </c>
      <c r="B581" t="s">
        <v>1089</v>
      </c>
      <c r="D581">
        <v>0</v>
      </c>
      <c r="E581" s="80">
        <v>44651</v>
      </c>
      <c r="H581">
        <f>Inputs!$F$510</f>
        <v>0</v>
      </c>
      <c r="J581">
        <v>0</v>
      </c>
      <c r="K581" t="s">
        <v>3085</v>
      </c>
    </row>
    <row r="582" spans="1:11" x14ac:dyDescent="0.2">
      <c r="A582" t="s">
        <v>3084</v>
      </c>
      <c r="B582" t="s">
        <v>1152</v>
      </c>
      <c r="D582">
        <v>0</v>
      </c>
      <c r="E582" s="80">
        <v>44651</v>
      </c>
      <c r="H582">
        <f>Inputs!$F$511</f>
        <v>0</v>
      </c>
      <c r="J582">
        <v>0</v>
      </c>
      <c r="K582" t="s">
        <v>3085</v>
      </c>
    </row>
    <row r="583" spans="1:11" x14ac:dyDescent="0.2">
      <c r="A583" t="s">
        <v>3084</v>
      </c>
      <c r="B583" t="s">
        <v>2124</v>
      </c>
      <c r="D583">
        <v>0</v>
      </c>
      <c r="E583" s="80">
        <v>44651</v>
      </c>
      <c r="H583">
        <f>Inputs!$F$512</f>
        <v>0</v>
      </c>
      <c r="J583">
        <v>0</v>
      </c>
      <c r="K583" t="s">
        <v>3085</v>
      </c>
    </row>
    <row r="584" spans="1:11" x14ac:dyDescent="0.2">
      <c r="A584" t="s">
        <v>3084</v>
      </c>
      <c r="B584" t="s">
        <v>364</v>
      </c>
      <c r="D584">
        <v>0</v>
      </c>
      <c r="E584" s="80">
        <v>44651</v>
      </c>
      <c r="H584">
        <f>Inputs!$F$513</f>
        <v>0</v>
      </c>
      <c r="J584">
        <v>0</v>
      </c>
      <c r="K584" t="s">
        <v>3085</v>
      </c>
    </row>
    <row r="585" spans="1:11" x14ac:dyDescent="0.2">
      <c r="A585" t="s">
        <v>3084</v>
      </c>
      <c r="B585" t="s">
        <v>365</v>
      </c>
      <c r="D585">
        <v>0</v>
      </c>
      <c r="E585" s="80">
        <v>44651</v>
      </c>
      <c r="H585">
        <f>Inputs!$F$514</f>
        <v>0</v>
      </c>
      <c r="J585">
        <v>0</v>
      </c>
      <c r="K585" t="s">
        <v>3085</v>
      </c>
    </row>
    <row r="586" spans="1:11" x14ac:dyDescent="0.2">
      <c r="A586" t="s">
        <v>2015</v>
      </c>
      <c r="B586" t="s">
        <v>1096</v>
      </c>
      <c r="D586">
        <v>0</v>
      </c>
      <c r="E586" s="80">
        <v>44651</v>
      </c>
      <c r="H586">
        <f>Inputs!$F$516</f>
        <v>0</v>
      </c>
      <c r="J586">
        <v>0</v>
      </c>
      <c r="K586" t="s">
        <v>1657</v>
      </c>
    </row>
    <row r="587" spans="1:11" x14ac:dyDescent="0.2">
      <c r="A587" t="s">
        <v>2015</v>
      </c>
      <c r="B587" t="s">
        <v>891</v>
      </c>
      <c r="D587">
        <v>0</v>
      </c>
      <c r="E587" s="80">
        <v>44651</v>
      </c>
      <c r="H587">
        <f>Inputs!$F$517</f>
        <v>0</v>
      </c>
      <c r="J587">
        <v>0</v>
      </c>
      <c r="K587" t="s">
        <v>1657</v>
      </c>
    </row>
    <row r="588" spans="1:11" x14ac:dyDescent="0.2">
      <c r="A588" t="s">
        <v>2015</v>
      </c>
      <c r="B588" t="s">
        <v>541</v>
      </c>
      <c r="D588">
        <v>0</v>
      </c>
      <c r="E588" s="80">
        <v>44651</v>
      </c>
      <c r="H588">
        <f>Inputs!$F$518</f>
        <v>0</v>
      </c>
      <c r="J588">
        <v>0</v>
      </c>
      <c r="K588" t="s">
        <v>1657</v>
      </c>
    </row>
    <row r="589" spans="1:11" x14ac:dyDescent="0.2">
      <c r="A589" t="s">
        <v>2015</v>
      </c>
      <c r="B589" t="s">
        <v>1089</v>
      </c>
      <c r="D589">
        <v>0</v>
      </c>
      <c r="E589" s="80">
        <v>44651</v>
      </c>
      <c r="H589">
        <f>Inputs!$F$519</f>
        <v>0</v>
      </c>
      <c r="J589">
        <v>0</v>
      </c>
      <c r="K589" t="s">
        <v>1657</v>
      </c>
    </row>
    <row r="590" spans="1:11" x14ac:dyDescent="0.2">
      <c r="A590" t="s">
        <v>2015</v>
      </c>
      <c r="B590" t="s">
        <v>1152</v>
      </c>
      <c r="D590">
        <v>0</v>
      </c>
      <c r="E590" s="80">
        <v>44651</v>
      </c>
      <c r="H590">
        <f>Inputs!$F$520</f>
        <v>0</v>
      </c>
      <c r="J590">
        <v>0</v>
      </c>
      <c r="K590" t="s">
        <v>1657</v>
      </c>
    </row>
    <row r="591" spans="1:11" x14ac:dyDescent="0.2">
      <c r="A591" t="s">
        <v>2015</v>
      </c>
      <c r="B591" t="s">
        <v>2124</v>
      </c>
      <c r="D591">
        <v>0</v>
      </c>
      <c r="E591" s="80">
        <v>44651</v>
      </c>
      <c r="H591">
        <f>Inputs!$F$521</f>
        <v>0</v>
      </c>
      <c r="J591">
        <v>0</v>
      </c>
      <c r="K591" t="s">
        <v>1657</v>
      </c>
    </row>
    <row r="592" spans="1:11" x14ac:dyDescent="0.2">
      <c r="A592" t="s">
        <v>2015</v>
      </c>
      <c r="B592" t="s">
        <v>364</v>
      </c>
      <c r="D592">
        <v>0</v>
      </c>
      <c r="E592" s="80">
        <v>44651</v>
      </c>
      <c r="H592">
        <f>Inputs!$F$522</f>
        <v>0</v>
      </c>
      <c r="J592">
        <v>0</v>
      </c>
      <c r="K592" t="s">
        <v>1657</v>
      </c>
    </row>
    <row r="593" spans="1:11" x14ac:dyDescent="0.2">
      <c r="A593" t="s">
        <v>2015</v>
      </c>
      <c r="B593" t="s">
        <v>365</v>
      </c>
      <c r="D593">
        <v>0</v>
      </c>
      <c r="E593" s="80">
        <v>44651</v>
      </c>
      <c r="H593">
        <f>Inputs!$F$523</f>
        <v>0</v>
      </c>
      <c r="J593">
        <v>0</v>
      </c>
      <c r="K593" t="s">
        <v>1657</v>
      </c>
    </row>
    <row r="594" spans="1:11" x14ac:dyDescent="0.2">
      <c r="A594" t="s">
        <v>1251</v>
      </c>
      <c r="B594" t="s">
        <v>1096</v>
      </c>
      <c r="D594">
        <v>0</v>
      </c>
      <c r="E594" s="80">
        <v>44651</v>
      </c>
      <c r="H594">
        <f>Inputs!$F$525</f>
        <v>0</v>
      </c>
      <c r="J594">
        <v>0</v>
      </c>
      <c r="K594" t="s">
        <v>2394</v>
      </c>
    </row>
    <row r="595" spans="1:11" x14ac:dyDescent="0.2">
      <c r="A595" t="s">
        <v>1251</v>
      </c>
      <c r="B595" t="s">
        <v>891</v>
      </c>
      <c r="D595">
        <v>0</v>
      </c>
      <c r="E595" s="80">
        <v>44651</v>
      </c>
      <c r="H595">
        <f>Inputs!$F$526</f>
        <v>0</v>
      </c>
      <c r="J595">
        <v>0</v>
      </c>
      <c r="K595" t="s">
        <v>2394</v>
      </c>
    </row>
    <row r="596" spans="1:11" x14ac:dyDescent="0.2">
      <c r="A596" t="s">
        <v>1251</v>
      </c>
      <c r="B596" t="s">
        <v>541</v>
      </c>
      <c r="D596">
        <v>0</v>
      </c>
      <c r="E596" s="80">
        <v>44651</v>
      </c>
      <c r="H596">
        <f>Inputs!$F$527</f>
        <v>0</v>
      </c>
      <c r="J596">
        <v>0</v>
      </c>
      <c r="K596" t="s">
        <v>2394</v>
      </c>
    </row>
    <row r="597" spans="1:11" x14ac:dyDescent="0.2">
      <c r="A597" t="s">
        <v>1251</v>
      </c>
      <c r="B597" t="s">
        <v>1089</v>
      </c>
      <c r="D597">
        <v>0</v>
      </c>
      <c r="E597" s="80">
        <v>44651</v>
      </c>
      <c r="H597">
        <f>Inputs!$F$528</f>
        <v>0</v>
      </c>
      <c r="J597">
        <v>0</v>
      </c>
      <c r="K597" t="s">
        <v>2394</v>
      </c>
    </row>
    <row r="598" spans="1:11" x14ac:dyDescent="0.2">
      <c r="A598" t="s">
        <v>1251</v>
      </c>
      <c r="B598" t="s">
        <v>1152</v>
      </c>
      <c r="D598">
        <v>0</v>
      </c>
      <c r="E598" s="80">
        <v>44651</v>
      </c>
      <c r="H598">
        <f>Inputs!$F$529</f>
        <v>0</v>
      </c>
      <c r="J598">
        <v>0</v>
      </c>
      <c r="K598" t="s">
        <v>2394</v>
      </c>
    </row>
    <row r="599" spans="1:11" x14ac:dyDescent="0.2">
      <c r="A599" t="s">
        <v>1251</v>
      </c>
      <c r="B599" t="s">
        <v>2124</v>
      </c>
      <c r="D599">
        <v>0</v>
      </c>
      <c r="E599" s="80">
        <v>44651</v>
      </c>
      <c r="H599">
        <f>Inputs!$F$530</f>
        <v>0</v>
      </c>
      <c r="J599">
        <v>0</v>
      </c>
      <c r="K599" t="s">
        <v>2394</v>
      </c>
    </row>
    <row r="600" spans="1:11" x14ac:dyDescent="0.2">
      <c r="A600" t="s">
        <v>1251</v>
      </c>
      <c r="B600" t="s">
        <v>364</v>
      </c>
      <c r="D600">
        <v>0</v>
      </c>
      <c r="E600" s="80">
        <v>44651</v>
      </c>
      <c r="H600">
        <f>Inputs!$F$531</f>
        <v>0</v>
      </c>
      <c r="J600">
        <v>0</v>
      </c>
      <c r="K600" t="s">
        <v>2394</v>
      </c>
    </row>
    <row r="601" spans="1:11" x14ac:dyDescent="0.2">
      <c r="A601" t="s">
        <v>1251</v>
      </c>
      <c r="B601" t="s">
        <v>365</v>
      </c>
      <c r="D601">
        <v>0</v>
      </c>
      <c r="E601" s="80">
        <v>44651</v>
      </c>
      <c r="H601">
        <f>Inputs!$F$532</f>
        <v>0</v>
      </c>
      <c r="J601">
        <v>0</v>
      </c>
      <c r="K601" t="s">
        <v>2394</v>
      </c>
    </row>
    <row r="602" spans="1:11" x14ac:dyDescent="0.2">
      <c r="A602" t="s">
        <v>148</v>
      </c>
      <c r="B602" t="s">
        <v>1096</v>
      </c>
      <c r="D602">
        <v>0</v>
      </c>
      <c r="E602" s="80">
        <v>44651</v>
      </c>
      <c r="H602">
        <f>Inputs!$F$534</f>
        <v>0</v>
      </c>
      <c r="J602">
        <v>0</v>
      </c>
      <c r="K602" t="s">
        <v>149</v>
      </c>
    </row>
    <row r="603" spans="1:11" x14ac:dyDescent="0.2">
      <c r="A603" t="s">
        <v>148</v>
      </c>
      <c r="B603" t="s">
        <v>891</v>
      </c>
      <c r="D603">
        <v>0</v>
      </c>
      <c r="E603" s="80">
        <v>44651</v>
      </c>
      <c r="H603">
        <f>Inputs!$F$535</f>
        <v>0</v>
      </c>
      <c r="J603">
        <v>0</v>
      </c>
      <c r="K603" t="s">
        <v>149</v>
      </c>
    </row>
    <row r="604" spans="1:11" x14ac:dyDescent="0.2">
      <c r="A604" t="s">
        <v>148</v>
      </c>
      <c r="B604" t="s">
        <v>541</v>
      </c>
      <c r="D604">
        <v>0</v>
      </c>
      <c r="E604" s="80">
        <v>44651</v>
      </c>
      <c r="H604">
        <f>Inputs!$F$536</f>
        <v>0</v>
      </c>
      <c r="J604">
        <v>0</v>
      </c>
      <c r="K604" t="s">
        <v>149</v>
      </c>
    </row>
    <row r="605" spans="1:11" x14ac:dyDescent="0.2">
      <c r="A605" t="s">
        <v>148</v>
      </c>
      <c r="B605" t="s">
        <v>1089</v>
      </c>
      <c r="D605">
        <v>0</v>
      </c>
      <c r="E605" s="80">
        <v>44651</v>
      </c>
      <c r="H605">
        <f>Inputs!$F$537</f>
        <v>0</v>
      </c>
      <c r="J605">
        <v>0</v>
      </c>
      <c r="K605" t="s">
        <v>149</v>
      </c>
    </row>
    <row r="606" spans="1:11" x14ac:dyDescent="0.2">
      <c r="A606" t="s">
        <v>148</v>
      </c>
      <c r="B606" t="s">
        <v>1152</v>
      </c>
      <c r="D606">
        <v>0</v>
      </c>
      <c r="E606" s="80">
        <v>44651</v>
      </c>
      <c r="H606">
        <f>Inputs!$F$538</f>
        <v>0</v>
      </c>
      <c r="J606">
        <v>0</v>
      </c>
      <c r="K606" t="s">
        <v>149</v>
      </c>
    </row>
    <row r="607" spans="1:11" x14ac:dyDescent="0.2">
      <c r="A607" t="s">
        <v>148</v>
      </c>
      <c r="B607" t="s">
        <v>2124</v>
      </c>
      <c r="D607">
        <v>0</v>
      </c>
      <c r="E607" s="80">
        <v>44651</v>
      </c>
      <c r="H607">
        <f>Inputs!$F$539</f>
        <v>0</v>
      </c>
      <c r="J607">
        <v>0</v>
      </c>
      <c r="K607" t="s">
        <v>149</v>
      </c>
    </row>
    <row r="608" spans="1:11" x14ac:dyDescent="0.2">
      <c r="A608" t="s">
        <v>148</v>
      </c>
      <c r="B608" t="s">
        <v>364</v>
      </c>
      <c r="D608">
        <v>0</v>
      </c>
      <c r="E608" s="80">
        <v>44651</v>
      </c>
      <c r="H608">
        <f>Inputs!$F$540</f>
        <v>0</v>
      </c>
      <c r="J608">
        <v>0</v>
      </c>
      <c r="K608" t="s">
        <v>149</v>
      </c>
    </row>
    <row r="609" spans="1:11" x14ac:dyDescent="0.2">
      <c r="A609" t="s">
        <v>148</v>
      </c>
      <c r="B609" t="s">
        <v>365</v>
      </c>
      <c r="D609">
        <v>0</v>
      </c>
      <c r="E609" s="80">
        <v>44651</v>
      </c>
      <c r="H609">
        <f>Inputs!$F$541</f>
        <v>0</v>
      </c>
      <c r="J609">
        <v>0</v>
      </c>
      <c r="K609" t="s">
        <v>149</v>
      </c>
    </row>
    <row r="610" spans="1:11" x14ac:dyDescent="0.2">
      <c r="A610" t="s">
        <v>657</v>
      </c>
      <c r="B610" t="s">
        <v>1096</v>
      </c>
      <c r="D610">
        <v>0</v>
      </c>
      <c r="E610" s="80">
        <v>44651</v>
      </c>
      <c r="H610">
        <f>Inputs!$F$543</f>
        <v>0</v>
      </c>
      <c r="J610">
        <v>0</v>
      </c>
      <c r="K610" t="s">
        <v>499</v>
      </c>
    </row>
    <row r="611" spans="1:11" x14ac:dyDescent="0.2">
      <c r="A611" t="s">
        <v>657</v>
      </c>
      <c r="B611" t="s">
        <v>891</v>
      </c>
      <c r="D611">
        <v>0</v>
      </c>
      <c r="E611" s="80">
        <v>44651</v>
      </c>
      <c r="H611">
        <f>Inputs!$F$544</f>
        <v>0</v>
      </c>
      <c r="J611">
        <v>0</v>
      </c>
      <c r="K611" t="s">
        <v>499</v>
      </c>
    </row>
    <row r="612" spans="1:11" x14ac:dyDescent="0.2">
      <c r="A612" t="s">
        <v>657</v>
      </c>
      <c r="B612" t="s">
        <v>541</v>
      </c>
      <c r="D612">
        <v>0</v>
      </c>
      <c r="E612" s="80">
        <v>44651</v>
      </c>
      <c r="H612">
        <f>Inputs!$F$545</f>
        <v>0</v>
      </c>
      <c r="J612">
        <v>0</v>
      </c>
      <c r="K612" t="s">
        <v>499</v>
      </c>
    </row>
    <row r="613" spans="1:11" x14ac:dyDescent="0.2">
      <c r="A613" t="s">
        <v>657</v>
      </c>
      <c r="B613" t="s">
        <v>1089</v>
      </c>
      <c r="D613">
        <v>0</v>
      </c>
      <c r="E613" s="80">
        <v>44651</v>
      </c>
      <c r="H613">
        <f>Inputs!$F$546</f>
        <v>0</v>
      </c>
      <c r="J613">
        <v>0</v>
      </c>
      <c r="K613" t="s">
        <v>499</v>
      </c>
    </row>
    <row r="614" spans="1:11" x14ac:dyDescent="0.2">
      <c r="A614" t="s">
        <v>657</v>
      </c>
      <c r="B614" t="s">
        <v>1152</v>
      </c>
      <c r="D614">
        <v>0</v>
      </c>
      <c r="E614" s="80">
        <v>44651</v>
      </c>
      <c r="H614">
        <f>Inputs!$F$547</f>
        <v>0</v>
      </c>
      <c r="J614">
        <v>0</v>
      </c>
      <c r="K614" t="s">
        <v>499</v>
      </c>
    </row>
    <row r="615" spans="1:11" x14ac:dyDescent="0.2">
      <c r="A615" t="s">
        <v>657</v>
      </c>
      <c r="B615" t="s">
        <v>2124</v>
      </c>
      <c r="D615">
        <v>0</v>
      </c>
      <c r="E615" s="80">
        <v>44651</v>
      </c>
      <c r="H615">
        <f>Inputs!$F$548</f>
        <v>0</v>
      </c>
      <c r="J615">
        <v>0</v>
      </c>
      <c r="K615" t="s">
        <v>499</v>
      </c>
    </row>
    <row r="616" spans="1:11" x14ac:dyDescent="0.2">
      <c r="A616" t="s">
        <v>657</v>
      </c>
      <c r="B616" t="s">
        <v>364</v>
      </c>
      <c r="D616">
        <v>0</v>
      </c>
      <c r="E616" s="80">
        <v>44651</v>
      </c>
      <c r="H616">
        <f>Inputs!$F$549</f>
        <v>0</v>
      </c>
      <c r="J616">
        <v>0</v>
      </c>
      <c r="K616" t="s">
        <v>499</v>
      </c>
    </row>
    <row r="617" spans="1:11" x14ac:dyDescent="0.2">
      <c r="A617" t="s">
        <v>657</v>
      </c>
      <c r="B617" t="s">
        <v>365</v>
      </c>
      <c r="D617">
        <v>0</v>
      </c>
      <c r="E617" s="80">
        <v>44651</v>
      </c>
      <c r="H617">
        <f>Inputs!$F$550</f>
        <v>0</v>
      </c>
      <c r="J617">
        <v>0</v>
      </c>
      <c r="K617" t="s">
        <v>499</v>
      </c>
    </row>
    <row r="618" spans="1:11" x14ac:dyDescent="0.2">
      <c r="E618" s="80"/>
    </row>
    <row r="619" spans="1:11" x14ac:dyDescent="0.2">
      <c r="E619" s="80"/>
    </row>
    <row r="620" spans="1:11" x14ac:dyDescent="0.2">
      <c r="E620" s="80"/>
    </row>
    <row r="621" spans="1:11" x14ac:dyDescent="0.2">
      <c r="E621" s="80"/>
    </row>
    <row r="622" spans="1:11" x14ac:dyDescent="0.2">
      <c r="E622" s="80"/>
    </row>
    <row r="623" spans="1:11" x14ac:dyDescent="0.2">
      <c r="E623" s="80"/>
    </row>
    <row r="624" spans="1:11" x14ac:dyDescent="0.2">
      <c r="E624" s="80"/>
    </row>
    <row r="625" spans="1:11" x14ac:dyDescent="0.2">
      <c r="E625" s="80"/>
    </row>
    <row r="626" spans="1:11" x14ac:dyDescent="0.2">
      <c r="A626" t="s">
        <v>2787</v>
      </c>
      <c r="B626" t="s">
        <v>1096</v>
      </c>
      <c r="D626">
        <v>0</v>
      </c>
      <c r="E626" s="80">
        <v>44651</v>
      </c>
      <c r="H626">
        <f>Inputs!$F$552</f>
        <v>0</v>
      </c>
      <c r="J626">
        <v>0</v>
      </c>
      <c r="K626" t="s">
        <v>1847</v>
      </c>
    </row>
    <row r="627" spans="1:11" x14ac:dyDescent="0.2">
      <c r="A627" t="s">
        <v>2787</v>
      </c>
      <c r="B627" t="s">
        <v>891</v>
      </c>
      <c r="D627">
        <v>0</v>
      </c>
      <c r="E627" s="80">
        <v>44651</v>
      </c>
      <c r="H627">
        <f>Inputs!$F$553</f>
        <v>0</v>
      </c>
      <c r="J627">
        <v>0</v>
      </c>
      <c r="K627" t="s">
        <v>1847</v>
      </c>
    </row>
    <row r="628" spans="1:11" x14ac:dyDescent="0.2">
      <c r="A628" t="s">
        <v>2787</v>
      </c>
      <c r="B628" t="s">
        <v>541</v>
      </c>
      <c r="D628">
        <v>0</v>
      </c>
      <c r="E628" s="80">
        <v>44651</v>
      </c>
      <c r="H628">
        <f>Inputs!$F$554</f>
        <v>0</v>
      </c>
      <c r="J628">
        <v>0</v>
      </c>
      <c r="K628" t="s">
        <v>1847</v>
      </c>
    </row>
    <row r="629" spans="1:11" x14ac:dyDescent="0.2">
      <c r="A629" t="s">
        <v>2787</v>
      </c>
      <c r="B629" t="s">
        <v>1089</v>
      </c>
      <c r="D629">
        <v>0</v>
      </c>
      <c r="E629" s="80">
        <v>44651</v>
      </c>
      <c r="H629">
        <f>Inputs!$F$555</f>
        <v>0</v>
      </c>
      <c r="J629">
        <v>0</v>
      </c>
      <c r="K629" t="s">
        <v>1847</v>
      </c>
    </row>
    <row r="630" spans="1:11" x14ac:dyDescent="0.2">
      <c r="A630" t="s">
        <v>2787</v>
      </c>
      <c r="B630" t="s">
        <v>1152</v>
      </c>
      <c r="D630">
        <v>0</v>
      </c>
      <c r="E630" s="80">
        <v>44651</v>
      </c>
      <c r="H630">
        <f>Inputs!$F$556</f>
        <v>0</v>
      </c>
      <c r="J630">
        <v>0</v>
      </c>
      <c r="K630" t="s">
        <v>1847</v>
      </c>
    </row>
    <row r="631" spans="1:11" x14ac:dyDescent="0.2">
      <c r="A631" t="s">
        <v>2787</v>
      </c>
      <c r="B631" t="s">
        <v>2124</v>
      </c>
      <c r="D631">
        <v>0</v>
      </c>
      <c r="E631" s="80">
        <v>44651</v>
      </c>
      <c r="H631">
        <f>Inputs!$F$557</f>
        <v>0</v>
      </c>
      <c r="J631">
        <v>0</v>
      </c>
      <c r="K631" t="s">
        <v>1847</v>
      </c>
    </row>
    <row r="632" spans="1:11" x14ac:dyDescent="0.2">
      <c r="A632" t="s">
        <v>2787</v>
      </c>
      <c r="B632" t="s">
        <v>364</v>
      </c>
      <c r="D632">
        <v>0</v>
      </c>
      <c r="E632" s="80">
        <v>44651</v>
      </c>
      <c r="H632">
        <f>Inputs!$F$558</f>
        <v>0</v>
      </c>
      <c r="J632">
        <v>0</v>
      </c>
      <c r="K632" t="s">
        <v>1847</v>
      </c>
    </row>
    <row r="633" spans="1:11" x14ac:dyDescent="0.2">
      <c r="A633" t="s">
        <v>2787</v>
      </c>
      <c r="B633" t="s">
        <v>365</v>
      </c>
      <c r="D633">
        <v>0</v>
      </c>
      <c r="E633" s="80">
        <v>44651</v>
      </c>
      <c r="H633">
        <f>Inputs!$F$559</f>
        <v>0</v>
      </c>
      <c r="J633">
        <v>0</v>
      </c>
      <c r="K633" t="s">
        <v>1847</v>
      </c>
    </row>
    <row r="634" spans="1:11" x14ac:dyDescent="0.2">
      <c r="A634" t="s">
        <v>2201</v>
      </c>
      <c r="B634" t="s">
        <v>1096</v>
      </c>
      <c r="D634">
        <v>0</v>
      </c>
      <c r="E634" s="80">
        <v>44651</v>
      </c>
      <c r="H634">
        <f>Inputs!$F$561</f>
        <v>0</v>
      </c>
      <c r="J634">
        <v>0</v>
      </c>
      <c r="K634" t="s">
        <v>2974</v>
      </c>
    </row>
    <row r="635" spans="1:11" x14ac:dyDescent="0.2">
      <c r="A635" t="s">
        <v>2201</v>
      </c>
      <c r="B635" t="s">
        <v>891</v>
      </c>
      <c r="D635">
        <v>0</v>
      </c>
      <c r="E635" s="80">
        <v>44651</v>
      </c>
      <c r="H635">
        <f>Inputs!$F$562</f>
        <v>0</v>
      </c>
      <c r="J635">
        <v>0</v>
      </c>
      <c r="K635" t="s">
        <v>2974</v>
      </c>
    </row>
    <row r="636" spans="1:11" x14ac:dyDescent="0.2">
      <c r="A636" t="s">
        <v>2201</v>
      </c>
      <c r="B636" t="s">
        <v>541</v>
      </c>
      <c r="D636">
        <v>0</v>
      </c>
      <c r="E636" s="80">
        <v>44651</v>
      </c>
      <c r="H636">
        <f>Inputs!$F$563</f>
        <v>0</v>
      </c>
      <c r="J636">
        <v>0</v>
      </c>
      <c r="K636" t="s">
        <v>2974</v>
      </c>
    </row>
    <row r="637" spans="1:11" x14ac:dyDescent="0.2">
      <c r="A637" t="s">
        <v>2201</v>
      </c>
      <c r="B637" t="s">
        <v>1089</v>
      </c>
      <c r="D637">
        <v>0</v>
      </c>
      <c r="E637" s="80">
        <v>44651</v>
      </c>
      <c r="H637">
        <f>Inputs!$F$564</f>
        <v>0</v>
      </c>
      <c r="J637">
        <v>0</v>
      </c>
      <c r="K637" t="s">
        <v>2974</v>
      </c>
    </row>
    <row r="638" spans="1:11" x14ac:dyDescent="0.2">
      <c r="A638" t="s">
        <v>2201</v>
      </c>
      <c r="B638" t="s">
        <v>1152</v>
      </c>
      <c r="D638">
        <v>0</v>
      </c>
      <c r="E638" s="80">
        <v>44651</v>
      </c>
      <c r="H638">
        <f>Inputs!$F$565</f>
        <v>0</v>
      </c>
      <c r="J638">
        <v>0</v>
      </c>
      <c r="K638" t="s">
        <v>2974</v>
      </c>
    </row>
    <row r="639" spans="1:11" x14ac:dyDescent="0.2">
      <c r="A639" t="s">
        <v>2201</v>
      </c>
      <c r="B639" t="s">
        <v>2124</v>
      </c>
      <c r="D639">
        <v>0</v>
      </c>
      <c r="E639" s="80">
        <v>44651</v>
      </c>
      <c r="H639">
        <f>Inputs!$F$566</f>
        <v>0</v>
      </c>
      <c r="J639">
        <v>0</v>
      </c>
      <c r="K639" t="s">
        <v>2974</v>
      </c>
    </row>
    <row r="640" spans="1:11" x14ac:dyDescent="0.2">
      <c r="A640" t="s">
        <v>2201</v>
      </c>
      <c r="B640" t="s">
        <v>364</v>
      </c>
      <c r="D640">
        <v>0</v>
      </c>
      <c r="E640" s="80">
        <v>44651</v>
      </c>
      <c r="H640">
        <f>Inputs!$F$567</f>
        <v>0</v>
      </c>
      <c r="J640">
        <v>0</v>
      </c>
      <c r="K640" t="s">
        <v>2974</v>
      </c>
    </row>
    <row r="641" spans="1:11" x14ac:dyDescent="0.2">
      <c r="A641" t="s">
        <v>2201</v>
      </c>
      <c r="B641" t="s">
        <v>365</v>
      </c>
      <c r="D641">
        <v>0</v>
      </c>
      <c r="E641" s="80">
        <v>44651</v>
      </c>
      <c r="H641">
        <f>Inputs!$F$568</f>
        <v>0</v>
      </c>
      <c r="J641">
        <v>0</v>
      </c>
      <c r="K641" t="s">
        <v>2974</v>
      </c>
    </row>
    <row r="642" spans="1:11" x14ac:dyDescent="0.2">
      <c r="A642" t="s">
        <v>1658</v>
      </c>
      <c r="B642" t="s">
        <v>1096</v>
      </c>
      <c r="D642">
        <v>0</v>
      </c>
      <c r="E642" s="80">
        <v>44651</v>
      </c>
      <c r="H642">
        <f>Inputs!$F$572</f>
        <v>0</v>
      </c>
      <c r="J642">
        <v>0</v>
      </c>
      <c r="K642" t="s">
        <v>1044</v>
      </c>
    </row>
    <row r="643" spans="1:11" x14ac:dyDescent="0.2">
      <c r="A643" t="s">
        <v>1658</v>
      </c>
      <c r="B643" t="s">
        <v>891</v>
      </c>
      <c r="D643">
        <v>0</v>
      </c>
      <c r="E643" s="80">
        <v>44651</v>
      </c>
      <c r="H643">
        <f>Inputs!$F$573</f>
        <v>0</v>
      </c>
      <c r="J643">
        <v>0</v>
      </c>
      <c r="K643" t="s">
        <v>1044</v>
      </c>
    </row>
    <row r="644" spans="1:11" x14ac:dyDescent="0.2">
      <c r="A644" t="s">
        <v>1658</v>
      </c>
      <c r="B644" t="s">
        <v>541</v>
      </c>
      <c r="D644">
        <v>0</v>
      </c>
      <c r="E644" s="80">
        <v>44651</v>
      </c>
      <c r="H644">
        <f>Inputs!$F$574</f>
        <v>0</v>
      </c>
      <c r="J644">
        <v>0</v>
      </c>
      <c r="K644" t="s">
        <v>1044</v>
      </c>
    </row>
    <row r="645" spans="1:11" x14ac:dyDescent="0.2">
      <c r="A645" t="s">
        <v>1658</v>
      </c>
      <c r="B645" t="s">
        <v>1089</v>
      </c>
      <c r="D645">
        <v>0</v>
      </c>
      <c r="E645" s="80">
        <v>44651</v>
      </c>
      <c r="H645">
        <f>Inputs!$F$575</f>
        <v>0</v>
      </c>
      <c r="J645">
        <v>0</v>
      </c>
      <c r="K645" t="s">
        <v>1044</v>
      </c>
    </row>
    <row r="646" spans="1:11" x14ac:dyDescent="0.2">
      <c r="A646" t="s">
        <v>1658</v>
      </c>
      <c r="B646" t="s">
        <v>1152</v>
      </c>
      <c r="D646">
        <v>0</v>
      </c>
      <c r="E646" s="80">
        <v>44651</v>
      </c>
      <c r="H646">
        <f>Inputs!$F$576</f>
        <v>0</v>
      </c>
      <c r="J646">
        <v>0</v>
      </c>
      <c r="K646" t="s">
        <v>1044</v>
      </c>
    </row>
    <row r="647" spans="1:11" x14ac:dyDescent="0.2">
      <c r="A647" t="s">
        <v>1658</v>
      </c>
      <c r="B647" t="s">
        <v>2124</v>
      </c>
      <c r="D647">
        <v>0</v>
      </c>
      <c r="E647" s="80">
        <v>44651</v>
      </c>
      <c r="H647">
        <f>Inputs!$F$577</f>
        <v>0</v>
      </c>
      <c r="J647">
        <v>0</v>
      </c>
      <c r="K647" t="s">
        <v>1044</v>
      </c>
    </row>
    <row r="648" spans="1:11" x14ac:dyDescent="0.2">
      <c r="A648" t="s">
        <v>1658</v>
      </c>
      <c r="B648" t="s">
        <v>364</v>
      </c>
      <c r="D648">
        <v>0</v>
      </c>
      <c r="E648" s="80">
        <v>44651</v>
      </c>
      <c r="H648">
        <f>Inputs!$F$578</f>
        <v>0</v>
      </c>
      <c r="J648">
        <v>0</v>
      </c>
      <c r="K648" t="s">
        <v>1044</v>
      </c>
    </row>
    <row r="649" spans="1:11" x14ac:dyDescent="0.2">
      <c r="A649" t="s">
        <v>1658</v>
      </c>
      <c r="B649" t="s">
        <v>365</v>
      </c>
      <c r="D649">
        <v>0</v>
      </c>
      <c r="E649" s="80">
        <v>44651</v>
      </c>
      <c r="H649">
        <f>Inputs!$F$579</f>
        <v>0</v>
      </c>
      <c r="J649">
        <v>0</v>
      </c>
      <c r="K649" t="s">
        <v>1044</v>
      </c>
    </row>
    <row r="650" spans="1:11" x14ac:dyDescent="0.2">
      <c r="A650" t="s">
        <v>1134</v>
      </c>
      <c r="D650">
        <v>0</v>
      </c>
      <c r="E650" s="80">
        <v>44651</v>
      </c>
      <c r="F650" s="80" t="e">
        <f>Inputs!#REF!</f>
        <v>#REF!</v>
      </c>
      <c r="J650">
        <v>0</v>
      </c>
      <c r="K650" t="s">
        <v>1659</v>
      </c>
    </row>
    <row r="651" spans="1:11" x14ac:dyDescent="0.2">
      <c r="A651" t="s">
        <v>500</v>
      </c>
      <c r="B651" t="s">
        <v>1096</v>
      </c>
      <c r="D651">
        <v>0</v>
      </c>
      <c r="E651" s="80">
        <v>44651</v>
      </c>
      <c r="G651" s="103">
        <f>Inputs!$F$588</f>
        <v>0</v>
      </c>
      <c r="J651">
        <v>0</v>
      </c>
      <c r="K651" t="s">
        <v>150</v>
      </c>
    </row>
    <row r="652" spans="1:11" x14ac:dyDescent="0.2">
      <c r="A652" t="s">
        <v>500</v>
      </c>
      <c r="B652" t="s">
        <v>891</v>
      </c>
      <c r="D652">
        <v>0</v>
      </c>
      <c r="E652" s="80">
        <v>44651</v>
      </c>
      <c r="G652" s="103">
        <f>Inputs!$F$589</f>
        <v>0</v>
      </c>
      <c r="J652">
        <v>0</v>
      </c>
      <c r="K652" t="s">
        <v>150</v>
      </c>
    </row>
    <row r="653" spans="1:11" x14ac:dyDescent="0.2">
      <c r="A653" t="s">
        <v>500</v>
      </c>
      <c r="B653" t="s">
        <v>541</v>
      </c>
      <c r="D653">
        <v>0</v>
      </c>
      <c r="E653" s="80">
        <v>44651</v>
      </c>
      <c r="G653" s="103">
        <f>Inputs!$F$590</f>
        <v>0</v>
      </c>
      <c r="J653">
        <v>0</v>
      </c>
      <c r="K653" t="s">
        <v>150</v>
      </c>
    </row>
    <row r="654" spans="1:11" x14ac:dyDescent="0.2">
      <c r="A654" t="s">
        <v>500</v>
      </c>
      <c r="B654" t="s">
        <v>1089</v>
      </c>
      <c r="D654">
        <v>0</v>
      </c>
      <c r="E654" s="80">
        <v>44651</v>
      </c>
      <c r="G654" s="103">
        <f>Inputs!$F$591</f>
        <v>0</v>
      </c>
      <c r="J654">
        <v>0</v>
      </c>
      <c r="K654" t="s">
        <v>150</v>
      </c>
    </row>
    <row r="655" spans="1:11" x14ac:dyDescent="0.2">
      <c r="A655" t="s">
        <v>500</v>
      </c>
      <c r="B655" t="s">
        <v>1152</v>
      </c>
      <c r="D655">
        <v>0</v>
      </c>
      <c r="E655" s="80">
        <v>44651</v>
      </c>
      <c r="G655" s="103">
        <f>Inputs!$F$592</f>
        <v>0</v>
      </c>
      <c r="J655">
        <v>0</v>
      </c>
      <c r="K655" t="s">
        <v>150</v>
      </c>
    </row>
    <row r="656" spans="1:11" x14ac:dyDescent="0.2">
      <c r="A656" t="s">
        <v>500</v>
      </c>
      <c r="B656" t="s">
        <v>2124</v>
      </c>
      <c r="D656">
        <v>0</v>
      </c>
      <c r="E656" s="80">
        <v>44651</v>
      </c>
      <c r="G656" s="103">
        <f>Inputs!$F$593</f>
        <v>0</v>
      </c>
      <c r="J656">
        <v>0</v>
      </c>
      <c r="K656" t="s">
        <v>150</v>
      </c>
    </row>
    <row r="657" spans="1:11" x14ac:dyDescent="0.2">
      <c r="A657" t="s">
        <v>500</v>
      </c>
      <c r="B657" t="s">
        <v>364</v>
      </c>
      <c r="D657">
        <v>0</v>
      </c>
      <c r="E657" s="80">
        <v>44651</v>
      </c>
      <c r="G657" s="103">
        <f>Inputs!$F$594</f>
        <v>0</v>
      </c>
      <c r="J657">
        <v>0</v>
      </c>
      <c r="K657" t="s">
        <v>150</v>
      </c>
    </row>
    <row r="658" spans="1:11" x14ac:dyDescent="0.2">
      <c r="A658" t="s">
        <v>500</v>
      </c>
      <c r="B658" t="s">
        <v>365</v>
      </c>
      <c r="D658">
        <v>0</v>
      </c>
      <c r="E658" s="80">
        <v>44651</v>
      </c>
      <c r="G658" s="103">
        <f>Inputs!$F$595</f>
        <v>0</v>
      </c>
      <c r="J658">
        <v>0</v>
      </c>
      <c r="K658" t="s">
        <v>150</v>
      </c>
    </row>
    <row r="659" spans="1:11" x14ac:dyDescent="0.2">
      <c r="A659" t="s">
        <v>573</v>
      </c>
      <c r="D659">
        <v>0</v>
      </c>
      <c r="E659" s="80">
        <v>44651</v>
      </c>
      <c r="H659">
        <f>Inputs!$F$602</f>
        <v>0</v>
      </c>
      <c r="J659">
        <v>0</v>
      </c>
      <c r="K659" t="s">
        <v>151</v>
      </c>
    </row>
    <row r="660" spans="1:11" x14ac:dyDescent="0.2">
      <c r="A660" t="s">
        <v>319</v>
      </c>
      <c r="B660" t="s">
        <v>1096</v>
      </c>
      <c r="D660">
        <v>0</v>
      </c>
      <c r="E660" s="80">
        <v>44651</v>
      </c>
      <c r="H660">
        <f>Inputs!$F$607</f>
        <v>2</v>
      </c>
      <c r="J660">
        <v>0</v>
      </c>
      <c r="K660" t="s">
        <v>2016</v>
      </c>
    </row>
    <row r="661" spans="1:11" x14ac:dyDescent="0.2">
      <c r="A661" t="s">
        <v>319</v>
      </c>
      <c r="B661" t="s">
        <v>891</v>
      </c>
      <c r="D661">
        <v>0</v>
      </c>
      <c r="E661" s="80">
        <v>44651</v>
      </c>
      <c r="H661">
        <f>Inputs!$F$608</f>
        <v>2</v>
      </c>
      <c r="J661">
        <v>0</v>
      </c>
      <c r="K661" t="s">
        <v>2016</v>
      </c>
    </row>
    <row r="662" spans="1:11" x14ac:dyDescent="0.2">
      <c r="A662" t="s">
        <v>319</v>
      </c>
      <c r="B662" t="s">
        <v>541</v>
      </c>
      <c r="D662">
        <v>0</v>
      </c>
      <c r="E662" s="80">
        <v>44651</v>
      </c>
      <c r="H662">
        <f>Inputs!$F$609</f>
        <v>2</v>
      </c>
      <c r="J662">
        <v>0</v>
      </c>
      <c r="K662" t="s">
        <v>2016</v>
      </c>
    </row>
    <row r="663" spans="1:11" x14ac:dyDescent="0.2">
      <c r="A663" t="s">
        <v>319</v>
      </c>
      <c r="B663" t="s">
        <v>1089</v>
      </c>
      <c r="D663">
        <v>0</v>
      </c>
      <c r="E663" s="80">
        <v>44651</v>
      </c>
      <c r="H663">
        <f>Inputs!$F$610</f>
        <v>2</v>
      </c>
      <c r="J663">
        <v>0</v>
      </c>
      <c r="K663" t="s">
        <v>2016</v>
      </c>
    </row>
    <row r="664" spans="1:11" x14ac:dyDescent="0.2">
      <c r="A664" t="s">
        <v>319</v>
      </c>
      <c r="B664" t="s">
        <v>1152</v>
      </c>
      <c r="D664">
        <v>0</v>
      </c>
      <c r="E664" s="80">
        <v>44651</v>
      </c>
      <c r="H664">
        <f>Inputs!$F$611</f>
        <v>2</v>
      </c>
      <c r="J664">
        <v>0</v>
      </c>
      <c r="K664" t="s">
        <v>2016</v>
      </c>
    </row>
    <row r="665" spans="1:11" x14ac:dyDescent="0.2">
      <c r="A665" t="s">
        <v>319</v>
      </c>
      <c r="B665" t="s">
        <v>2124</v>
      </c>
      <c r="D665">
        <v>0</v>
      </c>
      <c r="E665" s="80">
        <v>44651</v>
      </c>
      <c r="H665">
        <f>Inputs!$F$612</f>
        <v>2</v>
      </c>
      <c r="J665">
        <v>0</v>
      </c>
      <c r="K665" t="s">
        <v>2016</v>
      </c>
    </row>
    <row r="666" spans="1:11" x14ac:dyDescent="0.2">
      <c r="A666" t="s">
        <v>319</v>
      </c>
      <c r="B666" t="s">
        <v>364</v>
      </c>
      <c r="D666">
        <v>0</v>
      </c>
      <c r="E666" s="80">
        <v>44651</v>
      </c>
      <c r="H666">
        <f>Inputs!$F$613</f>
        <v>2</v>
      </c>
      <c r="J666">
        <v>0</v>
      </c>
      <c r="K666" t="s">
        <v>2016</v>
      </c>
    </row>
    <row r="667" spans="1:11" x14ac:dyDescent="0.2">
      <c r="A667" t="s">
        <v>319</v>
      </c>
      <c r="B667" t="s">
        <v>365</v>
      </c>
      <c r="D667">
        <v>0</v>
      </c>
      <c r="E667" s="80">
        <v>44651</v>
      </c>
      <c r="H667">
        <f>Inputs!$F$614</f>
        <v>2</v>
      </c>
      <c r="J667">
        <v>0</v>
      </c>
      <c r="K667" t="s">
        <v>2016</v>
      </c>
    </row>
    <row r="668" spans="1:11" x14ac:dyDescent="0.2">
      <c r="A668" t="s">
        <v>2291</v>
      </c>
      <c r="D668">
        <v>0</v>
      </c>
      <c r="E668" s="80">
        <v>44651</v>
      </c>
      <c r="H668">
        <f>Inputs!$F$619</f>
        <v>1E-3</v>
      </c>
      <c r="J668">
        <v>0</v>
      </c>
      <c r="K668" t="s">
        <v>1450</v>
      </c>
    </row>
    <row r="669" spans="1:11" x14ac:dyDescent="0.2">
      <c r="A669" t="s">
        <v>1932</v>
      </c>
      <c r="D669">
        <v>0</v>
      </c>
      <c r="E669" s="80">
        <v>44651</v>
      </c>
      <c r="H669">
        <f>Inputs!$F$620</f>
        <v>12</v>
      </c>
      <c r="J669">
        <v>0</v>
      </c>
      <c r="K669" t="s">
        <v>1045</v>
      </c>
    </row>
    <row r="670" spans="1:11" x14ac:dyDescent="0.2">
      <c r="A670" t="s">
        <v>574</v>
      </c>
      <c r="D670">
        <v>0</v>
      </c>
      <c r="E670" s="80">
        <v>44651</v>
      </c>
      <c r="H670">
        <f>Inputs!$F$621</f>
        <v>12</v>
      </c>
      <c r="J670">
        <v>0</v>
      </c>
      <c r="K670" t="s">
        <v>2202</v>
      </c>
    </row>
    <row r="671" spans="1:11" x14ac:dyDescent="0.2">
      <c r="A671" t="s">
        <v>932</v>
      </c>
      <c r="D671">
        <v>0</v>
      </c>
      <c r="E671" s="80">
        <v>44651</v>
      </c>
      <c r="H671">
        <f>Inputs!$F$622</f>
        <v>365</v>
      </c>
      <c r="J671">
        <v>0</v>
      </c>
      <c r="K671" t="s">
        <v>2203</v>
      </c>
    </row>
    <row r="672" spans="1:11" x14ac:dyDescent="0.2">
      <c r="A672" t="s">
        <v>2017</v>
      </c>
      <c r="D672">
        <v>0</v>
      </c>
      <c r="E672" s="80">
        <v>44651</v>
      </c>
      <c r="H672">
        <f>Inputs!$F$623</f>
        <v>12</v>
      </c>
      <c r="J672">
        <v>0</v>
      </c>
      <c r="K672" t="s">
        <v>1848</v>
      </c>
    </row>
    <row r="673" spans="1:11" x14ac:dyDescent="0.2">
      <c r="A673" t="s">
        <v>2867</v>
      </c>
      <c r="D673">
        <v>0</v>
      </c>
      <c r="E673" s="80">
        <v>44651</v>
      </c>
      <c r="F673" s="80">
        <f>Time!$J$14</f>
        <v>44651</v>
      </c>
      <c r="J673">
        <v>0</v>
      </c>
      <c r="K673" t="s">
        <v>1451</v>
      </c>
    </row>
    <row r="674" spans="1:11" x14ac:dyDescent="0.2">
      <c r="A674" t="s">
        <v>2867</v>
      </c>
      <c r="D674">
        <v>0</v>
      </c>
      <c r="E674" s="80">
        <v>45016</v>
      </c>
      <c r="F674" s="80">
        <f>Time!$K$14</f>
        <v>45016</v>
      </c>
      <c r="J674">
        <v>0</v>
      </c>
      <c r="K674" t="s">
        <v>1451</v>
      </c>
    </row>
    <row r="675" spans="1:11" x14ac:dyDescent="0.2">
      <c r="A675" t="s">
        <v>2867</v>
      </c>
      <c r="D675">
        <v>0</v>
      </c>
      <c r="E675" s="80">
        <v>45382</v>
      </c>
      <c r="F675" s="80">
        <f>Time!$L$14</f>
        <v>45382</v>
      </c>
      <c r="J675">
        <v>0</v>
      </c>
      <c r="K675" t="s">
        <v>1451</v>
      </c>
    </row>
    <row r="676" spans="1:11" x14ac:dyDescent="0.2">
      <c r="A676" t="s">
        <v>2867</v>
      </c>
      <c r="D676">
        <v>0</v>
      </c>
      <c r="E676" s="80">
        <v>45747</v>
      </c>
      <c r="F676" s="80">
        <f>Time!$M$14</f>
        <v>45747</v>
      </c>
      <c r="J676">
        <v>0</v>
      </c>
      <c r="K676" t="s">
        <v>1451</v>
      </c>
    </row>
    <row r="677" spans="1:11" x14ac:dyDescent="0.2">
      <c r="A677" t="s">
        <v>2867</v>
      </c>
      <c r="D677">
        <v>0</v>
      </c>
      <c r="E677" s="80">
        <v>46112</v>
      </c>
      <c r="F677" s="80">
        <f>Time!$N$14</f>
        <v>46112</v>
      </c>
      <c r="J677">
        <v>0</v>
      </c>
      <c r="K677" t="s">
        <v>1451</v>
      </c>
    </row>
    <row r="678" spans="1:11" x14ac:dyDescent="0.2">
      <c r="A678" t="s">
        <v>2867</v>
      </c>
      <c r="D678">
        <v>0</v>
      </c>
      <c r="E678" s="80">
        <v>46477</v>
      </c>
      <c r="F678" s="80">
        <f>Time!$O$14</f>
        <v>46477</v>
      </c>
      <c r="J678">
        <v>0</v>
      </c>
      <c r="K678" t="s">
        <v>1451</v>
      </c>
    </row>
    <row r="679" spans="1:11" x14ac:dyDescent="0.2">
      <c r="A679" t="s">
        <v>2867</v>
      </c>
      <c r="D679">
        <v>0</v>
      </c>
      <c r="E679" s="80">
        <v>46843</v>
      </c>
      <c r="F679" s="80">
        <f>Time!$P$14</f>
        <v>46843</v>
      </c>
      <c r="J679">
        <v>0</v>
      </c>
      <c r="K679" t="s">
        <v>1451</v>
      </c>
    </row>
    <row r="680" spans="1:11" x14ac:dyDescent="0.2">
      <c r="A680" t="s">
        <v>2867</v>
      </c>
      <c r="D680">
        <v>0</v>
      </c>
      <c r="E680" s="80">
        <v>47208</v>
      </c>
      <c r="F680" s="80">
        <f>Time!$Q$14</f>
        <v>47208</v>
      </c>
      <c r="J680">
        <v>0</v>
      </c>
      <c r="K680" t="s">
        <v>1451</v>
      </c>
    </row>
    <row r="681" spans="1:11" x14ac:dyDescent="0.2">
      <c r="A681" t="s">
        <v>2867</v>
      </c>
      <c r="D681">
        <v>0</v>
      </c>
      <c r="E681" s="80">
        <v>47573</v>
      </c>
      <c r="F681" s="80">
        <f>Time!$R$14</f>
        <v>47573</v>
      </c>
      <c r="J681">
        <v>0</v>
      </c>
      <c r="K681" t="s">
        <v>1451</v>
      </c>
    </row>
    <row r="682" spans="1:11" x14ac:dyDescent="0.2">
      <c r="A682" t="s">
        <v>2867</v>
      </c>
      <c r="D682">
        <v>0</v>
      </c>
      <c r="E682" s="80">
        <v>47938</v>
      </c>
      <c r="F682" s="80">
        <f>Time!$S$14</f>
        <v>47938</v>
      </c>
      <c r="J682">
        <v>0</v>
      </c>
      <c r="K682" t="s">
        <v>1451</v>
      </c>
    </row>
    <row r="683" spans="1:11" x14ac:dyDescent="0.2">
      <c r="A683" t="s">
        <v>2867</v>
      </c>
      <c r="D683">
        <v>0</v>
      </c>
      <c r="E683" s="80">
        <v>48304</v>
      </c>
      <c r="F683" s="80">
        <f>Time!$T$14</f>
        <v>48304</v>
      </c>
      <c r="J683">
        <v>0</v>
      </c>
      <c r="K683" t="s">
        <v>1451</v>
      </c>
    </row>
    <row r="684" spans="1:11" x14ac:dyDescent="0.2">
      <c r="A684" t="s">
        <v>2867</v>
      </c>
      <c r="D684">
        <v>0</v>
      </c>
      <c r="E684" s="80">
        <v>48669</v>
      </c>
      <c r="F684" s="80">
        <f>Time!$U$14</f>
        <v>48669</v>
      </c>
      <c r="J684">
        <v>0</v>
      </c>
      <c r="K684" t="s">
        <v>1451</v>
      </c>
    </row>
    <row r="685" spans="1:11" x14ac:dyDescent="0.2">
      <c r="A685" t="s">
        <v>2867</v>
      </c>
      <c r="D685">
        <v>0</v>
      </c>
      <c r="E685" s="80">
        <v>49034</v>
      </c>
      <c r="F685" s="80">
        <f>Time!$V$14</f>
        <v>49034</v>
      </c>
      <c r="J685">
        <v>0</v>
      </c>
      <c r="K685" t="s">
        <v>1451</v>
      </c>
    </row>
    <row r="686" spans="1:11" x14ac:dyDescent="0.2">
      <c r="A686" t="s">
        <v>2867</v>
      </c>
      <c r="D686">
        <v>0</v>
      </c>
      <c r="E686" s="80">
        <v>49399</v>
      </c>
      <c r="F686" s="80">
        <f>Time!$W$14</f>
        <v>49399</v>
      </c>
      <c r="J686">
        <v>0</v>
      </c>
      <c r="K686" t="s">
        <v>1451</v>
      </c>
    </row>
    <row r="687" spans="1:11" x14ac:dyDescent="0.2">
      <c r="A687" t="s">
        <v>1707</v>
      </c>
      <c r="D687">
        <v>0</v>
      </c>
      <c r="E687" s="80">
        <v>44651</v>
      </c>
      <c r="I687" t="str">
        <f>Time!$J$19</f>
        <v/>
      </c>
      <c r="J687">
        <v>0</v>
      </c>
      <c r="K687" t="s">
        <v>2975</v>
      </c>
    </row>
    <row r="688" spans="1:11" x14ac:dyDescent="0.2">
      <c r="A688" t="s">
        <v>1707</v>
      </c>
      <c r="D688">
        <v>0</v>
      </c>
      <c r="E688" s="80">
        <v>45016</v>
      </c>
      <c r="I688" t="str">
        <f>Time!$K$19</f>
        <v/>
      </c>
      <c r="J688">
        <v>0</v>
      </c>
      <c r="K688" t="s">
        <v>2975</v>
      </c>
    </row>
    <row r="689" spans="1:11" x14ac:dyDescent="0.2">
      <c r="A689" t="s">
        <v>1707</v>
      </c>
      <c r="D689">
        <v>0</v>
      </c>
      <c r="E689" s="80">
        <v>45382</v>
      </c>
      <c r="I689" t="str">
        <f>Time!$L$19</f>
        <v/>
      </c>
      <c r="J689">
        <v>0</v>
      </c>
      <c r="K689" t="s">
        <v>2975</v>
      </c>
    </row>
    <row r="690" spans="1:11" x14ac:dyDescent="0.2">
      <c r="A690" t="s">
        <v>1707</v>
      </c>
      <c r="D690">
        <v>0</v>
      </c>
      <c r="E690" s="80">
        <v>45747</v>
      </c>
      <c r="I690" t="str">
        <f>Time!$M$19</f>
        <v/>
      </c>
      <c r="J690">
        <v>0</v>
      </c>
      <c r="K690" t="s">
        <v>2975</v>
      </c>
    </row>
    <row r="691" spans="1:11" x14ac:dyDescent="0.2">
      <c r="A691" t="s">
        <v>1707</v>
      </c>
      <c r="D691">
        <v>0</v>
      </c>
      <c r="E691" s="80">
        <v>46112</v>
      </c>
      <c r="I691" t="str">
        <f>Time!$N$19</f>
        <v/>
      </c>
      <c r="J691">
        <v>0</v>
      </c>
      <c r="K691" t="s">
        <v>2975</v>
      </c>
    </row>
    <row r="692" spans="1:11" x14ac:dyDescent="0.2">
      <c r="A692" t="s">
        <v>1707</v>
      </c>
      <c r="D692">
        <v>0</v>
      </c>
      <c r="E692" s="80">
        <v>46477</v>
      </c>
      <c r="I692" t="str">
        <f>Time!$O$19</f>
        <v/>
      </c>
      <c r="J692">
        <v>0</v>
      </c>
      <c r="K692" t="s">
        <v>2975</v>
      </c>
    </row>
    <row r="693" spans="1:11" x14ac:dyDescent="0.2">
      <c r="A693" t="s">
        <v>1707</v>
      </c>
      <c r="D693">
        <v>0</v>
      </c>
      <c r="E693" s="80">
        <v>46843</v>
      </c>
      <c r="I693" t="str">
        <f>Time!$P$19</f>
        <v/>
      </c>
      <c r="J693">
        <v>0</v>
      </c>
      <c r="K693" t="s">
        <v>2975</v>
      </c>
    </row>
    <row r="694" spans="1:11" x14ac:dyDescent="0.2">
      <c r="A694" t="s">
        <v>1707</v>
      </c>
      <c r="D694">
        <v>0</v>
      </c>
      <c r="E694" s="80">
        <v>47208</v>
      </c>
      <c r="I694" t="str">
        <f>Time!$Q$19</f>
        <v/>
      </c>
      <c r="J694">
        <v>0</v>
      </c>
      <c r="K694" t="s">
        <v>2975</v>
      </c>
    </row>
    <row r="695" spans="1:11" x14ac:dyDescent="0.2">
      <c r="A695" t="s">
        <v>1707</v>
      </c>
      <c r="D695">
        <v>0</v>
      </c>
      <c r="E695" s="80">
        <v>47573</v>
      </c>
      <c r="I695" t="str">
        <f>Time!$R$19</f>
        <v/>
      </c>
      <c r="J695">
        <v>0</v>
      </c>
      <c r="K695" t="s">
        <v>2975</v>
      </c>
    </row>
    <row r="696" spans="1:11" x14ac:dyDescent="0.2">
      <c r="A696" t="s">
        <v>1707</v>
      </c>
      <c r="D696">
        <v>0</v>
      </c>
      <c r="E696" s="80">
        <v>47938</v>
      </c>
      <c r="I696" t="str">
        <f>Time!$S$19</f>
        <v>PR24</v>
      </c>
      <c r="J696">
        <v>0</v>
      </c>
      <c r="K696" t="s">
        <v>2975</v>
      </c>
    </row>
    <row r="697" spans="1:11" x14ac:dyDescent="0.2">
      <c r="A697" t="s">
        <v>1707</v>
      </c>
      <c r="D697">
        <v>0</v>
      </c>
      <c r="E697" s="80">
        <v>48304</v>
      </c>
      <c r="I697" t="str">
        <f>Time!$T$19</f>
        <v>PR24</v>
      </c>
      <c r="J697">
        <v>0</v>
      </c>
      <c r="K697" t="s">
        <v>2975</v>
      </c>
    </row>
    <row r="698" spans="1:11" x14ac:dyDescent="0.2">
      <c r="A698" t="s">
        <v>1707</v>
      </c>
      <c r="D698">
        <v>0</v>
      </c>
      <c r="E698" s="80">
        <v>48669</v>
      </c>
      <c r="I698" t="str">
        <f>Time!$U$19</f>
        <v>PR24</v>
      </c>
      <c r="J698">
        <v>0</v>
      </c>
      <c r="K698" t="s">
        <v>2975</v>
      </c>
    </row>
    <row r="699" spans="1:11" x14ac:dyDescent="0.2">
      <c r="A699" t="s">
        <v>1707</v>
      </c>
      <c r="D699">
        <v>0</v>
      </c>
      <c r="E699" s="80">
        <v>49034</v>
      </c>
      <c r="I699" t="str">
        <f>Time!$V$19</f>
        <v>PR24</v>
      </c>
      <c r="J699">
        <v>0</v>
      </c>
      <c r="K699" t="s">
        <v>2975</v>
      </c>
    </row>
    <row r="700" spans="1:11" x14ac:dyDescent="0.2">
      <c r="A700" t="s">
        <v>1707</v>
      </c>
      <c r="D700">
        <v>0</v>
      </c>
      <c r="E700" s="80">
        <v>49399</v>
      </c>
      <c r="I700" t="str">
        <f>Time!$W$19</f>
        <v>PR24</v>
      </c>
      <c r="J700">
        <v>0</v>
      </c>
      <c r="K700" t="s">
        <v>2975</v>
      </c>
    </row>
    <row r="701" spans="1:11" x14ac:dyDescent="0.2">
      <c r="A701" t="s">
        <v>751</v>
      </c>
      <c r="D701">
        <v>0</v>
      </c>
      <c r="E701" s="80">
        <v>44651</v>
      </c>
      <c r="H701">
        <f>Time!$J$25</f>
        <v>2022</v>
      </c>
      <c r="J701">
        <v>0</v>
      </c>
      <c r="K701" t="s">
        <v>320</v>
      </c>
    </row>
    <row r="702" spans="1:11" x14ac:dyDescent="0.2">
      <c r="A702" t="s">
        <v>751</v>
      </c>
      <c r="D702">
        <v>0</v>
      </c>
      <c r="E702" s="80">
        <v>45016</v>
      </c>
      <c r="H702">
        <f>Time!$K$25</f>
        <v>2023</v>
      </c>
      <c r="J702">
        <v>0</v>
      </c>
      <c r="K702" t="s">
        <v>320</v>
      </c>
    </row>
    <row r="703" spans="1:11" x14ac:dyDescent="0.2">
      <c r="A703" t="s">
        <v>751</v>
      </c>
      <c r="D703">
        <v>0</v>
      </c>
      <c r="E703" s="80">
        <v>45382</v>
      </c>
      <c r="H703">
        <f>Time!$L$25</f>
        <v>2024</v>
      </c>
      <c r="J703">
        <v>0</v>
      </c>
      <c r="K703" t="s">
        <v>320</v>
      </c>
    </row>
    <row r="704" spans="1:11" x14ac:dyDescent="0.2">
      <c r="A704" t="s">
        <v>751</v>
      </c>
      <c r="D704">
        <v>0</v>
      </c>
      <c r="E704" s="80">
        <v>45747</v>
      </c>
      <c r="H704">
        <f>Time!$M$25</f>
        <v>2025</v>
      </c>
      <c r="J704">
        <v>0</v>
      </c>
      <c r="K704" t="s">
        <v>320</v>
      </c>
    </row>
    <row r="705" spans="1:11" x14ac:dyDescent="0.2">
      <c r="A705" t="s">
        <v>751</v>
      </c>
      <c r="D705">
        <v>0</v>
      </c>
      <c r="E705" s="80">
        <v>46112</v>
      </c>
      <c r="H705">
        <f>Time!$N$25</f>
        <v>2026</v>
      </c>
      <c r="J705">
        <v>0</v>
      </c>
      <c r="K705" t="s">
        <v>320</v>
      </c>
    </row>
    <row r="706" spans="1:11" x14ac:dyDescent="0.2">
      <c r="A706" t="s">
        <v>751</v>
      </c>
      <c r="D706">
        <v>0</v>
      </c>
      <c r="E706" s="80">
        <v>46477</v>
      </c>
      <c r="H706">
        <f>Time!$O$25</f>
        <v>2027</v>
      </c>
      <c r="J706">
        <v>0</v>
      </c>
      <c r="K706" t="s">
        <v>320</v>
      </c>
    </row>
    <row r="707" spans="1:11" x14ac:dyDescent="0.2">
      <c r="A707" t="s">
        <v>751</v>
      </c>
      <c r="D707">
        <v>0</v>
      </c>
      <c r="E707" s="80">
        <v>46843</v>
      </c>
      <c r="H707">
        <f>Time!$P$25</f>
        <v>2028</v>
      </c>
      <c r="J707">
        <v>0</v>
      </c>
      <c r="K707" t="s">
        <v>320</v>
      </c>
    </row>
    <row r="708" spans="1:11" x14ac:dyDescent="0.2">
      <c r="A708" t="s">
        <v>751</v>
      </c>
      <c r="D708">
        <v>0</v>
      </c>
      <c r="E708" s="80">
        <v>47208</v>
      </c>
      <c r="H708">
        <f>Time!$Q$25</f>
        <v>2029</v>
      </c>
      <c r="J708">
        <v>0</v>
      </c>
      <c r="K708" t="s">
        <v>320</v>
      </c>
    </row>
    <row r="709" spans="1:11" x14ac:dyDescent="0.2">
      <c r="A709" t="s">
        <v>751</v>
      </c>
      <c r="D709">
        <v>0</v>
      </c>
      <c r="E709" s="80">
        <v>47573</v>
      </c>
      <c r="H709">
        <f>Time!$R$25</f>
        <v>2030</v>
      </c>
      <c r="J709">
        <v>0</v>
      </c>
      <c r="K709" t="s">
        <v>320</v>
      </c>
    </row>
    <row r="710" spans="1:11" x14ac:dyDescent="0.2">
      <c r="A710" t="s">
        <v>751</v>
      </c>
      <c r="D710">
        <v>0</v>
      </c>
      <c r="E710" s="80">
        <v>47938</v>
      </c>
      <c r="H710">
        <f>Time!$S$25</f>
        <v>2031</v>
      </c>
      <c r="J710">
        <v>0</v>
      </c>
      <c r="K710" t="s">
        <v>320</v>
      </c>
    </row>
    <row r="711" spans="1:11" x14ac:dyDescent="0.2">
      <c r="A711" t="s">
        <v>751</v>
      </c>
      <c r="D711">
        <v>0</v>
      </c>
      <c r="E711" s="80">
        <v>48304</v>
      </c>
      <c r="H711">
        <f>Time!$T$25</f>
        <v>2032</v>
      </c>
      <c r="J711">
        <v>0</v>
      </c>
      <c r="K711" t="s">
        <v>320</v>
      </c>
    </row>
    <row r="712" spans="1:11" x14ac:dyDescent="0.2">
      <c r="A712" t="s">
        <v>751</v>
      </c>
      <c r="D712">
        <v>0</v>
      </c>
      <c r="E712" s="80">
        <v>48669</v>
      </c>
      <c r="H712">
        <f>Time!$U$25</f>
        <v>2033</v>
      </c>
      <c r="J712">
        <v>0</v>
      </c>
      <c r="K712" t="s">
        <v>320</v>
      </c>
    </row>
    <row r="713" spans="1:11" x14ac:dyDescent="0.2">
      <c r="A713" t="s">
        <v>751</v>
      </c>
      <c r="D713">
        <v>0</v>
      </c>
      <c r="E713" s="80">
        <v>49034</v>
      </c>
      <c r="H713">
        <f>Time!$V$25</f>
        <v>2034</v>
      </c>
      <c r="J713">
        <v>0</v>
      </c>
      <c r="K713" t="s">
        <v>320</v>
      </c>
    </row>
    <row r="714" spans="1:11" x14ac:dyDescent="0.2">
      <c r="A714" t="s">
        <v>751</v>
      </c>
      <c r="D714">
        <v>0</v>
      </c>
      <c r="E714" s="80">
        <v>49399</v>
      </c>
      <c r="H714">
        <f>Time!$W$25</f>
        <v>2035</v>
      </c>
      <c r="J714">
        <v>0</v>
      </c>
      <c r="K714" t="s">
        <v>320</v>
      </c>
    </row>
    <row r="715" spans="1:11" x14ac:dyDescent="0.2">
      <c r="A715" t="s">
        <v>2686</v>
      </c>
      <c r="D715">
        <v>0</v>
      </c>
      <c r="E715" s="80">
        <v>44651</v>
      </c>
      <c r="H715">
        <f>Time!$J$29</f>
        <v>1</v>
      </c>
      <c r="J715">
        <v>0</v>
      </c>
      <c r="K715" t="s">
        <v>2204</v>
      </c>
    </row>
    <row r="716" spans="1:11" x14ac:dyDescent="0.2">
      <c r="A716" t="s">
        <v>2686</v>
      </c>
      <c r="D716">
        <v>0</v>
      </c>
      <c r="E716" s="80">
        <v>45016</v>
      </c>
      <c r="H716">
        <f>Time!$K$29</f>
        <v>2</v>
      </c>
      <c r="J716">
        <v>0</v>
      </c>
      <c r="K716" t="s">
        <v>2204</v>
      </c>
    </row>
    <row r="717" spans="1:11" x14ac:dyDescent="0.2">
      <c r="A717" t="s">
        <v>2686</v>
      </c>
      <c r="D717">
        <v>0</v>
      </c>
      <c r="E717" s="80">
        <v>45382</v>
      </c>
      <c r="H717">
        <f>Time!$L$29</f>
        <v>3</v>
      </c>
      <c r="J717">
        <v>0</v>
      </c>
      <c r="K717" t="s">
        <v>2204</v>
      </c>
    </row>
    <row r="718" spans="1:11" x14ac:dyDescent="0.2">
      <c r="A718" t="s">
        <v>2686</v>
      </c>
      <c r="D718">
        <v>0</v>
      </c>
      <c r="E718" s="80">
        <v>45747</v>
      </c>
      <c r="H718">
        <f>Time!$M$29</f>
        <v>4</v>
      </c>
      <c r="J718">
        <v>0</v>
      </c>
      <c r="K718" t="s">
        <v>2204</v>
      </c>
    </row>
    <row r="719" spans="1:11" x14ac:dyDescent="0.2">
      <c r="A719" t="s">
        <v>2686</v>
      </c>
      <c r="D719">
        <v>0</v>
      </c>
      <c r="E719" s="80">
        <v>46112</v>
      </c>
      <c r="H719">
        <f>Time!$N$29</f>
        <v>5</v>
      </c>
      <c r="J719">
        <v>0</v>
      </c>
      <c r="K719" t="s">
        <v>2204</v>
      </c>
    </row>
    <row r="720" spans="1:11" x14ac:dyDescent="0.2">
      <c r="A720" t="s">
        <v>2686</v>
      </c>
      <c r="D720">
        <v>0</v>
      </c>
      <c r="E720" s="80">
        <v>46477</v>
      </c>
      <c r="H720">
        <f>Time!$O$29</f>
        <v>6</v>
      </c>
      <c r="J720">
        <v>0</v>
      </c>
      <c r="K720" t="s">
        <v>2204</v>
      </c>
    </row>
    <row r="721" spans="1:11" x14ac:dyDescent="0.2">
      <c r="A721" t="s">
        <v>2686</v>
      </c>
      <c r="D721">
        <v>0</v>
      </c>
      <c r="E721" s="80">
        <v>46843</v>
      </c>
      <c r="H721">
        <f>Time!$P$29</f>
        <v>7</v>
      </c>
      <c r="J721">
        <v>0</v>
      </c>
      <c r="K721" t="s">
        <v>2204</v>
      </c>
    </row>
    <row r="722" spans="1:11" x14ac:dyDescent="0.2">
      <c r="A722" t="s">
        <v>2686</v>
      </c>
      <c r="D722">
        <v>0</v>
      </c>
      <c r="E722" s="80">
        <v>47208</v>
      </c>
      <c r="H722">
        <f>Time!$Q$29</f>
        <v>8</v>
      </c>
      <c r="J722">
        <v>0</v>
      </c>
      <c r="K722" t="s">
        <v>2204</v>
      </c>
    </row>
    <row r="723" spans="1:11" x14ac:dyDescent="0.2">
      <c r="A723" t="s">
        <v>2686</v>
      </c>
      <c r="D723">
        <v>0</v>
      </c>
      <c r="E723" s="80">
        <v>47573</v>
      </c>
      <c r="H723">
        <f>Time!$R$29</f>
        <v>9</v>
      </c>
      <c r="J723">
        <v>0</v>
      </c>
      <c r="K723" t="s">
        <v>2204</v>
      </c>
    </row>
    <row r="724" spans="1:11" x14ac:dyDescent="0.2">
      <c r="A724" t="s">
        <v>2686</v>
      </c>
      <c r="D724">
        <v>0</v>
      </c>
      <c r="E724" s="80">
        <v>47938</v>
      </c>
      <c r="H724">
        <f>Time!$S$29</f>
        <v>10</v>
      </c>
      <c r="J724">
        <v>0</v>
      </c>
      <c r="K724" t="s">
        <v>2204</v>
      </c>
    </row>
    <row r="725" spans="1:11" x14ac:dyDescent="0.2">
      <c r="A725" t="s">
        <v>2686</v>
      </c>
      <c r="D725">
        <v>0</v>
      </c>
      <c r="E725" s="80">
        <v>48304</v>
      </c>
      <c r="H725">
        <f>Time!$T$29</f>
        <v>11</v>
      </c>
      <c r="J725">
        <v>0</v>
      </c>
      <c r="K725" t="s">
        <v>2204</v>
      </c>
    </row>
    <row r="726" spans="1:11" x14ac:dyDescent="0.2">
      <c r="A726" t="s">
        <v>2686</v>
      </c>
      <c r="D726">
        <v>0</v>
      </c>
      <c r="E726" s="80">
        <v>48669</v>
      </c>
      <c r="H726">
        <f>Time!$U$29</f>
        <v>12</v>
      </c>
      <c r="J726">
        <v>0</v>
      </c>
      <c r="K726" t="s">
        <v>2204</v>
      </c>
    </row>
    <row r="727" spans="1:11" x14ac:dyDescent="0.2">
      <c r="A727" t="s">
        <v>2686</v>
      </c>
      <c r="D727">
        <v>0</v>
      </c>
      <c r="E727" s="80">
        <v>49034</v>
      </c>
      <c r="H727">
        <f>Time!$V$29</f>
        <v>13</v>
      </c>
      <c r="J727">
        <v>0</v>
      </c>
      <c r="K727" t="s">
        <v>2204</v>
      </c>
    </row>
    <row r="728" spans="1:11" x14ac:dyDescent="0.2">
      <c r="A728" t="s">
        <v>2686</v>
      </c>
      <c r="D728">
        <v>0</v>
      </c>
      <c r="E728" s="80">
        <v>49399</v>
      </c>
      <c r="H728">
        <f>Time!$W$29</f>
        <v>14</v>
      </c>
      <c r="J728">
        <v>0</v>
      </c>
      <c r="K728" t="s">
        <v>2204</v>
      </c>
    </row>
    <row r="729" spans="1:11" x14ac:dyDescent="0.2">
      <c r="A729" t="s">
        <v>228</v>
      </c>
      <c r="D729">
        <v>0</v>
      </c>
      <c r="E729" s="80">
        <v>44651</v>
      </c>
      <c r="F729" s="80">
        <f>Time!$J$39</f>
        <v>44287</v>
      </c>
      <c r="J729">
        <v>0</v>
      </c>
      <c r="K729" t="s">
        <v>1046</v>
      </c>
    </row>
    <row r="730" spans="1:11" x14ac:dyDescent="0.2">
      <c r="A730" t="s">
        <v>228</v>
      </c>
      <c r="D730">
        <v>0</v>
      </c>
      <c r="E730" s="80">
        <v>45016</v>
      </c>
      <c r="F730" s="80">
        <f>Time!$K$39</f>
        <v>44652</v>
      </c>
      <c r="J730">
        <v>0</v>
      </c>
      <c r="K730" t="s">
        <v>1046</v>
      </c>
    </row>
    <row r="731" spans="1:11" x14ac:dyDescent="0.2">
      <c r="A731" t="s">
        <v>228</v>
      </c>
      <c r="D731">
        <v>0</v>
      </c>
      <c r="E731" s="80">
        <v>45382</v>
      </c>
      <c r="F731" s="80">
        <f>Time!$L$39</f>
        <v>45017</v>
      </c>
      <c r="J731">
        <v>0</v>
      </c>
      <c r="K731" t="s">
        <v>1046</v>
      </c>
    </row>
    <row r="732" spans="1:11" x14ac:dyDescent="0.2">
      <c r="A732" t="s">
        <v>228</v>
      </c>
      <c r="D732">
        <v>0</v>
      </c>
      <c r="E732" s="80">
        <v>45747</v>
      </c>
      <c r="F732" s="80">
        <f>Time!$M$39</f>
        <v>45383</v>
      </c>
      <c r="J732">
        <v>0</v>
      </c>
      <c r="K732" t="s">
        <v>1046</v>
      </c>
    </row>
    <row r="733" spans="1:11" x14ac:dyDescent="0.2">
      <c r="A733" t="s">
        <v>228</v>
      </c>
      <c r="D733">
        <v>0</v>
      </c>
      <c r="E733" s="80">
        <v>46112</v>
      </c>
      <c r="F733" s="80">
        <f>Time!$N$39</f>
        <v>45748</v>
      </c>
      <c r="J733">
        <v>0</v>
      </c>
      <c r="K733" t="s">
        <v>1046</v>
      </c>
    </row>
    <row r="734" spans="1:11" x14ac:dyDescent="0.2">
      <c r="A734" t="s">
        <v>228</v>
      </c>
      <c r="D734">
        <v>0</v>
      </c>
      <c r="E734" s="80">
        <v>46477</v>
      </c>
      <c r="F734" s="80">
        <f>Time!$O$39</f>
        <v>46113</v>
      </c>
      <c r="J734">
        <v>0</v>
      </c>
      <c r="K734" t="s">
        <v>1046</v>
      </c>
    </row>
    <row r="735" spans="1:11" x14ac:dyDescent="0.2">
      <c r="A735" t="s">
        <v>228</v>
      </c>
      <c r="D735">
        <v>0</v>
      </c>
      <c r="E735" s="80">
        <v>46843</v>
      </c>
      <c r="F735" s="80">
        <f>Time!$P$39</f>
        <v>46478</v>
      </c>
      <c r="J735">
        <v>0</v>
      </c>
      <c r="K735" t="s">
        <v>1046</v>
      </c>
    </row>
    <row r="736" spans="1:11" x14ac:dyDescent="0.2">
      <c r="A736" t="s">
        <v>228</v>
      </c>
      <c r="D736">
        <v>0</v>
      </c>
      <c r="E736" s="80">
        <v>47208</v>
      </c>
      <c r="F736" s="80">
        <f>Time!$Q$39</f>
        <v>46844</v>
      </c>
      <c r="J736">
        <v>0</v>
      </c>
      <c r="K736" t="s">
        <v>1046</v>
      </c>
    </row>
    <row r="737" spans="1:11" x14ac:dyDescent="0.2">
      <c r="A737" t="s">
        <v>228</v>
      </c>
      <c r="D737">
        <v>0</v>
      </c>
      <c r="E737" s="80">
        <v>47573</v>
      </c>
      <c r="F737" s="80">
        <f>Time!$R$39</f>
        <v>47209</v>
      </c>
      <c r="J737">
        <v>0</v>
      </c>
      <c r="K737" t="s">
        <v>1046</v>
      </c>
    </row>
    <row r="738" spans="1:11" x14ac:dyDescent="0.2">
      <c r="A738" t="s">
        <v>228</v>
      </c>
      <c r="D738">
        <v>0</v>
      </c>
      <c r="E738" s="80">
        <v>47938</v>
      </c>
      <c r="F738" s="80">
        <f>Time!$S$39</f>
        <v>47574</v>
      </c>
      <c r="J738">
        <v>0</v>
      </c>
      <c r="K738" t="s">
        <v>1046</v>
      </c>
    </row>
    <row r="739" spans="1:11" x14ac:dyDescent="0.2">
      <c r="A739" t="s">
        <v>228</v>
      </c>
      <c r="D739">
        <v>0</v>
      </c>
      <c r="E739" s="80">
        <v>48304</v>
      </c>
      <c r="F739" s="80">
        <f>Time!$T$39</f>
        <v>47939</v>
      </c>
      <c r="J739">
        <v>0</v>
      </c>
      <c r="K739" t="s">
        <v>1046</v>
      </c>
    </row>
    <row r="740" spans="1:11" x14ac:dyDescent="0.2">
      <c r="A740" t="s">
        <v>228</v>
      </c>
      <c r="D740">
        <v>0</v>
      </c>
      <c r="E740" s="80">
        <v>48669</v>
      </c>
      <c r="F740" s="80">
        <f>Time!$U$39</f>
        <v>48305</v>
      </c>
      <c r="J740">
        <v>0</v>
      </c>
      <c r="K740" t="s">
        <v>1046</v>
      </c>
    </row>
    <row r="741" spans="1:11" x14ac:dyDescent="0.2">
      <c r="A741" t="s">
        <v>228</v>
      </c>
      <c r="D741">
        <v>0</v>
      </c>
      <c r="E741" s="80">
        <v>49034</v>
      </c>
      <c r="F741" s="80">
        <f>Time!$V$39</f>
        <v>48670</v>
      </c>
      <c r="J741">
        <v>0</v>
      </c>
      <c r="K741" t="s">
        <v>1046</v>
      </c>
    </row>
    <row r="742" spans="1:11" x14ac:dyDescent="0.2">
      <c r="A742" t="s">
        <v>228</v>
      </c>
      <c r="D742">
        <v>0</v>
      </c>
      <c r="E742" s="80">
        <v>49399</v>
      </c>
      <c r="F742" s="80">
        <f>Time!$W$39</f>
        <v>49035</v>
      </c>
      <c r="J742">
        <v>0</v>
      </c>
      <c r="K742" t="s">
        <v>1046</v>
      </c>
    </row>
    <row r="743" spans="1:11" x14ac:dyDescent="0.2">
      <c r="A743" t="s">
        <v>2868</v>
      </c>
      <c r="D743">
        <v>0</v>
      </c>
      <c r="E743" s="80">
        <v>44651</v>
      </c>
      <c r="H743">
        <f>Time!$J$49</f>
        <v>0</v>
      </c>
      <c r="J743">
        <v>0</v>
      </c>
      <c r="K743" t="s">
        <v>1252</v>
      </c>
    </row>
    <row r="744" spans="1:11" x14ac:dyDescent="0.2">
      <c r="A744" t="s">
        <v>2868</v>
      </c>
      <c r="D744">
        <v>0</v>
      </c>
      <c r="E744" s="80">
        <v>45016</v>
      </c>
      <c r="H744">
        <f>Time!$K$49</f>
        <v>0</v>
      </c>
      <c r="J744">
        <v>0</v>
      </c>
      <c r="K744" t="s">
        <v>1252</v>
      </c>
    </row>
    <row r="745" spans="1:11" x14ac:dyDescent="0.2">
      <c r="A745" t="s">
        <v>2868</v>
      </c>
      <c r="D745">
        <v>0</v>
      </c>
      <c r="E745" s="80">
        <v>45382</v>
      </c>
      <c r="H745">
        <f>Time!$L$49</f>
        <v>0</v>
      </c>
      <c r="J745">
        <v>0</v>
      </c>
      <c r="K745" t="s">
        <v>1252</v>
      </c>
    </row>
    <row r="746" spans="1:11" x14ac:dyDescent="0.2">
      <c r="A746" t="s">
        <v>2868</v>
      </c>
      <c r="D746">
        <v>0</v>
      </c>
      <c r="E746" s="80">
        <v>45747</v>
      </c>
      <c r="H746">
        <f>Time!$M$49</f>
        <v>0</v>
      </c>
      <c r="J746">
        <v>0</v>
      </c>
      <c r="K746" t="s">
        <v>1252</v>
      </c>
    </row>
    <row r="747" spans="1:11" x14ac:dyDescent="0.2">
      <c r="A747" t="s">
        <v>2868</v>
      </c>
      <c r="D747">
        <v>0</v>
      </c>
      <c r="E747" s="80">
        <v>46112</v>
      </c>
      <c r="H747">
        <f>Time!$N$49</f>
        <v>0</v>
      </c>
      <c r="J747">
        <v>0</v>
      </c>
      <c r="K747" t="s">
        <v>1252</v>
      </c>
    </row>
    <row r="748" spans="1:11" x14ac:dyDescent="0.2">
      <c r="A748" t="s">
        <v>2868</v>
      </c>
      <c r="D748">
        <v>0</v>
      </c>
      <c r="E748" s="80">
        <v>46477</v>
      </c>
      <c r="H748">
        <f>Time!$O$49</f>
        <v>0</v>
      </c>
      <c r="J748">
        <v>0</v>
      </c>
      <c r="K748" t="s">
        <v>1252</v>
      </c>
    </row>
    <row r="749" spans="1:11" x14ac:dyDescent="0.2">
      <c r="A749" t="s">
        <v>2868</v>
      </c>
      <c r="D749">
        <v>0</v>
      </c>
      <c r="E749" s="80">
        <v>46843</v>
      </c>
      <c r="H749">
        <f>Time!$P$49</f>
        <v>0</v>
      </c>
      <c r="J749">
        <v>0</v>
      </c>
      <c r="K749" t="s">
        <v>1252</v>
      </c>
    </row>
    <row r="750" spans="1:11" x14ac:dyDescent="0.2">
      <c r="A750" t="s">
        <v>2868</v>
      </c>
      <c r="D750">
        <v>0</v>
      </c>
      <c r="E750" s="80">
        <v>47208</v>
      </c>
      <c r="H750">
        <f>Time!$Q$49</f>
        <v>0</v>
      </c>
      <c r="J750">
        <v>0</v>
      </c>
      <c r="K750" t="s">
        <v>1252</v>
      </c>
    </row>
    <row r="751" spans="1:11" x14ac:dyDescent="0.2">
      <c r="A751" t="s">
        <v>2868</v>
      </c>
      <c r="D751">
        <v>0</v>
      </c>
      <c r="E751" s="80">
        <v>47573</v>
      </c>
      <c r="H751">
        <f>Time!$R$49</f>
        <v>0</v>
      </c>
      <c r="J751">
        <v>0</v>
      </c>
      <c r="K751" t="s">
        <v>1252</v>
      </c>
    </row>
    <row r="752" spans="1:11" x14ac:dyDescent="0.2">
      <c r="A752" t="s">
        <v>2868</v>
      </c>
      <c r="D752">
        <v>0</v>
      </c>
      <c r="E752" s="80">
        <v>47938</v>
      </c>
      <c r="H752">
        <f>Time!$S$49</f>
        <v>1</v>
      </c>
      <c r="J752">
        <v>0</v>
      </c>
      <c r="K752" t="s">
        <v>1252</v>
      </c>
    </row>
    <row r="753" spans="1:11" x14ac:dyDescent="0.2">
      <c r="A753" t="s">
        <v>2868</v>
      </c>
      <c r="D753">
        <v>0</v>
      </c>
      <c r="E753" s="80">
        <v>48304</v>
      </c>
      <c r="H753">
        <f>Time!$T$49</f>
        <v>0</v>
      </c>
      <c r="J753">
        <v>0</v>
      </c>
      <c r="K753" t="s">
        <v>1252</v>
      </c>
    </row>
    <row r="754" spans="1:11" x14ac:dyDescent="0.2">
      <c r="A754" t="s">
        <v>2868</v>
      </c>
      <c r="D754">
        <v>0</v>
      </c>
      <c r="E754" s="80">
        <v>48669</v>
      </c>
      <c r="H754">
        <f>Time!$U$49</f>
        <v>0</v>
      </c>
      <c r="J754">
        <v>0</v>
      </c>
      <c r="K754" t="s">
        <v>1252</v>
      </c>
    </row>
    <row r="755" spans="1:11" x14ac:dyDescent="0.2">
      <c r="A755" t="s">
        <v>2868</v>
      </c>
      <c r="D755">
        <v>0</v>
      </c>
      <c r="E755" s="80">
        <v>49034</v>
      </c>
      <c r="H755">
        <f>Time!$V$49</f>
        <v>0</v>
      </c>
      <c r="J755">
        <v>0</v>
      </c>
      <c r="K755" t="s">
        <v>1252</v>
      </c>
    </row>
    <row r="756" spans="1:11" x14ac:dyDescent="0.2">
      <c r="A756" t="s">
        <v>2868</v>
      </c>
      <c r="D756">
        <v>0</v>
      </c>
      <c r="E756" s="80">
        <v>49399</v>
      </c>
      <c r="H756">
        <f>Time!$W$49</f>
        <v>0</v>
      </c>
      <c r="J756">
        <v>0</v>
      </c>
      <c r="K756" t="s">
        <v>1252</v>
      </c>
    </row>
    <row r="757" spans="1:11" x14ac:dyDescent="0.2">
      <c r="A757" t="s">
        <v>1744</v>
      </c>
      <c r="D757">
        <v>0</v>
      </c>
      <c r="E757" s="80">
        <v>44651</v>
      </c>
      <c r="H757">
        <f>Time!$J$60</f>
        <v>0</v>
      </c>
      <c r="J757">
        <v>0</v>
      </c>
      <c r="K757" t="s">
        <v>2976</v>
      </c>
    </row>
    <row r="758" spans="1:11" x14ac:dyDescent="0.2">
      <c r="A758" t="s">
        <v>1744</v>
      </c>
      <c r="D758">
        <v>0</v>
      </c>
      <c r="E758" s="80">
        <v>45016</v>
      </c>
      <c r="H758">
        <f>Time!$K$60</f>
        <v>0</v>
      </c>
      <c r="J758">
        <v>0</v>
      </c>
      <c r="K758" t="s">
        <v>2976</v>
      </c>
    </row>
    <row r="759" spans="1:11" x14ac:dyDescent="0.2">
      <c r="A759" t="s">
        <v>1744</v>
      </c>
      <c r="D759">
        <v>0</v>
      </c>
      <c r="E759" s="80">
        <v>45382</v>
      </c>
      <c r="H759">
        <f>Time!$L$60</f>
        <v>0</v>
      </c>
      <c r="J759">
        <v>0</v>
      </c>
      <c r="K759" t="s">
        <v>2976</v>
      </c>
    </row>
    <row r="760" spans="1:11" x14ac:dyDescent="0.2">
      <c r="A760" t="s">
        <v>1744</v>
      </c>
      <c r="D760">
        <v>0</v>
      </c>
      <c r="E760" s="80">
        <v>45747</v>
      </c>
      <c r="H760">
        <f>Time!$M$60</f>
        <v>0</v>
      </c>
      <c r="J760">
        <v>0</v>
      </c>
      <c r="K760" t="s">
        <v>2976</v>
      </c>
    </row>
    <row r="761" spans="1:11" x14ac:dyDescent="0.2">
      <c r="A761" t="s">
        <v>1744</v>
      </c>
      <c r="D761">
        <v>0</v>
      </c>
      <c r="E761" s="80">
        <v>46112</v>
      </c>
      <c r="H761">
        <f>Time!$N$60</f>
        <v>0</v>
      </c>
      <c r="J761">
        <v>0</v>
      </c>
      <c r="K761" t="s">
        <v>2976</v>
      </c>
    </row>
    <row r="762" spans="1:11" x14ac:dyDescent="0.2">
      <c r="A762" t="s">
        <v>1744</v>
      </c>
      <c r="D762">
        <v>0</v>
      </c>
      <c r="E762" s="80">
        <v>46477</v>
      </c>
      <c r="H762">
        <f>Time!$O$60</f>
        <v>0</v>
      </c>
      <c r="J762">
        <v>0</v>
      </c>
      <c r="K762" t="s">
        <v>2976</v>
      </c>
    </row>
    <row r="763" spans="1:11" x14ac:dyDescent="0.2">
      <c r="A763" t="s">
        <v>1744</v>
      </c>
      <c r="D763">
        <v>0</v>
      </c>
      <c r="E763" s="80">
        <v>46843</v>
      </c>
      <c r="H763">
        <f>Time!$P$60</f>
        <v>0</v>
      </c>
      <c r="J763">
        <v>0</v>
      </c>
      <c r="K763" t="s">
        <v>2976</v>
      </c>
    </row>
    <row r="764" spans="1:11" x14ac:dyDescent="0.2">
      <c r="A764" t="s">
        <v>1744</v>
      </c>
      <c r="D764">
        <v>0</v>
      </c>
      <c r="E764" s="80">
        <v>47208</v>
      </c>
      <c r="H764">
        <f>Time!$Q$60</f>
        <v>0</v>
      </c>
      <c r="J764">
        <v>0</v>
      </c>
      <c r="K764" t="s">
        <v>2976</v>
      </c>
    </row>
    <row r="765" spans="1:11" x14ac:dyDescent="0.2">
      <c r="A765" t="s">
        <v>1744</v>
      </c>
      <c r="D765">
        <v>0</v>
      </c>
      <c r="E765" s="80">
        <v>47573</v>
      </c>
      <c r="H765">
        <f>Time!$R$60</f>
        <v>0</v>
      </c>
      <c r="J765">
        <v>0</v>
      </c>
      <c r="K765" t="s">
        <v>2976</v>
      </c>
    </row>
    <row r="766" spans="1:11" x14ac:dyDescent="0.2">
      <c r="A766" t="s">
        <v>1744</v>
      </c>
      <c r="D766">
        <v>0</v>
      </c>
      <c r="E766" s="80">
        <v>47938</v>
      </c>
      <c r="H766">
        <f>Time!$S$60</f>
        <v>1</v>
      </c>
      <c r="J766">
        <v>0</v>
      </c>
      <c r="K766" t="s">
        <v>2976</v>
      </c>
    </row>
    <row r="767" spans="1:11" x14ac:dyDescent="0.2">
      <c r="A767" t="s">
        <v>1744</v>
      </c>
      <c r="D767">
        <v>0</v>
      </c>
      <c r="E767" s="80">
        <v>48304</v>
      </c>
      <c r="H767">
        <f>Time!$T$60</f>
        <v>1</v>
      </c>
      <c r="J767">
        <v>0</v>
      </c>
      <c r="K767" t="s">
        <v>2976</v>
      </c>
    </row>
    <row r="768" spans="1:11" x14ac:dyDescent="0.2">
      <c r="A768" t="s">
        <v>1744</v>
      </c>
      <c r="D768">
        <v>0</v>
      </c>
      <c r="E768" s="80">
        <v>48669</v>
      </c>
      <c r="H768">
        <f>Time!$U$60</f>
        <v>1</v>
      </c>
      <c r="J768">
        <v>0</v>
      </c>
      <c r="K768" t="s">
        <v>2976</v>
      </c>
    </row>
    <row r="769" spans="1:11" x14ac:dyDescent="0.2">
      <c r="A769" t="s">
        <v>1744</v>
      </c>
      <c r="D769">
        <v>0</v>
      </c>
      <c r="E769" s="80">
        <v>49034</v>
      </c>
      <c r="H769">
        <f>Time!$V$60</f>
        <v>1</v>
      </c>
      <c r="J769">
        <v>0</v>
      </c>
      <c r="K769" t="s">
        <v>2976</v>
      </c>
    </row>
    <row r="770" spans="1:11" x14ac:dyDescent="0.2">
      <c r="A770" t="s">
        <v>1744</v>
      </c>
      <c r="D770">
        <v>0</v>
      </c>
      <c r="E770" s="80">
        <v>49399</v>
      </c>
      <c r="H770">
        <f>Time!$W$60</f>
        <v>1</v>
      </c>
      <c r="J770">
        <v>0</v>
      </c>
      <c r="K770" t="s">
        <v>2976</v>
      </c>
    </row>
    <row r="771" spans="1:11" x14ac:dyDescent="0.2">
      <c r="A771" t="s">
        <v>1354</v>
      </c>
      <c r="D771">
        <v>0</v>
      </c>
      <c r="E771" s="80">
        <v>44651</v>
      </c>
      <c r="H771">
        <f>Indexation!$J$14</f>
        <v>110.4</v>
      </c>
      <c r="J771">
        <v>0</v>
      </c>
      <c r="K771" t="s">
        <v>2018</v>
      </c>
    </row>
    <row r="772" spans="1:11" x14ac:dyDescent="0.2">
      <c r="A772" t="s">
        <v>1354</v>
      </c>
      <c r="D772">
        <v>0</v>
      </c>
      <c r="E772" s="80">
        <v>45016</v>
      </c>
      <c r="H772">
        <f>Indexation!$K$14</f>
        <v>119</v>
      </c>
      <c r="J772">
        <v>0</v>
      </c>
      <c r="K772" t="s">
        <v>2018</v>
      </c>
    </row>
    <row r="773" spans="1:11" x14ac:dyDescent="0.2">
      <c r="A773" t="s">
        <v>1354</v>
      </c>
      <c r="D773">
        <v>0</v>
      </c>
      <c r="E773" s="80">
        <v>45382</v>
      </c>
      <c r="H773">
        <f>Indexation!$L$14</f>
        <v>128.30000000000001</v>
      </c>
      <c r="J773">
        <v>0</v>
      </c>
      <c r="K773" t="s">
        <v>2018</v>
      </c>
    </row>
    <row r="774" spans="1:11" x14ac:dyDescent="0.2">
      <c r="A774" t="s">
        <v>1354</v>
      </c>
      <c r="D774">
        <v>0</v>
      </c>
      <c r="E774" s="80">
        <v>45747</v>
      </c>
      <c r="H774">
        <f>Indexation!$M$14</f>
        <v>132.19999999999999</v>
      </c>
      <c r="J774">
        <v>0</v>
      </c>
      <c r="K774" t="s">
        <v>2018</v>
      </c>
    </row>
    <row r="775" spans="1:11" x14ac:dyDescent="0.2">
      <c r="A775" t="s">
        <v>1354</v>
      </c>
      <c r="D775">
        <v>0</v>
      </c>
      <c r="E775" s="80">
        <v>46112</v>
      </c>
      <c r="H775">
        <f>Indexation!$N$14</f>
        <v>135.525780063913</v>
      </c>
      <c r="J775">
        <v>0</v>
      </c>
      <c r="K775" t="s">
        <v>2018</v>
      </c>
    </row>
    <row r="776" spans="1:11" x14ac:dyDescent="0.2">
      <c r="A776" t="s">
        <v>1354</v>
      </c>
      <c r="D776">
        <v>0</v>
      </c>
      <c r="E776" s="80">
        <v>46477</v>
      </c>
      <c r="H776">
        <f>Indexation!$O$14</f>
        <v>138.50746679309401</v>
      </c>
      <c r="J776">
        <v>0</v>
      </c>
      <c r="K776" t="s">
        <v>2018</v>
      </c>
    </row>
    <row r="777" spans="1:11" x14ac:dyDescent="0.2">
      <c r="A777" t="s">
        <v>1354</v>
      </c>
      <c r="D777">
        <v>0</v>
      </c>
      <c r="E777" s="80">
        <v>46843</v>
      </c>
      <c r="H777">
        <f>Indexation!$P$14</f>
        <v>141.64715319362401</v>
      </c>
      <c r="J777">
        <v>0</v>
      </c>
      <c r="K777" t="s">
        <v>2018</v>
      </c>
    </row>
    <row r="778" spans="1:11" x14ac:dyDescent="0.2">
      <c r="A778" t="s">
        <v>1354</v>
      </c>
      <c r="D778">
        <v>0</v>
      </c>
      <c r="E778" s="80">
        <v>47208</v>
      </c>
      <c r="H778">
        <f>Indexation!$Q$14</f>
        <v>144.999380717506</v>
      </c>
      <c r="J778">
        <v>0</v>
      </c>
      <c r="K778" t="s">
        <v>2018</v>
      </c>
    </row>
    <row r="779" spans="1:11" x14ac:dyDescent="0.2">
      <c r="A779" t="s">
        <v>1354</v>
      </c>
      <c r="D779">
        <v>0</v>
      </c>
      <c r="E779" s="80">
        <v>47573</v>
      </c>
      <c r="H779">
        <f>Indexation!$R$14</f>
        <v>148.189075167835</v>
      </c>
      <c r="J779">
        <v>0</v>
      </c>
      <c r="K779" t="s">
        <v>2018</v>
      </c>
    </row>
    <row r="780" spans="1:11" x14ac:dyDescent="0.2">
      <c r="A780" t="s">
        <v>1354</v>
      </c>
      <c r="D780">
        <v>0</v>
      </c>
      <c r="E780" s="80">
        <v>47938</v>
      </c>
      <c r="H780">
        <f>Indexation!$S$14</f>
        <v>148.189075167835</v>
      </c>
      <c r="J780">
        <v>0</v>
      </c>
      <c r="K780" t="s">
        <v>2018</v>
      </c>
    </row>
    <row r="781" spans="1:11" x14ac:dyDescent="0.2">
      <c r="A781" t="s">
        <v>1354</v>
      </c>
      <c r="D781">
        <v>0</v>
      </c>
      <c r="E781" s="80">
        <v>48304</v>
      </c>
      <c r="H781">
        <f>Indexation!$T$14</f>
        <v>148.189075167835</v>
      </c>
      <c r="J781">
        <v>0</v>
      </c>
      <c r="K781" t="s">
        <v>2018</v>
      </c>
    </row>
    <row r="782" spans="1:11" x14ac:dyDescent="0.2">
      <c r="A782" t="s">
        <v>1354</v>
      </c>
      <c r="D782">
        <v>0</v>
      </c>
      <c r="E782" s="80">
        <v>48669</v>
      </c>
      <c r="H782">
        <f>Indexation!$U$14</f>
        <v>148.189075167835</v>
      </c>
      <c r="J782">
        <v>0</v>
      </c>
      <c r="K782" t="s">
        <v>2018</v>
      </c>
    </row>
    <row r="783" spans="1:11" x14ac:dyDescent="0.2">
      <c r="A783" t="s">
        <v>1354</v>
      </c>
      <c r="D783">
        <v>0</v>
      </c>
      <c r="E783" s="80">
        <v>49034</v>
      </c>
      <c r="H783">
        <f>Indexation!$V$14</f>
        <v>148.189075167835</v>
      </c>
      <c r="J783">
        <v>0</v>
      </c>
      <c r="K783" t="s">
        <v>2018</v>
      </c>
    </row>
    <row r="784" spans="1:11" x14ac:dyDescent="0.2">
      <c r="A784" t="s">
        <v>1354</v>
      </c>
      <c r="D784">
        <v>0</v>
      </c>
      <c r="E784" s="80">
        <v>49399</v>
      </c>
      <c r="H784">
        <f>Indexation!$W$14</f>
        <v>148.189075167835</v>
      </c>
      <c r="J784">
        <v>0</v>
      </c>
      <c r="K784" t="s">
        <v>2018</v>
      </c>
    </row>
    <row r="785" spans="1:11" x14ac:dyDescent="0.2">
      <c r="A785" t="s">
        <v>1933</v>
      </c>
      <c r="D785">
        <v>0</v>
      </c>
      <c r="E785" s="80">
        <v>44651</v>
      </c>
      <c r="H785">
        <f>Indexation!$J$20</f>
        <v>111</v>
      </c>
      <c r="J785">
        <v>0</v>
      </c>
      <c r="K785" t="s">
        <v>1452</v>
      </c>
    </row>
    <row r="786" spans="1:11" x14ac:dyDescent="0.2">
      <c r="A786" t="s">
        <v>1933</v>
      </c>
      <c r="D786">
        <v>0</v>
      </c>
      <c r="E786" s="80">
        <v>45016</v>
      </c>
      <c r="H786">
        <f>Indexation!$K$20</f>
        <v>119.7</v>
      </c>
      <c r="J786">
        <v>0</v>
      </c>
      <c r="K786" t="s">
        <v>1452</v>
      </c>
    </row>
    <row r="787" spans="1:11" x14ac:dyDescent="0.2">
      <c r="A787" t="s">
        <v>1933</v>
      </c>
      <c r="D787">
        <v>0</v>
      </c>
      <c r="E787" s="80">
        <v>45382</v>
      </c>
      <c r="H787">
        <f>Indexation!$L$20</f>
        <v>129.1</v>
      </c>
      <c r="J787">
        <v>0</v>
      </c>
      <c r="K787" t="s">
        <v>1452</v>
      </c>
    </row>
    <row r="788" spans="1:11" x14ac:dyDescent="0.2">
      <c r="A788" t="s">
        <v>1933</v>
      </c>
      <c r="D788">
        <v>0</v>
      </c>
      <c r="E788" s="80">
        <v>45747</v>
      </c>
      <c r="H788">
        <f>Indexation!$M$20</f>
        <v>132.69999999999999</v>
      </c>
      <c r="J788">
        <v>0</v>
      </c>
      <c r="K788" t="s">
        <v>1452</v>
      </c>
    </row>
    <row r="789" spans="1:11" x14ac:dyDescent="0.2">
      <c r="A789" t="s">
        <v>1933</v>
      </c>
      <c r="D789">
        <v>0</v>
      </c>
      <c r="E789" s="80">
        <v>46112</v>
      </c>
      <c r="H789">
        <f>Indexation!$N$20</f>
        <v>135.77177335352999</v>
      </c>
      <c r="J789">
        <v>0</v>
      </c>
      <c r="K789" t="s">
        <v>1452</v>
      </c>
    </row>
    <row r="790" spans="1:11" x14ac:dyDescent="0.2">
      <c r="A790" t="s">
        <v>1933</v>
      </c>
      <c r="D790">
        <v>0</v>
      </c>
      <c r="E790" s="80">
        <v>46477</v>
      </c>
      <c r="H790">
        <f>Indexation!$O$20</f>
        <v>138.75890195898899</v>
      </c>
      <c r="J790">
        <v>0</v>
      </c>
      <c r="K790" t="s">
        <v>1452</v>
      </c>
    </row>
    <row r="791" spans="1:11" x14ac:dyDescent="0.2">
      <c r="A791" t="s">
        <v>1933</v>
      </c>
      <c r="D791">
        <v>0</v>
      </c>
      <c r="E791" s="80">
        <v>46843</v>
      </c>
      <c r="H791">
        <f>Indexation!$P$20</f>
        <v>141.92737827193201</v>
      </c>
      <c r="J791">
        <v>0</v>
      </c>
      <c r="K791" t="s">
        <v>1452</v>
      </c>
    </row>
    <row r="792" spans="1:11" x14ac:dyDescent="0.2">
      <c r="A792" t="s">
        <v>1933</v>
      </c>
      <c r="D792">
        <v>0</v>
      </c>
      <c r="E792" s="80">
        <v>47208</v>
      </c>
      <c r="H792">
        <f>Indexation!$Q$20</f>
        <v>145.27439044919399</v>
      </c>
      <c r="J792">
        <v>0</v>
      </c>
      <c r="K792" t="s">
        <v>1452</v>
      </c>
    </row>
    <row r="793" spans="1:11" x14ac:dyDescent="0.2">
      <c r="A793" t="s">
        <v>1933</v>
      </c>
      <c r="D793">
        <v>0</v>
      </c>
      <c r="E793" s="80">
        <v>47573</v>
      </c>
      <c r="H793">
        <f>Indexation!$R$20</f>
        <v>148.433821516443</v>
      </c>
      <c r="J793">
        <v>0</v>
      </c>
      <c r="K793" t="s">
        <v>1452</v>
      </c>
    </row>
    <row r="794" spans="1:11" x14ac:dyDescent="0.2">
      <c r="A794" t="s">
        <v>1933</v>
      </c>
      <c r="D794">
        <v>0</v>
      </c>
      <c r="E794" s="80">
        <v>47938</v>
      </c>
      <c r="H794">
        <f>Indexation!$S$20</f>
        <v>148.433821516443</v>
      </c>
      <c r="J794">
        <v>0</v>
      </c>
      <c r="K794" t="s">
        <v>1452</v>
      </c>
    </row>
    <row r="795" spans="1:11" x14ac:dyDescent="0.2">
      <c r="A795" t="s">
        <v>1933</v>
      </c>
      <c r="D795">
        <v>0</v>
      </c>
      <c r="E795" s="80">
        <v>48304</v>
      </c>
      <c r="H795">
        <f>Indexation!$T$20</f>
        <v>148.433821516443</v>
      </c>
      <c r="J795">
        <v>0</v>
      </c>
      <c r="K795" t="s">
        <v>1452</v>
      </c>
    </row>
    <row r="796" spans="1:11" x14ac:dyDescent="0.2">
      <c r="A796" t="s">
        <v>1933</v>
      </c>
      <c r="D796">
        <v>0</v>
      </c>
      <c r="E796" s="80">
        <v>48669</v>
      </c>
      <c r="H796">
        <f>Indexation!$U$20</f>
        <v>148.433821516443</v>
      </c>
      <c r="J796">
        <v>0</v>
      </c>
      <c r="K796" t="s">
        <v>1452</v>
      </c>
    </row>
    <row r="797" spans="1:11" x14ac:dyDescent="0.2">
      <c r="A797" t="s">
        <v>1933</v>
      </c>
      <c r="D797">
        <v>0</v>
      </c>
      <c r="E797" s="80">
        <v>49034</v>
      </c>
      <c r="H797">
        <f>Indexation!$V$20</f>
        <v>148.433821516443</v>
      </c>
      <c r="J797">
        <v>0</v>
      </c>
      <c r="K797" t="s">
        <v>1452</v>
      </c>
    </row>
    <row r="798" spans="1:11" x14ac:dyDescent="0.2">
      <c r="A798" t="s">
        <v>1933</v>
      </c>
      <c r="D798">
        <v>0</v>
      </c>
      <c r="E798" s="80">
        <v>49399</v>
      </c>
      <c r="H798">
        <f>Indexation!$W$20</f>
        <v>148.433821516443</v>
      </c>
      <c r="J798">
        <v>0</v>
      </c>
      <c r="K798" t="s">
        <v>1452</v>
      </c>
    </row>
    <row r="799" spans="1:11" x14ac:dyDescent="0.2">
      <c r="A799" t="s">
        <v>752</v>
      </c>
      <c r="D799">
        <v>0</v>
      </c>
      <c r="E799" s="80">
        <v>44651</v>
      </c>
      <c r="H799">
        <f>Indexation!$J$26</f>
        <v>111.4</v>
      </c>
      <c r="J799">
        <v>0</v>
      </c>
      <c r="K799" t="s">
        <v>658</v>
      </c>
    </row>
    <row r="800" spans="1:11" x14ac:dyDescent="0.2">
      <c r="A800" t="s">
        <v>752</v>
      </c>
      <c r="D800">
        <v>0</v>
      </c>
      <c r="E800" s="80">
        <v>45016</v>
      </c>
      <c r="H800">
        <f>Indexation!$K$26</f>
        <v>120.5</v>
      </c>
      <c r="J800">
        <v>0</v>
      </c>
      <c r="K800" t="s">
        <v>658</v>
      </c>
    </row>
    <row r="801" spans="1:11" x14ac:dyDescent="0.2">
      <c r="A801" t="s">
        <v>752</v>
      </c>
      <c r="D801">
        <v>0</v>
      </c>
      <c r="E801" s="80">
        <v>45382</v>
      </c>
      <c r="H801">
        <f>Indexation!$L$26</f>
        <v>129.4</v>
      </c>
      <c r="J801">
        <v>0</v>
      </c>
      <c r="K801" t="s">
        <v>658</v>
      </c>
    </row>
    <row r="802" spans="1:11" x14ac:dyDescent="0.2">
      <c r="A802" t="s">
        <v>752</v>
      </c>
      <c r="D802">
        <v>0</v>
      </c>
      <c r="E802" s="80">
        <v>45747</v>
      </c>
      <c r="H802">
        <f>Indexation!$M$26</f>
        <v>133</v>
      </c>
      <c r="J802">
        <v>0</v>
      </c>
      <c r="K802" t="s">
        <v>658</v>
      </c>
    </row>
    <row r="803" spans="1:11" x14ac:dyDescent="0.2">
      <c r="A803" t="s">
        <v>752</v>
      </c>
      <c r="D803">
        <v>0</v>
      </c>
      <c r="E803" s="80">
        <v>46112</v>
      </c>
      <c r="H803">
        <f>Indexation!$N$26</f>
        <v>136.01821314637601</v>
      </c>
      <c r="J803">
        <v>0</v>
      </c>
      <c r="K803" t="s">
        <v>658</v>
      </c>
    </row>
    <row r="804" spans="1:11" x14ac:dyDescent="0.2">
      <c r="A804" t="s">
        <v>752</v>
      </c>
      <c r="D804">
        <v>0</v>
      </c>
      <c r="E804" s="80">
        <v>46477</v>
      </c>
      <c r="H804">
        <f>Indexation!$O$26</f>
        <v>139.01079355978999</v>
      </c>
      <c r="J804">
        <v>0</v>
      </c>
      <c r="K804" t="s">
        <v>658</v>
      </c>
    </row>
    <row r="805" spans="1:11" x14ac:dyDescent="0.2">
      <c r="A805" t="s">
        <v>752</v>
      </c>
      <c r="D805">
        <v>0</v>
      </c>
      <c r="E805" s="80">
        <v>46843</v>
      </c>
      <c r="H805">
        <f>Indexation!$P$26</f>
        <v>142.208157728446</v>
      </c>
      <c r="J805">
        <v>0</v>
      </c>
      <c r="K805" t="s">
        <v>658</v>
      </c>
    </row>
    <row r="806" spans="1:11" x14ac:dyDescent="0.2">
      <c r="A806" t="s">
        <v>752</v>
      </c>
      <c r="D806">
        <v>0</v>
      </c>
      <c r="E806" s="80">
        <v>47208</v>
      </c>
      <c r="H806">
        <f>Indexation!$Q$26</f>
        <v>145.54992177174799</v>
      </c>
      <c r="J806">
        <v>0</v>
      </c>
      <c r="K806" t="s">
        <v>658</v>
      </c>
    </row>
    <row r="807" spans="1:11" x14ac:dyDescent="0.2">
      <c r="A807" t="s">
        <v>752</v>
      </c>
      <c r="D807">
        <v>0</v>
      </c>
      <c r="E807" s="80">
        <v>47573</v>
      </c>
      <c r="H807">
        <f>Indexation!$R$26</f>
        <v>148.67897208361501</v>
      </c>
      <c r="J807">
        <v>0</v>
      </c>
      <c r="K807" t="s">
        <v>658</v>
      </c>
    </row>
    <row r="808" spans="1:11" x14ac:dyDescent="0.2">
      <c r="A808" t="s">
        <v>752</v>
      </c>
      <c r="D808">
        <v>0</v>
      </c>
      <c r="E808" s="80">
        <v>47938</v>
      </c>
      <c r="H808">
        <f>Indexation!$S$26</f>
        <v>148.67897208361501</v>
      </c>
      <c r="J808">
        <v>0</v>
      </c>
      <c r="K808" t="s">
        <v>658</v>
      </c>
    </row>
    <row r="809" spans="1:11" x14ac:dyDescent="0.2">
      <c r="A809" t="s">
        <v>752</v>
      </c>
      <c r="D809">
        <v>0</v>
      </c>
      <c r="E809" s="80">
        <v>48304</v>
      </c>
      <c r="H809">
        <f>Indexation!$T$26</f>
        <v>148.67897208361501</v>
      </c>
      <c r="J809">
        <v>0</v>
      </c>
      <c r="K809" t="s">
        <v>658</v>
      </c>
    </row>
    <row r="810" spans="1:11" x14ac:dyDescent="0.2">
      <c r="A810" t="s">
        <v>752</v>
      </c>
      <c r="D810">
        <v>0</v>
      </c>
      <c r="E810" s="80">
        <v>48669</v>
      </c>
      <c r="H810">
        <f>Indexation!$U$26</f>
        <v>148.67897208361501</v>
      </c>
      <c r="J810">
        <v>0</v>
      </c>
      <c r="K810" t="s">
        <v>658</v>
      </c>
    </row>
    <row r="811" spans="1:11" x14ac:dyDescent="0.2">
      <c r="A811" t="s">
        <v>752</v>
      </c>
      <c r="D811">
        <v>0</v>
      </c>
      <c r="E811" s="80">
        <v>49034</v>
      </c>
      <c r="H811">
        <f>Indexation!$V$26</f>
        <v>148.67897208361501</v>
      </c>
      <c r="J811">
        <v>0</v>
      </c>
      <c r="K811" t="s">
        <v>658</v>
      </c>
    </row>
    <row r="812" spans="1:11" x14ac:dyDescent="0.2">
      <c r="A812" t="s">
        <v>752</v>
      </c>
      <c r="D812">
        <v>0</v>
      </c>
      <c r="E812" s="80">
        <v>49399</v>
      </c>
      <c r="H812">
        <f>Indexation!$W$26</f>
        <v>148.67897208361501</v>
      </c>
      <c r="J812">
        <v>0</v>
      </c>
      <c r="K812" t="s">
        <v>658</v>
      </c>
    </row>
    <row r="813" spans="1:11" x14ac:dyDescent="0.2">
      <c r="A813" t="s">
        <v>1934</v>
      </c>
      <c r="D813">
        <v>0</v>
      </c>
      <c r="E813" s="80">
        <v>44651</v>
      </c>
      <c r="H813">
        <f>Indexation!$J$32</f>
        <v>111.4</v>
      </c>
      <c r="J813">
        <v>0</v>
      </c>
      <c r="K813" t="s">
        <v>1849</v>
      </c>
    </row>
    <row r="814" spans="1:11" x14ac:dyDescent="0.2">
      <c r="A814" t="s">
        <v>1934</v>
      </c>
      <c r="D814">
        <v>0</v>
      </c>
      <c r="E814" s="80">
        <v>45016</v>
      </c>
      <c r="H814">
        <f>Indexation!$K$32</f>
        <v>121.2</v>
      </c>
      <c r="J814">
        <v>0</v>
      </c>
      <c r="K814" t="s">
        <v>1849</v>
      </c>
    </row>
    <row r="815" spans="1:11" x14ac:dyDescent="0.2">
      <c r="A815" t="s">
        <v>1934</v>
      </c>
      <c r="D815">
        <v>0</v>
      </c>
      <c r="E815" s="80">
        <v>45382</v>
      </c>
      <c r="H815">
        <f>Indexation!$L$32</f>
        <v>129</v>
      </c>
      <c r="J815">
        <v>0</v>
      </c>
      <c r="K815" t="s">
        <v>1849</v>
      </c>
    </row>
    <row r="816" spans="1:11" x14ac:dyDescent="0.2">
      <c r="A816" t="s">
        <v>1934</v>
      </c>
      <c r="D816">
        <v>0</v>
      </c>
      <c r="E816" s="80">
        <v>45747</v>
      </c>
      <c r="H816">
        <f>Indexation!$M$32</f>
        <v>132.9</v>
      </c>
      <c r="J816">
        <v>0</v>
      </c>
      <c r="K816" t="s">
        <v>1849</v>
      </c>
    </row>
    <row r="817" spans="1:11" x14ac:dyDescent="0.2">
      <c r="A817" t="s">
        <v>1934</v>
      </c>
      <c r="D817">
        <v>0</v>
      </c>
      <c r="E817" s="80">
        <v>46112</v>
      </c>
      <c r="H817">
        <f>Indexation!$N$32</f>
        <v>136.26510025290199</v>
      </c>
      <c r="J817">
        <v>0</v>
      </c>
      <c r="K817" t="s">
        <v>1849</v>
      </c>
    </row>
    <row r="818" spans="1:11" x14ac:dyDescent="0.2">
      <c r="A818" t="s">
        <v>1934</v>
      </c>
      <c r="D818">
        <v>0</v>
      </c>
      <c r="E818" s="80">
        <v>46477</v>
      </c>
      <c r="H818">
        <f>Indexation!$O$32</f>
        <v>139.26314242407199</v>
      </c>
      <c r="J818">
        <v>0</v>
      </c>
      <c r="K818" t="s">
        <v>1849</v>
      </c>
    </row>
    <row r="819" spans="1:11" x14ac:dyDescent="0.2">
      <c r="A819" t="s">
        <v>1934</v>
      </c>
      <c r="D819">
        <v>0</v>
      </c>
      <c r="E819" s="80">
        <v>46843</v>
      </c>
      <c r="H819">
        <f>Indexation!$P$32</f>
        <v>142.489492659908</v>
      </c>
      <c r="J819">
        <v>0</v>
      </c>
      <c r="K819" t="s">
        <v>1849</v>
      </c>
    </row>
    <row r="820" spans="1:11" x14ac:dyDescent="0.2">
      <c r="A820" t="s">
        <v>1934</v>
      </c>
      <c r="D820">
        <v>0</v>
      </c>
      <c r="E820" s="80">
        <v>47208</v>
      </c>
      <c r="H820">
        <f>Indexation!$Q$32</f>
        <v>145.82597567443099</v>
      </c>
      <c r="J820">
        <v>0</v>
      </c>
      <c r="K820" t="s">
        <v>1849</v>
      </c>
    </row>
    <row r="821" spans="1:11" x14ac:dyDescent="0.2">
      <c r="A821" t="s">
        <v>1934</v>
      </c>
      <c r="D821">
        <v>0</v>
      </c>
      <c r="E821" s="80">
        <v>47573</v>
      </c>
      <c r="H821">
        <f>Indexation!$R$32</f>
        <v>148.92452753695</v>
      </c>
      <c r="J821">
        <v>0</v>
      </c>
      <c r="K821" t="s">
        <v>1849</v>
      </c>
    </row>
    <row r="822" spans="1:11" x14ac:dyDescent="0.2">
      <c r="A822" t="s">
        <v>1934</v>
      </c>
      <c r="D822">
        <v>0</v>
      </c>
      <c r="E822" s="80">
        <v>47938</v>
      </c>
      <c r="H822">
        <f>Indexation!$S$32</f>
        <v>148.92452753695</v>
      </c>
      <c r="J822">
        <v>0</v>
      </c>
      <c r="K822" t="s">
        <v>1849</v>
      </c>
    </row>
    <row r="823" spans="1:11" x14ac:dyDescent="0.2">
      <c r="A823" t="s">
        <v>1934</v>
      </c>
      <c r="D823">
        <v>0</v>
      </c>
      <c r="E823" s="80">
        <v>48304</v>
      </c>
      <c r="H823">
        <f>Indexation!$T$32</f>
        <v>148.92452753695</v>
      </c>
      <c r="J823">
        <v>0</v>
      </c>
      <c r="K823" t="s">
        <v>1849</v>
      </c>
    </row>
    <row r="824" spans="1:11" x14ac:dyDescent="0.2">
      <c r="A824" t="s">
        <v>1934</v>
      </c>
      <c r="D824">
        <v>0</v>
      </c>
      <c r="E824" s="80">
        <v>48669</v>
      </c>
      <c r="H824">
        <f>Indexation!$U$32</f>
        <v>148.92452753695</v>
      </c>
      <c r="J824">
        <v>0</v>
      </c>
      <c r="K824" t="s">
        <v>1849</v>
      </c>
    </row>
    <row r="825" spans="1:11" x14ac:dyDescent="0.2">
      <c r="A825" t="s">
        <v>1934</v>
      </c>
      <c r="D825">
        <v>0</v>
      </c>
      <c r="E825" s="80">
        <v>49034</v>
      </c>
      <c r="H825">
        <f>Indexation!$V$32</f>
        <v>148.92452753695</v>
      </c>
      <c r="J825">
        <v>0</v>
      </c>
      <c r="K825" t="s">
        <v>1849</v>
      </c>
    </row>
    <row r="826" spans="1:11" x14ac:dyDescent="0.2">
      <c r="A826" t="s">
        <v>1934</v>
      </c>
      <c r="D826">
        <v>0</v>
      </c>
      <c r="E826" s="80">
        <v>49399</v>
      </c>
      <c r="H826">
        <f>Indexation!$W$32</f>
        <v>148.92452753695</v>
      </c>
      <c r="J826">
        <v>0</v>
      </c>
      <c r="K826" t="s">
        <v>1849</v>
      </c>
    </row>
    <row r="827" spans="1:11" x14ac:dyDescent="0.2">
      <c r="A827" t="s">
        <v>933</v>
      </c>
      <c r="D827">
        <v>0</v>
      </c>
      <c r="E827" s="80">
        <v>44651</v>
      </c>
      <c r="H827">
        <f>Indexation!$J$38</f>
        <v>112.1</v>
      </c>
      <c r="J827">
        <v>0</v>
      </c>
      <c r="K827" t="s">
        <v>1253</v>
      </c>
    </row>
    <row r="828" spans="1:11" x14ac:dyDescent="0.2">
      <c r="A828" t="s">
        <v>933</v>
      </c>
      <c r="D828">
        <v>0</v>
      </c>
      <c r="E828" s="80">
        <v>45016</v>
      </c>
      <c r="H828">
        <f>Indexation!$K$38</f>
        <v>121.8</v>
      </c>
      <c r="J828">
        <v>0</v>
      </c>
      <c r="K828" t="s">
        <v>1253</v>
      </c>
    </row>
    <row r="829" spans="1:11" x14ac:dyDescent="0.2">
      <c r="A829" t="s">
        <v>933</v>
      </c>
      <c r="D829">
        <v>0</v>
      </c>
      <c r="E829" s="80">
        <v>45382</v>
      </c>
      <c r="H829">
        <f>Indexation!$L$38</f>
        <v>129.4</v>
      </c>
      <c r="J829">
        <v>0</v>
      </c>
      <c r="K829" t="s">
        <v>1253</v>
      </c>
    </row>
    <row r="830" spans="1:11" x14ac:dyDescent="0.2">
      <c r="A830" t="s">
        <v>933</v>
      </c>
      <c r="D830">
        <v>0</v>
      </c>
      <c r="E830" s="80">
        <v>45747</v>
      </c>
      <c r="H830">
        <f>Indexation!$M$38</f>
        <v>133.4</v>
      </c>
      <c r="J830">
        <v>0</v>
      </c>
      <c r="K830" t="s">
        <v>1253</v>
      </c>
    </row>
    <row r="831" spans="1:11" x14ac:dyDescent="0.2">
      <c r="A831" t="s">
        <v>933</v>
      </c>
      <c r="D831">
        <v>0</v>
      </c>
      <c r="E831" s="80">
        <v>46112</v>
      </c>
      <c r="H831">
        <f>Indexation!$N$38</f>
        <v>136.51243548502799</v>
      </c>
      <c r="J831">
        <v>0</v>
      </c>
      <c r="K831" t="s">
        <v>1253</v>
      </c>
    </row>
    <row r="832" spans="1:11" x14ac:dyDescent="0.2">
      <c r="A832" t="s">
        <v>933</v>
      </c>
      <c r="D832">
        <v>0</v>
      </c>
      <c r="E832" s="80">
        <v>46477</v>
      </c>
      <c r="H832">
        <f>Indexation!$O$38</f>
        <v>139.515949381914</v>
      </c>
      <c r="J832">
        <v>0</v>
      </c>
      <c r="K832" t="s">
        <v>1253</v>
      </c>
    </row>
    <row r="833" spans="1:11" x14ac:dyDescent="0.2">
      <c r="A833" t="s">
        <v>933</v>
      </c>
      <c r="D833">
        <v>0</v>
      </c>
      <c r="E833" s="80">
        <v>46843</v>
      </c>
      <c r="H833">
        <f>Indexation!$P$38</f>
        <v>142.771384165233</v>
      </c>
      <c r="J833">
        <v>0</v>
      </c>
      <c r="K833" t="s">
        <v>1253</v>
      </c>
    </row>
    <row r="834" spans="1:11" x14ac:dyDescent="0.2">
      <c r="A834" t="s">
        <v>933</v>
      </c>
      <c r="D834">
        <v>0</v>
      </c>
      <c r="E834" s="80">
        <v>47208</v>
      </c>
      <c r="H834">
        <f>Indexation!$Q$38</f>
        <v>146.10255314838199</v>
      </c>
      <c r="J834">
        <v>0</v>
      </c>
      <c r="K834" t="s">
        <v>1253</v>
      </c>
    </row>
    <row r="835" spans="1:11" x14ac:dyDescent="0.2">
      <c r="A835" t="s">
        <v>933</v>
      </c>
      <c r="D835">
        <v>0</v>
      </c>
      <c r="E835" s="80">
        <v>47573</v>
      </c>
      <c r="H835">
        <f>Indexation!$R$38</f>
        <v>149.17048854515201</v>
      </c>
      <c r="J835">
        <v>0</v>
      </c>
      <c r="K835" t="s">
        <v>1253</v>
      </c>
    </row>
    <row r="836" spans="1:11" x14ac:dyDescent="0.2">
      <c r="A836" t="s">
        <v>933</v>
      </c>
      <c r="D836">
        <v>0</v>
      </c>
      <c r="E836" s="80">
        <v>47938</v>
      </c>
      <c r="H836">
        <f>Indexation!$S$38</f>
        <v>149.17048854515201</v>
      </c>
      <c r="J836">
        <v>0</v>
      </c>
      <c r="K836" t="s">
        <v>1253</v>
      </c>
    </row>
    <row r="837" spans="1:11" x14ac:dyDescent="0.2">
      <c r="A837" t="s">
        <v>933</v>
      </c>
      <c r="D837">
        <v>0</v>
      </c>
      <c r="E837" s="80">
        <v>48304</v>
      </c>
      <c r="H837">
        <f>Indexation!$T$38</f>
        <v>149.17048854515201</v>
      </c>
      <c r="J837">
        <v>0</v>
      </c>
      <c r="K837" t="s">
        <v>1253</v>
      </c>
    </row>
    <row r="838" spans="1:11" x14ac:dyDescent="0.2">
      <c r="A838" t="s">
        <v>933</v>
      </c>
      <c r="D838">
        <v>0</v>
      </c>
      <c r="E838" s="80">
        <v>48669</v>
      </c>
      <c r="H838">
        <f>Indexation!$U$38</f>
        <v>149.17048854515201</v>
      </c>
      <c r="J838">
        <v>0</v>
      </c>
      <c r="K838" t="s">
        <v>1253</v>
      </c>
    </row>
    <row r="839" spans="1:11" x14ac:dyDescent="0.2">
      <c r="A839" t="s">
        <v>933</v>
      </c>
      <c r="D839">
        <v>0</v>
      </c>
      <c r="E839" s="80">
        <v>49034</v>
      </c>
      <c r="H839">
        <f>Indexation!$V$38</f>
        <v>149.17048854515201</v>
      </c>
      <c r="J839">
        <v>0</v>
      </c>
      <c r="K839" t="s">
        <v>1253</v>
      </c>
    </row>
    <row r="840" spans="1:11" x14ac:dyDescent="0.2">
      <c r="A840" t="s">
        <v>933</v>
      </c>
      <c r="D840">
        <v>0</v>
      </c>
      <c r="E840" s="80">
        <v>49399</v>
      </c>
      <c r="H840">
        <f>Indexation!$W$38</f>
        <v>149.17048854515201</v>
      </c>
      <c r="J840">
        <v>0</v>
      </c>
      <c r="K840" t="s">
        <v>1253</v>
      </c>
    </row>
    <row r="841" spans="1:11" x14ac:dyDescent="0.2">
      <c r="A841" t="s">
        <v>2869</v>
      </c>
      <c r="D841">
        <v>0</v>
      </c>
      <c r="E841" s="80">
        <v>44651</v>
      </c>
      <c r="H841">
        <f>Indexation!$J$44</f>
        <v>112.4</v>
      </c>
      <c r="J841">
        <v>0</v>
      </c>
      <c r="K841" t="s">
        <v>1453</v>
      </c>
    </row>
    <row r="842" spans="1:11" x14ac:dyDescent="0.2">
      <c r="A842" t="s">
        <v>2869</v>
      </c>
      <c r="D842">
        <v>0</v>
      </c>
      <c r="E842" s="80">
        <v>45016</v>
      </c>
      <c r="H842">
        <f>Indexation!$K$44</f>
        <v>122.3</v>
      </c>
      <c r="J842">
        <v>0</v>
      </c>
      <c r="K842" t="s">
        <v>1453</v>
      </c>
    </row>
    <row r="843" spans="1:11" x14ac:dyDescent="0.2">
      <c r="A843" t="s">
        <v>2869</v>
      </c>
      <c r="D843">
        <v>0</v>
      </c>
      <c r="E843" s="80">
        <v>45382</v>
      </c>
      <c r="H843">
        <f>Indexation!$L$44</f>
        <v>130.1</v>
      </c>
      <c r="J843">
        <v>0</v>
      </c>
      <c r="K843" t="s">
        <v>1453</v>
      </c>
    </row>
    <row r="844" spans="1:11" x14ac:dyDescent="0.2">
      <c r="A844" t="s">
        <v>2869</v>
      </c>
      <c r="D844">
        <v>0</v>
      </c>
      <c r="E844" s="80">
        <v>45747</v>
      </c>
      <c r="H844">
        <f>Indexation!$M$44</f>
        <v>133.68564517027599</v>
      </c>
      <c r="J844">
        <v>0</v>
      </c>
      <c r="K844" t="s">
        <v>1453</v>
      </c>
    </row>
    <row r="845" spans="1:11" x14ac:dyDescent="0.2">
      <c r="A845" t="s">
        <v>2869</v>
      </c>
      <c r="D845">
        <v>0</v>
      </c>
      <c r="E845" s="80">
        <v>46112</v>
      </c>
      <c r="H845">
        <f>Indexation!$N$44</f>
        <v>136.760219656148</v>
      </c>
      <c r="J845">
        <v>0</v>
      </c>
      <c r="K845" t="s">
        <v>1453</v>
      </c>
    </row>
    <row r="846" spans="1:11" x14ac:dyDescent="0.2">
      <c r="A846" t="s">
        <v>2869</v>
      </c>
      <c r="D846">
        <v>0</v>
      </c>
      <c r="E846" s="80">
        <v>46477</v>
      </c>
      <c r="H846">
        <f>Indexation!$O$44</f>
        <v>139.76921526490199</v>
      </c>
      <c r="J846">
        <v>0</v>
      </c>
      <c r="K846" t="s">
        <v>1453</v>
      </c>
    </row>
    <row r="847" spans="1:11" x14ac:dyDescent="0.2">
      <c r="A847" t="s">
        <v>2869</v>
      </c>
      <c r="D847">
        <v>0</v>
      </c>
      <c r="E847" s="80">
        <v>46843</v>
      </c>
      <c r="H847">
        <f>Indexation!$P$44</f>
        <v>143.053833345508</v>
      </c>
      <c r="J847">
        <v>0</v>
      </c>
      <c r="K847" t="s">
        <v>1453</v>
      </c>
    </row>
    <row r="848" spans="1:11" x14ac:dyDescent="0.2">
      <c r="A848" t="s">
        <v>2869</v>
      </c>
      <c r="D848">
        <v>0</v>
      </c>
      <c r="E848" s="80">
        <v>47208</v>
      </c>
      <c r="H848">
        <f>Indexation!$Q$44</f>
        <v>146.37965518662199</v>
      </c>
      <c r="J848">
        <v>0</v>
      </c>
      <c r="K848" t="s">
        <v>1453</v>
      </c>
    </row>
    <row r="849" spans="1:11" x14ac:dyDescent="0.2">
      <c r="A849" t="s">
        <v>2869</v>
      </c>
      <c r="D849">
        <v>0</v>
      </c>
      <c r="E849" s="80">
        <v>47573</v>
      </c>
      <c r="H849">
        <f>Indexation!$R$44</f>
        <v>149.41685577802801</v>
      </c>
      <c r="J849">
        <v>0</v>
      </c>
      <c r="K849" t="s">
        <v>1453</v>
      </c>
    </row>
    <row r="850" spans="1:11" x14ac:dyDescent="0.2">
      <c r="A850" t="s">
        <v>2869</v>
      </c>
      <c r="D850">
        <v>0</v>
      </c>
      <c r="E850" s="80">
        <v>47938</v>
      </c>
      <c r="H850">
        <f>Indexation!$S$44</f>
        <v>149.41685577802801</v>
      </c>
      <c r="J850">
        <v>0</v>
      </c>
      <c r="K850" t="s">
        <v>1453</v>
      </c>
    </row>
    <row r="851" spans="1:11" x14ac:dyDescent="0.2">
      <c r="A851" t="s">
        <v>2869</v>
      </c>
      <c r="D851">
        <v>0</v>
      </c>
      <c r="E851" s="80">
        <v>48304</v>
      </c>
      <c r="H851">
        <f>Indexation!$T$44</f>
        <v>149.41685577802801</v>
      </c>
      <c r="J851">
        <v>0</v>
      </c>
      <c r="K851" t="s">
        <v>1453</v>
      </c>
    </row>
    <row r="852" spans="1:11" x14ac:dyDescent="0.2">
      <c r="A852" t="s">
        <v>2869</v>
      </c>
      <c r="D852">
        <v>0</v>
      </c>
      <c r="E852" s="80">
        <v>48669</v>
      </c>
      <c r="H852">
        <f>Indexation!$U$44</f>
        <v>149.41685577802801</v>
      </c>
      <c r="J852">
        <v>0</v>
      </c>
      <c r="K852" t="s">
        <v>1453</v>
      </c>
    </row>
    <row r="853" spans="1:11" x14ac:dyDescent="0.2">
      <c r="A853" t="s">
        <v>2869</v>
      </c>
      <c r="D853">
        <v>0</v>
      </c>
      <c r="E853" s="80">
        <v>49034</v>
      </c>
      <c r="H853">
        <f>Indexation!$V$44</f>
        <v>149.41685577802801</v>
      </c>
      <c r="J853">
        <v>0</v>
      </c>
      <c r="K853" t="s">
        <v>1453</v>
      </c>
    </row>
    <row r="854" spans="1:11" x14ac:dyDescent="0.2">
      <c r="A854" t="s">
        <v>2869</v>
      </c>
      <c r="D854">
        <v>0</v>
      </c>
      <c r="E854" s="80">
        <v>49399</v>
      </c>
      <c r="H854">
        <f>Indexation!$W$44</f>
        <v>149.41685577802801</v>
      </c>
      <c r="J854">
        <v>0</v>
      </c>
      <c r="K854" t="s">
        <v>1453</v>
      </c>
    </row>
    <row r="855" spans="1:11" x14ac:dyDescent="0.2">
      <c r="A855" t="s">
        <v>390</v>
      </c>
      <c r="D855">
        <v>0</v>
      </c>
      <c r="E855" s="80">
        <v>44651</v>
      </c>
      <c r="H855">
        <f>Indexation!$J$50</f>
        <v>113.4</v>
      </c>
      <c r="J855">
        <v>0</v>
      </c>
      <c r="K855" t="s">
        <v>2591</v>
      </c>
    </row>
    <row r="856" spans="1:11" x14ac:dyDescent="0.2">
      <c r="A856" t="s">
        <v>390</v>
      </c>
      <c r="D856">
        <v>0</v>
      </c>
      <c r="E856" s="80">
        <v>45016</v>
      </c>
      <c r="H856">
        <f>Indexation!$K$50</f>
        <v>124.3</v>
      </c>
      <c r="J856">
        <v>0</v>
      </c>
      <c r="K856" t="s">
        <v>2591</v>
      </c>
    </row>
    <row r="857" spans="1:11" x14ac:dyDescent="0.2">
      <c r="A857" t="s">
        <v>390</v>
      </c>
      <c r="D857">
        <v>0</v>
      </c>
      <c r="E857" s="80">
        <v>45382</v>
      </c>
      <c r="H857">
        <f>Indexation!$L$50</f>
        <v>130.19999999999999</v>
      </c>
      <c r="J857">
        <v>0</v>
      </c>
      <c r="K857" t="s">
        <v>2591</v>
      </c>
    </row>
    <row r="858" spans="1:11" x14ac:dyDescent="0.2">
      <c r="A858" t="s">
        <v>390</v>
      </c>
      <c r="D858">
        <v>0</v>
      </c>
      <c r="E858" s="80">
        <v>45747</v>
      </c>
      <c r="H858">
        <f>Indexation!$M$50</f>
        <v>133.97190198345601</v>
      </c>
      <c r="J858">
        <v>0</v>
      </c>
      <c r="K858" t="s">
        <v>2591</v>
      </c>
    </row>
    <row r="859" spans="1:11" x14ac:dyDescent="0.2">
      <c r="A859" t="s">
        <v>390</v>
      </c>
      <c r="D859">
        <v>0</v>
      </c>
      <c r="E859" s="80">
        <v>46112</v>
      </c>
      <c r="H859">
        <f>Indexation!$N$50</f>
        <v>137.00845358113301</v>
      </c>
      <c r="J859">
        <v>0</v>
      </c>
      <c r="K859" t="s">
        <v>2591</v>
      </c>
    </row>
    <row r="860" spans="1:11" x14ac:dyDescent="0.2">
      <c r="A860" t="s">
        <v>390</v>
      </c>
      <c r="D860">
        <v>0</v>
      </c>
      <c r="E860" s="80">
        <v>46477</v>
      </c>
      <c r="H860">
        <f>Indexation!$O$50</f>
        <v>140.02294090613199</v>
      </c>
      <c r="J860">
        <v>0</v>
      </c>
      <c r="K860" t="s">
        <v>2591</v>
      </c>
    </row>
    <row r="861" spans="1:11" x14ac:dyDescent="0.2">
      <c r="A861" t="s">
        <v>390</v>
      </c>
      <c r="D861">
        <v>0</v>
      </c>
      <c r="E861" s="80">
        <v>46843</v>
      </c>
      <c r="H861">
        <f>Indexation!$P$50</f>
        <v>143.33684130399999</v>
      </c>
      <c r="J861">
        <v>0</v>
      </c>
      <c r="K861" t="s">
        <v>2591</v>
      </c>
    </row>
    <row r="862" spans="1:11" x14ac:dyDescent="0.2">
      <c r="A862" t="s">
        <v>390</v>
      </c>
      <c r="D862">
        <v>0</v>
      </c>
      <c r="E862" s="80">
        <v>47208</v>
      </c>
      <c r="H862">
        <f>Indexation!$Q$50</f>
        <v>146.657282784052</v>
      </c>
      <c r="J862">
        <v>0</v>
      </c>
      <c r="K862" t="s">
        <v>2591</v>
      </c>
    </row>
    <row r="863" spans="1:11" x14ac:dyDescent="0.2">
      <c r="A863" t="s">
        <v>390</v>
      </c>
      <c r="D863">
        <v>0</v>
      </c>
      <c r="E863" s="80">
        <v>47573</v>
      </c>
      <c r="H863">
        <f>Indexation!$R$50</f>
        <v>149.66362990649</v>
      </c>
      <c r="J863">
        <v>0</v>
      </c>
      <c r="K863" t="s">
        <v>2591</v>
      </c>
    </row>
    <row r="864" spans="1:11" x14ac:dyDescent="0.2">
      <c r="A864" t="s">
        <v>390</v>
      </c>
      <c r="D864">
        <v>0</v>
      </c>
      <c r="E864" s="80">
        <v>47938</v>
      </c>
      <c r="H864">
        <f>Indexation!$S$50</f>
        <v>149.66362990649</v>
      </c>
      <c r="J864">
        <v>0</v>
      </c>
      <c r="K864" t="s">
        <v>2591</v>
      </c>
    </row>
    <row r="865" spans="1:11" x14ac:dyDescent="0.2">
      <c r="A865" t="s">
        <v>390</v>
      </c>
      <c r="D865">
        <v>0</v>
      </c>
      <c r="E865" s="80">
        <v>48304</v>
      </c>
      <c r="H865">
        <f>Indexation!$T$50</f>
        <v>149.66362990649</v>
      </c>
      <c r="J865">
        <v>0</v>
      </c>
      <c r="K865" t="s">
        <v>2591</v>
      </c>
    </row>
    <row r="866" spans="1:11" x14ac:dyDescent="0.2">
      <c r="A866" t="s">
        <v>390</v>
      </c>
      <c r="D866">
        <v>0</v>
      </c>
      <c r="E866" s="80">
        <v>48669</v>
      </c>
      <c r="H866">
        <f>Indexation!$U$50</f>
        <v>149.66362990649</v>
      </c>
      <c r="J866">
        <v>0</v>
      </c>
      <c r="K866" t="s">
        <v>2591</v>
      </c>
    </row>
    <row r="867" spans="1:11" x14ac:dyDescent="0.2">
      <c r="A867" t="s">
        <v>390</v>
      </c>
      <c r="D867">
        <v>0</v>
      </c>
      <c r="E867" s="80">
        <v>49034</v>
      </c>
      <c r="H867">
        <f>Indexation!$V$50</f>
        <v>149.66362990649</v>
      </c>
      <c r="J867">
        <v>0</v>
      </c>
      <c r="K867" t="s">
        <v>2591</v>
      </c>
    </row>
    <row r="868" spans="1:11" x14ac:dyDescent="0.2">
      <c r="A868" t="s">
        <v>390</v>
      </c>
      <c r="D868">
        <v>0</v>
      </c>
      <c r="E868" s="80">
        <v>49399</v>
      </c>
      <c r="H868">
        <f>Indexation!$W$50</f>
        <v>149.66362990649</v>
      </c>
      <c r="J868">
        <v>0</v>
      </c>
      <c r="K868" t="s">
        <v>2591</v>
      </c>
    </row>
    <row r="869" spans="1:11" x14ac:dyDescent="0.2">
      <c r="A869" t="s">
        <v>391</v>
      </c>
      <c r="D869">
        <v>0</v>
      </c>
      <c r="E869" s="80">
        <v>44651</v>
      </c>
      <c r="H869">
        <f>Indexation!$J$56</f>
        <v>114.1</v>
      </c>
      <c r="J869">
        <v>0</v>
      </c>
      <c r="K869" t="s">
        <v>2019</v>
      </c>
    </row>
    <row r="870" spans="1:11" x14ac:dyDescent="0.2">
      <c r="A870" t="s">
        <v>391</v>
      </c>
      <c r="D870">
        <v>0</v>
      </c>
      <c r="E870" s="80">
        <v>45016</v>
      </c>
      <c r="H870">
        <f>Indexation!$K$56</f>
        <v>124.8</v>
      </c>
      <c r="J870">
        <v>0</v>
      </c>
      <c r="K870" t="s">
        <v>2019</v>
      </c>
    </row>
    <row r="871" spans="1:11" x14ac:dyDescent="0.2">
      <c r="A871" t="s">
        <v>391</v>
      </c>
      <c r="D871">
        <v>0</v>
      </c>
      <c r="E871" s="80">
        <v>45382</v>
      </c>
      <c r="H871">
        <f>Indexation!$L$56</f>
        <v>130</v>
      </c>
      <c r="J871">
        <v>0</v>
      </c>
      <c r="K871" t="s">
        <v>2019</v>
      </c>
    </row>
    <row r="872" spans="1:11" x14ac:dyDescent="0.2">
      <c r="A872" t="s">
        <v>391</v>
      </c>
      <c r="D872">
        <v>0</v>
      </c>
      <c r="E872" s="80">
        <v>45747</v>
      </c>
      <c r="H872">
        <f>Indexation!$M$56</f>
        <v>134.25877174922999</v>
      </c>
      <c r="J872">
        <v>0</v>
      </c>
      <c r="K872" t="s">
        <v>2019</v>
      </c>
    </row>
    <row r="873" spans="1:11" x14ac:dyDescent="0.2">
      <c r="A873" t="s">
        <v>391</v>
      </c>
      <c r="D873">
        <v>0</v>
      </c>
      <c r="E873" s="80">
        <v>46112</v>
      </c>
      <c r="H873">
        <f>Indexation!$N$56</f>
        <v>137.25713807633201</v>
      </c>
      <c r="J873">
        <v>0</v>
      </c>
      <c r="K873" t="s">
        <v>2019</v>
      </c>
    </row>
    <row r="874" spans="1:11" x14ac:dyDescent="0.2">
      <c r="A874" t="s">
        <v>391</v>
      </c>
      <c r="D874">
        <v>0</v>
      </c>
      <c r="E874" s="80">
        <v>46477</v>
      </c>
      <c r="H874">
        <f>Indexation!$O$56</f>
        <v>140.27712714020899</v>
      </c>
      <c r="J874">
        <v>0</v>
      </c>
      <c r="K874" t="s">
        <v>2019</v>
      </c>
    </row>
    <row r="875" spans="1:11" x14ac:dyDescent="0.2">
      <c r="A875" t="s">
        <v>391</v>
      </c>
      <c r="D875">
        <v>0</v>
      </c>
      <c r="E875" s="80">
        <v>46843</v>
      </c>
      <c r="H875">
        <f>Indexation!$P$56</f>
        <v>143.62040914615801</v>
      </c>
      <c r="J875">
        <v>0</v>
      </c>
      <c r="K875" t="s">
        <v>2019</v>
      </c>
    </row>
    <row r="876" spans="1:11" x14ac:dyDescent="0.2">
      <c r="A876" t="s">
        <v>391</v>
      </c>
      <c r="D876">
        <v>0</v>
      </c>
      <c r="E876" s="80">
        <v>47208</v>
      </c>
      <c r="H876">
        <f>Indexation!$Q$56</f>
        <v>146.93543693746199</v>
      </c>
      <c r="J876">
        <v>0</v>
      </c>
      <c r="K876" t="s">
        <v>2019</v>
      </c>
    </row>
    <row r="877" spans="1:11" x14ac:dyDescent="0.2">
      <c r="A877" t="s">
        <v>391</v>
      </c>
      <c r="D877">
        <v>0</v>
      </c>
      <c r="E877" s="80">
        <v>47573</v>
      </c>
      <c r="H877">
        <f>Indexation!$R$56</f>
        <v>149.91081160255999</v>
      </c>
      <c r="J877">
        <v>0</v>
      </c>
      <c r="K877" t="s">
        <v>2019</v>
      </c>
    </row>
    <row r="878" spans="1:11" x14ac:dyDescent="0.2">
      <c r="A878" t="s">
        <v>391</v>
      </c>
      <c r="D878">
        <v>0</v>
      </c>
      <c r="E878" s="80">
        <v>47938</v>
      </c>
      <c r="H878">
        <f>Indexation!$S$56</f>
        <v>149.91081160255999</v>
      </c>
      <c r="J878">
        <v>0</v>
      </c>
      <c r="K878" t="s">
        <v>2019</v>
      </c>
    </row>
    <row r="879" spans="1:11" x14ac:dyDescent="0.2">
      <c r="A879" t="s">
        <v>391</v>
      </c>
      <c r="D879">
        <v>0</v>
      </c>
      <c r="E879" s="80">
        <v>48304</v>
      </c>
      <c r="H879">
        <f>Indexation!$T$56</f>
        <v>149.91081160255999</v>
      </c>
      <c r="J879">
        <v>0</v>
      </c>
      <c r="K879" t="s">
        <v>2019</v>
      </c>
    </row>
    <row r="880" spans="1:11" x14ac:dyDescent="0.2">
      <c r="A880" t="s">
        <v>391</v>
      </c>
      <c r="D880">
        <v>0</v>
      </c>
      <c r="E880" s="80">
        <v>48669</v>
      </c>
      <c r="H880">
        <f>Indexation!$U$56</f>
        <v>149.91081160255999</v>
      </c>
      <c r="J880">
        <v>0</v>
      </c>
      <c r="K880" t="s">
        <v>2019</v>
      </c>
    </row>
    <row r="881" spans="1:11" x14ac:dyDescent="0.2">
      <c r="A881" t="s">
        <v>391</v>
      </c>
      <c r="D881">
        <v>0</v>
      </c>
      <c r="E881" s="80">
        <v>49034</v>
      </c>
      <c r="H881">
        <f>Indexation!$V$56</f>
        <v>149.91081160255999</v>
      </c>
      <c r="J881">
        <v>0</v>
      </c>
      <c r="K881" t="s">
        <v>2019</v>
      </c>
    </row>
    <row r="882" spans="1:11" x14ac:dyDescent="0.2">
      <c r="A882" t="s">
        <v>391</v>
      </c>
      <c r="D882">
        <v>0</v>
      </c>
      <c r="E882" s="80">
        <v>49399</v>
      </c>
      <c r="H882">
        <f>Indexation!$W$56</f>
        <v>149.91081160255999</v>
      </c>
      <c r="J882">
        <v>0</v>
      </c>
      <c r="K882" t="s">
        <v>2019</v>
      </c>
    </row>
    <row r="883" spans="1:11" x14ac:dyDescent="0.2">
      <c r="A883" t="s">
        <v>1543</v>
      </c>
      <c r="D883">
        <v>0</v>
      </c>
      <c r="E883" s="80">
        <v>44651</v>
      </c>
      <c r="H883">
        <f>Indexation!$J$62</f>
        <v>114.7</v>
      </c>
      <c r="J883">
        <v>0</v>
      </c>
      <c r="K883" t="s">
        <v>152</v>
      </c>
    </row>
    <row r="884" spans="1:11" x14ac:dyDescent="0.2">
      <c r="A884" t="s">
        <v>1543</v>
      </c>
      <c r="D884">
        <v>0</v>
      </c>
      <c r="E884" s="80">
        <v>45016</v>
      </c>
      <c r="H884">
        <f>Indexation!$K$62</f>
        <v>125.3</v>
      </c>
      <c r="J884">
        <v>0</v>
      </c>
      <c r="K884" t="s">
        <v>152</v>
      </c>
    </row>
    <row r="885" spans="1:11" x14ac:dyDescent="0.2">
      <c r="A885" t="s">
        <v>1543</v>
      </c>
      <c r="D885">
        <v>0</v>
      </c>
      <c r="E885" s="80">
        <v>45382</v>
      </c>
      <c r="H885">
        <f>Indexation!$L$62</f>
        <v>130.5</v>
      </c>
      <c r="J885">
        <v>0</v>
      </c>
      <c r="K885" t="s">
        <v>152</v>
      </c>
    </row>
    <row r="886" spans="1:11" x14ac:dyDescent="0.2">
      <c r="A886" t="s">
        <v>1543</v>
      </c>
      <c r="D886">
        <v>0</v>
      </c>
      <c r="E886" s="80">
        <v>45747</v>
      </c>
      <c r="H886">
        <f>Indexation!$M$62</f>
        <v>134.54625578009501</v>
      </c>
      <c r="J886">
        <v>0</v>
      </c>
      <c r="K886" t="s">
        <v>152</v>
      </c>
    </row>
    <row r="887" spans="1:11" x14ac:dyDescent="0.2">
      <c r="A887" t="s">
        <v>1543</v>
      </c>
      <c r="D887">
        <v>0</v>
      </c>
      <c r="E887" s="80">
        <v>46112</v>
      </c>
      <c r="H887">
        <f>Indexation!$N$62</f>
        <v>137.50627395957699</v>
      </c>
      <c r="J887">
        <v>0</v>
      </c>
      <c r="K887" t="s">
        <v>152</v>
      </c>
    </row>
    <row r="888" spans="1:11" x14ac:dyDescent="0.2">
      <c r="A888" t="s">
        <v>1543</v>
      </c>
      <c r="D888">
        <v>0</v>
      </c>
      <c r="E888" s="80">
        <v>46477</v>
      </c>
      <c r="H888">
        <f>Indexation!$O$62</f>
        <v>140.531774803258</v>
      </c>
      <c r="J888">
        <v>0</v>
      </c>
      <c r="K888" t="s">
        <v>152</v>
      </c>
    </row>
    <row r="889" spans="1:11" x14ac:dyDescent="0.2">
      <c r="A889" t="s">
        <v>1543</v>
      </c>
      <c r="D889">
        <v>0</v>
      </c>
      <c r="E889" s="80">
        <v>46843</v>
      </c>
      <c r="H889">
        <f>Indexation!$P$62</f>
        <v>143.904537979617</v>
      </c>
      <c r="J889">
        <v>0</v>
      </c>
      <c r="K889" t="s">
        <v>152</v>
      </c>
    </row>
    <row r="890" spans="1:11" x14ac:dyDescent="0.2">
      <c r="A890" t="s">
        <v>1543</v>
      </c>
      <c r="D890">
        <v>0</v>
      </c>
      <c r="E890" s="80">
        <v>47208</v>
      </c>
      <c r="H890">
        <f>Indexation!$Q$62</f>
        <v>147.21411864553301</v>
      </c>
      <c r="J890">
        <v>0</v>
      </c>
      <c r="K890" t="s">
        <v>152</v>
      </c>
    </row>
    <row r="891" spans="1:11" x14ac:dyDescent="0.2">
      <c r="A891" t="s">
        <v>1543</v>
      </c>
      <c r="D891">
        <v>0</v>
      </c>
      <c r="E891" s="80">
        <v>47573</v>
      </c>
      <c r="H891">
        <f>Indexation!$R$62</f>
        <v>150.15840153936901</v>
      </c>
      <c r="J891">
        <v>0</v>
      </c>
      <c r="K891" t="s">
        <v>152</v>
      </c>
    </row>
    <row r="892" spans="1:11" x14ac:dyDescent="0.2">
      <c r="A892" t="s">
        <v>1543</v>
      </c>
      <c r="D892">
        <v>0</v>
      </c>
      <c r="E892" s="80">
        <v>47938</v>
      </c>
      <c r="H892">
        <f>Indexation!$S$62</f>
        <v>150.15840153936901</v>
      </c>
      <c r="J892">
        <v>0</v>
      </c>
      <c r="K892" t="s">
        <v>152</v>
      </c>
    </row>
    <row r="893" spans="1:11" x14ac:dyDescent="0.2">
      <c r="A893" t="s">
        <v>1543</v>
      </c>
      <c r="D893">
        <v>0</v>
      </c>
      <c r="E893" s="80">
        <v>48304</v>
      </c>
      <c r="H893">
        <f>Indexation!$T$62</f>
        <v>150.15840153936901</v>
      </c>
      <c r="J893">
        <v>0</v>
      </c>
      <c r="K893" t="s">
        <v>152</v>
      </c>
    </row>
    <row r="894" spans="1:11" x14ac:dyDescent="0.2">
      <c r="A894" t="s">
        <v>1543</v>
      </c>
      <c r="D894">
        <v>0</v>
      </c>
      <c r="E894" s="80">
        <v>48669</v>
      </c>
      <c r="H894">
        <f>Indexation!$U$62</f>
        <v>150.15840153936901</v>
      </c>
      <c r="J894">
        <v>0</v>
      </c>
      <c r="K894" t="s">
        <v>152</v>
      </c>
    </row>
    <row r="895" spans="1:11" x14ac:dyDescent="0.2">
      <c r="A895" t="s">
        <v>1543</v>
      </c>
      <c r="D895">
        <v>0</v>
      </c>
      <c r="E895" s="80">
        <v>49034</v>
      </c>
      <c r="H895">
        <f>Indexation!$V$62</f>
        <v>150.15840153936901</v>
      </c>
      <c r="J895">
        <v>0</v>
      </c>
      <c r="K895" t="s">
        <v>152</v>
      </c>
    </row>
    <row r="896" spans="1:11" x14ac:dyDescent="0.2">
      <c r="A896" t="s">
        <v>1543</v>
      </c>
      <c r="D896">
        <v>0</v>
      </c>
      <c r="E896" s="80">
        <v>49399</v>
      </c>
      <c r="H896">
        <f>Indexation!$W$62</f>
        <v>150.15840153936901</v>
      </c>
      <c r="J896">
        <v>0</v>
      </c>
      <c r="K896" t="s">
        <v>152</v>
      </c>
    </row>
    <row r="897" spans="1:11" x14ac:dyDescent="0.2">
      <c r="A897" t="s">
        <v>2483</v>
      </c>
      <c r="D897">
        <v>0</v>
      </c>
      <c r="E897" s="80">
        <v>44651</v>
      </c>
      <c r="H897">
        <f>Indexation!$J$68</f>
        <v>114.6</v>
      </c>
      <c r="J897">
        <v>0</v>
      </c>
      <c r="K897" t="s">
        <v>1660</v>
      </c>
    </row>
    <row r="898" spans="1:11" x14ac:dyDescent="0.2">
      <c r="A898" t="s">
        <v>2483</v>
      </c>
      <c r="D898">
        <v>0</v>
      </c>
      <c r="E898" s="80">
        <v>45016</v>
      </c>
      <c r="H898">
        <f>Indexation!$K$68</f>
        <v>124.8</v>
      </c>
      <c r="J898">
        <v>0</v>
      </c>
      <c r="K898" t="s">
        <v>1660</v>
      </c>
    </row>
    <row r="899" spans="1:11" x14ac:dyDescent="0.2">
      <c r="A899" t="s">
        <v>2483</v>
      </c>
      <c r="D899">
        <v>0</v>
      </c>
      <c r="E899" s="80">
        <v>45382</v>
      </c>
      <c r="H899">
        <f>Indexation!$L$68</f>
        <v>130</v>
      </c>
      <c r="J899">
        <v>0</v>
      </c>
      <c r="K899" t="s">
        <v>1660</v>
      </c>
    </row>
    <row r="900" spans="1:11" x14ac:dyDescent="0.2">
      <c r="A900" t="s">
        <v>2483</v>
      </c>
      <c r="D900">
        <v>0</v>
      </c>
      <c r="E900" s="80">
        <v>45747</v>
      </c>
      <c r="H900">
        <f>Indexation!$M$68</f>
        <v>134.79047113195799</v>
      </c>
      <c r="J900">
        <v>0</v>
      </c>
      <c r="K900" t="s">
        <v>1660</v>
      </c>
    </row>
    <row r="901" spans="1:11" x14ac:dyDescent="0.2">
      <c r="A901" t="s">
        <v>2483</v>
      </c>
      <c r="D901">
        <v>0</v>
      </c>
      <c r="E901" s="80">
        <v>46112</v>
      </c>
      <c r="H901">
        <f>Indexation!$N$68</f>
        <v>137.75589164160601</v>
      </c>
      <c r="J901">
        <v>0</v>
      </c>
      <c r="K901" t="s">
        <v>1660</v>
      </c>
    </row>
    <row r="902" spans="1:11" x14ac:dyDescent="0.2">
      <c r="A902" t="s">
        <v>2483</v>
      </c>
      <c r="D902">
        <v>0</v>
      </c>
      <c r="E902" s="80">
        <v>46477</v>
      </c>
      <c r="H902">
        <f>Indexation!$O$68</f>
        <v>140.809793292943</v>
      </c>
      <c r="J902">
        <v>0</v>
      </c>
      <c r="K902" t="s">
        <v>1660</v>
      </c>
    </row>
    <row r="903" spans="1:11" x14ac:dyDescent="0.2">
      <c r="A903" t="s">
        <v>2483</v>
      </c>
      <c r="D903">
        <v>0</v>
      </c>
      <c r="E903" s="80">
        <v>46843</v>
      </c>
      <c r="H903">
        <f>Indexation!$P$68</f>
        <v>144.17747120307399</v>
      </c>
      <c r="J903">
        <v>0</v>
      </c>
      <c r="K903" t="s">
        <v>1660</v>
      </c>
    </row>
    <row r="904" spans="1:11" x14ac:dyDescent="0.2">
      <c r="A904" t="s">
        <v>2483</v>
      </c>
      <c r="D904">
        <v>0</v>
      </c>
      <c r="E904" s="80">
        <v>47208</v>
      </c>
      <c r="H904">
        <f>Indexation!$Q$68</f>
        <v>147.45725477389701</v>
      </c>
      <c r="J904">
        <v>0</v>
      </c>
      <c r="K904" t="s">
        <v>1660</v>
      </c>
    </row>
    <row r="905" spans="1:11" x14ac:dyDescent="0.2">
      <c r="A905" t="s">
        <v>2483</v>
      </c>
      <c r="D905">
        <v>0</v>
      </c>
      <c r="E905" s="80">
        <v>47573</v>
      </c>
      <c r="H905">
        <f>Indexation!$R$68</f>
        <v>150.40640034767699</v>
      </c>
      <c r="J905">
        <v>0</v>
      </c>
      <c r="K905" t="s">
        <v>1660</v>
      </c>
    </row>
    <row r="906" spans="1:11" x14ac:dyDescent="0.2">
      <c r="A906" t="s">
        <v>2483</v>
      </c>
      <c r="D906">
        <v>0</v>
      </c>
      <c r="E906" s="80">
        <v>47938</v>
      </c>
      <c r="H906">
        <f>Indexation!$S$68</f>
        <v>150.40640034767699</v>
      </c>
      <c r="J906">
        <v>0</v>
      </c>
      <c r="K906" t="s">
        <v>1660</v>
      </c>
    </row>
    <row r="907" spans="1:11" x14ac:dyDescent="0.2">
      <c r="A907" t="s">
        <v>2483</v>
      </c>
      <c r="D907">
        <v>0</v>
      </c>
      <c r="E907" s="80">
        <v>48304</v>
      </c>
      <c r="H907">
        <f>Indexation!$T$68</f>
        <v>150.40640034767699</v>
      </c>
      <c r="J907">
        <v>0</v>
      </c>
      <c r="K907" t="s">
        <v>1660</v>
      </c>
    </row>
    <row r="908" spans="1:11" x14ac:dyDescent="0.2">
      <c r="A908" t="s">
        <v>2483</v>
      </c>
      <c r="D908">
        <v>0</v>
      </c>
      <c r="E908" s="80">
        <v>48669</v>
      </c>
      <c r="H908">
        <f>Indexation!$U$68</f>
        <v>150.40640034767699</v>
      </c>
      <c r="J908">
        <v>0</v>
      </c>
      <c r="K908" t="s">
        <v>1660</v>
      </c>
    </row>
    <row r="909" spans="1:11" x14ac:dyDescent="0.2">
      <c r="A909" t="s">
        <v>2483</v>
      </c>
      <c r="D909">
        <v>0</v>
      </c>
      <c r="E909" s="80">
        <v>49034</v>
      </c>
      <c r="H909">
        <f>Indexation!$V$68</f>
        <v>150.40640034767699</v>
      </c>
      <c r="J909">
        <v>0</v>
      </c>
      <c r="K909" t="s">
        <v>1660</v>
      </c>
    </row>
    <row r="910" spans="1:11" x14ac:dyDescent="0.2">
      <c r="A910" t="s">
        <v>2483</v>
      </c>
      <c r="D910">
        <v>0</v>
      </c>
      <c r="E910" s="80">
        <v>49399</v>
      </c>
      <c r="H910">
        <f>Indexation!$W$68</f>
        <v>150.40640034767699</v>
      </c>
      <c r="J910">
        <v>0</v>
      </c>
      <c r="K910" t="s">
        <v>1660</v>
      </c>
    </row>
    <row r="911" spans="1:11" x14ac:dyDescent="0.2">
      <c r="A911" t="s">
        <v>1135</v>
      </c>
      <c r="D911">
        <v>0</v>
      </c>
      <c r="E911" s="80">
        <v>44651</v>
      </c>
      <c r="H911">
        <f>Indexation!$J$74</f>
        <v>115.4</v>
      </c>
      <c r="J911">
        <v>0</v>
      </c>
      <c r="K911" t="s">
        <v>2788</v>
      </c>
    </row>
    <row r="912" spans="1:11" x14ac:dyDescent="0.2">
      <c r="A912" t="s">
        <v>1135</v>
      </c>
      <c r="D912">
        <v>0</v>
      </c>
      <c r="E912" s="80">
        <v>45016</v>
      </c>
      <c r="H912">
        <f>Indexation!$K$74</f>
        <v>126</v>
      </c>
      <c r="J912">
        <v>0</v>
      </c>
      <c r="K912" t="s">
        <v>2788</v>
      </c>
    </row>
    <row r="913" spans="1:11" x14ac:dyDescent="0.2">
      <c r="A913" t="s">
        <v>1135</v>
      </c>
      <c r="D913">
        <v>0</v>
      </c>
      <c r="E913" s="80">
        <v>45382</v>
      </c>
      <c r="H913">
        <f>Indexation!$L$74</f>
        <v>130.80000000000001</v>
      </c>
      <c r="J913">
        <v>0</v>
      </c>
      <c r="K913" t="s">
        <v>2788</v>
      </c>
    </row>
    <row r="914" spans="1:11" x14ac:dyDescent="0.2">
      <c r="A914" t="s">
        <v>1135</v>
      </c>
      <c r="D914">
        <v>0</v>
      </c>
      <c r="E914" s="80">
        <v>45747</v>
      </c>
      <c r="H914">
        <f>Indexation!$M$74</f>
        <v>135.035129759911</v>
      </c>
      <c r="J914">
        <v>0</v>
      </c>
      <c r="K914" t="s">
        <v>2788</v>
      </c>
    </row>
    <row r="915" spans="1:11" x14ac:dyDescent="0.2">
      <c r="A915" t="s">
        <v>1135</v>
      </c>
      <c r="D915">
        <v>0</v>
      </c>
      <c r="E915" s="80">
        <v>46112</v>
      </c>
      <c r="H915">
        <f>Indexation!$N$74</f>
        <v>138.00596245922901</v>
      </c>
      <c r="J915">
        <v>0</v>
      </c>
      <c r="K915" t="s">
        <v>2788</v>
      </c>
    </row>
    <row r="916" spans="1:11" x14ac:dyDescent="0.2">
      <c r="A916" t="s">
        <v>1135</v>
      </c>
      <c r="D916">
        <v>0</v>
      </c>
      <c r="E916" s="80">
        <v>46477</v>
      </c>
      <c r="H916">
        <f>Indexation!$O$74</f>
        <v>141.08836179546901</v>
      </c>
      <c r="J916">
        <v>0</v>
      </c>
      <c r="K916" t="s">
        <v>2788</v>
      </c>
    </row>
    <row r="917" spans="1:11" x14ac:dyDescent="0.2">
      <c r="A917" t="s">
        <v>1135</v>
      </c>
      <c r="D917">
        <v>0</v>
      </c>
      <c r="E917" s="80">
        <v>46843</v>
      </c>
      <c r="H917">
        <f>Indexation!$P$74</f>
        <v>144.450922079035</v>
      </c>
      <c r="J917">
        <v>0</v>
      </c>
      <c r="K917" t="s">
        <v>2788</v>
      </c>
    </row>
    <row r="918" spans="1:11" x14ac:dyDescent="0.2">
      <c r="A918" t="s">
        <v>1135</v>
      </c>
      <c r="D918">
        <v>0</v>
      </c>
      <c r="E918" s="80">
        <v>47208</v>
      </c>
      <c r="H918">
        <f>Indexation!$Q$74</f>
        <v>147.70079246141299</v>
      </c>
      <c r="J918">
        <v>0</v>
      </c>
      <c r="K918" t="s">
        <v>2788</v>
      </c>
    </row>
    <row r="919" spans="1:11" x14ac:dyDescent="0.2">
      <c r="A919" t="s">
        <v>1135</v>
      </c>
      <c r="D919">
        <v>0</v>
      </c>
      <c r="E919" s="80">
        <v>47573</v>
      </c>
      <c r="H919">
        <f>Indexation!$R$74</f>
        <v>150.654808746181</v>
      </c>
      <c r="J919">
        <v>0</v>
      </c>
      <c r="K919" t="s">
        <v>2788</v>
      </c>
    </row>
    <row r="920" spans="1:11" x14ac:dyDescent="0.2">
      <c r="A920" t="s">
        <v>1135</v>
      </c>
      <c r="D920">
        <v>0</v>
      </c>
      <c r="E920" s="80">
        <v>47938</v>
      </c>
      <c r="H920">
        <f>Indexation!$S$74</f>
        <v>150.654808746181</v>
      </c>
      <c r="J920">
        <v>0</v>
      </c>
      <c r="K920" t="s">
        <v>2788</v>
      </c>
    </row>
    <row r="921" spans="1:11" x14ac:dyDescent="0.2">
      <c r="A921" t="s">
        <v>1135</v>
      </c>
      <c r="D921">
        <v>0</v>
      </c>
      <c r="E921" s="80">
        <v>48304</v>
      </c>
      <c r="H921">
        <f>Indexation!$T$74</f>
        <v>150.654808746181</v>
      </c>
      <c r="J921">
        <v>0</v>
      </c>
      <c r="K921" t="s">
        <v>2788</v>
      </c>
    </row>
    <row r="922" spans="1:11" x14ac:dyDescent="0.2">
      <c r="A922" t="s">
        <v>1135</v>
      </c>
      <c r="D922">
        <v>0</v>
      </c>
      <c r="E922" s="80">
        <v>48669</v>
      </c>
      <c r="H922">
        <f>Indexation!$U$74</f>
        <v>150.654808746181</v>
      </c>
      <c r="J922">
        <v>0</v>
      </c>
      <c r="K922" t="s">
        <v>2788</v>
      </c>
    </row>
    <row r="923" spans="1:11" x14ac:dyDescent="0.2">
      <c r="A923" t="s">
        <v>1135</v>
      </c>
      <c r="D923">
        <v>0</v>
      </c>
      <c r="E923" s="80">
        <v>49034</v>
      </c>
      <c r="H923">
        <f>Indexation!$V$74</f>
        <v>150.654808746181</v>
      </c>
      <c r="J923">
        <v>0</v>
      </c>
      <c r="K923" t="s">
        <v>2788</v>
      </c>
    </row>
    <row r="924" spans="1:11" x14ac:dyDescent="0.2">
      <c r="A924" t="s">
        <v>1135</v>
      </c>
      <c r="D924">
        <v>0</v>
      </c>
      <c r="E924" s="80">
        <v>49399</v>
      </c>
      <c r="H924">
        <f>Indexation!$W$74</f>
        <v>150.654808746181</v>
      </c>
      <c r="J924">
        <v>0</v>
      </c>
      <c r="K924" t="s">
        <v>2788</v>
      </c>
    </row>
    <row r="925" spans="1:11" x14ac:dyDescent="0.2">
      <c r="A925" t="s">
        <v>1355</v>
      </c>
      <c r="D925">
        <v>0</v>
      </c>
      <c r="E925" s="80">
        <v>44651</v>
      </c>
      <c r="H925">
        <f>Indexation!$J$80</f>
        <v>116.5</v>
      </c>
      <c r="J925">
        <v>0</v>
      </c>
      <c r="K925" t="s">
        <v>2205</v>
      </c>
    </row>
    <row r="926" spans="1:11" x14ac:dyDescent="0.2">
      <c r="A926" t="s">
        <v>1355</v>
      </c>
      <c r="D926">
        <v>0</v>
      </c>
      <c r="E926" s="80">
        <v>45016</v>
      </c>
      <c r="H926">
        <f>Indexation!$K$80</f>
        <v>126.8</v>
      </c>
      <c r="J926">
        <v>0</v>
      </c>
      <c r="K926" t="s">
        <v>2205</v>
      </c>
    </row>
    <row r="927" spans="1:11" x14ac:dyDescent="0.2">
      <c r="A927" t="s">
        <v>1355</v>
      </c>
      <c r="D927">
        <v>0</v>
      </c>
      <c r="E927" s="80">
        <v>45382</v>
      </c>
      <c r="H927">
        <f>Indexation!$L$80</f>
        <v>131.6</v>
      </c>
      <c r="J927">
        <v>0</v>
      </c>
      <c r="K927" t="s">
        <v>2205</v>
      </c>
    </row>
    <row r="928" spans="1:11" x14ac:dyDescent="0.2">
      <c r="A928" t="s">
        <v>1355</v>
      </c>
      <c r="D928">
        <v>0</v>
      </c>
      <c r="E928" s="80">
        <v>45747</v>
      </c>
      <c r="H928">
        <f>Indexation!$M$80</f>
        <v>135.28023246854599</v>
      </c>
      <c r="J928">
        <v>0</v>
      </c>
      <c r="K928" t="s">
        <v>2205</v>
      </c>
    </row>
    <row r="929" spans="1:11" x14ac:dyDescent="0.2">
      <c r="A929" t="s">
        <v>1355</v>
      </c>
      <c r="D929">
        <v>0</v>
      </c>
      <c r="E929" s="80">
        <v>46112</v>
      </c>
      <c r="H929">
        <f>Indexation!$N$80</f>
        <v>138.25648723503201</v>
      </c>
      <c r="J929">
        <v>0</v>
      </c>
      <c r="K929" t="s">
        <v>2205</v>
      </c>
    </row>
    <row r="930" spans="1:11" x14ac:dyDescent="0.2">
      <c r="A930" t="s">
        <v>1355</v>
      </c>
      <c r="D930">
        <v>0</v>
      </c>
      <c r="E930" s="80">
        <v>46477</v>
      </c>
      <c r="H930">
        <f>Indexation!$O$80</f>
        <v>141.367481398942</v>
      </c>
      <c r="J930">
        <v>0</v>
      </c>
      <c r="K930" t="s">
        <v>2205</v>
      </c>
    </row>
    <row r="931" spans="1:11" x14ac:dyDescent="0.2">
      <c r="A931" t="s">
        <v>1355</v>
      </c>
      <c r="D931">
        <v>0</v>
      </c>
      <c r="E931" s="80">
        <v>46843</v>
      </c>
      <c r="H931">
        <f>Indexation!$P$80</f>
        <v>144.724891589294</v>
      </c>
      <c r="J931">
        <v>0</v>
      </c>
      <c r="K931" t="s">
        <v>2205</v>
      </c>
    </row>
    <row r="932" spans="1:11" x14ac:dyDescent="0.2">
      <c r="A932" t="s">
        <v>1355</v>
      </c>
      <c r="D932">
        <v>0</v>
      </c>
      <c r="E932" s="80">
        <v>47208</v>
      </c>
      <c r="H932">
        <f>Indexation!$Q$80</f>
        <v>147.94473237129199</v>
      </c>
      <c r="J932">
        <v>0</v>
      </c>
      <c r="K932" t="s">
        <v>2205</v>
      </c>
    </row>
    <row r="933" spans="1:11" x14ac:dyDescent="0.2">
      <c r="A933" t="s">
        <v>1355</v>
      </c>
      <c r="D933">
        <v>0</v>
      </c>
      <c r="E933" s="80">
        <v>47573</v>
      </c>
      <c r="H933">
        <f>Indexation!$R$80</f>
        <v>150.90362741134999</v>
      </c>
      <c r="J933">
        <v>0</v>
      </c>
      <c r="K933" t="s">
        <v>2205</v>
      </c>
    </row>
    <row r="934" spans="1:11" x14ac:dyDescent="0.2">
      <c r="A934" t="s">
        <v>1355</v>
      </c>
      <c r="D934">
        <v>0</v>
      </c>
      <c r="E934" s="80">
        <v>47938</v>
      </c>
      <c r="H934">
        <f>Indexation!$S$80</f>
        <v>150.90362741134999</v>
      </c>
      <c r="J934">
        <v>0</v>
      </c>
      <c r="K934" t="s">
        <v>2205</v>
      </c>
    </row>
    <row r="935" spans="1:11" x14ac:dyDescent="0.2">
      <c r="A935" t="s">
        <v>1355</v>
      </c>
      <c r="D935">
        <v>0</v>
      </c>
      <c r="E935" s="80">
        <v>48304</v>
      </c>
      <c r="H935">
        <f>Indexation!$T$80</f>
        <v>150.90362741134999</v>
      </c>
      <c r="J935">
        <v>0</v>
      </c>
      <c r="K935" t="s">
        <v>2205</v>
      </c>
    </row>
    <row r="936" spans="1:11" x14ac:dyDescent="0.2">
      <c r="A936" t="s">
        <v>1355</v>
      </c>
      <c r="D936">
        <v>0</v>
      </c>
      <c r="E936" s="80">
        <v>48669</v>
      </c>
      <c r="H936">
        <f>Indexation!$U$80</f>
        <v>150.90362741134999</v>
      </c>
      <c r="J936">
        <v>0</v>
      </c>
      <c r="K936" t="s">
        <v>2205</v>
      </c>
    </row>
    <row r="937" spans="1:11" x14ac:dyDescent="0.2">
      <c r="A937" t="s">
        <v>1355</v>
      </c>
      <c r="D937">
        <v>0</v>
      </c>
      <c r="E937" s="80">
        <v>49034</v>
      </c>
      <c r="H937">
        <f>Indexation!$V$80</f>
        <v>150.90362741134999</v>
      </c>
      <c r="J937">
        <v>0</v>
      </c>
      <c r="K937" t="s">
        <v>2205</v>
      </c>
    </row>
    <row r="938" spans="1:11" x14ac:dyDescent="0.2">
      <c r="A938" t="s">
        <v>1355</v>
      </c>
      <c r="D938">
        <v>0</v>
      </c>
      <c r="E938" s="80">
        <v>49399</v>
      </c>
      <c r="H938">
        <f>Indexation!$W$80</f>
        <v>150.90362741134999</v>
      </c>
      <c r="J938">
        <v>0</v>
      </c>
      <c r="K938" t="s">
        <v>2205</v>
      </c>
    </row>
    <row r="939" spans="1:11" x14ac:dyDescent="0.2">
      <c r="A939" t="s">
        <v>575</v>
      </c>
      <c r="D939">
        <v>0</v>
      </c>
      <c r="E939" s="80">
        <v>44651</v>
      </c>
      <c r="H939">
        <f>Indexation!$J$99</f>
        <v>113.11666666666667</v>
      </c>
      <c r="J939">
        <v>0</v>
      </c>
      <c r="K939" t="s">
        <v>1454</v>
      </c>
    </row>
    <row r="940" spans="1:11" x14ac:dyDescent="0.2">
      <c r="A940" t="s">
        <v>575</v>
      </c>
      <c r="D940">
        <v>0</v>
      </c>
      <c r="E940" s="80">
        <v>45016</v>
      </c>
      <c r="H940">
        <f>Indexation!$K$99</f>
        <v>123.04166666666664</v>
      </c>
      <c r="J940">
        <v>0</v>
      </c>
      <c r="K940" t="s">
        <v>1454</v>
      </c>
    </row>
    <row r="941" spans="1:11" x14ac:dyDescent="0.2">
      <c r="A941" t="s">
        <v>575</v>
      </c>
      <c r="D941">
        <v>0</v>
      </c>
      <c r="E941" s="80">
        <v>45382</v>
      </c>
      <c r="H941">
        <f>Indexation!$L$99</f>
        <v>129.86666666666665</v>
      </c>
      <c r="J941">
        <v>0</v>
      </c>
      <c r="K941" t="s">
        <v>1454</v>
      </c>
    </row>
    <row r="942" spans="1:11" x14ac:dyDescent="0.2">
      <c r="A942" t="s">
        <v>575</v>
      </c>
      <c r="D942">
        <v>0</v>
      </c>
      <c r="E942" s="80">
        <v>45747</v>
      </c>
      <c r="H942">
        <f>Indexation!$M$99</f>
        <v>133.81403400362265</v>
      </c>
      <c r="J942">
        <v>0</v>
      </c>
      <c r="K942" t="s">
        <v>1454</v>
      </c>
    </row>
    <row r="943" spans="1:11" x14ac:dyDescent="0.2">
      <c r="A943" t="s">
        <v>575</v>
      </c>
      <c r="D943">
        <v>0</v>
      </c>
      <c r="E943" s="80">
        <v>46112</v>
      </c>
      <c r="H943">
        <f>Indexation!$N$99</f>
        <v>136.88697740923382</v>
      </c>
      <c r="J943">
        <v>0</v>
      </c>
      <c r="K943" t="s">
        <v>1454</v>
      </c>
    </row>
    <row r="944" spans="1:11" x14ac:dyDescent="0.2">
      <c r="A944" t="s">
        <v>575</v>
      </c>
      <c r="D944">
        <v>0</v>
      </c>
      <c r="E944" s="80">
        <v>46477</v>
      </c>
      <c r="H944">
        <f>Indexation!$O$99</f>
        <v>139.91024572664284</v>
      </c>
      <c r="J944">
        <v>0</v>
      </c>
      <c r="K944" t="s">
        <v>1454</v>
      </c>
    </row>
    <row r="945" spans="1:11" x14ac:dyDescent="0.2">
      <c r="A945" t="s">
        <v>575</v>
      </c>
      <c r="D945">
        <v>0</v>
      </c>
      <c r="E945" s="80">
        <v>46843</v>
      </c>
      <c r="H945">
        <f>Indexation!$P$99</f>
        <v>143.19270605548576</v>
      </c>
      <c r="J945">
        <v>0</v>
      </c>
      <c r="K945" t="s">
        <v>1454</v>
      </c>
    </row>
    <row r="946" spans="1:11" x14ac:dyDescent="0.2">
      <c r="A946" t="s">
        <v>575</v>
      </c>
      <c r="D946">
        <v>0</v>
      </c>
      <c r="E946" s="80">
        <v>47208</v>
      </c>
      <c r="H946">
        <f>Indexation!$Q$99</f>
        <v>146.50345791012765</v>
      </c>
      <c r="J946">
        <v>0</v>
      </c>
      <c r="K946" t="s">
        <v>1454</v>
      </c>
    </row>
    <row r="947" spans="1:11" x14ac:dyDescent="0.2">
      <c r="A947" t="s">
        <v>575</v>
      </c>
      <c r="D947">
        <v>0</v>
      </c>
      <c r="E947" s="80">
        <v>47573</v>
      </c>
      <c r="H947">
        <f>Indexation!$R$99</f>
        <v>149.54261834847082</v>
      </c>
      <c r="J947">
        <v>0</v>
      </c>
      <c r="K947" t="s">
        <v>1454</v>
      </c>
    </row>
    <row r="948" spans="1:11" x14ac:dyDescent="0.2">
      <c r="A948" t="s">
        <v>575</v>
      </c>
      <c r="D948">
        <v>0</v>
      </c>
      <c r="E948" s="80">
        <v>47938</v>
      </c>
      <c r="H948">
        <f>Indexation!$S$99</f>
        <v>149.54261834847082</v>
      </c>
      <c r="J948">
        <v>0</v>
      </c>
      <c r="K948" t="s">
        <v>1454</v>
      </c>
    </row>
    <row r="949" spans="1:11" x14ac:dyDescent="0.2">
      <c r="A949" t="s">
        <v>575</v>
      </c>
      <c r="D949">
        <v>0</v>
      </c>
      <c r="E949" s="80">
        <v>48304</v>
      </c>
      <c r="H949">
        <f>Indexation!$T$99</f>
        <v>149.54261834847082</v>
      </c>
      <c r="J949">
        <v>0</v>
      </c>
      <c r="K949" t="s">
        <v>1454</v>
      </c>
    </row>
    <row r="950" spans="1:11" x14ac:dyDescent="0.2">
      <c r="A950" t="s">
        <v>575</v>
      </c>
      <c r="D950">
        <v>0</v>
      </c>
      <c r="E950" s="80">
        <v>48669</v>
      </c>
      <c r="H950">
        <f>Indexation!$U$99</f>
        <v>149.54261834847082</v>
      </c>
      <c r="J950">
        <v>0</v>
      </c>
      <c r="K950" t="s">
        <v>1454</v>
      </c>
    </row>
    <row r="951" spans="1:11" x14ac:dyDescent="0.2">
      <c r="A951" t="s">
        <v>575</v>
      </c>
      <c r="D951">
        <v>0</v>
      </c>
      <c r="E951" s="80">
        <v>49034</v>
      </c>
      <c r="H951">
        <f>Indexation!$V$99</f>
        <v>149.54261834847082</v>
      </c>
      <c r="J951">
        <v>0</v>
      </c>
      <c r="K951" t="s">
        <v>1454</v>
      </c>
    </row>
    <row r="952" spans="1:11" x14ac:dyDescent="0.2">
      <c r="A952" t="s">
        <v>575</v>
      </c>
      <c r="D952">
        <v>0</v>
      </c>
      <c r="E952" s="80">
        <v>49399</v>
      </c>
      <c r="H952">
        <f>Indexation!$W$99</f>
        <v>149.54261834847082</v>
      </c>
      <c r="J952">
        <v>0</v>
      </c>
      <c r="K952" t="s">
        <v>1454</v>
      </c>
    </row>
    <row r="953" spans="1:11" x14ac:dyDescent="0.2">
      <c r="A953" t="s">
        <v>934</v>
      </c>
      <c r="D953">
        <v>0</v>
      </c>
      <c r="E953" s="80">
        <v>44651</v>
      </c>
      <c r="H953">
        <f>Indexation!$F$112</f>
        <v>123.04166666666664</v>
      </c>
      <c r="J953">
        <v>0</v>
      </c>
      <c r="K953" t="s">
        <v>1047</v>
      </c>
    </row>
    <row r="954" spans="1:11" x14ac:dyDescent="0.2">
      <c r="A954" t="s">
        <v>1935</v>
      </c>
      <c r="D954">
        <v>0</v>
      </c>
      <c r="E954" s="80">
        <v>44651</v>
      </c>
      <c r="H954">
        <f>Indexation!$F$119</f>
        <v>143.19270605548576</v>
      </c>
      <c r="J954">
        <v>0</v>
      </c>
      <c r="K954" t="s">
        <v>2020</v>
      </c>
    </row>
    <row r="955" spans="1:11" x14ac:dyDescent="0.2">
      <c r="A955" t="s">
        <v>1936</v>
      </c>
      <c r="D955">
        <v>0</v>
      </c>
      <c r="E955" s="80">
        <v>44651</v>
      </c>
      <c r="H955">
        <f>Indexation!$F$125</f>
        <v>1.1637741094926037</v>
      </c>
      <c r="J955">
        <v>0</v>
      </c>
      <c r="K955" t="s">
        <v>2395</v>
      </c>
    </row>
    <row r="956" spans="1:11" x14ac:dyDescent="0.2">
      <c r="A956" t="s">
        <v>1544</v>
      </c>
      <c r="D956">
        <v>0</v>
      </c>
      <c r="E956" s="80">
        <v>44651</v>
      </c>
      <c r="H956">
        <f>Indexation!$F$133</f>
        <v>1</v>
      </c>
      <c r="J956">
        <v>0</v>
      </c>
      <c r="K956" t="s">
        <v>2206</v>
      </c>
    </row>
    <row r="957" spans="1:11" x14ac:dyDescent="0.2">
      <c r="A957" t="s">
        <v>935</v>
      </c>
      <c r="D957">
        <v>0</v>
      </c>
      <c r="E957" s="80">
        <v>44651</v>
      </c>
      <c r="H957">
        <f>Indexation!$F$143</f>
        <v>149.54261834847082</v>
      </c>
      <c r="J957">
        <v>0</v>
      </c>
      <c r="K957" t="s">
        <v>1048</v>
      </c>
    </row>
    <row r="958" spans="1:11" x14ac:dyDescent="0.2">
      <c r="A958" t="s">
        <v>1745</v>
      </c>
      <c r="D958">
        <v>0</v>
      </c>
      <c r="E958" s="80">
        <v>44651</v>
      </c>
      <c r="H958">
        <f>Indexation!$F$149</f>
        <v>0.95753777509640614</v>
      </c>
      <c r="J958">
        <v>0</v>
      </c>
      <c r="K958" t="s">
        <v>2396</v>
      </c>
    </row>
    <row r="959" spans="1:11" x14ac:dyDescent="0.2">
      <c r="A959" t="s">
        <v>576</v>
      </c>
      <c r="D959">
        <v>0</v>
      </c>
      <c r="E959" s="80">
        <v>44651</v>
      </c>
      <c r="H959">
        <f>Indexation!$F$159</f>
        <v>146.93543693746199</v>
      </c>
      <c r="J959">
        <v>0</v>
      </c>
      <c r="K959" t="s">
        <v>1049</v>
      </c>
    </row>
    <row r="960" spans="1:11" x14ac:dyDescent="0.2">
      <c r="A960" t="s">
        <v>2870</v>
      </c>
      <c r="D960">
        <v>0</v>
      </c>
      <c r="E960" s="80">
        <v>44651</v>
      </c>
      <c r="H960">
        <f>Indexation!$F$165</f>
        <v>0.97452805830924782</v>
      </c>
      <c r="J960">
        <v>0</v>
      </c>
      <c r="K960" t="s">
        <v>321</v>
      </c>
    </row>
    <row r="961" spans="1:11" x14ac:dyDescent="0.2">
      <c r="A961" t="s">
        <v>2487</v>
      </c>
      <c r="B961" t="s">
        <v>1096</v>
      </c>
      <c r="D961">
        <v>0</v>
      </c>
      <c r="E961" s="80">
        <v>44651</v>
      </c>
      <c r="H961">
        <f>Calc!$F$21</f>
        <v>0</v>
      </c>
      <c r="J961">
        <v>0</v>
      </c>
      <c r="K961" t="s">
        <v>840</v>
      </c>
    </row>
    <row r="962" spans="1:11" x14ac:dyDescent="0.2">
      <c r="A962" t="s">
        <v>2487</v>
      </c>
      <c r="B962" t="s">
        <v>891</v>
      </c>
      <c r="D962">
        <v>0</v>
      </c>
      <c r="E962" s="80">
        <v>44651</v>
      </c>
      <c r="H962">
        <f>Calc!$F$22</f>
        <v>0</v>
      </c>
      <c r="J962">
        <v>0</v>
      </c>
      <c r="K962" t="s">
        <v>840</v>
      </c>
    </row>
    <row r="963" spans="1:11" x14ac:dyDescent="0.2">
      <c r="A963" t="s">
        <v>2487</v>
      </c>
      <c r="B963" t="s">
        <v>541</v>
      </c>
      <c r="D963">
        <v>0</v>
      </c>
      <c r="E963" s="80">
        <v>44651</v>
      </c>
      <c r="H963">
        <f>Calc!$F$23</f>
        <v>0</v>
      </c>
      <c r="J963">
        <v>0</v>
      </c>
      <c r="K963" t="s">
        <v>840</v>
      </c>
    </row>
    <row r="964" spans="1:11" x14ac:dyDescent="0.2">
      <c r="A964" t="s">
        <v>2487</v>
      </c>
      <c r="B964" t="s">
        <v>1089</v>
      </c>
      <c r="D964">
        <v>0</v>
      </c>
      <c r="E964" s="80">
        <v>44651</v>
      </c>
      <c r="H964">
        <f>Calc!$F$24</f>
        <v>0</v>
      </c>
      <c r="J964">
        <v>0</v>
      </c>
      <c r="K964" t="s">
        <v>840</v>
      </c>
    </row>
    <row r="965" spans="1:11" x14ac:dyDescent="0.2">
      <c r="A965" t="s">
        <v>2487</v>
      </c>
      <c r="B965" t="s">
        <v>1152</v>
      </c>
      <c r="D965">
        <v>0</v>
      </c>
      <c r="E965" s="80">
        <v>44651</v>
      </c>
      <c r="H965">
        <f>Calc!$F$25</f>
        <v>0</v>
      </c>
      <c r="J965">
        <v>0</v>
      </c>
      <c r="K965" t="s">
        <v>840</v>
      </c>
    </row>
    <row r="966" spans="1:11" x14ac:dyDescent="0.2">
      <c r="A966" t="s">
        <v>2487</v>
      </c>
      <c r="B966" t="s">
        <v>2124</v>
      </c>
      <c r="D966">
        <v>0</v>
      </c>
      <c r="E966" s="80">
        <v>44651</v>
      </c>
      <c r="H966">
        <f>Calc!$F$26</f>
        <v>0</v>
      </c>
      <c r="J966">
        <v>0</v>
      </c>
      <c r="K966" t="s">
        <v>840</v>
      </c>
    </row>
    <row r="967" spans="1:11" x14ac:dyDescent="0.2">
      <c r="A967" t="s">
        <v>2487</v>
      </c>
      <c r="B967" t="s">
        <v>364</v>
      </c>
      <c r="D967">
        <v>0</v>
      </c>
      <c r="E967" s="80">
        <v>44651</v>
      </c>
      <c r="H967">
        <f>Calc!$F$27</f>
        <v>0</v>
      </c>
      <c r="J967">
        <v>0</v>
      </c>
      <c r="K967" t="s">
        <v>840</v>
      </c>
    </row>
    <row r="968" spans="1:11" x14ac:dyDescent="0.2">
      <c r="A968" t="s">
        <v>2487</v>
      </c>
      <c r="B968" t="s">
        <v>365</v>
      </c>
      <c r="D968">
        <v>0</v>
      </c>
      <c r="E968" s="80">
        <v>44651</v>
      </c>
      <c r="H968">
        <f>Calc!$F$28</f>
        <v>0</v>
      </c>
      <c r="J968">
        <v>0</v>
      </c>
      <c r="K968" t="s">
        <v>840</v>
      </c>
    </row>
    <row r="969" spans="1:11" x14ac:dyDescent="0.2">
      <c r="A969" t="s">
        <v>1937</v>
      </c>
      <c r="B969" t="s">
        <v>1096</v>
      </c>
      <c r="D969">
        <v>0</v>
      </c>
      <c r="E969" s="80">
        <v>44651</v>
      </c>
      <c r="H969">
        <f>Calc!$F$41</f>
        <v>0</v>
      </c>
      <c r="J969">
        <v>0</v>
      </c>
      <c r="K969" t="s">
        <v>322</v>
      </c>
    </row>
    <row r="970" spans="1:11" x14ac:dyDescent="0.2">
      <c r="A970" t="s">
        <v>1937</v>
      </c>
      <c r="B970" t="s">
        <v>891</v>
      </c>
      <c r="D970">
        <v>0</v>
      </c>
      <c r="E970" s="80">
        <v>44651</v>
      </c>
      <c r="H970">
        <f>Calc!$F$42</f>
        <v>0</v>
      </c>
      <c r="J970">
        <v>0</v>
      </c>
      <c r="K970" t="s">
        <v>322</v>
      </c>
    </row>
    <row r="971" spans="1:11" x14ac:dyDescent="0.2">
      <c r="A971" t="s">
        <v>1937</v>
      </c>
      <c r="B971" t="s">
        <v>541</v>
      </c>
      <c r="D971">
        <v>0</v>
      </c>
      <c r="E971" s="80">
        <v>44651</v>
      </c>
      <c r="H971">
        <f>Calc!$F$43</f>
        <v>0</v>
      </c>
      <c r="J971">
        <v>0</v>
      </c>
      <c r="K971" t="s">
        <v>322</v>
      </c>
    </row>
    <row r="972" spans="1:11" x14ac:dyDescent="0.2">
      <c r="A972" t="s">
        <v>1937</v>
      </c>
      <c r="B972" t="s">
        <v>1089</v>
      </c>
      <c r="D972">
        <v>0</v>
      </c>
      <c r="E972" s="80">
        <v>44651</v>
      </c>
      <c r="H972">
        <f>Calc!$F$44</f>
        <v>0</v>
      </c>
      <c r="J972">
        <v>0</v>
      </c>
      <c r="K972" t="s">
        <v>322</v>
      </c>
    </row>
    <row r="973" spans="1:11" x14ac:dyDescent="0.2">
      <c r="A973" t="s">
        <v>1937</v>
      </c>
      <c r="B973" t="s">
        <v>1152</v>
      </c>
      <c r="D973">
        <v>0</v>
      </c>
      <c r="E973" s="80">
        <v>44651</v>
      </c>
      <c r="H973">
        <f>Calc!$F$45</f>
        <v>0</v>
      </c>
      <c r="J973">
        <v>0</v>
      </c>
      <c r="K973" t="s">
        <v>322</v>
      </c>
    </row>
    <row r="974" spans="1:11" x14ac:dyDescent="0.2">
      <c r="A974" t="s">
        <v>1937</v>
      </c>
      <c r="B974" t="s">
        <v>2124</v>
      </c>
      <c r="D974">
        <v>0</v>
      </c>
      <c r="E974" s="80">
        <v>44651</v>
      </c>
      <c r="H974">
        <f>Calc!$F$46</f>
        <v>0</v>
      </c>
      <c r="J974">
        <v>0</v>
      </c>
      <c r="K974" t="s">
        <v>322</v>
      </c>
    </row>
    <row r="975" spans="1:11" x14ac:dyDescent="0.2">
      <c r="A975" t="s">
        <v>1937</v>
      </c>
      <c r="B975" t="s">
        <v>364</v>
      </c>
      <c r="D975">
        <v>0</v>
      </c>
      <c r="E975" s="80">
        <v>44651</v>
      </c>
      <c r="H975">
        <f>Calc!$F$47</f>
        <v>0</v>
      </c>
      <c r="J975">
        <v>0</v>
      </c>
      <c r="K975" t="s">
        <v>322</v>
      </c>
    </row>
    <row r="976" spans="1:11" x14ac:dyDescent="0.2">
      <c r="A976" t="s">
        <v>1937</v>
      </c>
      <c r="B976" t="s">
        <v>365</v>
      </c>
      <c r="D976">
        <v>0</v>
      </c>
      <c r="E976" s="80">
        <v>44651</v>
      </c>
      <c r="H976">
        <f>Calc!$F$48</f>
        <v>0</v>
      </c>
      <c r="J976">
        <v>0</v>
      </c>
      <c r="K976" t="s">
        <v>322</v>
      </c>
    </row>
    <row r="977" spans="5:5" x14ac:dyDescent="0.2">
      <c r="E977" s="80"/>
    </row>
    <row r="978" spans="5:5" x14ac:dyDescent="0.2">
      <c r="E978" s="80"/>
    </row>
    <row r="979" spans="5:5" x14ac:dyDescent="0.2">
      <c r="E979" s="80"/>
    </row>
    <row r="980" spans="5:5" x14ac:dyDescent="0.2">
      <c r="E980" s="80"/>
    </row>
    <row r="981" spans="5:5" x14ac:dyDescent="0.2">
      <c r="E981" s="80"/>
    </row>
    <row r="982" spans="5:5" x14ac:dyDescent="0.2">
      <c r="E982" s="80"/>
    </row>
    <row r="983" spans="5:5" x14ac:dyDescent="0.2">
      <c r="E983" s="80"/>
    </row>
    <row r="984" spans="5:5" x14ac:dyDescent="0.2">
      <c r="E984" s="80"/>
    </row>
    <row r="985" spans="5:5" x14ac:dyDescent="0.2">
      <c r="E985" s="80"/>
    </row>
    <row r="986" spans="5:5" x14ac:dyDescent="0.2">
      <c r="E986" s="80"/>
    </row>
    <row r="987" spans="5:5" x14ac:dyDescent="0.2">
      <c r="E987" s="80"/>
    </row>
    <row r="988" spans="5:5" x14ac:dyDescent="0.2">
      <c r="E988" s="80"/>
    </row>
    <row r="989" spans="5:5" x14ac:dyDescent="0.2">
      <c r="E989" s="80"/>
    </row>
    <row r="990" spans="5:5" x14ac:dyDescent="0.2">
      <c r="E990" s="80"/>
    </row>
    <row r="991" spans="5:5" x14ac:dyDescent="0.2">
      <c r="E991" s="80"/>
    </row>
    <row r="992" spans="5:5" x14ac:dyDescent="0.2">
      <c r="E992" s="80"/>
    </row>
    <row r="993" spans="1:11" x14ac:dyDescent="0.2">
      <c r="A993" t="s">
        <v>1546</v>
      </c>
      <c r="B993" t="s">
        <v>1096</v>
      </c>
      <c r="D993">
        <v>0</v>
      </c>
      <c r="E993" s="80">
        <v>44651</v>
      </c>
      <c r="H993">
        <f>Calc!$F$61</f>
        <v>0</v>
      </c>
      <c r="J993">
        <v>0</v>
      </c>
      <c r="K993" t="s">
        <v>1254</v>
      </c>
    </row>
    <row r="994" spans="1:11" x14ac:dyDescent="0.2">
      <c r="A994" t="s">
        <v>1546</v>
      </c>
      <c r="B994" t="s">
        <v>891</v>
      </c>
      <c r="D994">
        <v>0</v>
      </c>
      <c r="E994" s="80">
        <v>44651</v>
      </c>
      <c r="H994">
        <f>Calc!$F$62</f>
        <v>0</v>
      </c>
      <c r="J994">
        <v>0</v>
      </c>
      <c r="K994" t="s">
        <v>1254</v>
      </c>
    </row>
    <row r="995" spans="1:11" x14ac:dyDescent="0.2">
      <c r="A995" t="s">
        <v>1546</v>
      </c>
      <c r="B995" t="s">
        <v>541</v>
      </c>
      <c r="D995">
        <v>0</v>
      </c>
      <c r="E995" s="80">
        <v>44651</v>
      </c>
      <c r="H995">
        <f>Calc!$F$63</f>
        <v>0</v>
      </c>
      <c r="J995">
        <v>0</v>
      </c>
      <c r="K995" t="s">
        <v>1254</v>
      </c>
    </row>
    <row r="996" spans="1:11" x14ac:dyDescent="0.2">
      <c r="A996" t="s">
        <v>1546</v>
      </c>
      <c r="B996" t="s">
        <v>1089</v>
      </c>
      <c r="D996">
        <v>0</v>
      </c>
      <c r="E996" s="80">
        <v>44651</v>
      </c>
      <c r="H996">
        <f>Calc!$F$64</f>
        <v>0</v>
      </c>
      <c r="J996">
        <v>0</v>
      </c>
      <c r="K996" t="s">
        <v>1254</v>
      </c>
    </row>
    <row r="997" spans="1:11" x14ac:dyDescent="0.2">
      <c r="A997" t="s">
        <v>1546</v>
      </c>
      <c r="B997" t="s">
        <v>1152</v>
      </c>
      <c r="D997">
        <v>0</v>
      </c>
      <c r="E997" s="80">
        <v>44651</v>
      </c>
      <c r="H997">
        <f>Calc!$F$65</f>
        <v>0</v>
      </c>
      <c r="J997">
        <v>0</v>
      </c>
      <c r="K997" t="s">
        <v>1254</v>
      </c>
    </row>
    <row r="998" spans="1:11" x14ac:dyDescent="0.2">
      <c r="A998" t="s">
        <v>1546</v>
      </c>
      <c r="B998" t="s">
        <v>2124</v>
      </c>
      <c r="D998">
        <v>0</v>
      </c>
      <c r="E998" s="80">
        <v>44651</v>
      </c>
      <c r="H998">
        <f>Calc!$F$66</f>
        <v>0</v>
      </c>
      <c r="J998">
        <v>0</v>
      </c>
      <c r="K998" t="s">
        <v>1254</v>
      </c>
    </row>
    <row r="999" spans="1:11" x14ac:dyDescent="0.2">
      <c r="A999" t="s">
        <v>1546</v>
      </c>
      <c r="B999" t="s">
        <v>364</v>
      </c>
      <c r="D999">
        <v>0</v>
      </c>
      <c r="E999" s="80">
        <v>44651</v>
      </c>
      <c r="H999">
        <f>Calc!$F$67</f>
        <v>0</v>
      </c>
      <c r="J999">
        <v>0</v>
      </c>
      <c r="K999" t="s">
        <v>1254</v>
      </c>
    </row>
    <row r="1000" spans="1:11" x14ac:dyDescent="0.2">
      <c r="A1000" t="s">
        <v>1546</v>
      </c>
      <c r="B1000" t="s">
        <v>365</v>
      </c>
      <c r="D1000">
        <v>0</v>
      </c>
      <c r="E1000" s="80">
        <v>44651</v>
      </c>
      <c r="H1000">
        <f>Calc!$F$68</f>
        <v>0</v>
      </c>
      <c r="J1000">
        <v>0</v>
      </c>
      <c r="K1000" t="s">
        <v>1254</v>
      </c>
    </row>
    <row r="1001" spans="1:11" x14ac:dyDescent="0.2">
      <c r="A1001" t="s">
        <v>1356</v>
      </c>
      <c r="B1001" t="s">
        <v>1096</v>
      </c>
      <c r="D1001">
        <v>0</v>
      </c>
      <c r="E1001" s="80">
        <v>44651</v>
      </c>
      <c r="H1001">
        <f>Calc!$F$81</f>
        <v>0</v>
      </c>
      <c r="J1001">
        <v>0</v>
      </c>
      <c r="K1001" t="s">
        <v>1661</v>
      </c>
    </row>
    <row r="1002" spans="1:11" x14ac:dyDescent="0.2">
      <c r="A1002" t="s">
        <v>1356</v>
      </c>
      <c r="B1002" t="s">
        <v>891</v>
      </c>
      <c r="D1002">
        <v>0</v>
      </c>
      <c r="E1002" s="80">
        <v>44651</v>
      </c>
      <c r="H1002">
        <f>Calc!$F$82</f>
        <v>0</v>
      </c>
      <c r="J1002">
        <v>0</v>
      </c>
      <c r="K1002" t="s">
        <v>1661</v>
      </c>
    </row>
    <row r="1003" spans="1:11" x14ac:dyDescent="0.2">
      <c r="A1003" t="s">
        <v>1356</v>
      </c>
      <c r="B1003" t="s">
        <v>541</v>
      </c>
      <c r="D1003">
        <v>0</v>
      </c>
      <c r="E1003" s="80">
        <v>44651</v>
      </c>
      <c r="H1003">
        <f>Calc!$F$83</f>
        <v>0</v>
      </c>
      <c r="J1003">
        <v>0</v>
      </c>
      <c r="K1003" t="s">
        <v>1661</v>
      </c>
    </row>
    <row r="1004" spans="1:11" x14ac:dyDescent="0.2">
      <c r="A1004" t="s">
        <v>1356</v>
      </c>
      <c r="B1004" t="s">
        <v>1089</v>
      </c>
      <c r="D1004">
        <v>0</v>
      </c>
      <c r="E1004" s="80">
        <v>44651</v>
      </c>
      <c r="H1004">
        <f>Calc!$F$84</f>
        <v>0</v>
      </c>
      <c r="J1004">
        <v>0</v>
      </c>
      <c r="K1004" t="s">
        <v>1661</v>
      </c>
    </row>
    <row r="1005" spans="1:11" x14ac:dyDescent="0.2">
      <c r="A1005" t="s">
        <v>1356</v>
      </c>
      <c r="B1005" t="s">
        <v>1152</v>
      </c>
      <c r="D1005">
        <v>0</v>
      </c>
      <c r="E1005" s="80">
        <v>44651</v>
      </c>
      <c r="H1005">
        <f>Calc!$F$85</f>
        <v>0</v>
      </c>
      <c r="J1005">
        <v>0</v>
      </c>
      <c r="K1005" t="s">
        <v>1661</v>
      </c>
    </row>
    <row r="1006" spans="1:11" x14ac:dyDescent="0.2">
      <c r="A1006" t="s">
        <v>1356</v>
      </c>
      <c r="B1006" t="s">
        <v>2124</v>
      </c>
      <c r="D1006">
        <v>0</v>
      </c>
      <c r="E1006" s="80">
        <v>44651</v>
      </c>
      <c r="H1006">
        <f>Calc!$F$86</f>
        <v>0</v>
      </c>
      <c r="J1006">
        <v>0</v>
      </c>
      <c r="K1006" t="s">
        <v>1661</v>
      </c>
    </row>
    <row r="1007" spans="1:11" x14ac:dyDescent="0.2">
      <c r="A1007" t="s">
        <v>1356</v>
      </c>
      <c r="B1007" t="s">
        <v>364</v>
      </c>
      <c r="D1007">
        <v>0</v>
      </c>
      <c r="E1007" s="80">
        <v>44651</v>
      </c>
      <c r="H1007">
        <f>Calc!$F$87</f>
        <v>0</v>
      </c>
      <c r="J1007">
        <v>0</v>
      </c>
      <c r="K1007" t="s">
        <v>1661</v>
      </c>
    </row>
    <row r="1008" spans="1:11" x14ac:dyDescent="0.2">
      <c r="A1008" t="s">
        <v>1356</v>
      </c>
      <c r="B1008" t="s">
        <v>365</v>
      </c>
      <c r="D1008">
        <v>0</v>
      </c>
      <c r="E1008" s="80">
        <v>44651</v>
      </c>
      <c r="H1008">
        <f>Calc!$F$88</f>
        <v>0</v>
      </c>
      <c r="J1008">
        <v>0</v>
      </c>
      <c r="K1008" t="s">
        <v>1661</v>
      </c>
    </row>
    <row r="1009" spans="1:11" x14ac:dyDescent="0.2">
      <c r="A1009" t="s">
        <v>2690</v>
      </c>
      <c r="B1009" t="s">
        <v>1096</v>
      </c>
      <c r="D1009">
        <v>0</v>
      </c>
      <c r="E1009" s="80">
        <v>44651</v>
      </c>
      <c r="H1009">
        <f>Calc!$F$101</f>
        <v>0</v>
      </c>
      <c r="J1009">
        <v>0</v>
      </c>
      <c r="K1009" t="s">
        <v>841</v>
      </c>
    </row>
    <row r="1010" spans="1:11" x14ac:dyDescent="0.2">
      <c r="A1010" t="s">
        <v>2690</v>
      </c>
      <c r="B1010" t="s">
        <v>891</v>
      </c>
      <c r="D1010">
        <v>0</v>
      </c>
      <c r="E1010" s="80">
        <v>44651</v>
      </c>
      <c r="H1010">
        <f>Calc!$F$102</f>
        <v>0</v>
      </c>
      <c r="J1010">
        <v>0</v>
      </c>
      <c r="K1010" t="s">
        <v>841</v>
      </c>
    </row>
    <row r="1011" spans="1:11" x14ac:dyDescent="0.2">
      <c r="A1011" t="s">
        <v>2690</v>
      </c>
      <c r="B1011" t="s">
        <v>541</v>
      </c>
      <c r="D1011">
        <v>0</v>
      </c>
      <c r="E1011" s="80">
        <v>44651</v>
      </c>
      <c r="H1011">
        <f>Calc!$F$103</f>
        <v>0</v>
      </c>
      <c r="J1011">
        <v>0</v>
      </c>
      <c r="K1011" t="s">
        <v>841</v>
      </c>
    </row>
    <row r="1012" spans="1:11" x14ac:dyDescent="0.2">
      <c r="A1012" t="s">
        <v>2690</v>
      </c>
      <c r="B1012" t="s">
        <v>1089</v>
      </c>
      <c r="D1012">
        <v>0</v>
      </c>
      <c r="E1012" s="80">
        <v>44651</v>
      </c>
      <c r="H1012">
        <f>Calc!$F$104</f>
        <v>0</v>
      </c>
      <c r="J1012">
        <v>0</v>
      </c>
      <c r="K1012" t="s">
        <v>841</v>
      </c>
    </row>
    <row r="1013" spans="1:11" x14ac:dyDescent="0.2">
      <c r="A1013" t="s">
        <v>2690</v>
      </c>
      <c r="B1013" t="s">
        <v>1152</v>
      </c>
      <c r="D1013">
        <v>0</v>
      </c>
      <c r="E1013" s="80">
        <v>44651</v>
      </c>
      <c r="H1013">
        <f>Calc!$F$105</f>
        <v>0</v>
      </c>
      <c r="J1013">
        <v>0</v>
      </c>
      <c r="K1013" t="s">
        <v>841</v>
      </c>
    </row>
    <row r="1014" spans="1:11" x14ac:dyDescent="0.2">
      <c r="A1014" t="s">
        <v>2690</v>
      </c>
      <c r="B1014" t="s">
        <v>2124</v>
      </c>
      <c r="D1014">
        <v>0</v>
      </c>
      <c r="E1014" s="80">
        <v>44651</v>
      </c>
      <c r="H1014">
        <f>Calc!$F$106</f>
        <v>0</v>
      </c>
      <c r="J1014">
        <v>0</v>
      </c>
      <c r="K1014" t="s">
        <v>841</v>
      </c>
    </row>
    <row r="1015" spans="1:11" x14ac:dyDescent="0.2">
      <c r="A1015" t="s">
        <v>2690</v>
      </c>
      <c r="B1015" t="s">
        <v>364</v>
      </c>
      <c r="D1015">
        <v>0</v>
      </c>
      <c r="E1015" s="80">
        <v>44651</v>
      </c>
      <c r="H1015">
        <f>Calc!$F$107</f>
        <v>0</v>
      </c>
      <c r="J1015">
        <v>0</v>
      </c>
      <c r="K1015" t="s">
        <v>841</v>
      </c>
    </row>
    <row r="1016" spans="1:11" x14ac:dyDescent="0.2">
      <c r="A1016" t="s">
        <v>2690</v>
      </c>
      <c r="B1016" t="s">
        <v>365</v>
      </c>
      <c r="D1016">
        <v>0</v>
      </c>
      <c r="E1016" s="80">
        <v>44651</v>
      </c>
      <c r="H1016">
        <f>Calc!$F$108</f>
        <v>0</v>
      </c>
      <c r="J1016">
        <v>0</v>
      </c>
      <c r="K1016" t="s">
        <v>841</v>
      </c>
    </row>
    <row r="1017" spans="1:11" x14ac:dyDescent="0.2">
      <c r="A1017" t="s">
        <v>2691</v>
      </c>
      <c r="B1017" t="s">
        <v>1096</v>
      </c>
      <c r="D1017">
        <v>0</v>
      </c>
      <c r="E1017" s="80">
        <v>44651</v>
      </c>
      <c r="H1017">
        <f>Calc!$F$121</f>
        <v>0</v>
      </c>
      <c r="J1017">
        <v>0</v>
      </c>
      <c r="K1017" t="s">
        <v>2592</v>
      </c>
    </row>
    <row r="1018" spans="1:11" x14ac:dyDescent="0.2">
      <c r="A1018" t="s">
        <v>2691</v>
      </c>
      <c r="B1018" t="s">
        <v>891</v>
      </c>
      <c r="D1018">
        <v>0</v>
      </c>
      <c r="E1018" s="80">
        <v>44651</v>
      </c>
      <c r="H1018">
        <f>Calc!$F$122</f>
        <v>0</v>
      </c>
      <c r="J1018">
        <v>0</v>
      </c>
      <c r="K1018" t="s">
        <v>2592</v>
      </c>
    </row>
    <row r="1019" spans="1:11" x14ac:dyDescent="0.2">
      <c r="A1019" t="s">
        <v>2691</v>
      </c>
      <c r="B1019" t="s">
        <v>541</v>
      </c>
      <c r="D1019">
        <v>0</v>
      </c>
      <c r="E1019" s="80">
        <v>44651</v>
      </c>
      <c r="H1019">
        <f>Calc!$F$123</f>
        <v>0</v>
      </c>
      <c r="J1019">
        <v>0</v>
      </c>
      <c r="K1019" t="s">
        <v>2592</v>
      </c>
    </row>
    <row r="1020" spans="1:11" x14ac:dyDescent="0.2">
      <c r="A1020" t="s">
        <v>2691</v>
      </c>
      <c r="B1020" t="s">
        <v>1089</v>
      </c>
      <c r="D1020">
        <v>0</v>
      </c>
      <c r="E1020" s="80">
        <v>44651</v>
      </c>
      <c r="H1020">
        <f>Calc!$F$124</f>
        <v>0</v>
      </c>
      <c r="J1020">
        <v>0</v>
      </c>
      <c r="K1020" t="s">
        <v>2592</v>
      </c>
    </row>
    <row r="1021" spans="1:11" x14ac:dyDescent="0.2">
      <c r="A1021" t="s">
        <v>2691</v>
      </c>
      <c r="B1021" t="s">
        <v>1152</v>
      </c>
      <c r="D1021">
        <v>0</v>
      </c>
      <c r="E1021" s="80">
        <v>44651</v>
      </c>
      <c r="H1021">
        <f>Calc!$F$125</f>
        <v>0</v>
      </c>
      <c r="J1021">
        <v>0</v>
      </c>
      <c r="K1021" t="s">
        <v>2592</v>
      </c>
    </row>
    <row r="1022" spans="1:11" x14ac:dyDescent="0.2">
      <c r="A1022" t="s">
        <v>2691</v>
      </c>
      <c r="B1022" t="s">
        <v>2124</v>
      </c>
      <c r="D1022">
        <v>0</v>
      </c>
      <c r="E1022" s="80">
        <v>44651</v>
      </c>
      <c r="H1022">
        <f>Calc!$F$126</f>
        <v>0</v>
      </c>
      <c r="J1022">
        <v>0</v>
      </c>
      <c r="K1022" t="s">
        <v>2592</v>
      </c>
    </row>
    <row r="1023" spans="1:11" x14ac:dyDescent="0.2">
      <c r="A1023" t="s">
        <v>2691</v>
      </c>
      <c r="B1023" t="s">
        <v>364</v>
      </c>
      <c r="D1023">
        <v>0</v>
      </c>
      <c r="E1023" s="80">
        <v>44651</v>
      </c>
      <c r="H1023">
        <f>Calc!$F$127</f>
        <v>0</v>
      </c>
      <c r="J1023">
        <v>0</v>
      </c>
      <c r="K1023" t="s">
        <v>2592</v>
      </c>
    </row>
    <row r="1024" spans="1:11" x14ac:dyDescent="0.2">
      <c r="A1024" t="s">
        <v>2691</v>
      </c>
      <c r="B1024" t="s">
        <v>365</v>
      </c>
      <c r="D1024">
        <v>0</v>
      </c>
      <c r="E1024" s="80">
        <v>44651</v>
      </c>
      <c r="H1024">
        <f>Calc!$F$128</f>
        <v>0</v>
      </c>
      <c r="J1024">
        <v>0</v>
      </c>
      <c r="K1024" t="s">
        <v>2592</v>
      </c>
    </row>
    <row r="1025" spans="1:11" x14ac:dyDescent="0.2">
      <c r="A1025" t="s">
        <v>392</v>
      </c>
      <c r="B1025" t="s">
        <v>1096</v>
      </c>
      <c r="D1025">
        <v>0</v>
      </c>
      <c r="E1025" s="80">
        <v>44651</v>
      </c>
      <c r="H1025">
        <f>Calc!$F$141</f>
        <v>0</v>
      </c>
      <c r="J1025">
        <v>0</v>
      </c>
      <c r="K1025" t="s">
        <v>1455</v>
      </c>
    </row>
    <row r="1026" spans="1:11" x14ac:dyDescent="0.2">
      <c r="A1026" t="s">
        <v>392</v>
      </c>
      <c r="B1026" t="s">
        <v>891</v>
      </c>
      <c r="D1026">
        <v>0</v>
      </c>
      <c r="E1026" s="80">
        <v>44651</v>
      </c>
      <c r="H1026">
        <f>Calc!$F$142</f>
        <v>0</v>
      </c>
      <c r="J1026">
        <v>0</v>
      </c>
      <c r="K1026" t="s">
        <v>1455</v>
      </c>
    </row>
    <row r="1027" spans="1:11" x14ac:dyDescent="0.2">
      <c r="A1027" t="s">
        <v>392</v>
      </c>
      <c r="B1027" t="s">
        <v>541</v>
      </c>
      <c r="D1027">
        <v>0</v>
      </c>
      <c r="E1027" s="80">
        <v>44651</v>
      </c>
      <c r="H1027">
        <f>Calc!$F$143</f>
        <v>0</v>
      </c>
      <c r="J1027">
        <v>0</v>
      </c>
      <c r="K1027" t="s">
        <v>1455</v>
      </c>
    </row>
    <row r="1028" spans="1:11" x14ac:dyDescent="0.2">
      <c r="A1028" t="s">
        <v>392</v>
      </c>
      <c r="B1028" t="s">
        <v>1089</v>
      </c>
      <c r="D1028">
        <v>0</v>
      </c>
      <c r="E1028" s="80">
        <v>44651</v>
      </c>
      <c r="H1028">
        <f>Calc!$F$144</f>
        <v>0</v>
      </c>
      <c r="J1028">
        <v>0</v>
      </c>
      <c r="K1028" t="s">
        <v>1455</v>
      </c>
    </row>
    <row r="1029" spans="1:11" x14ac:dyDescent="0.2">
      <c r="A1029" t="s">
        <v>392</v>
      </c>
      <c r="B1029" t="s">
        <v>1152</v>
      </c>
      <c r="D1029">
        <v>0</v>
      </c>
      <c r="E1029" s="80">
        <v>44651</v>
      </c>
      <c r="H1029">
        <f>Calc!$F$145</f>
        <v>0</v>
      </c>
      <c r="J1029">
        <v>0</v>
      </c>
      <c r="K1029" t="s">
        <v>1455</v>
      </c>
    </row>
    <row r="1030" spans="1:11" x14ac:dyDescent="0.2">
      <c r="A1030" t="s">
        <v>392</v>
      </c>
      <c r="B1030" t="s">
        <v>2124</v>
      </c>
      <c r="D1030">
        <v>0</v>
      </c>
      <c r="E1030" s="80">
        <v>44651</v>
      </c>
      <c r="H1030">
        <f>Calc!$F$146</f>
        <v>0</v>
      </c>
      <c r="J1030">
        <v>0</v>
      </c>
      <c r="K1030" t="s">
        <v>1455</v>
      </c>
    </row>
    <row r="1031" spans="1:11" x14ac:dyDescent="0.2">
      <c r="A1031" t="s">
        <v>392</v>
      </c>
      <c r="B1031" t="s">
        <v>364</v>
      </c>
      <c r="D1031">
        <v>0</v>
      </c>
      <c r="E1031" s="80">
        <v>44651</v>
      </c>
      <c r="H1031">
        <f>Calc!$F$147</f>
        <v>0</v>
      </c>
      <c r="J1031">
        <v>0</v>
      </c>
      <c r="K1031" t="s">
        <v>1455</v>
      </c>
    </row>
    <row r="1032" spans="1:11" x14ac:dyDescent="0.2">
      <c r="A1032" t="s">
        <v>392</v>
      </c>
      <c r="B1032" t="s">
        <v>365</v>
      </c>
      <c r="D1032">
        <v>0</v>
      </c>
      <c r="E1032" s="80">
        <v>44651</v>
      </c>
      <c r="H1032">
        <f>Calc!$F$148</f>
        <v>0</v>
      </c>
      <c r="J1032">
        <v>0</v>
      </c>
      <c r="K1032" t="s">
        <v>1455</v>
      </c>
    </row>
    <row r="1033" spans="1:11" x14ac:dyDescent="0.2">
      <c r="A1033" t="s">
        <v>393</v>
      </c>
      <c r="B1033" t="s">
        <v>1096</v>
      </c>
      <c r="D1033">
        <v>0</v>
      </c>
      <c r="E1033" s="80">
        <v>44651</v>
      </c>
      <c r="H1033">
        <f>Calc!$F$161</f>
        <v>0</v>
      </c>
      <c r="J1033">
        <v>0</v>
      </c>
      <c r="K1033" t="s">
        <v>1255</v>
      </c>
    </row>
    <row r="1034" spans="1:11" x14ac:dyDescent="0.2">
      <c r="A1034" t="s">
        <v>393</v>
      </c>
      <c r="B1034" t="s">
        <v>891</v>
      </c>
      <c r="D1034">
        <v>0</v>
      </c>
      <c r="E1034" s="80">
        <v>44651</v>
      </c>
      <c r="H1034">
        <f>Calc!$F$162</f>
        <v>0</v>
      </c>
      <c r="J1034">
        <v>0</v>
      </c>
      <c r="K1034" t="s">
        <v>1255</v>
      </c>
    </row>
    <row r="1035" spans="1:11" x14ac:dyDescent="0.2">
      <c r="A1035" t="s">
        <v>393</v>
      </c>
      <c r="B1035" t="s">
        <v>541</v>
      </c>
      <c r="D1035">
        <v>0</v>
      </c>
      <c r="E1035" s="80">
        <v>44651</v>
      </c>
      <c r="H1035">
        <f>Calc!$F$163</f>
        <v>0</v>
      </c>
      <c r="J1035">
        <v>0</v>
      </c>
      <c r="K1035" t="s">
        <v>1255</v>
      </c>
    </row>
    <row r="1036" spans="1:11" x14ac:dyDescent="0.2">
      <c r="A1036" t="s">
        <v>393</v>
      </c>
      <c r="B1036" t="s">
        <v>1089</v>
      </c>
      <c r="D1036">
        <v>0</v>
      </c>
      <c r="E1036" s="80">
        <v>44651</v>
      </c>
      <c r="H1036">
        <f>Calc!$F$164</f>
        <v>0</v>
      </c>
      <c r="J1036">
        <v>0</v>
      </c>
      <c r="K1036" t="s">
        <v>1255</v>
      </c>
    </row>
    <row r="1037" spans="1:11" x14ac:dyDescent="0.2">
      <c r="A1037" t="s">
        <v>393</v>
      </c>
      <c r="B1037" t="s">
        <v>1152</v>
      </c>
      <c r="D1037">
        <v>0</v>
      </c>
      <c r="E1037" s="80">
        <v>44651</v>
      </c>
      <c r="H1037">
        <f>Calc!$F$165</f>
        <v>0</v>
      </c>
      <c r="J1037">
        <v>0</v>
      </c>
      <c r="K1037" t="s">
        <v>1255</v>
      </c>
    </row>
    <row r="1038" spans="1:11" x14ac:dyDescent="0.2">
      <c r="A1038" t="s">
        <v>393</v>
      </c>
      <c r="B1038" t="s">
        <v>2124</v>
      </c>
      <c r="D1038">
        <v>0</v>
      </c>
      <c r="E1038" s="80">
        <v>44651</v>
      </c>
      <c r="H1038">
        <f>Calc!$F$166</f>
        <v>0</v>
      </c>
      <c r="J1038">
        <v>0</v>
      </c>
      <c r="K1038" t="s">
        <v>1255</v>
      </c>
    </row>
    <row r="1039" spans="1:11" x14ac:dyDescent="0.2">
      <c r="A1039" t="s">
        <v>393</v>
      </c>
      <c r="B1039" t="s">
        <v>364</v>
      </c>
      <c r="D1039">
        <v>0</v>
      </c>
      <c r="E1039" s="80">
        <v>44651</v>
      </c>
      <c r="H1039">
        <f>Calc!$F$167</f>
        <v>0</v>
      </c>
      <c r="J1039">
        <v>0</v>
      </c>
      <c r="K1039" t="s">
        <v>1255</v>
      </c>
    </row>
    <row r="1040" spans="1:11" x14ac:dyDescent="0.2">
      <c r="A1040" t="s">
        <v>393</v>
      </c>
      <c r="B1040" t="s">
        <v>365</v>
      </c>
      <c r="D1040">
        <v>0</v>
      </c>
      <c r="E1040" s="80">
        <v>44651</v>
      </c>
      <c r="H1040">
        <f>Calc!$F$168</f>
        <v>0</v>
      </c>
      <c r="J1040">
        <v>0</v>
      </c>
      <c r="K1040" t="s">
        <v>1255</v>
      </c>
    </row>
    <row r="1041" spans="1:11" x14ac:dyDescent="0.2">
      <c r="A1041" t="s">
        <v>936</v>
      </c>
      <c r="B1041" t="s">
        <v>1096</v>
      </c>
      <c r="D1041">
        <v>0</v>
      </c>
      <c r="E1041" s="80">
        <v>44651</v>
      </c>
      <c r="H1041">
        <f>Calc!$F$181</f>
        <v>0</v>
      </c>
      <c r="J1041">
        <v>0</v>
      </c>
      <c r="K1041" t="s">
        <v>2397</v>
      </c>
    </row>
    <row r="1042" spans="1:11" x14ac:dyDescent="0.2">
      <c r="A1042" t="s">
        <v>936</v>
      </c>
      <c r="B1042" t="s">
        <v>891</v>
      </c>
      <c r="D1042">
        <v>0</v>
      </c>
      <c r="E1042" s="80">
        <v>44651</v>
      </c>
      <c r="H1042">
        <f>Calc!$F$182</f>
        <v>0</v>
      </c>
      <c r="J1042">
        <v>0</v>
      </c>
      <c r="K1042" t="s">
        <v>2397</v>
      </c>
    </row>
    <row r="1043" spans="1:11" x14ac:dyDescent="0.2">
      <c r="A1043" t="s">
        <v>936</v>
      </c>
      <c r="B1043" t="s">
        <v>541</v>
      </c>
      <c r="D1043">
        <v>0</v>
      </c>
      <c r="E1043" s="80">
        <v>44651</v>
      </c>
      <c r="H1043">
        <f>Calc!$F$183</f>
        <v>0</v>
      </c>
      <c r="J1043">
        <v>0</v>
      </c>
      <c r="K1043" t="s">
        <v>2397</v>
      </c>
    </row>
    <row r="1044" spans="1:11" x14ac:dyDescent="0.2">
      <c r="A1044" t="s">
        <v>936</v>
      </c>
      <c r="B1044" t="s">
        <v>1089</v>
      </c>
      <c r="D1044">
        <v>0</v>
      </c>
      <c r="E1044" s="80">
        <v>44651</v>
      </c>
      <c r="H1044">
        <f>Calc!$F$184</f>
        <v>0</v>
      </c>
      <c r="J1044">
        <v>0</v>
      </c>
      <c r="K1044" t="s">
        <v>2397</v>
      </c>
    </row>
    <row r="1045" spans="1:11" x14ac:dyDescent="0.2">
      <c r="A1045" t="s">
        <v>936</v>
      </c>
      <c r="B1045" t="s">
        <v>1152</v>
      </c>
      <c r="D1045">
        <v>0</v>
      </c>
      <c r="E1045" s="80">
        <v>44651</v>
      </c>
      <c r="H1045">
        <f>Calc!$F$185</f>
        <v>0</v>
      </c>
      <c r="J1045">
        <v>0</v>
      </c>
      <c r="K1045" t="s">
        <v>2397</v>
      </c>
    </row>
    <row r="1046" spans="1:11" x14ac:dyDescent="0.2">
      <c r="A1046" t="s">
        <v>936</v>
      </c>
      <c r="B1046" t="s">
        <v>2124</v>
      </c>
      <c r="D1046">
        <v>0</v>
      </c>
      <c r="E1046" s="80">
        <v>44651</v>
      </c>
      <c r="H1046">
        <f>Calc!$F$186</f>
        <v>0</v>
      </c>
      <c r="J1046">
        <v>0</v>
      </c>
      <c r="K1046" t="s">
        <v>2397</v>
      </c>
    </row>
    <row r="1047" spans="1:11" x14ac:dyDescent="0.2">
      <c r="A1047" t="s">
        <v>936</v>
      </c>
      <c r="B1047" t="s">
        <v>364</v>
      </c>
      <c r="D1047">
        <v>0</v>
      </c>
      <c r="E1047" s="80">
        <v>44651</v>
      </c>
      <c r="H1047">
        <f>Calc!$F$187</f>
        <v>0</v>
      </c>
      <c r="J1047">
        <v>0</v>
      </c>
      <c r="K1047" t="s">
        <v>2397</v>
      </c>
    </row>
    <row r="1048" spans="1:11" x14ac:dyDescent="0.2">
      <c r="A1048" t="s">
        <v>936</v>
      </c>
      <c r="B1048" t="s">
        <v>365</v>
      </c>
      <c r="D1048">
        <v>0</v>
      </c>
      <c r="E1048" s="80">
        <v>44651</v>
      </c>
      <c r="H1048">
        <f>Calc!$F$188</f>
        <v>0</v>
      </c>
      <c r="J1048">
        <v>0</v>
      </c>
      <c r="K1048" t="s">
        <v>2397</v>
      </c>
    </row>
    <row r="1049" spans="1:11" x14ac:dyDescent="0.2">
      <c r="A1049" t="s">
        <v>1746</v>
      </c>
      <c r="B1049" t="s">
        <v>1096</v>
      </c>
      <c r="D1049">
        <v>0</v>
      </c>
      <c r="E1049" s="80">
        <v>44651</v>
      </c>
      <c r="H1049">
        <f>Calc!$F$201</f>
        <v>0</v>
      </c>
      <c r="J1049">
        <v>0</v>
      </c>
      <c r="K1049" t="s">
        <v>1850</v>
      </c>
    </row>
    <row r="1050" spans="1:11" x14ac:dyDescent="0.2">
      <c r="A1050" t="s">
        <v>1746</v>
      </c>
      <c r="B1050" t="s">
        <v>891</v>
      </c>
      <c r="D1050">
        <v>0</v>
      </c>
      <c r="E1050" s="80">
        <v>44651</v>
      </c>
      <c r="H1050">
        <f>Calc!$F$202</f>
        <v>0</v>
      </c>
      <c r="J1050">
        <v>0</v>
      </c>
      <c r="K1050" t="s">
        <v>1850</v>
      </c>
    </row>
    <row r="1051" spans="1:11" x14ac:dyDescent="0.2">
      <c r="A1051" t="s">
        <v>1746</v>
      </c>
      <c r="B1051" t="s">
        <v>541</v>
      </c>
      <c r="D1051">
        <v>0</v>
      </c>
      <c r="E1051" s="80">
        <v>44651</v>
      </c>
      <c r="H1051">
        <f>Calc!$F$203</f>
        <v>0</v>
      </c>
      <c r="J1051">
        <v>0</v>
      </c>
      <c r="K1051" t="s">
        <v>1850</v>
      </c>
    </row>
    <row r="1052" spans="1:11" x14ac:dyDescent="0.2">
      <c r="A1052" t="s">
        <v>1746</v>
      </c>
      <c r="B1052" t="s">
        <v>1089</v>
      </c>
      <c r="D1052">
        <v>0</v>
      </c>
      <c r="E1052" s="80">
        <v>44651</v>
      </c>
      <c r="H1052">
        <f>Calc!$F$204</f>
        <v>0</v>
      </c>
      <c r="J1052">
        <v>0</v>
      </c>
      <c r="K1052" t="s">
        <v>1850</v>
      </c>
    </row>
    <row r="1053" spans="1:11" x14ac:dyDescent="0.2">
      <c r="A1053" t="s">
        <v>1746</v>
      </c>
      <c r="B1053" t="s">
        <v>1152</v>
      </c>
      <c r="D1053">
        <v>0</v>
      </c>
      <c r="E1053" s="80">
        <v>44651</v>
      </c>
      <c r="H1053">
        <f>Calc!$F$205</f>
        <v>0</v>
      </c>
      <c r="J1053">
        <v>0</v>
      </c>
      <c r="K1053" t="s">
        <v>1850</v>
      </c>
    </row>
    <row r="1054" spans="1:11" x14ac:dyDescent="0.2">
      <c r="A1054" t="s">
        <v>1746</v>
      </c>
      <c r="B1054" t="s">
        <v>2124</v>
      </c>
      <c r="D1054">
        <v>0</v>
      </c>
      <c r="E1054" s="80">
        <v>44651</v>
      </c>
      <c r="H1054">
        <f>Calc!$F$206</f>
        <v>0</v>
      </c>
      <c r="J1054">
        <v>0</v>
      </c>
      <c r="K1054" t="s">
        <v>1850</v>
      </c>
    </row>
    <row r="1055" spans="1:11" x14ac:dyDescent="0.2">
      <c r="A1055" t="s">
        <v>1746</v>
      </c>
      <c r="B1055" t="s">
        <v>364</v>
      </c>
      <c r="D1055">
        <v>0</v>
      </c>
      <c r="E1055" s="80">
        <v>44651</v>
      </c>
      <c r="H1055">
        <f>Calc!$F$207</f>
        <v>0</v>
      </c>
      <c r="J1055">
        <v>0</v>
      </c>
      <c r="K1055" t="s">
        <v>1850</v>
      </c>
    </row>
    <row r="1056" spans="1:11" x14ac:dyDescent="0.2">
      <c r="A1056" t="s">
        <v>1746</v>
      </c>
      <c r="B1056" t="s">
        <v>365</v>
      </c>
      <c r="D1056">
        <v>0</v>
      </c>
      <c r="E1056" s="80">
        <v>44651</v>
      </c>
      <c r="H1056">
        <f>Calc!$F$208</f>
        <v>0</v>
      </c>
      <c r="J1056">
        <v>0</v>
      </c>
      <c r="K1056" t="s">
        <v>1850</v>
      </c>
    </row>
    <row r="1057" spans="1:11" x14ac:dyDescent="0.2">
      <c r="A1057" t="s">
        <v>2692</v>
      </c>
      <c r="B1057" t="s">
        <v>1096</v>
      </c>
      <c r="D1057">
        <v>0</v>
      </c>
      <c r="E1057" s="80">
        <v>44651</v>
      </c>
      <c r="H1057">
        <f>Calc!$F$221</f>
        <v>0</v>
      </c>
      <c r="J1057">
        <v>0</v>
      </c>
      <c r="K1057" t="s">
        <v>2207</v>
      </c>
    </row>
    <row r="1058" spans="1:11" x14ac:dyDescent="0.2">
      <c r="A1058" t="s">
        <v>2692</v>
      </c>
      <c r="B1058" t="s">
        <v>891</v>
      </c>
      <c r="D1058">
        <v>0</v>
      </c>
      <c r="E1058" s="80">
        <v>44651</v>
      </c>
      <c r="H1058">
        <f>Calc!$F$222</f>
        <v>0</v>
      </c>
      <c r="J1058">
        <v>0</v>
      </c>
      <c r="K1058" t="s">
        <v>2207</v>
      </c>
    </row>
    <row r="1059" spans="1:11" x14ac:dyDescent="0.2">
      <c r="A1059" t="s">
        <v>2692</v>
      </c>
      <c r="B1059" t="s">
        <v>541</v>
      </c>
      <c r="D1059">
        <v>0</v>
      </c>
      <c r="E1059" s="80">
        <v>44651</v>
      </c>
      <c r="H1059">
        <f>Calc!$F$223</f>
        <v>0</v>
      </c>
      <c r="J1059">
        <v>0</v>
      </c>
      <c r="K1059" t="s">
        <v>2207</v>
      </c>
    </row>
    <row r="1060" spans="1:11" x14ac:dyDescent="0.2">
      <c r="A1060" t="s">
        <v>2692</v>
      </c>
      <c r="B1060" t="s">
        <v>1089</v>
      </c>
      <c r="D1060">
        <v>0</v>
      </c>
      <c r="E1060" s="80">
        <v>44651</v>
      </c>
      <c r="H1060">
        <f>Calc!$F$224</f>
        <v>0</v>
      </c>
      <c r="J1060">
        <v>0</v>
      </c>
      <c r="K1060" t="s">
        <v>2207</v>
      </c>
    </row>
    <row r="1061" spans="1:11" x14ac:dyDescent="0.2">
      <c r="A1061" t="s">
        <v>2692</v>
      </c>
      <c r="B1061" t="s">
        <v>1152</v>
      </c>
      <c r="D1061">
        <v>0</v>
      </c>
      <c r="E1061" s="80">
        <v>44651</v>
      </c>
      <c r="H1061">
        <f>Calc!$F$225</f>
        <v>0</v>
      </c>
      <c r="J1061">
        <v>0</v>
      </c>
      <c r="K1061" t="s">
        <v>2207</v>
      </c>
    </row>
    <row r="1062" spans="1:11" x14ac:dyDescent="0.2">
      <c r="A1062" t="s">
        <v>2692</v>
      </c>
      <c r="B1062" t="s">
        <v>2124</v>
      </c>
      <c r="D1062">
        <v>0</v>
      </c>
      <c r="E1062" s="80">
        <v>44651</v>
      </c>
      <c r="H1062">
        <f>Calc!$F$226</f>
        <v>0</v>
      </c>
      <c r="J1062">
        <v>0</v>
      </c>
      <c r="K1062" t="s">
        <v>2207</v>
      </c>
    </row>
    <row r="1063" spans="1:11" x14ac:dyDescent="0.2">
      <c r="A1063" t="s">
        <v>2692</v>
      </c>
      <c r="B1063" t="s">
        <v>364</v>
      </c>
      <c r="D1063">
        <v>0</v>
      </c>
      <c r="E1063" s="80">
        <v>44651</v>
      </c>
      <c r="H1063">
        <f>Calc!$F$227</f>
        <v>0</v>
      </c>
      <c r="J1063">
        <v>0</v>
      </c>
      <c r="K1063" t="s">
        <v>2207</v>
      </c>
    </row>
    <row r="1064" spans="1:11" x14ac:dyDescent="0.2">
      <c r="A1064" t="s">
        <v>2692</v>
      </c>
      <c r="B1064" t="s">
        <v>365</v>
      </c>
      <c r="D1064">
        <v>0</v>
      </c>
      <c r="E1064" s="80">
        <v>44651</v>
      </c>
      <c r="H1064">
        <f>Calc!$F$228</f>
        <v>0</v>
      </c>
      <c r="J1064">
        <v>0</v>
      </c>
      <c r="K1064" t="s">
        <v>2207</v>
      </c>
    </row>
    <row r="1065" spans="1:11" x14ac:dyDescent="0.2">
      <c r="A1065" t="s">
        <v>1747</v>
      </c>
      <c r="B1065" t="s">
        <v>1096</v>
      </c>
      <c r="D1065">
        <v>0</v>
      </c>
      <c r="E1065" s="80">
        <v>44651</v>
      </c>
      <c r="H1065">
        <f>Calc!$F$241</f>
        <v>0</v>
      </c>
      <c r="J1065">
        <v>0</v>
      </c>
      <c r="K1065" t="s">
        <v>2977</v>
      </c>
    </row>
    <row r="1066" spans="1:11" x14ac:dyDescent="0.2">
      <c r="A1066" t="s">
        <v>1747</v>
      </c>
      <c r="B1066" t="s">
        <v>891</v>
      </c>
      <c r="D1066">
        <v>0</v>
      </c>
      <c r="E1066" s="80">
        <v>44651</v>
      </c>
      <c r="H1066">
        <f>Calc!$F$242</f>
        <v>0</v>
      </c>
      <c r="J1066">
        <v>0</v>
      </c>
      <c r="K1066" t="s">
        <v>2977</v>
      </c>
    </row>
    <row r="1067" spans="1:11" x14ac:dyDescent="0.2">
      <c r="A1067" t="s">
        <v>1747</v>
      </c>
      <c r="B1067" t="s">
        <v>541</v>
      </c>
      <c r="D1067">
        <v>0</v>
      </c>
      <c r="E1067" s="80">
        <v>44651</v>
      </c>
      <c r="H1067">
        <f>Calc!$F$243</f>
        <v>0</v>
      </c>
      <c r="J1067">
        <v>0</v>
      </c>
      <c r="K1067" t="s">
        <v>2977</v>
      </c>
    </row>
    <row r="1068" spans="1:11" x14ac:dyDescent="0.2">
      <c r="A1068" t="s">
        <v>1747</v>
      </c>
      <c r="B1068" t="s">
        <v>1089</v>
      </c>
      <c r="D1068">
        <v>0</v>
      </c>
      <c r="E1068" s="80">
        <v>44651</v>
      </c>
      <c r="H1068">
        <f>Calc!$F$244</f>
        <v>0</v>
      </c>
      <c r="J1068">
        <v>0</v>
      </c>
      <c r="K1068" t="s">
        <v>2977</v>
      </c>
    </row>
    <row r="1069" spans="1:11" x14ac:dyDescent="0.2">
      <c r="A1069" t="s">
        <v>1747</v>
      </c>
      <c r="B1069" t="s">
        <v>1152</v>
      </c>
      <c r="D1069">
        <v>0</v>
      </c>
      <c r="E1069" s="80">
        <v>44651</v>
      </c>
      <c r="H1069">
        <f>Calc!$F$245</f>
        <v>0</v>
      </c>
      <c r="J1069">
        <v>0</v>
      </c>
      <c r="K1069" t="s">
        <v>2977</v>
      </c>
    </row>
    <row r="1070" spans="1:11" x14ac:dyDescent="0.2">
      <c r="A1070" t="s">
        <v>1747</v>
      </c>
      <c r="B1070" t="s">
        <v>2124</v>
      </c>
      <c r="D1070">
        <v>0</v>
      </c>
      <c r="E1070" s="80">
        <v>44651</v>
      </c>
      <c r="H1070">
        <f>Calc!$F$246</f>
        <v>0</v>
      </c>
      <c r="J1070">
        <v>0</v>
      </c>
      <c r="K1070" t="s">
        <v>2977</v>
      </c>
    </row>
    <row r="1071" spans="1:11" x14ac:dyDescent="0.2">
      <c r="A1071" t="s">
        <v>1747</v>
      </c>
      <c r="B1071" t="s">
        <v>364</v>
      </c>
      <c r="D1071">
        <v>0</v>
      </c>
      <c r="E1071" s="80">
        <v>44651</v>
      </c>
      <c r="H1071">
        <f>Calc!$F$247</f>
        <v>0</v>
      </c>
      <c r="J1071">
        <v>0</v>
      </c>
      <c r="K1071" t="s">
        <v>2977</v>
      </c>
    </row>
    <row r="1072" spans="1:11" x14ac:dyDescent="0.2">
      <c r="A1072" t="s">
        <v>1747</v>
      </c>
      <c r="B1072" t="s">
        <v>365</v>
      </c>
      <c r="D1072">
        <v>0</v>
      </c>
      <c r="E1072" s="80">
        <v>44651</v>
      </c>
      <c r="H1072">
        <f>Calc!$F$248</f>
        <v>0</v>
      </c>
      <c r="J1072">
        <v>0</v>
      </c>
      <c r="K1072" t="s">
        <v>2977</v>
      </c>
    </row>
    <row r="1073" spans="1:11" x14ac:dyDescent="0.2">
      <c r="A1073" t="s">
        <v>2693</v>
      </c>
      <c r="B1073" t="s">
        <v>1096</v>
      </c>
      <c r="D1073">
        <v>0</v>
      </c>
      <c r="E1073" s="80">
        <v>44651</v>
      </c>
      <c r="H1073">
        <f>Calc!$F$261</f>
        <v>0</v>
      </c>
      <c r="J1073">
        <v>0</v>
      </c>
      <c r="K1073" t="s">
        <v>842</v>
      </c>
    </row>
    <row r="1074" spans="1:11" x14ac:dyDescent="0.2">
      <c r="A1074" t="s">
        <v>2693</v>
      </c>
      <c r="B1074" t="s">
        <v>891</v>
      </c>
      <c r="D1074">
        <v>0</v>
      </c>
      <c r="E1074" s="80">
        <v>44651</v>
      </c>
      <c r="H1074">
        <f>Calc!$F$262</f>
        <v>0</v>
      </c>
      <c r="J1074">
        <v>0</v>
      </c>
      <c r="K1074" t="s">
        <v>842</v>
      </c>
    </row>
    <row r="1075" spans="1:11" x14ac:dyDescent="0.2">
      <c r="A1075" t="s">
        <v>2693</v>
      </c>
      <c r="B1075" t="s">
        <v>541</v>
      </c>
      <c r="D1075">
        <v>0</v>
      </c>
      <c r="E1075" s="80">
        <v>44651</v>
      </c>
      <c r="H1075">
        <f>Calc!$F$263</f>
        <v>0</v>
      </c>
      <c r="J1075">
        <v>0</v>
      </c>
      <c r="K1075" t="s">
        <v>842</v>
      </c>
    </row>
    <row r="1076" spans="1:11" x14ac:dyDescent="0.2">
      <c r="A1076" t="s">
        <v>2693</v>
      </c>
      <c r="B1076" t="s">
        <v>1089</v>
      </c>
      <c r="D1076">
        <v>0</v>
      </c>
      <c r="E1076" s="80">
        <v>44651</v>
      </c>
      <c r="H1076">
        <f>Calc!$F$264</f>
        <v>0</v>
      </c>
      <c r="J1076">
        <v>0</v>
      </c>
      <c r="K1076" t="s">
        <v>842</v>
      </c>
    </row>
    <row r="1077" spans="1:11" x14ac:dyDescent="0.2">
      <c r="A1077" t="s">
        <v>2693</v>
      </c>
      <c r="B1077" t="s">
        <v>1152</v>
      </c>
      <c r="D1077">
        <v>0</v>
      </c>
      <c r="E1077" s="80">
        <v>44651</v>
      </c>
      <c r="H1077">
        <f>Calc!$F$265</f>
        <v>0</v>
      </c>
      <c r="J1077">
        <v>0</v>
      </c>
      <c r="K1077" t="s">
        <v>842</v>
      </c>
    </row>
    <row r="1078" spans="1:11" x14ac:dyDescent="0.2">
      <c r="A1078" t="s">
        <v>2693</v>
      </c>
      <c r="B1078" t="s">
        <v>2124</v>
      </c>
      <c r="D1078">
        <v>0</v>
      </c>
      <c r="E1078" s="80">
        <v>44651</v>
      </c>
      <c r="H1078">
        <f>Calc!$F$266</f>
        <v>0</v>
      </c>
      <c r="J1078">
        <v>0</v>
      </c>
      <c r="K1078" t="s">
        <v>842</v>
      </c>
    </row>
    <row r="1079" spans="1:11" x14ac:dyDescent="0.2">
      <c r="A1079" t="s">
        <v>2693</v>
      </c>
      <c r="B1079" t="s">
        <v>364</v>
      </c>
      <c r="D1079">
        <v>0</v>
      </c>
      <c r="E1079" s="80">
        <v>44651</v>
      </c>
      <c r="H1079">
        <f>Calc!$F$267</f>
        <v>0</v>
      </c>
      <c r="J1079">
        <v>0</v>
      </c>
      <c r="K1079" t="s">
        <v>842</v>
      </c>
    </row>
    <row r="1080" spans="1:11" x14ac:dyDescent="0.2">
      <c r="A1080" t="s">
        <v>2693</v>
      </c>
      <c r="B1080" t="s">
        <v>365</v>
      </c>
      <c r="D1080">
        <v>0</v>
      </c>
      <c r="E1080" s="80">
        <v>44651</v>
      </c>
      <c r="H1080">
        <f>Calc!$F$268</f>
        <v>0</v>
      </c>
      <c r="J1080">
        <v>0</v>
      </c>
      <c r="K1080" t="s">
        <v>842</v>
      </c>
    </row>
    <row r="1081" spans="1:11" x14ac:dyDescent="0.2">
      <c r="A1081" t="s">
        <v>45</v>
      </c>
      <c r="B1081" t="s">
        <v>1096</v>
      </c>
      <c r="D1081">
        <v>0</v>
      </c>
      <c r="E1081" s="80">
        <v>44651</v>
      </c>
      <c r="H1081">
        <f>Calc!$F$281</f>
        <v>0</v>
      </c>
      <c r="J1081">
        <v>0</v>
      </c>
      <c r="K1081" t="s">
        <v>2789</v>
      </c>
    </row>
    <row r="1082" spans="1:11" x14ac:dyDescent="0.2">
      <c r="A1082" t="s">
        <v>45</v>
      </c>
      <c r="B1082" t="s">
        <v>891</v>
      </c>
      <c r="D1082">
        <v>0</v>
      </c>
      <c r="E1082" s="80">
        <v>44651</v>
      </c>
      <c r="H1082">
        <f>Calc!$F$282</f>
        <v>0</v>
      </c>
      <c r="J1082">
        <v>0</v>
      </c>
      <c r="K1082" t="s">
        <v>2789</v>
      </c>
    </row>
    <row r="1083" spans="1:11" x14ac:dyDescent="0.2">
      <c r="A1083" t="s">
        <v>45</v>
      </c>
      <c r="B1083" t="s">
        <v>541</v>
      </c>
      <c r="D1083">
        <v>0</v>
      </c>
      <c r="E1083" s="80">
        <v>44651</v>
      </c>
      <c r="H1083">
        <f>Calc!$F$283</f>
        <v>0</v>
      </c>
      <c r="J1083">
        <v>0</v>
      </c>
      <c r="K1083" t="s">
        <v>2789</v>
      </c>
    </row>
    <row r="1084" spans="1:11" x14ac:dyDescent="0.2">
      <c r="A1084" t="s">
        <v>45</v>
      </c>
      <c r="B1084" t="s">
        <v>1089</v>
      </c>
      <c r="D1084">
        <v>0</v>
      </c>
      <c r="E1084" s="80">
        <v>44651</v>
      </c>
      <c r="H1084">
        <f>Calc!$F$284</f>
        <v>0</v>
      </c>
      <c r="J1084">
        <v>0</v>
      </c>
      <c r="K1084" t="s">
        <v>2789</v>
      </c>
    </row>
    <row r="1085" spans="1:11" x14ac:dyDescent="0.2">
      <c r="A1085" t="s">
        <v>45</v>
      </c>
      <c r="B1085" t="s">
        <v>1152</v>
      </c>
      <c r="D1085">
        <v>0</v>
      </c>
      <c r="E1085" s="80">
        <v>44651</v>
      </c>
      <c r="H1085">
        <f>Calc!$F$285</f>
        <v>0</v>
      </c>
      <c r="J1085">
        <v>0</v>
      </c>
      <c r="K1085" t="s">
        <v>2789</v>
      </c>
    </row>
    <row r="1086" spans="1:11" x14ac:dyDescent="0.2">
      <c r="A1086" t="s">
        <v>45</v>
      </c>
      <c r="B1086" t="s">
        <v>2124</v>
      </c>
      <c r="D1086">
        <v>0</v>
      </c>
      <c r="E1086" s="80">
        <v>44651</v>
      </c>
      <c r="H1086">
        <f>Calc!$F$286</f>
        <v>0</v>
      </c>
      <c r="J1086">
        <v>0</v>
      </c>
      <c r="K1086" t="s">
        <v>2789</v>
      </c>
    </row>
    <row r="1087" spans="1:11" x14ac:dyDescent="0.2">
      <c r="A1087" t="s">
        <v>45</v>
      </c>
      <c r="B1087" t="s">
        <v>364</v>
      </c>
      <c r="D1087">
        <v>0</v>
      </c>
      <c r="E1087" s="80">
        <v>44651</v>
      </c>
      <c r="H1087">
        <f>Calc!$F$287</f>
        <v>0</v>
      </c>
      <c r="J1087">
        <v>0</v>
      </c>
      <c r="K1087" t="s">
        <v>2789</v>
      </c>
    </row>
    <row r="1088" spans="1:11" x14ac:dyDescent="0.2">
      <c r="A1088" t="s">
        <v>45</v>
      </c>
      <c r="B1088" t="s">
        <v>365</v>
      </c>
      <c r="D1088">
        <v>0</v>
      </c>
      <c r="E1088" s="80">
        <v>44651</v>
      </c>
      <c r="H1088">
        <f>Calc!$F$288</f>
        <v>0</v>
      </c>
      <c r="J1088">
        <v>0</v>
      </c>
      <c r="K1088" t="s">
        <v>2789</v>
      </c>
    </row>
    <row r="1089" spans="1:11" x14ac:dyDescent="0.2">
      <c r="A1089" t="s">
        <v>1748</v>
      </c>
      <c r="B1089" t="s">
        <v>1096</v>
      </c>
      <c r="D1089">
        <v>0</v>
      </c>
      <c r="E1089" s="80">
        <v>44651</v>
      </c>
      <c r="H1089">
        <f>Calc!$F$301</f>
        <v>0</v>
      </c>
      <c r="J1089">
        <v>0</v>
      </c>
      <c r="K1089" t="s">
        <v>1662</v>
      </c>
    </row>
    <row r="1090" spans="1:11" x14ac:dyDescent="0.2">
      <c r="A1090" t="s">
        <v>1748</v>
      </c>
      <c r="B1090" t="s">
        <v>891</v>
      </c>
      <c r="D1090">
        <v>0</v>
      </c>
      <c r="E1090" s="80">
        <v>44651</v>
      </c>
      <c r="H1090">
        <f>Calc!$F$302</f>
        <v>0</v>
      </c>
      <c r="J1090">
        <v>0</v>
      </c>
      <c r="K1090" t="s">
        <v>1662</v>
      </c>
    </row>
    <row r="1091" spans="1:11" x14ac:dyDescent="0.2">
      <c r="A1091" t="s">
        <v>1748</v>
      </c>
      <c r="B1091" t="s">
        <v>541</v>
      </c>
      <c r="D1091">
        <v>0</v>
      </c>
      <c r="E1091" s="80">
        <v>44651</v>
      </c>
      <c r="H1091">
        <f>Calc!$F$303</f>
        <v>0</v>
      </c>
      <c r="J1091">
        <v>0</v>
      </c>
      <c r="K1091" t="s">
        <v>1662</v>
      </c>
    </row>
    <row r="1092" spans="1:11" x14ac:dyDescent="0.2">
      <c r="A1092" t="s">
        <v>1748</v>
      </c>
      <c r="B1092" t="s">
        <v>1089</v>
      </c>
      <c r="D1092">
        <v>0</v>
      </c>
      <c r="E1092" s="80">
        <v>44651</v>
      </c>
      <c r="H1092">
        <f>Calc!$F$304</f>
        <v>0</v>
      </c>
      <c r="J1092">
        <v>0</v>
      </c>
      <c r="K1092" t="s">
        <v>1662</v>
      </c>
    </row>
    <row r="1093" spans="1:11" x14ac:dyDescent="0.2">
      <c r="A1093" t="s">
        <v>1748</v>
      </c>
      <c r="B1093" t="s">
        <v>1152</v>
      </c>
      <c r="D1093">
        <v>0</v>
      </c>
      <c r="E1093" s="80">
        <v>44651</v>
      </c>
      <c r="H1093">
        <f>Calc!$F$305</f>
        <v>0</v>
      </c>
      <c r="J1093">
        <v>0</v>
      </c>
      <c r="K1093" t="s">
        <v>1662</v>
      </c>
    </row>
    <row r="1094" spans="1:11" x14ac:dyDescent="0.2">
      <c r="A1094" t="s">
        <v>1748</v>
      </c>
      <c r="B1094" t="s">
        <v>2124</v>
      </c>
      <c r="D1094">
        <v>0</v>
      </c>
      <c r="E1094" s="80">
        <v>44651</v>
      </c>
      <c r="H1094">
        <f>Calc!$F$306</f>
        <v>0</v>
      </c>
      <c r="J1094">
        <v>0</v>
      </c>
      <c r="K1094" t="s">
        <v>1662</v>
      </c>
    </row>
    <row r="1095" spans="1:11" x14ac:dyDescent="0.2">
      <c r="A1095" t="s">
        <v>1748</v>
      </c>
      <c r="B1095" t="s">
        <v>364</v>
      </c>
      <c r="D1095">
        <v>0</v>
      </c>
      <c r="E1095" s="80">
        <v>44651</v>
      </c>
      <c r="H1095">
        <f>Calc!$F$307</f>
        <v>0</v>
      </c>
      <c r="J1095">
        <v>0</v>
      </c>
      <c r="K1095" t="s">
        <v>1662</v>
      </c>
    </row>
    <row r="1096" spans="1:11" x14ac:dyDescent="0.2">
      <c r="A1096" t="s">
        <v>1748</v>
      </c>
      <c r="B1096" t="s">
        <v>365</v>
      </c>
      <c r="D1096">
        <v>0</v>
      </c>
      <c r="E1096" s="80">
        <v>44651</v>
      </c>
      <c r="H1096">
        <f>Calc!$F$308</f>
        <v>0</v>
      </c>
      <c r="J1096">
        <v>0</v>
      </c>
      <c r="K1096" t="s">
        <v>1662</v>
      </c>
    </row>
    <row r="1097" spans="1:11" x14ac:dyDescent="0.2">
      <c r="A1097" t="s">
        <v>3040</v>
      </c>
      <c r="B1097" t="s">
        <v>1096</v>
      </c>
      <c r="D1097">
        <v>0</v>
      </c>
      <c r="E1097" s="80">
        <v>44651</v>
      </c>
      <c r="H1097">
        <f>Calc!$F$321</f>
        <v>0</v>
      </c>
      <c r="J1097">
        <v>0</v>
      </c>
      <c r="K1097" t="s">
        <v>3086</v>
      </c>
    </row>
    <row r="1098" spans="1:11" x14ac:dyDescent="0.2">
      <c r="A1098" t="s">
        <v>3040</v>
      </c>
      <c r="B1098" t="s">
        <v>891</v>
      </c>
      <c r="D1098">
        <v>0</v>
      </c>
      <c r="E1098" s="80">
        <v>44651</v>
      </c>
      <c r="H1098">
        <f>Calc!$F$322</f>
        <v>0</v>
      </c>
      <c r="J1098">
        <v>0</v>
      </c>
      <c r="K1098" t="s">
        <v>3086</v>
      </c>
    </row>
    <row r="1099" spans="1:11" x14ac:dyDescent="0.2">
      <c r="A1099" t="s">
        <v>3040</v>
      </c>
      <c r="B1099" t="s">
        <v>541</v>
      </c>
      <c r="D1099">
        <v>0</v>
      </c>
      <c r="E1099" s="80">
        <v>44651</v>
      </c>
      <c r="H1099">
        <f>Calc!$F$323</f>
        <v>0</v>
      </c>
      <c r="J1099">
        <v>0</v>
      </c>
      <c r="K1099" t="s">
        <v>3086</v>
      </c>
    </row>
    <row r="1100" spans="1:11" x14ac:dyDescent="0.2">
      <c r="A1100" t="s">
        <v>3040</v>
      </c>
      <c r="B1100" t="s">
        <v>1089</v>
      </c>
      <c r="D1100">
        <v>0</v>
      </c>
      <c r="E1100" s="80">
        <v>44651</v>
      </c>
      <c r="H1100">
        <f>Calc!$F$324</f>
        <v>0</v>
      </c>
      <c r="J1100">
        <v>0</v>
      </c>
      <c r="K1100" t="s">
        <v>3086</v>
      </c>
    </row>
    <row r="1101" spans="1:11" x14ac:dyDescent="0.2">
      <c r="A1101" t="s">
        <v>3040</v>
      </c>
      <c r="B1101" t="s">
        <v>1152</v>
      </c>
      <c r="D1101">
        <v>0</v>
      </c>
      <c r="E1101" s="80">
        <v>44651</v>
      </c>
      <c r="H1101">
        <f>Calc!$F$325</f>
        <v>0</v>
      </c>
      <c r="J1101">
        <v>0</v>
      </c>
      <c r="K1101" t="s">
        <v>3086</v>
      </c>
    </row>
    <row r="1102" spans="1:11" x14ac:dyDescent="0.2">
      <c r="A1102" t="s">
        <v>3040</v>
      </c>
      <c r="B1102" t="s">
        <v>2124</v>
      </c>
      <c r="D1102">
        <v>0</v>
      </c>
      <c r="E1102" s="80">
        <v>44651</v>
      </c>
      <c r="H1102">
        <f>Calc!$F$326</f>
        <v>0</v>
      </c>
      <c r="J1102">
        <v>0</v>
      </c>
      <c r="K1102" t="s">
        <v>3086</v>
      </c>
    </row>
    <row r="1103" spans="1:11" x14ac:dyDescent="0.2">
      <c r="A1103" t="s">
        <v>3040</v>
      </c>
      <c r="B1103" t="s">
        <v>364</v>
      </c>
      <c r="D1103">
        <v>0</v>
      </c>
      <c r="E1103" s="80">
        <v>44651</v>
      </c>
      <c r="H1103">
        <f>Calc!$F$327</f>
        <v>0</v>
      </c>
      <c r="J1103">
        <v>0</v>
      </c>
      <c r="K1103" t="s">
        <v>3086</v>
      </c>
    </row>
    <row r="1104" spans="1:11" x14ac:dyDescent="0.2">
      <c r="A1104" t="s">
        <v>3040</v>
      </c>
      <c r="B1104" t="s">
        <v>365</v>
      </c>
      <c r="D1104">
        <v>0</v>
      </c>
      <c r="E1104" s="80">
        <v>44651</v>
      </c>
      <c r="H1104">
        <f>Calc!$F$328</f>
        <v>0</v>
      </c>
      <c r="J1104">
        <v>0</v>
      </c>
      <c r="K1104" t="s">
        <v>3086</v>
      </c>
    </row>
    <row r="1105" spans="1:11" x14ac:dyDescent="0.2">
      <c r="A1105" t="s">
        <v>1547</v>
      </c>
      <c r="B1105" t="s">
        <v>1096</v>
      </c>
      <c r="D1105">
        <v>0</v>
      </c>
      <c r="E1105" s="80">
        <v>44651</v>
      </c>
      <c r="H1105">
        <f>Calc!$F$341</f>
        <v>0</v>
      </c>
      <c r="J1105">
        <v>0</v>
      </c>
      <c r="K1105" t="s">
        <v>153</v>
      </c>
    </row>
    <row r="1106" spans="1:11" x14ac:dyDescent="0.2">
      <c r="A1106" t="s">
        <v>1547</v>
      </c>
      <c r="B1106" t="s">
        <v>891</v>
      </c>
      <c r="D1106">
        <v>0</v>
      </c>
      <c r="E1106" s="80">
        <v>44651</v>
      </c>
      <c r="H1106">
        <f>Calc!$F$342</f>
        <v>0</v>
      </c>
      <c r="J1106">
        <v>0</v>
      </c>
      <c r="K1106" t="s">
        <v>153</v>
      </c>
    </row>
    <row r="1107" spans="1:11" x14ac:dyDescent="0.2">
      <c r="A1107" t="s">
        <v>1547</v>
      </c>
      <c r="B1107" t="s">
        <v>541</v>
      </c>
      <c r="D1107">
        <v>0</v>
      </c>
      <c r="E1107" s="80">
        <v>44651</v>
      </c>
      <c r="H1107">
        <f>Calc!$F$343</f>
        <v>0</v>
      </c>
      <c r="J1107">
        <v>0</v>
      </c>
      <c r="K1107" t="s">
        <v>153</v>
      </c>
    </row>
    <row r="1108" spans="1:11" x14ac:dyDescent="0.2">
      <c r="A1108" t="s">
        <v>1547</v>
      </c>
      <c r="B1108" t="s">
        <v>1089</v>
      </c>
      <c r="D1108">
        <v>0</v>
      </c>
      <c r="E1108" s="80">
        <v>44651</v>
      </c>
      <c r="H1108">
        <f>Calc!$F$344</f>
        <v>0</v>
      </c>
      <c r="J1108">
        <v>0</v>
      </c>
      <c r="K1108" t="s">
        <v>153</v>
      </c>
    </row>
    <row r="1109" spans="1:11" x14ac:dyDescent="0.2">
      <c r="A1109" t="s">
        <v>1547</v>
      </c>
      <c r="B1109" t="s">
        <v>1152</v>
      </c>
      <c r="D1109">
        <v>0</v>
      </c>
      <c r="E1109" s="80">
        <v>44651</v>
      </c>
      <c r="H1109">
        <f>Calc!$F$345</f>
        <v>0</v>
      </c>
      <c r="J1109">
        <v>0</v>
      </c>
      <c r="K1109" t="s">
        <v>153</v>
      </c>
    </row>
    <row r="1110" spans="1:11" x14ac:dyDescent="0.2">
      <c r="A1110" t="s">
        <v>1547</v>
      </c>
      <c r="B1110" t="s">
        <v>2124</v>
      </c>
      <c r="D1110">
        <v>0</v>
      </c>
      <c r="E1110" s="80">
        <v>44651</v>
      </c>
      <c r="H1110">
        <f>Calc!$F$346</f>
        <v>0</v>
      </c>
      <c r="J1110">
        <v>0</v>
      </c>
      <c r="K1110" t="s">
        <v>153</v>
      </c>
    </row>
    <row r="1111" spans="1:11" x14ac:dyDescent="0.2">
      <c r="A1111" t="s">
        <v>1547</v>
      </c>
      <c r="B1111" t="s">
        <v>364</v>
      </c>
      <c r="D1111">
        <v>0</v>
      </c>
      <c r="E1111" s="80">
        <v>44651</v>
      </c>
      <c r="H1111">
        <f>Calc!$F$347</f>
        <v>0</v>
      </c>
      <c r="J1111">
        <v>0</v>
      </c>
      <c r="K1111" t="s">
        <v>153</v>
      </c>
    </row>
    <row r="1112" spans="1:11" x14ac:dyDescent="0.2">
      <c r="A1112" t="s">
        <v>1547</v>
      </c>
      <c r="B1112" t="s">
        <v>365</v>
      </c>
      <c r="D1112">
        <v>0</v>
      </c>
      <c r="E1112" s="80">
        <v>44651</v>
      </c>
      <c r="H1112">
        <f>Calc!$F$348</f>
        <v>0</v>
      </c>
      <c r="J1112">
        <v>0</v>
      </c>
      <c r="K1112" t="s">
        <v>153</v>
      </c>
    </row>
    <row r="1113" spans="1:11" x14ac:dyDescent="0.2">
      <c r="A1113" t="s">
        <v>1548</v>
      </c>
      <c r="B1113" t="s">
        <v>1096</v>
      </c>
      <c r="D1113">
        <v>0</v>
      </c>
      <c r="E1113" s="80">
        <v>44651</v>
      </c>
      <c r="H1113">
        <f>Calc!$F$361</f>
        <v>0</v>
      </c>
      <c r="J1113">
        <v>0</v>
      </c>
      <c r="K1113" t="s">
        <v>1050</v>
      </c>
    </row>
    <row r="1114" spans="1:11" x14ac:dyDescent="0.2">
      <c r="A1114" t="s">
        <v>1548</v>
      </c>
      <c r="B1114" t="s">
        <v>891</v>
      </c>
      <c r="D1114">
        <v>0</v>
      </c>
      <c r="E1114" s="80">
        <v>44651</v>
      </c>
      <c r="H1114">
        <f>Calc!$F$362</f>
        <v>0</v>
      </c>
      <c r="J1114">
        <v>0</v>
      </c>
      <c r="K1114" t="s">
        <v>1050</v>
      </c>
    </row>
    <row r="1115" spans="1:11" x14ac:dyDescent="0.2">
      <c r="A1115" t="s">
        <v>1548</v>
      </c>
      <c r="B1115" t="s">
        <v>541</v>
      </c>
      <c r="D1115">
        <v>0</v>
      </c>
      <c r="E1115" s="80">
        <v>44651</v>
      </c>
      <c r="H1115">
        <f>Calc!$F$363</f>
        <v>0</v>
      </c>
      <c r="J1115">
        <v>0</v>
      </c>
      <c r="K1115" t="s">
        <v>1050</v>
      </c>
    </row>
    <row r="1116" spans="1:11" x14ac:dyDescent="0.2">
      <c r="A1116" t="s">
        <v>1548</v>
      </c>
      <c r="B1116" t="s">
        <v>1089</v>
      </c>
      <c r="D1116">
        <v>0</v>
      </c>
      <c r="E1116" s="80">
        <v>44651</v>
      </c>
      <c r="H1116">
        <f>Calc!$F$364</f>
        <v>0</v>
      </c>
      <c r="J1116">
        <v>0</v>
      </c>
      <c r="K1116" t="s">
        <v>1050</v>
      </c>
    </row>
    <row r="1117" spans="1:11" x14ac:dyDescent="0.2">
      <c r="A1117" t="s">
        <v>1548</v>
      </c>
      <c r="B1117" t="s">
        <v>1152</v>
      </c>
      <c r="D1117">
        <v>0</v>
      </c>
      <c r="E1117" s="80">
        <v>44651</v>
      </c>
      <c r="H1117">
        <f>Calc!$F$365</f>
        <v>0</v>
      </c>
      <c r="J1117">
        <v>0</v>
      </c>
      <c r="K1117" t="s">
        <v>1050</v>
      </c>
    </row>
    <row r="1118" spans="1:11" x14ac:dyDescent="0.2">
      <c r="A1118" t="s">
        <v>1548</v>
      </c>
      <c r="B1118" t="s">
        <v>2124</v>
      </c>
      <c r="D1118">
        <v>0</v>
      </c>
      <c r="E1118" s="80">
        <v>44651</v>
      </c>
      <c r="H1118">
        <f>Calc!$F$366</f>
        <v>0</v>
      </c>
      <c r="J1118">
        <v>0</v>
      </c>
      <c r="K1118" t="s">
        <v>1050</v>
      </c>
    </row>
    <row r="1119" spans="1:11" x14ac:dyDescent="0.2">
      <c r="A1119" t="s">
        <v>1548</v>
      </c>
      <c r="B1119" t="s">
        <v>364</v>
      </c>
      <c r="D1119">
        <v>0</v>
      </c>
      <c r="E1119" s="80">
        <v>44651</v>
      </c>
      <c r="H1119">
        <f>Calc!$F$367</f>
        <v>0</v>
      </c>
      <c r="J1119">
        <v>0</v>
      </c>
      <c r="K1119" t="s">
        <v>1050</v>
      </c>
    </row>
    <row r="1120" spans="1:11" x14ac:dyDescent="0.2">
      <c r="A1120" t="s">
        <v>1548</v>
      </c>
      <c r="B1120" t="s">
        <v>365</v>
      </c>
      <c r="D1120">
        <v>0</v>
      </c>
      <c r="E1120" s="80">
        <v>44651</v>
      </c>
      <c r="H1120">
        <f>Calc!$F$368</f>
        <v>0</v>
      </c>
      <c r="J1120">
        <v>0</v>
      </c>
      <c r="K1120" t="s">
        <v>1050</v>
      </c>
    </row>
    <row r="1121" spans="1:11" x14ac:dyDescent="0.2">
      <c r="A1121" t="s">
        <v>2871</v>
      </c>
      <c r="B1121" t="s">
        <v>1096</v>
      </c>
      <c r="D1121">
        <v>0</v>
      </c>
      <c r="E1121" s="80">
        <v>44651</v>
      </c>
      <c r="H1121">
        <f>Calc!$F$381</f>
        <v>0</v>
      </c>
      <c r="J1121">
        <v>0</v>
      </c>
      <c r="K1121" t="s">
        <v>1051</v>
      </c>
    </row>
    <row r="1122" spans="1:11" x14ac:dyDescent="0.2">
      <c r="A1122" t="s">
        <v>2871</v>
      </c>
      <c r="B1122" t="s">
        <v>891</v>
      </c>
      <c r="D1122">
        <v>0</v>
      </c>
      <c r="E1122" s="80">
        <v>44651</v>
      </c>
      <c r="H1122">
        <f>Calc!$F$382</f>
        <v>0</v>
      </c>
      <c r="J1122">
        <v>0</v>
      </c>
      <c r="K1122" t="s">
        <v>1051</v>
      </c>
    </row>
    <row r="1123" spans="1:11" x14ac:dyDescent="0.2">
      <c r="A1123" t="s">
        <v>2871</v>
      </c>
      <c r="B1123" t="s">
        <v>541</v>
      </c>
      <c r="D1123">
        <v>0</v>
      </c>
      <c r="E1123" s="80">
        <v>44651</v>
      </c>
      <c r="H1123">
        <f>Calc!$F$383</f>
        <v>0</v>
      </c>
      <c r="J1123">
        <v>0</v>
      </c>
      <c r="K1123" t="s">
        <v>1051</v>
      </c>
    </row>
    <row r="1124" spans="1:11" x14ac:dyDescent="0.2">
      <c r="A1124" t="s">
        <v>2871</v>
      </c>
      <c r="B1124" t="s">
        <v>1089</v>
      </c>
      <c r="D1124">
        <v>0</v>
      </c>
      <c r="E1124" s="80">
        <v>44651</v>
      </c>
      <c r="H1124">
        <f>Calc!$F$384</f>
        <v>0</v>
      </c>
      <c r="J1124">
        <v>0</v>
      </c>
      <c r="K1124" t="s">
        <v>1051</v>
      </c>
    </row>
    <row r="1125" spans="1:11" x14ac:dyDescent="0.2">
      <c r="A1125" t="s">
        <v>2871</v>
      </c>
      <c r="B1125" t="s">
        <v>1152</v>
      </c>
      <c r="D1125">
        <v>0</v>
      </c>
      <c r="E1125" s="80">
        <v>44651</v>
      </c>
      <c r="H1125">
        <f>Calc!$F$385</f>
        <v>0</v>
      </c>
      <c r="J1125">
        <v>0</v>
      </c>
      <c r="K1125" t="s">
        <v>1051</v>
      </c>
    </row>
    <row r="1126" spans="1:11" x14ac:dyDescent="0.2">
      <c r="A1126" t="s">
        <v>2871</v>
      </c>
      <c r="B1126" t="s">
        <v>2124</v>
      </c>
      <c r="D1126">
        <v>0</v>
      </c>
      <c r="E1126" s="80">
        <v>44651</v>
      </c>
      <c r="H1126">
        <f>Calc!$F$386</f>
        <v>0</v>
      </c>
      <c r="J1126">
        <v>0</v>
      </c>
      <c r="K1126" t="s">
        <v>1051</v>
      </c>
    </row>
    <row r="1127" spans="1:11" x14ac:dyDescent="0.2">
      <c r="A1127" t="s">
        <v>2871</v>
      </c>
      <c r="B1127" t="s">
        <v>364</v>
      </c>
      <c r="D1127">
        <v>0</v>
      </c>
      <c r="E1127" s="80">
        <v>44651</v>
      </c>
      <c r="H1127">
        <f>Calc!$F$387</f>
        <v>0</v>
      </c>
      <c r="J1127">
        <v>0</v>
      </c>
      <c r="K1127" t="s">
        <v>1051</v>
      </c>
    </row>
    <row r="1128" spans="1:11" x14ac:dyDescent="0.2">
      <c r="A1128" t="s">
        <v>2871</v>
      </c>
      <c r="B1128" t="s">
        <v>365</v>
      </c>
      <c r="D1128">
        <v>0</v>
      </c>
      <c r="E1128" s="80">
        <v>44651</v>
      </c>
      <c r="H1128">
        <f>Calc!$F$388</f>
        <v>0</v>
      </c>
      <c r="J1128">
        <v>0</v>
      </c>
      <c r="K1128" t="s">
        <v>1051</v>
      </c>
    </row>
    <row r="1129" spans="1:11" x14ac:dyDescent="0.2">
      <c r="A1129" t="s">
        <v>1549</v>
      </c>
      <c r="B1129" t="s">
        <v>1096</v>
      </c>
      <c r="D1129">
        <v>0</v>
      </c>
      <c r="E1129" s="80">
        <v>44651</v>
      </c>
      <c r="H1129">
        <f>Calc!$F$401</f>
        <v>0</v>
      </c>
      <c r="J1129">
        <v>0</v>
      </c>
      <c r="K1129" t="s">
        <v>1663</v>
      </c>
    </row>
    <row r="1130" spans="1:11" x14ac:dyDescent="0.2">
      <c r="A1130" t="s">
        <v>1549</v>
      </c>
      <c r="B1130" t="s">
        <v>891</v>
      </c>
      <c r="D1130">
        <v>0</v>
      </c>
      <c r="E1130" s="80">
        <v>44651</v>
      </c>
      <c r="H1130">
        <f>Calc!$F$402</f>
        <v>0</v>
      </c>
      <c r="J1130">
        <v>0</v>
      </c>
      <c r="K1130" t="s">
        <v>1663</v>
      </c>
    </row>
    <row r="1131" spans="1:11" x14ac:dyDescent="0.2">
      <c r="A1131" t="s">
        <v>1549</v>
      </c>
      <c r="B1131" t="s">
        <v>541</v>
      </c>
      <c r="D1131">
        <v>0</v>
      </c>
      <c r="E1131" s="80">
        <v>44651</v>
      </c>
      <c r="H1131">
        <f>Calc!$F$403</f>
        <v>0</v>
      </c>
      <c r="J1131">
        <v>0</v>
      </c>
      <c r="K1131" t="s">
        <v>1663</v>
      </c>
    </row>
    <row r="1132" spans="1:11" x14ac:dyDescent="0.2">
      <c r="A1132" t="s">
        <v>1549</v>
      </c>
      <c r="B1132" t="s">
        <v>1089</v>
      </c>
      <c r="D1132">
        <v>0</v>
      </c>
      <c r="E1132" s="80">
        <v>44651</v>
      </c>
      <c r="H1132">
        <f>Calc!$F$404</f>
        <v>0</v>
      </c>
      <c r="J1132">
        <v>0</v>
      </c>
      <c r="K1132" t="s">
        <v>1663</v>
      </c>
    </row>
    <row r="1133" spans="1:11" x14ac:dyDescent="0.2">
      <c r="A1133" t="s">
        <v>1549</v>
      </c>
      <c r="B1133" t="s">
        <v>1152</v>
      </c>
      <c r="D1133">
        <v>0</v>
      </c>
      <c r="E1133" s="80">
        <v>44651</v>
      </c>
      <c r="H1133">
        <f>Calc!$F$405</f>
        <v>0</v>
      </c>
      <c r="J1133">
        <v>0</v>
      </c>
      <c r="K1133" t="s">
        <v>1663</v>
      </c>
    </row>
    <row r="1134" spans="1:11" x14ac:dyDescent="0.2">
      <c r="A1134" t="s">
        <v>1549</v>
      </c>
      <c r="B1134" t="s">
        <v>2124</v>
      </c>
      <c r="D1134">
        <v>0</v>
      </c>
      <c r="E1134" s="80">
        <v>44651</v>
      </c>
      <c r="H1134">
        <f>Calc!$F$406</f>
        <v>0</v>
      </c>
      <c r="J1134">
        <v>0</v>
      </c>
      <c r="K1134" t="s">
        <v>1663</v>
      </c>
    </row>
    <row r="1135" spans="1:11" x14ac:dyDescent="0.2">
      <c r="A1135" t="s">
        <v>1549</v>
      </c>
      <c r="B1135" t="s">
        <v>364</v>
      </c>
      <c r="D1135">
        <v>0</v>
      </c>
      <c r="E1135" s="80">
        <v>44651</v>
      </c>
      <c r="H1135">
        <f>Calc!$F$407</f>
        <v>0</v>
      </c>
      <c r="J1135">
        <v>0</v>
      </c>
      <c r="K1135" t="s">
        <v>1663</v>
      </c>
    </row>
    <row r="1136" spans="1:11" x14ac:dyDescent="0.2">
      <c r="A1136" t="s">
        <v>1549</v>
      </c>
      <c r="B1136" t="s">
        <v>365</v>
      </c>
      <c r="D1136">
        <v>0</v>
      </c>
      <c r="E1136" s="80">
        <v>44651</v>
      </c>
      <c r="H1136">
        <f>Calc!$F$408</f>
        <v>0</v>
      </c>
      <c r="J1136">
        <v>0</v>
      </c>
      <c r="K1136" t="s">
        <v>1663</v>
      </c>
    </row>
    <row r="1137" spans="1:11" x14ac:dyDescent="0.2">
      <c r="E1137" s="80"/>
    </row>
    <row r="1138" spans="1:11" x14ac:dyDescent="0.2">
      <c r="E1138" s="80"/>
    </row>
    <row r="1139" spans="1:11" x14ac:dyDescent="0.2">
      <c r="E1139" s="80"/>
    </row>
    <row r="1140" spans="1:11" x14ac:dyDescent="0.2">
      <c r="E1140" s="80"/>
    </row>
    <row r="1141" spans="1:11" x14ac:dyDescent="0.2">
      <c r="E1141" s="80"/>
    </row>
    <row r="1142" spans="1:11" x14ac:dyDescent="0.2">
      <c r="E1142" s="80"/>
    </row>
    <row r="1143" spans="1:11" x14ac:dyDescent="0.2">
      <c r="E1143" s="80"/>
    </row>
    <row r="1144" spans="1:11" x14ac:dyDescent="0.2">
      <c r="E1144" s="80"/>
    </row>
    <row r="1145" spans="1:11" x14ac:dyDescent="0.2">
      <c r="A1145" t="s">
        <v>394</v>
      </c>
      <c r="B1145" t="s">
        <v>1096</v>
      </c>
      <c r="D1145">
        <v>0</v>
      </c>
      <c r="E1145" s="80">
        <v>44651</v>
      </c>
      <c r="H1145">
        <f>Calc!$F$421</f>
        <v>0</v>
      </c>
      <c r="J1145">
        <v>0</v>
      </c>
      <c r="K1145" t="s">
        <v>501</v>
      </c>
    </row>
    <row r="1146" spans="1:11" x14ac:dyDescent="0.2">
      <c r="A1146" t="s">
        <v>394</v>
      </c>
      <c r="B1146" t="s">
        <v>891</v>
      </c>
      <c r="D1146">
        <v>0</v>
      </c>
      <c r="E1146" s="80">
        <v>44651</v>
      </c>
      <c r="H1146">
        <f>Calc!$F$422</f>
        <v>0</v>
      </c>
      <c r="J1146">
        <v>0</v>
      </c>
      <c r="K1146" t="s">
        <v>501</v>
      </c>
    </row>
    <row r="1147" spans="1:11" x14ac:dyDescent="0.2">
      <c r="A1147" t="s">
        <v>394</v>
      </c>
      <c r="B1147" t="s">
        <v>541</v>
      </c>
      <c r="D1147">
        <v>0</v>
      </c>
      <c r="E1147" s="80">
        <v>44651</v>
      </c>
      <c r="H1147">
        <f>Calc!$F$423</f>
        <v>0</v>
      </c>
      <c r="J1147">
        <v>0</v>
      </c>
      <c r="K1147" t="s">
        <v>501</v>
      </c>
    </row>
    <row r="1148" spans="1:11" x14ac:dyDescent="0.2">
      <c r="A1148" t="s">
        <v>394</v>
      </c>
      <c r="B1148" t="s">
        <v>1089</v>
      </c>
      <c r="D1148">
        <v>0</v>
      </c>
      <c r="E1148" s="80">
        <v>44651</v>
      </c>
      <c r="H1148">
        <f>Calc!$F$424</f>
        <v>0</v>
      </c>
      <c r="J1148">
        <v>0</v>
      </c>
      <c r="K1148" t="s">
        <v>501</v>
      </c>
    </row>
    <row r="1149" spans="1:11" x14ac:dyDescent="0.2">
      <c r="A1149" t="s">
        <v>394</v>
      </c>
      <c r="B1149" t="s">
        <v>1152</v>
      </c>
      <c r="D1149">
        <v>0</v>
      </c>
      <c r="E1149" s="80">
        <v>44651</v>
      </c>
      <c r="H1149">
        <f>Calc!$F$425</f>
        <v>0</v>
      </c>
      <c r="J1149">
        <v>0</v>
      </c>
      <c r="K1149" t="s">
        <v>501</v>
      </c>
    </row>
    <row r="1150" spans="1:11" x14ac:dyDescent="0.2">
      <c r="A1150" t="s">
        <v>394</v>
      </c>
      <c r="B1150" t="s">
        <v>2124</v>
      </c>
      <c r="D1150">
        <v>0</v>
      </c>
      <c r="E1150" s="80">
        <v>44651</v>
      </c>
      <c r="H1150">
        <f>Calc!$F$426</f>
        <v>0</v>
      </c>
      <c r="J1150">
        <v>0</v>
      </c>
      <c r="K1150" t="s">
        <v>501</v>
      </c>
    </row>
    <row r="1151" spans="1:11" x14ac:dyDescent="0.2">
      <c r="A1151" t="s">
        <v>394</v>
      </c>
      <c r="B1151" t="s">
        <v>364</v>
      </c>
      <c r="D1151">
        <v>0</v>
      </c>
      <c r="E1151" s="80">
        <v>44651</v>
      </c>
      <c r="H1151">
        <f>Calc!$F$427</f>
        <v>0</v>
      </c>
      <c r="J1151">
        <v>0</v>
      </c>
      <c r="K1151" t="s">
        <v>501</v>
      </c>
    </row>
    <row r="1152" spans="1:11" x14ac:dyDescent="0.2">
      <c r="A1152" t="s">
        <v>394</v>
      </c>
      <c r="B1152" t="s">
        <v>365</v>
      </c>
      <c r="D1152">
        <v>0</v>
      </c>
      <c r="E1152" s="80">
        <v>44651</v>
      </c>
      <c r="H1152">
        <f>Calc!$F$428</f>
        <v>0</v>
      </c>
      <c r="J1152">
        <v>0</v>
      </c>
      <c r="K1152" t="s">
        <v>501</v>
      </c>
    </row>
    <row r="1153" spans="1:11" x14ac:dyDescent="0.2">
      <c r="A1153" t="s">
        <v>229</v>
      </c>
      <c r="B1153" t="s">
        <v>1096</v>
      </c>
      <c r="D1153">
        <v>0</v>
      </c>
      <c r="E1153" s="80">
        <v>44651</v>
      </c>
      <c r="H1153">
        <f>Calc!$F$441</f>
        <v>0</v>
      </c>
      <c r="J1153">
        <v>0</v>
      </c>
      <c r="K1153" t="s">
        <v>502</v>
      </c>
    </row>
    <row r="1154" spans="1:11" x14ac:dyDescent="0.2">
      <c r="A1154" t="s">
        <v>229</v>
      </c>
      <c r="B1154" t="s">
        <v>891</v>
      </c>
      <c r="D1154">
        <v>0</v>
      </c>
      <c r="E1154" s="80">
        <v>44651</v>
      </c>
      <c r="H1154">
        <f>Calc!$F$442</f>
        <v>0</v>
      </c>
      <c r="J1154">
        <v>0</v>
      </c>
      <c r="K1154" t="s">
        <v>502</v>
      </c>
    </row>
    <row r="1155" spans="1:11" x14ac:dyDescent="0.2">
      <c r="A1155" t="s">
        <v>229</v>
      </c>
      <c r="B1155" t="s">
        <v>541</v>
      </c>
      <c r="D1155">
        <v>0</v>
      </c>
      <c r="E1155" s="80">
        <v>44651</v>
      </c>
      <c r="H1155">
        <f>Calc!$F$443</f>
        <v>0</v>
      </c>
      <c r="J1155">
        <v>0</v>
      </c>
      <c r="K1155" t="s">
        <v>502</v>
      </c>
    </row>
    <row r="1156" spans="1:11" x14ac:dyDescent="0.2">
      <c r="A1156" t="s">
        <v>229</v>
      </c>
      <c r="B1156" t="s">
        <v>1089</v>
      </c>
      <c r="D1156">
        <v>0</v>
      </c>
      <c r="E1156" s="80">
        <v>44651</v>
      </c>
      <c r="H1156">
        <f>Calc!$F$444</f>
        <v>0</v>
      </c>
      <c r="J1156">
        <v>0</v>
      </c>
      <c r="K1156" t="s">
        <v>502</v>
      </c>
    </row>
    <row r="1157" spans="1:11" x14ac:dyDescent="0.2">
      <c r="A1157" t="s">
        <v>229</v>
      </c>
      <c r="B1157" t="s">
        <v>1152</v>
      </c>
      <c r="D1157">
        <v>0</v>
      </c>
      <c r="E1157" s="80">
        <v>44651</v>
      </c>
      <c r="H1157">
        <f>Calc!$F$445</f>
        <v>0</v>
      </c>
      <c r="J1157">
        <v>0</v>
      </c>
      <c r="K1157" t="s">
        <v>502</v>
      </c>
    </row>
    <row r="1158" spans="1:11" x14ac:dyDescent="0.2">
      <c r="A1158" t="s">
        <v>229</v>
      </c>
      <c r="B1158" t="s">
        <v>2124</v>
      </c>
      <c r="D1158">
        <v>0</v>
      </c>
      <c r="E1158" s="80">
        <v>44651</v>
      </c>
      <c r="H1158">
        <f>Calc!$F$446</f>
        <v>0</v>
      </c>
      <c r="J1158">
        <v>0</v>
      </c>
      <c r="K1158" t="s">
        <v>502</v>
      </c>
    </row>
    <row r="1159" spans="1:11" x14ac:dyDescent="0.2">
      <c r="A1159" t="s">
        <v>229</v>
      </c>
      <c r="B1159" t="s">
        <v>364</v>
      </c>
      <c r="D1159">
        <v>0</v>
      </c>
      <c r="E1159" s="80">
        <v>44651</v>
      </c>
      <c r="H1159">
        <f>Calc!$F$447</f>
        <v>0</v>
      </c>
      <c r="J1159">
        <v>0</v>
      </c>
      <c r="K1159" t="s">
        <v>502</v>
      </c>
    </row>
    <row r="1160" spans="1:11" x14ac:dyDescent="0.2">
      <c r="A1160" t="s">
        <v>229</v>
      </c>
      <c r="B1160" t="s">
        <v>365</v>
      </c>
      <c r="D1160">
        <v>0</v>
      </c>
      <c r="E1160" s="80">
        <v>44651</v>
      </c>
      <c r="H1160">
        <f>Calc!$F$448</f>
        <v>0</v>
      </c>
      <c r="J1160">
        <v>0</v>
      </c>
      <c r="K1160" t="s">
        <v>502</v>
      </c>
    </row>
    <row r="1161" spans="1:11" x14ac:dyDescent="0.2">
      <c r="A1161" t="s">
        <v>230</v>
      </c>
      <c r="D1161">
        <v>0</v>
      </c>
      <c r="E1161" s="80">
        <v>44651</v>
      </c>
      <c r="H1161">
        <f>Calc!$F$460</f>
        <v>0</v>
      </c>
      <c r="J1161">
        <v>0</v>
      </c>
      <c r="K1161" t="s">
        <v>1456</v>
      </c>
    </row>
    <row r="1162" spans="1:11" x14ac:dyDescent="0.2">
      <c r="A1162" t="s">
        <v>937</v>
      </c>
      <c r="D1162">
        <v>0</v>
      </c>
      <c r="E1162" s="80">
        <v>44651</v>
      </c>
      <c r="H1162">
        <f>Calc!$F$472</f>
        <v>0</v>
      </c>
      <c r="J1162">
        <v>0</v>
      </c>
      <c r="K1162" t="s">
        <v>2021</v>
      </c>
    </row>
    <row r="1163" spans="1:11" x14ac:dyDescent="0.2">
      <c r="E1163" s="80"/>
    </row>
    <row r="1164" spans="1:11" x14ac:dyDescent="0.2">
      <c r="E1164" s="80"/>
    </row>
    <row r="1165" spans="1:11" x14ac:dyDescent="0.2">
      <c r="A1165" t="s">
        <v>577</v>
      </c>
      <c r="D1165">
        <v>0</v>
      </c>
      <c r="E1165" s="80">
        <v>44651</v>
      </c>
      <c r="H1165">
        <f>Calc!$F$484</f>
        <v>0</v>
      </c>
      <c r="J1165">
        <v>0</v>
      </c>
      <c r="K1165" t="s">
        <v>1256</v>
      </c>
    </row>
    <row r="1166" spans="1:11" x14ac:dyDescent="0.2">
      <c r="A1166" t="s">
        <v>2292</v>
      </c>
      <c r="D1166">
        <v>0</v>
      </c>
      <c r="E1166" s="80">
        <v>44651</v>
      </c>
      <c r="H1166">
        <f>Calc!$F$496</f>
        <v>0</v>
      </c>
      <c r="J1166">
        <v>0</v>
      </c>
      <c r="K1166" t="s">
        <v>1257</v>
      </c>
    </row>
    <row r="1167" spans="1:11" x14ac:dyDescent="0.2">
      <c r="A1167" t="s">
        <v>578</v>
      </c>
      <c r="D1167">
        <v>0</v>
      </c>
      <c r="E1167" s="80">
        <v>44651</v>
      </c>
      <c r="H1167">
        <f>Calc!$F$508</f>
        <v>0</v>
      </c>
      <c r="J1167">
        <v>0</v>
      </c>
      <c r="K1167" t="s">
        <v>2022</v>
      </c>
    </row>
    <row r="1168" spans="1:11" x14ac:dyDescent="0.2">
      <c r="A1168" t="s">
        <v>395</v>
      </c>
      <c r="D1168">
        <v>0</v>
      </c>
      <c r="E1168" s="80">
        <v>44651</v>
      </c>
      <c r="H1168">
        <f>Calc!$F$520</f>
        <v>0</v>
      </c>
      <c r="J1168">
        <v>0</v>
      </c>
      <c r="K1168" t="s">
        <v>1851</v>
      </c>
    </row>
    <row r="1169" spans="1:11" x14ac:dyDescent="0.2">
      <c r="A1169" t="s">
        <v>46</v>
      </c>
      <c r="D1169">
        <v>0</v>
      </c>
      <c r="E1169" s="80">
        <v>44651</v>
      </c>
      <c r="H1169">
        <f>Calc!$F$532</f>
        <v>0</v>
      </c>
      <c r="J1169">
        <v>0</v>
      </c>
      <c r="K1169" t="s">
        <v>2593</v>
      </c>
    </row>
    <row r="1170" spans="1:11" x14ac:dyDescent="0.2">
      <c r="A1170" t="s">
        <v>1136</v>
      </c>
      <c r="D1170">
        <v>0</v>
      </c>
      <c r="E1170" s="80">
        <v>44651</v>
      </c>
      <c r="H1170">
        <f>Calc!$F$544</f>
        <v>0</v>
      </c>
      <c r="J1170">
        <v>0</v>
      </c>
      <c r="K1170" t="s">
        <v>2023</v>
      </c>
    </row>
    <row r="1171" spans="1:11" x14ac:dyDescent="0.2">
      <c r="A1171" t="s">
        <v>1550</v>
      </c>
      <c r="D1171">
        <v>0</v>
      </c>
      <c r="E1171" s="80">
        <v>44651</v>
      </c>
      <c r="H1171">
        <f>Calc!$F$556</f>
        <v>0</v>
      </c>
      <c r="J1171">
        <v>0</v>
      </c>
      <c r="K1171" t="s">
        <v>1258</v>
      </c>
    </row>
    <row r="1172" spans="1:11" x14ac:dyDescent="0.2">
      <c r="A1172" t="s">
        <v>938</v>
      </c>
      <c r="D1172">
        <v>0</v>
      </c>
      <c r="E1172" s="80">
        <v>44651</v>
      </c>
      <c r="H1172">
        <f>Calc!$F$568</f>
        <v>0</v>
      </c>
      <c r="J1172">
        <v>0</v>
      </c>
      <c r="K1172" t="s">
        <v>1664</v>
      </c>
    </row>
    <row r="1173" spans="1:11" x14ac:dyDescent="0.2">
      <c r="A1173" t="s">
        <v>1551</v>
      </c>
      <c r="D1173">
        <v>0</v>
      </c>
      <c r="E1173" s="80">
        <v>44651</v>
      </c>
      <c r="H1173">
        <f>Calc!$F$580</f>
        <v>0</v>
      </c>
      <c r="J1173">
        <v>0</v>
      </c>
      <c r="K1173" t="s">
        <v>1052</v>
      </c>
    </row>
    <row r="1174" spans="1:11" x14ac:dyDescent="0.2">
      <c r="A1174" t="s">
        <v>396</v>
      </c>
      <c r="D1174">
        <v>0</v>
      </c>
      <c r="E1174" s="80">
        <v>44651</v>
      </c>
      <c r="H1174">
        <f>Calc!$F$592</f>
        <v>0</v>
      </c>
      <c r="J1174">
        <v>0</v>
      </c>
      <c r="K1174" t="s">
        <v>2208</v>
      </c>
    </row>
    <row r="1175" spans="1:11" x14ac:dyDescent="0.2">
      <c r="A1175" t="s">
        <v>1749</v>
      </c>
      <c r="D1175">
        <v>0</v>
      </c>
      <c r="E1175" s="80">
        <v>44651</v>
      </c>
      <c r="H1175">
        <f>Calc!$F$604</f>
        <v>0</v>
      </c>
      <c r="J1175">
        <v>0</v>
      </c>
      <c r="K1175" t="s">
        <v>2978</v>
      </c>
    </row>
    <row r="1176" spans="1:11" x14ac:dyDescent="0.2">
      <c r="A1176" t="s">
        <v>47</v>
      </c>
      <c r="D1176">
        <v>0</v>
      </c>
      <c r="E1176" s="80">
        <v>44651</v>
      </c>
      <c r="H1176">
        <f>Calc!$F$616</f>
        <v>0</v>
      </c>
      <c r="J1176">
        <v>0</v>
      </c>
      <c r="K1176" t="s">
        <v>1457</v>
      </c>
    </row>
    <row r="1177" spans="1:11" x14ac:dyDescent="0.2">
      <c r="A1177" t="s">
        <v>579</v>
      </c>
      <c r="D1177">
        <v>0</v>
      </c>
      <c r="E1177" s="80">
        <v>44651</v>
      </c>
      <c r="H1177">
        <f>Calc!$F$628</f>
        <v>0</v>
      </c>
      <c r="J1177">
        <v>0</v>
      </c>
      <c r="K1177" t="s">
        <v>843</v>
      </c>
    </row>
    <row r="1178" spans="1:11" x14ac:dyDescent="0.2">
      <c r="A1178" t="s">
        <v>3049</v>
      </c>
      <c r="D1178">
        <v>0</v>
      </c>
      <c r="E1178" s="80">
        <v>44651</v>
      </c>
      <c r="H1178">
        <f>Calc!$F$640</f>
        <v>0</v>
      </c>
      <c r="J1178">
        <v>0</v>
      </c>
      <c r="K1178" t="s">
        <v>3087</v>
      </c>
    </row>
    <row r="1179" spans="1:11" x14ac:dyDescent="0.2">
      <c r="A1179" t="s">
        <v>580</v>
      </c>
      <c r="D1179">
        <v>0</v>
      </c>
      <c r="E1179" s="80">
        <v>44651</v>
      </c>
      <c r="H1179">
        <f>Calc!$F$652</f>
        <v>0</v>
      </c>
      <c r="J1179">
        <v>0</v>
      </c>
      <c r="K1179" t="s">
        <v>1665</v>
      </c>
    </row>
    <row r="1180" spans="1:11" x14ac:dyDescent="0.2">
      <c r="A1180" t="s">
        <v>2872</v>
      </c>
      <c r="D1180">
        <v>0</v>
      </c>
      <c r="E1180" s="80">
        <v>44651</v>
      </c>
      <c r="H1180">
        <f>Calc!$F$664</f>
        <v>0</v>
      </c>
      <c r="J1180">
        <v>0</v>
      </c>
      <c r="K1180" t="s">
        <v>844</v>
      </c>
    </row>
    <row r="1181" spans="1:11" x14ac:dyDescent="0.2">
      <c r="A1181" t="s">
        <v>2488</v>
      </c>
      <c r="D1181">
        <v>0</v>
      </c>
      <c r="E1181" s="80">
        <v>44651</v>
      </c>
      <c r="H1181">
        <f>Calc!$F$676</f>
        <v>0</v>
      </c>
      <c r="J1181">
        <v>0</v>
      </c>
      <c r="K1181" t="s">
        <v>659</v>
      </c>
    </row>
    <row r="1182" spans="1:11" x14ac:dyDescent="0.2">
      <c r="A1182" t="s">
        <v>2873</v>
      </c>
      <c r="D1182">
        <v>0</v>
      </c>
      <c r="E1182" s="80">
        <v>44651</v>
      </c>
      <c r="H1182">
        <f>Calc!$F$688</f>
        <v>0</v>
      </c>
      <c r="J1182">
        <v>0</v>
      </c>
      <c r="K1182" t="s">
        <v>323</v>
      </c>
    </row>
    <row r="1183" spans="1:11" x14ac:dyDescent="0.2">
      <c r="E1183" s="80"/>
    </row>
    <row r="1184" spans="1:11" x14ac:dyDescent="0.2">
      <c r="A1184" t="s">
        <v>2874</v>
      </c>
      <c r="D1184">
        <v>0</v>
      </c>
      <c r="E1184" s="80">
        <v>44651</v>
      </c>
      <c r="H1184">
        <f>Calc!$F$700</f>
        <v>0</v>
      </c>
      <c r="J1184">
        <v>0</v>
      </c>
      <c r="K1184" t="s">
        <v>660</v>
      </c>
    </row>
    <row r="1185" spans="1:11" x14ac:dyDescent="0.2">
      <c r="A1185" t="s">
        <v>231</v>
      </c>
      <c r="D1185">
        <v>0</v>
      </c>
      <c r="E1185" s="80">
        <v>44651</v>
      </c>
      <c r="H1185">
        <f>Calc!$F$712</f>
        <v>0</v>
      </c>
      <c r="J1185">
        <v>0</v>
      </c>
      <c r="K1185" t="s">
        <v>1458</v>
      </c>
    </row>
    <row r="1186" spans="1:11" x14ac:dyDescent="0.2">
      <c r="A1186" t="s">
        <v>2489</v>
      </c>
      <c r="B1186" t="s">
        <v>1096</v>
      </c>
      <c r="D1186">
        <v>0</v>
      </c>
      <c r="E1186" s="80">
        <v>44651</v>
      </c>
      <c r="H1186">
        <f>Calc!$F$738</f>
        <v>0</v>
      </c>
      <c r="J1186">
        <v>0</v>
      </c>
      <c r="K1186" t="s">
        <v>2398</v>
      </c>
    </row>
    <row r="1187" spans="1:11" x14ac:dyDescent="0.2">
      <c r="A1187" t="s">
        <v>2489</v>
      </c>
      <c r="B1187" t="s">
        <v>891</v>
      </c>
      <c r="D1187">
        <v>0</v>
      </c>
      <c r="E1187" s="80">
        <v>44651</v>
      </c>
      <c r="H1187">
        <f>Calc!$F$739</f>
        <v>0</v>
      </c>
      <c r="J1187">
        <v>0</v>
      </c>
      <c r="K1187" t="s">
        <v>2398</v>
      </c>
    </row>
    <row r="1188" spans="1:11" x14ac:dyDescent="0.2">
      <c r="A1188" t="s">
        <v>2489</v>
      </c>
      <c r="B1188" t="s">
        <v>541</v>
      </c>
      <c r="D1188">
        <v>0</v>
      </c>
      <c r="E1188" s="80">
        <v>44651</v>
      </c>
      <c r="H1188">
        <f>Calc!$F$740</f>
        <v>0</v>
      </c>
      <c r="J1188">
        <v>0</v>
      </c>
      <c r="K1188" t="s">
        <v>2398</v>
      </c>
    </row>
    <row r="1189" spans="1:11" x14ac:dyDescent="0.2">
      <c r="A1189" t="s">
        <v>2489</v>
      </c>
      <c r="B1189" t="s">
        <v>1089</v>
      </c>
      <c r="D1189">
        <v>0</v>
      </c>
      <c r="E1189" s="80">
        <v>44651</v>
      </c>
      <c r="H1189">
        <f>Calc!$F$741</f>
        <v>0</v>
      </c>
      <c r="J1189">
        <v>0</v>
      </c>
      <c r="K1189" t="s">
        <v>2398</v>
      </c>
    </row>
    <row r="1190" spans="1:11" x14ac:dyDescent="0.2">
      <c r="A1190" t="s">
        <v>2489</v>
      </c>
      <c r="B1190" t="s">
        <v>1152</v>
      </c>
      <c r="D1190">
        <v>0</v>
      </c>
      <c r="E1190" s="80">
        <v>44651</v>
      </c>
      <c r="H1190">
        <f>Calc!$F$742</f>
        <v>0</v>
      </c>
      <c r="J1190">
        <v>0</v>
      </c>
      <c r="K1190" t="s">
        <v>2398</v>
      </c>
    </row>
    <row r="1191" spans="1:11" x14ac:dyDescent="0.2">
      <c r="A1191" t="s">
        <v>2489</v>
      </c>
      <c r="B1191" t="s">
        <v>2124</v>
      </c>
      <c r="D1191">
        <v>0</v>
      </c>
      <c r="E1191" s="80">
        <v>44651</v>
      </c>
      <c r="H1191">
        <f>Calc!$F$743</f>
        <v>0</v>
      </c>
      <c r="J1191">
        <v>0</v>
      </c>
      <c r="K1191" t="s">
        <v>2398</v>
      </c>
    </row>
    <row r="1192" spans="1:11" x14ac:dyDescent="0.2">
      <c r="A1192" t="s">
        <v>2489</v>
      </c>
      <c r="B1192" t="s">
        <v>364</v>
      </c>
      <c r="D1192">
        <v>0</v>
      </c>
      <c r="E1192" s="80">
        <v>44651</v>
      </c>
      <c r="H1192">
        <f>Calc!$F$744</f>
        <v>0</v>
      </c>
      <c r="J1192">
        <v>0</v>
      </c>
      <c r="K1192" t="s">
        <v>2398</v>
      </c>
    </row>
    <row r="1193" spans="1:11" x14ac:dyDescent="0.2">
      <c r="A1193" t="s">
        <v>2489</v>
      </c>
      <c r="B1193" t="s">
        <v>365</v>
      </c>
      <c r="D1193">
        <v>0</v>
      </c>
      <c r="E1193" s="80">
        <v>44651</v>
      </c>
      <c r="H1193">
        <f>Calc!$F$745</f>
        <v>0</v>
      </c>
      <c r="J1193">
        <v>0</v>
      </c>
      <c r="K1193" t="s">
        <v>2398</v>
      </c>
    </row>
    <row r="1194" spans="1:11" x14ac:dyDescent="0.2">
      <c r="A1194" t="s">
        <v>397</v>
      </c>
      <c r="B1194" t="s">
        <v>1096</v>
      </c>
      <c r="D1194">
        <v>0</v>
      </c>
      <c r="E1194" s="80">
        <v>44651</v>
      </c>
      <c r="H1194">
        <f>Calc!$F$759</f>
        <v>0</v>
      </c>
      <c r="J1194">
        <v>0</v>
      </c>
      <c r="K1194" t="s">
        <v>324</v>
      </c>
    </row>
    <row r="1195" spans="1:11" x14ac:dyDescent="0.2">
      <c r="A1195" t="s">
        <v>397</v>
      </c>
      <c r="B1195" t="s">
        <v>891</v>
      </c>
      <c r="D1195">
        <v>0</v>
      </c>
      <c r="E1195" s="80">
        <v>44651</v>
      </c>
      <c r="H1195">
        <f>Calc!$F$760</f>
        <v>0</v>
      </c>
      <c r="J1195">
        <v>0</v>
      </c>
      <c r="K1195" t="s">
        <v>324</v>
      </c>
    </row>
    <row r="1196" spans="1:11" x14ac:dyDescent="0.2">
      <c r="A1196" t="s">
        <v>397</v>
      </c>
      <c r="B1196" t="s">
        <v>541</v>
      </c>
      <c r="D1196">
        <v>0</v>
      </c>
      <c r="E1196" s="80">
        <v>44651</v>
      </c>
      <c r="H1196">
        <f>Calc!$F$761</f>
        <v>0</v>
      </c>
      <c r="J1196">
        <v>0</v>
      </c>
      <c r="K1196" t="s">
        <v>324</v>
      </c>
    </row>
    <row r="1197" spans="1:11" x14ac:dyDescent="0.2">
      <c r="A1197" t="s">
        <v>397</v>
      </c>
      <c r="B1197" t="s">
        <v>1089</v>
      </c>
      <c r="D1197">
        <v>0</v>
      </c>
      <c r="E1197" s="80">
        <v>44651</v>
      </c>
      <c r="H1197">
        <f>Calc!$F$762</f>
        <v>0</v>
      </c>
      <c r="J1197">
        <v>0</v>
      </c>
      <c r="K1197" t="s">
        <v>324</v>
      </c>
    </row>
    <row r="1198" spans="1:11" x14ac:dyDescent="0.2">
      <c r="A1198" t="s">
        <v>397</v>
      </c>
      <c r="B1198" t="s">
        <v>1152</v>
      </c>
      <c r="D1198">
        <v>0</v>
      </c>
      <c r="E1198" s="80">
        <v>44651</v>
      </c>
      <c r="H1198">
        <f>Calc!$F$763</f>
        <v>0</v>
      </c>
      <c r="J1198">
        <v>0</v>
      </c>
      <c r="K1198" t="s">
        <v>324</v>
      </c>
    </row>
    <row r="1199" spans="1:11" x14ac:dyDescent="0.2">
      <c r="A1199" t="s">
        <v>397</v>
      </c>
      <c r="B1199" t="s">
        <v>2124</v>
      </c>
      <c r="D1199">
        <v>0</v>
      </c>
      <c r="E1199" s="80">
        <v>44651</v>
      </c>
      <c r="H1199">
        <f>Calc!$F$764</f>
        <v>0</v>
      </c>
      <c r="J1199">
        <v>0</v>
      </c>
      <c r="K1199" t="s">
        <v>324</v>
      </c>
    </row>
    <row r="1200" spans="1:11" x14ac:dyDescent="0.2">
      <c r="A1200" t="s">
        <v>397</v>
      </c>
      <c r="B1200" t="s">
        <v>364</v>
      </c>
      <c r="D1200">
        <v>0</v>
      </c>
      <c r="E1200" s="80">
        <v>44651</v>
      </c>
      <c r="H1200">
        <f>Calc!$F$765</f>
        <v>0</v>
      </c>
      <c r="J1200">
        <v>0</v>
      </c>
      <c r="K1200" t="s">
        <v>324</v>
      </c>
    </row>
    <row r="1201" spans="1:11" x14ac:dyDescent="0.2">
      <c r="A1201" t="s">
        <v>397</v>
      </c>
      <c r="B1201" t="s">
        <v>365</v>
      </c>
      <c r="D1201">
        <v>0</v>
      </c>
      <c r="E1201" s="80">
        <v>44651</v>
      </c>
      <c r="H1201">
        <f>Calc!$F$766</f>
        <v>0</v>
      </c>
      <c r="J1201">
        <v>0</v>
      </c>
      <c r="K1201" t="s">
        <v>324</v>
      </c>
    </row>
    <row r="1202" spans="1:11" x14ac:dyDescent="0.2">
      <c r="A1202" t="s">
        <v>2109</v>
      </c>
      <c r="B1202" t="s">
        <v>1096</v>
      </c>
      <c r="D1202">
        <v>0</v>
      </c>
      <c r="E1202" s="80">
        <v>44651</v>
      </c>
      <c r="H1202">
        <f>Calc!$F$786</f>
        <v>0</v>
      </c>
      <c r="J1202">
        <v>0</v>
      </c>
      <c r="K1202" t="s">
        <v>2024</v>
      </c>
    </row>
    <row r="1203" spans="1:11" x14ac:dyDescent="0.2">
      <c r="A1203" t="s">
        <v>2109</v>
      </c>
      <c r="B1203" t="s">
        <v>891</v>
      </c>
      <c r="D1203">
        <v>0</v>
      </c>
      <c r="E1203" s="80">
        <v>44651</v>
      </c>
      <c r="H1203">
        <f>Calc!$F$787</f>
        <v>0</v>
      </c>
      <c r="J1203">
        <v>0</v>
      </c>
      <c r="K1203" t="s">
        <v>2024</v>
      </c>
    </row>
    <row r="1204" spans="1:11" x14ac:dyDescent="0.2">
      <c r="A1204" t="s">
        <v>2109</v>
      </c>
      <c r="B1204" t="s">
        <v>541</v>
      </c>
      <c r="D1204">
        <v>0</v>
      </c>
      <c r="E1204" s="80">
        <v>44651</v>
      </c>
      <c r="H1204">
        <f>Calc!$F$788</f>
        <v>0</v>
      </c>
      <c r="J1204">
        <v>0</v>
      </c>
      <c r="K1204" t="s">
        <v>2024</v>
      </c>
    </row>
    <row r="1205" spans="1:11" x14ac:dyDescent="0.2">
      <c r="A1205" t="s">
        <v>2109</v>
      </c>
      <c r="B1205" t="s">
        <v>1089</v>
      </c>
      <c r="D1205">
        <v>0</v>
      </c>
      <c r="E1205" s="80">
        <v>44651</v>
      </c>
      <c r="H1205">
        <f>Calc!$F$789</f>
        <v>0</v>
      </c>
      <c r="J1205">
        <v>0</v>
      </c>
      <c r="K1205" t="s">
        <v>2024</v>
      </c>
    </row>
    <row r="1206" spans="1:11" x14ac:dyDescent="0.2">
      <c r="A1206" t="s">
        <v>2109</v>
      </c>
      <c r="B1206" t="s">
        <v>1152</v>
      </c>
      <c r="D1206">
        <v>0</v>
      </c>
      <c r="E1206" s="80">
        <v>44651</v>
      </c>
      <c r="H1206">
        <f>Calc!$F$790</f>
        <v>0</v>
      </c>
      <c r="J1206">
        <v>0</v>
      </c>
      <c r="K1206" t="s">
        <v>2024</v>
      </c>
    </row>
    <row r="1207" spans="1:11" x14ac:dyDescent="0.2">
      <c r="A1207" t="s">
        <v>2109</v>
      </c>
      <c r="B1207" t="s">
        <v>2124</v>
      </c>
      <c r="D1207">
        <v>0</v>
      </c>
      <c r="E1207" s="80">
        <v>44651</v>
      </c>
      <c r="H1207">
        <f>Calc!$F$791</f>
        <v>0</v>
      </c>
      <c r="J1207">
        <v>0</v>
      </c>
      <c r="K1207" t="s">
        <v>2024</v>
      </c>
    </row>
    <row r="1208" spans="1:11" x14ac:dyDescent="0.2">
      <c r="A1208" t="s">
        <v>2109</v>
      </c>
      <c r="B1208" t="s">
        <v>364</v>
      </c>
      <c r="D1208">
        <v>0</v>
      </c>
      <c r="E1208" s="80">
        <v>44651</v>
      </c>
      <c r="H1208">
        <f>Calc!$F$792</f>
        <v>0</v>
      </c>
      <c r="J1208">
        <v>0</v>
      </c>
      <c r="K1208" t="s">
        <v>2024</v>
      </c>
    </row>
    <row r="1209" spans="1:11" x14ac:dyDescent="0.2">
      <c r="A1209" t="s">
        <v>2109</v>
      </c>
      <c r="B1209" t="s">
        <v>365</v>
      </c>
      <c r="D1209">
        <v>0</v>
      </c>
      <c r="E1209" s="80">
        <v>44651</v>
      </c>
      <c r="H1209">
        <f>Calc!$F$793</f>
        <v>0</v>
      </c>
      <c r="J1209">
        <v>0</v>
      </c>
      <c r="K1209" t="s">
        <v>2024</v>
      </c>
    </row>
    <row r="1210" spans="1:11" x14ac:dyDescent="0.2">
      <c r="E1210" s="80"/>
    </row>
    <row r="1211" spans="1:11" x14ac:dyDescent="0.2">
      <c r="E1211" s="80"/>
    </row>
    <row r="1212" spans="1:11" x14ac:dyDescent="0.2">
      <c r="E1212" s="80"/>
    </row>
    <row r="1213" spans="1:11" x14ac:dyDescent="0.2">
      <c r="E1213" s="80"/>
    </row>
    <row r="1214" spans="1:11" x14ac:dyDescent="0.2">
      <c r="E1214" s="80"/>
    </row>
    <row r="1215" spans="1:11" x14ac:dyDescent="0.2">
      <c r="E1215" s="80"/>
    </row>
    <row r="1216" spans="1:11" x14ac:dyDescent="0.2">
      <c r="E1216" s="80"/>
    </row>
    <row r="1217" spans="1:11" x14ac:dyDescent="0.2">
      <c r="E1217" s="80"/>
    </row>
    <row r="1218" spans="1:11" x14ac:dyDescent="0.2">
      <c r="E1218" s="80"/>
    </row>
    <row r="1219" spans="1:11" x14ac:dyDescent="0.2">
      <c r="E1219" s="80"/>
    </row>
    <row r="1220" spans="1:11" x14ac:dyDescent="0.2">
      <c r="E1220" s="80"/>
    </row>
    <row r="1221" spans="1:11" x14ac:dyDescent="0.2">
      <c r="E1221" s="80"/>
    </row>
    <row r="1222" spans="1:11" x14ac:dyDescent="0.2">
      <c r="E1222" s="80"/>
    </row>
    <row r="1223" spans="1:11" x14ac:dyDescent="0.2">
      <c r="E1223" s="80"/>
    </row>
    <row r="1224" spans="1:11" x14ac:dyDescent="0.2">
      <c r="E1224" s="80"/>
    </row>
    <row r="1225" spans="1:11" x14ac:dyDescent="0.2">
      <c r="E1225" s="80"/>
    </row>
    <row r="1226" spans="1:11" x14ac:dyDescent="0.2">
      <c r="A1226" t="s">
        <v>2110</v>
      </c>
      <c r="B1226" t="s">
        <v>1096</v>
      </c>
      <c r="D1226">
        <v>0</v>
      </c>
      <c r="E1226" s="80">
        <v>44651</v>
      </c>
      <c r="H1226">
        <f>Calc!$F$814</f>
        <v>0</v>
      </c>
      <c r="J1226">
        <v>0</v>
      </c>
      <c r="K1226" t="s">
        <v>503</v>
      </c>
    </row>
    <row r="1227" spans="1:11" x14ac:dyDescent="0.2">
      <c r="A1227" t="s">
        <v>2110</v>
      </c>
      <c r="B1227" t="s">
        <v>891</v>
      </c>
      <c r="D1227">
        <v>0</v>
      </c>
      <c r="E1227" s="80">
        <v>44651</v>
      </c>
      <c r="H1227">
        <f>Calc!$F$815</f>
        <v>0</v>
      </c>
      <c r="J1227">
        <v>0</v>
      </c>
      <c r="K1227" t="s">
        <v>503</v>
      </c>
    </row>
    <row r="1228" spans="1:11" x14ac:dyDescent="0.2">
      <c r="A1228" t="s">
        <v>2110</v>
      </c>
      <c r="B1228" t="s">
        <v>541</v>
      </c>
      <c r="D1228">
        <v>0</v>
      </c>
      <c r="E1228" s="80">
        <v>44651</v>
      </c>
      <c r="H1228">
        <f>Calc!$F$816</f>
        <v>0</v>
      </c>
      <c r="J1228">
        <v>0</v>
      </c>
      <c r="K1228" t="s">
        <v>503</v>
      </c>
    </row>
    <row r="1229" spans="1:11" x14ac:dyDescent="0.2">
      <c r="A1229" t="s">
        <v>2110</v>
      </c>
      <c r="B1229" t="s">
        <v>1089</v>
      </c>
      <c r="D1229">
        <v>0</v>
      </c>
      <c r="E1229" s="80">
        <v>44651</v>
      </c>
      <c r="H1229">
        <f>Calc!$F$817</f>
        <v>0</v>
      </c>
      <c r="J1229">
        <v>0</v>
      </c>
      <c r="K1229" t="s">
        <v>503</v>
      </c>
    </row>
    <row r="1230" spans="1:11" x14ac:dyDescent="0.2">
      <c r="A1230" t="s">
        <v>2110</v>
      </c>
      <c r="B1230" t="s">
        <v>1152</v>
      </c>
      <c r="D1230">
        <v>0</v>
      </c>
      <c r="E1230" s="80">
        <v>44651</v>
      </c>
      <c r="H1230">
        <f>Calc!$F$818</f>
        <v>0</v>
      </c>
      <c r="J1230">
        <v>0</v>
      </c>
      <c r="K1230" t="s">
        <v>503</v>
      </c>
    </row>
    <row r="1231" spans="1:11" x14ac:dyDescent="0.2">
      <c r="A1231" t="s">
        <v>2110</v>
      </c>
      <c r="B1231" t="s">
        <v>2124</v>
      </c>
      <c r="D1231">
        <v>0</v>
      </c>
      <c r="E1231" s="80">
        <v>44651</v>
      </c>
      <c r="H1231">
        <f>Calc!$F$819</f>
        <v>0</v>
      </c>
      <c r="J1231">
        <v>0</v>
      </c>
      <c r="K1231" t="s">
        <v>503</v>
      </c>
    </row>
    <row r="1232" spans="1:11" x14ac:dyDescent="0.2">
      <c r="A1232" t="s">
        <v>2110</v>
      </c>
      <c r="B1232" t="s">
        <v>364</v>
      </c>
      <c r="D1232">
        <v>0</v>
      </c>
      <c r="E1232" s="80">
        <v>44651</v>
      </c>
      <c r="H1232">
        <f>Calc!$F$820</f>
        <v>0</v>
      </c>
      <c r="J1232">
        <v>0</v>
      </c>
      <c r="K1232" t="s">
        <v>503</v>
      </c>
    </row>
    <row r="1233" spans="1:11" x14ac:dyDescent="0.2">
      <c r="A1233" t="s">
        <v>2110</v>
      </c>
      <c r="B1233" t="s">
        <v>365</v>
      </c>
      <c r="D1233">
        <v>0</v>
      </c>
      <c r="E1233" s="80">
        <v>44651</v>
      </c>
      <c r="H1233">
        <f>Calc!$F$821</f>
        <v>0</v>
      </c>
      <c r="J1233">
        <v>0</v>
      </c>
      <c r="K1233" t="s">
        <v>503</v>
      </c>
    </row>
    <row r="1234" spans="1:11" x14ac:dyDescent="0.2">
      <c r="A1234" t="s">
        <v>48</v>
      </c>
      <c r="B1234" t="s">
        <v>1096</v>
      </c>
      <c r="D1234">
        <v>0</v>
      </c>
      <c r="E1234" s="80">
        <v>44651</v>
      </c>
      <c r="H1234">
        <f>Calc!$F$841</f>
        <v>0</v>
      </c>
      <c r="J1234">
        <v>0</v>
      </c>
      <c r="K1234" t="s">
        <v>1459</v>
      </c>
    </row>
    <row r="1235" spans="1:11" x14ac:dyDescent="0.2">
      <c r="A1235" t="s">
        <v>48</v>
      </c>
      <c r="B1235" t="s">
        <v>891</v>
      </c>
      <c r="D1235">
        <v>0</v>
      </c>
      <c r="E1235" s="80">
        <v>44651</v>
      </c>
      <c r="H1235">
        <f>Calc!$F$842</f>
        <v>0</v>
      </c>
      <c r="J1235">
        <v>0</v>
      </c>
      <c r="K1235" t="s">
        <v>1459</v>
      </c>
    </row>
    <row r="1236" spans="1:11" x14ac:dyDescent="0.2">
      <c r="A1236" t="s">
        <v>48</v>
      </c>
      <c r="B1236" t="s">
        <v>541</v>
      </c>
      <c r="D1236">
        <v>0</v>
      </c>
      <c r="E1236" s="80">
        <v>44651</v>
      </c>
      <c r="H1236">
        <f>Calc!$F$843</f>
        <v>0</v>
      </c>
      <c r="J1236">
        <v>0</v>
      </c>
      <c r="K1236" t="s">
        <v>1459</v>
      </c>
    </row>
    <row r="1237" spans="1:11" x14ac:dyDescent="0.2">
      <c r="A1237" t="s">
        <v>48</v>
      </c>
      <c r="B1237" t="s">
        <v>1089</v>
      </c>
      <c r="D1237">
        <v>0</v>
      </c>
      <c r="E1237" s="80">
        <v>44651</v>
      </c>
      <c r="H1237">
        <f>Calc!$F$844</f>
        <v>0</v>
      </c>
      <c r="J1237">
        <v>0</v>
      </c>
      <c r="K1237" t="s">
        <v>1459</v>
      </c>
    </row>
    <row r="1238" spans="1:11" x14ac:dyDescent="0.2">
      <c r="A1238" t="s">
        <v>48</v>
      </c>
      <c r="B1238" t="s">
        <v>1152</v>
      </c>
      <c r="D1238">
        <v>0</v>
      </c>
      <c r="E1238" s="80">
        <v>44651</v>
      </c>
      <c r="H1238">
        <f>Calc!$F$845</f>
        <v>0</v>
      </c>
      <c r="J1238">
        <v>0</v>
      </c>
      <c r="K1238" t="s">
        <v>1459</v>
      </c>
    </row>
    <row r="1239" spans="1:11" x14ac:dyDescent="0.2">
      <c r="A1239" t="s">
        <v>48</v>
      </c>
      <c r="B1239" t="s">
        <v>2124</v>
      </c>
      <c r="D1239">
        <v>0</v>
      </c>
      <c r="E1239" s="80">
        <v>44651</v>
      </c>
      <c r="H1239">
        <f>Calc!$F$846</f>
        <v>0</v>
      </c>
      <c r="J1239">
        <v>0</v>
      </c>
      <c r="K1239" t="s">
        <v>1459</v>
      </c>
    </row>
    <row r="1240" spans="1:11" x14ac:dyDescent="0.2">
      <c r="A1240" t="s">
        <v>48</v>
      </c>
      <c r="B1240" t="s">
        <v>364</v>
      </c>
      <c r="D1240">
        <v>0</v>
      </c>
      <c r="E1240" s="80">
        <v>44651</v>
      </c>
      <c r="H1240">
        <f>Calc!$F$847</f>
        <v>0</v>
      </c>
      <c r="J1240">
        <v>0</v>
      </c>
      <c r="K1240" t="s">
        <v>1459</v>
      </c>
    </row>
    <row r="1241" spans="1:11" x14ac:dyDescent="0.2">
      <c r="A1241" t="s">
        <v>48</v>
      </c>
      <c r="B1241" t="s">
        <v>365</v>
      </c>
      <c r="D1241">
        <v>0</v>
      </c>
      <c r="E1241" s="80">
        <v>44651</v>
      </c>
      <c r="H1241">
        <f>Calc!$F$848</f>
        <v>0</v>
      </c>
      <c r="J1241">
        <v>0</v>
      </c>
      <c r="K1241" t="s">
        <v>1459</v>
      </c>
    </row>
    <row r="1242" spans="1:11" x14ac:dyDescent="0.2">
      <c r="A1242" t="s">
        <v>1552</v>
      </c>
      <c r="B1242" t="s">
        <v>1096</v>
      </c>
      <c r="D1242">
        <v>0</v>
      </c>
      <c r="E1242" s="80">
        <v>44651</v>
      </c>
      <c r="H1242">
        <f>Calc!$F$868</f>
        <v>0</v>
      </c>
      <c r="J1242">
        <v>0</v>
      </c>
      <c r="K1242" t="s">
        <v>1259</v>
      </c>
    </row>
    <row r="1243" spans="1:11" x14ac:dyDescent="0.2">
      <c r="A1243" t="s">
        <v>1552</v>
      </c>
      <c r="B1243" t="s">
        <v>891</v>
      </c>
      <c r="D1243">
        <v>0</v>
      </c>
      <c r="E1243" s="80">
        <v>44651</v>
      </c>
      <c r="H1243">
        <f>Calc!$F$869</f>
        <v>0</v>
      </c>
      <c r="J1243">
        <v>0</v>
      </c>
      <c r="K1243" t="s">
        <v>1259</v>
      </c>
    </row>
    <row r="1244" spans="1:11" x14ac:dyDescent="0.2">
      <c r="A1244" t="s">
        <v>1552</v>
      </c>
      <c r="B1244" t="s">
        <v>541</v>
      </c>
      <c r="D1244">
        <v>0</v>
      </c>
      <c r="E1244" s="80">
        <v>44651</v>
      </c>
      <c r="H1244">
        <f>Calc!$F$870</f>
        <v>0</v>
      </c>
      <c r="J1244">
        <v>0</v>
      </c>
      <c r="K1244" t="s">
        <v>1259</v>
      </c>
    </row>
    <row r="1245" spans="1:11" x14ac:dyDescent="0.2">
      <c r="A1245" t="s">
        <v>1552</v>
      </c>
      <c r="B1245" t="s">
        <v>1089</v>
      </c>
      <c r="D1245">
        <v>0</v>
      </c>
      <c r="E1245" s="80">
        <v>44651</v>
      </c>
      <c r="H1245">
        <f>Calc!$F$871</f>
        <v>0</v>
      </c>
      <c r="J1245">
        <v>0</v>
      </c>
      <c r="K1245" t="s">
        <v>1259</v>
      </c>
    </row>
    <row r="1246" spans="1:11" x14ac:dyDescent="0.2">
      <c r="A1246" t="s">
        <v>1552</v>
      </c>
      <c r="B1246" t="s">
        <v>1152</v>
      </c>
      <c r="D1246">
        <v>0</v>
      </c>
      <c r="E1246" s="80">
        <v>44651</v>
      </c>
      <c r="H1246">
        <f>Calc!$F$872</f>
        <v>0</v>
      </c>
      <c r="J1246">
        <v>0</v>
      </c>
      <c r="K1246" t="s">
        <v>1259</v>
      </c>
    </row>
    <row r="1247" spans="1:11" x14ac:dyDescent="0.2">
      <c r="A1247" t="s">
        <v>1552</v>
      </c>
      <c r="B1247" t="s">
        <v>2124</v>
      </c>
      <c r="D1247">
        <v>0</v>
      </c>
      <c r="E1247" s="80">
        <v>44651</v>
      </c>
      <c r="H1247">
        <f>Calc!$F$873</f>
        <v>0</v>
      </c>
      <c r="J1247">
        <v>0</v>
      </c>
      <c r="K1247" t="s">
        <v>1259</v>
      </c>
    </row>
    <row r="1248" spans="1:11" x14ac:dyDescent="0.2">
      <c r="A1248" t="s">
        <v>1552</v>
      </c>
      <c r="B1248" t="s">
        <v>364</v>
      </c>
      <c r="D1248">
        <v>0</v>
      </c>
      <c r="E1248" s="80">
        <v>44651</v>
      </c>
      <c r="H1248">
        <f>Calc!$F$874</f>
        <v>0</v>
      </c>
      <c r="J1248">
        <v>0</v>
      </c>
      <c r="K1248" t="s">
        <v>1259</v>
      </c>
    </row>
    <row r="1249" spans="1:11" x14ac:dyDescent="0.2">
      <c r="A1249" t="s">
        <v>1552</v>
      </c>
      <c r="B1249" t="s">
        <v>365</v>
      </c>
      <c r="D1249">
        <v>0</v>
      </c>
      <c r="E1249" s="80">
        <v>44651</v>
      </c>
      <c r="H1249">
        <f>Calc!$F$875</f>
        <v>0</v>
      </c>
      <c r="J1249">
        <v>0</v>
      </c>
      <c r="K1249" t="s">
        <v>1259</v>
      </c>
    </row>
    <row r="1250" spans="1:11" x14ac:dyDescent="0.2">
      <c r="A1250" t="s">
        <v>2875</v>
      </c>
      <c r="B1250" t="s">
        <v>1096</v>
      </c>
      <c r="D1250">
        <v>0</v>
      </c>
      <c r="E1250" s="80">
        <v>44651</v>
      </c>
      <c r="H1250">
        <f>Calc!$F$895</f>
        <v>0</v>
      </c>
      <c r="J1250">
        <v>0</v>
      </c>
      <c r="K1250" t="s">
        <v>154</v>
      </c>
    </row>
    <row r="1251" spans="1:11" x14ac:dyDescent="0.2">
      <c r="A1251" t="s">
        <v>2875</v>
      </c>
      <c r="B1251" t="s">
        <v>891</v>
      </c>
      <c r="D1251">
        <v>0</v>
      </c>
      <c r="E1251" s="80">
        <v>44651</v>
      </c>
      <c r="H1251">
        <f>Calc!$F$896</f>
        <v>0</v>
      </c>
      <c r="J1251">
        <v>0</v>
      </c>
      <c r="K1251" t="s">
        <v>154</v>
      </c>
    </row>
    <row r="1252" spans="1:11" x14ac:dyDescent="0.2">
      <c r="A1252" t="s">
        <v>2875</v>
      </c>
      <c r="B1252" t="s">
        <v>541</v>
      </c>
      <c r="D1252">
        <v>0</v>
      </c>
      <c r="E1252" s="80">
        <v>44651</v>
      </c>
      <c r="H1252">
        <f>Calc!$F$897</f>
        <v>0</v>
      </c>
      <c r="J1252">
        <v>0</v>
      </c>
      <c r="K1252" t="s">
        <v>154</v>
      </c>
    </row>
    <row r="1253" spans="1:11" x14ac:dyDescent="0.2">
      <c r="A1253" t="s">
        <v>2875</v>
      </c>
      <c r="B1253" t="s">
        <v>1089</v>
      </c>
      <c r="D1253">
        <v>0</v>
      </c>
      <c r="E1253" s="80">
        <v>44651</v>
      </c>
      <c r="H1253">
        <f>Calc!$F$898</f>
        <v>0</v>
      </c>
      <c r="J1253">
        <v>0</v>
      </c>
      <c r="K1253" t="s">
        <v>154</v>
      </c>
    </row>
    <row r="1254" spans="1:11" x14ac:dyDescent="0.2">
      <c r="A1254" t="s">
        <v>2875</v>
      </c>
      <c r="B1254" t="s">
        <v>1152</v>
      </c>
      <c r="D1254">
        <v>0</v>
      </c>
      <c r="E1254" s="80">
        <v>44651</v>
      </c>
      <c r="H1254">
        <f>Calc!$F$899</f>
        <v>0</v>
      </c>
      <c r="J1254">
        <v>0</v>
      </c>
      <c r="K1254" t="s">
        <v>154</v>
      </c>
    </row>
    <row r="1255" spans="1:11" x14ac:dyDescent="0.2">
      <c r="A1255" t="s">
        <v>2875</v>
      </c>
      <c r="B1255" t="s">
        <v>2124</v>
      </c>
      <c r="D1255">
        <v>0</v>
      </c>
      <c r="E1255" s="80">
        <v>44651</v>
      </c>
      <c r="H1255">
        <f>Calc!$F$900</f>
        <v>0</v>
      </c>
      <c r="J1255">
        <v>0</v>
      </c>
      <c r="K1255" t="s">
        <v>154</v>
      </c>
    </row>
    <row r="1256" spans="1:11" x14ac:dyDescent="0.2">
      <c r="A1256" t="s">
        <v>2875</v>
      </c>
      <c r="B1256" t="s">
        <v>364</v>
      </c>
      <c r="D1256">
        <v>0</v>
      </c>
      <c r="E1256" s="80">
        <v>44651</v>
      </c>
      <c r="H1256">
        <f>Calc!$F$901</f>
        <v>0</v>
      </c>
      <c r="J1256">
        <v>0</v>
      </c>
      <c r="K1256" t="s">
        <v>154</v>
      </c>
    </row>
    <row r="1257" spans="1:11" x14ac:dyDescent="0.2">
      <c r="A1257" t="s">
        <v>2875</v>
      </c>
      <c r="B1257" t="s">
        <v>365</v>
      </c>
      <c r="D1257">
        <v>0</v>
      </c>
      <c r="E1257" s="80">
        <v>44651</v>
      </c>
      <c r="H1257">
        <f>Calc!$F$902</f>
        <v>0</v>
      </c>
      <c r="J1257">
        <v>0</v>
      </c>
      <c r="K1257" t="s">
        <v>154</v>
      </c>
    </row>
    <row r="1258" spans="1:11" x14ac:dyDescent="0.2">
      <c r="A1258" t="s">
        <v>2293</v>
      </c>
      <c r="B1258" t="s">
        <v>1096</v>
      </c>
      <c r="D1258">
        <v>0</v>
      </c>
      <c r="E1258" s="80">
        <v>44651</v>
      </c>
      <c r="H1258">
        <f>Calc!$F$922</f>
        <v>0</v>
      </c>
      <c r="J1258">
        <v>0</v>
      </c>
      <c r="K1258" t="s">
        <v>845</v>
      </c>
    </row>
    <row r="1259" spans="1:11" x14ac:dyDescent="0.2">
      <c r="A1259" t="s">
        <v>2293</v>
      </c>
      <c r="B1259" t="s">
        <v>891</v>
      </c>
      <c r="D1259">
        <v>0</v>
      </c>
      <c r="E1259" s="80">
        <v>44651</v>
      </c>
      <c r="H1259">
        <f>Calc!$F$923</f>
        <v>0</v>
      </c>
      <c r="J1259">
        <v>0</v>
      </c>
      <c r="K1259" t="s">
        <v>845</v>
      </c>
    </row>
    <row r="1260" spans="1:11" x14ac:dyDescent="0.2">
      <c r="A1260" t="s">
        <v>2293</v>
      </c>
      <c r="B1260" t="s">
        <v>541</v>
      </c>
      <c r="D1260">
        <v>0</v>
      </c>
      <c r="E1260" s="80">
        <v>44651</v>
      </c>
      <c r="H1260">
        <f>Calc!$F$924</f>
        <v>0</v>
      </c>
      <c r="J1260">
        <v>0</v>
      </c>
      <c r="K1260" t="s">
        <v>845</v>
      </c>
    </row>
    <row r="1261" spans="1:11" x14ac:dyDescent="0.2">
      <c r="A1261" t="s">
        <v>2293</v>
      </c>
      <c r="B1261" t="s">
        <v>1089</v>
      </c>
      <c r="D1261">
        <v>0</v>
      </c>
      <c r="E1261" s="80">
        <v>44651</v>
      </c>
      <c r="H1261">
        <f>Calc!$F$925</f>
        <v>0</v>
      </c>
      <c r="J1261">
        <v>0</v>
      </c>
      <c r="K1261" t="s">
        <v>845</v>
      </c>
    </row>
    <row r="1262" spans="1:11" x14ac:dyDescent="0.2">
      <c r="A1262" t="s">
        <v>2293</v>
      </c>
      <c r="B1262" t="s">
        <v>1152</v>
      </c>
      <c r="D1262">
        <v>0</v>
      </c>
      <c r="E1262" s="80">
        <v>44651</v>
      </c>
      <c r="H1262">
        <f>Calc!$F$926</f>
        <v>0</v>
      </c>
      <c r="J1262">
        <v>0</v>
      </c>
      <c r="K1262" t="s">
        <v>845</v>
      </c>
    </row>
    <row r="1263" spans="1:11" x14ac:dyDescent="0.2">
      <c r="A1263" t="s">
        <v>2293</v>
      </c>
      <c r="B1263" t="s">
        <v>2124</v>
      </c>
      <c r="D1263">
        <v>0</v>
      </c>
      <c r="E1263" s="80">
        <v>44651</v>
      </c>
      <c r="H1263">
        <f>Calc!$F$927</f>
        <v>0</v>
      </c>
      <c r="J1263">
        <v>0</v>
      </c>
      <c r="K1263" t="s">
        <v>845</v>
      </c>
    </row>
    <row r="1264" spans="1:11" x14ac:dyDescent="0.2">
      <c r="A1264" t="s">
        <v>2293</v>
      </c>
      <c r="B1264" t="s">
        <v>364</v>
      </c>
      <c r="D1264">
        <v>0</v>
      </c>
      <c r="E1264" s="80">
        <v>44651</v>
      </c>
      <c r="H1264">
        <f>Calc!$F$928</f>
        <v>0</v>
      </c>
      <c r="J1264">
        <v>0</v>
      </c>
      <c r="K1264" t="s">
        <v>845</v>
      </c>
    </row>
    <row r="1265" spans="1:11" x14ac:dyDescent="0.2">
      <c r="A1265" t="s">
        <v>2293</v>
      </c>
      <c r="B1265" t="s">
        <v>365</v>
      </c>
      <c r="D1265">
        <v>0</v>
      </c>
      <c r="E1265" s="80">
        <v>44651</v>
      </c>
      <c r="H1265">
        <f>Calc!$F$929</f>
        <v>0</v>
      </c>
      <c r="J1265">
        <v>0</v>
      </c>
      <c r="K1265" t="s">
        <v>845</v>
      </c>
    </row>
    <row r="1266" spans="1:11" x14ac:dyDescent="0.2">
      <c r="A1266" t="s">
        <v>1553</v>
      </c>
      <c r="B1266" t="s">
        <v>1096</v>
      </c>
      <c r="D1266">
        <v>0</v>
      </c>
      <c r="E1266" s="80">
        <v>44651</v>
      </c>
      <c r="H1266">
        <f>Calc!$F$949</f>
        <v>0</v>
      </c>
      <c r="J1266">
        <v>0</v>
      </c>
      <c r="K1266" t="s">
        <v>1260</v>
      </c>
    </row>
    <row r="1267" spans="1:11" x14ac:dyDescent="0.2">
      <c r="A1267" t="s">
        <v>1553</v>
      </c>
      <c r="B1267" t="s">
        <v>891</v>
      </c>
      <c r="D1267">
        <v>0</v>
      </c>
      <c r="E1267" s="80">
        <v>44651</v>
      </c>
      <c r="H1267">
        <f>Calc!$F$950</f>
        <v>0</v>
      </c>
      <c r="J1267">
        <v>0</v>
      </c>
      <c r="K1267" t="s">
        <v>1260</v>
      </c>
    </row>
    <row r="1268" spans="1:11" x14ac:dyDescent="0.2">
      <c r="A1268" t="s">
        <v>1553</v>
      </c>
      <c r="B1268" t="s">
        <v>541</v>
      </c>
      <c r="D1268">
        <v>0</v>
      </c>
      <c r="E1268" s="80">
        <v>44651</v>
      </c>
      <c r="H1268">
        <f>Calc!$F$951</f>
        <v>0</v>
      </c>
      <c r="J1268">
        <v>0</v>
      </c>
      <c r="K1268" t="s">
        <v>1260</v>
      </c>
    </row>
    <row r="1269" spans="1:11" x14ac:dyDescent="0.2">
      <c r="A1269" t="s">
        <v>1553</v>
      </c>
      <c r="B1269" t="s">
        <v>1089</v>
      </c>
      <c r="D1269">
        <v>0</v>
      </c>
      <c r="E1269" s="80">
        <v>44651</v>
      </c>
      <c r="H1269">
        <f>Calc!$F$952</f>
        <v>0</v>
      </c>
      <c r="J1269">
        <v>0</v>
      </c>
      <c r="K1269" t="s">
        <v>1260</v>
      </c>
    </row>
    <row r="1270" spans="1:11" x14ac:dyDescent="0.2">
      <c r="A1270" t="s">
        <v>1553</v>
      </c>
      <c r="B1270" t="s">
        <v>1152</v>
      </c>
      <c r="D1270">
        <v>0</v>
      </c>
      <c r="E1270" s="80">
        <v>44651</v>
      </c>
      <c r="H1270">
        <f>Calc!$F$953</f>
        <v>0</v>
      </c>
      <c r="J1270">
        <v>0</v>
      </c>
      <c r="K1270" t="s">
        <v>1260</v>
      </c>
    </row>
    <row r="1271" spans="1:11" x14ac:dyDescent="0.2">
      <c r="A1271" t="s">
        <v>1553</v>
      </c>
      <c r="B1271" t="s">
        <v>2124</v>
      </c>
      <c r="D1271">
        <v>0</v>
      </c>
      <c r="E1271" s="80">
        <v>44651</v>
      </c>
      <c r="H1271">
        <f>Calc!$F$954</f>
        <v>0</v>
      </c>
      <c r="J1271">
        <v>0</v>
      </c>
      <c r="K1271" t="s">
        <v>1260</v>
      </c>
    </row>
    <row r="1272" spans="1:11" x14ac:dyDescent="0.2">
      <c r="A1272" t="s">
        <v>1553</v>
      </c>
      <c r="B1272" t="s">
        <v>364</v>
      </c>
      <c r="D1272">
        <v>0</v>
      </c>
      <c r="E1272" s="80">
        <v>44651</v>
      </c>
      <c r="H1272">
        <f>Calc!$F$955</f>
        <v>0</v>
      </c>
      <c r="J1272">
        <v>0</v>
      </c>
      <c r="K1272" t="s">
        <v>1260</v>
      </c>
    </row>
    <row r="1273" spans="1:11" x14ac:dyDescent="0.2">
      <c r="A1273" t="s">
        <v>1553</v>
      </c>
      <c r="B1273" t="s">
        <v>365</v>
      </c>
      <c r="D1273">
        <v>0</v>
      </c>
      <c r="E1273" s="80">
        <v>44651</v>
      </c>
      <c r="H1273">
        <f>Calc!$F$956</f>
        <v>0</v>
      </c>
      <c r="J1273">
        <v>0</v>
      </c>
      <c r="K1273" t="s">
        <v>1260</v>
      </c>
    </row>
    <row r="1274" spans="1:11" x14ac:dyDescent="0.2">
      <c r="A1274" t="s">
        <v>2876</v>
      </c>
      <c r="B1274" t="s">
        <v>1096</v>
      </c>
      <c r="D1274">
        <v>0</v>
      </c>
      <c r="E1274" s="80">
        <v>44651</v>
      </c>
      <c r="H1274">
        <f>Calc!$F$976</f>
        <v>0</v>
      </c>
      <c r="J1274">
        <v>0</v>
      </c>
      <c r="K1274" t="s">
        <v>504</v>
      </c>
    </row>
    <row r="1275" spans="1:11" x14ac:dyDescent="0.2">
      <c r="A1275" t="s">
        <v>2876</v>
      </c>
      <c r="B1275" t="s">
        <v>891</v>
      </c>
      <c r="D1275">
        <v>0</v>
      </c>
      <c r="E1275" s="80">
        <v>44651</v>
      </c>
      <c r="H1275">
        <f>Calc!$F$977</f>
        <v>0</v>
      </c>
      <c r="J1275">
        <v>0</v>
      </c>
      <c r="K1275" t="s">
        <v>504</v>
      </c>
    </row>
    <row r="1276" spans="1:11" x14ac:dyDescent="0.2">
      <c r="A1276" t="s">
        <v>2876</v>
      </c>
      <c r="B1276" t="s">
        <v>541</v>
      </c>
      <c r="D1276">
        <v>0</v>
      </c>
      <c r="E1276" s="80">
        <v>44651</v>
      </c>
      <c r="H1276">
        <f>Calc!$F$978</f>
        <v>0</v>
      </c>
      <c r="J1276">
        <v>0</v>
      </c>
      <c r="K1276" t="s">
        <v>504</v>
      </c>
    </row>
    <row r="1277" spans="1:11" x14ac:dyDescent="0.2">
      <c r="A1277" t="s">
        <v>2876</v>
      </c>
      <c r="B1277" t="s">
        <v>1089</v>
      </c>
      <c r="D1277">
        <v>0</v>
      </c>
      <c r="E1277" s="80">
        <v>44651</v>
      </c>
      <c r="H1277">
        <f>Calc!$F$979</f>
        <v>0</v>
      </c>
      <c r="J1277">
        <v>0</v>
      </c>
      <c r="K1277" t="s">
        <v>504</v>
      </c>
    </row>
    <row r="1278" spans="1:11" x14ac:dyDescent="0.2">
      <c r="A1278" t="s">
        <v>2876</v>
      </c>
      <c r="B1278" t="s">
        <v>1152</v>
      </c>
      <c r="D1278">
        <v>0</v>
      </c>
      <c r="E1278" s="80">
        <v>44651</v>
      </c>
      <c r="H1278">
        <f>Calc!$F$980</f>
        <v>0</v>
      </c>
      <c r="J1278">
        <v>0</v>
      </c>
      <c r="K1278" t="s">
        <v>504</v>
      </c>
    </row>
    <row r="1279" spans="1:11" x14ac:dyDescent="0.2">
      <c r="A1279" t="s">
        <v>2876</v>
      </c>
      <c r="B1279" t="s">
        <v>2124</v>
      </c>
      <c r="D1279">
        <v>0</v>
      </c>
      <c r="E1279" s="80">
        <v>44651</v>
      </c>
      <c r="H1279">
        <f>Calc!$F$981</f>
        <v>0</v>
      </c>
      <c r="J1279">
        <v>0</v>
      </c>
      <c r="K1279" t="s">
        <v>504</v>
      </c>
    </row>
    <row r="1280" spans="1:11" x14ac:dyDescent="0.2">
      <c r="A1280" t="s">
        <v>2876</v>
      </c>
      <c r="B1280" t="s">
        <v>364</v>
      </c>
      <c r="D1280">
        <v>0</v>
      </c>
      <c r="E1280" s="80">
        <v>44651</v>
      </c>
      <c r="H1280">
        <f>Calc!$F$982</f>
        <v>0</v>
      </c>
      <c r="J1280">
        <v>0</v>
      </c>
      <c r="K1280" t="s">
        <v>504</v>
      </c>
    </row>
    <row r="1281" spans="1:11" x14ac:dyDescent="0.2">
      <c r="A1281" t="s">
        <v>2876</v>
      </c>
      <c r="B1281" t="s">
        <v>365</v>
      </c>
      <c r="D1281">
        <v>0</v>
      </c>
      <c r="E1281" s="80">
        <v>44651</v>
      </c>
      <c r="H1281">
        <f>Calc!$F$983</f>
        <v>0</v>
      </c>
      <c r="J1281">
        <v>0</v>
      </c>
      <c r="K1281" t="s">
        <v>504</v>
      </c>
    </row>
    <row r="1282" spans="1:11" x14ac:dyDescent="0.2">
      <c r="A1282" t="s">
        <v>1137</v>
      </c>
      <c r="B1282" t="s">
        <v>1096</v>
      </c>
      <c r="D1282">
        <v>0</v>
      </c>
      <c r="E1282" s="80">
        <v>44651</v>
      </c>
      <c r="H1282">
        <f>Calc!$F$1003</f>
        <v>0</v>
      </c>
      <c r="J1282">
        <v>0</v>
      </c>
      <c r="K1282" t="s">
        <v>2399</v>
      </c>
    </row>
    <row r="1283" spans="1:11" x14ac:dyDescent="0.2">
      <c r="A1283" t="s">
        <v>1137</v>
      </c>
      <c r="B1283" t="s">
        <v>891</v>
      </c>
      <c r="D1283">
        <v>0</v>
      </c>
      <c r="E1283" s="80">
        <v>44651</v>
      </c>
      <c r="H1283">
        <f>Calc!$F$1004</f>
        <v>0</v>
      </c>
      <c r="J1283">
        <v>0</v>
      </c>
      <c r="K1283" t="s">
        <v>2399</v>
      </c>
    </row>
    <row r="1284" spans="1:11" x14ac:dyDescent="0.2">
      <c r="A1284" t="s">
        <v>1137</v>
      </c>
      <c r="B1284" t="s">
        <v>541</v>
      </c>
      <c r="D1284">
        <v>0</v>
      </c>
      <c r="E1284" s="80">
        <v>44651</v>
      </c>
      <c r="H1284">
        <f>Calc!$F$1005</f>
        <v>0</v>
      </c>
      <c r="J1284">
        <v>0</v>
      </c>
      <c r="K1284" t="s">
        <v>2399</v>
      </c>
    </row>
    <row r="1285" spans="1:11" x14ac:dyDescent="0.2">
      <c r="A1285" t="s">
        <v>1137</v>
      </c>
      <c r="B1285" t="s">
        <v>1089</v>
      </c>
      <c r="D1285">
        <v>0</v>
      </c>
      <c r="E1285" s="80">
        <v>44651</v>
      </c>
      <c r="H1285">
        <f>Calc!$F$1006</f>
        <v>0</v>
      </c>
      <c r="J1285">
        <v>0</v>
      </c>
      <c r="K1285" t="s">
        <v>2399</v>
      </c>
    </row>
    <row r="1286" spans="1:11" x14ac:dyDescent="0.2">
      <c r="A1286" t="s">
        <v>1137</v>
      </c>
      <c r="B1286" t="s">
        <v>1152</v>
      </c>
      <c r="D1286">
        <v>0</v>
      </c>
      <c r="E1286" s="80">
        <v>44651</v>
      </c>
      <c r="H1286">
        <f>Calc!$F$1007</f>
        <v>0</v>
      </c>
      <c r="J1286">
        <v>0</v>
      </c>
      <c r="K1286" t="s">
        <v>2399</v>
      </c>
    </row>
    <row r="1287" spans="1:11" x14ac:dyDescent="0.2">
      <c r="A1287" t="s">
        <v>1137</v>
      </c>
      <c r="B1287" t="s">
        <v>2124</v>
      </c>
      <c r="D1287">
        <v>0</v>
      </c>
      <c r="E1287" s="80">
        <v>44651</v>
      </c>
      <c r="H1287">
        <f>Calc!$F$1008</f>
        <v>0</v>
      </c>
      <c r="J1287">
        <v>0</v>
      </c>
      <c r="K1287" t="s">
        <v>2399</v>
      </c>
    </row>
    <row r="1288" spans="1:11" x14ac:dyDescent="0.2">
      <c r="A1288" t="s">
        <v>1137</v>
      </c>
      <c r="B1288" t="s">
        <v>364</v>
      </c>
      <c r="D1288">
        <v>0</v>
      </c>
      <c r="E1288" s="80">
        <v>44651</v>
      </c>
      <c r="H1288">
        <f>Calc!$F$1009</f>
        <v>0</v>
      </c>
      <c r="J1288">
        <v>0</v>
      </c>
      <c r="K1288" t="s">
        <v>2399</v>
      </c>
    </row>
    <row r="1289" spans="1:11" x14ac:dyDescent="0.2">
      <c r="A1289" t="s">
        <v>1137</v>
      </c>
      <c r="B1289" t="s">
        <v>365</v>
      </c>
      <c r="D1289">
        <v>0</v>
      </c>
      <c r="E1289" s="80">
        <v>44651</v>
      </c>
      <c r="H1289">
        <f>Calc!$F$1010</f>
        <v>0</v>
      </c>
      <c r="J1289">
        <v>0</v>
      </c>
      <c r="K1289" t="s">
        <v>2399</v>
      </c>
    </row>
    <row r="1290" spans="1:11" x14ac:dyDescent="0.2">
      <c r="A1290" t="s">
        <v>1138</v>
      </c>
      <c r="B1290" t="s">
        <v>1096</v>
      </c>
      <c r="D1290">
        <v>0</v>
      </c>
      <c r="E1290" s="80">
        <v>44651</v>
      </c>
      <c r="H1290">
        <f>Calc!$F$1030</f>
        <v>0</v>
      </c>
      <c r="J1290">
        <v>0</v>
      </c>
      <c r="K1290" t="s">
        <v>2400</v>
      </c>
    </row>
    <row r="1291" spans="1:11" x14ac:dyDescent="0.2">
      <c r="A1291" t="s">
        <v>1138</v>
      </c>
      <c r="B1291" t="s">
        <v>891</v>
      </c>
      <c r="D1291">
        <v>0</v>
      </c>
      <c r="E1291" s="80">
        <v>44651</v>
      </c>
      <c r="H1291">
        <f>Calc!$F$1031</f>
        <v>0</v>
      </c>
      <c r="J1291">
        <v>0</v>
      </c>
      <c r="K1291" t="s">
        <v>2400</v>
      </c>
    </row>
    <row r="1292" spans="1:11" x14ac:dyDescent="0.2">
      <c r="A1292" t="s">
        <v>1138</v>
      </c>
      <c r="B1292" t="s">
        <v>541</v>
      </c>
      <c r="D1292">
        <v>0</v>
      </c>
      <c r="E1292" s="80">
        <v>44651</v>
      </c>
      <c r="H1292">
        <f>Calc!$F$1032</f>
        <v>0</v>
      </c>
      <c r="J1292">
        <v>0</v>
      </c>
      <c r="K1292" t="s">
        <v>2400</v>
      </c>
    </row>
    <row r="1293" spans="1:11" x14ac:dyDescent="0.2">
      <c r="A1293" t="s">
        <v>1138</v>
      </c>
      <c r="B1293" t="s">
        <v>1089</v>
      </c>
      <c r="D1293">
        <v>0</v>
      </c>
      <c r="E1293" s="80">
        <v>44651</v>
      </c>
      <c r="H1293">
        <f>Calc!$F$1033</f>
        <v>0</v>
      </c>
      <c r="J1293">
        <v>0</v>
      </c>
      <c r="K1293" t="s">
        <v>2400</v>
      </c>
    </row>
    <row r="1294" spans="1:11" x14ac:dyDescent="0.2">
      <c r="A1294" t="s">
        <v>1138</v>
      </c>
      <c r="B1294" t="s">
        <v>1152</v>
      </c>
      <c r="D1294">
        <v>0</v>
      </c>
      <c r="E1294" s="80">
        <v>44651</v>
      </c>
      <c r="H1294">
        <f>Calc!$F$1034</f>
        <v>0</v>
      </c>
      <c r="J1294">
        <v>0</v>
      </c>
      <c r="K1294" t="s">
        <v>2400</v>
      </c>
    </row>
    <row r="1295" spans="1:11" x14ac:dyDescent="0.2">
      <c r="A1295" t="s">
        <v>1138</v>
      </c>
      <c r="B1295" t="s">
        <v>2124</v>
      </c>
      <c r="D1295">
        <v>0</v>
      </c>
      <c r="E1295" s="80">
        <v>44651</v>
      </c>
      <c r="H1295">
        <f>Calc!$F$1035</f>
        <v>0</v>
      </c>
      <c r="J1295">
        <v>0</v>
      </c>
      <c r="K1295" t="s">
        <v>2400</v>
      </c>
    </row>
    <row r="1296" spans="1:11" x14ac:dyDescent="0.2">
      <c r="A1296" t="s">
        <v>1138</v>
      </c>
      <c r="B1296" t="s">
        <v>364</v>
      </c>
      <c r="D1296">
        <v>0</v>
      </c>
      <c r="E1296" s="80">
        <v>44651</v>
      </c>
      <c r="H1296">
        <f>Calc!$F$1036</f>
        <v>0</v>
      </c>
      <c r="J1296">
        <v>0</v>
      </c>
      <c r="K1296" t="s">
        <v>2400</v>
      </c>
    </row>
    <row r="1297" spans="1:11" x14ac:dyDescent="0.2">
      <c r="A1297" t="s">
        <v>1138</v>
      </c>
      <c r="B1297" t="s">
        <v>365</v>
      </c>
      <c r="D1297">
        <v>0</v>
      </c>
      <c r="E1297" s="80">
        <v>44651</v>
      </c>
      <c r="H1297">
        <f>Calc!$F$1037</f>
        <v>0</v>
      </c>
      <c r="J1297">
        <v>0</v>
      </c>
      <c r="K1297" t="s">
        <v>2400</v>
      </c>
    </row>
    <row r="1298" spans="1:11" x14ac:dyDescent="0.2">
      <c r="A1298" t="s">
        <v>2111</v>
      </c>
      <c r="B1298" t="s">
        <v>1096</v>
      </c>
      <c r="D1298">
        <v>0</v>
      </c>
      <c r="E1298" s="80">
        <v>44651</v>
      </c>
      <c r="H1298">
        <f>Calc!$F$1057</f>
        <v>0</v>
      </c>
      <c r="J1298">
        <v>0</v>
      </c>
      <c r="K1298" t="s">
        <v>2979</v>
      </c>
    </row>
    <row r="1299" spans="1:11" x14ac:dyDescent="0.2">
      <c r="A1299" t="s">
        <v>2111</v>
      </c>
      <c r="B1299" t="s">
        <v>891</v>
      </c>
      <c r="D1299">
        <v>0</v>
      </c>
      <c r="E1299" s="80">
        <v>44651</v>
      </c>
      <c r="H1299">
        <f>Calc!$F$1058</f>
        <v>0</v>
      </c>
      <c r="J1299">
        <v>0</v>
      </c>
      <c r="K1299" t="s">
        <v>2979</v>
      </c>
    </row>
    <row r="1300" spans="1:11" x14ac:dyDescent="0.2">
      <c r="A1300" t="s">
        <v>2111</v>
      </c>
      <c r="B1300" t="s">
        <v>541</v>
      </c>
      <c r="D1300">
        <v>0</v>
      </c>
      <c r="E1300" s="80">
        <v>44651</v>
      </c>
      <c r="H1300">
        <f>Calc!$F$1059</f>
        <v>0</v>
      </c>
      <c r="J1300">
        <v>0</v>
      </c>
      <c r="K1300" t="s">
        <v>2979</v>
      </c>
    </row>
    <row r="1301" spans="1:11" x14ac:dyDescent="0.2">
      <c r="A1301" t="s">
        <v>2111</v>
      </c>
      <c r="B1301" t="s">
        <v>1089</v>
      </c>
      <c r="D1301">
        <v>0</v>
      </c>
      <c r="E1301" s="80">
        <v>44651</v>
      </c>
      <c r="H1301">
        <f>Calc!$F$1060</f>
        <v>0</v>
      </c>
      <c r="J1301">
        <v>0</v>
      </c>
      <c r="K1301" t="s">
        <v>2979</v>
      </c>
    </row>
    <row r="1302" spans="1:11" x14ac:dyDescent="0.2">
      <c r="A1302" t="s">
        <v>2111</v>
      </c>
      <c r="B1302" t="s">
        <v>1152</v>
      </c>
      <c r="D1302">
        <v>0</v>
      </c>
      <c r="E1302" s="80">
        <v>44651</v>
      </c>
      <c r="H1302">
        <f>Calc!$F$1061</f>
        <v>0</v>
      </c>
      <c r="J1302">
        <v>0</v>
      </c>
      <c r="K1302" t="s">
        <v>2979</v>
      </c>
    </row>
    <row r="1303" spans="1:11" x14ac:dyDescent="0.2">
      <c r="A1303" t="s">
        <v>2111</v>
      </c>
      <c r="B1303" t="s">
        <v>2124</v>
      </c>
      <c r="D1303">
        <v>0</v>
      </c>
      <c r="E1303" s="80">
        <v>44651</v>
      </c>
      <c r="H1303">
        <f>Calc!$F$1062</f>
        <v>0</v>
      </c>
      <c r="J1303">
        <v>0</v>
      </c>
      <c r="K1303" t="s">
        <v>2979</v>
      </c>
    </row>
    <row r="1304" spans="1:11" x14ac:dyDescent="0.2">
      <c r="A1304" t="s">
        <v>2111</v>
      </c>
      <c r="B1304" t="s">
        <v>364</v>
      </c>
      <c r="D1304">
        <v>0</v>
      </c>
      <c r="E1304" s="80">
        <v>44651</v>
      </c>
      <c r="H1304">
        <f>Calc!$F$1063</f>
        <v>0</v>
      </c>
      <c r="J1304">
        <v>0</v>
      </c>
      <c r="K1304" t="s">
        <v>2979</v>
      </c>
    </row>
    <row r="1305" spans="1:11" x14ac:dyDescent="0.2">
      <c r="A1305" t="s">
        <v>2111</v>
      </c>
      <c r="B1305" t="s">
        <v>365</v>
      </c>
      <c r="D1305">
        <v>0</v>
      </c>
      <c r="E1305" s="80">
        <v>44651</v>
      </c>
      <c r="H1305">
        <f>Calc!$F$1064</f>
        <v>0</v>
      </c>
      <c r="J1305">
        <v>0</v>
      </c>
      <c r="K1305" t="s">
        <v>2979</v>
      </c>
    </row>
    <row r="1306" spans="1:11" x14ac:dyDescent="0.2">
      <c r="A1306" t="s">
        <v>1139</v>
      </c>
      <c r="B1306" t="s">
        <v>1096</v>
      </c>
      <c r="D1306">
        <v>0</v>
      </c>
      <c r="E1306" s="80">
        <v>44651</v>
      </c>
      <c r="H1306">
        <f>Calc!$F$1084</f>
        <v>0</v>
      </c>
      <c r="J1306">
        <v>0</v>
      </c>
      <c r="K1306" t="s">
        <v>1053</v>
      </c>
    </row>
    <row r="1307" spans="1:11" x14ac:dyDescent="0.2">
      <c r="A1307" t="s">
        <v>1139</v>
      </c>
      <c r="B1307" t="s">
        <v>891</v>
      </c>
      <c r="D1307">
        <v>0</v>
      </c>
      <c r="E1307" s="80">
        <v>44651</v>
      </c>
      <c r="H1307">
        <f>Calc!$F$1085</f>
        <v>0</v>
      </c>
      <c r="J1307">
        <v>0</v>
      </c>
      <c r="K1307" t="s">
        <v>1053</v>
      </c>
    </row>
    <row r="1308" spans="1:11" x14ac:dyDescent="0.2">
      <c r="A1308" t="s">
        <v>1139</v>
      </c>
      <c r="B1308" t="s">
        <v>541</v>
      </c>
      <c r="D1308">
        <v>0</v>
      </c>
      <c r="E1308" s="80">
        <v>44651</v>
      </c>
      <c r="H1308">
        <f>Calc!$F$1086</f>
        <v>0</v>
      </c>
      <c r="J1308">
        <v>0</v>
      </c>
      <c r="K1308" t="s">
        <v>1053</v>
      </c>
    </row>
    <row r="1309" spans="1:11" x14ac:dyDescent="0.2">
      <c r="A1309" t="s">
        <v>1139</v>
      </c>
      <c r="B1309" t="s">
        <v>1089</v>
      </c>
      <c r="D1309">
        <v>0</v>
      </c>
      <c r="E1309" s="80">
        <v>44651</v>
      </c>
      <c r="H1309">
        <f>Calc!$F$1087</f>
        <v>0</v>
      </c>
      <c r="J1309">
        <v>0</v>
      </c>
      <c r="K1309" t="s">
        <v>1053</v>
      </c>
    </row>
    <row r="1310" spans="1:11" x14ac:dyDescent="0.2">
      <c r="A1310" t="s">
        <v>1139</v>
      </c>
      <c r="B1310" t="s">
        <v>1152</v>
      </c>
      <c r="D1310">
        <v>0</v>
      </c>
      <c r="E1310" s="80">
        <v>44651</v>
      </c>
      <c r="H1310">
        <f>Calc!$F$1088</f>
        <v>0</v>
      </c>
      <c r="J1310">
        <v>0</v>
      </c>
      <c r="K1310" t="s">
        <v>1053</v>
      </c>
    </row>
    <row r="1311" spans="1:11" x14ac:dyDescent="0.2">
      <c r="A1311" t="s">
        <v>1139</v>
      </c>
      <c r="B1311" t="s">
        <v>2124</v>
      </c>
      <c r="D1311">
        <v>0</v>
      </c>
      <c r="E1311" s="80">
        <v>44651</v>
      </c>
      <c r="H1311">
        <f>Calc!$F$1089</f>
        <v>0</v>
      </c>
      <c r="J1311">
        <v>0</v>
      </c>
      <c r="K1311" t="s">
        <v>1053</v>
      </c>
    </row>
    <row r="1312" spans="1:11" x14ac:dyDescent="0.2">
      <c r="A1312" t="s">
        <v>1139</v>
      </c>
      <c r="B1312" t="s">
        <v>364</v>
      </c>
      <c r="D1312">
        <v>0</v>
      </c>
      <c r="E1312" s="80">
        <v>44651</v>
      </c>
      <c r="H1312">
        <f>Calc!$F$1090</f>
        <v>0</v>
      </c>
      <c r="J1312">
        <v>0</v>
      </c>
      <c r="K1312" t="s">
        <v>1053</v>
      </c>
    </row>
    <row r="1313" spans="1:11" x14ac:dyDescent="0.2">
      <c r="A1313" t="s">
        <v>1139</v>
      </c>
      <c r="B1313" t="s">
        <v>365</v>
      </c>
      <c r="D1313">
        <v>0</v>
      </c>
      <c r="E1313" s="80">
        <v>44651</v>
      </c>
      <c r="H1313">
        <f>Calc!$F$1091</f>
        <v>0</v>
      </c>
      <c r="J1313">
        <v>0</v>
      </c>
      <c r="K1313" t="s">
        <v>1053</v>
      </c>
    </row>
    <row r="1314" spans="1:11" x14ac:dyDescent="0.2">
      <c r="A1314" t="s">
        <v>232</v>
      </c>
      <c r="B1314" t="s">
        <v>1096</v>
      </c>
      <c r="D1314">
        <v>0</v>
      </c>
      <c r="E1314" s="80">
        <v>44651</v>
      </c>
      <c r="H1314">
        <f>Calc!$F$1111</f>
        <v>0</v>
      </c>
      <c r="J1314">
        <v>0</v>
      </c>
      <c r="K1314" t="s">
        <v>505</v>
      </c>
    </row>
    <row r="1315" spans="1:11" x14ac:dyDescent="0.2">
      <c r="A1315" t="s">
        <v>232</v>
      </c>
      <c r="B1315" t="s">
        <v>891</v>
      </c>
      <c r="D1315">
        <v>0</v>
      </c>
      <c r="E1315" s="80">
        <v>44651</v>
      </c>
      <c r="H1315">
        <f>Calc!$F$1112</f>
        <v>0</v>
      </c>
      <c r="J1315">
        <v>0</v>
      </c>
      <c r="K1315" t="s">
        <v>505</v>
      </c>
    </row>
    <row r="1316" spans="1:11" x14ac:dyDescent="0.2">
      <c r="A1316" t="s">
        <v>232</v>
      </c>
      <c r="B1316" t="s">
        <v>541</v>
      </c>
      <c r="D1316">
        <v>0</v>
      </c>
      <c r="E1316" s="80">
        <v>44651</v>
      </c>
      <c r="H1316">
        <f>Calc!$F$1113</f>
        <v>0</v>
      </c>
      <c r="J1316">
        <v>0</v>
      </c>
      <c r="K1316" t="s">
        <v>505</v>
      </c>
    </row>
    <row r="1317" spans="1:11" x14ac:dyDescent="0.2">
      <c r="A1317" t="s">
        <v>232</v>
      </c>
      <c r="B1317" t="s">
        <v>1089</v>
      </c>
      <c r="D1317">
        <v>0</v>
      </c>
      <c r="E1317" s="80">
        <v>44651</v>
      </c>
      <c r="H1317">
        <f>Calc!$F$1114</f>
        <v>0</v>
      </c>
      <c r="J1317">
        <v>0</v>
      </c>
      <c r="K1317" t="s">
        <v>505</v>
      </c>
    </row>
    <row r="1318" spans="1:11" x14ac:dyDescent="0.2">
      <c r="A1318" t="s">
        <v>232</v>
      </c>
      <c r="B1318" t="s">
        <v>1152</v>
      </c>
      <c r="D1318">
        <v>0</v>
      </c>
      <c r="E1318" s="80">
        <v>44651</v>
      </c>
      <c r="H1318">
        <f>Calc!$F$1115</f>
        <v>0</v>
      </c>
      <c r="J1318">
        <v>0</v>
      </c>
      <c r="K1318" t="s">
        <v>505</v>
      </c>
    </row>
    <row r="1319" spans="1:11" x14ac:dyDescent="0.2">
      <c r="A1319" t="s">
        <v>232</v>
      </c>
      <c r="B1319" t="s">
        <v>2124</v>
      </c>
      <c r="D1319">
        <v>0</v>
      </c>
      <c r="E1319" s="80">
        <v>44651</v>
      </c>
      <c r="H1319">
        <f>Calc!$F$1116</f>
        <v>0</v>
      </c>
      <c r="J1319">
        <v>0</v>
      </c>
      <c r="K1319" t="s">
        <v>505</v>
      </c>
    </row>
    <row r="1320" spans="1:11" x14ac:dyDescent="0.2">
      <c r="A1320" t="s">
        <v>232</v>
      </c>
      <c r="B1320" t="s">
        <v>364</v>
      </c>
      <c r="D1320">
        <v>0</v>
      </c>
      <c r="E1320" s="80">
        <v>44651</v>
      </c>
      <c r="H1320">
        <f>Calc!$F$1117</f>
        <v>0</v>
      </c>
      <c r="J1320">
        <v>0</v>
      </c>
      <c r="K1320" t="s">
        <v>505</v>
      </c>
    </row>
    <row r="1321" spans="1:11" x14ac:dyDescent="0.2">
      <c r="A1321" t="s">
        <v>232</v>
      </c>
      <c r="B1321" t="s">
        <v>365</v>
      </c>
      <c r="D1321">
        <v>0</v>
      </c>
      <c r="E1321" s="80">
        <v>44651</v>
      </c>
      <c r="H1321">
        <f>Calc!$F$1118</f>
        <v>0</v>
      </c>
      <c r="J1321">
        <v>0</v>
      </c>
      <c r="K1321" t="s">
        <v>505</v>
      </c>
    </row>
    <row r="1322" spans="1:11" x14ac:dyDescent="0.2">
      <c r="A1322" t="s">
        <v>1554</v>
      </c>
      <c r="B1322" t="s">
        <v>1096</v>
      </c>
      <c r="D1322">
        <v>0</v>
      </c>
      <c r="E1322" s="80">
        <v>44651</v>
      </c>
      <c r="H1322">
        <f>Calc!$F$1138</f>
        <v>0</v>
      </c>
      <c r="J1322">
        <v>0</v>
      </c>
      <c r="K1322" t="s">
        <v>1261</v>
      </c>
    </row>
    <row r="1323" spans="1:11" x14ac:dyDescent="0.2">
      <c r="A1323" t="s">
        <v>1554</v>
      </c>
      <c r="B1323" t="s">
        <v>891</v>
      </c>
      <c r="D1323">
        <v>0</v>
      </c>
      <c r="E1323" s="80">
        <v>44651</v>
      </c>
      <c r="H1323">
        <f>Calc!$F$1139</f>
        <v>0</v>
      </c>
      <c r="J1323">
        <v>0</v>
      </c>
      <c r="K1323" t="s">
        <v>1261</v>
      </c>
    </row>
    <row r="1324" spans="1:11" x14ac:dyDescent="0.2">
      <c r="A1324" t="s">
        <v>1554</v>
      </c>
      <c r="B1324" t="s">
        <v>541</v>
      </c>
      <c r="D1324">
        <v>0</v>
      </c>
      <c r="E1324" s="80">
        <v>44651</v>
      </c>
      <c r="H1324">
        <f>Calc!$F$1140</f>
        <v>0</v>
      </c>
      <c r="J1324">
        <v>0</v>
      </c>
      <c r="K1324" t="s">
        <v>1261</v>
      </c>
    </row>
    <row r="1325" spans="1:11" x14ac:dyDescent="0.2">
      <c r="A1325" t="s">
        <v>1554</v>
      </c>
      <c r="B1325" t="s">
        <v>1089</v>
      </c>
      <c r="D1325">
        <v>0</v>
      </c>
      <c r="E1325" s="80">
        <v>44651</v>
      </c>
      <c r="H1325">
        <f>Calc!$F$1141</f>
        <v>0</v>
      </c>
      <c r="J1325">
        <v>0</v>
      </c>
      <c r="K1325" t="s">
        <v>1261</v>
      </c>
    </row>
    <row r="1326" spans="1:11" x14ac:dyDescent="0.2">
      <c r="A1326" t="s">
        <v>1554</v>
      </c>
      <c r="B1326" t="s">
        <v>1152</v>
      </c>
      <c r="D1326">
        <v>0</v>
      </c>
      <c r="E1326" s="80">
        <v>44651</v>
      </c>
      <c r="H1326">
        <f>Calc!$F$1142</f>
        <v>0</v>
      </c>
      <c r="J1326">
        <v>0</v>
      </c>
      <c r="K1326" t="s">
        <v>1261</v>
      </c>
    </row>
    <row r="1327" spans="1:11" x14ac:dyDescent="0.2">
      <c r="A1327" t="s">
        <v>1554</v>
      </c>
      <c r="B1327" t="s">
        <v>2124</v>
      </c>
      <c r="D1327">
        <v>0</v>
      </c>
      <c r="E1327" s="80">
        <v>44651</v>
      </c>
      <c r="H1327">
        <f>Calc!$F$1143</f>
        <v>0</v>
      </c>
      <c r="J1327">
        <v>0</v>
      </c>
      <c r="K1327" t="s">
        <v>1261</v>
      </c>
    </row>
    <row r="1328" spans="1:11" x14ac:dyDescent="0.2">
      <c r="A1328" t="s">
        <v>1554</v>
      </c>
      <c r="B1328" t="s">
        <v>364</v>
      </c>
      <c r="D1328">
        <v>0</v>
      </c>
      <c r="E1328" s="80">
        <v>44651</v>
      </c>
      <c r="H1328">
        <f>Calc!$F$1144</f>
        <v>0</v>
      </c>
      <c r="J1328">
        <v>0</v>
      </c>
      <c r="K1328" t="s">
        <v>1261</v>
      </c>
    </row>
    <row r="1329" spans="1:11" x14ac:dyDescent="0.2">
      <c r="A1329" t="s">
        <v>1554</v>
      </c>
      <c r="B1329" t="s">
        <v>365</v>
      </c>
      <c r="D1329">
        <v>0</v>
      </c>
      <c r="E1329" s="80">
        <v>44651</v>
      </c>
      <c r="H1329">
        <f>Calc!$F$1145</f>
        <v>0</v>
      </c>
      <c r="J1329">
        <v>0</v>
      </c>
      <c r="K1329" t="s">
        <v>1261</v>
      </c>
    </row>
    <row r="1330" spans="1:11" x14ac:dyDescent="0.2">
      <c r="A1330" t="s">
        <v>3050</v>
      </c>
      <c r="B1330" t="s">
        <v>1096</v>
      </c>
      <c r="D1330">
        <v>0</v>
      </c>
      <c r="E1330" s="80">
        <v>44651</v>
      </c>
      <c r="H1330">
        <f>Calc!$F$1165</f>
        <v>0</v>
      </c>
      <c r="J1330">
        <v>0</v>
      </c>
      <c r="K1330" t="s">
        <v>3088</v>
      </c>
    </row>
    <row r="1331" spans="1:11" x14ac:dyDescent="0.2">
      <c r="A1331" t="s">
        <v>3050</v>
      </c>
      <c r="B1331" t="s">
        <v>891</v>
      </c>
      <c r="D1331">
        <v>0</v>
      </c>
      <c r="E1331" s="80">
        <v>44651</v>
      </c>
      <c r="H1331">
        <f>Calc!$F$1166</f>
        <v>0</v>
      </c>
      <c r="J1331">
        <v>0</v>
      </c>
      <c r="K1331" t="s">
        <v>3088</v>
      </c>
    </row>
    <row r="1332" spans="1:11" x14ac:dyDescent="0.2">
      <c r="A1332" t="s">
        <v>3050</v>
      </c>
      <c r="B1332" t="s">
        <v>541</v>
      </c>
      <c r="D1332">
        <v>0</v>
      </c>
      <c r="E1332" s="80">
        <v>44651</v>
      </c>
      <c r="H1332">
        <f>Calc!$F$1167</f>
        <v>0</v>
      </c>
      <c r="J1332">
        <v>0</v>
      </c>
      <c r="K1332" t="s">
        <v>3088</v>
      </c>
    </row>
    <row r="1333" spans="1:11" x14ac:dyDescent="0.2">
      <c r="A1333" t="s">
        <v>3050</v>
      </c>
      <c r="B1333" t="s">
        <v>1089</v>
      </c>
      <c r="D1333">
        <v>0</v>
      </c>
      <c r="E1333" s="80">
        <v>44651</v>
      </c>
      <c r="H1333">
        <f>Calc!$F$1168</f>
        <v>0</v>
      </c>
      <c r="J1333">
        <v>0</v>
      </c>
      <c r="K1333" t="s">
        <v>3088</v>
      </c>
    </row>
    <row r="1334" spans="1:11" x14ac:dyDescent="0.2">
      <c r="A1334" t="s">
        <v>3050</v>
      </c>
      <c r="B1334" t="s">
        <v>1152</v>
      </c>
      <c r="D1334">
        <v>0</v>
      </c>
      <c r="E1334" s="80">
        <v>44651</v>
      </c>
      <c r="H1334">
        <f>Calc!$F$1169</f>
        <v>0</v>
      </c>
      <c r="J1334">
        <v>0</v>
      </c>
      <c r="K1334" t="s">
        <v>3088</v>
      </c>
    </row>
    <row r="1335" spans="1:11" x14ac:dyDescent="0.2">
      <c r="A1335" t="s">
        <v>3050</v>
      </c>
      <c r="B1335" t="s">
        <v>2124</v>
      </c>
      <c r="D1335">
        <v>0</v>
      </c>
      <c r="E1335" s="80">
        <v>44651</v>
      </c>
      <c r="H1335">
        <f>Calc!$F$1170</f>
        <v>0</v>
      </c>
      <c r="J1335">
        <v>0</v>
      </c>
      <c r="K1335" t="s">
        <v>3088</v>
      </c>
    </row>
    <row r="1336" spans="1:11" x14ac:dyDescent="0.2">
      <c r="A1336" t="s">
        <v>3050</v>
      </c>
      <c r="B1336" t="s">
        <v>364</v>
      </c>
      <c r="D1336">
        <v>0</v>
      </c>
      <c r="E1336" s="80">
        <v>44651</v>
      </c>
      <c r="H1336">
        <f>Calc!$F$1171</f>
        <v>0</v>
      </c>
      <c r="J1336">
        <v>0</v>
      </c>
      <c r="K1336" t="s">
        <v>3088</v>
      </c>
    </row>
    <row r="1337" spans="1:11" x14ac:dyDescent="0.2">
      <c r="A1337" t="s">
        <v>3050</v>
      </c>
      <c r="B1337" t="s">
        <v>365</v>
      </c>
      <c r="D1337">
        <v>0</v>
      </c>
      <c r="E1337" s="80">
        <v>44651</v>
      </c>
      <c r="H1337">
        <f>Calc!$F$1172</f>
        <v>0</v>
      </c>
      <c r="J1337">
        <v>0</v>
      </c>
      <c r="K1337" t="s">
        <v>3088</v>
      </c>
    </row>
    <row r="1338" spans="1:11" x14ac:dyDescent="0.2">
      <c r="A1338" t="s">
        <v>1938</v>
      </c>
      <c r="B1338" t="s">
        <v>1096</v>
      </c>
      <c r="D1338">
        <v>0</v>
      </c>
      <c r="E1338" s="80">
        <v>44651</v>
      </c>
      <c r="H1338">
        <f>Calc!$F$1192</f>
        <v>0</v>
      </c>
      <c r="J1338">
        <v>0</v>
      </c>
      <c r="K1338" t="s">
        <v>1262</v>
      </c>
    </row>
    <row r="1339" spans="1:11" x14ac:dyDescent="0.2">
      <c r="A1339" t="s">
        <v>1938</v>
      </c>
      <c r="B1339" t="s">
        <v>891</v>
      </c>
      <c r="D1339">
        <v>0</v>
      </c>
      <c r="E1339" s="80">
        <v>44651</v>
      </c>
      <c r="H1339">
        <f>Calc!$F$1193</f>
        <v>0</v>
      </c>
      <c r="J1339">
        <v>0</v>
      </c>
      <c r="K1339" t="s">
        <v>1262</v>
      </c>
    </row>
    <row r="1340" spans="1:11" x14ac:dyDescent="0.2">
      <c r="A1340" t="s">
        <v>1938</v>
      </c>
      <c r="B1340" t="s">
        <v>541</v>
      </c>
      <c r="D1340">
        <v>0</v>
      </c>
      <c r="E1340" s="80">
        <v>44651</v>
      </c>
      <c r="H1340">
        <f>Calc!$F$1194</f>
        <v>0</v>
      </c>
      <c r="J1340">
        <v>0</v>
      </c>
      <c r="K1340" t="s">
        <v>1262</v>
      </c>
    </row>
    <row r="1341" spans="1:11" x14ac:dyDescent="0.2">
      <c r="A1341" t="s">
        <v>1938</v>
      </c>
      <c r="B1341" t="s">
        <v>1089</v>
      </c>
      <c r="D1341">
        <v>0</v>
      </c>
      <c r="E1341" s="80">
        <v>44651</v>
      </c>
      <c r="H1341">
        <f>Calc!$F$1195</f>
        <v>0</v>
      </c>
      <c r="J1341">
        <v>0</v>
      </c>
      <c r="K1341" t="s">
        <v>1262</v>
      </c>
    </row>
    <row r="1342" spans="1:11" x14ac:dyDescent="0.2">
      <c r="A1342" t="s">
        <v>1938</v>
      </c>
      <c r="B1342" t="s">
        <v>1152</v>
      </c>
      <c r="D1342">
        <v>0</v>
      </c>
      <c r="E1342" s="80">
        <v>44651</v>
      </c>
      <c r="H1342">
        <f>Calc!$F$1196</f>
        <v>0</v>
      </c>
      <c r="J1342">
        <v>0</v>
      </c>
      <c r="K1342" t="s">
        <v>1262</v>
      </c>
    </row>
    <row r="1343" spans="1:11" x14ac:dyDescent="0.2">
      <c r="A1343" t="s">
        <v>1938</v>
      </c>
      <c r="B1343" t="s">
        <v>2124</v>
      </c>
      <c r="D1343">
        <v>0</v>
      </c>
      <c r="E1343" s="80">
        <v>44651</v>
      </c>
      <c r="H1343">
        <f>Calc!$F$1197</f>
        <v>0</v>
      </c>
      <c r="J1343">
        <v>0</v>
      </c>
      <c r="K1343" t="s">
        <v>1262</v>
      </c>
    </row>
    <row r="1344" spans="1:11" x14ac:dyDescent="0.2">
      <c r="A1344" t="s">
        <v>1938</v>
      </c>
      <c r="B1344" t="s">
        <v>364</v>
      </c>
      <c r="D1344">
        <v>0</v>
      </c>
      <c r="E1344" s="80">
        <v>44651</v>
      </c>
      <c r="H1344">
        <f>Calc!$F$1198</f>
        <v>0</v>
      </c>
      <c r="J1344">
        <v>0</v>
      </c>
      <c r="K1344" t="s">
        <v>1262</v>
      </c>
    </row>
    <row r="1345" spans="1:11" x14ac:dyDescent="0.2">
      <c r="A1345" t="s">
        <v>1938</v>
      </c>
      <c r="B1345" t="s">
        <v>365</v>
      </c>
      <c r="D1345">
        <v>0</v>
      </c>
      <c r="E1345" s="80">
        <v>44651</v>
      </c>
      <c r="H1345">
        <f>Calc!$F$1199</f>
        <v>0</v>
      </c>
      <c r="J1345">
        <v>0</v>
      </c>
      <c r="K1345" t="s">
        <v>1262</v>
      </c>
    </row>
    <row r="1346" spans="1:11" x14ac:dyDescent="0.2">
      <c r="A1346" t="s">
        <v>1140</v>
      </c>
      <c r="B1346" t="s">
        <v>1096</v>
      </c>
      <c r="D1346">
        <v>0</v>
      </c>
      <c r="E1346" s="80">
        <v>44651</v>
      </c>
      <c r="H1346">
        <f>Calc!$F$1219</f>
        <v>0</v>
      </c>
      <c r="J1346">
        <v>0</v>
      </c>
      <c r="K1346" t="s">
        <v>506</v>
      </c>
    </row>
    <row r="1347" spans="1:11" x14ac:dyDescent="0.2">
      <c r="A1347" t="s">
        <v>1140</v>
      </c>
      <c r="B1347" t="s">
        <v>891</v>
      </c>
      <c r="D1347">
        <v>0</v>
      </c>
      <c r="E1347" s="80">
        <v>44651</v>
      </c>
      <c r="H1347">
        <f>Calc!$F$1220</f>
        <v>0</v>
      </c>
      <c r="J1347">
        <v>0</v>
      </c>
      <c r="K1347" t="s">
        <v>506</v>
      </c>
    </row>
    <row r="1348" spans="1:11" x14ac:dyDescent="0.2">
      <c r="A1348" t="s">
        <v>1140</v>
      </c>
      <c r="B1348" t="s">
        <v>541</v>
      </c>
      <c r="D1348">
        <v>0</v>
      </c>
      <c r="E1348" s="80">
        <v>44651</v>
      </c>
      <c r="H1348">
        <f>Calc!$F$1221</f>
        <v>0</v>
      </c>
      <c r="J1348">
        <v>0</v>
      </c>
      <c r="K1348" t="s">
        <v>506</v>
      </c>
    </row>
    <row r="1349" spans="1:11" x14ac:dyDescent="0.2">
      <c r="A1349" t="s">
        <v>1140</v>
      </c>
      <c r="B1349" t="s">
        <v>1089</v>
      </c>
      <c r="D1349">
        <v>0</v>
      </c>
      <c r="E1349" s="80">
        <v>44651</v>
      </c>
      <c r="H1349">
        <f>Calc!$F$1222</f>
        <v>0</v>
      </c>
      <c r="J1349">
        <v>0</v>
      </c>
      <c r="K1349" t="s">
        <v>506</v>
      </c>
    </row>
    <row r="1350" spans="1:11" x14ac:dyDescent="0.2">
      <c r="A1350" t="s">
        <v>1140</v>
      </c>
      <c r="B1350" t="s">
        <v>1152</v>
      </c>
      <c r="D1350">
        <v>0</v>
      </c>
      <c r="E1350" s="80">
        <v>44651</v>
      </c>
      <c r="H1350">
        <f>Calc!$F$1223</f>
        <v>0</v>
      </c>
      <c r="J1350">
        <v>0</v>
      </c>
      <c r="K1350" t="s">
        <v>506</v>
      </c>
    </row>
    <row r="1351" spans="1:11" x14ac:dyDescent="0.2">
      <c r="A1351" t="s">
        <v>1140</v>
      </c>
      <c r="B1351" t="s">
        <v>2124</v>
      </c>
      <c r="D1351">
        <v>0</v>
      </c>
      <c r="E1351" s="80">
        <v>44651</v>
      </c>
      <c r="H1351">
        <f>Calc!$F$1224</f>
        <v>0</v>
      </c>
      <c r="J1351">
        <v>0</v>
      </c>
      <c r="K1351" t="s">
        <v>506</v>
      </c>
    </row>
    <row r="1352" spans="1:11" x14ac:dyDescent="0.2">
      <c r="A1352" t="s">
        <v>1140</v>
      </c>
      <c r="B1352" t="s">
        <v>364</v>
      </c>
      <c r="D1352">
        <v>0</v>
      </c>
      <c r="E1352" s="80">
        <v>44651</v>
      </c>
      <c r="H1352">
        <f>Calc!$F$1225</f>
        <v>0</v>
      </c>
      <c r="J1352">
        <v>0</v>
      </c>
      <c r="K1352" t="s">
        <v>506</v>
      </c>
    </row>
    <row r="1353" spans="1:11" x14ac:dyDescent="0.2">
      <c r="A1353" t="s">
        <v>1140</v>
      </c>
      <c r="B1353" t="s">
        <v>365</v>
      </c>
      <c r="D1353">
        <v>0</v>
      </c>
      <c r="E1353" s="80">
        <v>44651</v>
      </c>
      <c r="H1353">
        <f>Calc!$F$1226</f>
        <v>0</v>
      </c>
      <c r="J1353">
        <v>0</v>
      </c>
      <c r="K1353" t="s">
        <v>506</v>
      </c>
    </row>
    <row r="1354" spans="1:11" x14ac:dyDescent="0.2">
      <c r="A1354" t="s">
        <v>2112</v>
      </c>
      <c r="B1354" t="s">
        <v>1096</v>
      </c>
      <c r="D1354">
        <v>0</v>
      </c>
      <c r="E1354" s="80">
        <v>44651</v>
      </c>
      <c r="H1354">
        <f>Calc!$F$1246</f>
        <v>0</v>
      </c>
      <c r="J1354">
        <v>0</v>
      </c>
      <c r="K1354" t="s">
        <v>2025</v>
      </c>
    </row>
    <row r="1355" spans="1:11" x14ac:dyDescent="0.2">
      <c r="A1355" t="s">
        <v>2112</v>
      </c>
      <c r="B1355" t="s">
        <v>891</v>
      </c>
      <c r="D1355">
        <v>0</v>
      </c>
      <c r="E1355" s="80">
        <v>44651</v>
      </c>
      <c r="H1355">
        <f>Calc!$F$1247</f>
        <v>0</v>
      </c>
      <c r="J1355">
        <v>0</v>
      </c>
      <c r="K1355" t="s">
        <v>2025</v>
      </c>
    </row>
    <row r="1356" spans="1:11" x14ac:dyDescent="0.2">
      <c r="A1356" t="s">
        <v>2112</v>
      </c>
      <c r="B1356" t="s">
        <v>541</v>
      </c>
      <c r="D1356">
        <v>0</v>
      </c>
      <c r="E1356" s="80">
        <v>44651</v>
      </c>
      <c r="H1356">
        <f>Calc!$F$1248</f>
        <v>0</v>
      </c>
      <c r="J1356">
        <v>0</v>
      </c>
      <c r="K1356" t="s">
        <v>2025</v>
      </c>
    </row>
    <row r="1357" spans="1:11" x14ac:dyDescent="0.2">
      <c r="A1357" t="s">
        <v>2112</v>
      </c>
      <c r="B1357" t="s">
        <v>1089</v>
      </c>
      <c r="D1357">
        <v>0</v>
      </c>
      <c r="E1357" s="80">
        <v>44651</v>
      </c>
      <c r="H1357">
        <f>Calc!$F$1249</f>
        <v>0</v>
      </c>
      <c r="J1357">
        <v>0</v>
      </c>
      <c r="K1357" t="s">
        <v>2025</v>
      </c>
    </row>
    <row r="1358" spans="1:11" x14ac:dyDescent="0.2">
      <c r="A1358" t="s">
        <v>2112</v>
      </c>
      <c r="B1358" t="s">
        <v>1152</v>
      </c>
      <c r="D1358">
        <v>0</v>
      </c>
      <c r="E1358" s="80">
        <v>44651</v>
      </c>
      <c r="H1358">
        <f>Calc!$F$1250</f>
        <v>0</v>
      </c>
      <c r="J1358">
        <v>0</v>
      </c>
      <c r="K1358" t="s">
        <v>2025</v>
      </c>
    </row>
    <row r="1359" spans="1:11" x14ac:dyDescent="0.2">
      <c r="A1359" t="s">
        <v>2112</v>
      </c>
      <c r="B1359" t="s">
        <v>2124</v>
      </c>
      <c r="D1359">
        <v>0</v>
      </c>
      <c r="E1359" s="80">
        <v>44651</v>
      </c>
      <c r="H1359">
        <f>Calc!$F$1251</f>
        <v>0</v>
      </c>
      <c r="J1359">
        <v>0</v>
      </c>
      <c r="K1359" t="s">
        <v>2025</v>
      </c>
    </row>
    <row r="1360" spans="1:11" x14ac:dyDescent="0.2">
      <c r="A1360" t="s">
        <v>2112</v>
      </c>
      <c r="B1360" t="s">
        <v>364</v>
      </c>
      <c r="D1360">
        <v>0</v>
      </c>
      <c r="E1360" s="80">
        <v>44651</v>
      </c>
      <c r="H1360">
        <f>Calc!$F$1252</f>
        <v>0</v>
      </c>
      <c r="J1360">
        <v>0</v>
      </c>
      <c r="K1360" t="s">
        <v>2025</v>
      </c>
    </row>
    <row r="1361" spans="1:11" x14ac:dyDescent="0.2">
      <c r="A1361" t="s">
        <v>2112</v>
      </c>
      <c r="B1361" t="s">
        <v>365</v>
      </c>
      <c r="D1361">
        <v>0</v>
      </c>
      <c r="E1361" s="80">
        <v>44651</v>
      </c>
      <c r="H1361">
        <f>Calc!$F$1253</f>
        <v>0</v>
      </c>
      <c r="J1361">
        <v>0</v>
      </c>
      <c r="K1361" t="s">
        <v>2025</v>
      </c>
    </row>
    <row r="1362" spans="1:11" x14ac:dyDescent="0.2">
      <c r="A1362" t="s">
        <v>1750</v>
      </c>
      <c r="B1362" t="s">
        <v>1096</v>
      </c>
      <c r="D1362">
        <v>0</v>
      </c>
      <c r="E1362" s="80">
        <v>44651</v>
      </c>
      <c r="H1362">
        <f>Calc!$F$1273</f>
        <v>0</v>
      </c>
      <c r="J1362">
        <v>0</v>
      </c>
      <c r="K1362" t="s">
        <v>1666</v>
      </c>
    </row>
    <row r="1363" spans="1:11" x14ac:dyDescent="0.2">
      <c r="A1363" t="s">
        <v>1750</v>
      </c>
      <c r="B1363" t="s">
        <v>891</v>
      </c>
      <c r="D1363">
        <v>0</v>
      </c>
      <c r="E1363" s="80">
        <v>44651</v>
      </c>
      <c r="H1363">
        <f>Calc!$F$1274</f>
        <v>0</v>
      </c>
      <c r="J1363">
        <v>0</v>
      </c>
      <c r="K1363" t="s">
        <v>1666</v>
      </c>
    </row>
    <row r="1364" spans="1:11" x14ac:dyDescent="0.2">
      <c r="A1364" t="s">
        <v>1750</v>
      </c>
      <c r="B1364" t="s">
        <v>541</v>
      </c>
      <c r="D1364">
        <v>0</v>
      </c>
      <c r="E1364" s="80">
        <v>44651</v>
      </c>
      <c r="H1364">
        <f>Calc!$F$1275</f>
        <v>0</v>
      </c>
      <c r="J1364">
        <v>0</v>
      </c>
      <c r="K1364" t="s">
        <v>1666</v>
      </c>
    </row>
    <row r="1365" spans="1:11" x14ac:dyDescent="0.2">
      <c r="A1365" t="s">
        <v>1750</v>
      </c>
      <c r="B1365" t="s">
        <v>1089</v>
      </c>
      <c r="D1365">
        <v>0</v>
      </c>
      <c r="E1365" s="80">
        <v>44651</v>
      </c>
      <c r="H1365">
        <f>Calc!$F$1276</f>
        <v>0</v>
      </c>
      <c r="J1365">
        <v>0</v>
      </c>
      <c r="K1365" t="s">
        <v>1666</v>
      </c>
    </row>
    <row r="1366" spans="1:11" x14ac:dyDescent="0.2">
      <c r="A1366" t="s">
        <v>1750</v>
      </c>
      <c r="B1366" t="s">
        <v>1152</v>
      </c>
      <c r="D1366">
        <v>0</v>
      </c>
      <c r="E1366" s="80">
        <v>44651</v>
      </c>
      <c r="H1366">
        <f>Calc!$F$1277</f>
        <v>0</v>
      </c>
      <c r="J1366">
        <v>0</v>
      </c>
      <c r="K1366" t="s">
        <v>1666</v>
      </c>
    </row>
    <row r="1367" spans="1:11" x14ac:dyDescent="0.2">
      <c r="A1367" t="s">
        <v>1750</v>
      </c>
      <c r="B1367" t="s">
        <v>2124</v>
      </c>
      <c r="D1367">
        <v>0</v>
      </c>
      <c r="E1367" s="80">
        <v>44651</v>
      </c>
      <c r="H1367">
        <f>Calc!$F$1278</f>
        <v>0</v>
      </c>
      <c r="J1367">
        <v>0</v>
      </c>
      <c r="K1367" t="s">
        <v>1666</v>
      </c>
    </row>
    <row r="1368" spans="1:11" x14ac:dyDescent="0.2">
      <c r="A1368" t="s">
        <v>1750</v>
      </c>
      <c r="B1368" t="s">
        <v>364</v>
      </c>
      <c r="D1368">
        <v>0</v>
      </c>
      <c r="E1368" s="80">
        <v>44651</v>
      </c>
      <c r="H1368">
        <f>Calc!$F$1279</f>
        <v>0</v>
      </c>
      <c r="J1368">
        <v>0</v>
      </c>
      <c r="K1368" t="s">
        <v>1666</v>
      </c>
    </row>
    <row r="1369" spans="1:11" x14ac:dyDescent="0.2">
      <c r="A1369" t="s">
        <v>1750</v>
      </c>
      <c r="B1369" t="s">
        <v>365</v>
      </c>
      <c r="D1369">
        <v>0</v>
      </c>
      <c r="E1369" s="80">
        <v>44651</v>
      </c>
      <c r="H1369">
        <f>Calc!$F$1280</f>
        <v>0</v>
      </c>
      <c r="J1369">
        <v>0</v>
      </c>
      <c r="K1369" t="s">
        <v>1666</v>
      </c>
    </row>
    <row r="1370" spans="1:11" x14ac:dyDescent="0.2">
      <c r="E1370" s="80"/>
    </row>
    <row r="1371" spans="1:11" x14ac:dyDescent="0.2">
      <c r="E1371" s="80"/>
    </row>
    <row r="1372" spans="1:11" x14ac:dyDescent="0.2">
      <c r="E1372" s="80"/>
    </row>
    <row r="1373" spans="1:11" x14ac:dyDescent="0.2">
      <c r="E1373" s="80"/>
    </row>
    <row r="1374" spans="1:11" x14ac:dyDescent="0.2">
      <c r="E1374" s="80"/>
    </row>
    <row r="1375" spans="1:11" x14ac:dyDescent="0.2">
      <c r="E1375" s="80"/>
    </row>
    <row r="1376" spans="1:11" x14ac:dyDescent="0.2">
      <c r="E1376" s="80"/>
    </row>
    <row r="1377" spans="1:11" x14ac:dyDescent="0.2">
      <c r="E1377" s="80"/>
    </row>
    <row r="1378" spans="1:11" x14ac:dyDescent="0.2">
      <c r="A1378" t="s">
        <v>2113</v>
      </c>
      <c r="B1378" t="s">
        <v>1096</v>
      </c>
      <c r="D1378">
        <v>0</v>
      </c>
      <c r="E1378" s="80">
        <v>44651</v>
      </c>
      <c r="H1378">
        <f>Calc!$F$1300</f>
        <v>0</v>
      </c>
      <c r="J1378">
        <v>0</v>
      </c>
      <c r="K1378" t="s">
        <v>507</v>
      </c>
    </row>
    <row r="1379" spans="1:11" x14ac:dyDescent="0.2">
      <c r="A1379" t="s">
        <v>2113</v>
      </c>
      <c r="B1379" t="s">
        <v>891</v>
      </c>
      <c r="D1379">
        <v>0</v>
      </c>
      <c r="E1379" s="80">
        <v>44651</v>
      </c>
      <c r="H1379">
        <f>Calc!$F$1301</f>
        <v>0</v>
      </c>
      <c r="J1379">
        <v>0</v>
      </c>
      <c r="K1379" t="s">
        <v>507</v>
      </c>
    </row>
    <row r="1380" spans="1:11" x14ac:dyDescent="0.2">
      <c r="A1380" t="s">
        <v>2113</v>
      </c>
      <c r="B1380" t="s">
        <v>541</v>
      </c>
      <c r="D1380">
        <v>0</v>
      </c>
      <c r="E1380" s="80">
        <v>44651</v>
      </c>
      <c r="H1380">
        <f>Calc!$F$1302</f>
        <v>0</v>
      </c>
      <c r="J1380">
        <v>0</v>
      </c>
      <c r="K1380" t="s">
        <v>507</v>
      </c>
    </row>
    <row r="1381" spans="1:11" x14ac:dyDescent="0.2">
      <c r="A1381" t="s">
        <v>2113</v>
      </c>
      <c r="B1381" t="s">
        <v>1089</v>
      </c>
      <c r="D1381">
        <v>0</v>
      </c>
      <c r="E1381" s="80">
        <v>44651</v>
      </c>
      <c r="H1381">
        <f>Calc!$F$1303</f>
        <v>0</v>
      </c>
      <c r="J1381">
        <v>0</v>
      </c>
      <c r="K1381" t="s">
        <v>507</v>
      </c>
    </row>
    <row r="1382" spans="1:11" x14ac:dyDescent="0.2">
      <c r="A1382" t="s">
        <v>2113</v>
      </c>
      <c r="B1382" t="s">
        <v>1152</v>
      </c>
      <c r="D1382">
        <v>0</v>
      </c>
      <c r="E1382" s="80">
        <v>44651</v>
      </c>
      <c r="H1382">
        <f>Calc!$F$1304</f>
        <v>0</v>
      </c>
      <c r="J1382">
        <v>0</v>
      </c>
      <c r="K1382" t="s">
        <v>507</v>
      </c>
    </row>
    <row r="1383" spans="1:11" x14ac:dyDescent="0.2">
      <c r="A1383" t="s">
        <v>2113</v>
      </c>
      <c r="B1383" t="s">
        <v>2124</v>
      </c>
      <c r="D1383">
        <v>0</v>
      </c>
      <c r="E1383" s="80">
        <v>44651</v>
      </c>
      <c r="H1383">
        <f>Calc!$F$1305</f>
        <v>0</v>
      </c>
      <c r="J1383">
        <v>0</v>
      </c>
      <c r="K1383" t="s">
        <v>507</v>
      </c>
    </row>
    <row r="1384" spans="1:11" x14ac:dyDescent="0.2">
      <c r="A1384" t="s">
        <v>2113</v>
      </c>
      <c r="B1384" t="s">
        <v>364</v>
      </c>
      <c r="D1384">
        <v>0</v>
      </c>
      <c r="E1384" s="80">
        <v>44651</v>
      </c>
      <c r="H1384">
        <f>Calc!$F$1306</f>
        <v>0</v>
      </c>
      <c r="J1384">
        <v>0</v>
      </c>
      <c r="K1384" t="s">
        <v>507</v>
      </c>
    </row>
    <row r="1385" spans="1:11" x14ac:dyDescent="0.2">
      <c r="A1385" t="s">
        <v>2113</v>
      </c>
      <c r="B1385" t="s">
        <v>365</v>
      </c>
      <c r="D1385">
        <v>0</v>
      </c>
      <c r="E1385" s="80">
        <v>44651</v>
      </c>
      <c r="H1385">
        <f>Calc!$F$1307</f>
        <v>0</v>
      </c>
      <c r="J1385">
        <v>0</v>
      </c>
      <c r="K1385" t="s">
        <v>507</v>
      </c>
    </row>
    <row r="1386" spans="1:11" x14ac:dyDescent="0.2">
      <c r="A1386" t="s">
        <v>581</v>
      </c>
      <c r="B1386" t="s">
        <v>1096</v>
      </c>
      <c r="D1386">
        <v>0</v>
      </c>
      <c r="E1386" s="80">
        <v>44651</v>
      </c>
      <c r="H1386">
        <f>Calc!$F$1327</f>
        <v>0</v>
      </c>
      <c r="J1386">
        <v>0</v>
      </c>
      <c r="K1386" t="s">
        <v>1263</v>
      </c>
    </row>
    <row r="1387" spans="1:11" x14ac:dyDescent="0.2">
      <c r="A1387" t="s">
        <v>581</v>
      </c>
      <c r="B1387" t="s">
        <v>891</v>
      </c>
      <c r="D1387">
        <v>0</v>
      </c>
      <c r="E1387" s="80">
        <v>44651</v>
      </c>
      <c r="H1387">
        <f>Calc!$F$1328</f>
        <v>0</v>
      </c>
      <c r="J1387">
        <v>0</v>
      </c>
      <c r="K1387" t="s">
        <v>1263</v>
      </c>
    </row>
    <row r="1388" spans="1:11" x14ac:dyDescent="0.2">
      <c r="A1388" t="s">
        <v>581</v>
      </c>
      <c r="B1388" t="s">
        <v>541</v>
      </c>
      <c r="D1388">
        <v>0</v>
      </c>
      <c r="E1388" s="80">
        <v>44651</v>
      </c>
      <c r="H1388">
        <f>Calc!$F$1329</f>
        <v>0</v>
      </c>
      <c r="J1388">
        <v>0</v>
      </c>
      <c r="K1388" t="s">
        <v>1263</v>
      </c>
    </row>
    <row r="1389" spans="1:11" x14ac:dyDescent="0.2">
      <c r="A1389" t="s">
        <v>581</v>
      </c>
      <c r="B1389" t="s">
        <v>1089</v>
      </c>
      <c r="D1389">
        <v>0</v>
      </c>
      <c r="E1389" s="80">
        <v>44651</v>
      </c>
      <c r="H1389">
        <f>Calc!$F$1330</f>
        <v>0</v>
      </c>
      <c r="J1389">
        <v>0</v>
      </c>
      <c r="K1389" t="s">
        <v>1263</v>
      </c>
    </row>
    <row r="1390" spans="1:11" x14ac:dyDescent="0.2">
      <c r="A1390" t="s">
        <v>581</v>
      </c>
      <c r="B1390" t="s">
        <v>1152</v>
      </c>
      <c r="D1390">
        <v>0</v>
      </c>
      <c r="E1390" s="80">
        <v>44651</v>
      </c>
      <c r="H1390">
        <f>Calc!$F$1331</f>
        <v>0</v>
      </c>
      <c r="J1390">
        <v>0</v>
      </c>
      <c r="K1390" t="s">
        <v>1263</v>
      </c>
    </row>
    <row r="1391" spans="1:11" x14ac:dyDescent="0.2">
      <c r="A1391" t="s">
        <v>581</v>
      </c>
      <c r="B1391" t="s">
        <v>2124</v>
      </c>
      <c r="D1391">
        <v>0</v>
      </c>
      <c r="E1391" s="80">
        <v>44651</v>
      </c>
      <c r="H1391">
        <f>Calc!$F$1332</f>
        <v>0</v>
      </c>
      <c r="J1391">
        <v>0</v>
      </c>
      <c r="K1391" t="s">
        <v>1263</v>
      </c>
    </row>
    <row r="1392" spans="1:11" x14ac:dyDescent="0.2">
      <c r="A1392" t="s">
        <v>581</v>
      </c>
      <c r="B1392" t="s">
        <v>364</v>
      </c>
      <c r="D1392">
        <v>0</v>
      </c>
      <c r="E1392" s="80">
        <v>44651</v>
      </c>
      <c r="H1392">
        <f>Calc!$F$1333</f>
        <v>0</v>
      </c>
      <c r="J1392">
        <v>0</v>
      </c>
      <c r="K1392" t="s">
        <v>1263</v>
      </c>
    </row>
    <row r="1393" spans="1:11" x14ac:dyDescent="0.2">
      <c r="A1393" t="s">
        <v>581</v>
      </c>
      <c r="B1393" t="s">
        <v>365</v>
      </c>
      <c r="D1393">
        <v>0</v>
      </c>
      <c r="E1393" s="80">
        <v>44651</v>
      </c>
      <c r="H1393">
        <f>Calc!$F$1334</f>
        <v>0</v>
      </c>
      <c r="J1393">
        <v>0</v>
      </c>
      <c r="K1393" t="s">
        <v>1263</v>
      </c>
    </row>
    <row r="1394" spans="1:11" x14ac:dyDescent="0.2">
      <c r="A1394" t="s">
        <v>1357</v>
      </c>
      <c r="D1394">
        <v>0</v>
      </c>
      <c r="E1394" s="80">
        <v>44651</v>
      </c>
      <c r="H1394">
        <f>Calc!$F$1363</f>
        <v>0</v>
      </c>
      <c r="J1394">
        <v>0</v>
      </c>
      <c r="K1394" t="s">
        <v>661</v>
      </c>
    </row>
    <row r="1395" spans="1:11" x14ac:dyDescent="0.2">
      <c r="A1395" t="s">
        <v>1141</v>
      </c>
      <c r="D1395">
        <v>0</v>
      </c>
      <c r="E1395" s="80">
        <v>44651</v>
      </c>
      <c r="H1395">
        <f>Calc!$F$1389</f>
        <v>0</v>
      </c>
      <c r="J1395">
        <v>0</v>
      </c>
      <c r="K1395" t="s">
        <v>508</v>
      </c>
    </row>
    <row r="1396" spans="1:11" x14ac:dyDescent="0.2">
      <c r="A1396" t="s">
        <v>2877</v>
      </c>
      <c r="D1396">
        <v>0</v>
      </c>
      <c r="E1396" s="80">
        <v>44651</v>
      </c>
      <c r="H1396">
        <f>Calc!$F$1415</f>
        <v>0</v>
      </c>
      <c r="J1396">
        <v>0</v>
      </c>
      <c r="K1396" t="s">
        <v>1054</v>
      </c>
    </row>
    <row r="1397" spans="1:11" x14ac:dyDescent="0.2">
      <c r="A1397" t="s">
        <v>2694</v>
      </c>
      <c r="D1397">
        <v>0</v>
      </c>
      <c r="E1397" s="80">
        <v>44651</v>
      </c>
      <c r="H1397">
        <f>Calc!$F$1441</f>
        <v>0</v>
      </c>
      <c r="J1397">
        <v>0</v>
      </c>
      <c r="K1397" t="s">
        <v>2026</v>
      </c>
    </row>
    <row r="1398" spans="1:11" x14ac:dyDescent="0.2">
      <c r="A1398" t="s">
        <v>2114</v>
      </c>
      <c r="D1398">
        <v>0</v>
      </c>
      <c r="E1398" s="80">
        <v>44651</v>
      </c>
      <c r="H1398">
        <f>Calc!$F$1467</f>
        <v>0</v>
      </c>
      <c r="J1398">
        <v>0</v>
      </c>
      <c r="K1398" t="s">
        <v>662</v>
      </c>
    </row>
    <row r="1399" spans="1:11" x14ac:dyDescent="0.2">
      <c r="A1399" t="s">
        <v>1555</v>
      </c>
      <c r="D1399">
        <v>0</v>
      </c>
      <c r="E1399" s="80">
        <v>44651</v>
      </c>
      <c r="H1399">
        <f>Calc!$F$1493</f>
        <v>0</v>
      </c>
      <c r="J1399">
        <v>0</v>
      </c>
      <c r="K1399" t="s">
        <v>2980</v>
      </c>
    </row>
    <row r="1400" spans="1:11" x14ac:dyDescent="0.2">
      <c r="A1400" t="s">
        <v>2695</v>
      </c>
      <c r="B1400" t="s">
        <v>1096</v>
      </c>
      <c r="D1400">
        <v>0</v>
      </c>
      <c r="E1400" s="80">
        <v>44651</v>
      </c>
      <c r="H1400">
        <f>Calc!$F$1516</f>
        <v>0</v>
      </c>
      <c r="J1400">
        <v>0</v>
      </c>
      <c r="K1400" t="s">
        <v>509</v>
      </c>
    </row>
    <row r="1401" spans="1:11" x14ac:dyDescent="0.2">
      <c r="A1401" t="s">
        <v>2695</v>
      </c>
      <c r="B1401" t="s">
        <v>891</v>
      </c>
      <c r="D1401">
        <v>0</v>
      </c>
      <c r="E1401" s="80">
        <v>44651</v>
      </c>
      <c r="H1401">
        <f>Calc!$F$1517</f>
        <v>0</v>
      </c>
      <c r="J1401">
        <v>0</v>
      </c>
      <c r="K1401" t="s">
        <v>509</v>
      </c>
    </row>
    <row r="1402" spans="1:11" x14ac:dyDescent="0.2">
      <c r="A1402" t="s">
        <v>2695</v>
      </c>
      <c r="B1402" t="s">
        <v>541</v>
      </c>
      <c r="D1402">
        <v>0</v>
      </c>
      <c r="E1402" s="80">
        <v>44651</v>
      </c>
      <c r="H1402">
        <f>Calc!$F$1518</f>
        <v>0</v>
      </c>
      <c r="J1402">
        <v>0</v>
      </c>
      <c r="K1402" t="s">
        <v>509</v>
      </c>
    </row>
    <row r="1403" spans="1:11" x14ac:dyDescent="0.2">
      <c r="A1403" t="s">
        <v>2695</v>
      </c>
      <c r="B1403" t="s">
        <v>1089</v>
      </c>
      <c r="D1403">
        <v>0</v>
      </c>
      <c r="E1403" s="80">
        <v>44651</v>
      </c>
      <c r="H1403">
        <f>Calc!$F$1519</f>
        <v>0</v>
      </c>
      <c r="J1403">
        <v>0</v>
      </c>
      <c r="K1403" t="s">
        <v>509</v>
      </c>
    </row>
    <row r="1404" spans="1:11" x14ac:dyDescent="0.2">
      <c r="A1404" t="s">
        <v>2695</v>
      </c>
      <c r="B1404" t="s">
        <v>1152</v>
      </c>
      <c r="D1404">
        <v>0</v>
      </c>
      <c r="E1404" s="80">
        <v>44651</v>
      </c>
      <c r="H1404">
        <f>Calc!$F$1520</f>
        <v>0</v>
      </c>
      <c r="J1404">
        <v>0</v>
      </c>
      <c r="K1404" t="s">
        <v>509</v>
      </c>
    </row>
    <row r="1405" spans="1:11" x14ac:dyDescent="0.2">
      <c r="A1405" t="s">
        <v>2695</v>
      </c>
      <c r="B1405" t="s">
        <v>2124</v>
      </c>
      <c r="D1405">
        <v>0</v>
      </c>
      <c r="E1405" s="80">
        <v>44651</v>
      </c>
      <c r="H1405">
        <f>Calc!$F$1521</f>
        <v>0</v>
      </c>
      <c r="J1405">
        <v>0</v>
      </c>
      <c r="K1405" t="s">
        <v>509</v>
      </c>
    </row>
    <row r="1406" spans="1:11" x14ac:dyDescent="0.2">
      <c r="A1406" t="s">
        <v>2695</v>
      </c>
      <c r="B1406" t="s">
        <v>364</v>
      </c>
      <c r="D1406">
        <v>0</v>
      </c>
      <c r="E1406" s="80">
        <v>44651</v>
      </c>
      <c r="H1406">
        <f>Calc!$F$1522</f>
        <v>0</v>
      </c>
      <c r="J1406">
        <v>0</v>
      </c>
      <c r="K1406" t="s">
        <v>509</v>
      </c>
    </row>
    <row r="1407" spans="1:11" x14ac:dyDescent="0.2">
      <c r="A1407" t="s">
        <v>2695</v>
      </c>
      <c r="B1407" t="s">
        <v>365</v>
      </c>
      <c r="D1407">
        <v>0</v>
      </c>
      <c r="E1407" s="80">
        <v>44651</v>
      </c>
      <c r="H1407">
        <f>Calc!$F$1523</f>
        <v>0</v>
      </c>
      <c r="J1407">
        <v>0</v>
      </c>
      <c r="K1407" t="s">
        <v>509</v>
      </c>
    </row>
    <row r="1408" spans="1:11" x14ac:dyDescent="0.2">
      <c r="A1408" t="s">
        <v>1751</v>
      </c>
      <c r="B1408" t="s">
        <v>1096</v>
      </c>
      <c r="D1408">
        <v>0</v>
      </c>
      <c r="E1408" s="80">
        <v>44651</v>
      </c>
      <c r="H1408">
        <f>Calc!$F$1543</f>
        <v>0</v>
      </c>
      <c r="J1408">
        <v>0</v>
      </c>
      <c r="K1408" t="s">
        <v>2401</v>
      </c>
    </row>
    <row r="1409" spans="1:11" x14ac:dyDescent="0.2">
      <c r="A1409" t="s">
        <v>1751</v>
      </c>
      <c r="B1409" t="s">
        <v>891</v>
      </c>
      <c r="D1409">
        <v>0</v>
      </c>
      <c r="E1409" s="80">
        <v>44651</v>
      </c>
      <c r="H1409">
        <f>Calc!$F$1544</f>
        <v>0</v>
      </c>
      <c r="J1409">
        <v>0</v>
      </c>
      <c r="K1409" t="s">
        <v>2401</v>
      </c>
    </row>
    <row r="1410" spans="1:11" x14ac:dyDescent="0.2">
      <c r="A1410" t="s">
        <v>1751</v>
      </c>
      <c r="B1410" t="s">
        <v>541</v>
      </c>
      <c r="D1410">
        <v>0</v>
      </c>
      <c r="E1410" s="80">
        <v>44651</v>
      </c>
      <c r="H1410">
        <f>Calc!$F$1545</f>
        <v>0</v>
      </c>
      <c r="J1410">
        <v>0</v>
      </c>
      <c r="K1410" t="s">
        <v>2401</v>
      </c>
    </row>
    <row r="1411" spans="1:11" x14ac:dyDescent="0.2">
      <c r="A1411" t="s">
        <v>1751</v>
      </c>
      <c r="B1411" t="s">
        <v>1089</v>
      </c>
      <c r="D1411">
        <v>0</v>
      </c>
      <c r="E1411" s="80">
        <v>44651</v>
      </c>
      <c r="H1411">
        <f>Calc!$F$1546</f>
        <v>0</v>
      </c>
      <c r="J1411">
        <v>0</v>
      </c>
      <c r="K1411" t="s">
        <v>2401</v>
      </c>
    </row>
    <row r="1412" spans="1:11" x14ac:dyDescent="0.2">
      <c r="A1412" t="s">
        <v>1751</v>
      </c>
      <c r="B1412" t="s">
        <v>1152</v>
      </c>
      <c r="D1412">
        <v>0</v>
      </c>
      <c r="E1412" s="80">
        <v>44651</v>
      </c>
      <c r="H1412">
        <f>Calc!$F$1547</f>
        <v>0</v>
      </c>
      <c r="J1412">
        <v>0</v>
      </c>
      <c r="K1412" t="s">
        <v>2401</v>
      </c>
    </row>
    <row r="1413" spans="1:11" x14ac:dyDescent="0.2">
      <c r="A1413" t="s">
        <v>1751</v>
      </c>
      <c r="B1413" t="s">
        <v>2124</v>
      </c>
      <c r="D1413">
        <v>0</v>
      </c>
      <c r="E1413" s="80">
        <v>44651</v>
      </c>
      <c r="H1413">
        <f>Calc!$F$1548</f>
        <v>0</v>
      </c>
      <c r="J1413">
        <v>0</v>
      </c>
      <c r="K1413" t="s">
        <v>2401</v>
      </c>
    </row>
    <row r="1414" spans="1:11" x14ac:dyDescent="0.2">
      <c r="A1414" t="s">
        <v>1751</v>
      </c>
      <c r="B1414" t="s">
        <v>364</v>
      </c>
      <c r="D1414">
        <v>0</v>
      </c>
      <c r="E1414" s="80">
        <v>44651</v>
      </c>
      <c r="H1414">
        <f>Calc!$F$1549</f>
        <v>0</v>
      </c>
      <c r="J1414">
        <v>0</v>
      </c>
      <c r="K1414" t="s">
        <v>2401</v>
      </c>
    </row>
    <row r="1415" spans="1:11" x14ac:dyDescent="0.2">
      <c r="A1415" t="s">
        <v>1751</v>
      </c>
      <c r="B1415" t="s">
        <v>365</v>
      </c>
      <c r="D1415">
        <v>0</v>
      </c>
      <c r="E1415" s="80">
        <v>44651</v>
      </c>
      <c r="H1415">
        <f>Calc!$F$1550</f>
        <v>0</v>
      </c>
      <c r="J1415">
        <v>0</v>
      </c>
      <c r="K1415" t="s">
        <v>2401</v>
      </c>
    </row>
    <row r="1416" spans="1:11" x14ac:dyDescent="0.2">
      <c r="E1416" s="80"/>
    </row>
    <row r="1417" spans="1:11" x14ac:dyDescent="0.2">
      <c r="E1417" s="80"/>
    </row>
    <row r="1418" spans="1:11" x14ac:dyDescent="0.2">
      <c r="E1418" s="80"/>
    </row>
    <row r="1419" spans="1:11" x14ac:dyDescent="0.2">
      <c r="E1419" s="80"/>
    </row>
    <row r="1420" spans="1:11" x14ac:dyDescent="0.2">
      <c r="E1420" s="80"/>
    </row>
    <row r="1421" spans="1:11" x14ac:dyDescent="0.2">
      <c r="E1421" s="80"/>
    </row>
    <row r="1422" spans="1:11" x14ac:dyDescent="0.2">
      <c r="E1422" s="80"/>
    </row>
    <row r="1423" spans="1:11" x14ac:dyDescent="0.2">
      <c r="E1423" s="80"/>
    </row>
    <row r="1424" spans="1:11" x14ac:dyDescent="0.2">
      <c r="E1424" s="80"/>
    </row>
    <row r="1425" spans="1:11" x14ac:dyDescent="0.2">
      <c r="E1425" s="80"/>
    </row>
    <row r="1426" spans="1:11" x14ac:dyDescent="0.2">
      <c r="E1426" s="80"/>
    </row>
    <row r="1427" spans="1:11" x14ac:dyDescent="0.2">
      <c r="E1427" s="80"/>
    </row>
    <row r="1428" spans="1:11" x14ac:dyDescent="0.2">
      <c r="E1428" s="80"/>
    </row>
    <row r="1429" spans="1:11" x14ac:dyDescent="0.2">
      <c r="E1429" s="80"/>
    </row>
    <row r="1430" spans="1:11" x14ac:dyDescent="0.2">
      <c r="E1430" s="80"/>
    </row>
    <row r="1431" spans="1:11" x14ac:dyDescent="0.2">
      <c r="E1431" s="80"/>
    </row>
    <row r="1432" spans="1:11" x14ac:dyDescent="0.2">
      <c r="A1432" t="s">
        <v>755</v>
      </c>
      <c r="B1432" t="s">
        <v>1096</v>
      </c>
      <c r="D1432">
        <v>0</v>
      </c>
      <c r="E1432" s="80">
        <v>44651</v>
      </c>
      <c r="H1432">
        <f>Calc!$F$1570</f>
        <v>0</v>
      </c>
      <c r="J1432">
        <v>0</v>
      </c>
      <c r="K1432" t="s">
        <v>663</v>
      </c>
    </row>
    <row r="1433" spans="1:11" x14ac:dyDescent="0.2">
      <c r="A1433" t="s">
        <v>755</v>
      </c>
      <c r="B1433" t="s">
        <v>891</v>
      </c>
      <c r="D1433">
        <v>0</v>
      </c>
      <c r="E1433" s="80">
        <v>44651</v>
      </c>
      <c r="H1433">
        <f>Calc!$F$1571</f>
        <v>0</v>
      </c>
      <c r="J1433">
        <v>0</v>
      </c>
      <c r="K1433" t="s">
        <v>663</v>
      </c>
    </row>
    <row r="1434" spans="1:11" x14ac:dyDescent="0.2">
      <c r="A1434" t="s">
        <v>755</v>
      </c>
      <c r="B1434" t="s">
        <v>541</v>
      </c>
      <c r="D1434">
        <v>0</v>
      </c>
      <c r="E1434" s="80">
        <v>44651</v>
      </c>
      <c r="H1434">
        <f>Calc!$F$1572</f>
        <v>0</v>
      </c>
      <c r="J1434">
        <v>0</v>
      </c>
      <c r="K1434" t="s">
        <v>663</v>
      </c>
    </row>
    <row r="1435" spans="1:11" x14ac:dyDescent="0.2">
      <c r="A1435" t="s">
        <v>755</v>
      </c>
      <c r="B1435" t="s">
        <v>1089</v>
      </c>
      <c r="D1435">
        <v>0</v>
      </c>
      <c r="E1435" s="80">
        <v>44651</v>
      </c>
      <c r="H1435">
        <f>Calc!$F$1573</f>
        <v>0</v>
      </c>
      <c r="J1435">
        <v>0</v>
      </c>
      <c r="K1435" t="s">
        <v>663</v>
      </c>
    </row>
    <row r="1436" spans="1:11" x14ac:dyDescent="0.2">
      <c r="A1436" t="s">
        <v>755</v>
      </c>
      <c r="B1436" t="s">
        <v>1152</v>
      </c>
      <c r="D1436">
        <v>0</v>
      </c>
      <c r="E1436" s="80">
        <v>44651</v>
      </c>
      <c r="H1436">
        <f>Calc!$F$1574</f>
        <v>0</v>
      </c>
      <c r="J1436">
        <v>0</v>
      </c>
      <c r="K1436" t="s">
        <v>663</v>
      </c>
    </row>
    <row r="1437" spans="1:11" x14ac:dyDescent="0.2">
      <c r="A1437" t="s">
        <v>755</v>
      </c>
      <c r="B1437" t="s">
        <v>2124</v>
      </c>
      <c r="D1437">
        <v>0</v>
      </c>
      <c r="E1437" s="80">
        <v>44651</v>
      </c>
      <c r="H1437">
        <f>Calc!$F$1575</f>
        <v>0</v>
      </c>
      <c r="J1437">
        <v>0</v>
      </c>
      <c r="K1437" t="s">
        <v>663</v>
      </c>
    </row>
    <row r="1438" spans="1:11" x14ac:dyDescent="0.2">
      <c r="A1438" t="s">
        <v>755</v>
      </c>
      <c r="B1438" t="s">
        <v>364</v>
      </c>
      <c r="D1438">
        <v>0</v>
      </c>
      <c r="E1438" s="80">
        <v>44651</v>
      </c>
      <c r="H1438">
        <f>Calc!$F$1576</f>
        <v>0</v>
      </c>
      <c r="J1438">
        <v>0</v>
      </c>
      <c r="K1438" t="s">
        <v>663</v>
      </c>
    </row>
    <row r="1439" spans="1:11" x14ac:dyDescent="0.2">
      <c r="A1439" t="s">
        <v>755</v>
      </c>
      <c r="B1439" t="s">
        <v>365</v>
      </c>
      <c r="D1439">
        <v>0</v>
      </c>
      <c r="E1439" s="80">
        <v>44651</v>
      </c>
      <c r="H1439">
        <f>Calc!$F$1577</f>
        <v>0</v>
      </c>
      <c r="J1439">
        <v>0</v>
      </c>
      <c r="K1439" t="s">
        <v>663</v>
      </c>
    </row>
    <row r="1440" spans="1:11" x14ac:dyDescent="0.2">
      <c r="A1440" t="s">
        <v>2696</v>
      </c>
      <c r="B1440" t="s">
        <v>1096</v>
      </c>
      <c r="D1440">
        <v>0</v>
      </c>
      <c r="E1440" s="80">
        <v>44651</v>
      </c>
      <c r="H1440">
        <f>Calc!$F$1597</f>
        <v>0</v>
      </c>
      <c r="J1440">
        <v>0</v>
      </c>
      <c r="K1440" t="s">
        <v>846</v>
      </c>
    </row>
    <row r="1441" spans="1:11" x14ac:dyDescent="0.2">
      <c r="A1441" t="s">
        <v>2696</v>
      </c>
      <c r="B1441" t="s">
        <v>891</v>
      </c>
      <c r="D1441">
        <v>0</v>
      </c>
      <c r="E1441" s="80">
        <v>44651</v>
      </c>
      <c r="H1441">
        <f>Calc!$F$1598</f>
        <v>0</v>
      </c>
      <c r="J1441">
        <v>0</v>
      </c>
      <c r="K1441" t="s">
        <v>846</v>
      </c>
    </row>
    <row r="1442" spans="1:11" x14ac:dyDescent="0.2">
      <c r="A1442" t="s">
        <v>2696</v>
      </c>
      <c r="B1442" t="s">
        <v>541</v>
      </c>
      <c r="D1442">
        <v>0</v>
      </c>
      <c r="E1442" s="80">
        <v>44651</v>
      </c>
      <c r="H1442">
        <f>Calc!$F$1599</f>
        <v>0</v>
      </c>
      <c r="J1442">
        <v>0</v>
      </c>
      <c r="K1442" t="s">
        <v>846</v>
      </c>
    </row>
    <row r="1443" spans="1:11" x14ac:dyDescent="0.2">
      <c r="A1443" t="s">
        <v>2696</v>
      </c>
      <c r="B1443" t="s">
        <v>1089</v>
      </c>
      <c r="D1443">
        <v>0</v>
      </c>
      <c r="E1443" s="80">
        <v>44651</v>
      </c>
      <c r="H1443">
        <f>Calc!$F$1600</f>
        <v>0</v>
      </c>
      <c r="J1443">
        <v>0</v>
      </c>
      <c r="K1443" t="s">
        <v>846</v>
      </c>
    </row>
    <row r="1444" spans="1:11" x14ac:dyDescent="0.2">
      <c r="A1444" t="s">
        <v>2696</v>
      </c>
      <c r="B1444" t="s">
        <v>1152</v>
      </c>
      <c r="D1444">
        <v>0</v>
      </c>
      <c r="E1444" s="80">
        <v>44651</v>
      </c>
      <c r="H1444">
        <f>Calc!$F$1601</f>
        <v>0</v>
      </c>
      <c r="J1444">
        <v>0</v>
      </c>
      <c r="K1444" t="s">
        <v>846</v>
      </c>
    </row>
    <row r="1445" spans="1:11" x14ac:dyDescent="0.2">
      <c r="A1445" t="s">
        <v>2696</v>
      </c>
      <c r="B1445" t="s">
        <v>2124</v>
      </c>
      <c r="D1445">
        <v>0</v>
      </c>
      <c r="E1445" s="80">
        <v>44651</v>
      </c>
      <c r="H1445">
        <f>Calc!$F$1602</f>
        <v>0</v>
      </c>
      <c r="J1445">
        <v>0</v>
      </c>
      <c r="K1445" t="s">
        <v>846</v>
      </c>
    </row>
    <row r="1446" spans="1:11" x14ac:dyDescent="0.2">
      <c r="A1446" t="s">
        <v>2696</v>
      </c>
      <c r="B1446" t="s">
        <v>364</v>
      </c>
      <c r="D1446">
        <v>0</v>
      </c>
      <c r="E1446" s="80">
        <v>44651</v>
      </c>
      <c r="H1446">
        <f>Calc!$F$1603</f>
        <v>0</v>
      </c>
      <c r="J1446">
        <v>0</v>
      </c>
      <c r="K1446" t="s">
        <v>846</v>
      </c>
    </row>
    <row r="1447" spans="1:11" x14ac:dyDescent="0.2">
      <c r="A1447" t="s">
        <v>2696</v>
      </c>
      <c r="B1447" t="s">
        <v>365</v>
      </c>
      <c r="D1447">
        <v>0</v>
      </c>
      <c r="E1447" s="80">
        <v>44651</v>
      </c>
      <c r="H1447">
        <f>Calc!$F$1604</f>
        <v>0</v>
      </c>
      <c r="J1447">
        <v>0</v>
      </c>
      <c r="K1447" t="s">
        <v>846</v>
      </c>
    </row>
    <row r="1448" spans="1:11" x14ac:dyDescent="0.2">
      <c r="A1448" t="s">
        <v>2490</v>
      </c>
      <c r="B1448" t="s">
        <v>1096</v>
      </c>
      <c r="D1448">
        <v>0</v>
      </c>
      <c r="E1448" s="80">
        <v>44651</v>
      </c>
      <c r="H1448">
        <f>Calc!$F$1624</f>
        <v>0</v>
      </c>
      <c r="J1448">
        <v>0</v>
      </c>
      <c r="K1448" t="s">
        <v>2981</v>
      </c>
    </row>
    <row r="1449" spans="1:11" x14ac:dyDescent="0.2">
      <c r="A1449" t="s">
        <v>2490</v>
      </c>
      <c r="B1449" t="s">
        <v>891</v>
      </c>
      <c r="D1449">
        <v>0</v>
      </c>
      <c r="E1449" s="80">
        <v>44651</v>
      </c>
      <c r="H1449">
        <f>Calc!$F$1625</f>
        <v>0</v>
      </c>
      <c r="J1449">
        <v>0</v>
      </c>
      <c r="K1449" t="s">
        <v>2981</v>
      </c>
    </row>
    <row r="1450" spans="1:11" x14ac:dyDescent="0.2">
      <c r="A1450" t="s">
        <v>2490</v>
      </c>
      <c r="B1450" t="s">
        <v>541</v>
      </c>
      <c r="D1450">
        <v>0</v>
      </c>
      <c r="E1450" s="80">
        <v>44651</v>
      </c>
      <c r="H1450">
        <f>Calc!$F$1626</f>
        <v>0</v>
      </c>
      <c r="J1450">
        <v>0</v>
      </c>
      <c r="K1450" t="s">
        <v>2981</v>
      </c>
    </row>
    <row r="1451" spans="1:11" x14ac:dyDescent="0.2">
      <c r="A1451" t="s">
        <v>2490</v>
      </c>
      <c r="B1451" t="s">
        <v>1089</v>
      </c>
      <c r="D1451">
        <v>0</v>
      </c>
      <c r="E1451" s="80">
        <v>44651</v>
      </c>
      <c r="H1451">
        <f>Calc!$F$1627</f>
        <v>0</v>
      </c>
      <c r="J1451">
        <v>0</v>
      </c>
      <c r="K1451" t="s">
        <v>2981</v>
      </c>
    </row>
    <row r="1452" spans="1:11" x14ac:dyDescent="0.2">
      <c r="A1452" t="s">
        <v>2490</v>
      </c>
      <c r="B1452" t="s">
        <v>1152</v>
      </c>
      <c r="D1452">
        <v>0</v>
      </c>
      <c r="E1452" s="80">
        <v>44651</v>
      </c>
      <c r="H1452">
        <f>Calc!$F$1628</f>
        <v>0</v>
      </c>
      <c r="J1452">
        <v>0</v>
      </c>
      <c r="K1452" t="s">
        <v>2981</v>
      </c>
    </row>
    <row r="1453" spans="1:11" x14ac:dyDescent="0.2">
      <c r="A1453" t="s">
        <v>2490</v>
      </c>
      <c r="B1453" t="s">
        <v>2124</v>
      </c>
      <c r="D1453">
        <v>0</v>
      </c>
      <c r="E1453" s="80">
        <v>44651</v>
      </c>
      <c r="H1453">
        <f>Calc!$F$1629</f>
        <v>0</v>
      </c>
      <c r="J1453">
        <v>0</v>
      </c>
      <c r="K1453" t="s">
        <v>2981</v>
      </c>
    </row>
    <row r="1454" spans="1:11" x14ac:dyDescent="0.2">
      <c r="A1454" t="s">
        <v>2490</v>
      </c>
      <c r="B1454" t="s">
        <v>364</v>
      </c>
      <c r="D1454">
        <v>0</v>
      </c>
      <c r="E1454" s="80">
        <v>44651</v>
      </c>
      <c r="H1454">
        <f>Calc!$F$1630</f>
        <v>0</v>
      </c>
      <c r="J1454">
        <v>0</v>
      </c>
      <c r="K1454" t="s">
        <v>2981</v>
      </c>
    </row>
    <row r="1455" spans="1:11" x14ac:dyDescent="0.2">
      <c r="A1455" t="s">
        <v>2490</v>
      </c>
      <c r="B1455" t="s">
        <v>365</v>
      </c>
      <c r="D1455">
        <v>0</v>
      </c>
      <c r="E1455" s="80">
        <v>44651</v>
      </c>
      <c r="H1455">
        <f>Calc!$F$1631</f>
        <v>0</v>
      </c>
      <c r="J1455">
        <v>0</v>
      </c>
      <c r="K1455" t="s">
        <v>2981</v>
      </c>
    </row>
    <row r="1456" spans="1:11" x14ac:dyDescent="0.2">
      <c r="A1456" t="s">
        <v>939</v>
      </c>
      <c r="B1456" t="s">
        <v>1096</v>
      </c>
      <c r="D1456">
        <v>0</v>
      </c>
      <c r="E1456" s="80">
        <v>44651</v>
      </c>
      <c r="H1456">
        <f>Calc!$F$1651</f>
        <v>0</v>
      </c>
      <c r="J1456">
        <v>0</v>
      </c>
      <c r="K1456" t="s">
        <v>1667</v>
      </c>
    </row>
    <row r="1457" spans="1:11" x14ac:dyDescent="0.2">
      <c r="A1457" t="s">
        <v>939</v>
      </c>
      <c r="B1457" t="s">
        <v>891</v>
      </c>
      <c r="D1457">
        <v>0</v>
      </c>
      <c r="E1457" s="80">
        <v>44651</v>
      </c>
      <c r="H1457">
        <f>Calc!$F$1652</f>
        <v>0</v>
      </c>
      <c r="J1457">
        <v>0</v>
      </c>
      <c r="K1457" t="s">
        <v>1667</v>
      </c>
    </row>
    <row r="1458" spans="1:11" x14ac:dyDescent="0.2">
      <c r="A1458" t="s">
        <v>939</v>
      </c>
      <c r="B1458" t="s">
        <v>541</v>
      </c>
      <c r="D1458">
        <v>0</v>
      </c>
      <c r="E1458" s="80">
        <v>44651</v>
      </c>
      <c r="H1458">
        <f>Calc!$F$1653</f>
        <v>0</v>
      </c>
      <c r="J1458">
        <v>0</v>
      </c>
      <c r="K1458" t="s">
        <v>1667</v>
      </c>
    </row>
    <row r="1459" spans="1:11" x14ac:dyDescent="0.2">
      <c r="A1459" t="s">
        <v>939</v>
      </c>
      <c r="B1459" t="s">
        <v>1089</v>
      </c>
      <c r="D1459">
        <v>0</v>
      </c>
      <c r="E1459" s="80">
        <v>44651</v>
      </c>
      <c r="H1459">
        <f>Calc!$F$1654</f>
        <v>0</v>
      </c>
      <c r="J1459">
        <v>0</v>
      </c>
      <c r="K1459" t="s">
        <v>1667</v>
      </c>
    </row>
    <row r="1460" spans="1:11" x14ac:dyDescent="0.2">
      <c r="A1460" t="s">
        <v>939</v>
      </c>
      <c r="B1460" t="s">
        <v>1152</v>
      </c>
      <c r="D1460">
        <v>0</v>
      </c>
      <c r="E1460" s="80">
        <v>44651</v>
      </c>
      <c r="H1460">
        <f>Calc!$F$1655</f>
        <v>0</v>
      </c>
      <c r="J1460">
        <v>0</v>
      </c>
      <c r="K1460" t="s">
        <v>1667</v>
      </c>
    </row>
    <row r="1461" spans="1:11" x14ac:dyDescent="0.2">
      <c r="A1461" t="s">
        <v>939</v>
      </c>
      <c r="B1461" t="s">
        <v>2124</v>
      </c>
      <c r="D1461">
        <v>0</v>
      </c>
      <c r="E1461" s="80">
        <v>44651</v>
      </c>
      <c r="H1461">
        <f>Calc!$F$1656</f>
        <v>0</v>
      </c>
      <c r="J1461">
        <v>0</v>
      </c>
      <c r="K1461" t="s">
        <v>1667</v>
      </c>
    </row>
    <row r="1462" spans="1:11" x14ac:dyDescent="0.2">
      <c r="A1462" t="s">
        <v>939</v>
      </c>
      <c r="B1462" t="s">
        <v>364</v>
      </c>
      <c r="D1462">
        <v>0</v>
      </c>
      <c r="E1462" s="80">
        <v>44651</v>
      </c>
      <c r="H1462">
        <f>Calc!$F$1657</f>
        <v>0</v>
      </c>
      <c r="J1462">
        <v>0</v>
      </c>
      <c r="K1462" t="s">
        <v>1667</v>
      </c>
    </row>
    <row r="1463" spans="1:11" x14ac:dyDescent="0.2">
      <c r="A1463" t="s">
        <v>939</v>
      </c>
      <c r="B1463" t="s">
        <v>365</v>
      </c>
      <c r="D1463">
        <v>0</v>
      </c>
      <c r="E1463" s="80">
        <v>44651</v>
      </c>
      <c r="H1463">
        <f>Calc!$F$1658</f>
        <v>0</v>
      </c>
      <c r="J1463">
        <v>0</v>
      </c>
      <c r="K1463" t="s">
        <v>1667</v>
      </c>
    </row>
    <row r="1464" spans="1:11" x14ac:dyDescent="0.2">
      <c r="A1464" t="s">
        <v>756</v>
      </c>
      <c r="B1464" t="s">
        <v>1096</v>
      </c>
      <c r="D1464">
        <v>0</v>
      </c>
      <c r="E1464" s="80">
        <v>44651</v>
      </c>
      <c r="H1464">
        <f>Calc!$F$1678</f>
        <v>0</v>
      </c>
      <c r="J1464">
        <v>0</v>
      </c>
      <c r="K1464" t="s">
        <v>1055</v>
      </c>
    </row>
    <row r="1465" spans="1:11" x14ac:dyDescent="0.2">
      <c r="A1465" t="s">
        <v>756</v>
      </c>
      <c r="B1465" t="s">
        <v>891</v>
      </c>
      <c r="D1465">
        <v>0</v>
      </c>
      <c r="E1465" s="80">
        <v>44651</v>
      </c>
      <c r="H1465">
        <f>Calc!$F$1679</f>
        <v>0</v>
      </c>
      <c r="J1465">
        <v>0</v>
      </c>
      <c r="K1465" t="s">
        <v>1055</v>
      </c>
    </row>
    <row r="1466" spans="1:11" x14ac:dyDescent="0.2">
      <c r="A1466" t="s">
        <v>756</v>
      </c>
      <c r="B1466" t="s">
        <v>541</v>
      </c>
      <c r="D1466">
        <v>0</v>
      </c>
      <c r="E1466" s="80">
        <v>44651</v>
      </c>
      <c r="H1466">
        <f>Calc!$F$1680</f>
        <v>0</v>
      </c>
      <c r="J1466">
        <v>0</v>
      </c>
      <c r="K1466" t="s">
        <v>1055</v>
      </c>
    </row>
    <row r="1467" spans="1:11" x14ac:dyDescent="0.2">
      <c r="A1467" t="s">
        <v>756</v>
      </c>
      <c r="B1467" t="s">
        <v>1089</v>
      </c>
      <c r="D1467">
        <v>0</v>
      </c>
      <c r="E1467" s="80">
        <v>44651</v>
      </c>
      <c r="H1467">
        <f>Calc!$F$1681</f>
        <v>0</v>
      </c>
      <c r="J1467">
        <v>0</v>
      </c>
      <c r="K1467" t="s">
        <v>1055</v>
      </c>
    </row>
    <row r="1468" spans="1:11" x14ac:dyDescent="0.2">
      <c r="A1468" t="s">
        <v>756</v>
      </c>
      <c r="B1468" t="s">
        <v>1152</v>
      </c>
      <c r="D1468">
        <v>0</v>
      </c>
      <c r="E1468" s="80">
        <v>44651</v>
      </c>
      <c r="H1468">
        <f>Calc!$F$1682</f>
        <v>0</v>
      </c>
      <c r="J1468">
        <v>0</v>
      </c>
      <c r="K1468" t="s">
        <v>1055</v>
      </c>
    </row>
    <row r="1469" spans="1:11" x14ac:dyDescent="0.2">
      <c r="A1469" t="s">
        <v>756</v>
      </c>
      <c r="B1469" t="s">
        <v>2124</v>
      </c>
      <c r="D1469">
        <v>0</v>
      </c>
      <c r="E1469" s="80">
        <v>44651</v>
      </c>
      <c r="H1469">
        <f>Calc!$F$1683</f>
        <v>0</v>
      </c>
      <c r="J1469">
        <v>0</v>
      </c>
      <c r="K1469" t="s">
        <v>1055</v>
      </c>
    </row>
    <row r="1470" spans="1:11" x14ac:dyDescent="0.2">
      <c r="A1470" t="s">
        <v>756</v>
      </c>
      <c r="B1470" t="s">
        <v>364</v>
      </c>
      <c r="D1470">
        <v>0</v>
      </c>
      <c r="E1470" s="80">
        <v>44651</v>
      </c>
      <c r="H1470">
        <f>Calc!$F$1684</f>
        <v>0</v>
      </c>
      <c r="J1470">
        <v>0</v>
      </c>
      <c r="K1470" t="s">
        <v>1055</v>
      </c>
    </row>
    <row r="1471" spans="1:11" x14ac:dyDescent="0.2">
      <c r="A1471" t="s">
        <v>756</v>
      </c>
      <c r="B1471" t="s">
        <v>365</v>
      </c>
      <c r="D1471">
        <v>0</v>
      </c>
      <c r="E1471" s="80">
        <v>44651</v>
      </c>
      <c r="H1471">
        <f>Calc!$F$1685</f>
        <v>0</v>
      </c>
      <c r="J1471">
        <v>0</v>
      </c>
      <c r="K1471" t="s">
        <v>1055</v>
      </c>
    </row>
    <row r="1472" spans="1:11" x14ac:dyDescent="0.2">
      <c r="A1472" t="s">
        <v>2697</v>
      </c>
      <c r="B1472" t="s">
        <v>1096</v>
      </c>
      <c r="D1472">
        <v>0</v>
      </c>
      <c r="E1472" s="80">
        <v>44651</v>
      </c>
      <c r="H1472">
        <f>Calc!$F$1705</f>
        <v>0</v>
      </c>
      <c r="J1472">
        <v>0</v>
      </c>
      <c r="K1472" t="s">
        <v>2209</v>
      </c>
    </row>
    <row r="1473" spans="1:11" x14ac:dyDescent="0.2">
      <c r="A1473" t="s">
        <v>2697</v>
      </c>
      <c r="B1473" t="s">
        <v>891</v>
      </c>
      <c r="D1473">
        <v>0</v>
      </c>
      <c r="E1473" s="80">
        <v>44651</v>
      </c>
      <c r="H1473">
        <f>Calc!$F$1706</f>
        <v>0</v>
      </c>
      <c r="J1473">
        <v>0</v>
      </c>
      <c r="K1473" t="s">
        <v>2209</v>
      </c>
    </row>
    <row r="1474" spans="1:11" x14ac:dyDescent="0.2">
      <c r="A1474" t="s">
        <v>2697</v>
      </c>
      <c r="B1474" t="s">
        <v>541</v>
      </c>
      <c r="D1474">
        <v>0</v>
      </c>
      <c r="E1474" s="80">
        <v>44651</v>
      </c>
      <c r="H1474">
        <f>Calc!$F$1707</f>
        <v>0</v>
      </c>
      <c r="J1474">
        <v>0</v>
      </c>
      <c r="K1474" t="s">
        <v>2209</v>
      </c>
    </row>
    <row r="1475" spans="1:11" x14ac:dyDescent="0.2">
      <c r="A1475" t="s">
        <v>2697</v>
      </c>
      <c r="B1475" t="s">
        <v>1089</v>
      </c>
      <c r="D1475">
        <v>0</v>
      </c>
      <c r="E1475" s="80">
        <v>44651</v>
      </c>
      <c r="H1475">
        <f>Calc!$F$1708</f>
        <v>0</v>
      </c>
      <c r="J1475">
        <v>0</v>
      </c>
      <c r="K1475" t="s">
        <v>2209</v>
      </c>
    </row>
    <row r="1476" spans="1:11" x14ac:dyDescent="0.2">
      <c r="A1476" t="s">
        <v>2697</v>
      </c>
      <c r="B1476" t="s">
        <v>1152</v>
      </c>
      <c r="D1476">
        <v>0</v>
      </c>
      <c r="E1476" s="80">
        <v>44651</v>
      </c>
      <c r="H1476">
        <f>Calc!$F$1709</f>
        <v>0</v>
      </c>
      <c r="J1476">
        <v>0</v>
      </c>
      <c r="K1476" t="s">
        <v>2209</v>
      </c>
    </row>
    <row r="1477" spans="1:11" x14ac:dyDescent="0.2">
      <c r="A1477" t="s">
        <v>2697</v>
      </c>
      <c r="B1477" t="s">
        <v>2124</v>
      </c>
      <c r="D1477">
        <v>0</v>
      </c>
      <c r="E1477" s="80">
        <v>44651</v>
      </c>
      <c r="H1477">
        <f>Calc!$F$1710</f>
        <v>0</v>
      </c>
      <c r="J1477">
        <v>0</v>
      </c>
      <c r="K1477" t="s">
        <v>2209</v>
      </c>
    </row>
    <row r="1478" spans="1:11" x14ac:dyDescent="0.2">
      <c r="A1478" t="s">
        <v>2697</v>
      </c>
      <c r="B1478" t="s">
        <v>364</v>
      </c>
      <c r="D1478">
        <v>0</v>
      </c>
      <c r="E1478" s="80">
        <v>44651</v>
      </c>
      <c r="H1478">
        <f>Calc!$F$1711</f>
        <v>0</v>
      </c>
      <c r="J1478">
        <v>0</v>
      </c>
      <c r="K1478" t="s">
        <v>2209</v>
      </c>
    </row>
    <row r="1479" spans="1:11" x14ac:dyDescent="0.2">
      <c r="A1479" t="s">
        <v>2697</v>
      </c>
      <c r="B1479" t="s">
        <v>365</v>
      </c>
      <c r="D1479">
        <v>0</v>
      </c>
      <c r="E1479" s="80">
        <v>44651</v>
      </c>
      <c r="H1479">
        <f>Calc!$F$1712</f>
        <v>0</v>
      </c>
      <c r="J1479">
        <v>0</v>
      </c>
      <c r="K1479" t="s">
        <v>2209</v>
      </c>
    </row>
    <row r="1480" spans="1:11" x14ac:dyDescent="0.2">
      <c r="A1480" t="s">
        <v>757</v>
      </c>
      <c r="B1480" t="s">
        <v>1096</v>
      </c>
      <c r="D1480">
        <v>0</v>
      </c>
      <c r="E1480" s="80">
        <v>44651</v>
      </c>
      <c r="H1480">
        <f>Calc!$F$1732</f>
        <v>0</v>
      </c>
      <c r="J1480">
        <v>0</v>
      </c>
      <c r="K1480" t="s">
        <v>2027</v>
      </c>
    </row>
    <row r="1481" spans="1:11" x14ac:dyDescent="0.2">
      <c r="A1481" t="s">
        <v>757</v>
      </c>
      <c r="B1481" t="s">
        <v>891</v>
      </c>
      <c r="D1481">
        <v>0</v>
      </c>
      <c r="E1481" s="80">
        <v>44651</v>
      </c>
      <c r="H1481">
        <f>Calc!$F$1733</f>
        <v>0</v>
      </c>
      <c r="J1481">
        <v>0</v>
      </c>
      <c r="K1481" t="s">
        <v>2027</v>
      </c>
    </row>
    <row r="1482" spans="1:11" x14ac:dyDescent="0.2">
      <c r="A1482" t="s">
        <v>757</v>
      </c>
      <c r="B1482" t="s">
        <v>541</v>
      </c>
      <c r="D1482">
        <v>0</v>
      </c>
      <c r="E1482" s="80">
        <v>44651</v>
      </c>
      <c r="H1482">
        <f>Calc!$F$1734</f>
        <v>0</v>
      </c>
      <c r="J1482">
        <v>0</v>
      </c>
      <c r="K1482" t="s">
        <v>2027</v>
      </c>
    </row>
    <row r="1483" spans="1:11" x14ac:dyDescent="0.2">
      <c r="A1483" t="s">
        <v>757</v>
      </c>
      <c r="B1483" t="s">
        <v>1089</v>
      </c>
      <c r="D1483">
        <v>0</v>
      </c>
      <c r="E1483" s="80">
        <v>44651</v>
      </c>
      <c r="H1483">
        <f>Calc!$F$1735</f>
        <v>0</v>
      </c>
      <c r="J1483">
        <v>0</v>
      </c>
      <c r="K1483" t="s">
        <v>2027</v>
      </c>
    </row>
    <row r="1484" spans="1:11" x14ac:dyDescent="0.2">
      <c r="A1484" t="s">
        <v>757</v>
      </c>
      <c r="B1484" t="s">
        <v>1152</v>
      </c>
      <c r="D1484">
        <v>0</v>
      </c>
      <c r="E1484" s="80">
        <v>44651</v>
      </c>
      <c r="H1484">
        <f>Calc!$F$1736</f>
        <v>0</v>
      </c>
      <c r="J1484">
        <v>0</v>
      </c>
      <c r="K1484" t="s">
        <v>2027</v>
      </c>
    </row>
    <row r="1485" spans="1:11" x14ac:dyDescent="0.2">
      <c r="A1485" t="s">
        <v>757</v>
      </c>
      <c r="B1485" t="s">
        <v>2124</v>
      </c>
      <c r="D1485">
        <v>0</v>
      </c>
      <c r="E1485" s="80">
        <v>44651</v>
      </c>
      <c r="H1485">
        <f>Calc!$F$1737</f>
        <v>0</v>
      </c>
      <c r="J1485">
        <v>0</v>
      </c>
      <c r="K1485" t="s">
        <v>2027</v>
      </c>
    </row>
    <row r="1486" spans="1:11" x14ac:dyDescent="0.2">
      <c r="A1486" t="s">
        <v>757</v>
      </c>
      <c r="B1486" t="s">
        <v>364</v>
      </c>
      <c r="D1486">
        <v>0</v>
      </c>
      <c r="E1486" s="80">
        <v>44651</v>
      </c>
      <c r="H1486">
        <f>Calc!$F$1738</f>
        <v>0</v>
      </c>
      <c r="J1486">
        <v>0</v>
      </c>
      <c r="K1486" t="s">
        <v>2027</v>
      </c>
    </row>
    <row r="1487" spans="1:11" x14ac:dyDescent="0.2">
      <c r="A1487" t="s">
        <v>757</v>
      </c>
      <c r="B1487" t="s">
        <v>365</v>
      </c>
      <c r="D1487">
        <v>0</v>
      </c>
      <c r="E1487" s="80">
        <v>44651</v>
      </c>
      <c r="H1487">
        <f>Calc!$F$1739</f>
        <v>0</v>
      </c>
      <c r="J1487">
        <v>0</v>
      </c>
      <c r="K1487" t="s">
        <v>2027</v>
      </c>
    </row>
    <row r="1488" spans="1:11" x14ac:dyDescent="0.2">
      <c r="A1488" t="s">
        <v>1752</v>
      </c>
      <c r="B1488" t="s">
        <v>1096</v>
      </c>
      <c r="D1488">
        <v>0</v>
      </c>
      <c r="E1488" s="80">
        <v>44651</v>
      </c>
      <c r="H1488">
        <f>Calc!$F$1759</f>
        <v>0</v>
      </c>
      <c r="J1488">
        <v>0</v>
      </c>
      <c r="K1488" t="s">
        <v>2402</v>
      </c>
    </row>
    <row r="1489" spans="1:11" x14ac:dyDescent="0.2">
      <c r="A1489" t="s">
        <v>1752</v>
      </c>
      <c r="B1489" t="s">
        <v>891</v>
      </c>
      <c r="D1489">
        <v>0</v>
      </c>
      <c r="E1489" s="80">
        <v>44651</v>
      </c>
      <c r="H1489">
        <f>Calc!$F$1760</f>
        <v>0</v>
      </c>
      <c r="J1489">
        <v>0</v>
      </c>
      <c r="K1489" t="s">
        <v>2402</v>
      </c>
    </row>
    <row r="1490" spans="1:11" x14ac:dyDescent="0.2">
      <c r="A1490" t="s">
        <v>1752</v>
      </c>
      <c r="B1490" t="s">
        <v>541</v>
      </c>
      <c r="D1490">
        <v>0</v>
      </c>
      <c r="E1490" s="80">
        <v>44651</v>
      </c>
      <c r="H1490">
        <f>Calc!$F$1761</f>
        <v>0</v>
      </c>
      <c r="J1490">
        <v>0</v>
      </c>
      <c r="K1490" t="s">
        <v>2402</v>
      </c>
    </row>
    <row r="1491" spans="1:11" x14ac:dyDescent="0.2">
      <c r="A1491" t="s">
        <v>1752</v>
      </c>
      <c r="B1491" t="s">
        <v>1089</v>
      </c>
      <c r="D1491">
        <v>0</v>
      </c>
      <c r="E1491" s="80">
        <v>44651</v>
      </c>
      <c r="H1491">
        <f>Calc!$F$1762</f>
        <v>0</v>
      </c>
      <c r="J1491">
        <v>0</v>
      </c>
      <c r="K1491" t="s">
        <v>2402</v>
      </c>
    </row>
    <row r="1492" spans="1:11" x14ac:dyDescent="0.2">
      <c r="A1492" t="s">
        <v>1752</v>
      </c>
      <c r="B1492" t="s">
        <v>1152</v>
      </c>
      <c r="D1492">
        <v>0</v>
      </c>
      <c r="E1492" s="80">
        <v>44651</v>
      </c>
      <c r="H1492">
        <f>Calc!$F$1763</f>
        <v>0</v>
      </c>
      <c r="J1492">
        <v>0</v>
      </c>
      <c r="K1492" t="s">
        <v>2402</v>
      </c>
    </row>
    <row r="1493" spans="1:11" x14ac:dyDescent="0.2">
      <c r="A1493" t="s">
        <v>1752</v>
      </c>
      <c r="B1493" t="s">
        <v>2124</v>
      </c>
      <c r="D1493">
        <v>0</v>
      </c>
      <c r="E1493" s="80">
        <v>44651</v>
      </c>
      <c r="H1493">
        <f>Calc!$F$1764</f>
        <v>0</v>
      </c>
      <c r="J1493">
        <v>0</v>
      </c>
      <c r="K1493" t="s">
        <v>2402</v>
      </c>
    </row>
    <row r="1494" spans="1:11" x14ac:dyDescent="0.2">
      <c r="A1494" t="s">
        <v>1752</v>
      </c>
      <c r="B1494" t="s">
        <v>364</v>
      </c>
      <c r="D1494">
        <v>0</v>
      </c>
      <c r="E1494" s="80">
        <v>44651</v>
      </c>
      <c r="H1494">
        <f>Calc!$F$1765</f>
        <v>0</v>
      </c>
      <c r="J1494">
        <v>0</v>
      </c>
      <c r="K1494" t="s">
        <v>2402</v>
      </c>
    </row>
    <row r="1495" spans="1:11" x14ac:dyDescent="0.2">
      <c r="A1495" t="s">
        <v>1752</v>
      </c>
      <c r="B1495" t="s">
        <v>365</v>
      </c>
      <c r="D1495">
        <v>0</v>
      </c>
      <c r="E1495" s="80">
        <v>44651</v>
      </c>
      <c r="H1495">
        <f>Calc!$F$1766</f>
        <v>0</v>
      </c>
      <c r="J1495">
        <v>0</v>
      </c>
      <c r="K1495" t="s">
        <v>2402</v>
      </c>
    </row>
    <row r="1496" spans="1:11" x14ac:dyDescent="0.2">
      <c r="A1496" t="s">
        <v>1939</v>
      </c>
      <c r="B1496" t="s">
        <v>1096</v>
      </c>
      <c r="D1496">
        <v>0</v>
      </c>
      <c r="E1496" s="80">
        <v>44651</v>
      </c>
      <c r="H1496">
        <f>Calc!$F$1786</f>
        <v>0</v>
      </c>
      <c r="J1496">
        <v>0</v>
      </c>
      <c r="K1496" t="s">
        <v>847</v>
      </c>
    </row>
    <row r="1497" spans="1:11" x14ac:dyDescent="0.2">
      <c r="A1497" t="s">
        <v>1939</v>
      </c>
      <c r="B1497" t="s">
        <v>891</v>
      </c>
      <c r="D1497">
        <v>0</v>
      </c>
      <c r="E1497" s="80">
        <v>44651</v>
      </c>
      <c r="H1497">
        <f>Calc!$F$1787</f>
        <v>0</v>
      </c>
      <c r="J1497">
        <v>0</v>
      </c>
      <c r="K1497" t="s">
        <v>847</v>
      </c>
    </row>
    <row r="1498" spans="1:11" x14ac:dyDescent="0.2">
      <c r="A1498" t="s">
        <v>1939</v>
      </c>
      <c r="B1498" t="s">
        <v>541</v>
      </c>
      <c r="D1498">
        <v>0</v>
      </c>
      <c r="E1498" s="80">
        <v>44651</v>
      </c>
      <c r="H1498">
        <f>Calc!$F$1788</f>
        <v>0</v>
      </c>
      <c r="J1498">
        <v>0</v>
      </c>
      <c r="K1498" t="s">
        <v>847</v>
      </c>
    </row>
    <row r="1499" spans="1:11" x14ac:dyDescent="0.2">
      <c r="A1499" t="s">
        <v>1939</v>
      </c>
      <c r="B1499" t="s">
        <v>1089</v>
      </c>
      <c r="D1499">
        <v>0</v>
      </c>
      <c r="E1499" s="80">
        <v>44651</v>
      </c>
      <c r="H1499">
        <f>Calc!$F$1789</f>
        <v>0</v>
      </c>
      <c r="J1499">
        <v>0</v>
      </c>
      <c r="K1499" t="s">
        <v>847</v>
      </c>
    </row>
    <row r="1500" spans="1:11" x14ac:dyDescent="0.2">
      <c r="A1500" t="s">
        <v>1939</v>
      </c>
      <c r="B1500" t="s">
        <v>1152</v>
      </c>
      <c r="D1500">
        <v>0</v>
      </c>
      <c r="E1500" s="80">
        <v>44651</v>
      </c>
      <c r="H1500">
        <f>Calc!$F$1790</f>
        <v>0</v>
      </c>
      <c r="J1500">
        <v>0</v>
      </c>
      <c r="K1500" t="s">
        <v>847</v>
      </c>
    </row>
    <row r="1501" spans="1:11" x14ac:dyDescent="0.2">
      <c r="A1501" t="s">
        <v>1939</v>
      </c>
      <c r="B1501" t="s">
        <v>2124</v>
      </c>
      <c r="D1501">
        <v>0</v>
      </c>
      <c r="E1501" s="80">
        <v>44651</v>
      </c>
      <c r="H1501">
        <f>Calc!$F$1791</f>
        <v>0</v>
      </c>
      <c r="J1501">
        <v>0</v>
      </c>
      <c r="K1501" t="s">
        <v>847</v>
      </c>
    </row>
    <row r="1502" spans="1:11" x14ac:dyDescent="0.2">
      <c r="A1502" t="s">
        <v>1939</v>
      </c>
      <c r="B1502" t="s">
        <v>364</v>
      </c>
      <c r="D1502">
        <v>0</v>
      </c>
      <c r="E1502" s="80">
        <v>44651</v>
      </c>
      <c r="H1502">
        <f>Calc!$F$1792</f>
        <v>0</v>
      </c>
      <c r="J1502">
        <v>0</v>
      </c>
      <c r="K1502" t="s">
        <v>847</v>
      </c>
    </row>
    <row r="1503" spans="1:11" x14ac:dyDescent="0.2">
      <c r="A1503" t="s">
        <v>1939</v>
      </c>
      <c r="B1503" t="s">
        <v>365</v>
      </c>
      <c r="D1503">
        <v>0</v>
      </c>
      <c r="E1503" s="80">
        <v>44651</v>
      </c>
      <c r="H1503">
        <f>Calc!$F$1793</f>
        <v>0</v>
      </c>
      <c r="J1503">
        <v>0</v>
      </c>
      <c r="K1503" t="s">
        <v>847</v>
      </c>
    </row>
    <row r="1504" spans="1:11" x14ac:dyDescent="0.2">
      <c r="A1504" t="s">
        <v>50</v>
      </c>
      <c r="B1504" t="s">
        <v>1096</v>
      </c>
      <c r="D1504">
        <v>0</v>
      </c>
      <c r="E1504" s="80">
        <v>44651</v>
      </c>
      <c r="H1504">
        <f>Calc!$F$1813</f>
        <v>0</v>
      </c>
      <c r="J1504">
        <v>0</v>
      </c>
      <c r="K1504" t="s">
        <v>1668</v>
      </c>
    </row>
    <row r="1505" spans="1:11" x14ac:dyDescent="0.2">
      <c r="A1505" t="s">
        <v>50</v>
      </c>
      <c r="B1505" t="s">
        <v>891</v>
      </c>
      <c r="D1505">
        <v>0</v>
      </c>
      <c r="E1505" s="80">
        <v>44651</v>
      </c>
      <c r="H1505">
        <f>Calc!$F$1814</f>
        <v>0</v>
      </c>
      <c r="J1505">
        <v>0</v>
      </c>
      <c r="K1505" t="s">
        <v>1668</v>
      </c>
    </row>
    <row r="1506" spans="1:11" x14ac:dyDescent="0.2">
      <c r="A1506" t="s">
        <v>50</v>
      </c>
      <c r="B1506" t="s">
        <v>541</v>
      </c>
      <c r="D1506">
        <v>0</v>
      </c>
      <c r="E1506" s="80">
        <v>44651</v>
      </c>
      <c r="H1506">
        <f>Calc!$F$1815</f>
        <v>0</v>
      </c>
      <c r="J1506">
        <v>0</v>
      </c>
      <c r="K1506" t="s">
        <v>1668</v>
      </c>
    </row>
    <row r="1507" spans="1:11" x14ac:dyDescent="0.2">
      <c r="A1507" t="s">
        <v>50</v>
      </c>
      <c r="B1507" t="s">
        <v>1089</v>
      </c>
      <c r="D1507">
        <v>0</v>
      </c>
      <c r="E1507" s="80">
        <v>44651</v>
      </c>
      <c r="H1507">
        <f>Calc!$F$1816</f>
        <v>0</v>
      </c>
      <c r="J1507">
        <v>0</v>
      </c>
      <c r="K1507" t="s">
        <v>1668</v>
      </c>
    </row>
    <row r="1508" spans="1:11" x14ac:dyDescent="0.2">
      <c r="A1508" t="s">
        <v>50</v>
      </c>
      <c r="B1508" t="s">
        <v>1152</v>
      </c>
      <c r="D1508">
        <v>0</v>
      </c>
      <c r="E1508" s="80">
        <v>44651</v>
      </c>
      <c r="H1508">
        <f>Calc!$F$1817</f>
        <v>0</v>
      </c>
      <c r="J1508">
        <v>0</v>
      </c>
      <c r="K1508" t="s">
        <v>1668</v>
      </c>
    </row>
    <row r="1509" spans="1:11" x14ac:dyDescent="0.2">
      <c r="A1509" t="s">
        <v>50</v>
      </c>
      <c r="B1509" t="s">
        <v>2124</v>
      </c>
      <c r="D1509">
        <v>0</v>
      </c>
      <c r="E1509" s="80">
        <v>44651</v>
      </c>
      <c r="H1509">
        <f>Calc!$F$1818</f>
        <v>0</v>
      </c>
      <c r="J1509">
        <v>0</v>
      </c>
      <c r="K1509" t="s">
        <v>1668</v>
      </c>
    </row>
    <row r="1510" spans="1:11" x14ac:dyDescent="0.2">
      <c r="A1510" t="s">
        <v>50</v>
      </c>
      <c r="B1510" t="s">
        <v>364</v>
      </c>
      <c r="D1510">
        <v>0</v>
      </c>
      <c r="E1510" s="80">
        <v>44651</v>
      </c>
      <c r="H1510">
        <f>Calc!$F$1819</f>
        <v>0</v>
      </c>
      <c r="J1510">
        <v>0</v>
      </c>
      <c r="K1510" t="s">
        <v>1668</v>
      </c>
    </row>
    <row r="1511" spans="1:11" x14ac:dyDescent="0.2">
      <c r="A1511" t="s">
        <v>50</v>
      </c>
      <c r="B1511" t="s">
        <v>365</v>
      </c>
      <c r="D1511">
        <v>0</v>
      </c>
      <c r="E1511" s="80">
        <v>44651</v>
      </c>
      <c r="H1511">
        <f>Calc!$F$1820</f>
        <v>0</v>
      </c>
      <c r="J1511">
        <v>0</v>
      </c>
      <c r="K1511" t="s">
        <v>1668</v>
      </c>
    </row>
    <row r="1512" spans="1:11" x14ac:dyDescent="0.2">
      <c r="A1512" t="s">
        <v>582</v>
      </c>
      <c r="B1512" t="s">
        <v>1096</v>
      </c>
      <c r="D1512">
        <v>0</v>
      </c>
      <c r="E1512" s="80">
        <v>44651</v>
      </c>
      <c r="H1512">
        <f>Calc!$F$1840</f>
        <v>0</v>
      </c>
      <c r="J1512">
        <v>0</v>
      </c>
      <c r="K1512" t="s">
        <v>1460</v>
      </c>
    </row>
    <row r="1513" spans="1:11" x14ac:dyDescent="0.2">
      <c r="A1513" t="s">
        <v>582</v>
      </c>
      <c r="B1513" t="s">
        <v>891</v>
      </c>
      <c r="D1513">
        <v>0</v>
      </c>
      <c r="E1513" s="80">
        <v>44651</v>
      </c>
      <c r="H1513">
        <f>Calc!$F$1841</f>
        <v>0</v>
      </c>
      <c r="J1513">
        <v>0</v>
      </c>
      <c r="K1513" t="s">
        <v>1460</v>
      </c>
    </row>
    <row r="1514" spans="1:11" x14ac:dyDescent="0.2">
      <c r="A1514" t="s">
        <v>582</v>
      </c>
      <c r="B1514" t="s">
        <v>541</v>
      </c>
      <c r="D1514">
        <v>0</v>
      </c>
      <c r="E1514" s="80">
        <v>44651</v>
      </c>
      <c r="H1514">
        <f>Calc!$F$1842</f>
        <v>0</v>
      </c>
      <c r="J1514">
        <v>0</v>
      </c>
      <c r="K1514" t="s">
        <v>1460</v>
      </c>
    </row>
    <row r="1515" spans="1:11" x14ac:dyDescent="0.2">
      <c r="A1515" t="s">
        <v>582</v>
      </c>
      <c r="B1515" t="s">
        <v>1089</v>
      </c>
      <c r="D1515">
        <v>0</v>
      </c>
      <c r="E1515" s="80">
        <v>44651</v>
      </c>
      <c r="H1515">
        <f>Calc!$F$1843</f>
        <v>0</v>
      </c>
      <c r="J1515">
        <v>0</v>
      </c>
      <c r="K1515" t="s">
        <v>1460</v>
      </c>
    </row>
    <row r="1516" spans="1:11" x14ac:dyDescent="0.2">
      <c r="A1516" t="s">
        <v>582</v>
      </c>
      <c r="B1516" t="s">
        <v>1152</v>
      </c>
      <c r="D1516">
        <v>0</v>
      </c>
      <c r="E1516" s="80">
        <v>44651</v>
      </c>
      <c r="H1516">
        <f>Calc!$F$1844</f>
        <v>0</v>
      </c>
      <c r="J1516">
        <v>0</v>
      </c>
      <c r="K1516" t="s">
        <v>1460</v>
      </c>
    </row>
    <row r="1517" spans="1:11" x14ac:dyDescent="0.2">
      <c r="A1517" t="s">
        <v>582</v>
      </c>
      <c r="B1517" t="s">
        <v>2124</v>
      </c>
      <c r="D1517">
        <v>0</v>
      </c>
      <c r="E1517" s="80">
        <v>44651</v>
      </c>
      <c r="H1517">
        <f>Calc!$F$1845</f>
        <v>0</v>
      </c>
      <c r="J1517">
        <v>0</v>
      </c>
      <c r="K1517" t="s">
        <v>1460</v>
      </c>
    </row>
    <row r="1518" spans="1:11" x14ac:dyDescent="0.2">
      <c r="A1518" t="s">
        <v>582</v>
      </c>
      <c r="B1518" t="s">
        <v>364</v>
      </c>
      <c r="D1518">
        <v>0</v>
      </c>
      <c r="E1518" s="80">
        <v>44651</v>
      </c>
      <c r="H1518">
        <f>Calc!$F$1846</f>
        <v>0</v>
      </c>
      <c r="J1518">
        <v>0</v>
      </c>
      <c r="K1518" t="s">
        <v>1460</v>
      </c>
    </row>
    <row r="1519" spans="1:11" x14ac:dyDescent="0.2">
      <c r="A1519" t="s">
        <v>582</v>
      </c>
      <c r="B1519" t="s">
        <v>365</v>
      </c>
      <c r="D1519">
        <v>0</v>
      </c>
      <c r="E1519" s="80">
        <v>44651</v>
      </c>
      <c r="H1519">
        <f>Calc!$F$1847</f>
        <v>0</v>
      </c>
      <c r="J1519">
        <v>0</v>
      </c>
      <c r="K1519" t="s">
        <v>1460</v>
      </c>
    </row>
    <row r="1520" spans="1:11" x14ac:dyDescent="0.2">
      <c r="A1520" t="s">
        <v>1358</v>
      </c>
      <c r="B1520" t="s">
        <v>1096</v>
      </c>
      <c r="D1520">
        <v>0</v>
      </c>
      <c r="E1520" s="80">
        <v>44651</v>
      </c>
      <c r="H1520">
        <f>Calc!$F$1867</f>
        <v>0</v>
      </c>
      <c r="J1520">
        <v>0</v>
      </c>
      <c r="K1520" t="s">
        <v>2028</v>
      </c>
    </row>
    <row r="1521" spans="1:11" x14ac:dyDescent="0.2">
      <c r="A1521" t="s">
        <v>1358</v>
      </c>
      <c r="B1521" t="s">
        <v>891</v>
      </c>
      <c r="D1521">
        <v>0</v>
      </c>
      <c r="E1521" s="80">
        <v>44651</v>
      </c>
      <c r="H1521">
        <f>Calc!$F$1868</f>
        <v>0</v>
      </c>
      <c r="J1521">
        <v>0</v>
      </c>
      <c r="K1521" t="s">
        <v>2028</v>
      </c>
    </row>
    <row r="1522" spans="1:11" x14ac:dyDescent="0.2">
      <c r="A1522" t="s">
        <v>1358</v>
      </c>
      <c r="B1522" t="s">
        <v>541</v>
      </c>
      <c r="D1522">
        <v>0</v>
      </c>
      <c r="E1522" s="80">
        <v>44651</v>
      </c>
      <c r="H1522">
        <f>Calc!$F$1869</f>
        <v>0</v>
      </c>
      <c r="J1522">
        <v>0</v>
      </c>
      <c r="K1522" t="s">
        <v>2028</v>
      </c>
    </row>
    <row r="1523" spans="1:11" x14ac:dyDescent="0.2">
      <c r="A1523" t="s">
        <v>1358</v>
      </c>
      <c r="B1523" t="s">
        <v>1089</v>
      </c>
      <c r="D1523">
        <v>0</v>
      </c>
      <c r="E1523" s="80">
        <v>44651</v>
      </c>
      <c r="H1523">
        <f>Calc!$F$1870</f>
        <v>0</v>
      </c>
      <c r="J1523">
        <v>0</v>
      </c>
      <c r="K1523" t="s">
        <v>2028</v>
      </c>
    </row>
    <row r="1524" spans="1:11" x14ac:dyDescent="0.2">
      <c r="A1524" t="s">
        <v>1358</v>
      </c>
      <c r="B1524" t="s">
        <v>1152</v>
      </c>
      <c r="D1524">
        <v>0</v>
      </c>
      <c r="E1524" s="80">
        <v>44651</v>
      </c>
      <c r="H1524">
        <f>Calc!$F$1871</f>
        <v>0</v>
      </c>
      <c r="J1524">
        <v>0</v>
      </c>
      <c r="K1524" t="s">
        <v>2028</v>
      </c>
    </row>
    <row r="1525" spans="1:11" x14ac:dyDescent="0.2">
      <c r="A1525" t="s">
        <v>1358</v>
      </c>
      <c r="B1525" t="s">
        <v>2124</v>
      </c>
      <c r="D1525">
        <v>0</v>
      </c>
      <c r="E1525" s="80">
        <v>44651</v>
      </c>
      <c r="H1525">
        <f>Calc!$F$1872</f>
        <v>0</v>
      </c>
      <c r="J1525">
        <v>0</v>
      </c>
      <c r="K1525" t="s">
        <v>2028</v>
      </c>
    </row>
    <row r="1526" spans="1:11" x14ac:dyDescent="0.2">
      <c r="A1526" t="s">
        <v>1358</v>
      </c>
      <c r="B1526" t="s">
        <v>364</v>
      </c>
      <c r="D1526">
        <v>0</v>
      </c>
      <c r="E1526" s="80">
        <v>44651</v>
      </c>
      <c r="H1526">
        <f>Calc!$F$1873</f>
        <v>0</v>
      </c>
      <c r="J1526">
        <v>0</v>
      </c>
      <c r="K1526" t="s">
        <v>2028</v>
      </c>
    </row>
    <row r="1527" spans="1:11" x14ac:dyDescent="0.2">
      <c r="A1527" t="s">
        <v>1358</v>
      </c>
      <c r="B1527" t="s">
        <v>365</v>
      </c>
      <c r="D1527">
        <v>0</v>
      </c>
      <c r="E1527" s="80">
        <v>44651</v>
      </c>
      <c r="H1527">
        <f>Calc!$F$1874</f>
        <v>0</v>
      </c>
      <c r="J1527">
        <v>0</v>
      </c>
      <c r="K1527" t="s">
        <v>2028</v>
      </c>
    </row>
    <row r="1528" spans="1:11" x14ac:dyDescent="0.2">
      <c r="A1528" t="s">
        <v>1940</v>
      </c>
      <c r="B1528" t="s">
        <v>1096</v>
      </c>
      <c r="D1528">
        <v>0</v>
      </c>
      <c r="E1528" s="80">
        <v>44651</v>
      </c>
      <c r="H1528">
        <f>Calc!$F$1894</f>
        <v>0</v>
      </c>
      <c r="J1528">
        <v>0</v>
      </c>
      <c r="K1528" t="s">
        <v>2210</v>
      </c>
    </row>
    <row r="1529" spans="1:11" x14ac:dyDescent="0.2">
      <c r="A1529" t="s">
        <v>1940</v>
      </c>
      <c r="B1529" t="s">
        <v>891</v>
      </c>
      <c r="D1529">
        <v>0</v>
      </c>
      <c r="E1529" s="80">
        <v>44651</v>
      </c>
      <c r="H1529">
        <f>Calc!$F$1895</f>
        <v>0</v>
      </c>
      <c r="J1529">
        <v>0</v>
      </c>
      <c r="K1529" t="s">
        <v>2210</v>
      </c>
    </row>
    <row r="1530" spans="1:11" x14ac:dyDescent="0.2">
      <c r="A1530" t="s">
        <v>1940</v>
      </c>
      <c r="B1530" t="s">
        <v>541</v>
      </c>
      <c r="D1530">
        <v>0</v>
      </c>
      <c r="E1530" s="80">
        <v>44651</v>
      </c>
      <c r="H1530">
        <f>Calc!$F$1896</f>
        <v>0</v>
      </c>
      <c r="J1530">
        <v>0</v>
      </c>
      <c r="K1530" t="s">
        <v>2210</v>
      </c>
    </row>
    <row r="1531" spans="1:11" x14ac:dyDescent="0.2">
      <c r="A1531" t="s">
        <v>1940</v>
      </c>
      <c r="B1531" t="s">
        <v>1089</v>
      </c>
      <c r="D1531">
        <v>0</v>
      </c>
      <c r="E1531" s="80">
        <v>44651</v>
      </c>
      <c r="H1531">
        <f>Calc!$F$1897</f>
        <v>0</v>
      </c>
      <c r="J1531">
        <v>0</v>
      </c>
      <c r="K1531" t="s">
        <v>2210</v>
      </c>
    </row>
    <row r="1532" spans="1:11" x14ac:dyDescent="0.2">
      <c r="A1532" t="s">
        <v>1940</v>
      </c>
      <c r="B1532" t="s">
        <v>1152</v>
      </c>
      <c r="D1532">
        <v>0</v>
      </c>
      <c r="E1532" s="80">
        <v>44651</v>
      </c>
      <c r="H1532">
        <f>Calc!$F$1898</f>
        <v>0</v>
      </c>
      <c r="J1532">
        <v>0</v>
      </c>
      <c r="K1532" t="s">
        <v>2210</v>
      </c>
    </row>
    <row r="1533" spans="1:11" x14ac:dyDescent="0.2">
      <c r="A1533" t="s">
        <v>1940</v>
      </c>
      <c r="B1533" t="s">
        <v>2124</v>
      </c>
      <c r="D1533">
        <v>0</v>
      </c>
      <c r="E1533" s="80">
        <v>44651</v>
      </c>
      <c r="H1533">
        <f>Calc!$F$1899</f>
        <v>0</v>
      </c>
      <c r="J1533">
        <v>0</v>
      </c>
      <c r="K1533" t="s">
        <v>2210</v>
      </c>
    </row>
    <row r="1534" spans="1:11" x14ac:dyDescent="0.2">
      <c r="A1534" t="s">
        <v>1940</v>
      </c>
      <c r="B1534" t="s">
        <v>364</v>
      </c>
      <c r="D1534">
        <v>0</v>
      </c>
      <c r="E1534" s="80">
        <v>44651</v>
      </c>
      <c r="H1534">
        <f>Calc!$F$1900</f>
        <v>0</v>
      </c>
      <c r="J1534">
        <v>0</v>
      </c>
      <c r="K1534" t="s">
        <v>2210</v>
      </c>
    </row>
    <row r="1535" spans="1:11" x14ac:dyDescent="0.2">
      <c r="A1535" t="s">
        <v>1940</v>
      </c>
      <c r="B1535" t="s">
        <v>365</v>
      </c>
      <c r="D1535">
        <v>0</v>
      </c>
      <c r="E1535" s="80">
        <v>44651</v>
      </c>
      <c r="H1535">
        <f>Calc!$F$1901</f>
        <v>0</v>
      </c>
      <c r="J1535">
        <v>0</v>
      </c>
      <c r="K1535" t="s">
        <v>2210</v>
      </c>
    </row>
    <row r="1536" spans="1:11" x14ac:dyDescent="0.2">
      <c r="A1536" t="s">
        <v>3059</v>
      </c>
      <c r="B1536" t="s">
        <v>1096</v>
      </c>
      <c r="D1536">
        <v>0</v>
      </c>
      <c r="E1536" s="80">
        <v>44651</v>
      </c>
      <c r="H1536">
        <f>Calc!$F$1921</f>
        <v>0</v>
      </c>
      <c r="J1536">
        <v>0</v>
      </c>
      <c r="K1536" t="s">
        <v>3089</v>
      </c>
    </row>
    <row r="1537" spans="1:11" x14ac:dyDescent="0.2">
      <c r="A1537" t="s">
        <v>3059</v>
      </c>
      <c r="B1537" t="s">
        <v>891</v>
      </c>
      <c r="D1537">
        <v>0</v>
      </c>
      <c r="E1537" s="80">
        <v>44651</v>
      </c>
      <c r="H1537">
        <f>Calc!$F$1922</f>
        <v>0</v>
      </c>
      <c r="J1537">
        <v>0</v>
      </c>
      <c r="K1537" t="s">
        <v>3089</v>
      </c>
    </row>
    <row r="1538" spans="1:11" x14ac:dyDescent="0.2">
      <c r="A1538" t="s">
        <v>3059</v>
      </c>
      <c r="B1538" t="s">
        <v>541</v>
      </c>
      <c r="D1538">
        <v>0</v>
      </c>
      <c r="E1538" s="80">
        <v>44651</v>
      </c>
      <c r="H1538">
        <f>Calc!$F$1923</f>
        <v>0</v>
      </c>
      <c r="J1538">
        <v>0</v>
      </c>
      <c r="K1538" t="s">
        <v>3089</v>
      </c>
    </row>
    <row r="1539" spans="1:11" x14ac:dyDescent="0.2">
      <c r="A1539" t="s">
        <v>3059</v>
      </c>
      <c r="B1539" t="s">
        <v>1089</v>
      </c>
      <c r="D1539">
        <v>0</v>
      </c>
      <c r="E1539" s="80">
        <v>44651</v>
      </c>
      <c r="H1539">
        <f>Calc!$F$1924</f>
        <v>0</v>
      </c>
      <c r="J1539">
        <v>0</v>
      </c>
      <c r="K1539" t="s">
        <v>3089</v>
      </c>
    </row>
    <row r="1540" spans="1:11" x14ac:dyDescent="0.2">
      <c r="A1540" t="s">
        <v>3059</v>
      </c>
      <c r="B1540" t="s">
        <v>1152</v>
      </c>
      <c r="D1540">
        <v>0</v>
      </c>
      <c r="E1540" s="80">
        <v>44651</v>
      </c>
      <c r="H1540">
        <f>Calc!$F$1925</f>
        <v>0</v>
      </c>
      <c r="J1540">
        <v>0</v>
      </c>
      <c r="K1540" t="s">
        <v>3089</v>
      </c>
    </row>
    <row r="1541" spans="1:11" x14ac:dyDescent="0.2">
      <c r="A1541" t="s">
        <v>3059</v>
      </c>
      <c r="B1541" t="s">
        <v>2124</v>
      </c>
      <c r="D1541">
        <v>0</v>
      </c>
      <c r="E1541" s="80">
        <v>44651</v>
      </c>
      <c r="H1541">
        <f>Calc!$F$1926</f>
        <v>0</v>
      </c>
      <c r="J1541">
        <v>0</v>
      </c>
      <c r="K1541" t="s">
        <v>3089</v>
      </c>
    </row>
    <row r="1542" spans="1:11" x14ac:dyDescent="0.2">
      <c r="A1542" t="s">
        <v>3059</v>
      </c>
      <c r="B1542" t="s">
        <v>364</v>
      </c>
      <c r="D1542">
        <v>0</v>
      </c>
      <c r="E1542" s="80">
        <v>44651</v>
      </c>
      <c r="H1542">
        <f>Calc!$F$1927</f>
        <v>0</v>
      </c>
      <c r="J1542">
        <v>0</v>
      </c>
      <c r="K1542" t="s">
        <v>3089</v>
      </c>
    </row>
    <row r="1543" spans="1:11" x14ac:dyDescent="0.2">
      <c r="A1543" t="s">
        <v>3059</v>
      </c>
      <c r="B1543" t="s">
        <v>365</v>
      </c>
      <c r="D1543">
        <v>0</v>
      </c>
      <c r="E1543" s="80">
        <v>44651</v>
      </c>
      <c r="H1543">
        <f>Calc!$F$1928</f>
        <v>0</v>
      </c>
      <c r="J1543">
        <v>0</v>
      </c>
      <c r="K1543" t="s">
        <v>3089</v>
      </c>
    </row>
    <row r="1544" spans="1:11" x14ac:dyDescent="0.2">
      <c r="A1544" t="s">
        <v>940</v>
      </c>
      <c r="B1544" t="s">
        <v>1096</v>
      </c>
      <c r="D1544">
        <v>0</v>
      </c>
      <c r="E1544" s="80">
        <v>44651</v>
      </c>
      <c r="H1544">
        <f>Calc!$F$1948</f>
        <v>0</v>
      </c>
      <c r="J1544">
        <v>0</v>
      </c>
      <c r="K1544" t="s">
        <v>664</v>
      </c>
    </row>
    <row r="1545" spans="1:11" x14ac:dyDescent="0.2">
      <c r="A1545" t="s">
        <v>940</v>
      </c>
      <c r="B1545" t="s">
        <v>891</v>
      </c>
      <c r="D1545">
        <v>0</v>
      </c>
      <c r="E1545" s="80">
        <v>44651</v>
      </c>
      <c r="H1545">
        <f>Calc!$F$1949</f>
        <v>0</v>
      </c>
      <c r="J1545">
        <v>0</v>
      </c>
      <c r="K1545" t="s">
        <v>664</v>
      </c>
    </row>
    <row r="1546" spans="1:11" x14ac:dyDescent="0.2">
      <c r="A1546" t="s">
        <v>940</v>
      </c>
      <c r="B1546" t="s">
        <v>541</v>
      </c>
      <c r="D1546">
        <v>0</v>
      </c>
      <c r="E1546" s="80">
        <v>44651</v>
      </c>
      <c r="H1546">
        <f>Calc!$F$1950</f>
        <v>0</v>
      </c>
      <c r="J1546">
        <v>0</v>
      </c>
      <c r="K1546" t="s">
        <v>664</v>
      </c>
    </row>
    <row r="1547" spans="1:11" x14ac:dyDescent="0.2">
      <c r="A1547" t="s">
        <v>940</v>
      </c>
      <c r="B1547" t="s">
        <v>1089</v>
      </c>
      <c r="D1547">
        <v>0</v>
      </c>
      <c r="E1547" s="80">
        <v>44651</v>
      </c>
      <c r="H1547">
        <f>Calc!$F$1951</f>
        <v>0</v>
      </c>
      <c r="J1547">
        <v>0</v>
      </c>
      <c r="K1547" t="s">
        <v>664</v>
      </c>
    </row>
    <row r="1548" spans="1:11" x14ac:dyDescent="0.2">
      <c r="A1548" t="s">
        <v>940</v>
      </c>
      <c r="B1548" t="s">
        <v>1152</v>
      </c>
      <c r="D1548">
        <v>0</v>
      </c>
      <c r="E1548" s="80">
        <v>44651</v>
      </c>
      <c r="H1548">
        <f>Calc!$F$1952</f>
        <v>0</v>
      </c>
      <c r="J1548">
        <v>0</v>
      </c>
      <c r="K1548" t="s">
        <v>664</v>
      </c>
    </row>
    <row r="1549" spans="1:11" x14ac:dyDescent="0.2">
      <c r="A1549" t="s">
        <v>940</v>
      </c>
      <c r="B1549" t="s">
        <v>2124</v>
      </c>
      <c r="D1549">
        <v>0</v>
      </c>
      <c r="E1549" s="80">
        <v>44651</v>
      </c>
      <c r="H1549">
        <f>Calc!$F$1953</f>
        <v>0</v>
      </c>
      <c r="J1549">
        <v>0</v>
      </c>
      <c r="K1549" t="s">
        <v>664</v>
      </c>
    </row>
    <row r="1550" spans="1:11" x14ac:dyDescent="0.2">
      <c r="A1550" t="s">
        <v>940</v>
      </c>
      <c r="B1550" t="s">
        <v>364</v>
      </c>
      <c r="D1550">
        <v>0</v>
      </c>
      <c r="E1550" s="80">
        <v>44651</v>
      </c>
      <c r="H1550">
        <f>Calc!$F$1954</f>
        <v>0</v>
      </c>
      <c r="J1550">
        <v>0</v>
      </c>
      <c r="K1550" t="s">
        <v>664</v>
      </c>
    </row>
    <row r="1551" spans="1:11" x14ac:dyDescent="0.2">
      <c r="A1551" t="s">
        <v>940</v>
      </c>
      <c r="B1551" t="s">
        <v>365</v>
      </c>
      <c r="D1551">
        <v>0</v>
      </c>
      <c r="E1551" s="80">
        <v>44651</v>
      </c>
      <c r="H1551">
        <f>Calc!$F$1955</f>
        <v>0</v>
      </c>
      <c r="J1551">
        <v>0</v>
      </c>
      <c r="K1551" t="s">
        <v>664</v>
      </c>
    </row>
    <row r="1552" spans="1:11" x14ac:dyDescent="0.2">
      <c r="A1552" t="s">
        <v>1142</v>
      </c>
      <c r="B1552" t="s">
        <v>1096</v>
      </c>
      <c r="D1552">
        <v>0</v>
      </c>
      <c r="E1552" s="80">
        <v>44651</v>
      </c>
      <c r="H1552">
        <f>Calc!$F$1975</f>
        <v>0</v>
      </c>
      <c r="J1552">
        <v>0</v>
      </c>
      <c r="K1552" t="s">
        <v>848</v>
      </c>
    </row>
    <row r="1553" spans="1:11" x14ac:dyDescent="0.2">
      <c r="A1553" t="s">
        <v>1142</v>
      </c>
      <c r="B1553" t="s">
        <v>891</v>
      </c>
      <c r="D1553">
        <v>0</v>
      </c>
      <c r="E1553" s="80">
        <v>44651</v>
      </c>
      <c r="H1553">
        <f>Calc!$F$1976</f>
        <v>0</v>
      </c>
      <c r="J1553">
        <v>0</v>
      </c>
      <c r="K1553" t="s">
        <v>848</v>
      </c>
    </row>
    <row r="1554" spans="1:11" x14ac:dyDescent="0.2">
      <c r="A1554" t="s">
        <v>1142</v>
      </c>
      <c r="B1554" t="s">
        <v>541</v>
      </c>
      <c r="D1554">
        <v>0</v>
      </c>
      <c r="E1554" s="80">
        <v>44651</v>
      </c>
      <c r="H1554">
        <f>Calc!$F$1977</f>
        <v>0</v>
      </c>
      <c r="J1554">
        <v>0</v>
      </c>
      <c r="K1554" t="s">
        <v>848</v>
      </c>
    </row>
    <row r="1555" spans="1:11" x14ac:dyDescent="0.2">
      <c r="A1555" t="s">
        <v>1142</v>
      </c>
      <c r="B1555" t="s">
        <v>1089</v>
      </c>
      <c r="D1555">
        <v>0</v>
      </c>
      <c r="E1555" s="80">
        <v>44651</v>
      </c>
      <c r="H1555">
        <f>Calc!$F$1978</f>
        <v>0</v>
      </c>
      <c r="J1555">
        <v>0</v>
      </c>
      <c r="K1555" t="s">
        <v>848</v>
      </c>
    </row>
    <row r="1556" spans="1:11" x14ac:dyDescent="0.2">
      <c r="A1556" t="s">
        <v>1142</v>
      </c>
      <c r="B1556" t="s">
        <v>1152</v>
      </c>
      <c r="D1556">
        <v>0</v>
      </c>
      <c r="E1556" s="80">
        <v>44651</v>
      </c>
      <c r="H1556">
        <f>Calc!$F$1979</f>
        <v>0</v>
      </c>
      <c r="J1556">
        <v>0</v>
      </c>
      <c r="K1556" t="s">
        <v>848</v>
      </c>
    </row>
    <row r="1557" spans="1:11" x14ac:dyDescent="0.2">
      <c r="A1557" t="s">
        <v>1142</v>
      </c>
      <c r="B1557" t="s">
        <v>2124</v>
      </c>
      <c r="D1557">
        <v>0</v>
      </c>
      <c r="E1557" s="80">
        <v>44651</v>
      </c>
      <c r="H1557">
        <f>Calc!$F$1980</f>
        <v>0</v>
      </c>
      <c r="J1557">
        <v>0</v>
      </c>
      <c r="K1557" t="s">
        <v>848</v>
      </c>
    </row>
    <row r="1558" spans="1:11" x14ac:dyDescent="0.2">
      <c r="A1558" t="s">
        <v>1142</v>
      </c>
      <c r="B1558" t="s">
        <v>364</v>
      </c>
      <c r="D1558">
        <v>0</v>
      </c>
      <c r="E1558" s="80">
        <v>44651</v>
      </c>
      <c r="H1558">
        <f>Calc!$F$1981</f>
        <v>0</v>
      </c>
      <c r="J1558">
        <v>0</v>
      </c>
      <c r="K1558" t="s">
        <v>848</v>
      </c>
    </row>
    <row r="1559" spans="1:11" x14ac:dyDescent="0.2">
      <c r="A1559" t="s">
        <v>1142</v>
      </c>
      <c r="B1559" t="s">
        <v>365</v>
      </c>
      <c r="D1559">
        <v>0</v>
      </c>
      <c r="E1559" s="80">
        <v>44651</v>
      </c>
      <c r="H1559">
        <f>Calc!$F$1982</f>
        <v>0</v>
      </c>
      <c r="J1559">
        <v>0</v>
      </c>
      <c r="K1559" t="s">
        <v>848</v>
      </c>
    </row>
    <row r="1560" spans="1:11" x14ac:dyDescent="0.2">
      <c r="A1560" t="s">
        <v>2294</v>
      </c>
      <c r="B1560" t="s">
        <v>1096</v>
      </c>
      <c r="D1560">
        <v>0</v>
      </c>
      <c r="E1560" s="80">
        <v>44651</v>
      </c>
      <c r="H1560">
        <f>Calc!$F$2002</f>
        <v>0</v>
      </c>
      <c r="J1560">
        <v>0</v>
      </c>
      <c r="K1560" t="s">
        <v>2982</v>
      </c>
    </row>
    <row r="1561" spans="1:11" x14ac:dyDescent="0.2">
      <c r="A1561" t="s">
        <v>2294</v>
      </c>
      <c r="B1561" t="s">
        <v>891</v>
      </c>
      <c r="D1561">
        <v>0</v>
      </c>
      <c r="E1561" s="80">
        <v>44651</v>
      </c>
      <c r="H1561">
        <f>Calc!$F$2003</f>
        <v>0</v>
      </c>
      <c r="J1561">
        <v>0</v>
      </c>
      <c r="K1561" t="s">
        <v>2982</v>
      </c>
    </row>
    <row r="1562" spans="1:11" x14ac:dyDescent="0.2">
      <c r="A1562" t="s">
        <v>2294</v>
      </c>
      <c r="B1562" t="s">
        <v>541</v>
      </c>
      <c r="D1562">
        <v>0</v>
      </c>
      <c r="E1562" s="80">
        <v>44651</v>
      </c>
      <c r="H1562">
        <f>Calc!$F$2004</f>
        <v>0</v>
      </c>
      <c r="J1562">
        <v>0</v>
      </c>
      <c r="K1562" t="s">
        <v>2982</v>
      </c>
    </row>
    <row r="1563" spans="1:11" x14ac:dyDescent="0.2">
      <c r="A1563" t="s">
        <v>2294</v>
      </c>
      <c r="B1563" t="s">
        <v>1089</v>
      </c>
      <c r="D1563">
        <v>0</v>
      </c>
      <c r="E1563" s="80">
        <v>44651</v>
      </c>
      <c r="H1563">
        <f>Calc!$F$2005</f>
        <v>0</v>
      </c>
      <c r="J1563">
        <v>0</v>
      </c>
      <c r="K1563" t="s">
        <v>2982</v>
      </c>
    </row>
    <row r="1564" spans="1:11" x14ac:dyDescent="0.2">
      <c r="A1564" t="s">
        <v>2294</v>
      </c>
      <c r="B1564" t="s">
        <v>1152</v>
      </c>
      <c r="D1564">
        <v>0</v>
      </c>
      <c r="E1564" s="80">
        <v>44651</v>
      </c>
      <c r="H1564">
        <f>Calc!$F$2006</f>
        <v>0</v>
      </c>
      <c r="J1564">
        <v>0</v>
      </c>
      <c r="K1564" t="s">
        <v>2982</v>
      </c>
    </row>
    <row r="1565" spans="1:11" x14ac:dyDescent="0.2">
      <c r="A1565" t="s">
        <v>2294</v>
      </c>
      <c r="B1565" t="s">
        <v>2124</v>
      </c>
      <c r="D1565">
        <v>0</v>
      </c>
      <c r="E1565" s="80">
        <v>44651</v>
      </c>
      <c r="H1565">
        <f>Calc!$F$2007</f>
        <v>0</v>
      </c>
      <c r="J1565">
        <v>0</v>
      </c>
      <c r="K1565" t="s">
        <v>2982</v>
      </c>
    </row>
    <row r="1566" spans="1:11" x14ac:dyDescent="0.2">
      <c r="A1566" t="s">
        <v>2294</v>
      </c>
      <c r="B1566" t="s">
        <v>364</v>
      </c>
      <c r="D1566">
        <v>0</v>
      </c>
      <c r="E1566" s="80">
        <v>44651</v>
      </c>
      <c r="H1566">
        <f>Calc!$F$2008</f>
        <v>0</v>
      </c>
      <c r="J1566">
        <v>0</v>
      </c>
      <c r="K1566" t="s">
        <v>2982</v>
      </c>
    </row>
    <row r="1567" spans="1:11" x14ac:dyDescent="0.2">
      <c r="A1567" t="s">
        <v>2294</v>
      </c>
      <c r="B1567" t="s">
        <v>365</v>
      </c>
      <c r="D1567">
        <v>0</v>
      </c>
      <c r="E1567" s="80">
        <v>44651</v>
      </c>
      <c r="H1567">
        <f>Calc!$F$2009</f>
        <v>0</v>
      </c>
      <c r="J1567">
        <v>0</v>
      </c>
      <c r="K1567" t="s">
        <v>2982</v>
      </c>
    </row>
    <row r="1568" spans="1:11" x14ac:dyDescent="0.2">
      <c r="A1568" t="s">
        <v>2491</v>
      </c>
      <c r="B1568" t="s">
        <v>1096</v>
      </c>
      <c r="D1568">
        <v>0</v>
      </c>
      <c r="E1568" s="80">
        <v>44651</v>
      </c>
      <c r="H1568">
        <f>Calc!$F$2029</f>
        <v>0</v>
      </c>
      <c r="J1568">
        <v>0</v>
      </c>
      <c r="K1568" t="s">
        <v>2403</v>
      </c>
    </row>
    <row r="1569" spans="1:11" x14ac:dyDescent="0.2">
      <c r="A1569" t="s">
        <v>2491</v>
      </c>
      <c r="B1569" t="s">
        <v>891</v>
      </c>
      <c r="D1569">
        <v>0</v>
      </c>
      <c r="E1569" s="80">
        <v>44651</v>
      </c>
      <c r="H1569">
        <f>Calc!$F$2030</f>
        <v>0</v>
      </c>
      <c r="J1569">
        <v>0</v>
      </c>
      <c r="K1569" t="s">
        <v>2403</v>
      </c>
    </row>
    <row r="1570" spans="1:11" x14ac:dyDescent="0.2">
      <c r="A1570" t="s">
        <v>2491</v>
      </c>
      <c r="B1570" t="s">
        <v>541</v>
      </c>
      <c r="D1570">
        <v>0</v>
      </c>
      <c r="E1570" s="80">
        <v>44651</v>
      </c>
      <c r="H1570">
        <f>Calc!$F$2031</f>
        <v>0</v>
      </c>
      <c r="J1570">
        <v>0</v>
      </c>
      <c r="K1570" t="s">
        <v>2403</v>
      </c>
    </row>
    <row r="1571" spans="1:11" x14ac:dyDescent="0.2">
      <c r="A1571" t="s">
        <v>2491</v>
      </c>
      <c r="B1571" t="s">
        <v>1089</v>
      </c>
      <c r="D1571">
        <v>0</v>
      </c>
      <c r="E1571" s="80">
        <v>44651</v>
      </c>
      <c r="H1571">
        <f>Calc!$F$2032</f>
        <v>0</v>
      </c>
      <c r="J1571">
        <v>0</v>
      </c>
      <c r="K1571" t="s">
        <v>2403</v>
      </c>
    </row>
    <row r="1572" spans="1:11" x14ac:dyDescent="0.2">
      <c r="A1572" t="s">
        <v>2491</v>
      </c>
      <c r="B1572" t="s">
        <v>1152</v>
      </c>
      <c r="D1572">
        <v>0</v>
      </c>
      <c r="E1572" s="80">
        <v>44651</v>
      </c>
      <c r="H1572">
        <f>Calc!$F$2033</f>
        <v>0</v>
      </c>
      <c r="J1572">
        <v>0</v>
      </c>
      <c r="K1572" t="s">
        <v>2403</v>
      </c>
    </row>
    <row r="1573" spans="1:11" x14ac:dyDescent="0.2">
      <c r="A1573" t="s">
        <v>2491</v>
      </c>
      <c r="B1573" t="s">
        <v>2124</v>
      </c>
      <c r="D1573">
        <v>0</v>
      </c>
      <c r="E1573" s="80">
        <v>44651</v>
      </c>
      <c r="H1573">
        <f>Calc!$F$2034</f>
        <v>0</v>
      </c>
      <c r="J1573">
        <v>0</v>
      </c>
      <c r="K1573" t="s">
        <v>2403</v>
      </c>
    </row>
    <row r="1574" spans="1:11" x14ac:dyDescent="0.2">
      <c r="A1574" t="s">
        <v>2491</v>
      </c>
      <c r="B1574" t="s">
        <v>364</v>
      </c>
      <c r="D1574">
        <v>0</v>
      </c>
      <c r="E1574" s="80">
        <v>44651</v>
      </c>
      <c r="H1574">
        <f>Calc!$F$2035</f>
        <v>0</v>
      </c>
      <c r="J1574">
        <v>0</v>
      </c>
      <c r="K1574" t="s">
        <v>2403</v>
      </c>
    </row>
    <row r="1575" spans="1:11" x14ac:dyDescent="0.2">
      <c r="A1575" t="s">
        <v>2491</v>
      </c>
      <c r="B1575" t="s">
        <v>365</v>
      </c>
      <c r="D1575">
        <v>0</v>
      </c>
      <c r="E1575" s="80">
        <v>44651</v>
      </c>
      <c r="H1575">
        <f>Calc!$F$2036</f>
        <v>0</v>
      </c>
      <c r="J1575">
        <v>0</v>
      </c>
      <c r="K1575" t="s">
        <v>2403</v>
      </c>
    </row>
    <row r="1576" spans="1:11" x14ac:dyDescent="0.2">
      <c r="E1576" s="80"/>
    </row>
    <row r="1577" spans="1:11" x14ac:dyDescent="0.2">
      <c r="E1577" s="80"/>
    </row>
    <row r="1578" spans="1:11" x14ac:dyDescent="0.2">
      <c r="E1578" s="80"/>
    </row>
    <row r="1579" spans="1:11" x14ac:dyDescent="0.2">
      <c r="E1579" s="80"/>
    </row>
    <row r="1580" spans="1:11" x14ac:dyDescent="0.2">
      <c r="E1580" s="80"/>
    </row>
    <row r="1581" spans="1:11" x14ac:dyDescent="0.2">
      <c r="E1581" s="80"/>
    </row>
    <row r="1582" spans="1:11" x14ac:dyDescent="0.2">
      <c r="E1582" s="80"/>
    </row>
    <row r="1583" spans="1:11" x14ac:dyDescent="0.2">
      <c r="E1583" s="80"/>
    </row>
    <row r="1584" spans="1:11" x14ac:dyDescent="0.2">
      <c r="A1584" t="s">
        <v>2698</v>
      </c>
      <c r="B1584" t="s">
        <v>1096</v>
      </c>
      <c r="D1584">
        <v>0</v>
      </c>
      <c r="E1584" s="80">
        <v>44651</v>
      </c>
      <c r="H1584">
        <f>Calc!$F$2056</f>
        <v>0</v>
      </c>
      <c r="J1584">
        <v>0</v>
      </c>
      <c r="K1584" t="s">
        <v>325</v>
      </c>
    </row>
    <row r="1585" spans="1:11" x14ac:dyDescent="0.2">
      <c r="A1585" t="s">
        <v>2698</v>
      </c>
      <c r="B1585" t="s">
        <v>891</v>
      </c>
      <c r="D1585">
        <v>0</v>
      </c>
      <c r="E1585" s="80">
        <v>44651</v>
      </c>
      <c r="H1585">
        <f>Calc!$F$2057</f>
        <v>0</v>
      </c>
      <c r="J1585">
        <v>0</v>
      </c>
      <c r="K1585" t="s">
        <v>325</v>
      </c>
    </row>
    <row r="1586" spans="1:11" x14ac:dyDescent="0.2">
      <c r="A1586" t="s">
        <v>2698</v>
      </c>
      <c r="B1586" t="s">
        <v>541</v>
      </c>
      <c r="D1586">
        <v>0</v>
      </c>
      <c r="E1586" s="80">
        <v>44651</v>
      </c>
      <c r="H1586">
        <f>Calc!$F$2058</f>
        <v>0</v>
      </c>
      <c r="J1586">
        <v>0</v>
      </c>
      <c r="K1586" t="s">
        <v>325</v>
      </c>
    </row>
    <row r="1587" spans="1:11" x14ac:dyDescent="0.2">
      <c r="A1587" t="s">
        <v>2698</v>
      </c>
      <c r="B1587" t="s">
        <v>1089</v>
      </c>
      <c r="D1587">
        <v>0</v>
      </c>
      <c r="E1587" s="80">
        <v>44651</v>
      </c>
      <c r="H1587">
        <f>Calc!$F$2059</f>
        <v>0</v>
      </c>
      <c r="J1587">
        <v>0</v>
      </c>
      <c r="K1587" t="s">
        <v>325</v>
      </c>
    </row>
    <row r="1588" spans="1:11" x14ac:dyDescent="0.2">
      <c r="A1588" t="s">
        <v>2698</v>
      </c>
      <c r="B1588" t="s">
        <v>1152</v>
      </c>
      <c r="D1588">
        <v>0</v>
      </c>
      <c r="E1588" s="80">
        <v>44651</v>
      </c>
      <c r="H1588">
        <f>Calc!$F$2060</f>
        <v>0</v>
      </c>
      <c r="J1588">
        <v>0</v>
      </c>
      <c r="K1588" t="s">
        <v>325</v>
      </c>
    </row>
    <row r="1589" spans="1:11" x14ac:dyDescent="0.2">
      <c r="A1589" t="s">
        <v>2698</v>
      </c>
      <c r="B1589" t="s">
        <v>2124</v>
      </c>
      <c r="D1589">
        <v>0</v>
      </c>
      <c r="E1589" s="80">
        <v>44651</v>
      </c>
      <c r="H1589">
        <f>Calc!$F$2061</f>
        <v>0</v>
      </c>
      <c r="J1589">
        <v>0</v>
      </c>
      <c r="K1589" t="s">
        <v>325</v>
      </c>
    </row>
    <row r="1590" spans="1:11" x14ac:dyDescent="0.2">
      <c r="A1590" t="s">
        <v>2698</v>
      </c>
      <c r="B1590" t="s">
        <v>364</v>
      </c>
      <c r="D1590">
        <v>0</v>
      </c>
      <c r="E1590" s="80">
        <v>44651</v>
      </c>
      <c r="H1590">
        <f>Calc!$F$2062</f>
        <v>0</v>
      </c>
      <c r="J1590">
        <v>0</v>
      </c>
      <c r="K1590" t="s">
        <v>325</v>
      </c>
    </row>
    <row r="1591" spans="1:11" x14ac:dyDescent="0.2">
      <c r="A1591" t="s">
        <v>2698</v>
      </c>
      <c r="B1591" t="s">
        <v>365</v>
      </c>
      <c r="D1591">
        <v>0</v>
      </c>
      <c r="E1591" s="80">
        <v>44651</v>
      </c>
      <c r="H1591">
        <f>Calc!$F$2063</f>
        <v>0</v>
      </c>
      <c r="J1591">
        <v>0</v>
      </c>
      <c r="K1591" t="s">
        <v>325</v>
      </c>
    </row>
    <row r="1592" spans="1:11" x14ac:dyDescent="0.2">
      <c r="A1592" t="s">
        <v>51</v>
      </c>
      <c r="B1592" t="s">
        <v>1096</v>
      </c>
      <c r="D1592">
        <v>0</v>
      </c>
      <c r="E1592" s="80">
        <v>44651</v>
      </c>
      <c r="H1592">
        <f>Calc!$F$2083</f>
        <v>0</v>
      </c>
      <c r="J1592">
        <v>0</v>
      </c>
      <c r="K1592" t="s">
        <v>849</v>
      </c>
    </row>
    <row r="1593" spans="1:11" x14ac:dyDescent="0.2">
      <c r="A1593" t="s">
        <v>51</v>
      </c>
      <c r="B1593" t="s">
        <v>891</v>
      </c>
      <c r="D1593">
        <v>0</v>
      </c>
      <c r="E1593" s="80">
        <v>44651</v>
      </c>
      <c r="H1593">
        <f>Calc!$F$2084</f>
        <v>0</v>
      </c>
      <c r="J1593">
        <v>0</v>
      </c>
      <c r="K1593" t="s">
        <v>849</v>
      </c>
    </row>
    <row r="1594" spans="1:11" x14ac:dyDescent="0.2">
      <c r="A1594" t="s">
        <v>51</v>
      </c>
      <c r="B1594" t="s">
        <v>541</v>
      </c>
      <c r="D1594">
        <v>0</v>
      </c>
      <c r="E1594" s="80">
        <v>44651</v>
      </c>
      <c r="H1594">
        <f>Calc!$F$2085</f>
        <v>0</v>
      </c>
      <c r="J1594">
        <v>0</v>
      </c>
      <c r="K1594" t="s">
        <v>849</v>
      </c>
    </row>
    <row r="1595" spans="1:11" x14ac:dyDescent="0.2">
      <c r="A1595" t="s">
        <v>51</v>
      </c>
      <c r="B1595" t="s">
        <v>1089</v>
      </c>
      <c r="D1595">
        <v>0</v>
      </c>
      <c r="E1595" s="80">
        <v>44651</v>
      </c>
      <c r="H1595">
        <f>Calc!$F$2086</f>
        <v>0</v>
      </c>
      <c r="J1595">
        <v>0</v>
      </c>
      <c r="K1595" t="s">
        <v>849</v>
      </c>
    </row>
    <row r="1596" spans="1:11" x14ac:dyDescent="0.2">
      <c r="A1596" t="s">
        <v>51</v>
      </c>
      <c r="B1596" t="s">
        <v>1152</v>
      </c>
      <c r="D1596">
        <v>0</v>
      </c>
      <c r="E1596" s="80">
        <v>44651</v>
      </c>
      <c r="H1596">
        <f>Calc!$F$2087</f>
        <v>0</v>
      </c>
      <c r="J1596">
        <v>0</v>
      </c>
      <c r="K1596" t="s">
        <v>849</v>
      </c>
    </row>
    <row r="1597" spans="1:11" x14ac:dyDescent="0.2">
      <c r="A1597" t="s">
        <v>51</v>
      </c>
      <c r="B1597" t="s">
        <v>2124</v>
      </c>
      <c r="D1597">
        <v>0</v>
      </c>
      <c r="E1597" s="80">
        <v>44651</v>
      </c>
      <c r="H1597">
        <f>Calc!$F$2088</f>
        <v>0</v>
      </c>
      <c r="J1597">
        <v>0</v>
      </c>
      <c r="K1597" t="s">
        <v>849</v>
      </c>
    </row>
    <row r="1598" spans="1:11" x14ac:dyDescent="0.2">
      <c r="A1598" t="s">
        <v>51</v>
      </c>
      <c r="B1598" t="s">
        <v>364</v>
      </c>
      <c r="D1598">
        <v>0</v>
      </c>
      <c r="E1598" s="80">
        <v>44651</v>
      </c>
      <c r="H1598">
        <f>Calc!$F$2089</f>
        <v>0</v>
      </c>
      <c r="J1598">
        <v>0</v>
      </c>
      <c r="K1598" t="s">
        <v>849</v>
      </c>
    </row>
    <row r="1599" spans="1:11" x14ac:dyDescent="0.2">
      <c r="A1599" t="s">
        <v>51</v>
      </c>
      <c r="B1599" t="s">
        <v>365</v>
      </c>
      <c r="D1599">
        <v>0</v>
      </c>
      <c r="E1599" s="80">
        <v>44651</v>
      </c>
      <c r="H1599">
        <f>Calc!$F$2090</f>
        <v>0</v>
      </c>
      <c r="J1599">
        <v>0</v>
      </c>
      <c r="K1599" t="s">
        <v>849</v>
      </c>
    </row>
    <row r="1600" spans="1:11" x14ac:dyDescent="0.2">
      <c r="A1600" t="s">
        <v>2115</v>
      </c>
      <c r="D1600">
        <v>0</v>
      </c>
      <c r="E1600" s="80">
        <v>44651</v>
      </c>
      <c r="H1600">
        <f>Calc!$F$2119</f>
        <v>0</v>
      </c>
      <c r="J1600">
        <v>0</v>
      </c>
      <c r="K1600" t="s">
        <v>2029</v>
      </c>
    </row>
    <row r="1601" spans="1:11" x14ac:dyDescent="0.2">
      <c r="A1601" t="s">
        <v>2116</v>
      </c>
      <c r="D1601">
        <v>0</v>
      </c>
      <c r="E1601" s="80">
        <v>44651</v>
      </c>
      <c r="H1601">
        <f>Calc!$F$2145</f>
        <v>0</v>
      </c>
      <c r="J1601">
        <v>0</v>
      </c>
      <c r="K1601" t="s">
        <v>1852</v>
      </c>
    </row>
    <row r="1602" spans="1:11" x14ac:dyDescent="0.2">
      <c r="A1602" t="s">
        <v>1753</v>
      </c>
      <c r="D1602">
        <v>0</v>
      </c>
      <c r="E1602" s="80">
        <v>44651</v>
      </c>
      <c r="H1602">
        <f>Calc!$F$2171</f>
        <v>0</v>
      </c>
      <c r="J1602">
        <v>0</v>
      </c>
      <c r="K1602" t="s">
        <v>326</v>
      </c>
    </row>
    <row r="1603" spans="1:11" x14ac:dyDescent="0.2">
      <c r="A1603" t="s">
        <v>583</v>
      </c>
      <c r="D1603">
        <v>0</v>
      </c>
      <c r="E1603" s="80">
        <v>44651</v>
      </c>
      <c r="H1603">
        <f>Calc!$F$2197</f>
        <v>0</v>
      </c>
      <c r="J1603">
        <v>0</v>
      </c>
      <c r="K1603" t="s">
        <v>327</v>
      </c>
    </row>
    <row r="1604" spans="1:11" x14ac:dyDescent="0.2">
      <c r="A1604" t="s">
        <v>1941</v>
      </c>
      <c r="D1604">
        <v>0</v>
      </c>
      <c r="E1604" s="80">
        <v>44651</v>
      </c>
      <c r="H1604">
        <f>Calc!$F$2223</f>
        <v>0</v>
      </c>
      <c r="J1604">
        <v>0</v>
      </c>
      <c r="K1604" t="s">
        <v>2594</v>
      </c>
    </row>
    <row r="1605" spans="1:11" x14ac:dyDescent="0.2">
      <c r="A1605" t="s">
        <v>1143</v>
      </c>
      <c r="D1605">
        <v>0</v>
      </c>
      <c r="E1605" s="80">
        <v>44651</v>
      </c>
      <c r="H1605">
        <f>Calc!$F$2249</f>
        <v>0</v>
      </c>
      <c r="J1605">
        <v>0</v>
      </c>
      <c r="K1605" t="s">
        <v>1853</v>
      </c>
    </row>
    <row r="1606" spans="1:11" x14ac:dyDescent="0.2">
      <c r="A1606" t="s">
        <v>233</v>
      </c>
      <c r="D1606">
        <v>0</v>
      </c>
      <c r="E1606" s="80">
        <v>44651</v>
      </c>
      <c r="H1606">
        <f>Calc!$F$2273</f>
        <v>0</v>
      </c>
      <c r="J1606">
        <v>0</v>
      </c>
      <c r="K1606" t="s">
        <v>510</v>
      </c>
    </row>
    <row r="1607" spans="1:11" x14ac:dyDescent="0.2">
      <c r="A1607" t="s">
        <v>2492</v>
      </c>
      <c r="D1607">
        <v>0</v>
      </c>
      <c r="E1607" s="80">
        <v>44651</v>
      </c>
      <c r="H1607">
        <f>Calc!$F$2297</f>
        <v>0</v>
      </c>
      <c r="J1607">
        <v>0</v>
      </c>
      <c r="K1607" t="s">
        <v>1056</v>
      </c>
    </row>
    <row r="1608" spans="1:11" x14ac:dyDescent="0.2">
      <c r="A1608" t="s">
        <v>2493</v>
      </c>
      <c r="B1608" t="s">
        <v>1096</v>
      </c>
      <c r="D1608">
        <v>0</v>
      </c>
      <c r="E1608" s="80">
        <v>44651</v>
      </c>
      <c r="H1608">
        <f>Calc!$F$2483</f>
        <v>0</v>
      </c>
      <c r="J1608">
        <v>0</v>
      </c>
      <c r="K1608" t="s">
        <v>511</v>
      </c>
    </row>
    <row r="1609" spans="1:11" x14ac:dyDescent="0.2">
      <c r="A1609" t="s">
        <v>2493</v>
      </c>
      <c r="B1609" t="s">
        <v>891</v>
      </c>
      <c r="D1609">
        <v>0</v>
      </c>
      <c r="E1609" s="80">
        <v>44651</v>
      </c>
      <c r="H1609">
        <f>Calc!$F$2484</f>
        <v>0</v>
      </c>
      <c r="J1609">
        <v>0</v>
      </c>
      <c r="K1609" t="s">
        <v>511</v>
      </c>
    </row>
    <row r="1610" spans="1:11" x14ac:dyDescent="0.2">
      <c r="A1610" t="s">
        <v>2493</v>
      </c>
      <c r="B1610" t="s">
        <v>541</v>
      </c>
      <c r="D1610">
        <v>0</v>
      </c>
      <c r="E1610" s="80">
        <v>44651</v>
      </c>
      <c r="H1610">
        <f>Calc!$F$2485</f>
        <v>0</v>
      </c>
      <c r="J1610">
        <v>0</v>
      </c>
      <c r="K1610" t="s">
        <v>511</v>
      </c>
    </row>
    <row r="1611" spans="1:11" x14ac:dyDescent="0.2">
      <c r="A1611" t="s">
        <v>2493</v>
      </c>
      <c r="B1611" t="s">
        <v>1089</v>
      </c>
      <c r="D1611">
        <v>0</v>
      </c>
      <c r="E1611" s="80">
        <v>44651</v>
      </c>
      <c r="H1611">
        <f>Calc!$F$2486</f>
        <v>0</v>
      </c>
      <c r="J1611">
        <v>0</v>
      </c>
      <c r="K1611" t="s">
        <v>511</v>
      </c>
    </row>
    <row r="1612" spans="1:11" x14ac:dyDescent="0.2">
      <c r="A1612" t="s">
        <v>2493</v>
      </c>
      <c r="B1612" t="s">
        <v>1152</v>
      </c>
      <c r="D1612">
        <v>0</v>
      </c>
      <c r="E1612" s="80">
        <v>44651</v>
      </c>
      <c r="H1612">
        <f>Calc!$F$2487</f>
        <v>0</v>
      </c>
      <c r="J1612">
        <v>0</v>
      </c>
      <c r="K1612" t="s">
        <v>511</v>
      </c>
    </row>
    <row r="1613" spans="1:11" x14ac:dyDescent="0.2">
      <c r="A1613" t="s">
        <v>2493</v>
      </c>
      <c r="B1613" t="s">
        <v>2124</v>
      </c>
      <c r="D1613">
        <v>0</v>
      </c>
      <c r="E1613" s="80">
        <v>44651</v>
      </c>
      <c r="H1613">
        <f>Calc!$F$2488</f>
        <v>0</v>
      </c>
      <c r="J1613">
        <v>0</v>
      </c>
      <c r="K1613" t="s">
        <v>511</v>
      </c>
    </row>
    <row r="1614" spans="1:11" x14ac:dyDescent="0.2">
      <c r="A1614" t="s">
        <v>2493</v>
      </c>
      <c r="B1614" t="s">
        <v>364</v>
      </c>
      <c r="D1614">
        <v>0</v>
      </c>
      <c r="E1614" s="80">
        <v>44651</v>
      </c>
      <c r="H1614">
        <f>Calc!$F$2489</f>
        <v>0</v>
      </c>
      <c r="J1614">
        <v>0</v>
      </c>
      <c r="K1614" t="s">
        <v>511</v>
      </c>
    </row>
    <row r="1615" spans="1:11" x14ac:dyDescent="0.2">
      <c r="A1615" t="s">
        <v>2493</v>
      </c>
      <c r="B1615" t="s">
        <v>365</v>
      </c>
      <c r="D1615">
        <v>0</v>
      </c>
      <c r="E1615" s="80">
        <v>44651</v>
      </c>
      <c r="H1615">
        <f>Calc!$F$2490</f>
        <v>0</v>
      </c>
      <c r="J1615">
        <v>0</v>
      </c>
      <c r="K1615" t="s">
        <v>511</v>
      </c>
    </row>
    <row r="1616" spans="1:11" x14ac:dyDescent="0.2">
      <c r="A1616" t="s">
        <v>399</v>
      </c>
      <c r="B1616" t="s">
        <v>1096</v>
      </c>
      <c r="D1616">
        <v>0</v>
      </c>
      <c r="E1616" s="80">
        <v>44651</v>
      </c>
      <c r="H1616">
        <f>Calc!$F$2673</f>
        <v>0</v>
      </c>
      <c r="J1616">
        <v>0</v>
      </c>
      <c r="K1616" t="s">
        <v>155</v>
      </c>
    </row>
    <row r="1617" spans="1:11" x14ac:dyDescent="0.2">
      <c r="A1617" t="s">
        <v>399</v>
      </c>
      <c r="B1617" t="s">
        <v>891</v>
      </c>
      <c r="D1617">
        <v>0</v>
      </c>
      <c r="E1617" s="80">
        <v>44651</v>
      </c>
      <c r="H1617">
        <f>Calc!$F$2674</f>
        <v>0</v>
      </c>
      <c r="J1617">
        <v>0</v>
      </c>
      <c r="K1617" t="s">
        <v>155</v>
      </c>
    </row>
    <row r="1618" spans="1:11" x14ac:dyDescent="0.2">
      <c r="A1618" t="s">
        <v>399</v>
      </c>
      <c r="B1618" t="s">
        <v>541</v>
      </c>
      <c r="D1618">
        <v>0</v>
      </c>
      <c r="E1618" s="80">
        <v>44651</v>
      </c>
      <c r="H1618">
        <f>Calc!$F$2675</f>
        <v>0</v>
      </c>
      <c r="J1618">
        <v>0</v>
      </c>
      <c r="K1618" t="s">
        <v>155</v>
      </c>
    </row>
    <row r="1619" spans="1:11" x14ac:dyDescent="0.2">
      <c r="A1619" t="s">
        <v>399</v>
      </c>
      <c r="B1619" t="s">
        <v>1089</v>
      </c>
      <c r="D1619">
        <v>0</v>
      </c>
      <c r="E1619" s="80">
        <v>44651</v>
      </c>
      <c r="H1619">
        <f>Calc!$F$2676</f>
        <v>0</v>
      </c>
      <c r="J1619">
        <v>0</v>
      </c>
      <c r="K1619" t="s">
        <v>155</v>
      </c>
    </row>
    <row r="1620" spans="1:11" x14ac:dyDescent="0.2">
      <c r="A1620" t="s">
        <v>399</v>
      </c>
      <c r="B1620" t="s">
        <v>1152</v>
      </c>
      <c r="D1620">
        <v>0</v>
      </c>
      <c r="E1620" s="80">
        <v>44651</v>
      </c>
      <c r="H1620">
        <f>Calc!$F$2677</f>
        <v>0</v>
      </c>
      <c r="J1620">
        <v>0</v>
      </c>
      <c r="K1620" t="s">
        <v>155</v>
      </c>
    </row>
    <row r="1621" spans="1:11" x14ac:dyDescent="0.2">
      <c r="A1621" t="s">
        <v>399</v>
      </c>
      <c r="B1621" t="s">
        <v>2124</v>
      </c>
      <c r="D1621">
        <v>0</v>
      </c>
      <c r="E1621" s="80">
        <v>44651</v>
      </c>
      <c r="H1621">
        <f>Calc!$F$2678</f>
        <v>0</v>
      </c>
      <c r="J1621">
        <v>0</v>
      </c>
      <c r="K1621" t="s">
        <v>155</v>
      </c>
    </row>
    <row r="1622" spans="1:11" x14ac:dyDescent="0.2">
      <c r="A1622" t="s">
        <v>399</v>
      </c>
      <c r="B1622" t="s">
        <v>364</v>
      </c>
      <c r="D1622">
        <v>0</v>
      </c>
      <c r="E1622" s="80">
        <v>44651</v>
      </c>
      <c r="H1622">
        <f>Calc!$F$2679</f>
        <v>0</v>
      </c>
      <c r="J1622">
        <v>0</v>
      </c>
      <c r="K1622" t="s">
        <v>155</v>
      </c>
    </row>
    <row r="1623" spans="1:11" x14ac:dyDescent="0.2">
      <c r="A1623" t="s">
        <v>399</v>
      </c>
      <c r="B1623" t="s">
        <v>365</v>
      </c>
      <c r="D1623">
        <v>0</v>
      </c>
      <c r="E1623" s="80">
        <v>44651</v>
      </c>
      <c r="H1623">
        <f>Calc!$F$2680</f>
        <v>0</v>
      </c>
      <c r="J1623">
        <v>0</v>
      </c>
      <c r="K1623" t="s">
        <v>155</v>
      </c>
    </row>
    <row r="1624" spans="1:11" x14ac:dyDescent="0.2">
      <c r="A1624" t="s">
        <v>400</v>
      </c>
      <c r="B1624" t="s">
        <v>1096</v>
      </c>
      <c r="D1624">
        <v>0</v>
      </c>
      <c r="E1624" s="80">
        <v>44651</v>
      </c>
      <c r="H1624">
        <f>'Calc_In-periodODI'!$F$21</f>
        <v>0</v>
      </c>
      <c r="J1624">
        <v>0</v>
      </c>
      <c r="K1624" t="s">
        <v>1461</v>
      </c>
    </row>
    <row r="1625" spans="1:11" x14ac:dyDescent="0.2">
      <c r="A1625" t="s">
        <v>400</v>
      </c>
      <c r="B1625" t="s">
        <v>891</v>
      </c>
      <c r="D1625">
        <v>0</v>
      </c>
      <c r="E1625" s="80">
        <v>44651</v>
      </c>
      <c r="H1625">
        <f>'Calc_In-periodODI'!$F$22</f>
        <v>0</v>
      </c>
      <c r="J1625">
        <v>0</v>
      </c>
      <c r="K1625" t="s">
        <v>1461</v>
      </c>
    </row>
    <row r="1626" spans="1:11" x14ac:dyDescent="0.2">
      <c r="A1626" t="s">
        <v>400</v>
      </c>
      <c r="B1626" t="s">
        <v>541</v>
      </c>
      <c r="D1626">
        <v>0</v>
      </c>
      <c r="E1626" s="80">
        <v>44651</v>
      </c>
      <c r="H1626">
        <f>'Calc_In-periodODI'!$F$23</f>
        <v>0</v>
      </c>
      <c r="J1626">
        <v>0</v>
      </c>
      <c r="K1626" t="s">
        <v>1461</v>
      </c>
    </row>
    <row r="1627" spans="1:11" x14ac:dyDescent="0.2">
      <c r="A1627" t="s">
        <v>400</v>
      </c>
      <c r="B1627" t="s">
        <v>1089</v>
      </c>
      <c r="D1627">
        <v>0</v>
      </c>
      <c r="E1627" s="80">
        <v>44651</v>
      </c>
      <c r="H1627">
        <f>'Calc_In-periodODI'!$F$24</f>
        <v>0</v>
      </c>
      <c r="J1627">
        <v>0</v>
      </c>
      <c r="K1627" t="s">
        <v>1461</v>
      </c>
    </row>
    <row r="1628" spans="1:11" x14ac:dyDescent="0.2">
      <c r="A1628" t="s">
        <v>400</v>
      </c>
      <c r="B1628" t="s">
        <v>1152</v>
      </c>
      <c r="D1628">
        <v>0</v>
      </c>
      <c r="E1628" s="80">
        <v>44651</v>
      </c>
      <c r="H1628">
        <f>'Calc_In-periodODI'!$F$25</f>
        <v>0</v>
      </c>
      <c r="J1628">
        <v>0</v>
      </c>
      <c r="K1628" t="s">
        <v>1461</v>
      </c>
    </row>
    <row r="1629" spans="1:11" x14ac:dyDescent="0.2">
      <c r="A1629" t="s">
        <v>400</v>
      </c>
      <c r="B1629" t="s">
        <v>2124</v>
      </c>
      <c r="D1629">
        <v>0</v>
      </c>
      <c r="E1629" s="80">
        <v>44651</v>
      </c>
      <c r="H1629">
        <f>'Calc_In-periodODI'!$F$26</f>
        <v>0</v>
      </c>
      <c r="J1629">
        <v>0</v>
      </c>
      <c r="K1629" t="s">
        <v>1461</v>
      </c>
    </row>
    <row r="1630" spans="1:11" x14ac:dyDescent="0.2">
      <c r="A1630" t="s">
        <v>400</v>
      </c>
      <c r="B1630" t="s">
        <v>364</v>
      </c>
      <c r="D1630">
        <v>0</v>
      </c>
      <c r="E1630" s="80">
        <v>44651</v>
      </c>
      <c r="H1630">
        <f>'Calc_In-periodODI'!$F$27</f>
        <v>0</v>
      </c>
      <c r="J1630">
        <v>0</v>
      </c>
      <c r="K1630" t="s">
        <v>1461</v>
      </c>
    </row>
    <row r="1631" spans="1:11" x14ac:dyDescent="0.2">
      <c r="A1631" t="s">
        <v>400</v>
      </c>
      <c r="B1631" t="s">
        <v>365</v>
      </c>
      <c r="D1631">
        <v>0</v>
      </c>
      <c r="E1631" s="80">
        <v>44651</v>
      </c>
      <c r="H1631">
        <f>'Calc_In-periodODI'!$F$28</f>
        <v>0</v>
      </c>
      <c r="J1631">
        <v>0</v>
      </c>
      <c r="K1631" t="s">
        <v>1461</v>
      </c>
    </row>
    <row r="1632" spans="1:11" x14ac:dyDescent="0.2">
      <c r="A1632" t="s">
        <v>1557</v>
      </c>
      <c r="B1632" t="s">
        <v>1096</v>
      </c>
      <c r="D1632">
        <v>0</v>
      </c>
      <c r="E1632" s="80">
        <v>44651</v>
      </c>
      <c r="H1632">
        <f>'Calc_In-periodODI'!$F$41</f>
        <v>0</v>
      </c>
      <c r="J1632">
        <v>0</v>
      </c>
      <c r="K1632" t="s">
        <v>1669</v>
      </c>
    </row>
    <row r="1633" spans="1:11" x14ac:dyDescent="0.2">
      <c r="A1633" t="s">
        <v>1557</v>
      </c>
      <c r="B1633" t="s">
        <v>891</v>
      </c>
      <c r="D1633">
        <v>0</v>
      </c>
      <c r="E1633" s="80">
        <v>44651</v>
      </c>
      <c r="H1633">
        <f>'Calc_In-periodODI'!$F$42</f>
        <v>0</v>
      </c>
      <c r="J1633">
        <v>0</v>
      </c>
      <c r="K1633" t="s">
        <v>1669</v>
      </c>
    </row>
    <row r="1634" spans="1:11" x14ac:dyDescent="0.2">
      <c r="A1634" t="s">
        <v>1557</v>
      </c>
      <c r="B1634" t="s">
        <v>541</v>
      </c>
      <c r="D1634">
        <v>0</v>
      </c>
      <c r="E1634" s="80">
        <v>44651</v>
      </c>
      <c r="H1634">
        <f>'Calc_In-periodODI'!$F$43</f>
        <v>0</v>
      </c>
      <c r="J1634">
        <v>0</v>
      </c>
      <c r="K1634" t="s">
        <v>1669</v>
      </c>
    </row>
    <row r="1635" spans="1:11" x14ac:dyDescent="0.2">
      <c r="A1635" t="s">
        <v>1557</v>
      </c>
      <c r="B1635" t="s">
        <v>1089</v>
      </c>
      <c r="D1635">
        <v>0</v>
      </c>
      <c r="E1635" s="80">
        <v>44651</v>
      </c>
      <c r="H1635">
        <f>'Calc_In-periodODI'!$F$44</f>
        <v>0</v>
      </c>
      <c r="J1635">
        <v>0</v>
      </c>
      <c r="K1635" t="s">
        <v>1669</v>
      </c>
    </row>
    <row r="1636" spans="1:11" x14ac:dyDescent="0.2">
      <c r="A1636" t="s">
        <v>1557</v>
      </c>
      <c r="B1636" t="s">
        <v>1152</v>
      </c>
      <c r="D1636">
        <v>0</v>
      </c>
      <c r="E1636" s="80">
        <v>44651</v>
      </c>
      <c r="H1636">
        <f>'Calc_In-periodODI'!$F$45</f>
        <v>0</v>
      </c>
      <c r="J1636">
        <v>0</v>
      </c>
      <c r="K1636" t="s">
        <v>1669</v>
      </c>
    </row>
    <row r="1637" spans="1:11" x14ac:dyDescent="0.2">
      <c r="A1637" t="s">
        <v>1557</v>
      </c>
      <c r="B1637" t="s">
        <v>2124</v>
      </c>
      <c r="D1637">
        <v>0</v>
      </c>
      <c r="E1637" s="80">
        <v>44651</v>
      </c>
      <c r="H1637">
        <f>'Calc_In-periodODI'!$F$46</f>
        <v>0</v>
      </c>
      <c r="J1637">
        <v>0</v>
      </c>
      <c r="K1637" t="s">
        <v>1669</v>
      </c>
    </row>
    <row r="1638" spans="1:11" x14ac:dyDescent="0.2">
      <c r="A1638" t="s">
        <v>1557</v>
      </c>
      <c r="B1638" t="s">
        <v>364</v>
      </c>
      <c r="D1638">
        <v>0</v>
      </c>
      <c r="E1638" s="80">
        <v>44651</v>
      </c>
      <c r="H1638">
        <f>'Calc_In-periodODI'!$F$47</f>
        <v>0</v>
      </c>
      <c r="J1638">
        <v>0</v>
      </c>
      <c r="K1638" t="s">
        <v>1669</v>
      </c>
    </row>
    <row r="1639" spans="1:11" x14ac:dyDescent="0.2">
      <c r="A1639" t="s">
        <v>1557</v>
      </c>
      <c r="B1639" t="s">
        <v>365</v>
      </c>
      <c r="D1639">
        <v>0</v>
      </c>
      <c r="E1639" s="80">
        <v>44651</v>
      </c>
      <c r="H1639">
        <f>'Calc_In-periodODI'!$F$48</f>
        <v>0</v>
      </c>
      <c r="J1639">
        <v>0</v>
      </c>
      <c r="K1639" t="s">
        <v>1669</v>
      </c>
    </row>
    <row r="1640" spans="1:11" x14ac:dyDescent="0.2">
      <c r="E1640" s="80"/>
    </row>
    <row r="1641" spans="1:11" x14ac:dyDescent="0.2">
      <c r="E1641" s="80"/>
    </row>
    <row r="1642" spans="1:11" x14ac:dyDescent="0.2">
      <c r="E1642" s="80"/>
    </row>
    <row r="1643" spans="1:11" x14ac:dyDescent="0.2">
      <c r="E1643" s="80"/>
    </row>
    <row r="1644" spans="1:11" x14ac:dyDescent="0.2">
      <c r="E1644" s="80"/>
    </row>
    <row r="1645" spans="1:11" x14ac:dyDescent="0.2">
      <c r="E1645" s="80"/>
    </row>
    <row r="1646" spans="1:11" x14ac:dyDescent="0.2">
      <c r="E1646" s="80"/>
    </row>
    <row r="1647" spans="1:11" x14ac:dyDescent="0.2">
      <c r="E1647" s="80"/>
    </row>
    <row r="1648" spans="1:11" x14ac:dyDescent="0.2">
      <c r="E1648" s="80"/>
    </row>
    <row r="1649" spans="1:11" x14ac:dyDescent="0.2">
      <c r="E1649" s="80"/>
    </row>
    <row r="1650" spans="1:11" x14ac:dyDescent="0.2">
      <c r="E1650" s="80"/>
    </row>
    <row r="1651" spans="1:11" x14ac:dyDescent="0.2">
      <c r="E1651" s="80"/>
    </row>
    <row r="1652" spans="1:11" x14ac:dyDescent="0.2">
      <c r="E1652" s="80"/>
    </row>
    <row r="1653" spans="1:11" x14ac:dyDescent="0.2">
      <c r="E1653" s="80"/>
    </row>
    <row r="1654" spans="1:11" x14ac:dyDescent="0.2">
      <c r="E1654" s="80"/>
    </row>
    <row r="1655" spans="1:11" x14ac:dyDescent="0.2">
      <c r="E1655" s="80"/>
    </row>
    <row r="1656" spans="1:11" x14ac:dyDescent="0.2">
      <c r="A1656" t="s">
        <v>1754</v>
      </c>
      <c r="B1656" t="s">
        <v>1096</v>
      </c>
      <c r="D1656">
        <v>0</v>
      </c>
      <c r="E1656" s="80">
        <v>44651</v>
      </c>
      <c r="H1656">
        <f>'Calc_In-periodODI'!$F$61</f>
        <v>0</v>
      </c>
      <c r="J1656">
        <v>0</v>
      </c>
      <c r="K1656" t="s">
        <v>512</v>
      </c>
    </row>
    <row r="1657" spans="1:11" x14ac:dyDescent="0.2">
      <c r="A1657" t="s">
        <v>1754</v>
      </c>
      <c r="B1657" t="s">
        <v>891</v>
      </c>
      <c r="D1657">
        <v>0</v>
      </c>
      <c r="E1657" s="80">
        <v>44651</v>
      </c>
      <c r="H1657">
        <f>'Calc_In-periodODI'!$F$62</f>
        <v>0</v>
      </c>
      <c r="J1657">
        <v>0</v>
      </c>
      <c r="K1657" t="s">
        <v>512</v>
      </c>
    </row>
    <row r="1658" spans="1:11" x14ac:dyDescent="0.2">
      <c r="A1658" t="s">
        <v>1754</v>
      </c>
      <c r="B1658" t="s">
        <v>541</v>
      </c>
      <c r="D1658">
        <v>0</v>
      </c>
      <c r="E1658" s="80">
        <v>44651</v>
      </c>
      <c r="H1658">
        <f>'Calc_In-periodODI'!$F$63</f>
        <v>0</v>
      </c>
      <c r="J1658">
        <v>0</v>
      </c>
      <c r="K1658" t="s">
        <v>512</v>
      </c>
    </row>
    <row r="1659" spans="1:11" x14ac:dyDescent="0.2">
      <c r="A1659" t="s">
        <v>1754</v>
      </c>
      <c r="B1659" t="s">
        <v>1089</v>
      </c>
      <c r="D1659">
        <v>0</v>
      </c>
      <c r="E1659" s="80">
        <v>44651</v>
      </c>
      <c r="H1659">
        <f>'Calc_In-periodODI'!$F$64</f>
        <v>0</v>
      </c>
      <c r="J1659">
        <v>0</v>
      </c>
      <c r="K1659" t="s">
        <v>512</v>
      </c>
    </row>
    <row r="1660" spans="1:11" x14ac:dyDescent="0.2">
      <c r="A1660" t="s">
        <v>1754</v>
      </c>
      <c r="B1660" t="s">
        <v>1152</v>
      </c>
      <c r="D1660">
        <v>0</v>
      </c>
      <c r="E1660" s="80">
        <v>44651</v>
      </c>
      <c r="H1660">
        <f>'Calc_In-periodODI'!$F$65</f>
        <v>0</v>
      </c>
      <c r="J1660">
        <v>0</v>
      </c>
      <c r="K1660" t="s">
        <v>512</v>
      </c>
    </row>
    <row r="1661" spans="1:11" x14ac:dyDescent="0.2">
      <c r="A1661" t="s">
        <v>1754</v>
      </c>
      <c r="B1661" t="s">
        <v>2124</v>
      </c>
      <c r="D1661">
        <v>0</v>
      </c>
      <c r="E1661" s="80">
        <v>44651</v>
      </c>
      <c r="H1661">
        <f>'Calc_In-periodODI'!$F$66</f>
        <v>0</v>
      </c>
      <c r="J1661">
        <v>0</v>
      </c>
      <c r="K1661" t="s">
        <v>512</v>
      </c>
    </row>
    <row r="1662" spans="1:11" x14ac:dyDescent="0.2">
      <c r="A1662" t="s">
        <v>1754</v>
      </c>
      <c r="B1662" t="s">
        <v>364</v>
      </c>
      <c r="D1662">
        <v>0</v>
      </c>
      <c r="E1662" s="80">
        <v>44651</v>
      </c>
      <c r="H1662">
        <f>'Calc_In-periodODI'!$F$67</f>
        <v>0</v>
      </c>
      <c r="J1662">
        <v>0</v>
      </c>
      <c r="K1662" t="s">
        <v>512</v>
      </c>
    </row>
    <row r="1663" spans="1:11" x14ac:dyDescent="0.2">
      <c r="A1663" t="s">
        <v>1754</v>
      </c>
      <c r="B1663" t="s">
        <v>365</v>
      </c>
      <c r="D1663">
        <v>0</v>
      </c>
      <c r="E1663" s="80">
        <v>44651</v>
      </c>
      <c r="H1663">
        <f>'Calc_In-periodODI'!$F$68</f>
        <v>0</v>
      </c>
      <c r="J1663">
        <v>0</v>
      </c>
      <c r="K1663" t="s">
        <v>512</v>
      </c>
    </row>
    <row r="1664" spans="1:11" x14ac:dyDescent="0.2">
      <c r="A1664" t="s">
        <v>1144</v>
      </c>
      <c r="B1664" t="s">
        <v>1096</v>
      </c>
      <c r="D1664">
        <v>0</v>
      </c>
      <c r="E1664" s="80">
        <v>44651</v>
      </c>
      <c r="H1664">
        <f>'Calc_In-periodODI'!$F$81</f>
        <v>0</v>
      </c>
      <c r="J1664">
        <v>0</v>
      </c>
      <c r="K1664" t="s">
        <v>1670</v>
      </c>
    </row>
    <row r="1665" spans="1:11" x14ac:dyDescent="0.2">
      <c r="A1665" t="s">
        <v>1144</v>
      </c>
      <c r="B1665" t="s">
        <v>891</v>
      </c>
      <c r="D1665">
        <v>0</v>
      </c>
      <c r="E1665" s="80">
        <v>44651</v>
      </c>
      <c r="H1665">
        <f>'Calc_In-periodODI'!$F$82</f>
        <v>0</v>
      </c>
      <c r="J1665">
        <v>0</v>
      </c>
      <c r="K1665" t="s">
        <v>1670</v>
      </c>
    </row>
    <row r="1666" spans="1:11" x14ac:dyDescent="0.2">
      <c r="A1666" t="s">
        <v>1144</v>
      </c>
      <c r="B1666" t="s">
        <v>541</v>
      </c>
      <c r="D1666">
        <v>0</v>
      </c>
      <c r="E1666" s="80">
        <v>44651</v>
      </c>
      <c r="H1666">
        <f>'Calc_In-periodODI'!$F$83</f>
        <v>0</v>
      </c>
      <c r="J1666">
        <v>0</v>
      </c>
      <c r="K1666" t="s">
        <v>1670</v>
      </c>
    </row>
    <row r="1667" spans="1:11" x14ac:dyDescent="0.2">
      <c r="A1667" t="s">
        <v>1144</v>
      </c>
      <c r="B1667" t="s">
        <v>1089</v>
      </c>
      <c r="D1667">
        <v>0</v>
      </c>
      <c r="E1667" s="80">
        <v>44651</v>
      </c>
      <c r="H1667">
        <f>'Calc_In-periodODI'!$F$84</f>
        <v>0</v>
      </c>
      <c r="J1667">
        <v>0</v>
      </c>
      <c r="K1667" t="s">
        <v>1670</v>
      </c>
    </row>
    <row r="1668" spans="1:11" x14ac:dyDescent="0.2">
      <c r="A1668" t="s">
        <v>1144</v>
      </c>
      <c r="B1668" t="s">
        <v>1152</v>
      </c>
      <c r="D1668">
        <v>0</v>
      </c>
      <c r="E1668" s="80">
        <v>44651</v>
      </c>
      <c r="H1668">
        <f>'Calc_In-periodODI'!$F$85</f>
        <v>0</v>
      </c>
      <c r="J1668">
        <v>0</v>
      </c>
      <c r="K1668" t="s">
        <v>1670</v>
      </c>
    </row>
    <row r="1669" spans="1:11" x14ac:dyDescent="0.2">
      <c r="A1669" t="s">
        <v>1144</v>
      </c>
      <c r="B1669" t="s">
        <v>2124</v>
      </c>
      <c r="D1669">
        <v>0</v>
      </c>
      <c r="E1669" s="80">
        <v>44651</v>
      </c>
      <c r="H1669">
        <f>'Calc_In-periodODI'!$F$86</f>
        <v>0</v>
      </c>
      <c r="J1669">
        <v>0</v>
      </c>
      <c r="K1669" t="s">
        <v>1670</v>
      </c>
    </row>
    <row r="1670" spans="1:11" x14ac:dyDescent="0.2">
      <c r="A1670" t="s">
        <v>1144</v>
      </c>
      <c r="B1670" t="s">
        <v>364</v>
      </c>
      <c r="D1670">
        <v>0</v>
      </c>
      <c r="E1670" s="80">
        <v>44651</v>
      </c>
      <c r="H1670">
        <f>'Calc_In-periodODI'!$F$87</f>
        <v>0</v>
      </c>
      <c r="J1670">
        <v>0</v>
      </c>
      <c r="K1670" t="s">
        <v>1670</v>
      </c>
    </row>
    <row r="1671" spans="1:11" x14ac:dyDescent="0.2">
      <c r="A1671" t="s">
        <v>1144</v>
      </c>
      <c r="B1671" t="s">
        <v>365</v>
      </c>
      <c r="D1671">
        <v>0</v>
      </c>
      <c r="E1671" s="80">
        <v>44651</v>
      </c>
      <c r="H1671">
        <f>'Calc_In-periodODI'!$F$88</f>
        <v>0</v>
      </c>
      <c r="J1671">
        <v>0</v>
      </c>
      <c r="K1671" t="s">
        <v>1670</v>
      </c>
    </row>
    <row r="1672" spans="1:11" x14ac:dyDescent="0.2">
      <c r="A1672" t="s">
        <v>401</v>
      </c>
      <c r="B1672" t="s">
        <v>1096</v>
      </c>
      <c r="D1672">
        <v>0</v>
      </c>
      <c r="E1672" s="80">
        <v>44651</v>
      </c>
      <c r="H1672">
        <f>'Calc_In-periodODI'!$F$101</f>
        <v>0</v>
      </c>
      <c r="J1672">
        <v>0</v>
      </c>
      <c r="K1672" t="s">
        <v>513</v>
      </c>
    </row>
    <row r="1673" spans="1:11" x14ac:dyDescent="0.2">
      <c r="A1673" t="s">
        <v>401</v>
      </c>
      <c r="B1673" t="s">
        <v>891</v>
      </c>
      <c r="D1673">
        <v>0</v>
      </c>
      <c r="E1673" s="80">
        <v>44651</v>
      </c>
      <c r="H1673">
        <f>'Calc_In-periodODI'!$F$102</f>
        <v>0</v>
      </c>
      <c r="J1673">
        <v>0</v>
      </c>
      <c r="K1673" t="s">
        <v>513</v>
      </c>
    </row>
    <row r="1674" spans="1:11" x14ac:dyDescent="0.2">
      <c r="A1674" t="s">
        <v>401</v>
      </c>
      <c r="B1674" t="s">
        <v>541</v>
      </c>
      <c r="D1674">
        <v>0</v>
      </c>
      <c r="E1674" s="80">
        <v>44651</v>
      </c>
      <c r="H1674">
        <f>'Calc_In-periodODI'!$F$103</f>
        <v>0</v>
      </c>
      <c r="J1674">
        <v>0</v>
      </c>
      <c r="K1674" t="s">
        <v>513</v>
      </c>
    </row>
    <row r="1675" spans="1:11" x14ac:dyDescent="0.2">
      <c r="A1675" t="s">
        <v>401</v>
      </c>
      <c r="B1675" t="s">
        <v>1089</v>
      </c>
      <c r="D1675">
        <v>0</v>
      </c>
      <c r="E1675" s="80">
        <v>44651</v>
      </c>
      <c r="H1675">
        <f>'Calc_In-periodODI'!$F$104</f>
        <v>0</v>
      </c>
      <c r="J1675">
        <v>0</v>
      </c>
      <c r="K1675" t="s">
        <v>513</v>
      </c>
    </row>
    <row r="1676" spans="1:11" x14ac:dyDescent="0.2">
      <c r="A1676" t="s">
        <v>401</v>
      </c>
      <c r="B1676" t="s">
        <v>1152</v>
      </c>
      <c r="D1676">
        <v>0</v>
      </c>
      <c r="E1676" s="80">
        <v>44651</v>
      </c>
      <c r="H1676">
        <f>'Calc_In-periodODI'!$F$105</f>
        <v>0</v>
      </c>
      <c r="J1676">
        <v>0</v>
      </c>
      <c r="K1676" t="s">
        <v>513</v>
      </c>
    </row>
    <row r="1677" spans="1:11" x14ac:dyDescent="0.2">
      <c r="A1677" t="s">
        <v>401</v>
      </c>
      <c r="B1677" t="s">
        <v>2124</v>
      </c>
      <c r="D1677">
        <v>0</v>
      </c>
      <c r="E1677" s="80">
        <v>44651</v>
      </c>
      <c r="H1677">
        <f>'Calc_In-periodODI'!$F$106</f>
        <v>0</v>
      </c>
      <c r="J1677">
        <v>0</v>
      </c>
      <c r="K1677" t="s">
        <v>513</v>
      </c>
    </row>
    <row r="1678" spans="1:11" x14ac:dyDescent="0.2">
      <c r="A1678" t="s">
        <v>401</v>
      </c>
      <c r="B1678" t="s">
        <v>364</v>
      </c>
      <c r="D1678">
        <v>0</v>
      </c>
      <c r="E1678" s="80">
        <v>44651</v>
      </c>
      <c r="H1678">
        <f>'Calc_In-periodODI'!$F$107</f>
        <v>0</v>
      </c>
      <c r="J1678">
        <v>0</v>
      </c>
      <c r="K1678" t="s">
        <v>513</v>
      </c>
    </row>
    <row r="1679" spans="1:11" x14ac:dyDescent="0.2">
      <c r="A1679" t="s">
        <v>401</v>
      </c>
      <c r="B1679" t="s">
        <v>365</v>
      </c>
      <c r="D1679">
        <v>0</v>
      </c>
      <c r="E1679" s="80">
        <v>44651</v>
      </c>
      <c r="H1679">
        <f>'Calc_In-periodODI'!$F$108</f>
        <v>0</v>
      </c>
      <c r="J1679">
        <v>0</v>
      </c>
      <c r="K1679" t="s">
        <v>513</v>
      </c>
    </row>
    <row r="1680" spans="1:11" x14ac:dyDescent="0.2">
      <c r="A1680" t="s">
        <v>1942</v>
      </c>
      <c r="B1680" t="s">
        <v>1096</v>
      </c>
      <c r="D1680">
        <v>0</v>
      </c>
      <c r="E1680" s="80">
        <v>44651</v>
      </c>
      <c r="H1680">
        <f>'Calc_In-periodODI'!$F$121</f>
        <v>0</v>
      </c>
      <c r="J1680">
        <v>0</v>
      </c>
      <c r="K1680" t="s">
        <v>2211</v>
      </c>
    </row>
    <row r="1681" spans="1:11" x14ac:dyDescent="0.2">
      <c r="A1681" t="s">
        <v>1942</v>
      </c>
      <c r="B1681" t="s">
        <v>891</v>
      </c>
      <c r="D1681">
        <v>0</v>
      </c>
      <c r="E1681" s="80">
        <v>44651</v>
      </c>
      <c r="H1681">
        <f>'Calc_In-periodODI'!$F$122</f>
        <v>0</v>
      </c>
      <c r="J1681">
        <v>0</v>
      </c>
      <c r="K1681" t="s">
        <v>2211</v>
      </c>
    </row>
    <row r="1682" spans="1:11" x14ac:dyDescent="0.2">
      <c r="A1682" t="s">
        <v>1942</v>
      </c>
      <c r="B1682" t="s">
        <v>541</v>
      </c>
      <c r="D1682">
        <v>0</v>
      </c>
      <c r="E1682" s="80">
        <v>44651</v>
      </c>
      <c r="H1682">
        <f>'Calc_In-periodODI'!$F$123</f>
        <v>0</v>
      </c>
      <c r="J1682">
        <v>0</v>
      </c>
      <c r="K1682" t="s">
        <v>2211</v>
      </c>
    </row>
    <row r="1683" spans="1:11" x14ac:dyDescent="0.2">
      <c r="A1683" t="s">
        <v>1942</v>
      </c>
      <c r="B1683" t="s">
        <v>1089</v>
      </c>
      <c r="D1683">
        <v>0</v>
      </c>
      <c r="E1683" s="80">
        <v>44651</v>
      </c>
      <c r="H1683">
        <f>'Calc_In-periodODI'!$F$124</f>
        <v>0</v>
      </c>
      <c r="J1683">
        <v>0</v>
      </c>
      <c r="K1683" t="s">
        <v>2211</v>
      </c>
    </row>
    <row r="1684" spans="1:11" x14ac:dyDescent="0.2">
      <c r="A1684" t="s">
        <v>1942</v>
      </c>
      <c r="B1684" t="s">
        <v>1152</v>
      </c>
      <c r="D1684">
        <v>0</v>
      </c>
      <c r="E1684" s="80">
        <v>44651</v>
      </c>
      <c r="H1684">
        <f>'Calc_In-periodODI'!$F$125</f>
        <v>0</v>
      </c>
      <c r="J1684">
        <v>0</v>
      </c>
      <c r="K1684" t="s">
        <v>2211</v>
      </c>
    </row>
    <row r="1685" spans="1:11" x14ac:dyDescent="0.2">
      <c r="A1685" t="s">
        <v>1942</v>
      </c>
      <c r="B1685" t="s">
        <v>2124</v>
      </c>
      <c r="D1685">
        <v>0</v>
      </c>
      <c r="E1685" s="80">
        <v>44651</v>
      </c>
      <c r="H1685">
        <f>'Calc_In-periodODI'!$F$126</f>
        <v>0</v>
      </c>
      <c r="J1685">
        <v>0</v>
      </c>
      <c r="K1685" t="s">
        <v>2211</v>
      </c>
    </row>
    <row r="1686" spans="1:11" x14ac:dyDescent="0.2">
      <c r="A1686" t="s">
        <v>1942</v>
      </c>
      <c r="B1686" t="s">
        <v>364</v>
      </c>
      <c r="D1686">
        <v>0</v>
      </c>
      <c r="E1686" s="80">
        <v>44651</v>
      </c>
      <c r="H1686">
        <f>'Calc_In-periodODI'!$F$127</f>
        <v>0</v>
      </c>
      <c r="J1686">
        <v>0</v>
      </c>
      <c r="K1686" t="s">
        <v>2211</v>
      </c>
    </row>
    <row r="1687" spans="1:11" x14ac:dyDescent="0.2">
      <c r="A1687" t="s">
        <v>1942</v>
      </c>
      <c r="B1687" t="s">
        <v>365</v>
      </c>
      <c r="D1687">
        <v>0</v>
      </c>
      <c r="E1687" s="80">
        <v>44651</v>
      </c>
      <c r="H1687">
        <f>'Calc_In-periodODI'!$F$128</f>
        <v>0</v>
      </c>
      <c r="J1687">
        <v>0</v>
      </c>
      <c r="K1687" t="s">
        <v>2211</v>
      </c>
    </row>
    <row r="1688" spans="1:11" x14ac:dyDescent="0.2">
      <c r="E1688" s="80"/>
    </row>
    <row r="1689" spans="1:11" x14ac:dyDescent="0.2">
      <c r="E1689" s="80"/>
    </row>
    <row r="1690" spans="1:11" x14ac:dyDescent="0.2">
      <c r="E1690" s="80"/>
    </row>
    <row r="1691" spans="1:11" x14ac:dyDescent="0.2">
      <c r="E1691" s="80"/>
    </row>
    <row r="1692" spans="1:11" x14ac:dyDescent="0.2">
      <c r="E1692" s="80"/>
    </row>
    <row r="1693" spans="1:11" x14ac:dyDescent="0.2">
      <c r="E1693" s="80"/>
    </row>
    <row r="1694" spans="1:11" x14ac:dyDescent="0.2">
      <c r="E1694" s="80"/>
    </row>
    <row r="1695" spans="1:11" x14ac:dyDescent="0.2">
      <c r="E1695" s="80"/>
    </row>
    <row r="1696" spans="1:11" x14ac:dyDescent="0.2">
      <c r="E1696" s="80"/>
    </row>
    <row r="1697" spans="1:11" x14ac:dyDescent="0.2">
      <c r="E1697" s="80"/>
    </row>
    <row r="1698" spans="1:11" x14ac:dyDescent="0.2">
      <c r="E1698" s="80"/>
    </row>
    <row r="1699" spans="1:11" x14ac:dyDescent="0.2">
      <c r="E1699" s="80"/>
    </row>
    <row r="1700" spans="1:11" x14ac:dyDescent="0.2">
      <c r="E1700" s="80"/>
    </row>
    <row r="1701" spans="1:11" x14ac:dyDescent="0.2">
      <c r="E1701" s="80"/>
    </row>
    <row r="1702" spans="1:11" x14ac:dyDescent="0.2">
      <c r="E1702" s="80"/>
    </row>
    <row r="1703" spans="1:11" x14ac:dyDescent="0.2">
      <c r="E1703" s="80"/>
    </row>
    <row r="1704" spans="1:11" x14ac:dyDescent="0.2">
      <c r="A1704" t="s">
        <v>234</v>
      </c>
      <c r="B1704" t="s">
        <v>1096</v>
      </c>
      <c r="D1704">
        <v>0</v>
      </c>
      <c r="E1704" s="80">
        <v>44651</v>
      </c>
      <c r="H1704">
        <f>'Calc_In-periodODI'!$F$141</f>
        <v>0</v>
      </c>
      <c r="J1704">
        <v>0</v>
      </c>
      <c r="K1704" t="s">
        <v>2030</v>
      </c>
    </row>
    <row r="1705" spans="1:11" x14ac:dyDescent="0.2">
      <c r="A1705" t="s">
        <v>234</v>
      </c>
      <c r="B1705" t="s">
        <v>891</v>
      </c>
      <c r="D1705">
        <v>0</v>
      </c>
      <c r="E1705" s="80">
        <v>44651</v>
      </c>
      <c r="H1705">
        <f>'Calc_In-periodODI'!$F$142</f>
        <v>0</v>
      </c>
      <c r="J1705">
        <v>0</v>
      </c>
      <c r="K1705" t="s">
        <v>2030</v>
      </c>
    </row>
    <row r="1706" spans="1:11" x14ac:dyDescent="0.2">
      <c r="A1706" t="s">
        <v>234</v>
      </c>
      <c r="B1706" t="s">
        <v>541</v>
      </c>
      <c r="D1706">
        <v>0</v>
      </c>
      <c r="E1706" s="80">
        <v>44651</v>
      </c>
      <c r="H1706">
        <f>'Calc_In-periodODI'!$F$143</f>
        <v>0</v>
      </c>
      <c r="J1706">
        <v>0</v>
      </c>
      <c r="K1706" t="s">
        <v>2030</v>
      </c>
    </row>
    <row r="1707" spans="1:11" x14ac:dyDescent="0.2">
      <c r="A1707" t="s">
        <v>234</v>
      </c>
      <c r="B1707" t="s">
        <v>1089</v>
      </c>
      <c r="D1707">
        <v>0</v>
      </c>
      <c r="E1707" s="80">
        <v>44651</v>
      </c>
      <c r="H1707">
        <f>'Calc_In-periodODI'!$F$144</f>
        <v>0</v>
      </c>
      <c r="J1707">
        <v>0</v>
      </c>
      <c r="K1707" t="s">
        <v>2030</v>
      </c>
    </row>
    <row r="1708" spans="1:11" x14ac:dyDescent="0.2">
      <c r="A1708" t="s">
        <v>234</v>
      </c>
      <c r="B1708" t="s">
        <v>1152</v>
      </c>
      <c r="D1708">
        <v>0</v>
      </c>
      <c r="E1708" s="80">
        <v>44651</v>
      </c>
      <c r="H1708">
        <f>'Calc_In-periodODI'!$F$145</f>
        <v>0</v>
      </c>
      <c r="J1708">
        <v>0</v>
      </c>
      <c r="K1708" t="s">
        <v>2030</v>
      </c>
    </row>
    <row r="1709" spans="1:11" x14ac:dyDescent="0.2">
      <c r="A1709" t="s">
        <v>234</v>
      </c>
      <c r="B1709" t="s">
        <v>2124</v>
      </c>
      <c r="D1709">
        <v>0</v>
      </c>
      <c r="E1709" s="80">
        <v>44651</v>
      </c>
      <c r="H1709">
        <f>'Calc_In-periodODI'!$F$146</f>
        <v>0</v>
      </c>
      <c r="J1709">
        <v>0</v>
      </c>
      <c r="K1709" t="s">
        <v>2030</v>
      </c>
    </row>
    <row r="1710" spans="1:11" x14ac:dyDescent="0.2">
      <c r="A1710" t="s">
        <v>234</v>
      </c>
      <c r="B1710" t="s">
        <v>364</v>
      </c>
      <c r="D1710">
        <v>0</v>
      </c>
      <c r="E1710" s="80">
        <v>44651</v>
      </c>
      <c r="H1710">
        <f>'Calc_In-periodODI'!$F$147</f>
        <v>0</v>
      </c>
      <c r="J1710">
        <v>0</v>
      </c>
      <c r="K1710" t="s">
        <v>2030</v>
      </c>
    </row>
    <row r="1711" spans="1:11" x14ac:dyDescent="0.2">
      <c r="A1711" t="s">
        <v>234</v>
      </c>
      <c r="B1711" t="s">
        <v>365</v>
      </c>
      <c r="D1711">
        <v>0</v>
      </c>
      <c r="E1711" s="80">
        <v>44651</v>
      </c>
      <c r="H1711">
        <f>'Calc_In-periodODI'!$F$148</f>
        <v>0</v>
      </c>
      <c r="J1711">
        <v>0</v>
      </c>
      <c r="K1711" t="s">
        <v>2030</v>
      </c>
    </row>
    <row r="1712" spans="1:11" x14ac:dyDescent="0.2">
      <c r="A1712" t="s">
        <v>2699</v>
      </c>
      <c r="B1712" t="s">
        <v>1096</v>
      </c>
      <c r="D1712">
        <v>0</v>
      </c>
      <c r="E1712" s="80">
        <v>44651</v>
      </c>
      <c r="H1712">
        <f>'Calc_In-periodODI'!$F$161</f>
        <v>0</v>
      </c>
      <c r="J1712">
        <v>0</v>
      </c>
      <c r="K1712" t="s">
        <v>156</v>
      </c>
    </row>
    <row r="1713" spans="1:11" x14ac:dyDescent="0.2">
      <c r="A1713" t="s">
        <v>2699</v>
      </c>
      <c r="B1713" t="s">
        <v>891</v>
      </c>
      <c r="D1713">
        <v>0</v>
      </c>
      <c r="E1713" s="80">
        <v>44651</v>
      </c>
      <c r="H1713">
        <f>'Calc_In-periodODI'!$F$162</f>
        <v>0</v>
      </c>
      <c r="J1713">
        <v>0</v>
      </c>
      <c r="K1713" t="s">
        <v>156</v>
      </c>
    </row>
    <row r="1714" spans="1:11" x14ac:dyDescent="0.2">
      <c r="A1714" t="s">
        <v>2699</v>
      </c>
      <c r="B1714" t="s">
        <v>541</v>
      </c>
      <c r="D1714">
        <v>0</v>
      </c>
      <c r="E1714" s="80">
        <v>44651</v>
      </c>
      <c r="H1714">
        <f>'Calc_In-periodODI'!$F$163</f>
        <v>0</v>
      </c>
      <c r="J1714">
        <v>0</v>
      </c>
      <c r="K1714" t="s">
        <v>156</v>
      </c>
    </row>
    <row r="1715" spans="1:11" x14ac:dyDescent="0.2">
      <c r="A1715" t="s">
        <v>2699</v>
      </c>
      <c r="B1715" t="s">
        <v>1089</v>
      </c>
      <c r="D1715">
        <v>0</v>
      </c>
      <c r="E1715" s="80">
        <v>44651</v>
      </c>
      <c r="H1715">
        <f>'Calc_In-periodODI'!$F$164</f>
        <v>0</v>
      </c>
      <c r="J1715">
        <v>0</v>
      </c>
      <c r="K1715" t="s">
        <v>156</v>
      </c>
    </row>
    <row r="1716" spans="1:11" x14ac:dyDescent="0.2">
      <c r="A1716" t="s">
        <v>2699</v>
      </c>
      <c r="B1716" t="s">
        <v>1152</v>
      </c>
      <c r="D1716">
        <v>0</v>
      </c>
      <c r="E1716" s="80">
        <v>44651</v>
      </c>
      <c r="H1716">
        <f>'Calc_In-periodODI'!$F$165</f>
        <v>0</v>
      </c>
      <c r="J1716">
        <v>0</v>
      </c>
      <c r="K1716" t="s">
        <v>156</v>
      </c>
    </row>
    <row r="1717" spans="1:11" x14ac:dyDescent="0.2">
      <c r="A1717" t="s">
        <v>2699</v>
      </c>
      <c r="B1717" t="s">
        <v>2124</v>
      </c>
      <c r="D1717">
        <v>0</v>
      </c>
      <c r="E1717" s="80">
        <v>44651</v>
      </c>
      <c r="H1717">
        <f>'Calc_In-periodODI'!$F$166</f>
        <v>0</v>
      </c>
      <c r="J1717">
        <v>0</v>
      </c>
      <c r="K1717" t="s">
        <v>156</v>
      </c>
    </row>
    <row r="1718" spans="1:11" x14ac:dyDescent="0.2">
      <c r="A1718" t="s">
        <v>2699</v>
      </c>
      <c r="B1718" t="s">
        <v>364</v>
      </c>
      <c r="D1718">
        <v>0</v>
      </c>
      <c r="E1718" s="80">
        <v>44651</v>
      </c>
      <c r="H1718">
        <f>'Calc_In-periodODI'!$F$167</f>
        <v>0</v>
      </c>
      <c r="J1718">
        <v>0</v>
      </c>
      <c r="K1718" t="s">
        <v>156</v>
      </c>
    </row>
    <row r="1719" spans="1:11" x14ac:dyDescent="0.2">
      <c r="A1719" t="s">
        <v>2699</v>
      </c>
      <c r="B1719" t="s">
        <v>365</v>
      </c>
      <c r="D1719">
        <v>0</v>
      </c>
      <c r="E1719" s="80">
        <v>44651</v>
      </c>
      <c r="H1719">
        <f>'Calc_In-periodODI'!$F$168</f>
        <v>0</v>
      </c>
      <c r="J1719">
        <v>0</v>
      </c>
      <c r="K1719" t="s">
        <v>156</v>
      </c>
    </row>
    <row r="1720" spans="1:11" x14ac:dyDescent="0.2">
      <c r="A1720" t="s">
        <v>941</v>
      </c>
      <c r="B1720" t="s">
        <v>1096</v>
      </c>
      <c r="D1720">
        <v>0</v>
      </c>
      <c r="E1720" s="80">
        <v>44651</v>
      </c>
      <c r="H1720">
        <f>'Calc_In-periodODI'!$F$181</f>
        <v>0</v>
      </c>
      <c r="J1720">
        <v>0</v>
      </c>
      <c r="K1720" t="s">
        <v>1057</v>
      </c>
    </row>
    <row r="1721" spans="1:11" x14ac:dyDescent="0.2">
      <c r="A1721" t="s">
        <v>941</v>
      </c>
      <c r="B1721" t="s">
        <v>891</v>
      </c>
      <c r="D1721">
        <v>0</v>
      </c>
      <c r="E1721" s="80">
        <v>44651</v>
      </c>
      <c r="H1721">
        <f>'Calc_In-periodODI'!$F$182</f>
        <v>0</v>
      </c>
      <c r="J1721">
        <v>0</v>
      </c>
      <c r="K1721" t="s">
        <v>1057</v>
      </c>
    </row>
    <row r="1722" spans="1:11" x14ac:dyDescent="0.2">
      <c r="A1722" t="s">
        <v>941</v>
      </c>
      <c r="B1722" t="s">
        <v>541</v>
      </c>
      <c r="D1722">
        <v>0</v>
      </c>
      <c r="E1722" s="80">
        <v>44651</v>
      </c>
      <c r="H1722">
        <f>'Calc_In-periodODI'!$F$183</f>
        <v>0</v>
      </c>
      <c r="J1722">
        <v>0</v>
      </c>
      <c r="K1722" t="s">
        <v>1057</v>
      </c>
    </row>
    <row r="1723" spans="1:11" x14ac:dyDescent="0.2">
      <c r="A1723" t="s">
        <v>941</v>
      </c>
      <c r="B1723" t="s">
        <v>1089</v>
      </c>
      <c r="D1723">
        <v>0</v>
      </c>
      <c r="E1723" s="80">
        <v>44651</v>
      </c>
      <c r="H1723">
        <f>'Calc_In-periodODI'!$F$184</f>
        <v>0</v>
      </c>
      <c r="J1723">
        <v>0</v>
      </c>
      <c r="K1723" t="s">
        <v>1057</v>
      </c>
    </row>
    <row r="1724" spans="1:11" x14ac:dyDescent="0.2">
      <c r="A1724" t="s">
        <v>941</v>
      </c>
      <c r="B1724" t="s">
        <v>1152</v>
      </c>
      <c r="D1724">
        <v>0</v>
      </c>
      <c r="E1724" s="80">
        <v>44651</v>
      </c>
      <c r="H1724">
        <f>'Calc_In-periodODI'!$F$185</f>
        <v>0</v>
      </c>
      <c r="J1724">
        <v>0</v>
      </c>
      <c r="K1724" t="s">
        <v>1057</v>
      </c>
    </row>
    <row r="1725" spans="1:11" x14ac:dyDescent="0.2">
      <c r="A1725" t="s">
        <v>941</v>
      </c>
      <c r="B1725" t="s">
        <v>2124</v>
      </c>
      <c r="D1725">
        <v>0</v>
      </c>
      <c r="E1725" s="80">
        <v>44651</v>
      </c>
      <c r="H1725">
        <f>'Calc_In-periodODI'!$F$186</f>
        <v>0</v>
      </c>
      <c r="J1725">
        <v>0</v>
      </c>
      <c r="K1725" t="s">
        <v>1057</v>
      </c>
    </row>
    <row r="1726" spans="1:11" x14ac:dyDescent="0.2">
      <c r="A1726" t="s">
        <v>941</v>
      </c>
      <c r="B1726" t="s">
        <v>364</v>
      </c>
      <c r="D1726">
        <v>0</v>
      </c>
      <c r="E1726" s="80">
        <v>44651</v>
      </c>
      <c r="H1726">
        <f>'Calc_In-periodODI'!$F$187</f>
        <v>0</v>
      </c>
      <c r="J1726">
        <v>0</v>
      </c>
      <c r="K1726" t="s">
        <v>1057</v>
      </c>
    </row>
    <row r="1727" spans="1:11" x14ac:dyDescent="0.2">
      <c r="A1727" t="s">
        <v>941</v>
      </c>
      <c r="B1727" t="s">
        <v>365</v>
      </c>
      <c r="D1727">
        <v>0</v>
      </c>
      <c r="E1727" s="80">
        <v>44651</v>
      </c>
      <c r="H1727">
        <f>'Calc_In-periodODI'!$F$188</f>
        <v>0</v>
      </c>
      <c r="J1727">
        <v>0</v>
      </c>
      <c r="K1727" t="s">
        <v>1057</v>
      </c>
    </row>
    <row r="1728" spans="1:11" x14ac:dyDescent="0.2">
      <c r="E1728" s="80"/>
    </row>
    <row r="1729" spans="5:5" x14ac:dyDescent="0.2">
      <c r="E1729" s="80"/>
    </row>
    <row r="1730" spans="5:5" x14ac:dyDescent="0.2">
      <c r="E1730" s="80"/>
    </row>
    <row r="1731" spans="5:5" x14ac:dyDescent="0.2">
      <c r="E1731" s="80"/>
    </row>
    <row r="1732" spans="5:5" x14ac:dyDescent="0.2">
      <c r="E1732" s="80"/>
    </row>
    <row r="1733" spans="5:5" x14ac:dyDescent="0.2">
      <c r="E1733" s="80"/>
    </row>
    <row r="1734" spans="5:5" x14ac:dyDescent="0.2">
      <c r="E1734" s="80"/>
    </row>
    <row r="1735" spans="5:5" x14ac:dyDescent="0.2">
      <c r="E1735" s="80"/>
    </row>
    <row r="1736" spans="5:5" x14ac:dyDescent="0.2">
      <c r="E1736" s="80"/>
    </row>
    <row r="1737" spans="5:5" x14ac:dyDescent="0.2">
      <c r="E1737" s="80"/>
    </row>
    <row r="1738" spans="5:5" x14ac:dyDescent="0.2">
      <c r="E1738" s="80"/>
    </row>
    <row r="1739" spans="5:5" x14ac:dyDescent="0.2">
      <c r="E1739" s="80"/>
    </row>
    <row r="1740" spans="5:5" x14ac:dyDescent="0.2">
      <c r="E1740" s="80"/>
    </row>
    <row r="1741" spans="5:5" x14ac:dyDescent="0.2">
      <c r="E1741" s="80"/>
    </row>
    <row r="1742" spans="5:5" x14ac:dyDescent="0.2">
      <c r="E1742" s="80"/>
    </row>
    <row r="1743" spans="5:5" x14ac:dyDescent="0.2">
      <c r="E1743" s="80"/>
    </row>
    <row r="1744" spans="5:5" x14ac:dyDescent="0.2">
      <c r="E1744" s="80"/>
    </row>
    <row r="1745" spans="1:11" x14ac:dyDescent="0.2">
      <c r="E1745" s="80"/>
    </row>
    <row r="1746" spans="1:11" x14ac:dyDescent="0.2">
      <c r="A1746" t="s">
        <v>235</v>
      </c>
      <c r="B1746" t="s">
        <v>1096</v>
      </c>
      <c r="D1746">
        <v>0</v>
      </c>
      <c r="E1746" s="80">
        <v>44651</v>
      </c>
      <c r="H1746">
        <f>'Calc_In-periodODI'!$F$214</f>
        <v>0</v>
      </c>
      <c r="J1746">
        <v>0</v>
      </c>
      <c r="K1746" t="s">
        <v>514</v>
      </c>
    </row>
    <row r="1747" spans="1:11" x14ac:dyDescent="0.2">
      <c r="A1747" t="s">
        <v>235</v>
      </c>
      <c r="B1747" t="s">
        <v>891</v>
      </c>
      <c r="D1747">
        <v>0</v>
      </c>
      <c r="E1747" s="80">
        <v>44651</v>
      </c>
      <c r="H1747">
        <f>'Calc_In-periodODI'!$F$215</f>
        <v>0</v>
      </c>
      <c r="J1747">
        <v>0</v>
      </c>
      <c r="K1747" t="s">
        <v>514</v>
      </c>
    </row>
    <row r="1748" spans="1:11" x14ac:dyDescent="0.2">
      <c r="A1748" t="s">
        <v>235</v>
      </c>
      <c r="B1748" t="s">
        <v>541</v>
      </c>
      <c r="D1748">
        <v>0</v>
      </c>
      <c r="E1748" s="80">
        <v>44651</v>
      </c>
      <c r="H1748">
        <f>'Calc_In-periodODI'!$F$216</f>
        <v>0</v>
      </c>
      <c r="J1748">
        <v>0</v>
      </c>
      <c r="K1748" t="s">
        <v>514</v>
      </c>
    </row>
    <row r="1749" spans="1:11" x14ac:dyDescent="0.2">
      <c r="A1749" t="s">
        <v>235</v>
      </c>
      <c r="B1749" t="s">
        <v>1089</v>
      </c>
      <c r="D1749">
        <v>0</v>
      </c>
      <c r="E1749" s="80">
        <v>44651</v>
      </c>
      <c r="H1749">
        <f>'Calc_In-periodODI'!$F$217</f>
        <v>0</v>
      </c>
      <c r="J1749">
        <v>0</v>
      </c>
      <c r="K1749" t="s">
        <v>514</v>
      </c>
    </row>
    <row r="1750" spans="1:11" x14ac:dyDescent="0.2">
      <c r="A1750" t="s">
        <v>235</v>
      </c>
      <c r="B1750" t="s">
        <v>1152</v>
      </c>
      <c r="D1750">
        <v>0</v>
      </c>
      <c r="E1750" s="80">
        <v>44651</v>
      </c>
      <c r="H1750">
        <f>'Calc_In-periodODI'!$F$218</f>
        <v>0</v>
      </c>
      <c r="J1750">
        <v>0</v>
      </c>
      <c r="K1750" t="s">
        <v>514</v>
      </c>
    </row>
    <row r="1751" spans="1:11" x14ac:dyDescent="0.2">
      <c r="A1751" t="s">
        <v>235</v>
      </c>
      <c r="B1751" t="s">
        <v>2124</v>
      </c>
      <c r="D1751">
        <v>0</v>
      </c>
      <c r="E1751" s="80">
        <v>44651</v>
      </c>
      <c r="H1751">
        <f>'Calc_In-periodODI'!$F$219</f>
        <v>0</v>
      </c>
      <c r="J1751">
        <v>0</v>
      </c>
      <c r="K1751" t="s">
        <v>514</v>
      </c>
    </row>
    <row r="1752" spans="1:11" x14ac:dyDescent="0.2">
      <c r="A1752" t="s">
        <v>235</v>
      </c>
      <c r="B1752" t="s">
        <v>364</v>
      </c>
      <c r="D1752">
        <v>0</v>
      </c>
      <c r="E1752" s="80">
        <v>44651</v>
      </c>
      <c r="H1752">
        <f>'Calc_In-periodODI'!$F$220</f>
        <v>0</v>
      </c>
      <c r="J1752">
        <v>0</v>
      </c>
      <c r="K1752" t="s">
        <v>514</v>
      </c>
    </row>
    <row r="1753" spans="1:11" x14ac:dyDescent="0.2">
      <c r="A1753" t="s">
        <v>235</v>
      </c>
      <c r="B1753" t="s">
        <v>365</v>
      </c>
      <c r="D1753">
        <v>0</v>
      </c>
      <c r="E1753" s="80">
        <v>44651</v>
      </c>
      <c r="H1753">
        <f>'Calc_In-periodODI'!$F$221</f>
        <v>0</v>
      </c>
      <c r="J1753">
        <v>0</v>
      </c>
      <c r="K1753" t="s">
        <v>514</v>
      </c>
    </row>
    <row r="1754" spans="1:11" x14ac:dyDescent="0.2">
      <c r="A1754" t="s">
        <v>2117</v>
      </c>
      <c r="B1754" t="s">
        <v>1096</v>
      </c>
      <c r="D1754">
        <v>0</v>
      </c>
      <c r="E1754" s="80">
        <v>44651</v>
      </c>
      <c r="H1754">
        <f>'Calc_In-periodODI'!$F$241</f>
        <v>0</v>
      </c>
      <c r="J1754">
        <v>0</v>
      </c>
      <c r="K1754" t="s">
        <v>850</v>
      </c>
    </row>
    <row r="1755" spans="1:11" x14ac:dyDescent="0.2">
      <c r="A1755" t="s">
        <v>2117</v>
      </c>
      <c r="B1755" t="s">
        <v>891</v>
      </c>
      <c r="D1755">
        <v>0</v>
      </c>
      <c r="E1755" s="80">
        <v>44651</v>
      </c>
      <c r="H1755">
        <f>'Calc_In-periodODI'!$F$242</f>
        <v>0</v>
      </c>
      <c r="J1755">
        <v>0</v>
      </c>
      <c r="K1755" t="s">
        <v>850</v>
      </c>
    </row>
    <row r="1756" spans="1:11" x14ac:dyDescent="0.2">
      <c r="A1756" t="s">
        <v>2117</v>
      </c>
      <c r="B1756" t="s">
        <v>541</v>
      </c>
      <c r="D1756">
        <v>0</v>
      </c>
      <c r="E1756" s="80">
        <v>44651</v>
      </c>
      <c r="H1756">
        <f>'Calc_In-periodODI'!$F$243</f>
        <v>0</v>
      </c>
      <c r="J1756">
        <v>0</v>
      </c>
      <c r="K1756" t="s">
        <v>850</v>
      </c>
    </row>
    <row r="1757" spans="1:11" x14ac:dyDescent="0.2">
      <c r="A1757" t="s">
        <v>2117</v>
      </c>
      <c r="B1757" t="s">
        <v>1089</v>
      </c>
      <c r="D1757">
        <v>0</v>
      </c>
      <c r="E1757" s="80">
        <v>44651</v>
      </c>
      <c r="H1757">
        <f>'Calc_In-periodODI'!$F$244</f>
        <v>0</v>
      </c>
      <c r="J1757">
        <v>0</v>
      </c>
      <c r="K1757" t="s">
        <v>850</v>
      </c>
    </row>
    <row r="1758" spans="1:11" x14ac:dyDescent="0.2">
      <c r="A1758" t="s">
        <v>2117</v>
      </c>
      <c r="B1758" t="s">
        <v>1152</v>
      </c>
      <c r="D1758">
        <v>0</v>
      </c>
      <c r="E1758" s="80">
        <v>44651</v>
      </c>
      <c r="H1758">
        <f>'Calc_In-periodODI'!$F$245</f>
        <v>0</v>
      </c>
      <c r="J1758">
        <v>0</v>
      </c>
      <c r="K1758" t="s">
        <v>850</v>
      </c>
    </row>
    <row r="1759" spans="1:11" x14ac:dyDescent="0.2">
      <c r="A1759" t="s">
        <v>2117</v>
      </c>
      <c r="B1759" t="s">
        <v>2124</v>
      </c>
      <c r="D1759">
        <v>0</v>
      </c>
      <c r="E1759" s="80">
        <v>44651</v>
      </c>
      <c r="H1759">
        <f>'Calc_In-periodODI'!$F$246</f>
        <v>0</v>
      </c>
      <c r="J1759">
        <v>0</v>
      </c>
      <c r="K1759" t="s">
        <v>850</v>
      </c>
    </row>
    <row r="1760" spans="1:11" x14ac:dyDescent="0.2">
      <c r="A1760" t="s">
        <v>2117</v>
      </c>
      <c r="B1760" t="s">
        <v>364</v>
      </c>
      <c r="D1760">
        <v>0</v>
      </c>
      <c r="E1760" s="80">
        <v>44651</v>
      </c>
      <c r="H1760">
        <f>'Calc_In-periodODI'!$F$247</f>
        <v>0</v>
      </c>
      <c r="J1760">
        <v>0</v>
      </c>
      <c r="K1760" t="s">
        <v>850</v>
      </c>
    </row>
    <row r="1761" spans="1:11" x14ac:dyDescent="0.2">
      <c r="A1761" t="s">
        <v>2117</v>
      </c>
      <c r="B1761" t="s">
        <v>365</v>
      </c>
      <c r="D1761">
        <v>0</v>
      </c>
      <c r="E1761" s="80">
        <v>44651</v>
      </c>
      <c r="H1761">
        <f>'Calc_In-periodODI'!$F$248</f>
        <v>0</v>
      </c>
      <c r="J1761">
        <v>0</v>
      </c>
      <c r="K1761" t="s">
        <v>850</v>
      </c>
    </row>
    <row r="1762" spans="1:11" x14ac:dyDescent="0.2">
      <c r="A1762" t="s">
        <v>2295</v>
      </c>
      <c r="B1762" t="s">
        <v>1096</v>
      </c>
      <c r="D1762">
        <v>0</v>
      </c>
      <c r="E1762" s="80">
        <v>44651</v>
      </c>
      <c r="H1762">
        <f>'Calc_In-periodODI'!$F$268</f>
        <v>0</v>
      </c>
      <c r="J1762">
        <v>0</v>
      </c>
      <c r="K1762" t="s">
        <v>2790</v>
      </c>
    </row>
    <row r="1763" spans="1:11" x14ac:dyDescent="0.2">
      <c r="A1763" t="s">
        <v>2295</v>
      </c>
      <c r="B1763" t="s">
        <v>891</v>
      </c>
      <c r="D1763">
        <v>0</v>
      </c>
      <c r="E1763" s="80">
        <v>44651</v>
      </c>
      <c r="H1763">
        <f>'Calc_In-periodODI'!$F$269</f>
        <v>0</v>
      </c>
      <c r="J1763">
        <v>0</v>
      </c>
      <c r="K1763" t="s">
        <v>2790</v>
      </c>
    </row>
    <row r="1764" spans="1:11" x14ac:dyDescent="0.2">
      <c r="A1764" t="s">
        <v>2295</v>
      </c>
      <c r="B1764" t="s">
        <v>541</v>
      </c>
      <c r="D1764">
        <v>0</v>
      </c>
      <c r="E1764" s="80">
        <v>44651</v>
      </c>
      <c r="H1764">
        <f>'Calc_In-periodODI'!$F$270</f>
        <v>0</v>
      </c>
      <c r="J1764">
        <v>0</v>
      </c>
      <c r="K1764" t="s">
        <v>2790</v>
      </c>
    </row>
    <row r="1765" spans="1:11" x14ac:dyDescent="0.2">
      <c r="A1765" t="s">
        <v>2295</v>
      </c>
      <c r="B1765" t="s">
        <v>1089</v>
      </c>
      <c r="D1765">
        <v>0</v>
      </c>
      <c r="E1765" s="80">
        <v>44651</v>
      </c>
      <c r="H1765">
        <f>'Calc_In-periodODI'!$F$271</f>
        <v>0</v>
      </c>
      <c r="J1765">
        <v>0</v>
      </c>
      <c r="K1765" t="s">
        <v>2790</v>
      </c>
    </row>
    <row r="1766" spans="1:11" x14ac:dyDescent="0.2">
      <c r="A1766" t="s">
        <v>2295</v>
      </c>
      <c r="B1766" t="s">
        <v>1152</v>
      </c>
      <c r="D1766">
        <v>0</v>
      </c>
      <c r="E1766" s="80">
        <v>44651</v>
      </c>
      <c r="H1766">
        <f>'Calc_In-periodODI'!$F$272</f>
        <v>0</v>
      </c>
      <c r="J1766">
        <v>0</v>
      </c>
      <c r="K1766" t="s">
        <v>2790</v>
      </c>
    </row>
    <row r="1767" spans="1:11" x14ac:dyDescent="0.2">
      <c r="A1767" t="s">
        <v>2295</v>
      </c>
      <c r="B1767" t="s">
        <v>2124</v>
      </c>
      <c r="D1767">
        <v>0</v>
      </c>
      <c r="E1767" s="80">
        <v>44651</v>
      </c>
      <c r="H1767">
        <f>'Calc_In-periodODI'!$F$273</f>
        <v>0</v>
      </c>
      <c r="J1767">
        <v>0</v>
      </c>
      <c r="K1767" t="s">
        <v>2790</v>
      </c>
    </row>
    <row r="1768" spans="1:11" x14ac:dyDescent="0.2">
      <c r="A1768" t="s">
        <v>2295</v>
      </c>
      <c r="B1768" t="s">
        <v>364</v>
      </c>
      <c r="D1768">
        <v>0</v>
      </c>
      <c r="E1768" s="80">
        <v>44651</v>
      </c>
      <c r="H1768">
        <f>'Calc_In-periodODI'!$F$274</f>
        <v>0</v>
      </c>
      <c r="J1768">
        <v>0</v>
      </c>
      <c r="K1768" t="s">
        <v>2790</v>
      </c>
    </row>
    <row r="1769" spans="1:11" x14ac:dyDescent="0.2">
      <c r="A1769" t="s">
        <v>2295</v>
      </c>
      <c r="B1769" t="s">
        <v>365</v>
      </c>
      <c r="D1769">
        <v>0</v>
      </c>
      <c r="E1769" s="80">
        <v>44651</v>
      </c>
      <c r="H1769">
        <f>'Calc_In-periodODI'!$F$275</f>
        <v>0</v>
      </c>
      <c r="J1769">
        <v>0</v>
      </c>
      <c r="K1769" t="s">
        <v>2790</v>
      </c>
    </row>
    <row r="1770" spans="1:11" x14ac:dyDescent="0.2">
      <c r="A1770" t="s">
        <v>2494</v>
      </c>
      <c r="B1770" t="s">
        <v>1096</v>
      </c>
      <c r="D1770">
        <v>0</v>
      </c>
      <c r="E1770" s="80">
        <v>44651</v>
      </c>
      <c r="H1770">
        <f>'Calc_In-periodODI'!$F$295</f>
        <v>0</v>
      </c>
      <c r="J1770">
        <v>0</v>
      </c>
      <c r="K1770" t="s">
        <v>2595</v>
      </c>
    </row>
    <row r="1771" spans="1:11" x14ac:dyDescent="0.2">
      <c r="A1771" t="s">
        <v>2494</v>
      </c>
      <c r="B1771" t="s">
        <v>891</v>
      </c>
      <c r="D1771">
        <v>0</v>
      </c>
      <c r="E1771" s="80">
        <v>44651</v>
      </c>
      <c r="H1771">
        <f>'Calc_In-periodODI'!$F$296</f>
        <v>0</v>
      </c>
      <c r="J1771">
        <v>0</v>
      </c>
      <c r="K1771" t="s">
        <v>2595</v>
      </c>
    </row>
    <row r="1772" spans="1:11" x14ac:dyDescent="0.2">
      <c r="A1772" t="s">
        <v>2494</v>
      </c>
      <c r="B1772" t="s">
        <v>541</v>
      </c>
      <c r="D1772">
        <v>0</v>
      </c>
      <c r="E1772" s="80">
        <v>44651</v>
      </c>
      <c r="H1772">
        <f>'Calc_In-periodODI'!$F$297</f>
        <v>0</v>
      </c>
      <c r="J1772">
        <v>0</v>
      </c>
      <c r="K1772" t="s">
        <v>2595</v>
      </c>
    </row>
    <row r="1773" spans="1:11" x14ac:dyDescent="0.2">
      <c r="A1773" t="s">
        <v>2494</v>
      </c>
      <c r="B1773" t="s">
        <v>1089</v>
      </c>
      <c r="D1773">
        <v>0</v>
      </c>
      <c r="E1773" s="80">
        <v>44651</v>
      </c>
      <c r="H1773">
        <f>'Calc_In-periodODI'!$F$298</f>
        <v>0</v>
      </c>
      <c r="J1773">
        <v>0</v>
      </c>
      <c r="K1773" t="s">
        <v>2595</v>
      </c>
    </row>
    <row r="1774" spans="1:11" x14ac:dyDescent="0.2">
      <c r="A1774" t="s">
        <v>2494</v>
      </c>
      <c r="B1774" t="s">
        <v>1152</v>
      </c>
      <c r="D1774">
        <v>0</v>
      </c>
      <c r="E1774" s="80">
        <v>44651</v>
      </c>
      <c r="H1774">
        <f>'Calc_In-periodODI'!$F$299</f>
        <v>0</v>
      </c>
      <c r="J1774">
        <v>0</v>
      </c>
      <c r="K1774" t="s">
        <v>2595</v>
      </c>
    </row>
    <row r="1775" spans="1:11" x14ac:dyDescent="0.2">
      <c r="A1775" t="s">
        <v>2494</v>
      </c>
      <c r="B1775" t="s">
        <v>2124</v>
      </c>
      <c r="D1775">
        <v>0</v>
      </c>
      <c r="E1775" s="80">
        <v>44651</v>
      </c>
      <c r="H1775">
        <f>'Calc_In-periodODI'!$F$300</f>
        <v>0</v>
      </c>
      <c r="J1775">
        <v>0</v>
      </c>
      <c r="K1775" t="s">
        <v>2595</v>
      </c>
    </row>
    <row r="1776" spans="1:11" x14ac:dyDescent="0.2">
      <c r="A1776" t="s">
        <v>2494</v>
      </c>
      <c r="B1776" t="s">
        <v>364</v>
      </c>
      <c r="D1776">
        <v>0</v>
      </c>
      <c r="E1776" s="80">
        <v>44651</v>
      </c>
      <c r="H1776">
        <f>'Calc_In-periodODI'!$F$301</f>
        <v>0</v>
      </c>
      <c r="J1776">
        <v>0</v>
      </c>
      <c r="K1776" t="s">
        <v>2595</v>
      </c>
    </row>
    <row r="1777" spans="1:11" x14ac:dyDescent="0.2">
      <c r="A1777" t="s">
        <v>2494</v>
      </c>
      <c r="B1777" t="s">
        <v>365</v>
      </c>
      <c r="D1777">
        <v>0</v>
      </c>
      <c r="E1777" s="80">
        <v>44651</v>
      </c>
      <c r="H1777">
        <f>'Calc_In-periodODI'!$F$302</f>
        <v>0</v>
      </c>
      <c r="J1777">
        <v>0</v>
      </c>
      <c r="K1777" t="s">
        <v>2595</v>
      </c>
    </row>
    <row r="1778" spans="1:11" x14ac:dyDescent="0.2">
      <c r="A1778" t="s">
        <v>942</v>
      </c>
      <c r="D1778">
        <v>0</v>
      </c>
      <c r="E1778" s="80">
        <v>44651</v>
      </c>
      <c r="H1778">
        <f>'Calc_In-periodODI'!$F$320</f>
        <v>0</v>
      </c>
      <c r="J1778">
        <v>0</v>
      </c>
      <c r="K1778" t="s">
        <v>2212</v>
      </c>
    </row>
    <row r="1779" spans="1:11" x14ac:dyDescent="0.2">
      <c r="A1779" t="s">
        <v>53</v>
      </c>
      <c r="D1779">
        <v>0</v>
      </c>
      <c r="E1779" s="80">
        <v>44651</v>
      </c>
      <c r="H1779">
        <f>'Calc_In-periodODI'!$F$332</f>
        <v>0</v>
      </c>
      <c r="J1779">
        <v>0</v>
      </c>
      <c r="K1779" t="s">
        <v>2983</v>
      </c>
    </row>
    <row r="1780" spans="1:11" x14ac:dyDescent="0.2">
      <c r="A1780" t="s">
        <v>585</v>
      </c>
      <c r="D1780">
        <v>0</v>
      </c>
      <c r="E1780" s="80">
        <v>44651</v>
      </c>
      <c r="H1780">
        <f>'Calc_In-periodODI'!$F$344</f>
        <v>0</v>
      </c>
      <c r="J1780">
        <v>0</v>
      </c>
      <c r="K1780" t="s">
        <v>515</v>
      </c>
    </row>
    <row r="1781" spans="1:11" x14ac:dyDescent="0.2">
      <c r="A1781" t="s">
        <v>1558</v>
      </c>
      <c r="D1781">
        <v>0</v>
      </c>
      <c r="E1781" s="80">
        <v>44651</v>
      </c>
      <c r="H1781">
        <f>'Calc_In-periodODI'!$F$356</f>
        <v>0</v>
      </c>
      <c r="J1781">
        <v>0</v>
      </c>
      <c r="K1781" t="s">
        <v>2031</v>
      </c>
    </row>
    <row r="1782" spans="1:11" x14ac:dyDescent="0.2">
      <c r="A1782" t="s">
        <v>586</v>
      </c>
      <c r="B1782" t="s">
        <v>1096</v>
      </c>
      <c r="D1782">
        <v>0</v>
      </c>
      <c r="E1782" s="80">
        <v>44651</v>
      </c>
      <c r="H1782">
        <f>'Calc_In-periodODI'!$F$400</f>
        <v>0</v>
      </c>
      <c r="J1782">
        <v>0</v>
      </c>
      <c r="K1782" t="s">
        <v>328</v>
      </c>
    </row>
    <row r="1783" spans="1:11" x14ac:dyDescent="0.2">
      <c r="A1783" t="s">
        <v>586</v>
      </c>
      <c r="B1783" t="s">
        <v>891</v>
      </c>
      <c r="D1783">
        <v>0</v>
      </c>
      <c r="E1783" s="80">
        <v>44651</v>
      </c>
      <c r="H1783">
        <f>'Calc_In-periodODI'!$F$401</f>
        <v>0</v>
      </c>
      <c r="J1783">
        <v>0</v>
      </c>
      <c r="K1783" t="s">
        <v>328</v>
      </c>
    </row>
    <row r="1784" spans="1:11" x14ac:dyDescent="0.2">
      <c r="A1784" t="s">
        <v>586</v>
      </c>
      <c r="B1784" t="s">
        <v>541</v>
      </c>
      <c r="D1784">
        <v>0</v>
      </c>
      <c r="E1784" s="80">
        <v>44651</v>
      </c>
      <c r="H1784">
        <f>'Calc_In-periodODI'!$F$402</f>
        <v>0</v>
      </c>
      <c r="J1784">
        <v>0</v>
      </c>
      <c r="K1784" t="s">
        <v>328</v>
      </c>
    </row>
    <row r="1785" spans="1:11" x14ac:dyDescent="0.2">
      <c r="A1785" t="s">
        <v>586</v>
      </c>
      <c r="B1785" t="s">
        <v>1089</v>
      </c>
      <c r="D1785">
        <v>0</v>
      </c>
      <c r="E1785" s="80">
        <v>44651</v>
      </c>
      <c r="H1785">
        <f>'Calc_In-periodODI'!$F$403</f>
        <v>0</v>
      </c>
      <c r="J1785">
        <v>0</v>
      </c>
      <c r="K1785" t="s">
        <v>328</v>
      </c>
    </row>
    <row r="1786" spans="1:11" x14ac:dyDescent="0.2">
      <c r="A1786" t="s">
        <v>586</v>
      </c>
      <c r="B1786" t="s">
        <v>1152</v>
      </c>
      <c r="D1786">
        <v>0</v>
      </c>
      <c r="E1786" s="80">
        <v>44651</v>
      </c>
      <c r="H1786">
        <f>'Calc_In-periodODI'!$F$404</f>
        <v>0</v>
      </c>
      <c r="J1786">
        <v>0</v>
      </c>
      <c r="K1786" t="s">
        <v>328</v>
      </c>
    </row>
    <row r="1787" spans="1:11" x14ac:dyDescent="0.2">
      <c r="A1787" t="s">
        <v>586</v>
      </c>
      <c r="B1787" t="s">
        <v>2124</v>
      </c>
      <c r="D1787">
        <v>0</v>
      </c>
      <c r="E1787" s="80">
        <v>44651</v>
      </c>
      <c r="H1787">
        <f>'Calc_In-periodODI'!$F$405</f>
        <v>0</v>
      </c>
      <c r="J1787">
        <v>0</v>
      </c>
      <c r="K1787" t="s">
        <v>328</v>
      </c>
    </row>
    <row r="1788" spans="1:11" x14ac:dyDescent="0.2">
      <c r="A1788" t="s">
        <v>586</v>
      </c>
      <c r="B1788" t="s">
        <v>364</v>
      </c>
      <c r="D1788">
        <v>0</v>
      </c>
      <c r="E1788" s="80">
        <v>44651</v>
      </c>
      <c r="H1788">
        <f>'Calc_In-periodODI'!$F$406</f>
        <v>0</v>
      </c>
      <c r="J1788">
        <v>0</v>
      </c>
      <c r="K1788" t="s">
        <v>328</v>
      </c>
    </row>
    <row r="1789" spans="1:11" x14ac:dyDescent="0.2">
      <c r="A1789" t="s">
        <v>586</v>
      </c>
      <c r="B1789" t="s">
        <v>365</v>
      </c>
      <c r="D1789">
        <v>0</v>
      </c>
      <c r="E1789" s="80">
        <v>44651</v>
      </c>
      <c r="H1789">
        <f>'Calc_In-periodODI'!$F$407</f>
        <v>0</v>
      </c>
      <c r="J1789">
        <v>0</v>
      </c>
      <c r="K1789" t="s">
        <v>328</v>
      </c>
    </row>
    <row r="1790" spans="1:11" x14ac:dyDescent="0.2">
      <c r="A1790" t="s">
        <v>2878</v>
      </c>
      <c r="D1790">
        <v>0</v>
      </c>
      <c r="E1790" s="80">
        <v>44651</v>
      </c>
      <c r="H1790">
        <f>'Calc_In-periodODI'!$F$419</f>
        <v>0</v>
      </c>
      <c r="J1790">
        <v>0</v>
      </c>
      <c r="K1790" t="s">
        <v>1462</v>
      </c>
    </row>
    <row r="1791" spans="1:11" x14ac:dyDescent="0.2">
      <c r="A1791" t="s">
        <v>2879</v>
      </c>
      <c r="D1791">
        <v>0</v>
      </c>
      <c r="E1791" s="80">
        <v>44651</v>
      </c>
      <c r="H1791">
        <f>'Calc_In-periodODI'!$F$434</f>
        <v>0</v>
      </c>
      <c r="J1791">
        <v>0</v>
      </c>
      <c r="K1791" t="s">
        <v>665</v>
      </c>
    </row>
    <row r="1792" spans="1:11" x14ac:dyDescent="0.2">
      <c r="A1792" t="s">
        <v>2880</v>
      </c>
      <c r="D1792">
        <v>0</v>
      </c>
      <c r="E1792" s="80">
        <v>44651</v>
      </c>
      <c r="H1792">
        <f>'Calc_In-periodODI'!$F$443</f>
        <v>0</v>
      </c>
      <c r="J1792">
        <v>0</v>
      </c>
      <c r="K1792" t="s">
        <v>516</v>
      </c>
    </row>
    <row r="1793" spans="1:11" x14ac:dyDescent="0.2">
      <c r="A1793" t="s">
        <v>2118</v>
      </c>
      <c r="D1793">
        <v>0</v>
      </c>
      <c r="E1793" s="80">
        <v>44651</v>
      </c>
      <c r="H1793">
        <f>'Calc_In-periodODI'!$F$452</f>
        <v>0</v>
      </c>
      <c r="J1793">
        <v>0</v>
      </c>
      <c r="K1793" t="s">
        <v>1058</v>
      </c>
    </row>
    <row r="1794" spans="1:11" x14ac:dyDescent="0.2">
      <c r="A1794" t="s">
        <v>1361</v>
      </c>
      <c r="D1794">
        <v>0</v>
      </c>
      <c r="E1794" s="80">
        <v>44651</v>
      </c>
      <c r="H1794">
        <f>'Calc_In-periodODI'!$F$461</f>
        <v>0</v>
      </c>
      <c r="J1794">
        <v>0</v>
      </c>
      <c r="K1794" t="s">
        <v>2032</v>
      </c>
    </row>
    <row r="1795" spans="1:11" x14ac:dyDescent="0.2">
      <c r="A1795" t="s">
        <v>758</v>
      </c>
      <c r="D1795">
        <v>0</v>
      </c>
      <c r="E1795" s="80">
        <v>44651</v>
      </c>
      <c r="H1795">
        <f>'Calc_In-periodODI'!$F$470</f>
        <v>0</v>
      </c>
      <c r="J1795">
        <v>0</v>
      </c>
      <c r="K1795" t="s">
        <v>329</v>
      </c>
    </row>
    <row r="1796" spans="1:11" x14ac:dyDescent="0.2">
      <c r="A1796" t="s">
        <v>54</v>
      </c>
      <c r="D1796">
        <v>0</v>
      </c>
      <c r="E1796" s="80">
        <v>44651</v>
      </c>
      <c r="H1796">
        <f>'Calc_In-periodODI'!$F$479</f>
        <v>0</v>
      </c>
      <c r="J1796">
        <v>0</v>
      </c>
      <c r="K1796" t="s">
        <v>2596</v>
      </c>
    </row>
    <row r="1797" spans="1:11" x14ac:dyDescent="0.2">
      <c r="A1797" t="s">
        <v>2881</v>
      </c>
      <c r="D1797">
        <v>0</v>
      </c>
      <c r="E1797" s="80">
        <v>44651</v>
      </c>
      <c r="H1797">
        <f>'Calc_In-periodODI'!$F$488</f>
        <v>0</v>
      </c>
      <c r="J1797">
        <v>0</v>
      </c>
      <c r="K1797" t="s">
        <v>1264</v>
      </c>
    </row>
    <row r="1798" spans="1:11" x14ac:dyDescent="0.2">
      <c r="A1798" t="s">
        <v>1755</v>
      </c>
      <c r="D1798">
        <v>0</v>
      </c>
      <c r="E1798" s="80">
        <v>44651</v>
      </c>
      <c r="H1798">
        <f>'Calc_In-periodODI'!$F$497</f>
        <v>0</v>
      </c>
      <c r="J1798">
        <v>0</v>
      </c>
      <c r="K1798" t="s">
        <v>1671</v>
      </c>
    </row>
    <row r="1799" spans="1:11" x14ac:dyDescent="0.2">
      <c r="A1799" t="s">
        <v>236</v>
      </c>
      <c r="D1799">
        <v>0</v>
      </c>
      <c r="E1799" s="80">
        <v>44651</v>
      </c>
      <c r="H1799">
        <f>'Calc_In-periodODI'!$F$508</f>
        <v>0</v>
      </c>
      <c r="J1799">
        <v>0</v>
      </c>
      <c r="K1799" t="s">
        <v>851</v>
      </c>
    </row>
    <row r="1800" spans="1:11" x14ac:dyDescent="0.2">
      <c r="A1800" t="s">
        <v>55</v>
      </c>
      <c r="D1800">
        <v>0</v>
      </c>
      <c r="E1800" s="80">
        <v>44651</v>
      </c>
      <c r="H1800">
        <f>'Calc_In-periodODI'!$F$516</f>
        <v>0</v>
      </c>
      <c r="J1800">
        <v>0</v>
      </c>
      <c r="K1800" t="s">
        <v>852</v>
      </c>
    </row>
    <row r="1801" spans="1:11" x14ac:dyDescent="0.2">
      <c r="A1801" t="s">
        <v>237</v>
      </c>
      <c r="D1801">
        <v>0</v>
      </c>
      <c r="E1801" s="80">
        <v>44651</v>
      </c>
      <c r="H1801">
        <f>'Calc_In-periodODI'!$F$524</f>
        <v>0</v>
      </c>
      <c r="J1801">
        <v>0</v>
      </c>
      <c r="K1801" t="s">
        <v>2404</v>
      </c>
    </row>
    <row r="1802" spans="1:11" x14ac:dyDescent="0.2">
      <c r="A1802" t="s">
        <v>402</v>
      </c>
      <c r="D1802">
        <v>0</v>
      </c>
      <c r="E1802" s="80">
        <v>44651</v>
      </c>
      <c r="H1802">
        <f>'Calc_In-periodODI'!$F$532</f>
        <v>0</v>
      </c>
      <c r="J1802">
        <v>0</v>
      </c>
      <c r="K1802" t="s">
        <v>2984</v>
      </c>
    </row>
    <row r="1803" spans="1:11" x14ac:dyDescent="0.2">
      <c r="A1803" t="s">
        <v>2882</v>
      </c>
      <c r="D1803">
        <v>0</v>
      </c>
      <c r="E1803" s="80">
        <v>44651</v>
      </c>
      <c r="H1803">
        <f>'Calc_In-periodODI'!$F$540</f>
        <v>0</v>
      </c>
      <c r="J1803">
        <v>0</v>
      </c>
      <c r="K1803" t="s">
        <v>2213</v>
      </c>
    </row>
    <row r="1804" spans="1:11" x14ac:dyDescent="0.2">
      <c r="A1804" t="s">
        <v>238</v>
      </c>
      <c r="D1804">
        <v>0</v>
      </c>
      <c r="E1804" s="80">
        <v>44651</v>
      </c>
      <c r="H1804">
        <f>'Calc_In-periodODI'!$F$548</f>
        <v>0</v>
      </c>
      <c r="J1804">
        <v>0</v>
      </c>
      <c r="K1804" t="s">
        <v>1854</v>
      </c>
    </row>
    <row r="1805" spans="1:11" x14ac:dyDescent="0.2">
      <c r="A1805" t="s">
        <v>2297</v>
      </c>
      <c r="D1805">
        <v>0</v>
      </c>
      <c r="E1805" s="80">
        <v>44651</v>
      </c>
      <c r="H1805">
        <f>'Calc_In-periodODI'!$F$556</f>
        <v>0</v>
      </c>
      <c r="J1805">
        <v>0</v>
      </c>
      <c r="K1805" t="s">
        <v>2405</v>
      </c>
    </row>
    <row r="1806" spans="1:11" x14ac:dyDescent="0.2">
      <c r="A1806" t="s">
        <v>403</v>
      </c>
      <c r="B1806" t="s">
        <v>1096</v>
      </c>
      <c r="D1806">
        <v>0</v>
      </c>
      <c r="E1806" s="80">
        <v>44651</v>
      </c>
      <c r="H1806">
        <f>'Calc_In-periodODI'!$F$603</f>
        <v>0</v>
      </c>
      <c r="J1806">
        <v>0</v>
      </c>
      <c r="K1806" t="s">
        <v>1059</v>
      </c>
    </row>
    <row r="1807" spans="1:11" x14ac:dyDescent="0.2">
      <c r="A1807" t="s">
        <v>403</v>
      </c>
      <c r="B1807" t="s">
        <v>891</v>
      </c>
      <c r="D1807">
        <v>0</v>
      </c>
      <c r="E1807" s="80">
        <v>44651</v>
      </c>
      <c r="H1807">
        <f>'Calc_In-periodODI'!$F$604</f>
        <v>0</v>
      </c>
      <c r="J1807">
        <v>0</v>
      </c>
      <c r="K1807" t="s">
        <v>1059</v>
      </c>
    </row>
    <row r="1808" spans="1:11" x14ac:dyDescent="0.2">
      <c r="A1808" t="s">
        <v>403</v>
      </c>
      <c r="B1808" t="s">
        <v>541</v>
      </c>
      <c r="D1808">
        <v>0</v>
      </c>
      <c r="E1808" s="80">
        <v>44651</v>
      </c>
      <c r="H1808">
        <f>'Calc_In-periodODI'!$F$605</f>
        <v>0</v>
      </c>
      <c r="J1808">
        <v>0</v>
      </c>
      <c r="K1808" t="s">
        <v>1059</v>
      </c>
    </row>
    <row r="1809" spans="1:11" x14ac:dyDescent="0.2">
      <c r="A1809" t="s">
        <v>403</v>
      </c>
      <c r="B1809" t="s">
        <v>1089</v>
      </c>
      <c r="D1809">
        <v>0</v>
      </c>
      <c r="E1809" s="80">
        <v>44651</v>
      </c>
      <c r="H1809">
        <f>'Calc_In-periodODI'!$F$606</f>
        <v>0</v>
      </c>
      <c r="J1809">
        <v>0</v>
      </c>
      <c r="K1809" t="s">
        <v>1059</v>
      </c>
    </row>
    <row r="1810" spans="1:11" x14ac:dyDescent="0.2">
      <c r="A1810" t="s">
        <v>403</v>
      </c>
      <c r="B1810" t="s">
        <v>1152</v>
      </c>
      <c r="D1810">
        <v>0</v>
      </c>
      <c r="E1810" s="80">
        <v>44651</v>
      </c>
      <c r="H1810">
        <f>'Calc_In-periodODI'!$F$607</f>
        <v>0</v>
      </c>
      <c r="J1810">
        <v>0</v>
      </c>
      <c r="K1810" t="s">
        <v>1059</v>
      </c>
    </row>
    <row r="1811" spans="1:11" x14ac:dyDescent="0.2">
      <c r="A1811" t="s">
        <v>403</v>
      </c>
      <c r="B1811" t="s">
        <v>2124</v>
      </c>
      <c r="D1811">
        <v>0</v>
      </c>
      <c r="E1811" s="80">
        <v>44651</v>
      </c>
      <c r="H1811">
        <f>'Calc_In-periodODI'!$F$608</f>
        <v>0</v>
      </c>
      <c r="J1811">
        <v>0</v>
      </c>
      <c r="K1811" t="s">
        <v>1059</v>
      </c>
    </row>
    <row r="1812" spans="1:11" x14ac:dyDescent="0.2">
      <c r="A1812" t="s">
        <v>403</v>
      </c>
      <c r="B1812" t="s">
        <v>364</v>
      </c>
      <c r="D1812">
        <v>0</v>
      </c>
      <c r="E1812" s="80">
        <v>44651</v>
      </c>
      <c r="H1812">
        <f>'Calc_In-periodODI'!$F$609</f>
        <v>0</v>
      </c>
      <c r="J1812">
        <v>0</v>
      </c>
      <c r="K1812" t="s">
        <v>1059</v>
      </c>
    </row>
    <row r="1813" spans="1:11" x14ac:dyDescent="0.2">
      <c r="A1813" t="s">
        <v>403</v>
      </c>
      <c r="B1813" t="s">
        <v>365</v>
      </c>
      <c r="D1813">
        <v>0</v>
      </c>
      <c r="E1813" s="80">
        <v>44651</v>
      </c>
      <c r="H1813">
        <f>'Calc_In-periodODI'!$F$610</f>
        <v>0</v>
      </c>
      <c r="J1813">
        <v>0</v>
      </c>
      <c r="K1813" t="s">
        <v>1059</v>
      </c>
    </row>
    <row r="1814" spans="1:11" x14ac:dyDescent="0.2">
      <c r="A1814" t="s">
        <v>2298</v>
      </c>
      <c r="B1814" t="s">
        <v>1096</v>
      </c>
      <c r="D1814">
        <v>0</v>
      </c>
      <c r="E1814" s="80">
        <v>44651</v>
      </c>
      <c r="H1814">
        <f>'Calc_In-periodODI'!$F$646</f>
        <v>0</v>
      </c>
      <c r="J1814">
        <v>0</v>
      </c>
      <c r="K1814" t="s">
        <v>2985</v>
      </c>
    </row>
    <row r="1815" spans="1:11" x14ac:dyDescent="0.2">
      <c r="A1815" t="s">
        <v>2298</v>
      </c>
      <c r="B1815" t="s">
        <v>891</v>
      </c>
      <c r="D1815">
        <v>0</v>
      </c>
      <c r="E1815" s="80">
        <v>44651</v>
      </c>
      <c r="H1815">
        <f>'Calc_In-periodODI'!$F$647</f>
        <v>0</v>
      </c>
      <c r="J1815">
        <v>0</v>
      </c>
      <c r="K1815" t="s">
        <v>2985</v>
      </c>
    </row>
    <row r="1816" spans="1:11" x14ac:dyDescent="0.2">
      <c r="A1816" t="s">
        <v>2298</v>
      </c>
      <c r="B1816" t="s">
        <v>541</v>
      </c>
      <c r="D1816">
        <v>0</v>
      </c>
      <c r="E1816" s="80">
        <v>44651</v>
      </c>
      <c r="H1816">
        <f>'Calc_In-periodODI'!$F$648</f>
        <v>0</v>
      </c>
      <c r="J1816">
        <v>0</v>
      </c>
      <c r="K1816" t="s">
        <v>2985</v>
      </c>
    </row>
    <row r="1817" spans="1:11" x14ac:dyDescent="0.2">
      <c r="A1817" t="s">
        <v>2298</v>
      </c>
      <c r="B1817" t="s">
        <v>1089</v>
      </c>
      <c r="D1817">
        <v>0</v>
      </c>
      <c r="E1817" s="80">
        <v>44651</v>
      </c>
      <c r="H1817">
        <f>'Calc_In-periodODI'!$F$649</f>
        <v>0</v>
      </c>
      <c r="J1817">
        <v>0</v>
      </c>
      <c r="K1817" t="s">
        <v>2985</v>
      </c>
    </row>
    <row r="1818" spans="1:11" x14ac:dyDescent="0.2">
      <c r="A1818" t="s">
        <v>2298</v>
      </c>
      <c r="B1818" t="s">
        <v>1152</v>
      </c>
      <c r="D1818">
        <v>0</v>
      </c>
      <c r="E1818" s="80">
        <v>44651</v>
      </c>
      <c r="H1818">
        <f>'Calc_In-periodODI'!$F$650</f>
        <v>0</v>
      </c>
      <c r="J1818">
        <v>0</v>
      </c>
      <c r="K1818" t="s">
        <v>2985</v>
      </c>
    </row>
    <row r="1819" spans="1:11" x14ac:dyDescent="0.2">
      <c r="A1819" t="s">
        <v>2298</v>
      </c>
      <c r="B1819" t="s">
        <v>2124</v>
      </c>
      <c r="D1819">
        <v>0</v>
      </c>
      <c r="E1819" s="80">
        <v>44651</v>
      </c>
      <c r="H1819">
        <f>'Calc_In-periodODI'!$F$651</f>
        <v>0</v>
      </c>
      <c r="J1819">
        <v>0</v>
      </c>
      <c r="K1819" t="s">
        <v>2985</v>
      </c>
    </row>
    <row r="1820" spans="1:11" x14ac:dyDescent="0.2">
      <c r="A1820" t="s">
        <v>2298</v>
      </c>
      <c r="B1820" t="s">
        <v>364</v>
      </c>
      <c r="D1820">
        <v>0</v>
      </c>
      <c r="E1820" s="80">
        <v>44651</v>
      </c>
      <c r="H1820">
        <f>'Calc_In-periodODI'!$F$652</f>
        <v>0</v>
      </c>
      <c r="J1820">
        <v>0</v>
      </c>
      <c r="K1820" t="s">
        <v>2985</v>
      </c>
    </row>
    <row r="1821" spans="1:11" x14ac:dyDescent="0.2">
      <c r="A1821" t="s">
        <v>2298</v>
      </c>
      <c r="B1821" t="s">
        <v>365</v>
      </c>
      <c r="D1821">
        <v>0</v>
      </c>
      <c r="E1821" s="80">
        <v>44651</v>
      </c>
      <c r="H1821">
        <f>'Calc_In-periodODI'!$F$653</f>
        <v>0</v>
      </c>
      <c r="J1821">
        <v>0</v>
      </c>
      <c r="K1821" t="s">
        <v>2985</v>
      </c>
    </row>
    <row r="1822" spans="1:11" x14ac:dyDescent="0.2">
      <c r="A1822" t="s">
        <v>2495</v>
      </c>
      <c r="B1822" t="s">
        <v>1096</v>
      </c>
      <c r="D1822">
        <v>0</v>
      </c>
      <c r="E1822" s="80">
        <v>44651</v>
      </c>
      <c r="H1822">
        <f>'Calc_In-periodODI'!$F$676</f>
        <v>0</v>
      </c>
      <c r="J1822">
        <v>0</v>
      </c>
      <c r="K1822" t="s">
        <v>666</v>
      </c>
    </row>
    <row r="1823" spans="1:11" x14ac:dyDescent="0.2">
      <c r="A1823" t="s">
        <v>2495</v>
      </c>
      <c r="B1823" t="s">
        <v>891</v>
      </c>
      <c r="D1823">
        <v>0</v>
      </c>
      <c r="E1823" s="80">
        <v>44651</v>
      </c>
      <c r="H1823">
        <f>'Calc_In-periodODI'!$F$677</f>
        <v>0</v>
      </c>
      <c r="J1823">
        <v>0</v>
      </c>
      <c r="K1823" t="s">
        <v>666</v>
      </c>
    </row>
    <row r="1824" spans="1:11" x14ac:dyDescent="0.2">
      <c r="A1824" t="s">
        <v>2495</v>
      </c>
      <c r="B1824" t="s">
        <v>541</v>
      </c>
      <c r="D1824">
        <v>0</v>
      </c>
      <c r="E1824" s="80">
        <v>44651</v>
      </c>
      <c r="H1824">
        <f>'Calc_In-periodODI'!$F$678</f>
        <v>0</v>
      </c>
      <c r="J1824">
        <v>0</v>
      </c>
      <c r="K1824" t="s">
        <v>666</v>
      </c>
    </row>
    <row r="1825" spans="1:11" x14ac:dyDescent="0.2">
      <c r="A1825" t="s">
        <v>2495</v>
      </c>
      <c r="B1825" t="s">
        <v>1089</v>
      </c>
      <c r="D1825">
        <v>0</v>
      </c>
      <c r="E1825" s="80">
        <v>44651</v>
      </c>
      <c r="H1825">
        <f>'Calc_In-periodODI'!$F$679</f>
        <v>0</v>
      </c>
      <c r="J1825">
        <v>0</v>
      </c>
      <c r="K1825" t="s">
        <v>666</v>
      </c>
    </row>
    <row r="1826" spans="1:11" x14ac:dyDescent="0.2">
      <c r="A1826" t="s">
        <v>2495</v>
      </c>
      <c r="B1826" t="s">
        <v>1152</v>
      </c>
      <c r="D1826">
        <v>0</v>
      </c>
      <c r="E1826" s="80">
        <v>44651</v>
      </c>
      <c r="H1826">
        <f>'Calc_In-periodODI'!$F$680</f>
        <v>0</v>
      </c>
      <c r="J1826">
        <v>0</v>
      </c>
      <c r="K1826" t="s">
        <v>666</v>
      </c>
    </row>
    <row r="1827" spans="1:11" x14ac:dyDescent="0.2">
      <c r="A1827" t="s">
        <v>2495</v>
      </c>
      <c r="B1827" t="s">
        <v>2124</v>
      </c>
      <c r="D1827">
        <v>0</v>
      </c>
      <c r="E1827" s="80">
        <v>44651</v>
      </c>
      <c r="H1827">
        <f>'Calc_In-periodODI'!$F$681</f>
        <v>0</v>
      </c>
      <c r="J1827">
        <v>0</v>
      </c>
      <c r="K1827" t="s">
        <v>666</v>
      </c>
    </row>
    <row r="1828" spans="1:11" x14ac:dyDescent="0.2">
      <c r="A1828" t="s">
        <v>2495</v>
      </c>
      <c r="B1828" t="s">
        <v>364</v>
      </c>
      <c r="D1828">
        <v>0</v>
      </c>
      <c r="E1828" s="80">
        <v>44651</v>
      </c>
      <c r="H1828">
        <f>'Calc_In-periodODI'!$F$682</f>
        <v>0</v>
      </c>
      <c r="J1828">
        <v>0</v>
      </c>
      <c r="K1828" t="s">
        <v>666</v>
      </c>
    </row>
    <row r="1829" spans="1:11" x14ac:dyDescent="0.2">
      <c r="A1829" t="s">
        <v>2495</v>
      </c>
      <c r="B1829" t="s">
        <v>365</v>
      </c>
      <c r="D1829">
        <v>0</v>
      </c>
      <c r="E1829" s="80">
        <v>44651</v>
      </c>
      <c r="H1829">
        <f>'Calc_In-periodODI'!$F$683</f>
        <v>0</v>
      </c>
      <c r="J1829">
        <v>0</v>
      </c>
      <c r="K1829" t="s">
        <v>666</v>
      </c>
    </row>
    <row r="1830" spans="1:11" x14ac:dyDescent="0.2">
      <c r="A1830" t="s">
        <v>759</v>
      </c>
      <c r="B1830" t="s">
        <v>1096</v>
      </c>
      <c r="D1830">
        <v>0</v>
      </c>
      <c r="E1830" s="80">
        <v>44651</v>
      </c>
      <c r="H1830">
        <f>'Calc_In-periodODI'!$F$703</f>
        <v>0</v>
      </c>
      <c r="J1830">
        <v>0</v>
      </c>
      <c r="K1830" t="s">
        <v>2214</v>
      </c>
    </row>
    <row r="1831" spans="1:11" x14ac:dyDescent="0.2">
      <c r="A1831" t="s">
        <v>759</v>
      </c>
      <c r="B1831" t="s">
        <v>891</v>
      </c>
      <c r="D1831">
        <v>0</v>
      </c>
      <c r="E1831" s="80">
        <v>44651</v>
      </c>
      <c r="H1831">
        <f>'Calc_In-periodODI'!$F$704</f>
        <v>0</v>
      </c>
      <c r="J1831">
        <v>0</v>
      </c>
      <c r="K1831" t="s">
        <v>2214</v>
      </c>
    </row>
    <row r="1832" spans="1:11" x14ac:dyDescent="0.2">
      <c r="A1832" t="s">
        <v>759</v>
      </c>
      <c r="B1832" t="s">
        <v>541</v>
      </c>
      <c r="D1832">
        <v>0</v>
      </c>
      <c r="E1832" s="80">
        <v>44651</v>
      </c>
      <c r="H1832">
        <f>'Calc_In-periodODI'!$F$705</f>
        <v>0</v>
      </c>
      <c r="J1832">
        <v>0</v>
      </c>
      <c r="K1832" t="s">
        <v>2214</v>
      </c>
    </row>
    <row r="1833" spans="1:11" x14ac:dyDescent="0.2">
      <c r="A1833" t="s">
        <v>759</v>
      </c>
      <c r="B1833" t="s">
        <v>1089</v>
      </c>
      <c r="D1833">
        <v>0</v>
      </c>
      <c r="E1833" s="80">
        <v>44651</v>
      </c>
      <c r="H1833">
        <f>'Calc_In-periodODI'!$F$706</f>
        <v>0</v>
      </c>
      <c r="J1833">
        <v>0</v>
      </c>
      <c r="K1833" t="s">
        <v>2214</v>
      </c>
    </row>
    <row r="1834" spans="1:11" x14ac:dyDescent="0.2">
      <c r="A1834" t="s">
        <v>759</v>
      </c>
      <c r="B1834" t="s">
        <v>1152</v>
      </c>
      <c r="D1834">
        <v>0</v>
      </c>
      <c r="E1834" s="80">
        <v>44651</v>
      </c>
      <c r="H1834">
        <f>'Calc_In-periodODI'!$F$707</f>
        <v>0</v>
      </c>
      <c r="J1834">
        <v>0</v>
      </c>
      <c r="K1834" t="s">
        <v>2214</v>
      </c>
    </row>
    <row r="1835" spans="1:11" x14ac:dyDescent="0.2">
      <c r="A1835" t="s">
        <v>759</v>
      </c>
      <c r="B1835" t="s">
        <v>2124</v>
      </c>
      <c r="D1835">
        <v>0</v>
      </c>
      <c r="E1835" s="80">
        <v>44651</v>
      </c>
      <c r="H1835">
        <f>'Calc_In-periodODI'!$F$708</f>
        <v>0</v>
      </c>
      <c r="J1835">
        <v>0</v>
      </c>
      <c r="K1835" t="s">
        <v>2214</v>
      </c>
    </row>
    <row r="1836" spans="1:11" x14ac:dyDescent="0.2">
      <c r="A1836" t="s">
        <v>759</v>
      </c>
      <c r="B1836" t="s">
        <v>364</v>
      </c>
      <c r="D1836">
        <v>0</v>
      </c>
      <c r="E1836" s="80">
        <v>44651</v>
      </c>
      <c r="H1836">
        <f>'Calc_In-periodODI'!$F$709</f>
        <v>0</v>
      </c>
      <c r="J1836">
        <v>0</v>
      </c>
      <c r="K1836" t="s">
        <v>2214</v>
      </c>
    </row>
    <row r="1837" spans="1:11" x14ac:dyDescent="0.2">
      <c r="A1837" t="s">
        <v>759</v>
      </c>
      <c r="B1837" t="s">
        <v>365</v>
      </c>
      <c r="D1837">
        <v>0</v>
      </c>
      <c r="E1837" s="80">
        <v>44651</v>
      </c>
      <c r="H1837">
        <f>'Calc_In-periodODI'!$F$710</f>
        <v>0</v>
      </c>
      <c r="J1837">
        <v>0</v>
      </c>
      <c r="K1837" t="s">
        <v>2214</v>
      </c>
    </row>
    <row r="1838" spans="1:11" x14ac:dyDescent="0.2">
      <c r="A1838" t="s">
        <v>1560</v>
      </c>
      <c r="D1838">
        <v>0</v>
      </c>
      <c r="E1838" s="80">
        <v>44651</v>
      </c>
      <c r="H1838">
        <f>'Calc_In-periodODI'!$F$723</f>
        <v>0</v>
      </c>
      <c r="J1838">
        <v>0</v>
      </c>
      <c r="K1838" t="s">
        <v>157</v>
      </c>
    </row>
    <row r="1839" spans="1:11" x14ac:dyDescent="0.2">
      <c r="A1839" t="s">
        <v>2119</v>
      </c>
      <c r="D1839">
        <v>0</v>
      </c>
      <c r="E1839" s="80">
        <v>44651</v>
      </c>
      <c r="H1839">
        <f>'Calc_In-periodODI'!$F$736</f>
        <v>0</v>
      </c>
      <c r="J1839">
        <v>0</v>
      </c>
      <c r="K1839" t="s">
        <v>2597</v>
      </c>
    </row>
    <row r="1840" spans="1:11" x14ac:dyDescent="0.2">
      <c r="A1840" t="s">
        <v>943</v>
      </c>
      <c r="D1840">
        <v>0</v>
      </c>
      <c r="E1840" s="80">
        <v>44651</v>
      </c>
      <c r="H1840">
        <f>'Calc_In-periodODI'!$F$749</f>
        <v>0</v>
      </c>
      <c r="J1840">
        <v>0</v>
      </c>
      <c r="K1840" t="s">
        <v>2598</v>
      </c>
    </row>
    <row r="1841" spans="1:11" x14ac:dyDescent="0.2">
      <c r="A1841" t="s">
        <v>1756</v>
      </c>
      <c r="D1841">
        <v>0</v>
      </c>
      <c r="E1841" s="80">
        <v>44651</v>
      </c>
      <c r="H1841">
        <f>'Calc_In-periodODI'!$F$762</f>
        <v>0</v>
      </c>
      <c r="J1841">
        <v>0</v>
      </c>
      <c r="K1841" t="s">
        <v>2215</v>
      </c>
    </row>
    <row r="1842" spans="1:11" x14ac:dyDescent="0.2">
      <c r="A1842" t="s">
        <v>239</v>
      </c>
      <c r="D1842">
        <v>0</v>
      </c>
      <c r="E1842" s="80">
        <v>44651</v>
      </c>
      <c r="H1842">
        <f>'Calc_In-periodODI'!$F$776</f>
        <v>0</v>
      </c>
      <c r="J1842">
        <v>0</v>
      </c>
      <c r="K1842" t="s">
        <v>1855</v>
      </c>
    </row>
    <row r="1843" spans="1:11" x14ac:dyDescent="0.2">
      <c r="A1843" t="s">
        <v>1561</v>
      </c>
      <c r="D1843">
        <v>0</v>
      </c>
      <c r="E1843" s="80">
        <v>44651</v>
      </c>
      <c r="H1843">
        <f>'Calc_In-periodODI'!$F$790</f>
        <v>0</v>
      </c>
      <c r="J1843">
        <v>0</v>
      </c>
      <c r="K1843" t="s">
        <v>2033</v>
      </c>
    </row>
    <row r="1844" spans="1:11" x14ac:dyDescent="0.2">
      <c r="A1844" t="s">
        <v>2701</v>
      </c>
      <c r="D1844">
        <v>0</v>
      </c>
      <c r="E1844" s="80">
        <v>44651</v>
      </c>
      <c r="H1844">
        <f>'Calc_In-periodODI'!$F$804</f>
        <v>0</v>
      </c>
      <c r="J1844">
        <v>0</v>
      </c>
      <c r="K1844" t="s">
        <v>1265</v>
      </c>
    </row>
    <row r="1845" spans="1:11" x14ac:dyDescent="0.2">
      <c r="A1845" t="s">
        <v>1146</v>
      </c>
      <c r="D1845">
        <v>0</v>
      </c>
      <c r="E1845" s="80">
        <v>44651</v>
      </c>
      <c r="H1845">
        <f>'Calc_In-periodODI'!$F$818</f>
        <v>0</v>
      </c>
      <c r="J1845">
        <v>0</v>
      </c>
      <c r="K1845" t="s">
        <v>1672</v>
      </c>
    </row>
    <row r="1846" spans="1:11" x14ac:dyDescent="0.2">
      <c r="A1846" t="s">
        <v>2120</v>
      </c>
      <c r="B1846" t="s">
        <v>1096</v>
      </c>
      <c r="D1846">
        <v>0</v>
      </c>
      <c r="E1846" s="80">
        <v>44651</v>
      </c>
      <c r="H1846">
        <f>'Calc_In-periodODI'!$F$841</f>
        <v>0</v>
      </c>
      <c r="J1846">
        <v>0</v>
      </c>
      <c r="K1846" t="s">
        <v>2599</v>
      </c>
    </row>
    <row r="1847" spans="1:11" x14ac:dyDescent="0.2">
      <c r="A1847" t="s">
        <v>2120</v>
      </c>
      <c r="B1847" t="s">
        <v>891</v>
      </c>
      <c r="D1847">
        <v>0</v>
      </c>
      <c r="E1847" s="80">
        <v>44651</v>
      </c>
      <c r="H1847">
        <f>'Calc_In-periodODI'!$F$842</f>
        <v>0</v>
      </c>
      <c r="J1847">
        <v>0</v>
      </c>
      <c r="K1847" t="s">
        <v>2599</v>
      </c>
    </row>
    <row r="1848" spans="1:11" x14ac:dyDescent="0.2">
      <c r="A1848" t="s">
        <v>2120</v>
      </c>
      <c r="B1848" t="s">
        <v>541</v>
      </c>
      <c r="D1848">
        <v>0</v>
      </c>
      <c r="E1848" s="80">
        <v>44651</v>
      </c>
      <c r="H1848">
        <f>'Calc_In-periodODI'!$F$843</f>
        <v>0</v>
      </c>
      <c r="J1848">
        <v>0</v>
      </c>
      <c r="K1848" t="s">
        <v>2599</v>
      </c>
    </row>
    <row r="1849" spans="1:11" x14ac:dyDescent="0.2">
      <c r="A1849" t="s">
        <v>2120</v>
      </c>
      <c r="B1849" t="s">
        <v>1089</v>
      </c>
      <c r="D1849">
        <v>0</v>
      </c>
      <c r="E1849" s="80">
        <v>44651</v>
      </c>
      <c r="H1849">
        <f>'Calc_In-periodODI'!$F$844</f>
        <v>0</v>
      </c>
      <c r="J1849">
        <v>0</v>
      </c>
      <c r="K1849" t="s">
        <v>2599</v>
      </c>
    </row>
    <row r="1850" spans="1:11" x14ac:dyDescent="0.2">
      <c r="A1850" t="s">
        <v>2120</v>
      </c>
      <c r="B1850" t="s">
        <v>1152</v>
      </c>
      <c r="D1850">
        <v>0</v>
      </c>
      <c r="E1850" s="80">
        <v>44651</v>
      </c>
      <c r="H1850">
        <f>'Calc_In-periodODI'!$F$845</f>
        <v>0</v>
      </c>
      <c r="J1850">
        <v>0</v>
      </c>
      <c r="K1850" t="s">
        <v>2599</v>
      </c>
    </row>
    <row r="1851" spans="1:11" x14ac:dyDescent="0.2">
      <c r="A1851" t="s">
        <v>2120</v>
      </c>
      <c r="B1851" t="s">
        <v>2124</v>
      </c>
      <c r="D1851">
        <v>0</v>
      </c>
      <c r="E1851" s="80">
        <v>44651</v>
      </c>
      <c r="H1851">
        <f>'Calc_In-periodODI'!$F$846</f>
        <v>0</v>
      </c>
      <c r="J1851">
        <v>0</v>
      </c>
      <c r="K1851" t="s">
        <v>2599</v>
      </c>
    </row>
    <row r="1852" spans="1:11" x14ac:dyDescent="0.2">
      <c r="A1852" t="s">
        <v>2120</v>
      </c>
      <c r="B1852" t="s">
        <v>364</v>
      </c>
      <c r="D1852">
        <v>0</v>
      </c>
      <c r="E1852" s="80">
        <v>44651</v>
      </c>
      <c r="H1852">
        <f>'Calc_In-periodODI'!$F$847</f>
        <v>0</v>
      </c>
      <c r="J1852">
        <v>0</v>
      </c>
      <c r="K1852" t="s">
        <v>2599</v>
      </c>
    </row>
    <row r="1853" spans="1:11" x14ac:dyDescent="0.2">
      <c r="A1853" t="s">
        <v>2120</v>
      </c>
      <c r="B1853" t="s">
        <v>365</v>
      </c>
      <c r="D1853">
        <v>0</v>
      </c>
      <c r="E1853" s="80">
        <v>44651</v>
      </c>
      <c r="H1853">
        <f>'Calc_In-periodODI'!$F$848</f>
        <v>0</v>
      </c>
      <c r="J1853">
        <v>0</v>
      </c>
      <c r="K1853" t="s">
        <v>2599</v>
      </c>
    </row>
    <row r="1854" spans="1:11" x14ac:dyDescent="0.2">
      <c r="A1854" t="s">
        <v>56</v>
      </c>
      <c r="B1854" t="s">
        <v>1096</v>
      </c>
      <c r="D1854">
        <v>0</v>
      </c>
      <c r="E1854" s="80">
        <v>44651</v>
      </c>
      <c r="H1854">
        <f>'Calc_In-periodODI'!$F$868</f>
        <v>0</v>
      </c>
      <c r="J1854">
        <v>0</v>
      </c>
      <c r="K1854" t="s">
        <v>517</v>
      </c>
    </row>
    <row r="1855" spans="1:11" x14ac:dyDescent="0.2">
      <c r="A1855" t="s">
        <v>56</v>
      </c>
      <c r="B1855" t="s">
        <v>891</v>
      </c>
      <c r="D1855">
        <v>0</v>
      </c>
      <c r="E1855" s="80">
        <v>44651</v>
      </c>
      <c r="H1855">
        <f>'Calc_In-periodODI'!$F$869</f>
        <v>0</v>
      </c>
      <c r="J1855">
        <v>0</v>
      </c>
      <c r="K1855" t="s">
        <v>517</v>
      </c>
    </row>
    <row r="1856" spans="1:11" x14ac:dyDescent="0.2">
      <c r="A1856" t="s">
        <v>56</v>
      </c>
      <c r="B1856" t="s">
        <v>541</v>
      </c>
      <c r="D1856">
        <v>0</v>
      </c>
      <c r="E1856" s="80">
        <v>44651</v>
      </c>
      <c r="H1856">
        <f>'Calc_In-periodODI'!$F$870</f>
        <v>0</v>
      </c>
      <c r="J1856">
        <v>0</v>
      </c>
      <c r="K1856" t="s">
        <v>517</v>
      </c>
    </row>
    <row r="1857" spans="1:11" x14ac:dyDescent="0.2">
      <c r="A1857" t="s">
        <v>56</v>
      </c>
      <c r="B1857" t="s">
        <v>1089</v>
      </c>
      <c r="D1857">
        <v>0</v>
      </c>
      <c r="E1857" s="80">
        <v>44651</v>
      </c>
      <c r="H1857">
        <f>'Calc_In-periodODI'!$F$871</f>
        <v>0</v>
      </c>
      <c r="J1857">
        <v>0</v>
      </c>
      <c r="K1857" t="s">
        <v>517</v>
      </c>
    </row>
    <row r="1858" spans="1:11" x14ac:dyDescent="0.2">
      <c r="A1858" t="s">
        <v>56</v>
      </c>
      <c r="B1858" t="s">
        <v>1152</v>
      </c>
      <c r="D1858">
        <v>0</v>
      </c>
      <c r="E1858" s="80">
        <v>44651</v>
      </c>
      <c r="H1858">
        <f>'Calc_In-periodODI'!$F$872</f>
        <v>0</v>
      </c>
      <c r="J1858">
        <v>0</v>
      </c>
      <c r="K1858" t="s">
        <v>517</v>
      </c>
    </row>
    <row r="1859" spans="1:11" x14ac:dyDescent="0.2">
      <c r="A1859" t="s">
        <v>56</v>
      </c>
      <c r="B1859" t="s">
        <v>2124</v>
      </c>
      <c r="D1859">
        <v>0</v>
      </c>
      <c r="E1859" s="80">
        <v>44651</v>
      </c>
      <c r="H1859">
        <f>'Calc_In-periodODI'!$F$873</f>
        <v>0</v>
      </c>
      <c r="J1859">
        <v>0</v>
      </c>
      <c r="K1859" t="s">
        <v>517</v>
      </c>
    </row>
    <row r="1860" spans="1:11" x14ac:dyDescent="0.2">
      <c r="A1860" t="s">
        <v>56</v>
      </c>
      <c r="B1860" t="s">
        <v>364</v>
      </c>
      <c r="D1860">
        <v>0</v>
      </c>
      <c r="E1860" s="80">
        <v>44651</v>
      </c>
      <c r="H1860">
        <f>'Calc_In-periodODI'!$F$874</f>
        <v>0</v>
      </c>
      <c r="J1860">
        <v>0</v>
      </c>
      <c r="K1860" t="s">
        <v>517</v>
      </c>
    </row>
    <row r="1861" spans="1:11" x14ac:dyDescent="0.2">
      <c r="A1861" t="s">
        <v>56</v>
      </c>
      <c r="B1861" t="s">
        <v>365</v>
      </c>
      <c r="D1861">
        <v>0</v>
      </c>
      <c r="E1861" s="80">
        <v>44651</v>
      </c>
      <c r="H1861">
        <f>'Calc_In-periodODI'!$F$875</f>
        <v>0</v>
      </c>
      <c r="J1861">
        <v>0</v>
      </c>
      <c r="K1861" t="s">
        <v>517</v>
      </c>
    </row>
    <row r="1862" spans="1:11" x14ac:dyDescent="0.2">
      <c r="A1862" t="s">
        <v>404</v>
      </c>
      <c r="D1862">
        <v>0</v>
      </c>
      <c r="E1862" s="80">
        <v>44651</v>
      </c>
      <c r="H1862">
        <f>'Calc_In-periodODI'!$F$881</f>
        <v>0</v>
      </c>
      <c r="J1862">
        <v>0</v>
      </c>
      <c r="K1862" t="s">
        <v>1266</v>
      </c>
    </row>
    <row r="1863" spans="1:11" x14ac:dyDescent="0.2">
      <c r="A1863" t="s">
        <v>240</v>
      </c>
      <c r="D1863">
        <v>0</v>
      </c>
      <c r="E1863" s="80">
        <v>44651</v>
      </c>
      <c r="H1863">
        <f>'Calc_In-periodODI'!$F$887</f>
        <v>0</v>
      </c>
      <c r="J1863">
        <v>0</v>
      </c>
      <c r="K1863" t="s">
        <v>2986</v>
      </c>
    </row>
    <row r="1864" spans="1:11" x14ac:dyDescent="0.2">
      <c r="A1864" t="s">
        <v>944</v>
      </c>
      <c r="D1864">
        <v>0</v>
      </c>
      <c r="E1864" s="80">
        <v>44651</v>
      </c>
      <c r="H1864">
        <f>'Calc_In-periodODI'!$F$893</f>
        <v>0</v>
      </c>
      <c r="J1864">
        <v>0</v>
      </c>
      <c r="K1864" t="s">
        <v>2034</v>
      </c>
    </row>
    <row r="1865" spans="1:11" x14ac:dyDescent="0.2">
      <c r="A1865" t="s">
        <v>2121</v>
      </c>
      <c r="D1865">
        <v>0</v>
      </c>
      <c r="E1865" s="80">
        <v>44651</v>
      </c>
      <c r="H1865">
        <f>'Calc_In-periodODI'!$F$899</f>
        <v>0</v>
      </c>
      <c r="J1865">
        <v>0</v>
      </c>
      <c r="K1865" t="s">
        <v>1673</v>
      </c>
    </row>
    <row r="1866" spans="1:11" x14ac:dyDescent="0.2">
      <c r="A1866" t="s">
        <v>1362</v>
      </c>
      <c r="D1866">
        <v>0</v>
      </c>
      <c r="E1866" s="80">
        <v>44651</v>
      </c>
      <c r="H1866">
        <f>Inputs!$J$597</f>
        <v>0</v>
      </c>
      <c r="J1866">
        <v>0</v>
      </c>
      <c r="K1866" t="s">
        <v>1267</v>
      </c>
    </row>
    <row r="1867" spans="1:11" x14ac:dyDescent="0.2">
      <c r="A1867" t="s">
        <v>1362</v>
      </c>
      <c r="D1867">
        <v>0</v>
      </c>
      <c r="E1867" s="80">
        <v>45016</v>
      </c>
      <c r="H1867">
        <f>Inputs!$K$597</f>
        <v>0</v>
      </c>
      <c r="J1867">
        <v>0</v>
      </c>
      <c r="K1867" t="s">
        <v>1267</v>
      </c>
    </row>
    <row r="1868" spans="1:11" x14ac:dyDescent="0.2">
      <c r="A1868" t="s">
        <v>1362</v>
      </c>
      <c r="D1868">
        <v>0</v>
      </c>
      <c r="E1868" s="80">
        <v>45382</v>
      </c>
      <c r="H1868">
        <f>Inputs!$L$597</f>
        <v>0</v>
      </c>
      <c r="J1868">
        <v>0</v>
      </c>
      <c r="K1868" t="s">
        <v>1267</v>
      </c>
    </row>
    <row r="1869" spans="1:11" x14ac:dyDescent="0.2">
      <c r="A1869" t="s">
        <v>1362</v>
      </c>
      <c r="D1869">
        <v>0</v>
      </c>
      <c r="E1869" s="80">
        <v>45747</v>
      </c>
      <c r="H1869">
        <f>Inputs!$M$597</f>
        <v>0</v>
      </c>
      <c r="J1869">
        <v>0</v>
      </c>
      <c r="K1869" t="s">
        <v>1267</v>
      </c>
    </row>
    <row r="1870" spans="1:11" x14ac:dyDescent="0.2">
      <c r="A1870" t="s">
        <v>1362</v>
      </c>
      <c r="D1870">
        <v>0</v>
      </c>
      <c r="E1870" s="80">
        <v>46112</v>
      </c>
      <c r="H1870">
        <f>Inputs!$N$597</f>
        <v>0</v>
      </c>
      <c r="J1870">
        <v>0</v>
      </c>
      <c r="K1870" t="s">
        <v>1267</v>
      </c>
    </row>
    <row r="1871" spans="1:11" x14ac:dyDescent="0.2">
      <c r="A1871" t="s">
        <v>1362</v>
      </c>
      <c r="D1871">
        <v>0</v>
      </c>
      <c r="E1871" s="80">
        <v>46477</v>
      </c>
      <c r="H1871">
        <f>Inputs!$O$597</f>
        <v>0</v>
      </c>
      <c r="J1871">
        <v>0</v>
      </c>
      <c r="K1871" t="s">
        <v>1267</v>
      </c>
    </row>
    <row r="1872" spans="1:11" x14ac:dyDescent="0.2">
      <c r="A1872" t="s">
        <v>1362</v>
      </c>
      <c r="D1872">
        <v>0</v>
      </c>
      <c r="E1872" s="80">
        <v>46843</v>
      </c>
      <c r="H1872">
        <f>Inputs!$P$597</f>
        <v>0</v>
      </c>
      <c r="J1872">
        <v>0</v>
      </c>
      <c r="K1872" t="s">
        <v>1267</v>
      </c>
    </row>
    <row r="1873" spans="1:11" x14ac:dyDescent="0.2">
      <c r="A1873" t="s">
        <v>1362</v>
      </c>
      <c r="D1873">
        <v>0</v>
      </c>
      <c r="E1873" s="80">
        <v>47208</v>
      </c>
      <c r="H1873">
        <f>Inputs!$Q$597</f>
        <v>0</v>
      </c>
      <c r="J1873">
        <v>0</v>
      </c>
      <c r="K1873" t="s">
        <v>1267</v>
      </c>
    </row>
    <row r="1874" spans="1:11" x14ac:dyDescent="0.2">
      <c r="A1874" t="s">
        <v>1362</v>
      </c>
      <c r="D1874">
        <v>0</v>
      </c>
      <c r="E1874" s="80">
        <v>47573</v>
      </c>
      <c r="H1874">
        <f>Inputs!$R$597</f>
        <v>0</v>
      </c>
      <c r="J1874">
        <v>0</v>
      </c>
      <c r="K1874" t="s">
        <v>1267</v>
      </c>
    </row>
    <row r="1875" spans="1:11" x14ac:dyDescent="0.2">
      <c r="A1875" t="s">
        <v>1362</v>
      </c>
      <c r="D1875">
        <v>0</v>
      </c>
      <c r="E1875" s="80">
        <v>47938</v>
      </c>
      <c r="H1875">
        <f>Inputs!$S$597</f>
        <v>0.5</v>
      </c>
      <c r="J1875">
        <v>0</v>
      </c>
      <c r="K1875" t="s">
        <v>1267</v>
      </c>
    </row>
    <row r="1876" spans="1:11" x14ac:dyDescent="0.2">
      <c r="A1876" t="s">
        <v>1362</v>
      </c>
      <c r="D1876">
        <v>0</v>
      </c>
      <c r="E1876" s="80">
        <v>48304</v>
      </c>
      <c r="H1876">
        <f>Inputs!$T$597</f>
        <v>1.5</v>
      </c>
      <c r="J1876">
        <v>0</v>
      </c>
      <c r="K1876" t="s">
        <v>1267</v>
      </c>
    </row>
    <row r="1877" spans="1:11" x14ac:dyDescent="0.2">
      <c r="A1877" t="s">
        <v>1362</v>
      </c>
      <c r="D1877">
        <v>0</v>
      </c>
      <c r="E1877" s="80">
        <v>48669</v>
      </c>
      <c r="H1877">
        <f>Inputs!$U$597</f>
        <v>2.5</v>
      </c>
      <c r="J1877">
        <v>0</v>
      </c>
      <c r="K1877" t="s">
        <v>1267</v>
      </c>
    </row>
    <row r="1878" spans="1:11" x14ac:dyDescent="0.2">
      <c r="A1878" t="s">
        <v>1362</v>
      </c>
      <c r="D1878">
        <v>0</v>
      </c>
      <c r="E1878" s="80">
        <v>49034</v>
      </c>
      <c r="H1878">
        <f>Inputs!$V$597</f>
        <v>3.5</v>
      </c>
      <c r="J1878">
        <v>0</v>
      </c>
      <c r="K1878" t="s">
        <v>1267</v>
      </c>
    </row>
    <row r="1879" spans="1:11" x14ac:dyDescent="0.2">
      <c r="A1879" t="s">
        <v>1362</v>
      </c>
      <c r="D1879">
        <v>0</v>
      </c>
      <c r="E1879" s="80">
        <v>49399</v>
      </c>
      <c r="H1879">
        <f>Inputs!$W$597</f>
        <v>4.5</v>
      </c>
      <c r="J1879">
        <v>0</v>
      </c>
      <c r="K1879" t="s">
        <v>1267</v>
      </c>
    </row>
    <row r="1880" spans="1:11" x14ac:dyDescent="0.2">
      <c r="A1880" t="s">
        <v>1363</v>
      </c>
      <c r="B1880" t="s">
        <v>1096</v>
      </c>
      <c r="D1880">
        <v>0</v>
      </c>
      <c r="E1880" s="80">
        <v>44651</v>
      </c>
      <c r="H1880">
        <f>Profiling!$J$22</f>
        <v>0</v>
      </c>
      <c r="J1880">
        <v>0</v>
      </c>
      <c r="K1880" t="s">
        <v>2216</v>
      </c>
    </row>
    <row r="1881" spans="1:11" x14ac:dyDescent="0.2">
      <c r="A1881" t="s">
        <v>1363</v>
      </c>
      <c r="B1881" t="s">
        <v>1096</v>
      </c>
      <c r="D1881">
        <v>0</v>
      </c>
      <c r="E1881" s="80">
        <v>45016</v>
      </c>
      <c r="H1881">
        <f>Profiling!$K$22</f>
        <v>0</v>
      </c>
      <c r="J1881">
        <v>0</v>
      </c>
      <c r="K1881" t="s">
        <v>2216</v>
      </c>
    </row>
    <row r="1882" spans="1:11" x14ac:dyDescent="0.2">
      <c r="A1882" t="s">
        <v>1363</v>
      </c>
      <c r="B1882" t="s">
        <v>1096</v>
      </c>
      <c r="D1882">
        <v>0</v>
      </c>
      <c r="E1882" s="80">
        <v>45382</v>
      </c>
      <c r="H1882">
        <f>Profiling!$L$22</f>
        <v>0</v>
      </c>
      <c r="J1882">
        <v>0</v>
      </c>
      <c r="K1882" t="s">
        <v>2216</v>
      </c>
    </row>
    <row r="1883" spans="1:11" x14ac:dyDescent="0.2">
      <c r="A1883" t="s">
        <v>1363</v>
      </c>
      <c r="B1883" t="s">
        <v>1096</v>
      </c>
      <c r="D1883">
        <v>0</v>
      </c>
      <c r="E1883" s="80">
        <v>45747</v>
      </c>
      <c r="H1883">
        <f>Profiling!$M$22</f>
        <v>0</v>
      </c>
      <c r="J1883">
        <v>0</v>
      </c>
      <c r="K1883" t="s">
        <v>2216</v>
      </c>
    </row>
    <row r="1884" spans="1:11" x14ac:dyDescent="0.2">
      <c r="A1884" t="s">
        <v>1363</v>
      </c>
      <c r="B1884" t="s">
        <v>1096</v>
      </c>
      <c r="D1884">
        <v>0</v>
      </c>
      <c r="E1884" s="80">
        <v>46112</v>
      </c>
      <c r="H1884">
        <f>Profiling!$N$22</f>
        <v>0</v>
      </c>
      <c r="J1884">
        <v>0</v>
      </c>
      <c r="K1884" t="s">
        <v>2216</v>
      </c>
    </row>
    <row r="1885" spans="1:11" x14ac:dyDescent="0.2">
      <c r="A1885" t="s">
        <v>1363</v>
      </c>
      <c r="B1885" t="s">
        <v>1096</v>
      </c>
      <c r="D1885">
        <v>0</v>
      </c>
      <c r="E1885" s="80">
        <v>46477</v>
      </c>
      <c r="H1885">
        <f>Profiling!$O$22</f>
        <v>0</v>
      </c>
      <c r="J1885">
        <v>0</v>
      </c>
      <c r="K1885" t="s">
        <v>2216</v>
      </c>
    </row>
    <row r="1886" spans="1:11" x14ac:dyDescent="0.2">
      <c r="A1886" t="s">
        <v>1363</v>
      </c>
      <c r="B1886" t="s">
        <v>1096</v>
      </c>
      <c r="D1886">
        <v>0</v>
      </c>
      <c r="E1886" s="80">
        <v>46843</v>
      </c>
      <c r="H1886">
        <f>Profiling!$P$22</f>
        <v>0</v>
      </c>
      <c r="J1886">
        <v>0</v>
      </c>
      <c r="K1886" t="s">
        <v>2216</v>
      </c>
    </row>
    <row r="1887" spans="1:11" x14ac:dyDescent="0.2">
      <c r="A1887" t="s">
        <v>1363</v>
      </c>
      <c r="B1887" t="s">
        <v>1096</v>
      </c>
      <c r="D1887">
        <v>0</v>
      </c>
      <c r="E1887" s="80">
        <v>47208</v>
      </c>
      <c r="H1887">
        <f>Profiling!$Q$22</f>
        <v>0</v>
      </c>
      <c r="J1887">
        <v>0</v>
      </c>
      <c r="K1887" t="s">
        <v>2216</v>
      </c>
    </row>
    <row r="1888" spans="1:11" x14ac:dyDescent="0.2">
      <c r="A1888" t="s">
        <v>1363</v>
      </c>
      <c r="B1888" t="s">
        <v>1096</v>
      </c>
      <c r="D1888">
        <v>0</v>
      </c>
      <c r="E1888" s="80">
        <v>47573</v>
      </c>
      <c r="H1888">
        <f>Profiling!$R$22</f>
        <v>0</v>
      </c>
      <c r="J1888">
        <v>0</v>
      </c>
      <c r="K1888" t="s">
        <v>2216</v>
      </c>
    </row>
    <row r="1889" spans="1:11" x14ac:dyDescent="0.2">
      <c r="A1889" t="s">
        <v>1363</v>
      </c>
      <c r="B1889" t="s">
        <v>1096</v>
      </c>
      <c r="D1889">
        <v>0</v>
      </c>
      <c r="E1889" s="80">
        <v>47938</v>
      </c>
      <c r="H1889">
        <f>Profiling!$S$22</f>
        <v>0</v>
      </c>
      <c r="J1889">
        <v>0</v>
      </c>
      <c r="K1889" t="s">
        <v>2216</v>
      </c>
    </row>
    <row r="1890" spans="1:11" x14ac:dyDescent="0.2">
      <c r="A1890" t="s">
        <v>1363</v>
      </c>
      <c r="B1890" t="s">
        <v>1096</v>
      </c>
      <c r="D1890">
        <v>0</v>
      </c>
      <c r="E1890" s="80">
        <v>48304</v>
      </c>
      <c r="H1890">
        <f>Profiling!$T$22</f>
        <v>1</v>
      </c>
      <c r="J1890">
        <v>0</v>
      </c>
      <c r="K1890" t="s">
        <v>2216</v>
      </c>
    </row>
    <row r="1891" spans="1:11" x14ac:dyDescent="0.2">
      <c r="A1891" t="s">
        <v>1363</v>
      </c>
      <c r="B1891" t="s">
        <v>1096</v>
      </c>
      <c r="D1891">
        <v>0</v>
      </c>
      <c r="E1891" s="80">
        <v>48669</v>
      </c>
      <c r="H1891">
        <f>Profiling!$U$22</f>
        <v>1</v>
      </c>
      <c r="J1891">
        <v>0</v>
      </c>
      <c r="K1891" t="s">
        <v>2216</v>
      </c>
    </row>
    <row r="1892" spans="1:11" x14ac:dyDescent="0.2">
      <c r="A1892" t="s">
        <v>1363</v>
      </c>
      <c r="B1892" t="s">
        <v>1096</v>
      </c>
      <c r="D1892">
        <v>0</v>
      </c>
      <c r="E1892" s="80">
        <v>49034</v>
      </c>
      <c r="H1892">
        <f>Profiling!$V$22</f>
        <v>1</v>
      </c>
      <c r="J1892">
        <v>0</v>
      </c>
      <c r="K1892" t="s">
        <v>2216</v>
      </c>
    </row>
    <row r="1893" spans="1:11" x14ac:dyDescent="0.2">
      <c r="A1893" t="s">
        <v>1363</v>
      </c>
      <c r="B1893" t="s">
        <v>1096</v>
      </c>
      <c r="D1893">
        <v>0</v>
      </c>
      <c r="E1893" s="80">
        <v>49399</v>
      </c>
      <c r="H1893">
        <f>Profiling!$W$22</f>
        <v>1</v>
      </c>
      <c r="J1893">
        <v>0</v>
      </c>
      <c r="K1893" t="s">
        <v>2216</v>
      </c>
    </row>
    <row r="1894" spans="1:11" x14ac:dyDescent="0.2">
      <c r="A1894" t="s">
        <v>1363</v>
      </c>
      <c r="B1894" t="s">
        <v>891</v>
      </c>
      <c r="D1894">
        <v>0</v>
      </c>
      <c r="E1894" s="80">
        <v>44651</v>
      </c>
      <c r="H1894">
        <f>Profiling!$J$23</f>
        <v>0</v>
      </c>
      <c r="J1894">
        <v>0</v>
      </c>
      <c r="K1894" t="s">
        <v>2216</v>
      </c>
    </row>
    <row r="1895" spans="1:11" x14ac:dyDescent="0.2">
      <c r="A1895" t="s">
        <v>1363</v>
      </c>
      <c r="B1895" t="s">
        <v>891</v>
      </c>
      <c r="D1895">
        <v>0</v>
      </c>
      <c r="E1895" s="80">
        <v>45016</v>
      </c>
      <c r="H1895">
        <f>Profiling!$K$23</f>
        <v>0</v>
      </c>
      <c r="J1895">
        <v>0</v>
      </c>
      <c r="K1895" t="s">
        <v>2216</v>
      </c>
    </row>
    <row r="1896" spans="1:11" x14ac:dyDescent="0.2">
      <c r="A1896" t="s">
        <v>1363</v>
      </c>
      <c r="B1896" t="s">
        <v>891</v>
      </c>
      <c r="D1896">
        <v>0</v>
      </c>
      <c r="E1896" s="80">
        <v>45382</v>
      </c>
      <c r="H1896">
        <f>Profiling!$L$23</f>
        <v>0</v>
      </c>
      <c r="J1896">
        <v>0</v>
      </c>
      <c r="K1896" t="s">
        <v>2216</v>
      </c>
    </row>
    <row r="1897" spans="1:11" x14ac:dyDescent="0.2">
      <c r="A1897" t="s">
        <v>1363</v>
      </c>
      <c r="B1897" t="s">
        <v>891</v>
      </c>
      <c r="D1897">
        <v>0</v>
      </c>
      <c r="E1897" s="80">
        <v>45747</v>
      </c>
      <c r="H1897">
        <f>Profiling!$M$23</f>
        <v>0</v>
      </c>
      <c r="J1897">
        <v>0</v>
      </c>
      <c r="K1897" t="s">
        <v>2216</v>
      </c>
    </row>
    <row r="1898" spans="1:11" x14ac:dyDescent="0.2">
      <c r="A1898" t="s">
        <v>1363</v>
      </c>
      <c r="B1898" t="s">
        <v>891</v>
      </c>
      <c r="D1898">
        <v>0</v>
      </c>
      <c r="E1898" s="80">
        <v>46112</v>
      </c>
      <c r="H1898">
        <f>Profiling!$N$23</f>
        <v>0</v>
      </c>
      <c r="J1898">
        <v>0</v>
      </c>
      <c r="K1898" t="s">
        <v>2216</v>
      </c>
    </row>
    <row r="1899" spans="1:11" x14ac:dyDescent="0.2">
      <c r="A1899" t="s">
        <v>1363</v>
      </c>
      <c r="B1899" t="s">
        <v>891</v>
      </c>
      <c r="D1899">
        <v>0</v>
      </c>
      <c r="E1899" s="80">
        <v>46477</v>
      </c>
      <c r="H1899">
        <f>Profiling!$O$23</f>
        <v>0</v>
      </c>
      <c r="J1899">
        <v>0</v>
      </c>
      <c r="K1899" t="s">
        <v>2216</v>
      </c>
    </row>
    <row r="1900" spans="1:11" x14ac:dyDescent="0.2">
      <c r="A1900" t="s">
        <v>1363</v>
      </c>
      <c r="B1900" t="s">
        <v>891</v>
      </c>
      <c r="D1900">
        <v>0</v>
      </c>
      <c r="E1900" s="80">
        <v>46843</v>
      </c>
      <c r="H1900">
        <f>Profiling!$P$23</f>
        <v>0</v>
      </c>
      <c r="J1900">
        <v>0</v>
      </c>
      <c r="K1900" t="s">
        <v>2216</v>
      </c>
    </row>
    <row r="1901" spans="1:11" x14ac:dyDescent="0.2">
      <c r="A1901" t="s">
        <v>1363</v>
      </c>
      <c r="B1901" t="s">
        <v>891</v>
      </c>
      <c r="D1901">
        <v>0</v>
      </c>
      <c r="E1901" s="80">
        <v>47208</v>
      </c>
      <c r="H1901">
        <f>Profiling!$Q$23</f>
        <v>0</v>
      </c>
      <c r="J1901">
        <v>0</v>
      </c>
      <c r="K1901" t="s">
        <v>2216</v>
      </c>
    </row>
    <row r="1902" spans="1:11" x14ac:dyDescent="0.2">
      <c r="A1902" t="s">
        <v>1363</v>
      </c>
      <c r="B1902" t="s">
        <v>891</v>
      </c>
      <c r="D1902">
        <v>0</v>
      </c>
      <c r="E1902" s="80">
        <v>47573</v>
      </c>
      <c r="H1902">
        <f>Profiling!$R$23</f>
        <v>0</v>
      </c>
      <c r="J1902">
        <v>0</v>
      </c>
      <c r="K1902" t="s">
        <v>2216</v>
      </c>
    </row>
    <row r="1903" spans="1:11" x14ac:dyDescent="0.2">
      <c r="A1903" t="s">
        <v>1363</v>
      </c>
      <c r="B1903" t="s">
        <v>891</v>
      </c>
      <c r="D1903">
        <v>0</v>
      </c>
      <c r="E1903" s="80">
        <v>47938</v>
      </c>
      <c r="H1903">
        <f>Profiling!$S$23</f>
        <v>0</v>
      </c>
      <c r="J1903">
        <v>0</v>
      </c>
      <c r="K1903" t="s">
        <v>2216</v>
      </c>
    </row>
    <row r="1904" spans="1:11" x14ac:dyDescent="0.2">
      <c r="A1904" t="s">
        <v>1363</v>
      </c>
      <c r="B1904" t="s">
        <v>891</v>
      </c>
      <c r="D1904">
        <v>0</v>
      </c>
      <c r="E1904" s="80">
        <v>48304</v>
      </c>
      <c r="H1904">
        <f>Profiling!$T$23</f>
        <v>1</v>
      </c>
      <c r="J1904">
        <v>0</v>
      </c>
      <c r="K1904" t="s">
        <v>2216</v>
      </c>
    </row>
    <row r="1905" spans="1:11" x14ac:dyDescent="0.2">
      <c r="A1905" t="s">
        <v>1363</v>
      </c>
      <c r="B1905" t="s">
        <v>891</v>
      </c>
      <c r="D1905">
        <v>0</v>
      </c>
      <c r="E1905" s="80">
        <v>48669</v>
      </c>
      <c r="H1905">
        <f>Profiling!$U$23</f>
        <v>1</v>
      </c>
      <c r="J1905">
        <v>0</v>
      </c>
      <c r="K1905" t="s">
        <v>2216</v>
      </c>
    </row>
    <row r="1906" spans="1:11" x14ac:dyDescent="0.2">
      <c r="A1906" t="s">
        <v>1363</v>
      </c>
      <c r="B1906" t="s">
        <v>891</v>
      </c>
      <c r="D1906">
        <v>0</v>
      </c>
      <c r="E1906" s="80">
        <v>49034</v>
      </c>
      <c r="H1906">
        <f>Profiling!$V$23</f>
        <v>1</v>
      </c>
      <c r="J1906">
        <v>0</v>
      </c>
      <c r="K1906" t="s">
        <v>2216</v>
      </c>
    </row>
    <row r="1907" spans="1:11" x14ac:dyDescent="0.2">
      <c r="A1907" t="s">
        <v>1363</v>
      </c>
      <c r="B1907" t="s">
        <v>891</v>
      </c>
      <c r="D1907">
        <v>0</v>
      </c>
      <c r="E1907" s="80">
        <v>49399</v>
      </c>
      <c r="H1907">
        <f>Profiling!$W$23</f>
        <v>1</v>
      </c>
      <c r="J1907">
        <v>0</v>
      </c>
      <c r="K1907" t="s">
        <v>2216</v>
      </c>
    </row>
    <row r="1908" spans="1:11" x14ac:dyDescent="0.2">
      <c r="A1908" t="s">
        <v>1363</v>
      </c>
      <c r="B1908" t="s">
        <v>541</v>
      </c>
      <c r="D1908">
        <v>0</v>
      </c>
      <c r="E1908" s="80">
        <v>44651</v>
      </c>
      <c r="H1908">
        <f>Profiling!$J$24</f>
        <v>0</v>
      </c>
      <c r="J1908">
        <v>0</v>
      </c>
      <c r="K1908" t="s">
        <v>2216</v>
      </c>
    </row>
    <row r="1909" spans="1:11" x14ac:dyDescent="0.2">
      <c r="A1909" t="s">
        <v>1363</v>
      </c>
      <c r="B1909" t="s">
        <v>541</v>
      </c>
      <c r="D1909">
        <v>0</v>
      </c>
      <c r="E1909" s="80">
        <v>45016</v>
      </c>
      <c r="H1909">
        <f>Profiling!$K$24</f>
        <v>0</v>
      </c>
      <c r="J1909">
        <v>0</v>
      </c>
      <c r="K1909" t="s">
        <v>2216</v>
      </c>
    </row>
    <row r="1910" spans="1:11" x14ac:dyDescent="0.2">
      <c r="A1910" t="s">
        <v>1363</v>
      </c>
      <c r="B1910" t="s">
        <v>541</v>
      </c>
      <c r="D1910">
        <v>0</v>
      </c>
      <c r="E1910" s="80">
        <v>45382</v>
      </c>
      <c r="H1910">
        <f>Profiling!$L$24</f>
        <v>0</v>
      </c>
      <c r="J1910">
        <v>0</v>
      </c>
      <c r="K1910" t="s">
        <v>2216</v>
      </c>
    </row>
    <row r="1911" spans="1:11" x14ac:dyDescent="0.2">
      <c r="A1911" t="s">
        <v>1363</v>
      </c>
      <c r="B1911" t="s">
        <v>541</v>
      </c>
      <c r="D1911">
        <v>0</v>
      </c>
      <c r="E1911" s="80">
        <v>45747</v>
      </c>
      <c r="H1911">
        <f>Profiling!$M$24</f>
        <v>0</v>
      </c>
      <c r="J1911">
        <v>0</v>
      </c>
      <c r="K1911" t="s">
        <v>2216</v>
      </c>
    </row>
    <row r="1912" spans="1:11" x14ac:dyDescent="0.2">
      <c r="A1912" t="s">
        <v>1363</v>
      </c>
      <c r="B1912" t="s">
        <v>541</v>
      </c>
      <c r="D1912">
        <v>0</v>
      </c>
      <c r="E1912" s="80">
        <v>46112</v>
      </c>
      <c r="H1912">
        <f>Profiling!$N$24</f>
        <v>0</v>
      </c>
      <c r="J1912">
        <v>0</v>
      </c>
      <c r="K1912" t="s">
        <v>2216</v>
      </c>
    </row>
    <row r="1913" spans="1:11" x14ac:dyDescent="0.2">
      <c r="A1913" t="s">
        <v>1363</v>
      </c>
      <c r="B1913" t="s">
        <v>541</v>
      </c>
      <c r="D1913">
        <v>0</v>
      </c>
      <c r="E1913" s="80">
        <v>46477</v>
      </c>
      <c r="H1913">
        <f>Profiling!$O$24</f>
        <v>0</v>
      </c>
      <c r="J1913">
        <v>0</v>
      </c>
      <c r="K1913" t="s">
        <v>2216</v>
      </c>
    </row>
    <row r="1914" spans="1:11" x14ac:dyDescent="0.2">
      <c r="A1914" t="s">
        <v>1363</v>
      </c>
      <c r="B1914" t="s">
        <v>541</v>
      </c>
      <c r="D1914">
        <v>0</v>
      </c>
      <c r="E1914" s="80">
        <v>46843</v>
      </c>
      <c r="H1914">
        <f>Profiling!$P$24</f>
        <v>0</v>
      </c>
      <c r="J1914">
        <v>0</v>
      </c>
      <c r="K1914" t="s">
        <v>2216</v>
      </c>
    </row>
    <row r="1915" spans="1:11" x14ac:dyDescent="0.2">
      <c r="A1915" t="s">
        <v>1363</v>
      </c>
      <c r="B1915" t="s">
        <v>541</v>
      </c>
      <c r="D1915">
        <v>0</v>
      </c>
      <c r="E1915" s="80">
        <v>47208</v>
      </c>
      <c r="H1915">
        <f>Profiling!$Q$24</f>
        <v>0</v>
      </c>
      <c r="J1915">
        <v>0</v>
      </c>
      <c r="K1915" t="s">
        <v>2216</v>
      </c>
    </row>
    <row r="1916" spans="1:11" x14ac:dyDescent="0.2">
      <c r="A1916" t="s">
        <v>1363</v>
      </c>
      <c r="B1916" t="s">
        <v>541</v>
      </c>
      <c r="D1916">
        <v>0</v>
      </c>
      <c r="E1916" s="80">
        <v>47573</v>
      </c>
      <c r="H1916">
        <f>Profiling!$R$24</f>
        <v>0</v>
      </c>
      <c r="J1916">
        <v>0</v>
      </c>
      <c r="K1916" t="s">
        <v>2216</v>
      </c>
    </row>
    <row r="1917" spans="1:11" x14ac:dyDescent="0.2">
      <c r="A1917" t="s">
        <v>1363</v>
      </c>
      <c r="B1917" t="s">
        <v>541</v>
      </c>
      <c r="D1917">
        <v>0</v>
      </c>
      <c r="E1917" s="80">
        <v>47938</v>
      </c>
      <c r="H1917">
        <f>Profiling!$S$24</f>
        <v>0</v>
      </c>
      <c r="J1917">
        <v>0</v>
      </c>
      <c r="K1917" t="s">
        <v>2216</v>
      </c>
    </row>
    <row r="1918" spans="1:11" x14ac:dyDescent="0.2">
      <c r="A1918" t="s">
        <v>1363</v>
      </c>
      <c r="B1918" t="s">
        <v>541</v>
      </c>
      <c r="D1918">
        <v>0</v>
      </c>
      <c r="E1918" s="80">
        <v>48304</v>
      </c>
      <c r="H1918">
        <f>Profiling!$T$24</f>
        <v>1</v>
      </c>
      <c r="J1918">
        <v>0</v>
      </c>
      <c r="K1918" t="s">
        <v>2216</v>
      </c>
    </row>
    <row r="1919" spans="1:11" x14ac:dyDescent="0.2">
      <c r="A1919" t="s">
        <v>1363</v>
      </c>
      <c r="B1919" t="s">
        <v>541</v>
      </c>
      <c r="D1919">
        <v>0</v>
      </c>
      <c r="E1919" s="80">
        <v>48669</v>
      </c>
      <c r="H1919">
        <f>Profiling!$U$24</f>
        <v>1</v>
      </c>
      <c r="J1919">
        <v>0</v>
      </c>
      <c r="K1919" t="s">
        <v>2216</v>
      </c>
    </row>
    <row r="1920" spans="1:11" x14ac:dyDescent="0.2">
      <c r="A1920" t="s">
        <v>1363</v>
      </c>
      <c r="B1920" t="s">
        <v>541</v>
      </c>
      <c r="D1920">
        <v>0</v>
      </c>
      <c r="E1920" s="80">
        <v>49034</v>
      </c>
      <c r="H1920">
        <f>Profiling!$V$24</f>
        <v>1</v>
      </c>
      <c r="J1920">
        <v>0</v>
      </c>
      <c r="K1920" t="s">
        <v>2216</v>
      </c>
    </row>
    <row r="1921" spans="1:11" x14ac:dyDescent="0.2">
      <c r="A1921" t="s">
        <v>1363</v>
      </c>
      <c r="B1921" t="s">
        <v>541</v>
      </c>
      <c r="D1921">
        <v>0</v>
      </c>
      <c r="E1921" s="80">
        <v>49399</v>
      </c>
      <c r="H1921">
        <f>Profiling!$W$24</f>
        <v>1</v>
      </c>
      <c r="J1921">
        <v>0</v>
      </c>
      <c r="K1921" t="s">
        <v>2216</v>
      </c>
    </row>
    <row r="1922" spans="1:11" x14ac:dyDescent="0.2">
      <c r="A1922" t="s">
        <v>1363</v>
      </c>
      <c r="B1922" t="s">
        <v>1089</v>
      </c>
      <c r="D1922">
        <v>0</v>
      </c>
      <c r="E1922" s="80">
        <v>44651</v>
      </c>
      <c r="H1922">
        <f>Profiling!$J$25</f>
        <v>0</v>
      </c>
      <c r="J1922">
        <v>0</v>
      </c>
      <c r="K1922" t="s">
        <v>2216</v>
      </c>
    </row>
    <row r="1923" spans="1:11" x14ac:dyDescent="0.2">
      <c r="A1923" t="s">
        <v>1363</v>
      </c>
      <c r="B1923" t="s">
        <v>1089</v>
      </c>
      <c r="D1923">
        <v>0</v>
      </c>
      <c r="E1923" s="80">
        <v>45016</v>
      </c>
      <c r="H1923">
        <f>Profiling!$K$25</f>
        <v>0</v>
      </c>
      <c r="J1923">
        <v>0</v>
      </c>
      <c r="K1923" t="s">
        <v>2216</v>
      </c>
    </row>
    <row r="1924" spans="1:11" x14ac:dyDescent="0.2">
      <c r="A1924" t="s">
        <v>1363</v>
      </c>
      <c r="B1924" t="s">
        <v>1089</v>
      </c>
      <c r="D1924">
        <v>0</v>
      </c>
      <c r="E1924" s="80">
        <v>45382</v>
      </c>
      <c r="H1924">
        <f>Profiling!$L$25</f>
        <v>0</v>
      </c>
      <c r="J1924">
        <v>0</v>
      </c>
      <c r="K1924" t="s">
        <v>2216</v>
      </c>
    </row>
    <row r="1925" spans="1:11" x14ac:dyDescent="0.2">
      <c r="A1925" t="s">
        <v>1363</v>
      </c>
      <c r="B1925" t="s">
        <v>1089</v>
      </c>
      <c r="D1925">
        <v>0</v>
      </c>
      <c r="E1925" s="80">
        <v>45747</v>
      </c>
      <c r="H1925">
        <f>Profiling!$M$25</f>
        <v>0</v>
      </c>
      <c r="J1925">
        <v>0</v>
      </c>
      <c r="K1925" t="s">
        <v>2216</v>
      </c>
    </row>
    <row r="1926" spans="1:11" x14ac:dyDescent="0.2">
      <c r="A1926" t="s">
        <v>1363</v>
      </c>
      <c r="B1926" t="s">
        <v>1089</v>
      </c>
      <c r="D1926">
        <v>0</v>
      </c>
      <c r="E1926" s="80">
        <v>46112</v>
      </c>
      <c r="H1926">
        <f>Profiling!$N$25</f>
        <v>0</v>
      </c>
      <c r="J1926">
        <v>0</v>
      </c>
      <c r="K1926" t="s">
        <v>2216</v>
      </c>
    </row>
    <row r="1927" spans="1:11" x14ac:dyDescent="0.2">
      <c r="A1927" t="s">
        <v>1363</v>
      </c>
      <c r="B1927" t="s">
        <v>1089</v>
      </c>
      <c r="D1927">
        <v>0</v>
      </c>
      <c r="E1927" s="80">
        <v>46477</v>
      </c>
      <c r="H1927">
        <f>Profiling!$O$25</f>
        <v>0</v>
      </c>
      <c r="J1927">
        <v>0</v>
      </c>
      <c r="K1927" t="s">
        <v>2216</v>
      </c>
    </row>
    <row r="1928" spans="1:11" x14ac:dyDescent="0.2">
      <c r="A1928" t="s">
        <v>1363</v>
      </c>
      <c r="B1928" t="s">
        <v>1089</v>
      </c>
      <c r="D1928">
        <v>0</v>
      </c>
      <c r="E1928" s="80">
        <v>46843</v>
      </c>
      <c r="H1928">
        <f>Profiling!$P$25</f>
        <v>0</v>
      </c>
      <c r="J1928">
        <v>0</v>
      </c>
      <c r="K1928" t="s">
        <v>2216</v>
      </c>
    </row>
    <row r="1929" spans="1:11" x14ac:dyDescent="0.2">
      <c r="A1929" t="s">
        <v>1363</v>
      </c>
      <c r="B1929" t="s">
        <v>1089</v>
      </c>
      <c r="D1929">
        <v>0</v>
      </c>
      <c r="E1929" s="80">
        <v>47208</v>
      </c>
      <c r="H1929">
        <f>Profiling!$Q$25</f>
        <v>0</v>
      </c>
      <c r="J1929">
        <v>0</v>
      </c>
      <c r="K1929" t="s">
        <v>2216</v>
      </c>
    </row>
    <row r="1930" spans="1:11" x14ac:dyDescent="0.2">
      <c r="A1930" t="s">
        <v>1363</v>
      </c>
      <c r="B1930" t="s">
        <v>1089</v>
      </c>
      <c r="D1930">
        <v>0</v>
      </c>
      <c r="E1930" s="80">
        <v>47573</v>
      </c>
      <c r="H1930">
        <f>Profiling!$R$25</f>
        <v>0</v>
      </c>
      <c r="J1930">
        <v>0</v>
      </c>
      <c r="K1930" t="s">
        <v>2216</v>
      </c>
    </row>
    <row r="1931" spans="1:11" x14ac:dyDescent="0.2">
      <c r="A1931" t="s">
        <v>1363</v>
      </c>
      <c r="B1931" t="s">
        <v>1089</v>
      </c>
      <c r="D1931">
        <v>0</v>
      </c>
      <c r="E1931" s="80">
        <v>47938</v>
      </c>
      <c r="H1931">
        <f>Profiling!$S$25</f>
        <v>0</v>
      </c>
      <c r="J1931">
        <v>0</v>
      </c>
      <c r="K1931" t="s">
        <v>2216</v>
      </c>
    </row>
    <row r="1932" spans="1:11" x14ac:dyDescent="0.2">
      <c r="A1932" t="s">
        <v>1363</v>
      </c>
      <c r="B1932" t="s">
        <v>1089</v>
      </c>
      <c r="D1932">
        <v>0</v>
      </c>
      <c r="E1932" s="80">
        <v>48304</v>
      </c>
      <c r="H1932">
        <f>Profiling!$T$25</f>
        <v>1</v>
      </c>
      <c r="J1932">
        <v>0</v>
      </c>
      <c r="K1932" t="s">
        <v>2216</v>
      </c>
    </row>
    <row r="1933" spans="1:11" x14ac:dyDescent="0.2">
      <c r="A1933" t="s">
        <v>1363</v>
      </c>
      <c r="B1933" t="s">
        <v>1089</v>
      </c>
      <c r="D1933">
        <v>0</v>
      </c>
      <c r="E1933" s="80">
        <v>48669</v>
      </c>
      <c r="H1933">
        <f>Profiling!$U$25</f>
        <v>1</v>
      </c>
      <c r="J1933">
        <v>0</v>
      </c>
      <c r="K1933" t="s">
        <v>2216</v>
      </c>
    </row>
    <row r="1934" spans="1:11" x14ac:dyDescent="0.2">
      <c r="A1934" t="s">
        <v>1363</v>
      </c>
      <c r="B1934" t="s">
        <v>1089</v>
      </c>
      <c r="D1934">
        <v>0</v>
      </c>
      <c r="E1934" s="80">
        <v>49034</v>
      </c>
      <c r="H1934">
        <f>Profiling!$V$25</f>
        <v>1</v>
      </c>
      <c r="J1934">
        <v>0</v>
      </c>
      <c r="K1934" t="s">
        <v>2216</v>
      </c>
    </row>
    <row r="1935" spans="1:11" x14ac:dyDescent="0.2">
      <c r="A1935" t="s">
        <v>1363</v>
      </c>
      <c r="B1935" t="s">
        <v>1089</v>
      </c>
      <c r="D1935">
        <v>0</v>
      </c>
      <c r="E1935" s="80">
        <v>49399</v>
      </c>
      <c r="H1935">
        <f>Profiling!$W$25</f>
        <v>1</v>
      </c>
      <c r="J1935">
        <v>0</v>
      </c>
      <c r="K1935" t="s">
        <v>2216</v>
      </c>
    </row>
    <row r="1936" spans="1:11" x14ac:dyDescent="0.2">
      <c r="A1936" t="s">
        <v>1363</v>
      </c>
      <c r="B1936" t="s">
        <v>1152</v>
      </c>
      <c r="D1936">
        <v>0</v>
      </c>
      <c r="E1936" s="80">
        <v>44651</v>
      </c>
      <c r="H1936">
        <f>Profiling!$J$26</f>
        <v>0</v>
      </c>
      <c r="J1936">
        <v>0</v>
      </c>
      <c r="K1936" t="s">
        <v>2216</v>
      </c>
    </row>
    <row r="1937" spans="1:11" x14ac:dyDescent="0.2">
      <c r="A1937" t="s">
        <v>1363</v>
      </c>
      <c r="B1937" t="s">
        <v>1152</v>
      </c>
      <c r="D1937">
        <v>0</v>
      </c>
      <c r="E1937" s="80">
        <v>45016</v>
      </c>
      <c r="H1937">
        <f>Profiling!$K$26</f>
        <v>0</v>
      </c>
      <c r="J1937">
        <v>0</v>
      </c>
      <c r="K1937" t="s">
        <v>2216</v>
      </c>
    </row>
    <row r="1938" spans="1:11" x14ac:dyDescent="0.2">
      <c r="A1938" t="s">
        <v>1363</v>
      </c>
      <c r="B1938" t="s">
        <v>1152</v>
      </c>
      <c r="D1938">
        <v>0</v>
      </c>
      <c r="E1938" s="80">
        <v>45382</v>
      </c>
      <c r="H1938">
        <f>Profiling!$L$26</f>
        <v>0</v>
      </c>
      <c r="J1938">
        <v>0</v>
      </c>
      <c r="K1938" t="s">
        <v>2216</v>
      </c>
    </row>
    <row r="1939" spans="1:11" x14ac:dyDescent="0.2">
      <c r="A1939" t="s">
        <v>1363</v>
      </c>
      <c r="B1939" t="s">
        <v>1152</v>
      </c>
      <c r="D1939">
        <v>0</v>
      </c>
      <c r="E1939" s="80">
        <v>45747</v>
      </c>
      <c r="H1939">
        <f>Profiling!$M$26</f>
        <v>0</v>
      </c>
      <c r="J1939">
        <v>0</v>
      </c>
      <c r="K1939" t="s">
        <v>2216</v>
      </c>
    </row>
    <row r="1940" spans="1:11" x14ac:dyDescent="0.2">
      <c r="A1940" t="s">
        <v>1363</v>
      </c>
      <c r="B1940" t="s">
        <v>1152</v>
      </c>
      <c r="D1940">
        <v>0</v>
      </c>
      <c r="E1940" s="80">
        <v>46112</v>
      </c>
      <c r="H1940">
        <f>Profiling!$N$26</f>
        <v>0</v>
      </c>
      <c r="J1940">
        <v>0</v>
      </c>
      <c r="K1940" t="s">
        <v>2216</v>
      </c>
    </row>
    <row r="1941" spans="1:11" x14ac:dyDescent="0.2">
      <c r="A1941" t="s">
        <v>1363</v>
      </c>
      <c r="B1941" t="s">
        <v>1152</v>
      </c>
      <c r="D1941">
        <v>0</v>
      </c>
      <c r="E1941" s="80">
        <v>46477</v>
      </c>
      <c r="H1941">
        <f>Profiling!$O$26</f>
        <v>0</v>
      </c>
      <c r="J1941">
        <v>0</v>
      </c>
      <c r="K1941" t="s">
        <v>2216</v>
      </c>
    </row>
    <row r="1942" spans="1:11" x14ac:dyDescent="0.2">
      <c r="A1942" t="s">
        <v>1363</v>
      </c>
      <c r="B1942" t="s">
        <v>1152</v>
      </c>
      <c r="D1942">
        <v>0</v>
      </c>
      <c r="E1942" s="80">
        <v>46843</v>
      </c>
      <c r="H1942">
        <f>Profiling!$P$26</f>
        <v>0</v>
      </c>
      <c r="J1942">
        <v>0</v>
      </c>
      <c r="K1942" t="s">
        <v>2216</v>
      </c>
    </row>
    <row r="1943" spans="1:11" x14ac:dyDescent="0.2">
      <c r="A1943" t="s">
        <v>1363</v>
      </c>
      <c r="B1943" t="s">
        <v>1152</v>
      </c>
      <c r="D1943">
        <v>0</v>
      </c>
      <c r="E1943" s="80">
        <v>47208</v>
      </c>
      <c r="H1943">
        <f>Profiling!$Q$26</f>
        <v>0</v>
      </c>
      <c r="J1943">
        <v>0</v>
      </c>
      <c r="K1943" t="s">
        <v>2216</v>
      </c>
    </row>
    <row r="1944" spans="1:11" x14ac:dyDescent="0.2">
      <c r="A1944" t="s">
        <v>1363</v>
      </c>
      <c r="B1944" t="s">
        <v>1152</v>
      </c>
      <c r="D1944">
        <v>0</v>
      </c>
      <c r="E1944" s="80">
        <v>47573</v>
      </c>
      <c r="H1944">
        <f>Profiling!$R$26</f>
        <v>0</v>
      </c>
      <c r="J1944">
        <v>0</v>
      </c>
      <c r="K1944" t="s">
        <v>2216</v>
      </c>
    </row>
    <row r="1945" spans="1:11" x14ac:dyDescent="0.2">
      <c r="A1945" t="s">
        <v>1363</v>
      </c>
      <c r="B1945" t="s">
        <v>1152</v>
      </c>
      <c r="D1945">
        <v>0</v>
      </c>
      <c r="E1945" s="80">
        <v>47938</v>
      </c>
      <c r="H1945">
        <f>Profiling!$S$26</f>
        <v>0</v>
      </c>
      <c r="J1945">
        <v>0</v>
      </c>
      <c r="K1945" t="s">
        <v>2216</v>
      </c>
    </row>
    <row r="1946" spans="1:11" x14ac:dyDescent="0.2">
      <c r="A1946" t="s">
        <v>1363</v>
      </c>
      <c r="B1946" t="s">
        <v>1152</v>
      </c>
      <c r="D1946">
        <v>0</v>
      </c>
      <c r="E1946" s="80">
        <v>48304</v>
      </c>
      <c r="H1946">
        <f>Profiling!$T$26</f>
        <v>1</v>
      </c>
      <c r="J1946">
        <v>0</v>
      </c>
      <c r="K1946" t="s">
        <v>2216</v>
      </c>
    </row>
    <row r="1947" spans="1:11" x14ac:dyDescent="0.2">
      <c r="A1947" t="s">
        <v>1363</v>
      </c>
      <c r="B1947" t="s">
        <v>1152</v>
      </c>
      <c r="D1947">
        <v>0</v>
      </c>
      <c r="E1947" s="80">
        <v>48669</v>
      </c>
      <c r="H1947">
        <f>Profiling!$U$26</f>
        <v>1</v>
      </c>
      <c r="J1947">
        <v>0</v>
      </c>
      <c r="K1947" t="s">
        <v>2216</v>
      </c>
    </row>
    <row r="1948" spans="1:11" x14ac:dyDescent="0.2">
      <c r="A1948" t="s">
        <v>1363</v>
      </c>
      <c r="B1948" t="s">
        <v>1152</v>
      </c>
      <c r="D1948">
        <v>0</v>
      </c>
      <c r="E1948" s="80">
        <v>49034</v>
      </c>
      <c r="H1948">
        <f>Profiling!$V$26</f>
        <v>1</v>
      </c>
      <c r="J1948">
        <v>0</v>
      </c>
      <c r="K1948" t="s">
        <v>2216</v>
      </c>
    </row>
    <row r="1949" spans="1:11" x14ac:dyDescent="0.2">
      <c r="A1949" t="s">
        <v>1363</v>
      </c>
      <c r="B1949" t="s">
        <v>1152</v>
      </c>
      <c r="D1949">
        <v>0</v>
      </c>
      <c r="E1949" s="80">
        <v>49399</v>
      </c>
      <c r="H1949">
        <f>Profiling!$W$26</f>
        <v>1</v>
      </c>
      <c r="J1949">
        <v>0</v>
      </c>
      <c r="K1949" t="s">
        <v>2216</v>
      </c>
    </row>
    <row r="1950" spans="1:11" x14ac:dyDescent="0.2">
      <c r="A1950" t="s">
        <v>1363</v>
      </c>
      <c r="B1950" t="s">
        <v>2124</v>
      </c>
      <c r="D1950">
        <v>0</v>
      </c>
      <c r="E1950" s="80">
        <v>44651</v>
      </c>
      <c r="H1950">
        <f>Profiling!$J$27</f>
        <v>0</v>
      </c>
      <c r="J1950">
        <v>0</v>
      </c>
      <c r="K1950" t="s">
        <v>2216</v>
      </c>
    </row>
    <row r="1951" spans="1:11" x14ac:dyDescent="0.2">
      <c r="A1951" t="s">
        <v>1363</v>
      </c>
      <c r="B1951" t="s">
        <v>2124</v>
      </c>
      <c r="D1951">
        <v>0</v>
      </c>
      <c r="E1951" s="80">
        <v>45016</v>
      </c>
      <c r="H1951">
        <f>Profiling!$K$27</f>
        <v>0</v>
      </c>
      <c r="J1951">
        <v>0</v>
      </c>
      <c r="K1951" t="s">
        <v>2216</v>
      </c>
    </row>
    <row r="1952" spans="1:11" x14ac:dyDescent="0.2">
      <c r="A1952" t="s">
        <v>1363</v>
      </c>
      <c r="B1952" t="s">
        <v>2124</v>
      </c>
      <c r="D1952">
        <v>0</v>
      </c>
      <c r="E1952" s="80">
        <v>45382</v>
      </c>
      <c r="H1952">
        <f>Profiling!$L$27</f>
        <v>0</v>
      </c>
      <c r="J1952">
        <v>0</v>
      </c>
      <c r="K1952" t="s">
        <v>2216</v>
      </c>
    </row>
    <row r="1953" spans="1:11" x14ac:dyDescent="0.2">
      <c r="A1953" t="s">
        <v>1363</v>
      </c>
      <c r="B1953" t="s">
        <v>2124</v>
      </c>
      <c r="D1953">
        <v>0</v>
      </c>
      <c r="E1953" s="80">
        <v>45747</v>
      </c>
      <c r="H1953">
        <f>Profiling!$M$27</f>
        <v>0</v>
      </c>
      <c r="J1953">
        <v>0</v>
      </c>
      <c r="K1953" t="s">
        <v>2216</v>
      </c>
    </row>
    <row r="1954" spans="1:11" x14ac:dyDescent="0.2">
      <c r="A1954" t="s">
        <v>1363</v>
      </c>
      <c r="B1954" t="s">
        <v>2124</v>
      </c>
      <c r="D1954">
        <v>0</v>
      </c>
      <c r="E1954" s="80">
        <v>46112</v>
      </c>
      <c r="H1954">
        <f>Profiling!$N$27</f>
        <v>0</v>
      </c>
      <c r="J1954">
        <v>0</v>
      </c>
      <c r="K1954" t="s">
        <v>2216</v>
      </c>
    </row>
    <row r="1955" spans="1:11" x14ac:dyDescent="0.2">
      <c r="A1955" t="s">
        <v>1363</v>
      </c>
      <c r="B1955" t="s">
        <v>2124</v>
      </c>
      <c r="D1955">
        <v>0</v>
      </c>
      <c r="E1955" s="80">
        <v>46477</v>
      </c>
      <c r="H1955">
        <f>Profiling!$O$27</f>
        <v>0</v>
      </c>
      <c r="J1955">
        <v>0</v>
      </c>
      <c r="K1955" t="s">
        <v>2216</v>
      </c>
    </row>
    <row r="1956" spans="1:11" x14ac:dyDescent="0.2">
      <c r="A1956" t="s">
        <v>1363</v>
      </c>
      <c r="B1956" t="s">
        <v>2124</v>
      </c>
      <c r="D1956">
        <v>0</v>
      </c>
      <c r="E1956" s="80">
        <v>46843</v>
      </c>
      <c r="H1956">
        <f>Profiling!$P$27</f>
        <v>0</v>
      </c>
      <c r="J1956">
        <v>0</v>
      </c>
      <c r="K1956" t="s">
        <v>2216</v>
      </c>
    </row>
    <row r="1957" spans="1:11" x14ac:dyDescent="0.2">
      <c r="A1957" t="s">
        <v>1363</v>
      </c>
      <c r="B1957" t="s">
        <v>2124</v>
      </c>
      <c r="D1957">
        <v>0</v>
      </c>
      <c r="E1957" s="80">
        <v>47208</v>
      </c>
      <c r="H1957">
        <f>Profiling!$Q$27</f>
        <v>0</v>
      </c>
      <c r="J1957">
        <v>0</v>
      </c>
      <c r="K1957" t="s">
        <v>2216</v>
      </c>
    </row>
    <row r="1958" spans="1:11" x14ac:dyDescent="0.2">
      <c r="A1958" t="s">
        <v>1363</v>
      </c>
      <c r="B1958" t="s">
        <v>2124</v>
      </c>
      <c r="D1958">
        <v>0</v>
      </c>
      <c r="E1958" s="80">
        <v>47573</v>
      </c>
      <c r="H1958">
        <f>Profiling!$R$27</f>
        <v>0</v>
      </c>
      <c r="J1958">
        <v>0</v>
      </c>
      <c r="K1958" t="s">
        <v>2216</v>
      </c>
    </row>
    <row r="1959" spans="1:11" x14ac:dyDescent="0.2">
      <c r="A1959" t="s">
        <v>1363</v>
      </c>
      <c r="B1959" t="s">
        <v>2124</v>
      </c>
      <c r="D1959">
        <v>0</v>
      </c>
      <c r="E1959" s="80">
        <v>47938</v>
      </c>
      <c r="H1959">
        <f>Profiling!$S$27</f>
        <v>0</v>
      </c>
      <c r="J1959">
        <v>0</v>
      </c>
      <c r="K1959" t="s">
        <v>2216</v>
      </c>
    </row>
    <row r="1960" spans="1:11" x14ac:dyDescent="0.2">
      <c r="A1960" t="s">
        <v>1363</v>
      </c>
      <c r="B1960" t="s">
        <v>2124</v>
      </c>
      <c r="D1960">
        <v>0</v>
      </c>
      <c r="E1960" s="80">
        <v>48304</v>
      </c>
      <c r="H1960">
        <f>Profiling!$T$27</f>
        <v>1</v>
      </c>
      <c r="J1960">
        <v>0</v>
      </c>
      <c r="K1960" t="s">
        <v>2216</v>
      </c>
    </row>
    <row r="1961" spans="1:11" x14ac:dyDescent="0.2">
      <c r="A1961" t="s">
        <v>1363</v>
      </c>
      <c r="B1961" t="s">
        <v>2124</v>
      </c>
      <c r="D1961">
        <v>0</v>
      </c>
      <c r="E1961" s="80">
        <v>48669</v>
      </c>
      <c r="H1961">
        <f>Profiling!$U$27</f>
        <v>1</v>
      </c>
      <c r="J1961">
        <v>0</v>
      </c>
      <c r="K1961" t="s">
        <v>2216</v>
      </c>
    </row>
    <row r="1962" spans="1:11" x14ac:dyDescent="0.2">
      <c r="A1962" t="s">
        <v>1363</v>
      </c>
      <c r="B1962" t="s">
        <v>2124</v>
      </c>
      <c r="D1962">
        <v>0</v>
      </c>
      <c r="E1962" s="80">
        <v>49034</v>
      </c>
      <c r="H1962">
        <f>Profiling!$V$27</f>
        <v>1</v>
      </c>
      <c r="J1962">
        <v>0</v>
      </c>
      <c r="K1962" t="s">
        <v>2216</v>
      </c>
    </row>
    <row r="1963" spans="1:11" x14ac:dyDescent="0.2">
      <c r="A1963" t="s">
        <v>1363</v>
      </c>
      <c r="B1963" t="s">
        <v>2124</v>
      </c>
      <c r="D1963">
        <v>0</v>
      </c>
      <c r="E1963" s="80">
        <v>49399</v>
      </c>
      <c r="H1963">
        <f>Profiling!$W$27</f>
        <v>1</v>
      </c>
      <c r="J1963">
        <v>0</v>
      </c>
      <c r="K1963" t="s">
        <v>2216</v>
      </c>
    </row>
    <row r="1964" spans="1:11" x14ac:dyDescent="0.2">
      <c r="A1964" t="s">
        <v>1363</v>
      </c>
      <c r="B1964" t="s">
        <v>364</v>
      </c>
      <c r="D1964">
        <v>0</v>
      </c>
      <c r="E1964" s="80">
        <v>44651</v>
      </c>
      <c r="H1964">
        <f>Profiling!$J$28</f>
        <v>0</v>
      </c>
      <c r="J1964">
        <v>0</v>
      </c>
      <c r="K1964" t="s">
        <v>2216</v>
      </c>
    </row>
    <row r="1965" spans="1:11" x14ac:dyDescent="0.2">
      <c r="A1965" t="s">
        <v>1363</v>
      </c>
      <c r="B1965" t="s">
        <v>364</v>
      </c>
      <c r="D1965">
        <v>0</v>
      </c>
      <c r="E1965" s="80">
        <v>45016</v>
      </c>
      <c r="H1965">
        <f>Profiling!$K$28</f>
        <v>0</v>
      </c>
      <c r="J1965">
        <v>0</v>
      </c>
      <c r="K1965" t="s">
        <v>2216</v>
      </c>
    </row>
    <row r="1966" spans="1:11" x14ac:dyDescent="0.2">
      <c r="A1966" t="s">
        <v>1363</v>
      </c>
      <c r="B1966" t="s">
        <v>364</v>
      </c>
      <c r="D1966">
        <v>0</v>
      </c>
      <c r="E1966" s="80">
        <v>45382</v>
      </c>
      <c r="H1966">
        <f>Profiling!$L$28</f>
        <v>0</v>
      </c>
      <c r="J1966">
        <v>0</v>
      </c>
      <c r="K1966" t="s">
        <v>2216</v>
      </c>
    </row>
    <row r="1967" spans="1:11" x14ac:dyDescent="0.2">
      <c r="A1967" t="s">
        <v>1363</v>
      </c>
      <c r="B1967" t="s">
        <v>364</v>
      </c>
      <c r="D1967">
        <v>0</v>
      </c>
      <c r="E1967" s="80">
        <v>45747</v>
      </c>
      <c r="H1967">
        <f>Profiling!$M$28</f>
        <v>0</v>
      </c>
      <c r="J1967">
        <v>0</v>
      </c>
      <c r="K1967" t="s">
        <v>2216</v>
      </c>
    </row>
    <row r="1968" spans="1:11" x14ac:dyDescent="0.2">
      <c r="A1968" t="s">
        <v>1363</v>
      </c>
      <c r="B1968" t="s">
        <v>364</v>
      </c>
      <c r="D1968">
        <v>0</v>
      </c>
      <c r="E1968" s="80">
        <v>46112</v>
      </c>
      <c r="H1968">
        <f>Profiling!$N$28</f>
        <v>0</v>
      </c>
      <c r="J1968">
        <v>0</v>
      </c>
      <c r="K1968" t="s">
        <v>2216</v>
      </c>
    </row>
    <row r="1969" spans="1:11" x14ac:dyDescent="0.2">
      <c r="A1969" t="s">
        <v>1363</v>
      </c>
      <c r="B1969" t="s">
        <v>364</v>
      </c>
      <c r="D1969">
        <v>0</v>
      </c>
      <c r="E1969" s="80">
        <v>46477</v>
      </c>
      <c r="H1969">
        <f>Profiling!$O$28</f>
        <v>0</v>
      </c>
      <c r="J1969">
        <v>0</v>
      </c>
      <c r="K1969" t="s">
        <v>2216</v>
      </c>
    </row>
    <row r="1970" spans="1:11" x14ac:dyDescent="0.2">
      <c r="A1970" t="s">
        <v>1363</v>
      </c>
      <c r="B1970" t="s">
        <v>364</v>
      </c>
      <c r="D1970">
        <v>0</v>
      </c>
      <c r="E1970" s="80">
        <v>46843</v>
      </c>
      <c r="H1970">
        <f>Profiling!$P$28</f>
        <v>0</v>
      </c>
      <c r="J1970">
        <v>0</v>
      </c>
      <c r="K1970" t="s">
        <v>2216</v>
      </c>
    </row>
    <row r="1971" spans="1:11" x14ac:dyDescent="0.2">
      <c r="A1971" t="s">
        <v>1363</v>
      </c>
      <c r="B1971" t="s">
        <v>364</v>
      </c>
      <c r="D1971">
        <v>0</v>
      </c>
      <c r="E1971" s="80">
        <v>47208</v>
      </c>
      <c r="H1971">
        <f>Profiling!$Q$28</f>
        <v>0</v>
      </c>
      <c r="J1971">
        <v>0</v>
      </c>
      <c r="K1971" t="s">
        <v>2216</v>
      </c>
    </row>
    <row r="1972" spans="1:11" x14ac:dyDescent="0.2">
      <c r="A1972" t="s">
        <v>1363</v>
      </c>
      <c r="B1972" t="s">
        <v>364</v>
      </c>
      <c r="D1972">
        <v>0</v>
      </c>
      <c r="E1972" s="80">
        <v>47573</v>
      </c>
      <c r="H1972">
        <f>Profiling!$R$28</f>
        <v>0</v>
      </c>
      <c r="J1972">
        <v>0</v>
      </c>
      <c r="K1972" t="s">
        <v>2216</v>
      </c>
    </row>
    <row r="1973" spans="1:11" x14ac:dyDescent="0.2">
      <c r="A1973" t="s">
        <v>1363</v>
      </c>
      <c r="B1973" t="s">
        <v>364</v>
      </c>
      <c r="D1973">
        <v>0</v>
      </c>
      <c r="E1973" s="80">
        <v>47938</v>
      </c>
      <c r="H1973">
        <f>Profiling!$S$28</f>
        <v>0</v>
      </c>
      <c r="J1973">
        <v>0</v>
      </c>
      <c r="K1973" t="s">
        <v>2216</v>
      </c>
    </row>
    <row r="1974" spans="1:11" x14ac:dyDescent="0.2">
      <c r="A1974" t="s">
        <v>1363</v>
      </c>
      <c r="B1974" t="s">
        <v>364</v>
      </c>
      <c r="D1974">
        <v>0</v>
      </c>
      <c r="E1974" s="80">
        <v>48304</v>
      </c>
      <c r="H1974">
        <f>Profiling!$T$28</f>
        <v>1</v>
      </c>
      <c r="J1974">
        <v>0</v>
      </c>
      <c r="K1974" t="s">
        <v>2216</v>
      </c>
    </row>
    <row r="1975" spans="1:11" x14ac:dyDescent="0.2">
      <c r="A1975" t="s">
        <v>1363</v>
      </c>
      <c r="B1975" t="s">
        <v>364</v>
      </c>
      <c r="D1975">
        <v>0</v>
      </c>
      <c r="E1975" s="80">
        <v>48669</v>
      </c>
      <c r="H1975">
        <f>Profiling!$U$28</f>
        <v>1</v>
      </c>
      <c r="J1975">
        <v>0</v>
      </c>
      <c r="K1975" t="s">
        <v>2216</v>
      </c>
    </row>
    <row r="1976" spans="1:11" x14ac:dyDescent="0.2">
      <c r="A1976" t="s">
        <v>1363</v>
      </c>
      <c r="B1976" t="s">
        <v>364</v>
      </c>
      <c r="D1976">
        <v>0</v>
      </c>
      <c r="E1976" s="80">
        <v>49034</v>
      </c>
      <c r="H1976">
        <f>Profiling!$V$28</f>
        <v>1</v>
      </c>
      <c r="J1976">
        <v>0</v>
      </c>
      <c r="K1976" t="s">
        <v>2216</v>
      </c>
    </row>
    <row r="1977" spans="1:11" x14ac:dyDescent="0.2">
      <c r="A1977" t="s">
        <v>1363</v>
      </c>
      <c r="B1977" t="s">
        <v>364</v>
      </c>
      <c r="D1977">
        <v>0</v>
      </c>
      <c r="E1977" s="80">
        <v>49399</v>
      </c>
      <c r="H1977">
        <f>Profiling!$W$28</f>
        <v>1</v>
      </c>
      <c r="J1977">
        <v>0</v>
      </c>
      <c r="K1977" t="s">
        <v>2216</v>
      </c>
    </row>
    <row r="1978" spans="1:11" x14ac:dyDescent="0.2">
      <c r="A1978" t="s">
        <v>1363</v>
      </c>
      <c r="B1978" t="s">
        <v>365</v>
      </c>
      <c r="D1978">
        <v>0</v>
      </c>
      <c r="E1978" s="80">
        <v>44651</v>
      </c>
      <c r="H1978">
        <f>Profiling!$J$29</f>
        <v>0</v>
      </c>
      <c r="J1978">
        <v>0</v>
      </c>
      <c r="K1978" t="s">
        <v>2216</v>
      </c>
    </row>
    <row r="1979" spans="1:11" x14ac:dyDescent="0.2">
      <c r="A1979" t="s">
        <v>1363</v>
      </c>
      <c r="B1979" t="s">
        <v>365</v>
      </c>
      <c r="D1979">
        <v>0</v>
      </c>
      <c r="E1979" s="80">
        <v>45016</v>
      </c>
      <c r="H1979">
        <f>Profiling!$K$29</f>
        <v>0</v>
      </c>
      <c r="J1979">
        <v>0</v>
      </c>
      <c r="K1979" t="s">
        <v>2216</v>
      </c>
    </row>
    <row r="1980" spans="1:11" x14ac:dyDescent="0.2">
      <c r="A1980" t="s">
        <v>1363</v>
      </c>
      <c r="B1980" t="s">
        <v>365</v>
      </c>
      <c r="D1980">
        <v>0</v>
      </c>
      <c r="E1980" s="80">
        <v>45382</v>
      </c>
      <c r="H1980">
        <f>Profiling!$L$29</f>
        <v>0</v>
      </c>
      <c r="J1980">
        <v>0</v>
      </c>
      <c r="K1980" t="s">
        <v>2216</v>
      </c>
    </row>
    <row r="1981" spans="1:11" x14ac:dyDescent="0.2">
      <c r="A1981" t="s">
        <v>1363</v>
      </c>
      <c r="B1981" t="s">
        <v>365</v>
      </c>
      <c r="D1981">
        <v>0</v>
      </c>
      <c r="E1981" s="80">
        <v>45747</v>
      </c>
      <c r="H1981">
        <f>Profiling!$M$29</f>
        <v>0</v>
      </c>
      <c r="J1981">
        <v>0</v>
      </c>
      <c r="K1981" t="s">
        <v>2216</v>
      </c>
    </row>
    <row r="1982" spans="1:11" x14ac:dyDescent="0.2">
      <c r="A1982" t="s">
        <v>1363</v>
      </c>
      <c r="B1982" t="s">
        <v>365</v>
      </c>
      <c r="D1982">
        <v>0</v>
      </c>
      <c r="E1982" s="80">
        <v>46112</v>
      </c>
      <c r="H1982">
        <f>Profiling!$N$29</f>
        <v>0</v>
      </c>
      <c r="J1982">
        <v>0</v>
      </c>
      <c r="K1982" t="s">
        <v>2216</v>
      </c>
    </row>
    <row r="1983" spans="1:11" x14ac:dyDescent="0.2">
      <c r="A1983" t="s">
        <v>1363</v>
      </c>
      <c r="B1983" t="s">
        <v>365</v>
      </c>
      <c r="D1983">
        <v>0</v>
      </c>
      <c r="E1983" s="80">
        <v>46477</v>
      </c>
      <c r="H1983">
        <f>Profiling!$O$29</f>
        <v>0</v>
      </c>
      <c r="J1983">
        <v>0</v>
      </c>
      <c r="K1983" t="s">
        <v>2216</v>
      </c>
    </row>
    <row r="1984" spans="1:11" x14ac:dyDescent="0.2">
      <c r="A1984" t="s">
        <v>1363</v>
      </c>
      <c r="B1984" t="s">
        <v>365</v>
      </c>
      <c r="D1984">
        <v>0</v>
      </c>
      <c r="E1984" s="80">
        <v>46843</v>
      </c>
      <c r="H1984">
        <f>Profiling!$P$29</f>
        <v>0</v>
      </c>
      <c r="J1984">
        <v>0</v>
      </c>
      <c r="K1984" t="s">
        <v>2216</v>
      </c>
    </row>
    <row r="1985" spans="1:11" x14ac:dyDescent="0.2">
      <c r="A1985" t="s">
        <v>1363</v>
      </c>
      <c r="B1985" t="s">
        <v>365</v>
      </c>
      <c r="D1985">
        <v>0</v>
      </c>
      <c r="E1985" s="80">
        <v>47208</v>
      </c>
      <c r="H1985">
        <f>Profiling!$Q$29</f>
        <v>0</v>
      </c>
      <c r="J1985">
        <v>0</v>
      </c>
      <c r="K1985" t="s">
        <v>2216</v>
      </c>
    </row>
    <row r="1986" spans="1:11" x14ac:dyDescent="0.2">
      <c r="A1986" t="s">
        <v>1363</v>
      </c>
      <c r="B1986" t="s">
        <v>365</v>
      </c>
      <c r="D1986">
        <v>0</v>
      </c>
      <c r="E1986" s="80">
        <v>47573</v>
      </c>
      <c r="H1986">
        <f>Profiling!$R$29</f>
        <v>0</v>
      </c>
      <c r="J1986">
        <v>0</v>
      </c>
      <c r="K1986" t="s">
        <v>2216</v>
      </c>
    </row>
    <row r="1987" spans="1:11" x14ac:dyDescent="0.2">
      <c r="A1987" t="s">
        <v>1363</v>
      </c>
      <c r="B1987" t="s">
        <v>365</v>
      </c>
      <c r="D1987">
        <v>0</v>
      </c>
      <c r="E1987" s="80">
        <v>47938</v>
      </c>
      <c r="H1987">
        <f>Profiling!$S$29</f>
        <v>0</v>
      </c>
      <c r="J1987">
        <v>0</v>
      </c>
      <c r="K1987" t="s">
        <v>2216</v>
      </c>
    </row>
    <row r="1988" spans="1:11" x14ac:dyDescent="0.2">
      <c r="A1988" t="s">
        <v>1363</v>
      </c>
      <c r="B1988" t="s">
        <v>365</v>
      </c>
      <c r="D1988">
        <v>0</v>
      </c>
      <c r="E1988" s="80">
        <v>48304</v>
      </c>
      <c r="H1988">
        <f>Profiling!$T$29</f>
        <v>1</v>
      </c>
      <c r="J1988">
        <v>0</v>
      </c>
      <c r="K1988" t="s">
        <v>2216</v>
      </c>
    </row>
    <row r="1989" spans="1:11" x14ac:dyDescent="0.2">
      <c r="A1989" t="s">
        <v>1363</v>
      </c>
      <c r="B1989" t="s">
        <v>365</v>
      </c>
      <c r="D1989">
        <v>0</v>
      </c>
      <c r="E1989" s="80">
        <v>48669</v>
      </c>
      <c r="H1989">
        <f>Profiling!$U$29</f>
        <v>1</v>
      </c>
      <c r="J1989">
        <v>0</v>
      </c>
      <c r="K1989" t="s">
        <v>2216</v>
      </c>
    </row>
    <row r="1990" spans="1:11" x14ac:dyDescent="0.2">
      <c r="A1990" t="s">
        <v>1363</v>
      </c>
      <c r="B1990" t="s">
        <v>365</v>
      </c>
      <c r="D1990">
        <v>0</v>
      </c>
      <c r="E1990" s="80">
        <v>49034</v>
      </c>
      <c r="H1990">
        <f>Profiling!$V$29</f>
        <v>1</v>
      </c>
      <c r="J1990">
        <v>0</v>
      </c>
      <c r="K1990" t="s">
        <v>2216</v>
      </c>
    </row>
    <row r="1991" spans="1:11" x14ac:dyDescent="0.2">
      <c r="A1991" t="s">
        <v>1363</v>
      </c>
      <c r="B1991" t="s">
        <v>365</v>
      </c>
      <c r="D1991">
        <v>0</v>
      </c>
      <c r="E1991" s="80">
        <v>49399</v>
      </c>
      <c r="H1991">
        <f>Profiling!$W$29</f>
        <v>1</v>
      </c>
      <c r="J1991">
        <v>0</v>
      </c>
      <c r="K1991" t="s">
        <v>2216</v>
      </c>
    </row>
    <row r="1992" spans="1:11" x14ac:dyDescent="0.2">
      <c r="A1992" t="s">
        <v>1147</v>
      </c>
      <c r="B1992" t="s">
        <v>1096</v>
      </c>
      <c r="D1992">
        <v>0</v>
      </c>
      <c r="E1992" s="80">
        <v>44651</v>
      </c>
      <c r="H1992">
        <f>Profiling!$F$41</f>
        <v>4</v>
      </c>
      <c r="J1992">
        <v>0</v>
      </c>
      <c r="K1992" t="s">
        <v>2600</v>
      </c>
    </row>
    <row r="1993" spans="1:11" x14ac:dyDescent="0.2">
      <c r="A1993" t="s">
        <v>1147</v>
      </c>
      <c r="B1993" t="s">
        <v>891</v>
      </c>
      <c r="D1993">
        <v>0</v>
      </c>
      <c r="E1993" s="80">
        <v>44651</v>
      </c>
      <c r="H1993">
        <f>Profiling!$F$42</f>
        <v>4</v>
      </c>
      <c r="J1993">
        <v>0</v>
      </c>
      <c r="K1993" t="s">
        <v>2600</v>
      </c>
    </row>
    <row r="1994" spans="1:11" x14ac:dyDescent="0.2">
      <c r="A1994" t="s">
        <v>1147</v>
      </c>
      <c r="B1994" t="s">
        <v>541</v>
      </c>
      <c r="D1994">
        <v>0</v>
      </c>
      <c r="E1994" s="80">
        <v>44651</v>
      </c>
      <c r="H1994">
        <f>Profiling!$F$43</f>
        <v>4</v>
      </c>
      <c r="J1994">
        <v>0</v>
      </c>
      <c r="K1994" t="s">
        <v>2600</v>
      </c>
    </row>
    <row r="1995" spans="1:11" x14ac:dyDescent="0.2">
      <c r="A1995" t="s">
        <v>1147</v>
      </c>
      <c r="B1995" t="s">
        <v>1089</v>
      </c>
      <c r="D1995">
        <v>0</v>
      </c>
      <c r="E1995" s="80">
        <v>44651</v>
      </c>
      <c r="H1995">
        <f>Profiling!$F$44</f>
        <v>4</v>
      </c>
      <c r="J1995">
        <v>0</v>
      </c>
      <c r="K1995" t="s">
        <v>2600</v>
      </c>
    </row>
    <row r="1996" spans="1:11" x14ac:dyDescent="0.2">
      <c r="A1996" t="s">
        <v>1147</v>
      </c>
      <c r="B1996" t="s">
        <v>1152</v>
      </c>
      <c r="D1996">
        <v>0</v>
      </c>
      <c r="E1996" s="80">
        <v>44651</v>
      </c>
      <c r="H1996">
        <f>Profiling!$F$45</f>
        <v>4</v>
      </c>
      <c r="J1996">
        <v>0</v>
      </c>
      <c r="K1996" t="s">
        <v>2600</v>
      </c>
    </row>
    <row r="1997" spans="1:11" x14ac:dyDescent="0.2">
      <c r="A1997" t="s">
        <v>1147</v>
      </c>
      <c r="B1997" t="s">
        <v>2124</v>
      </c>
      <c r="D1997">
        <v>0</v>
      </c>
      <c r="E1997" s="80">
        <v>44651</v>
      </c>
      <c r="H1997">
        <f>Profiling!$F$46</f>
        <v>4</v>
      </c>
      <c r="J1997">
        <v>0</v>
      </c>
      <c r="K1997" t="s">
        <v>2600</v>
      </c>
    </row>
    <row r="1998" spans="1:11" x14ac:dyDescent="0.2">
      <c r="A1998" t="s">
        <v>1147</v>
      </c>
      <c r="B1998" t="s">
        <v>364</v>
      </c>
      <c r="D1998">
        <v>0</v>
      </c>
      <c r="E1998" s="80">
        <v>44651</v>
      </c>
      <c r="H1998">
        <f>Profiling!$F$47</f>
        <v>4</v>
      </c>
      <c r="J1998">
        <v>0</v>
      </c>
      <c r="K1998" t="s">
        <v>2600</v>
      </c>
    </row>
    <row r="1999" spans="1:11" x14ac:dyDescent="0.2">
      <c r="A1999" t="s">
        <v>1147</v>
      </c>
      <c r="B1999" t="s">
        <v>365</v>
      </c>
      <c r="D1999">
        <v>0</v>
      </c>
      <c r="E1999" s="80">
        <v>44651</v>
      </c>
      <c r="H1999">
        <f>Profiling!$F$48</f>
        <v>4</v>
      </c>
      <c r="J1999">
        <v>0</v>
      </c>
      <c r="K1999" t="s">
        <v>2600</v>
      </c>
    </row>
    <row r="2000" spans="1:11" x14ac:dyDescent="0.2">
      <c r="A2000" t="s">
        <v>1944</v>
      </c>
      <c r="B2000" t="s">
        <v>1096</v>
      </c>
      <c r="D2000">
        <v>0</v>
      </c>
      <c r="E2000" s="80">
        <v>44651</v>
      </c>
      <c r="H2000">
        <f>Profiling!$J$67</f>
        <v>0</v>
      </c>
      <c r="J2000">
        <v>0</v>
      </c>
      <c r="K2000" t="s">
        <v>2217</v>
      </c>
    </row>
    <row r="2001" spans="1:11" x14ac:dyDescent="0.2">
      <c r="A2001" t="s">
        <v>1944</v>
      </c>
      <c r="B2001" t="s">
        <v>1096</v>
      </c>
      <c r="D2001">
        <v>0</v>
      </c>
      <c r="E2001" s="80">
        <v>45016</v>
      </c>
      <c r="H2001">
        <f>Profiling!$K$67</f>
        <v>0</v>
      </c>
      <c r="J2001">
        <v>0</v>
      </c>
      <c r="K2001" t="s">
        <v>2217</v>
      </c>
    </row>
    <row r="2002" spans="1:11" x14ac:dyDescent="0.2">
      <c r="A2002" t="s">
        <v>1944</v>
      </c>
      <c r="B2002" t="s">
        <v>1096</v>
      </c>
      <c r="D2002">
        <v>0</v>
      </c>
      <c r="E2002" s="80">
        <v>45382</v>
      </c>
      <c r="H2002">
        <f>Profiling!$L$67</f>
        <v>0</v>
      </c>
      <c r="J2002">
        <v>0</v>
      </c>
      <c r="K2002" t="s">
        <v>2217</v>
      </c>
    </row>
    <row r="2003" spans="1:11" x14ac:dyDescent="0.2">
      <c r="A2003" t="s">
        <v>1944</v>
      </c>
      <c r="B2003" t="s">
        <v>1096</v>
      </c>
      <c r="D2003">
        <v>0</v>
      </c>
      <c r="E2003" s="80">
        <v>45747</v>
      </c>
      <c r="H2003">
        <f>Profiling!$M$67</f>
        <v>0</v>
      </c>
      <c r="J2003">
        <v>0</v>
      </c>
      <c r="K2003" t="s">
        <v>2217</v>
      </c>
    </row>
    <row r="2004" spans="1:11" x14ac:dyDescent="0.2">
      <c r="A2004" t="s">
        <v>1944</v>
      </c>
      <c r="B2004" t="s">
        <v>1096</v>
      </c>
      <c r="D2004">
        <v>0</v>
      </c>
      <c r="E2004" s="80">
        <v>46112</v>
      </c>
      <c r="H2004">
        <f>Profiling!$N$67</f>
        <v>0</v>
      </c>
      <c r="J2004">
        <v>0</v>
      </c>
      <c r="K2004" t="s">
        <v>2217</v>
      </c>
    </row>
    <row r="2005" spans="1:11" x14ac:dyDescent="0.2">
      <c r="A2005" t="s">
        <v>1944</v>
      </c>
      <c r="B2005" t="s">
        <v>1096</v>
      </c>
      <c r="D2005">
        <v>0</v>
      </c>
      <c r="E2005" s="80">
        <v>46477</v>
      </c>
      <c r="H2005">
        <f>Profiling!$O$67</f>
        <v>0</v>
      </c>
      <c r="J2005">
        <v>0</v>
      </c>
      <c r="K2005" t="s">
        <v>2217</v>
      </c>
    </row>
    <row r="2006" spans="1:11" x14ac:dyDescent="0.2">
      <c r="A2006" t="s">
        <v>1944</v>
      </c>
      <c r="B2006" t="s">
        <v>1096</v>
      </c>
      <c r="D2006">
        <v>0</v>
      </c>
      <c r="E2006" s="80">
        <v>46843</v>
      </c>
      <c r="H2006">
        <f>Profiling!$P$67</f>
        <v>0</v>
      </c>
      <c r="J2006">
        <v>0</v>
      </c>
      <c r="K2006" t="s">
        <v>2217</v>
      </c>
    </row>
    <row r="2007" spans="1:11" x14ac:dyDescent="0.2">
      <c r="A2007" t="s">
        <v>1944</v>
      </c>
      <c r="B2007" t="s">
        <v>1096</v>
      </c>
      <c r="D2007">
        <v>0</v>
      </c>
      <c r="E2007" s="80">
        <v>47208</v>
      </c>
      <c r="H2007">
        <f>Profiling!$Q$67</f>
        <v>0</v>
      </c>
      <c r="J2007">
        <v>0</v>
      </c>
      <c r="K2007" t="s">
        <v>2217</v>
      </c>
    </row>
    <row r="2008" spans="1:11" x14ac:dyDescent="0.2">
      <c r="A2008" t="s">
        <v>1944</v>
      </c>
      <c r="B2008" t="s">
        <v>1096</v>
      </c>
      <c r="D2008">
        <v>0</v>
      </c>
      <c r="E2008" s="80">
        <v>47573</v>
      </c>
      <c r="H2008">
        <f>Profiling!$R$67</f>
        <v>0</v>
      </c>
      <c r="J2008">
        <v>0</v>
      </c>
      <c r="K2008" t="s">
        <v>2217</v>
      </c>
    </row>
    <row r="2009" spans="1:11" x14ac:dyDescent="0.2">
      <c r="A2009" t="s">
        <v>1944</v>
      </c>
      <c r="B2009" t="s">
        <v>1096</v>
      </c>
      <c r="D2009">
        <v>0</v>
      </c>
      <c r="E2009" s="80">
        <v>47938</v>
      </c>
      <c r="H2009">
        <f>Profiling!$S$67</f>
        <v>0</v>
      </c>
      <c r="J2009">
        <v>0</v>
      </c>
      <c r="K2009" t="s">
        <v>2217</v>
      </c>
    </row>
    <row r="2010" spans="1:11" x14ac:dyDescent="0.2">
      <c r="A2010" t="s">
        <v>1944</v>
      </c>
      <c r="B2010" t="s">
        <v>1096</v>
      </c>
      <c r="D2010">
        <v>0</v>
      </c>
      <c r="E2010" s="80">
        <v>48304</v>
      </c>
      <c r="H2010">
        <f>Profiling!$T$67</f>
        <v>0</v>
      </c>
      <c r="J2010">
        <v>0</v>
      </c>
      <c r="K2010" t="s">
        <v>2217</v>
      </c>
    </row>
    <row r="2011" spans="1:11" x14ac:dyDescent="0.2">
      <c r="A2011" t="s">
        <v>1944</v>
      </c>
      <c r="B2011" t="s">
        <v>1096</v>
      </c>
      <c r="D2011">
        <v>0</v>
      </c>
      <c r="E2011" s="80">
        <v>48669</v>
      </c>
      <c r="H2011">
        <f>Profiling!$U$67</f>
        <v>0</v>
      </c>
      <c r="J2011">
        <v>0</v>
      </c>
      <c r="K2011" t="s">
        <v>2217</v>
      </c>
    </row>
    <row r="2012" spans="1:11" x14ac:dyDescent="0.2">
      <c r="A2012" t="s">
        <v>1944</v>
      </c>
      <c r="B2012" t="s">
        <v>1096</v>
      </c>
      <c r="D2012">
        <v>0</v>
      </c>
      <c r="E2012" s="80">
        <v>49034</v>
      </c>
      <c r="H2012">
        <f>Profiling!$V$67</f>
        <v>0</v>
      </c>
      <c r="J2012">
        <v>0</v>
      </c>
      <c r="K2012" t="s">
        <v>2217</v>
      </c>
    </row>
    <row r="2013" spans="1:11" x14ac:dyDescent="0.2">
      <c r="A2013" t="s">
        <v>1944</v>
      </c>
      <c r="B2013" t="s">
        <v>1096</v>
      </c>
      <c r="D2013">
        <v>0</v>
      </c>
      <c r="E2013" s="80">
        <v>49399</v>
      </c>
      <c r="H2013">
        <f>Profiling!$W$67</f>
        <v>0</v>
      </c>
      <c r="J2013">
        <v>0</v>
      </c>
      <c r="K2013" t="s">
        <v>2217</v>
      </c>
    </row>
    <row r="2014" spans="1:11" x14ac:dyDescent="0.2">
      <c r="A2014" t="s">
        <v>1944</v>
      </c>
      <c r="B2014" t="s">
        <v>891</v>
      </c>
      <c r="D2014">
        <v>0</v>
      </c>
      <c r="E2014" s="80">
        <v>44651</v>
      </c>
      <c r="H2014">
        <f>Profiling!$J$68</f>
        <v>0</v>
      </c>
      <c r="J2014">
        <v>0</v>
      </c>
      <c r="K2014" t="s">
        <v>2217</v>
      </c>
    </row>
    <row r="2015" spans="1:11" x14ac:dyDescent="0.2">
      <c r="A2015" t="s">
        <v>1944</v>
      </c>
      <c r="B2015" t="s">
        <v>891</v>
      </c>
      <c r="D2015">
        <v>0</v>
      </c>
      <c r="E2015" s="80">
        <v>45016</v>
      </c>
      <c r="H2015">
        <f>Profiling!$K$68</f>
        <v>0</v>
      </c>
      <c r="J2015">
        <v>0</v>
      </c>
      <c r="K2015" t="s">
        <v>2217</v>
      </c>
    </row>
    <row r="2016" spans="1:11" x14ac:dyDescent="0.2">
      <c r="A2016" t="s">
        <v>1944</v>
      </c>
      <c r="B2016" t="s">
        <v>891</v>
      </c>
      <c r="D2016">
        <v>0</v>
      </c>
      <c r="E2016" s="80">
        <v>45382</v>
      </c>
      <c r="H2016">
        <f>Profiling!$L$68</f>
        <v>0</v>
      </c>
      <c r="J2016">
        <v>0</v>
      </c>
      <c r="K2016" t="s">
        <v>2217</v>
      </c>
    </row>
    <row r="2017" spans="1:11" x14ac:dyDescent="0.2">
      <c r="A2017" t="s">
        <v>1944</v>
      </c>
      <c r="B2017" t="s">
        <v>891</v>
      </c>
      <c r="D2017">
        <v>0</v>
      </c>
      <c r="E2017" s="80">
        <v>45747</v>
      </c>
      <c r="H2017">
        <f>Profiling!$M$68</f>
        <v>0</v>
      </c>
      <c r="J2017">
        <v>0</v>
      </c>
      <c r="K2017" t="s">
        <v>2217</v>
      </c>
    </row>
    <row r="2018" spans="1:11" x14ac:dyDescent="0.2">
      <c r="A2018" t="s">
        <v>1944</v>
      </c>
      <c r="B2018" t="s">
        <v>891</v>
      </c>
      <c r="D2018">
        <v>0</v>
      </c>
      <c r="E2018" s="80">
        <v>46112</v>
      </c>
      <c r="H2018">
        <f>Profiling!$N$68</f>
        <v>0</v>
      </c>
      <c r="J2018">
        <v>0</v>
      </c>
      <c r="K2018" t="s">
        <v>2217</v>
      </c>
    </row>
    <row r="2019" spans="1:11" x14ac:dyDescent="0.2">
      <c r="A2019" t="s">
        <v>1944</v>
      </c>
      <c r="B2019" t="s">
        <v>891</v>
      </c>
      <c r="D2019">
        <v>0</v>
      </c>
      <c r="E2019" s="80">
        <v>46477</v>
      </c>
      <c r="H2019">
        <f>Profiling!$O$68</f>
        <v>0</v>
      </c>
      <c r="J2019">
        <v>0</v>
      </c>
      <c r="K2019" t="s">
        <v>2217</v>
      </c>
    </row>
    <row r="2020" spans="1:11" x14ac:dyDescent="0.2">
      <c r="A2020" t="s">
        <v>1944</v>
      </c>
      <c r="B2020" t="s">
        <v>891</v>
      </c>
      <c r="D2020">
        <v>0</v>
      </c>
      <c r="E2020" s="80">
        <v>46843</v>
      </c>
      <c r="H2020">
        <f>Profiling!$P$68</f>
        <v>0</v>
      </c>
      <c r="J2020">
        <v>0</v>
      </c>
      <c r="K2020" t="s">
        <v>2217</v>
      </c>
    </row>
    <row r="2021" spans="1:11" x14ac:dyDescent="0.2">
      <c r="A2021" t="s">
        <v>1944</v>
      </c>
      <c r="B2021" t="s">
        <v>891</v>
      </c>
      <c r="D2021">
        <v>0</v>
      </c>
      <c r="E2021" s="80">
        <v>47208</v>
      </c>
      <c r="H2021">
        <f>Profiling!$Q$68</f>
        <v>0</v>
      </c>
      <c r="J2021">
        <v>0</v>
      </c>
      <c r="K2021" t="s">
        <v>2217</v>
      </c>
    </row>
    <row r="2022" spans="1:11" x14ac:dyDescent="0.2">
      <c r="A2022" t="s">
        <v>1944</v>
      </c>
      <c r="B2022" t="s">
        <v>891</v>
      </c>
      <c r="D2022">
        <v>0</v>
      </c>
      <c r="E2022" s="80">
        <v>47573</v>
      </c>
      <c r="H2022">
        <f>Profiling!$R$68</f>
        <v>0</v>
      </c>
      <c r="J2022">
        <v>0</v>
      </c>
      <c r="K2022" t="s">
        <v>2217</v>
      </c>
    </row>
    <row r="2023" spans="1:11" x14ac:dyDescent="0.2">
      <c r="A2023" t="s">
        <v>1944</v>
      </c>
      <c r="B2023" t="s">
        <v>891</v>
      </c>
      <c r="D2023">
        <v>0</v>
      </c>
      <c r="E2023" s="80">
        <v>47938</v>
      </c>
      <c r="H2023">
        <f>Profiling!$S$68</f>
        <v>0</v>
      </c>
      <c r="J2023">
        <v>0</v>
      </c>
      <c r="K2023" t="s">
        <v>2217</v>
      </c>
    </row>
    <row r="2024" spans="1:11" x14ac:dyDescent="0.2">
      <c r="A2024" t="s">
        <v>1944</v>
      </c>
      <c r="B2024" t="s">
        <v>891</v>
      </c>
      <c r="D2024">
        <v>0</v>
      </c>
      <c r="E2024" s="80">
        <v>48304</v>
      </c>
      <c r="H2024">
        <f>Profiling!$T$68</f>
        <v>0</v>
      </c>
      <c r="J2024">
        <v>0</v>
      </c>
      <c r="K2024" t="s">
        <v>2217</v>
      </c>
    </row>
    <row r="2025" spans="1:11" x14ac:dyDescent="0.2">
      <c r="A2025" t="s">
        <v>1944</v>
      </c>
      <c r="B2025" t="s">
        <v>891</v>
      </c>
      <c r="D2025">
        <v>0</v>
      </c>
      <c r="E2025" s="80">
        <v>48669</v>
      </c>
      <c r="H2025">
        <f>Profiling!$U$68</f>
        <v>0</v>
      </c>
      <c r="J2025">
        <v>0</v>
      </c>
      <c r="K2025" t="s">
        <v>2217</v>
      </c>
    </row>
    <row r="2026" spans="1:11" x14ac:dyDescent="0.2">
      <c r="A2026" t="s">
        <v>1944</v>
      </c>
      <c r="B2026" t="s">
        <v>891</v>
      </c>
      <c r="D2026">
        <v>0</v>
      </c>
      <c r="E2026" s="80">
        <v>49034</v>
      </c>
      <c r="H2026">
        <f>Profiling!$V$68</f>
        <v>0</v>
      </c>
      <c r="J2026">
        <v>0</v>
      </c>
      <c r="K2026" t="s">
        <v>2217</v>
      </c>
    </row>
    <row r="2027" spans="1:11" x14ac:dyDescent="0.2">
      <c r="A2027" t="s">
        <v>1944</v>
      </c>
      <c r="B2027" t="s">
        <v>891</v>
      </c>
      <c r="D2027">
        <v>0</v>
      </c>
      <c r="E2027" s="80">
        <v>49399</v>
      </c>
      <c r="H2027">
        <f>Profiling!$W$68</f>
        <v>0</v>
      </c>
      <c r="J2027">
        <v>0</v>
      </c>
      <c r="K2027" t="s">
        <v>2217</v>
      </c>
    </row>
    <row r="2028" spans="1:11" x14ac:dyDescent="0.2">
      <c r="A2028" t="s">
        <v>1944</v>
      </c>
      <c r="B2028" t="s">
        <v>541</v>
      </c>
      <c r="D2028">
        <v>0</v>
      </c>
      <c r="E2028" s="80">
        <v>44651</v>
      </c>
      <c r="H2028">
        <f>Profiling!$J$69</f>
        <v>0</v>
      </c>
      <c r="J2028">
        <v>0</v>
      </c>
      <c r="K2028" t="s">
        <v>2217</v>
      </c>
    </row>
    <row r="2029" spans="1:11" x14ac:dyDescent="0.2">
      <c r="A2029" t="s">
        <v>1944</v>
      </c>
      <c r="B2029" t="s">
        <v>541</v>
      </c>
      <c r="D2029">
        <v>0</v>
      </c>
      <c r="E2029" s="80">
        <v>45016</v>
      </c>
      <c r="H2029">
        <f>Profiling!$K$69</f>
        <v>0</v>
      </c>
      <c r="J2029">
        <v>0</v>
      </c>
      <c r="K2029" t="s">
        <v>2217</v>
      </c>
    </row>
    <row r="2030" spans="1:11" x14ac:dyDescent="0.2">
      <c r="A2030" t="s">
        <v>1944</v>
      </c>
      <c r="B2030" t="s">
        <v>541</v>
      </c>
      <c r="D2030">
        <v>0</v>
      </c>
      <c r="E2030" s="80">
        <v>45382</v>
      </c>
      <c r="H2030">
        <f>Profiling!$L$69</f>
        <v>0</v>
      </c>
      <c r="J2030">
        <v>0</v>
      </c>
      <c r="K2030" t="s">
        <v>2217</v>
      </c>
    </row>
    <row r="2031" spans="1:11" x14ac:dyDescent="0.2">
      <c r="A2031" t="s">
        <v>1944</v>
      </c>
      <c r="B2031" t="s">
        <v>541</v>
      </c>
      <c r="D2031">
        <v>0</v>
      </c>
      <c r="E2031" s="80">
        <v>45747</v>
      </c>
      <c r="H2031">
        <f>Profiling!$M$69</f>
        <v>0</v>
      </c>
      <c r="J2031">
        <v>0</v>
      </c>
      <c r="K2031" t="s">
        <v>2217</v>
      </c>
    </row>
    <row r="2032" spans="1:11" x14ac:dyDescent="0.2">
      <c r="A2032" t="s">
        <v>1944</v>
      </c>
      <c r="B2032" t="s">
        <v>541</v>
      </c>
      <c r="D2032">
        <v>0</v>
      </c>
      <c r="E2032" s="80">
        <v>46112</v>
      </c>
      <c r="H2032">
        <f>Profiling!$N$69</f>
        <v>0</v>
      </c>
      <c r="J2032">
        <v>0</v>
      </c>
      <c r="K2032" t="s">
        <v>2217</v>
      </c>
    </row>
    <row r="2033" spans="1:11" x14ac:dyDescent="0.2">
      <c r="A2033" t="s">
        <v>1944</v>
      </c>
      <c r="B2033" t="s">
        <v>541</v>
      </c>
      <c r="D2033">
        <v>0</v>
      </c>
      <c r="E2033" s="80">
        <v>46477</v>
      </c>
      <c r="H2033">
        <f>Profiling!$O$69</f>
        <v>0</v>
      </c>
      <c r="J2033">
        <v>0</v>
      </c>
      <c r="K2033" t="s">
        <v>2217</v>
      </c>
    </row>
    <row r="2034" spans="1:11" x14ac:dyDescent="0.2">
      <c r="A2034" t="s">
        <v>1944</v>
      </c>
      <c r="B2034" t="s">
        <v>541</v>
      </c>
      <c r="D2034">
        <v>0</v>
      </c>
      <c r="E2034" s="80">
        <v>46843</v>
      </c>
      <c r="H2034">
        <f>Profiling!$P$69</f>
        <v>0</v>
      </c>
      <c r="J2034">
        <v>0</v>
      </c>
      <c r="K2034" t="s">
        <v>2217</v>
      </c>
    </row>
    <row r="2035" spans="1:11" x14ac:dyDescent="0.2">
      <c r="A2035" t="s">
        <v>1944</v>
      </c>
      <c r="B2035" t="s">
        <v>541</v>
      </c>
      <c r="D2035">
        <v>0</v>
      </c>
      <c r="E2035" s="80">
        <v>47208</v>
      </c>
      <c r="H2035">
        <f>Profiling!$Q$69</f>
        <v>0</v>
      </c>
      <c r="J2035">
        <v>0</v>
      </c>
      <c r="K2035" t="s">
        <v>2217</v>
      </c>
    </row>
    <row r="2036" spans="1:11" x14ac:dyDescent="0.2">
      <c r="A2036" t="s">
        <v>1944</v>
      </c>
      <c r="B2036" t="s">
        <v>541</v>
      </c>
      <c r="D2036">
        <v>0</v>
      </c>
      <c r="E2036" s="80">
        <v>47573</v>
      </c>
      <c r="H2036">
        <f>Profiling!$R$69</f>
        <v>0</v>
      </c>
      <c r="J2036">
        <v>0</v>
      </c>
      <c r="K2036" t="s">
        <v>2217</v>
      </c>
    </row>
    <row r="2037" spans="1:11" x14ac:dyDescent="0.2">
      <c r="A2037" t="s">
        <v>1944</v>
      </c>
      <c r="B2037" t="s">
        <v>541</v>
      </c>
      <c r="D2037">
        <v>0</v>
      </c>
      <c r="E2037" s="80">
        <v>47938</v>
      </c>
      <c r="H2037">
        <f>Profiling!$S$69</f>
        <v>0</v>
      </c>
      <c r="J2037">
        <v>0</v>
      </c>
      <c r="K2037" t="s">
        <v>2217</v>
      </c>
    </row>
    <row r="2038" spans="1:11" x14ac:dyDescent="0.2">
      <c r="A2038" t="s">
        <v>1944</v>
      </c>
      <c r="B2038" t="s">
        <v>541</v>
      </c>
      <c r="D2038">
        <v>0</v>
      </c>
      <c r="E2038" s="80">
        <v>48304</v>
      </c>
      <c r="H2038">
        <f>Profiling!$T$69</f>
        <v>0</v>
      </c>
      <c r="J2038">
        <v>0</v>
      </c>
      <c r="K2038" t="s">
        <v>2217</v>
      </c>
    </row>
    <row r="2039" spans="1:11" x14ac:dyDescent="0.2">
      <c r="A2039" t="s">
        <v>1944</v>
      </c>
      <c r="B2039" t="s">
        <v>541</v>
      </c>
      <c r="D2039">
        <v>0</v>
      </c>
      <c r="E2039" s="80">
        <v>48669</v>
      </c>
      <c r="H2039">
        <f>Profiling!$U$69</f>
        <v>0</v>
      </c>
      <c r="J2039">
        <v>0</v>
      </c>
      <c r="K2039" t="s">
        <v>2217</v>
      </c>
    </row>
    <row r="2040" spans="1:11" x14ac:dyDescent="0.2">
      <c r="A2040" t="s">
        <v>1944</v>
      </c>
      <c r="B2040" t="s">
        <v>541</v>
      </c>
      <c r="D2040">
        <v>0</v>
      </c>
      <c r="E2040" s="80">
        <v>49034</v>
      </c>
      <c r="H2040">
        <f>Profiling!$V$69</f>
        <v>0</v>
      </c>
      <c r="J2040">
        <v>0</v>
      </c>
      <c r="K2040" t="s">
        <v>2217</v>
      </c>
    </row>
    <row r="2041" spans="1:11" x14ac:dyDescent="0.2">
      <c r="A2041" t="s">
        <v>1944</v>
      </c>
      <c r="B2041" t="s">
        <v>541</v>
      </c>
      <c r="D2041">
        <v>0</v>
      </c>
      <c r="E2041" s="80">
        <v>49399</v>
      </c>
      <c r="H2041">
        <f>Profiling!$W$69</f>
        <v>0</v>
      </c>
      <c r="J2041">
        <v>0</v>
      </c>
      <c r="K2041" t="s">
        <v>2217</v>
      </c>
    </row>
    <row r="2042" spans="1:11" x14ac:dyDescent="0.2">
      <c r="A2042" t="s">
        <v>1944</v>
      </c>
      <c r="B2042" t="s">
        <v>1089</v>
      </c>
      <c r="D2042">
        <v>0</v>
      </c>
      <c r="E2042" s="80">
        <v>44651</v>
      </c>
      <c r="H2042">
        <f>Profiling!$J$70</f>
        <v>0</v>
      </c>
      <c r="J2042">
        <v>0</v>
      </c>
      <c r="K2042" t="s">
        <v>2217</v>
      </c>
    </row>
    <row r="2043" spans="1:11" x14ac:dyDescent="0.2">
      <c r="A2043" t="s">
        <v>1944</v>
      </c>
      <c r="B2043" t="s">
        <v>1089</v>
      </c>
      <c r="D2043">
        <v>0</v>
      </c>
      <c r="E2043" s="80">
        <v>45016</v>
      </c>
      <c r="H2043">
        <f>Profiling!$K$70</f>
        <v>0</v>
      </c>
      <c r="J2043">
        <v>0</v>
      </c>
      <c r="K2043" t="s">
        <v>2217</v>
      </c>
    </row>
    <row r="2044" spans="1:11" x14ac:dyDescent="0.2">
      <c r="A2044" t="s">
        <v>1944</v>
      </c>
      <c r="B2044" t="s">
        <v>1089</v>
      </c>
      <c r="D2044">
        <v>0</v>
      </c>
      <c r="E2044" s="80">
        <v>45382</v>
      </c>
      <c r="H2044">
        <f>Profiling!$L$70</f>
        <v>0</v>
      </c>
      <c r="J2044">
        <v>0</v>
      </c>
      <c r="K2044" t="s">
        <v>2217</v>
      </c>
    </row>
    <row r="2045" spans="1:11" x14ac:dyDescent="0.2">
      <c r="A2045" t="s">
        <v>1944</v>
      </c>
      <c r="B2045" t="s">
        <v>1089</v>
      </c>
      <c r="D2045">
        <v>0</v>
      </c>
      <c r="E2045" s="80">
        <v>45747</v>
      </c>
      <c r="H2045">
        <f>Profiling!$M$70</f>
        <v>0</v>
      </c>
      <c r="J2045">
        <v>0</v>
      </c>
      <c r="K2045" t="s">
        <v>2217</v>
      </c>
    </row>
    <row r="2046" spans="1:11" x14ac:dyDescent="0.2">
      <c r="A2046" t="s">
        <v>1944</v>
      </c>
      <c r="B2046" t="s">
        <v>1089</v>
      </c>
      <c r="D2046">
        <v>0</v>
      </c>
      <c r="E2046" s="80">
        <v>46112</v>
      </c>
      <c r="H2046">
        <f>Profiling!$N$70</f>
        <v>0</v>
      </c>
      <c r="J2046">
        <v>0</v>
      </c>
      <c r="K2046" t="s">
        <v>2217</v>
      </c>
    </row>
    <row r="2047" spans="1:11" x14ac:dyDescent="0.2">
      <c r="A2047" t="s">
        <v>1944</v>
      </c>
      <c r="B2047" t="s">
        <v>1089</v>
      </c>
      <c r="D2047">
        <v>0</v>
      </c>
      <c r="E2047" s="80">
        <v>46477</v>
      </c>
      <c r="H2047">
        <f>Profiling!$O$70</f>
        <v>0</v>
      </c>
      <c r="J2047">
        <v>0</v>
      </c>
      <c r="K2047" t="s">
        <v>2217</v>
      </c>
    </row>
    <row r="2048" spans="1:11" x14ac:dyDescent="0.2">
      <c r="A2048" t="s">
        <v>1944</v>
      </c>
      <c r="B2048" t="s">
        <v>1089</v>
      </c>
      <c r="D2048">
        <v>0</v>
      </c>
      <c r="E2048" s="80">
        <v>46843</v>
      </c>
      <c r="H2048">
        <f>Profiling!$P$70</f>
        <v>0</v>
      </c>
      <c r="J2048">
        <v>0</v>
      </c>
      <c r="K2048" t="s">
        <v>2217</v>
      </c>
    </row>
    <row r="2049" spans="1:11" x14ac:dyDescent="0.2">
      <c r="A2049" t="s">
        <v>1944</v>
      </c>
      <c r="B2049" t="s">
        <v>1089</v>
      </c>
      <c r="D2049">
        <v>0</v>
      </c>
      <c r="E2049" s="80">
        <v>47208</v>
      </c>
      <c r="H2049">
        <f>Profiling!$Q$70</f>
        <v>0</v>
      </c>
      <c r="J2049">
        <v>0</v>
      </c>
      <c r="K2049" t="s">
        <v>2217</v>
      </c>
    </row>
    <row r="2050" spans="1:11" x14ac:dyDescent="0.2">
      <c r="A2050" t="s">
        <v>1944</v>
      </c>
      <c r="B2050" t="s">
        <v>1089</v>
      </c>
      <c r="D2050">
        <v>0</v>
      </c>
      <c r="E2050" s="80">
        <v>47573</v>
      </c>
      <c r="H2050">
        <f>Profiling!$R$70</f>
        <v>0</v>
      </c>
      <c r="J2050">
        <v>0</v>
      </c>
      <c r="K2050" t="s">
        <v>2217</v>
      </c>
    </row>
    <row r="2051" spans="1:11" x14ac:dyDescent="0.2">
      <c r="A2051" t="s">
        <v>1944</v>
      </c>
      <c r="B2051" t="s">
        <v>1089</v>
      </c>
      <c r="D2051">
        <v>0</v>
      </c>
      <c r="E2051" s="80">
        <v>47938</v>
      </c>
      <c r="H2051">
        <f>Profiling!$S$70</f>
        <v>0</v>
      </c>
      <c r="J2051">
        <v>0</v>
      </c>
      <c r="K2051" t="s">
        <v>2217</v>
      </c>
    </row>
    <row r="2052" spans="1:11" x14ac:dyDescent="0.2">
      <c r="A2052" t="s">
        <v>1944</v>
      </c>
      <c r="B2052" t="s">
        <v>1089</v>
      </c>
      <c r="D2052">
        <v>0</v>
      </c>
      <c r="E2052" s="80">
        <v>48304</v>
      </c>
      <c r="H2052">
        <f>Profiling!$T$70</f>
        <v>0</v>
      </c>
      <c r="J2052">
        <v>0</v>
      </c>
      <c r="K2052" t="s">
        <v>2217</v>
      </c>
    </row>
    <row r="2053" spans="1:11" x14ac:dyDescent="0.2">
      <c r="A2053" t="s">
        <v>1944</v>
      </c>
      <c r="B2053" t="s">
        <v>1089</v>
      </c>
      <c r="D2053">
        <v>0</v>
      </c>
      <c r="E2053" s="80">
        <v>48669</v>
      </c>
      <c r="H2053">
        <f>Profiling!$U$70</f>
        <v>0</v>
      </c>
      <c r="J2053">
        <v>0</v>
      </c>
      <c r="K2053" t="s">
        <v>2217</v>
      </c>
    </row>
    <row r="2054" spans="1:11" x14ac:dyDescent="0.2">
      <c r="A2054" t="s">
        <v>1944</v>
      </c>
      <c r="B2054" t="s">
        <v>1089</v>
      </c>
      <c r="D2054">
        <v>0</v>
      </c>
      <c r="E2054" s="80">
        <v>49034</v>
      </c>
      <c r="H2054">
        <f>Profiling!$V$70</f>
        <v>0</v>
      </c>
      <c r="J2054">
        <v>0</v>
      </c>
      <c r="K2054" t="s">
        <v>2217</v>
      </c>
    </row>
    <row r="2055" spans="1:11" x14ac:dyDescent="0.2">
      <c r="A2055" t="s">
        <v>1944</v>
      </c>
      <c r="B2055" t="s">
        <v>1089</v>
      </c>
      <c r="D2055">
        <v>0</v>
      </c>
      <c r="E2055" s="80">
        <v>49399</v>
      </c>
      <c r="H2055">
        <f>Profiling!$W$70</f>
        <v>0</v>
      </c>
      <c r="J2055">
        <v>0</v>
      </c>
      <c r="K2055" t="s">
        <v>2217</v>
      </c>
    </row>
    <row r="2056" spans="1:11" x14ac:dyDescent="0.2">
      <c r="A2056" t="s">
        <v>1944</v>
      </c>
      <c r="B2056" t="s">
        <v>1152</v>
      </c>
      <c r="D2056">
        <v>0</v>
      </c>
      <c r="E2056" s="80">
        <v>44651</v>
      </c>
      <c r="H2056">
        <f>Profiling!$J$71</f>
        <v>0</v>
      </c>
      <c r="J2056">
        <v>0</v>
      </c>
      <c r="K2056" t="s">
        <v>2217</v>
      </c>
    </row>
    <row r="2057" spans="1:11" x14ac:dyDescent="0.2">
      <c r="A2057" t="s">
        <v>1944</v>
      </c>
      <c r="B2057" t="s">
        <v>1152</v>
      </c>
      <c r="D2057">
        <v>0</v>
      </c>
      <c r="E2057" s="80">
        <v>45016</v>
      </c>
      <c r="H2057">
        <f>Profiling!$K$71</f>
        <v>0</v>
      </c>
      <c r="J2057">
        <v>0</v>
      </c>
      <c r="K2057" t="s">
        <v>2217</v>
      </c>
    </row>
    <row r="2058" spans="1:11" x14ac:dyDescent="0.2">
      <c r="A2058" t="s">
        <v>1944</v>
      </c>
      <c r="B2058" t="s">
        <v>1152</v>
      </c>
      <c r="D2058">
        <v>0</v>
      </c>
      <c r="E2058" s="80">
        <v>45382</v>
      </c>
      <c r="H2058">
        <f>Profiling!$L$71</f>
        <v>0</v>
      </c>
      <c r="J2058">
        <v>0</v>
      </c>
      <c r="K2058" t="s">
        <v>2217</v>
      </c>
    </row>
    <row r="2059" spans="1:11" x14ac:dyDescent="0.2">
      <c r="A2059" t="s">
        <v>1944</v>
      </c>
      <c r="B2059" t="s">
        <v>1152</v>
      </c>
      <c r="D2059">
        <v>0</v>
      </c>
      <c r="E2059" s="80">
        <v>45747</v>
      </c>
      <c r="H2059">
        <f>Profiling!$M$71</f>
        <v>0</v>
      </c>
      <c r="J2059">
        <v>0</v>
      </c>
      <c r="K2059" t="s">
        <v>2217</v>
      </c>
    </row>
    <row r="2060" spans="1:11" x14ac:dyDescent="0.2">
      <c r="A2060" t="s">
        <v>1944</v>
      </c>
      <c r="B2060" t="s">
        <v>1152</v>
      </c>
      <c r="D2060">
        <v>0</v>
      </c>
      <c r="E2060" s="80">
        <v>46112</v>
      </c>
      <c r="H2060">
        <f>Profiling!$N$71</f>
        <v>0</v>
      </c>
      <c r="J2060">
        <v>0</v>
      </c>
      <c r="K2060" t="s">
        <v>2217</v>
      </c>
    </row>
    <row r="2061" spans="1:11" x14ac:dyDescent="0.2">
      <c r="A2061" t="s">
        <v>1944</v>
      </c>
      <c r="B2061" t="s">
        <v>1152</v>
      </c>
      <c r="D2061">
        <v>0</v>
      </c>
      <c r="E2061" s="80">
        <v>46477</v>
      </c>
      <c r="H2061">
        <f>Profiling!$O$71</f>
        <v>0</v>
      </c>
      <c r="J2061">
        <v>0</v>
      </c>
      <c r="K2061" t="s">
        <v>2217</v>
      </c>
    </row>
    <row r="2062" spans="1:11" x14ac:dyDescent="0.2">
      <c r="A2062" t="s">
        <v>1944</v>
      </c>
      <c r="B2062" t="s">
        <v>1152</v>
      </c>
      <c r="D2062">
        <v>0</v>
      </c>
      <c r="E2062" s="80">
        <v>46843</v>
      </c>
      <c r="H2062">
        <f>Profiling!$P$71</f>
        <v>0</v>
      </c>
      <c r="J2062">
        <v>0</v>
      </c>
      <c r="K2062" t="s">
        <v>2217</v>
      </c>
    </row>
    <row r="2063" spans="1:11" x14ac:dyDescent="0.2">
      <c r="A2063" t="s">
        <v>1944</v>
      </c>
      <c r="B2063" t="s">
        <v>1152</v>
      </c>
      <c r="D2063">
        <v>0</v>
      </c>
      <c r="E2063" s="80">
        <v>47208</v>
      </c>
      <c r="H2063">
        <f>Profiling!$Q$71</f>
        <v>0</v>
      </c>
      <c r="J2063">
        <v>0</v>
      </c>
      <c r="K2063" t="s">
        <v>2217</v>
      </c>
    </row>
    <row r="2064" spans="1:11" x14ac:dyDescent="0.2">
      <c r="A2064" t="s">
        <v>1944</v>
      </c>
      <c r="B2064" t="s">
        <v>1152</v>
      </c>
      <c r="D2064">
        <v>0</v>
      </c>
      <c r="E2064" s="80">
        <v>47573</v>
      </c>
      <c r="H2064">
        <f>Profiling!$R$71</f>
        <v>0</v>
      </c>
      <c r="J2064">
        <v>0</v>
      </c>
      <c r="K2064" t="s">
        <v>2217</v>
      </c>
    </row>
    <row r="2065" spans="1:11" x14ac:dyDescent="0.2">
      <c r="A2065" t="s">
        <v>1944</v>
      </c>
      <c r="B2065" t="s">
        <v>1152</v>
      </c>
      <c r="D2065">
        <v>0</v>
      </c>
      <c r="E2065" s="80">
        <v>47938</v>
      </c>
      <c r="H2065">
        <f>Profiling!$S$71</f>
        <v>0</v>
      </c>
      <c r="J2065">
        <v>0</v>
      </c>
      <c r="K2065" t="s">
        <v>2217</v>
      </c>
    </row>
    <row r="2066" spans="1:11" x14ac:dyDescent="0.2">
      <c r="A2066" t="s">
        <v>1944</v>
      </c>
      <c r="B2066" t="s">
        <v>1152</v>
      </c>
      <c r="D2066">
        <v>0</v>
      </c>
      <c r="E2066" s="80">
        <v>48304</v>
      </c>
      <c r="H2066">
        <f>Profiling!$T$71</f>
        <v>0</v>
      </c>
      <c r="J2066">
        <v>0</v>
      </c>
      <c r="K2066" t="s">
        <v>2217</v>
      </c>
    </row>
    <row r="2067" spans="1:11" x14ac:dyDescent="0.2">
      <c r="A2067" t="s">
        <v>1944</v>
      </c>
      <c r="B2067" t="s">
        <v>1152</v>
      </c>
      <c r="D2067">
        <v>0</v>
      </c>
      <c r="E2067" s="80">
        <v>48669</v>
      </c>
      <c r="H2067">
        <f>Profiling!$U$71</f>
        <v>0</v>
      </c>
      <c r="J2067">
        <v>0</v>
      </c>
      <c r="K2067" t="s">
        <v>2217</v>
      </c>
    </row>
    <row r="2068" spans="1:11" x14ac:dyDescent="0.2">
      <c r="A2068" t="s">
        <v>1944</v>
      </c>
      <c r="B2068" t="s">
        <v>1152</v>
      </c>
      <c r="D2068">
        <v>0</v>
      </c>
      <c r="E2068" s="80">
        <v>49034</v>
      </c>
      <c r="H2068">
        <f>Profiling!$V$71</f>
        <v>0</v>
      </c>
      <c r="J2068">
        <v>0</v>
      </c>
      <c r="K2068" t="s">
        <v>2217</v>
      </c>
    </row>
    <row r="2069" spans="1:11" x14ac:dyDescent="0.2">
      <c r="A2069" t="s">
        <v>1944</v>
      </c>
      <c r="B2069" t="s">
        <v>1152</v>
      </c>
      <c r="D2069">
        <v>0</v>
      </c>
      <c r="E2069" s="80">
        <v>49399</v>
      </c>
      <c r="H2069">
        <f>Profiling!$W$71</f>
        <v>0</v>
      </c>
      <c r="J2069">
        <v>0</v>
      </c>
      <c r="K2069" t="s">
        <v>2217</v>
      </c>
    </row>
    <row r="2070" spans="1:11" x14ac:dyDescent="0.2">
      <c r="A2070" t="s">
        <v>1944</v>
      </c>
      <c r="B2070" t="s">
        <v>2124</v>
      </c>
      <c r="D2070">
        <v>0</v>
      </c>
      <c r="E2070" s="80">
        <v>44651</v>
      </c>
      <c r="H2070">
        <f>Profiling!$J$72</f>
        <v>0</v>
      </c>
      <c r="J2070">
        <v>0</v>
      </c>
      <c r="K2070" t="s">
        <v>2217</v>
      </c>
    </row>
    <row r="2071" spans="1:11" x14ac:dyDescent="0.2">
      <c r="A2071" t="s">
        <v>1944</v>
      </c>
      <c r="B2071" t="s">
        <v>2124</v>
      </c>
      <c r="D2071">
        <v>0</v>
      </c>
      <c r="E2071" s="80">
        <v>45016</v>
      </c>
      <c r="H2071">
        <f>Profiling!$K$72</f>
        <v>0</v>
      </c>
      <c r="J2071">
        <v>0</v>
      </c>
      <c r="K2071" t="s">
        <v>2217</v>
      </c>
    </row>
    <row r="2072" spans="1:11" x14ac:dyDescent="0.2">
      <c r="A2072" t="s">
        <v>1944</v>
      </c>
      <c r="B2072" t="s">
        <v>2124</v>
      </c>
      <c r="D2072">
        <v>0</v>
      </c>
      <c r="E2072" s="80">
        <v>45382</v>
      </c>
      <c r="H2072">
        <f>Profiling!$L$72</f>
        <v>0</v>
      </c>
      <c r="J2072">
        <v>0</v>
      </c>
      <c r="K2072" t="s">
        <v>2217</v>
      </c>
    </row>
    <row r="2073" spans="1:11" x14ac:dyDescent="0.2">
      <c r="A2073" t="s">
        <v>1944</v>
      </c>
      <c r="B2073" t="s">
        <v>2124</v>
      </c>
      <c r="D2073">
        <v>0</v>
      </c>
      <c r="E2073" s="80">
        <v>45747</v>
      </c>
      <c r="H2073">
        <f>Profiling!$M$72</f>
        <v>0</v>
      </c>
      <c r="J2073">
        <v>0</v>
      </c>
      <c r="K2073" t="s">
        <v>2217</v>
      </c>
    </row>
    <row r="2074" spans="1:11" x14ac:dyDescent="0.2">
      <c r="A2074" t="s">
        <v>1944</v>
      </c>
      <c r="B2074" t="s">
        <v>2124</v>
      </c>
      <c r="D2074">
        <v>0</v>
      </c>
      <c r="E2074" s="80">
        <v>46112</v>
      </c>
      <c r="H2074">
        <f>Profiling!$N$72</f>
        <v>0</v>
      </c>
      <c r="J2074">
        <v>0</v>
      </c>
      <c r="K2074" t="s">
        <v>2217</v>
      </c>
    </row>
    <row r="2075" spans="1:11" x14ac:dyDescent="0.2">
      <c r="A2075" t="s">
        <v>1944</v>
      </c>
      <c r="B2075" t="s">
        <v>2124</v>
      </c>
      <c r="D2075">
        <v>0</v>
      </c>
      <c r="E2075" s="80">
        <v>46477</v>
      </c>
      <c r="H2075">
        <f>Profiling!$O$72</f>
        <v>0</v>
      </c>
      <c r="J2075">
        <v>0</v>
      </c>
      <c r="K2075" t="s">
        <v>2217</v>
      </c>
    </row>
    <row r="2076" spans="1:11" x14ac:dyDescent="0.2">
      <c r="A2076" t="s">
        <v>1944</v>
      </c>
      <c r="B2076" t="s">
        <v>2124</v>
      </c>
      <c r="D2076">
        <v>0</v>
      </c>
      <c r="E2076" s="80">
        <v>46843</v>
      </c>
      <c r="H2076">
        <f>Profiling!$P$72</f>
        <v>0</v>
      </c>
      <c r="J2076">
        <v>0</v>
      </c>
      <c r="K2076" t="s">
        <v>2217</v>
      </c>
    </row>
    <row r="2077" spans="1:11" x14ac:dyDescent="0.2">
      <c r="A2077" t="s">
        <v>1944</v>
      </c>
      <c r="B2077" t="s">
        <v>2124</v>
      </c>
      <c r="D2077">
        <v>0</v>
      </c>
      <c r="E2077" s="80">
        <v>47208</v>
      </c>
      <c r="H2077">
        <f>Profiling!$Q$72</f>
        <v>0</v>
      </c>
      <c r="J2077">
        <v>0</v>
      </c>
      <c r="K2077" t="s">
        <v>2217</v>
      </c>
    </row>
    <row r="2078" spans="1:11" x14ac:dyDescent="0.2">
      <c r="A2078" t="s">
        <v>1944</v>
      </c>
      <c r="B2078" t="s">
        <v>2124</v>
      </c>
      <c r="D2078">
        <v>0</v>
      </c>
      <c r="E2078" s="80">
        <v>47573</v>
      </c>
      <c r="H2078">
        <f>Profiling!$R$72</f>
        <v>0</v>
      </c>
      <c r="J2078">
        <v>0</v>
      </c>
      <c r="K2078" t="s">
        <v>2217</v>
      </c>
    </row>
    <row r="2079" spans="1:11" x14ac:dyDescent="0.2">
      <c r="A2079" t="s">
        <v>1944</v>
      </c>
      <c r="B2079" t="s">
        <v>2124</v>
      </c>
      <c r="D2079">
        <v>0</v>
      </c>
      <c r="E2079" s="80">
        <v>47938</v>
      </c>
      <c r="H2079">
        <f>Profiling!$S$72</f>
        <v>0</v>
      </c>
      <c r="J2079">
        <v>0</v>
      </c>
      <c r="K2079" t="s">
        <v>2217</v>
      </c>
    </row>
    <row r="2080" spans="1:11" x14ac:dyDescent="0.2">
      <c r="A2080" t="s">
        <v>1944</v>
      </c>
      <c r="B2080" t="s">
        <v>2124</v>
      </c>
      <c r="D2080">
        <v>0</v>
      </c>
      <c r="E2080" s="80">
        <v>48304</v>
      </c>
      <c r="H2080">
        <f>Profiling!$T$72</f>
        <v>0</v>
      </c>
      <c r="J2080">
        <v>0</v>
      </c>
      <c r="K2080" t="s">
        <v>2217</v>
      </c>
    </row>
    <row r="2081" spans="1:11" x14ac:dyDescent="0.2">
      <c r="A2081" t="s">
        <v>1944</v>
      </c>
      <c r="B2081" t="s">
        <v>2124</v>
      </c>
      <c r="D2081">
        <v>0</v>
      </c>
      <c r="E2081" s="80">
        <v>48669</v>
      </c>
      <c r="H2081">
        <f>Profiling!$U$72</f>
        <v>0</v>
      </c>
      <c r="J2081">
        <v>0</v>
      </c>
      <c r="K2081" t="s">
        <v>2217</v>
      </c>
    </row>
    <row r="2082" spans="1:11" x14ac:dyDescent="0.2">
      <c r="A2082" t="s">
        <v>1944</v>
      </c>
      <c r="B2082" t="s">
        <v>2124</v>
      </c>
      <c r="D2082">
        <v>0</v>
      </c>
      <c r="E2082" s="80">
        <v>49034</v>
      </c>
      <c r="H2082">
        <f>Profiling!$V$72</f>
        <v>0</v>
      </c>
      <c r="J2082">
        <v>0</v>
      </c>
      <c r="K2082" t="s">
        <v>2217</v>
      </c>
    </row>
    <row r="2083" spans="1:11" x14ac:dyDescent="0.2">
      <c r="A2083" t="s">
        <v>1944</v>
      </c>
      <c r="B2083" t="s">
        <v>2124</v>
      </c>
      <c r="D2083">
        <v>0</v>
      </c>
      <c r="E2083" s="80">
        <v>49399</v>
      </c>
      <c r="H2083">
        <f>Profiling!$W$72</f>
        <v>0</v>
      </c>
      <c r="J2083">
        <v>0</v>
      </c>
      <c r="K2083" t="s">
        <v>2217</v>
      </c>
    </row>
    <row r="2084" spans="1:11" x14ac:dyDescent="0.2">
      <c r="A2084" t="s">
        <v>1944</v>
      </c>
      <c r="B2084" t="s">
        <v>364</v>
      </c>
      <c r="D2084">
        <v>0</v>
      </c>
      <c r="E2084" s="80">
        <v>44651</v>
      </c>
      <c r="H2084">
        <f>Profiling!$J$73</f>
        <v>0</v>
      </c>
      <c r="J2084">
        <v>0</v>
      </c>
      <c r="K2084" t="s">
        <v>2217</v>
      </c>
    </row>
    <row r="2085" spans="1:11" x14ac:dyDescent="0.2">
      <c r="A2085" t="s">
        <v>1944</v>
      </c>
      <c r="B2085" t="s">
        <v>364</v>
      </c>
      <c r="D2085">
        <v>0</v>
      </c>
      <c r="E2085" s="80">
        <v>45016</v>
      </c>
      <c r="H2085">
        <f>Profiling!$K$73</f>
        <v>0</v>
      </c>
      <c r="J2085">
        <v>0</v>
      </c>
      <c r="K2085" t="s">
        <v>2217</v>
      </c>
    </row>
    <row r="2086" spans="1:11" x14ac:dyDescent="0.2">
      <c r="A2086" t="s">
        <v>1944</v>
      </c>
      <c r="B2086" t="s">
        <v>364</v>
      </c>
      <c r="D2086">
        <v>0</v>
      </c>
      <c r="E2086" s="80">
        <v>45382</v>
      </c>
      <c r="H2086">
        <f>Profiling!$L$73</f>
        <v>0</v>
      </c>
      <c r="J2086">
        <v>0</v>
      </c>
      <c r="K2086" t="s">
        <v>2217</v>
      </c>
    </row>
    <row r="2087" spans="1:11" x14ac:dyDescent="0.2">
      <c r="A2087" t="s">
        <v>1944</v>
      </c>
      <c r="B2087" t="s">
        <v>364</v>
      </c>
      <c r="D2087">
        <v>0</v>
      </c>
      <c r="E2087" s="80">
        <v>45747</v>
      </c>
      <c r="H2087">
        <f>Profiling!$M$73</f>
        <v>0</v>
      </c>
      <c r="J2087">
        <v>0</v>
      </c>
      <c r="K2087" t="s">
        <v>2217</v>
      </c>
    </row>
    <row r="2088" spans="1:11" x14ac:dyDescent="0.2">
      <c r="A2088" t="s">
        <v>1944</v>
      </c>
      <c r="B2088" t="s">
        <v>364</v>
      </c>
      <c r="D2088">
        <v>0</v>
      </c>
      <c r="E2088" s="80">
        <v>46112</v>
      </c>
      <c r="H2088">
        <f>Profiling!$N$73</f>
        <v>0</v>
      </c>
      <c r="J2088">
        <v>0</v>
      </c>
      <c r="K2088" t="s">
        <v>2217</v>
      </c>
    </row>
    <row r="2089" spans="1:11" x14ac:dyDescent="0.2">
      <c r="A2089" t="s">
        <v>1944</v>
      </c>
      <c r="B2089" t="s">
        <v>364</v>
      </c>
      <c r="D2089">
        <v>0</v>
      </c>
      <c r="E2089" s="80">
        <v>46477</v>
      </c>
      <c r="H2089">
        <f>Profiling!$O$73</f>
        <v>0</v>
      </c>
      <c r="J2089">
        <v>0</v>
      </c>
      <c r="K2089" t="s">
        <v>2217</v>
      </c>
    </row>
    <row r="2090" spans="1:11" x14ac:dyDescent="0.2">
      <c r="A2090" t="s">
        <v>1944</v>
      </c>
      <c r="B2090" t="s">
        <v>364</v>
      </c>
      <c r="D2090">
        <v>0</v>
      </c>
      <c r="E2090" s="80">
        <v>46843</v>
      </c>
      <c r="H2090">
        <f>Profiling!$P$73</f>
        <v>0</v>
      </c>
      <c r="J2090">
        <v>0</v>
      </c>
      <c r="K2090" t="s">
        <v>2217</v>
      </c>
    </row>
    <row r="2091" spans="1:11" x14ac:dyDescent="0.2">
      <c r="A2091" t="s">
        <v>1944</v>
      </c>
      <c r="B2091" t="s">
        <v>364</v>
      </c>
      <c r="D2091">
        <v>0</v>
      </c>
      <c r="E2091" s="80">
        <v>47208</v>
      </c>
      <c r="H2091">
        <f>Profiling!$Q$73</f>
        <v>0</v>
      </c>
      <c r="J2091">
        <v>0</v>
      </c>
      <c r="K2091" t="s">
        <v>2217</v>
      </c>
    </row>
    <row r="2092" spans="1:11" x14ac:dyDescent="0.2">
      <c r="A2092" t="s">
        <v>1944</v>
      </c>
      <c r="B2092" t="s">
        <v>364</v>
      </c>
      <c r="D2092">
        <v>0</v>
      </c>
      <c r="E2092" s="80">
        <v>47573</v>
      </c>
      <c r="H2092">
        <f>Profiling!$R$73</f>
        <v>0</v>
      </c>
      <c r="J2092">
        <v>0</v>
      </c>
      <c r="K2092" t="s">
        <v>2217</v>
      </c>
    </row>
    <row r="2093" spans="1:11" x14ac:dyDescent="0.2">
      <c r="A2093" t="s">
        <v>1944</v>
      </c>
      <c r="B2093" t="s">
        <v>364</v>
      </c>
      <c r="D2093">
        <v>0</v>
      </c>
      <c r="E2093" s="80">
        <v>47938</v>
      </c>
      <c r="H2093">
        <f>Profiling!$S$73</f>
        <v>0</v>
      </c>
      <c r="J2093">
        <v>0</v>
      </c>
      <c r="K2093" t="s">
        <v>2217</v>
      </c>
    </row>
    <row r="2094" spans="1:11" x14ac:dyDescent="0.2">
      <c r="A2094" t="s">
        <v>1944</v>
      </c>
      <c r="B2094" t="s">
        <v>364</v>
      </c>
      <c r="D2094">
        <v>0</v>
      </c>
      <c r="E2094" s="80">
        <v>48304</v>
      </c>
      <c r="H2094">
        <f>Profiling!$T$73</f>
        <v>0</v>
      </c>
      <c r="J2094">
        <v>0</v>
      </c>
      <c r="K2094" t="s">
        <v>2217</v>
      </c>
    </row>
    <row r="2095" spans="1:11" x14ac:dyDescent="0.2">
      <c r="A2095" t="s">
        <v>1944</v>
      </c>
      <c r="B2095" t="s">
        <v>364</v>
      </c>
      <c r="D2095">
        <v>0</v>
      </c>
      <c r="E2095" s="80">
        <v>48669</v>
      </c>
      <c r="H2095">
        <f>Profiling!$U$73</f>
        <v>0</v>
      </c>
      <c r="J2095">
        <v>0</v>
      </c>
      <c r="K2095" t="s">
        <v>2217</v>
      </c>
    </row>
    <row r="2096" spans="1:11" x14ac:dyDescent="0.2">
      <c r="A2096" t="s">
        <v>1944</v>
      </c>
      <c r="B2096" t="s">
        <v>364</v>
      </c>
      <c r="D2096">
        <v>0</v>
      </c>
      <c r="E2096" s="80">
        <v>49034</v>
      </c>
      <c r="H2096">
        <f>Profiling!$V$73</f>
        <v>0</v>
      </c>
      <c r="J2096">
        <v>0</v>
      </c>
      <c r="K2096" t="s">
        <v>2217</v>
      </c>
    </row>
    <row r="2097" spans="1:11" x14ac:dyDescent="0.2">
      <c r="A2097" t="s">
        <v>1944</v>
      </c>
      <c r="B2097" t="s">
        <v>364</v>
      </c>
      <c r="D2097">
        <v>0</v>
      </c>
      <c r="E2097" s="80">
        <v>49399</v>
      </c>
      <c r="H2097">
        <f>Profiling!$W$73</f>
        <v>0</v>
      </c>
      <c r="J2097">
        <v>0</v>
      </c>
      <c r="K2097" t="s">
        <v>2217</v>
      </c>
    </row>
    <row r="2098" spans="1:11" x14ac:dyDescent="0.2">
      <c r="A2098" t="s">
        <v>1944</v>
      </c>
      <c r="B2098" t="s">
        <v>365</v>
      </c>
      <c r="D2098">
        <v>0</v>
      </c>
      <c r="E2098" s="80">
        <v>44651</v>
      </c>
      <c r="H2098">
        <f>Profiling!$J$74</f>
        <v>0</v>
      </c>
      <c r="J2098">
        <v>0</v>
      </c>
      <c r="K2098" t="s">
        <v>2217</v>
      </c>
    </row>
    <row r="2099" spans="1:11" x14ac:dyDescent="0.2">
      <c r="A2099" t="s">
        <v>1944</v>
      </c>
      <c r="B2099" t="s">
        <v>365</v>
      </c>
      <c r="D2099">
        <v>0</v>
      </c>
      <c r="E2099" s="80">
        <v>45016</v>
      </c>
      <c r="H2099">
        <f>Profiling!$K$74</f>
        <v>0</v>
      </c>
      <c r="J2099">
        <v>0</v>
      </c>
      <c r="K2099" t="s">
        <v>2217</v>
      </c>
    </row>
    <row r="2100" spans="1:11" x14ac:dyDescent="0.2">
      <c r="A2100" t="s">
        <v>1944</v>
      </c>
      <c r="B2100" t="s">
        <v>365</v>
      </c>
      <c r="D2100">
        <v>0</v>
      </c>
      <c r="E2100" s="80">
        <v>45382</v>
      </c>
      <c r="H2100">
        <f>Profiling!$L$74</f>
        <v>0</v>
      </c>
      <c r="J2100">
        <v>0</v>
      </c>
      <c r="K2100" t="s">
        <v>2217</v>
      </c>
    </row>
    <row r="2101" spans="1:11" x14ac:dyDescent="0.2">
      <c r="A2101" t="s">
        <v>1944</v>
      </c>
      <c r="B2101" t="s">
        <v>365</v>
      </c>
      <c r="D2101">
        <v>0</v>
      </c>
      <c r="E2101" s="80">
        <v>45747</v>
      </c>
      <c r="H2101">
        <f>Profiling!$M$74</f>
        <v>0</v>
      </c>
      <c r="J2101">
        <v>0</v>
      </c>
      <c r="K2101" t="s">
        <v>2217</v>
      </c>
    </row>
    <row r="2102" spans="1:11" x14ac:dyDescent="0.2">
      <c r="A2102" t="s">
        <v>1944</v>
      </c>
      <c r="B2102" t="s">
        <v>365</v>
      </c>
      <c r="D2102">
        <v>0</v>
      </c>
      <c r="E2102" s="80">
        <v>46112</v>
      </c>
      <c r="H2102">
        <f>Profiling!$N$74</f>
        <v>0</v>
      </c>
      <c r="J2102">
        <v>0</v>
      </c>
      <c r="K2102" t="s">
        <v>2217</v>
      </c>
    </row>
    <row r="2103" spans="1:11" x14ac:dyDescent="0.2">
      <c r="A2103" t="s">
        <v>1944</v>
      </c>
      <c r="B2103" t="s">
        <v>365</v>
      </c>
      <c r="D2103">
        <v>0</v>
      </c>
      <c r="E2103" s="80">
        <v>46477</v>
      </c>
      <c r="H2103">
        <f>Profiling!$O$74</f>
        <v>0</v>
      </c>
      <c r="J2103">
        <v>0</v>
      </c>
      <c r="K2103" t="s">
        <v>2217</v>
      </c>
    </row>
    <row r="2104" spans="1:11" x14ac:dyDescent="0.2">
      <c r="A2104" t="s">
        <v>1944</v>
      </c>
      <c r="B2104" t="s">
        <v>365</v>
      </c>
      <c r="D2104">
        <v>0</v>
      </c>
      <c r="E2104" s="80">
        <v>46843</v>
      </c>
      <c r="H2104">
        <f>Profiling!$P$74</f>
        <v>0</v>
      </c>
      <c r="J2104">
        <v>0</v>
      </c>
      <c r="K2104" t="s">
        <v>2217</v>
      </c>
    </row>
    <row r="2105" spans="1:11" x14ac:dyDescent="0.2">
      <c r="A2105" t="s">
        <v>1944</v>
      </c>
      <c r="B2105" t="s">
        <v>365</v>
      </c>
      <c r="D2105">
        <v>0</v>
      </c>
      <c r="E2105" s="80">
        <v>47208</v>
      </c>
      <c r="H2105">
        <f>Profiling!$Q$74</f>
        <v>0</v>
      </c>
      <c r="J2105">
        <v>0</v>
      </c>
      <c r="K2105" t="s">
        <v>2217</v>
      </c>
    </row>
    <row r="2106" spans="1:11" x14ac:dyDescent="0.2">
      <c r="A2106" t="s">
        <v>1944</v>
      </c>
      <c r="B2106" t="s">
        <v>365</v>
      </c>
      <c r="D2106">
        <v>0</v>
      </c>
      <c r="E2106" s="80">
        <v>47573</v>
      </c>
      <c r="H2106">
        <f>Profiling!$R$74</f>
        <v>0</v>
      </c>
      <c r="J2106">
        <v>0</v>
      </c>
      <c r="K2106" t="s">
        <v>2217</v>
      </c>
    </row>
    <row r="2107" spans="1:11" x14ac:dyDescent="0.2">
      <c r="A2107" t="s">
        <v>1944</v>
      </c>
      <c r="B2107" t="s">
        <v>365</v>
      </c>
      <c r="D2107">
        <v>0</v>
      </c>
      <c r="E2107" s="80">
        <v>47938</v>
      </c>
      <c r="H2107">
        <f>Profiling!$S$74</f>
        <v>0</v>
      </c>
      <c r="J2107">
        <v>0</v>
      </c>
      <c r="K2107" t="s">
        <v>2217</v>
      </c>
    </row>
    <row r="2108" spans="1:11" x14ac:dyDescent="0.2">
      <c r="A2108" t="s">
        <v>1944</v>
      </c>
      <c r="B2108" t="s">
        <v>365</v>
      </c>
      <c r="D2108">
        <v>0</v>
      </c>
      <c r="E2108" s="80">
        <v>48304</v>
      </c>
      <c r="H2108">
        <f>Profiling!$T$74</f>
        <v>0</v>
      </c>
      <c r="J2108">
        <v>0</v>
      </c>
      <c r="K2108" t="s">
        <v>2217</v>
      </c>
    </row>
    <row r="2109" spans="1:11" x14ac:dyDescent="0.2">
      <c r="A2109" t="s">
        <v>1944</v>
      </c>
      <c r="B2109" t="s">
        <v>365</v>
      </c>
      <c r="D2109">
        <v>0</v>
      </c>
      <c r="E2109" s="80">
        <v>48669</v>
      </c>
      <c r="H2109">
        <f>Profiling!$U$74</f>
        <v>0</v>
      </c>
      <c r="J2109">
        <v>0</v>
      </c>
      <c r="K2109" t="s">
        <v>2217</v>
      </c>
    </row>
    <row r="2110" spans="1:11" x14ac:dyDescent="0.2">
      <c r="A2110" t="s">
        <v>1944</v>
      </c>
      <c r="B2110" t="s">
        <v>365</v>
      </c>
      <c r="D2110">
        <v>0</v>
      </c>
      <c r="E2110" s="80">
        <v>49034</v>
      </c>
      <c r="H2110">
        <f>Profiling!$V$74</f>
        <v>0</v>
      </c>
      <c r="J2110">
        <v>0</v>
      </c>
      <c r="K2110" t="s">
        <v>2217</v>
      </c>
    </row>
    <row r="2111" spans="1:11" x14ac:dyDescent="0.2">
      <c r="A2111" t="s">
        <v>1944</v>
      </c>
      <c r="B2111" t="s">
        <v>365</v>
      </c>
      <c r="D2111">
        <v>0</v>
      </c>
      <c r="E2111" s="80">
        <v>49399</v>
      </c>
      <c r="H2111">
        <f>Profiling!$W$74</f>
        <v>0</v>
      </c>
      <c r="J2111">
        <v>0</v>
      </c>
      <c r="K2111" t="s">
        <v>2217</v>
      </c>
    </row>
    <row r="2112" spans="1:11" x14ac:dyDescent="0.2">
      <c r="A2112" t="s">
        <v>1148</v>
      </c>
      <c r="B2112" t="s">
        <v>1096</v>
      </c>
      <c r="D2112">
        <v>0</v>
      </c>
      <c r="E2112" s="80">
        <v>44651</v>
      </c>
      <c r="H2112">
        <f>Profiling!$J$95</f>
        <v>0</v>
      </c>
      <c r="J2112">
        <v>0</v>
      </c>
      <c r="K2112" t="s">
        <v>1463</v>
      </c>
    </row>
    <row r="2113" spans="1:11" x14ac:dyDescent="0.2">
      <c r="A2113" t="s">
        <v>1148</v>
      </c>
      <c r="B2113" t="s">
        <v>1096</v>
      </c>
      <c r="D2113">
        <v>0</v>
      </c>
      <c r="E2113" s="80">
        <v>45016</v>
      </c>
      <c r="H2113">
        <f>Profiling!$K$95</f>
        <v>0</v>
      </c>
      <c r="J2113">
        <v>0</v>
      </c>
      <c r="K2113" t="s">
        <v>1463</v>
      </c>
    </row>
    <row r="2114" spans="1:11" x14ac:dyDescent="0.2">
      <c r="A2114" t="s">
        <v>1148</v>
      </c>
      <c r="B2114" t="s">
        <v>1096</v>
      </c>
      <c r="D2114">
        <v>0</v>
      </c>
      <c r="E2114" s="80">
        <v>45382</v>
      </c>
      <c r="H2114">
        <f>Profiling!$L$95</f>
        <v>0</v>
      </c>
      <c r="J2114">
        <v>0</v>
      </c>
      <c r="K2114" t="s">
        <v>1463</v>
      </c>
    </row>
    <row r="2115" spans="1:11" x14ac:dyDescent="0.2">
      <c r="A2115" t="s">
        <v>1148</v>
      </c>
      <c r="B2115" t="s">
        <v>1096</v>
      </c>
      <c r="D2115">
        <v>0</v>
      </c>
      <c r="E2115" s="80">
        <v>45747</v>
      </c>
      <c r="H2115">
        <f>Profiling!$M$95</f>
        <v>0</v>
      </c>
      <c r="J2115">
        <v>0</v>
      </c>
      <c r="K2115" t="s">
        <v>1463</v>
      </c>
    </row>
    <row r="2116" spans="1:11" x14ac:dyDescent="0.2">
      <c r="A2116" t="s">
        <v>1148</v>
      </c>
      <c r="B2116" t="s">
        <v>1096</v>
      </c>
      <c r="D2116">
        <v>0</v>
      </c>
      <c r="E2116" s="80">
        <v>46112</v>
      </c>
      <c r="H2116">
        <f>Profiling!$N$95</f>
        <v>0</v>
      </c>
      <c r="J2116">
        <v>0</v>
      </c>
      <c r="K2116" t="s">
        <v>1463</v>
      </c>
    </row>
    <row r="2117" spans="1:11" x14ac:dyDescent="0.2">
      <c r="A2117" t="s">
        <v>1148</v>
      </c>
      <c r="B2117" t="s">
        <v>1096</v>
      </c>
      <c r="D2117">
        <v>0</v>
      </c>
      <c r="E2117" s="80">
        <v>46477</v>
      </c>
      <c r="H2117">
        <f>Profiling!$O$95</f>
        <v>0</v>
      </c>
      <c r="J2117">
        <v>0</v>
      </c>
      <c r="K2117" t="s">
        <v>1463</v>
      </c>
    </row>
    <row r="2118" spans="1:11" x14ac:dyDescent="0.2">
      <c r="A2118" t="s">
        <v>1148</v>
      </c>
      <c r="B2118" t="s">
        <v>1096</v>
      </c>
      <c r="D2118">
        <v>0</v>
      </c>
      <c r="E2118" s="80">
        <v>46843</v>
      </c>
      <c r="H2118">
        <f>Profiling!$P$95</f>
        <v>0</v>
      </c>
      <c r="J2118">
        <v>0</v>
      </c>
      <c r="K2118" t="s">
        <v>1463</v>
      </c>
    </row>
    <row r="2119" spans="1:11" x14ac:dyDescent="0.2">
      <c r="A2119" t="s">
        <v>1148</v>
      </c>
      <c r="B2119" t="s">
        <v>1096</v>
      </c>
      <c r="D2119">
        <v>0</v>
      </c>
      <c r="E2119" s="80">
        <v>47208</v>
      </c>
      <c r="H2119">
        <f>Profiling!$Q$95</f>
        <v>0</v>
      </c>
      <c r="J2119">
        <v>0</v>
      </c>
      <c r="K2119" t="s">
        <v>1463</v>
      </c>
    </row>
    <row r="2120" spans="1:11" x14ac:dyDescent="0.2">
      <c r="A2120" t="s">
        <v>1148</v>
      </c>
      <c r="B2120" t="s">
        <v>1096</v>
      </c>
      <c r="D2120">
        <v>0</v>
      </c>
      <c r="E2120" s="80">
        <v>47573</v>
      </c>
      <c r="H2120">
        <f>Profiling!$R$95</f>
        <v>0</v>
      </c>
      <c r="J2120">
        <v>0</v>
      </c>
      <c r="K2120" t="s">
        <v>1463</v>
      </c>
    </row>
    <row r="2121" spans="1:11" x14ac:dyDescent="0.2">
      <c r="A2121" t="s">
        <v>1148</v>
      </c>
      <c r="B2121" t="s">
        <v>1096</v>
      </c>
      <c r="D2121">
        <v>0</v>
      </c>
      <c r="E2121" s="80">
        <v>47938</v>
      </c>
      <c r="H2121" t="e">
        <f>Profiling!$S$95</f>
        <v>#DIV/0!</v>
      </c>
      <c r="J2121">
        <v>0</v>
      </c>
      <c r="K2121" t="s">
        <v>1463</v>
      </c>
    </row>
    <row r="2122" spans="1:11" x14ac:dyDescent="0.2">
      <c r="A2122" t="s">
        <v>1148</v>
      </c>
      <c r="B2122" t="s">
        <v>1096</v>
      </c>
      <c r="D2122">
        <v>0</v>
      </c>
      <c r="E2122" s="80">
        <v>48304</v>
      </c>
      <c r="H2122">
        <f>Profiling!$T$95</f>
        <v>0</v>
      </c>
      <c r="J2122">
        <v>0</v>
      </c>
      <c r="K2122" t="s">
        <v>1463</v>
      </c>
    </row>
    <row r="2123" spans="1:11" x14ac:dyDescent="0.2">
      <c r="A2123" t="s">
        <v>1148</v>
      </c>
      <c r="B2123" t="s">
        <v>1096</v>
      </c>
      <c r="D2123">
        <v>0</v>
      </c>
      <c r="E2123" s="80">
        <v>48669</v>
      </c>
      <c r="H2123">
        <f>Profiling!$U$95</f>
        <v>0</v>
      </c>
      <c r="J2123">
        <v>0</v>
      </c>
      <c r="K2123" t="s">
        <v>1463</v>
      </c>
    </row>
    <row r="2124" spans="1:11" x14ac:dyDescent="0.2">
      <c r="A2124" t="s">
        <v>1148</v>
      </c>
      <c r="B2124" t="s">
        <v>1096</v>
      </c>
      <c r="D2124">
        <v>0</v>
      </c>
      <c r="E2124" s="80">
        <v>49034</v>
      </c>
      <c r="H2124">
        <f>Profiling!$V$95</f>
        <v>0</v>
      </c>
      <c r="J2124">
        <v>0</v>
      </c>
      <c r="K2124" t="s">
        <v>1463</v>
      </c>
    </row>
    <row r="2125" spans="1:11" x14ac:dyDescent="0.2">
      <c r="A2125" t="s">
        <v>1148</v>
      </c>
      <c r="B2125" t="s">
        <v>1096</v>
      </c>
      <c r="D2125">
        <v>0</v>
      </c>
      <c r="E2125" s="80">
        <v>49399</v>
      </c>
      <c r="H2125">
        <f>Profiling!$W$95</f>
        <v>0</v>
      </c>
      <c r="J2125">
        <v>0</v>
      </c>
      <c r="K2125" t="s">
        <v>1463</v>
      </c>
    </row>
    <row r="2126" spans="1:11" x14ac:dyDescent="0.2">
      <c r="A2126" t="s">
        <v>1148</v>
      </c>
      <c r="B2126" t="s">
        <v>891</v>
      </c>
      <c r="D2126">
        <v>0</v>
      </c>
      <c r="E2126" s="80">
        <v>44651</v>
      </c>
      <c r="H2126">
        <f>Profiling!$J$96</f>
        <v>0</v>
      </c>
      <c r="J2126">
        <v>0</v>
      </c>
      <c r="K2126" t="s">
        <v>1463</v>
      </c>
    </row>
    <row r="2127" spans="1:11" x14ac:dyDescent="0.2">
      <c r="A2127" t="s">
        <v>1148</v>
      </c>
      <c r="B2127" t="s">
        <v>891</v>
      </c>
      <c r="D2127">
        <v>0</v>
      </c>
      <c r="E2127" s="80">
        <v>45016</v>
      </c>
      <c r="H2127">
        <f>Profiling!$K$96</f>
        <v>0</v>
      </c>
      <c r="J2127">
        <v>0</v>
      </c>
      <c r="K2127" t="s">
        <v>1463</v>
      </c>
    </row>
    <row r="2128" spans="1:11" x14ac:dyDescent="0.2">
      <c r="A2128" t="s">
        <v>1148</v>
      </c>
      <c r="B2128" t="s">
        <v>891</v>
      </c>
      <c r="D2128">
        <v>0</v>
      </c>
      <c r="E2128" s="80">
        <v>45382</v>
      </c>
      <c r="H2128">
        <f>Profiling!$L$96</f>
        <v>0</v>
      </c>
      <c r="J2128">
        <v>0</v>
      </c>
      <c r="K2128" t="s">
        <v>1463</v>
      </c>
    </row>
    <row r="2129" spans="1:11" x14ac:dyDescent="0.2">
      <c r="A2129" t="s">
        <v>1148</v>
      </c>
      <c r="B2129" t="s">
        <v>891</v>
      </c>
      <c r="D2129">
        <v>0</v>
      </c>
      <c r="E2129" s="80">
        <v>45747</v>
      </c>
      <c r="H2129">
        <f>Profiling!$M$96</f>
        <v>0</v>
      </c>
      <c r="J2129">
        <v>0</v>
      </c>
      <c r="K2129" t="s">
        <v>1463</v>
      </c>
    </row>
    <row r="2130" spans="1:11" x14ac:dyDescent="0.2">
      <c r="A2130" t="s">
        <v>1148</v>
      </c>
      <c r="B2130" t="s">
        <v>891</v>
      </c>
      <c r="D2130">
        <v>0</v>
      </c>
      <c r="E2130" s="80">
        <v>46112</v>
      </c>
      <c r="H2130">
        <f>Profiling!$N$96</f>
        <v>0</v>
      </c>
      <c r="J2130">
        <v>0</v>
      </c>
      <c r="K2130" t="s">
        <v>1463</v>
      </c>
    </row>
    <row r="2131" spans="1:11" x14ac:dyDescent="0.2">
      <c r="A2131" t="s">
        <v>1148</v>
      </c>
      <c r="B2131" t="s">
        <v>891</v>
      </c>
      <c r="D2131">
        <v>0</v>
      </c>
      <c r="E2131" s="80">
        <v>46477</v>
      </c>
      <c r="H2131">
        <f>Profiling!$O$96</f>
        <v>0</v>
      </c>
      <c r="J2131">
        <v>0</v>
      </c>
      <c r="K2131" t="s">
        <v>1463</v>
      </c>
    </row>
    <row r="2132" spans="1:11" x14ac:dyDescent="0.2">
      <c r="A2132" t="s">
        <v>1148</v>
      </c>
      <c r="B2132" t="s">
        <v>891</v>
      </c>
      <c r="D2132">
        <v>0</v>
      </c>
      <c r="E2132" s="80">
        <v>46843</v>
      </c>
      <c r="H2132">
        <f>Profiling!$P$96</f>
        <v>0</v>
      </c>
      <c r="J2132">
        <v>0</v>
      </c>
      <c r="K2132" t="s">
        <v>1463</v>
      </c>
    </row>
    <row r="2133" spans="1:11" x14ac:dyDescent="0.2">
      <c r="A2133" t="s">
        <v>1148</v>
      </c>
      <c r="B2133" t="s">
        <v>891</v>
      </c>
      <c r="D2133">
        <v>0</v>
      </c>
      <c r="E2133" s="80">
        <v>47208</v>
      </c>
      <c r="H2133">
        <f>Profiling!$Q$96</f>
        <v>0</v>
      </c>
      <c r="J2133">
        <v>0</v>
      </c>
      <c r="K2133" t="s">
        <v>1463</v>
      </c>
    </row>
    <row r="2134" spans="1:11" x14ac:dyDescent="0.2">
      <c r="A2134" t="s">
        <v>1148</v>
      </c>
      <c r="B2134" t="s">
        <v>891</v>
      </c>
      <c r="D2134">
        <v>0</v>
      </c>
      <c r="E2134" s="80">
        <v>47573</v>
      </c>
      <c r="H2134">
        <f>Profiling!$R$96</f>
        <v>0</v>
      </c>
      <c r="J2134">
        <v>0</v>
      </c>
      <c r="K2134" t="s">
        <v>1463</v>
      </c>
    </row>
    <row r="2135" spans="1:11" x14ac:dyDescent="0.2">
      <c r="A2135" t="s">
        <v>1148</v>
      </c>
      <c r="B2135" t="s">
        <v>891</v>
      </c>
      <c r="D2135">
        <v>0</v>
      </c>
      <c r="E2135" s="80">
        <v>47938</v>
      </c>
      <c r="H2135" t="e">
        <f>Profiling!$S$96</f>
        <v>#DIV/0!</v>
      </c>
      <c r="J2135">
        <v>0</v>
      </c>
      <c r="K2135" t="s">
        <v>1463</v>
      </c>
    </row>
    <row r="2136" spans="1:11" x14ac:dyDescent="0.2">
      <c r="A2136" t="s">
        <v>1148</v>
      </c>
      <c r="B2136" t="s">
        <v>891</v>
      </c>
      <c r="D2136">
        <v>0</v>
      </c>
      <c r="E2136" s="80">
        <v>48304</v>
      </c>
      <c r="H2136">
        <f>Profiling!$T$96</f>
        <v>0</v>
      </c>
      <c r="J2136">
        <v>0</v>
      </c>
      <c r="K2136" t="s">
        <v>1463</v>
      </c>
    </row>
    <row r="2137" spans="1:11" x14ac:dyDescent="0.2">
      <c r="A2137" t="s">
        <v>1148</v>
      </c>
      <c r="B2137" t="s">
        <v>891</v>
      </c>
      <c r="D2137">
        <v>0</v>
      </c>
      <c r="E2137" s="80">
        <v>48669</v>
      </c>
      <c r="H2137">
        <f>Profiling!$U$96</f>
        <v>0</v>
      </c>
      <c r="J2137">
        <v>0</v>
      </c>
      <c r="K2137" t="s">
        <v>1463</v>
      </c>
    </row>
    <row r="2138" spans="1:11" x14ac:dyDescent="0.2">
      <c r="A2138" t="s">
        <v>1148</v>
      </c>
      <c r="B2138" t="s">
        <v>891</v>
      </c>
      <c r="D2138">
        <v>0</v>
      </c>
      <c r="E2138" s="80">
        <v>49034</v>
      </c>
      <c r="H2138">
        <f>Profiling!$V$96</f>
        <v>0</v>
      </c>
      <c r="J2138">
        <v>0</v>
      </c>
      <c r="K2138" t="s">
        <v>1463</v>
      </c>
    </row>
    <row r="2139" spans="1:11" x14ac:dyDescent="0.2">
      <c r="A2139" t="s">
        <v>1148</v>
      </c>
      <c r="B2139" t="s">
        <v>891</v>
      </c>
      <c r="D2139">
        <v>0</v>
      </c>
      <c r="E2139" s="80">
        <v>49399</v>
      </c>
      <c r="H2139">
        <f>Profiling!$W$96</f>
        <v>0</v>
      </c>
      <c r="J2139">
        <v>0</v>
      </c>
      <c r="K2139" t="s">
        <v>1463</v>
      </c>
    </row>
    <row r="2140" spans="1:11" x14ac:dyDescent="0.2">
      <c r="A2140" t="s">
        <v>1148</v>
      </c>
      <c r="B2140" t="s">
        <v>541</v>
      </c>
      <c r="D2140">
        <v>0</v>
      </c>
      <c r="E2140" s="80">
        <v>44651</v>
      </c>
      <c r="H2140">
        <f>Profiling!$J$97</f>
        <v>0</v>
      </c>
      <c r="J2140">
        <v>0</v>
      </c>
      <c r="K2140" t="s">
        <v>1463</v>
      </c>
    </row>
    <row r="2141" spans="1:11" x14ac:dyDescent="0.2">
      <c r="A2141" t="s">
        <v>1148</v>
      </c>
      <c r="B2141" t="s">
        <v>541</v>
      </c>
      <c r="D2141">
        <v>0</v>
      </c>
      <c r="E2141" s="80">
        <v>45016</v>
      </c>
      <c r="H2141">
        <f>Profiling!$K$97</f>
        <v>0</v>
      </c>
      <c r="J2141">
        <v>0</v>
      </c>
      <c r="K2141" t="s">
        <v>1463</v>
      </c>
    </row>
    <row r="2142" spans="1:11" x14ac:dyDescent="0.2">
      <c r="A2142" t="s">
        <v>1148</v>
      </c>
      <c r="B2142" t="s">
        <v>541</v>
      </c>
      <c r="D2142">
        <v>0</v>
      </c>
      <c r="E2142" s="80">
        <v>45382</v>
      </c>
      <c r="H2142">
        <f>Profiling!$L$97</f>
        <v>0</v>
      </c>
      <c r="J2142">
        <v>0</v>
      </c>
      <c r="K2142" t="s">
        <v>1463</v>
      </c>
    </row>
    <row r="2143" spans="1:11" x14ac:dyDescent="0.2">
      <c r="A2143" t="s">
        <v>1148</v>
      </c>
      <c r="B2143" t="s">
        <v>541</v>
      </c>
      <c r="D2143">
        <v>0</v>
      </c>
      <c r="E2143" s="80">
        <v>45747</v>
      </c>
      <c r="H2143">
        <f>Profiling!$M$97</f>
        <v>0</v>
      </c>
      <c r="J2143">
        <v>0</v>
      </c>
      <c r="K2143" t="s">
        <v>1463</v>
      </c>
    </row>
    <row r="2144" spans="1:11" x14ac:dyDescent="0.2">
      <c r="A2144" t="s">
        <v>1148</v>
      </c>
      <c r="B2144" t="s">
        <v>541</v>
      </c>
      <c r="D2144">
        <v>0</v>
      </c>
      <c r="E2144" s="80">
        <v>46112</v>
      </c>
      <c r="H2144">
        <f>Profiling!$N$97</f>
        <v>0</v>
      </c>
      <c r="J2144">
        <v>0</v>
      </c>
      <c r="K2144" t="s">
        <v>1463</v>
      </c>
    </row>
    <row r="2145" spans="1:11" x14ac:dyDescent="0.2">
      <c r="A2145" t="s">
        <v>1148</v>
      </c>
      <c r="B2145" t="s">
        <v>541</v>
      </c>
      <c r="D2145">
        <v>0</v>
      </c>
      <c r="E2145" s="80">
        <v>46477</v>
      </c>
      <c r="H2145">
        <f>Profiling!$O$97</f>
        <v>0</v>
      </c>
      <c r="J2145">
        <v>0</v>
      </c>
      <c r="K2145" t="s">
        <v>1463</v>
      </c>
    </row>
    <row r="2146" spans="1:11" x14ac:dyDescent="0.2">
      <c r="A2146" t="s">
        <v>1148</v>
      </c>
      <c r="B2146" t="s">
        <v>541</v>
      </c>
      <c r="D2146">
        <v>0</v>
      </c>
      <c r="E2146" s="80">
        <v>46843</v>
      </c>
      <c r="H2146">
        <f>Profiling!$P$97</f>
        <v>0</v>
      </c>
      <c r="J2146">
        <v>0</v>
      </c>
      <c r="K2146" t="s">
        <v>1463</v>
      </c>
    </row>
    <row r="2147" spans="1:11" x14ac:dyDescent="0.2">
      <c r="A2147" t="s">
        <v>1148</v>
      </c>
      <c r="B2147" t="s">
        <v>541</v>
      </c>
      <c r="D2147">
        <v>0</v>
      </c>
      <c r="E2147" s="80">
        <v>47208</v>
      </c>
      <c r="H2147">
        <f>Profiling!$Q$97</f>
        <v>0</v>
      </c>
      <c r="J2147">
        <v>0</v>
      </c>
      <c r="K2147" t="s">
        <v>1463</v>
      </c>
    </row>
    <row r="2148" spans="1:11" x14ac:dyDescent="0.2">
      <c r="A2148" t="s">
        <v>1148</v>
      </c>
      <c r="B2148" t="s">
        <v>541</v>
      </c>
      <c r="D2148">
        <v>0</v>
      </c>
      <c r="E2148" s="80">
        <v>47573</v>
      </c>
      <c r="H2148">
        <f>Profiling!$R$97</f>
        <v>0</v>
      </c>
      <c r="J2148">
        <v>0</v>
      </c>
      <c r="K2148" t="s">
        <v>1463</v>
      </c>
    </row>
    <row r="2149" spans="1:11" x14ac:dyDescent="0.2">
      <c r="A2149" t="s">
        <v>1148</v>
      </c>
      <c r="B2149" t="s">
        <v>541</v>
      </c>
      <c r="D2149">
        <v>0</v>
      </c>
      <c r="E2149" s="80">
        <v>47938</v>
      </c>
      <c r="H2149" t="e">
        <f>Profiling!$S$97</f>
        <v>#DIV/0!</v>
      </c>
      <c r="J2149">
        <v>0</v>
      </c>
      <c r="K2149" t="s">
        <v>1463</v>
      </c>
    </row>
    <row r="2150" spans="1:11" x14ac:dyDescent="0.2">
      <c r="A2150" t="s">
        <v>1148</v>
      </c>
      <c r="B2150" t="s">
        <v>541</v>
      </c>
      <c r="D2150">
        <v>0</v>
      </c>
      <c r="E2150" s="80">
        <v>48304</v>
      </c>
      <c r="H2150">
        <f>Profiling!$T$97</f>
        <v>0</v>
      </c>
      <c r="J2150">
        <v>0</v>
      </c>
      <c r="K2150" t="s">
        <v>1463</v>
      </c>
    </row>
    <row r="2151" spans="1:11" x14ac:dyDescent="0.2">
      <c r="A2151" t="s">
        <v>1148</v>
      </c>
      <c r="B2151" t="s">
        <v>541</v>
      </c>
      <c r="D2151">
        <v>0</v>
      </c>
      <c r="E2151" s="80">
        <v>48669</v>
      </c>
      <c r="H2151">
        <f>Profiling!$U$97</f>
        <v>0</v>
      </c>
      <c r="J2151">
        <v>0</v>
      </c>
      <c r="K2151" t="s">
        <v>1463</v>
      </c>
    </row>
    <row r="2152" spans="1:11" x14ac:dyDescent="0.2">
      <c r="A2152" t="s">
        <v>1148</v>
      </c>
      <c r="B2152" t="s">
        <v>541</v>
      </c>
      <c r="D2152">
        <v>0</v>
      </c>
      <c r="E2152" s="80">
        <v>49034</v>
      </c>
      <c r="H2152">
        <f>Profiling!$V$97</f>
        <v>0</v>
      </c>
      <c r="J2152">
        <v>0</v>
      </c>
      <c r="K2152" t="s">
        <v>1463</v>
      </c>
    </row>
    <row r="2153" spans="1:11" x14ac:dyDescent="0.2">
      <c r="A2153" t="s">
        <v>1148</v>
      </c>
      <c r="B2153" t="s">
        <v>541</v>
      </c>
      <c r="D2153">
        <v>0</v>
      </c>
      <c r="E2153" s="80">
        <v>49399</v>
      </c>
      <c r="H2153">
        <f>Profiling!$W$97</f>
        <v>0</v>
      </c>
      <c r="J2153">
        <v>0</v>
      </c>
      <c r="K2153" t="s">
        <v>1463</v>
      </c>
    </row>
    <row r="2154" spans="1:11" x14ac:dyDescent="0.2">
      <c r="A2154" t="s">
        <v>1148</v>
      </c>
      <c r="B2154" t="s">
        <v>1089</v>
      </c>
      <c r="D2154">
        <v>0</v>
      </c>
      <c r="E2154" s="80">
        <v>44651</v>
      </c>
      <c r="H2154">
        <f>Profiling!$J$98</f>
        <v>0</v>
      </c>
      <c r="J2154">
        <v>0</v>
      </c>
      <c r="K2154" t="s">
        <v>1463</v>
      </c>
    </row>
    <row r="2155" spans="1:11" x14ac:dyDescent="0.2">
      <c r="A2155" t="s">
        <v>1148</v>
      </c>
      <c r="B2155" t="s">
        <v>1089</v>
      </c>
      <c r="D2155">
        <v>0</v>
      </c>
      <c r="E2155" s="80">
        <v>45016</v>
      </c>
      <c r="H2155">
        <f>Profiling!$K$98</f>
        <v>0</v>
      </c>
      <c r="J2155">
        <v>0</v>
      </c>
      <c r="K2155" t="s">
        <v>1463</v>
      </c>
    </row>
    <row r="2156" spans="1:11" x14ac:dyDescent="0.2">
      <c r="A2156" t="s">
        <v>1148</v>
      </c>
      <c r="B2156" t="s">
        <v>1089</v>
      </c>
      <c r="D2156">
        <v>0</v>
      </c>
      <c r="E2156" s="80">
        <v>45382</v>
      </c>
      <c r="H2156">
        <f>Profiling!$L$98</f>
        <v>0</v>
      </c>
      <c r="J2156">
        <v>0</v>
      </c>
      <c r="K2156" t="s">
        <v>1463</v>
      </c>
    </row>
    <row r="2157" spans="1:11" x14ac:dyDescent="0.2">
      <c r="A2157" t="s">
        <v>1148</v>
      </c>
      <c r="B2157" t="s">
        <v>1089</v>
      </c>
      <c r="D2157">
        <v>0</v>
      </c>
      <c r="E2157" s="80">
        <v>45747</v>
      </c>
      <c r="H2157">
        <f>Profiling!$M$98</f>
        <v>0</v>
      </c>
      <c r="J2157">
        <v>0</v>
      </c>
      <c r="K2157" t="s">
        <v>1463</v>
      </c>
    </row>
    <row r="2158" spans="1:11" x14ac:dyDescent="0.2">
      <c r="A2158" t="s">
        <v>1148</v>
      </c>
      <c r="B2158" t="s">
        <v>1089</v>
      </c>
      <c r="D2158">
        <v>0</v>
      </c>
      <c r="E2158" s="80">
        <v>46112</v>
      </c>
      <c r="H2158">
        <f>Profiling!$N$98</f>
        <v>0</v>
      </c>
      <c r="J2158">
        <v>0</v>
      </c>
      <c r="K2158" t="s">
        <v>1463</v>
      </c>
    </row>
    <row r="2159" spans="1:11" x14ac:dyDescent="0.2">
      <c r="A2159" t="s">
        <v>1148</v>
      </c>
      <c r="B2159" t="s">
        <v>1089</v>
      </c>
      <c r="D2159">
        <v>0</v>
      </c>
      <c r="E2159" s="80">
        <v>46477</v>
      </c>
      <c r="H2159">
        <f>Profiling!$O$98</f>
        <v>0</v>
      </c>
      <c r="J2159">
        <v>0</v>
      </c>
      <c r="K2159" t="s">
        <v>1463</v>
      </c>
    </row>
    <row r="2160" spans="1:11" x14ac:dyDescent="0.2">
      <c r="A2160" t="s">
        <v>1148</v>
      </c>
      <c r="B2160" t="s">
        <v>1089</v>
      </c>
      <c r="D2160">
        <v>0</v>
      </c>
      <c r="E2160" s="80">
        <v>46843</v>
      </c>
      <c r="H2160">
        <f>Profiling!$P$98</f>
        <v>0</v>
      </c>
      <c r="J2160">
        <v>0</v>
      </c>
      <c r="K2160" t="s">
        <v>1463</v>
      </c>
    </row>
    <row r="2161" spans="1:11" x14ac:dyDescent="0.2">
      <c r="A2161" t="s">
        <v>1148</v>
      </c>
      <c r="B2161" t="s">
        <v>1089</v>
      </c>
      <c r="D2161">
        <v>0</v>
      </c>
      <c r="E2161" s="80">
        <v>47208</v>
      </c>
      <c r="H2161">
        <f>Profiling!$Q$98</f>
        <v>0</v>
      </c>
      <c r="J2161">
        <v>0</v>
      </c>
      <c r="K2161" t="s">
        <v>1463</v>
      </c>
    </row>
    <row r="2162" spans="1:11" x14ac:dyDescent="0.2">
      <c r="A2162" t="s">
        <v>1148</v>
      </c>
      <c r="B2162" t="s">
        <v>1089</v>
      </c>
      <c r="D2162">
        <v>0</v>
      </c>
      <c r="E2162" s="80">
        <v>47573</v>
      </c>
      <c r="H2162">
        <f>Profiling!$R$98</f>
        <v>0</v>
      </c>
      <c r="J2162">
        <v>0</v>
      </c>
      <c r="K2162" t="s">
        <v>1463</v>
      </c>
    </row>
    <row r="2163" spans="1:11" x14ac:dyDescent="0.2">
      <c r="A2163" t="s">
        <v>1148</v>
      </c>
      <c r="B2163" t="s">
        <v>1089</v>
      </c>
      <c r="D2163">
        <v>0</v>
      </c>
      <c r="E2163" s="80">
        <v>47938</v>
      </c>
      <c r="H2163" t="e">
        <f>Profiling!$S$98</f>
        <v>#DIV/0!</v>
      </c>
      <c r="J2163">
        <v>0</v>
      </c>
      <c r="K2163" t="s">
        <v>1463</v>
      </c>
    </row>
    <row r="2164" spans="1:11" x14ac:dyDescent="0.2">
      <c r="A2164" t="s">
        <v>1148</v>
      </c>
      <c r="B2164" t="s">
        <v>1089</v>
      </c>
      <c r="D2164">
        <v>0</v>
      </c>
      <c r="E2164" s="80">
        <v>48304</v>
      </c>
      <c r="H2164">
        <f>Profiling!$T$98</f>
        <v>0</v>
      </c>
      <c r="J2164">
        <v>0</v>
      </c>
      <c r="K2164" t="s">
        <v>1463</v>
      </c>
    </row>
    <row r="2165" spans="1:11" x14ac:dyDescent="0.2">
      <c r="A2165" t="s">
        <v>1148</v>
      </c>
      <c r="B2165" t="s">
        <v>1089</v>
      </c>
      <c r="D2165">
        <v>0</v>
      </c>
      <c r="E2165" s="80">
        <v>48669</v>
      </c>
      <c r="H2165">
        <f>Profiling!$U$98</f>
        <v>0</v>
      </c>
      <c r="J2165">
        <v>0</v>
      </c>
      <c r="K2165" t="s">
        <v>1463</v>
      </c>
    </row>
    <row r="2166" spans="1:11" x14ac:dyDescent="0.2">
      <c r="A2166" t="s">
        <v>1148</v>
      </c>
      <c r="B2166" t="s">
        <v>1089</v>
      </c>
      <c r="D2166">
        <v>0</v>
      </c>
      <c r="E2166" s="80">
        <v>49034</v>
      </c>
      <c r="H2166">
        <f>Profiling!$V$98</f>
        <v>0</v>
      </c>
      <c r="J2166">
        <v>0</v>
      </c>
      <c r="K2166" t="s">
        <v>1463</v>
      </c>
    </row>
    <row r="2167" spans="1:11" x14ac:dyDescent="0.2">
      <c r="A2167" t="s">
        <v>1148</v>
      </c>
      <c r="B2167" t="s">
        <v>1089</v>
      </c>
      <c r="D2167">
        <v>0</v>
      </c>
      <c r="E2167" s="80">
        <v>49399</v>
      </c>
      <c r="H2167">
        <f>Profiling!$W$98</f>
        <v>0</v>
      </c>
      <c r="J2167">
        <v>0</v>
      </c>
      <c r="K2167" t="s">
        <v>1463</v>
      </c>
    </row>
    <row r="2168" spans="1:11" x14ac:dyDescent="0.2">
      <c r="A2168" t="s">
        <v>1148</v>
      </c>
      <c r="B2168" t="s">
        <v>1152</v>
      </c>
      <c r="D2168">
        <v>0</v>
      </c>
      <c r="E2168" s="80">
        <v>44651</v>
      </c>
      <c r="H2168">
        <f>Profiling!$J$99</f>
        <v>0</v>
      </c>
      <c r="J2168">
        <v>0</v>
      </c>
      <c r="K2168" t="s">
        <v>1463</v>
      </c>
    </row>
    <row r="2169" spans="1:11" x14ac:dyDescent="0.2">
      <c r="A2169" t="s">
        <v>1148</v>
      </c>
      <c r="B2169" t="s">
        <v>1152</v>
      </c>
      <c r="D2169">
        <v>0</v>
      </c>
      <c r="E2169" s="80">
        <v>45016</v>
      </c>
      <c r="H2169">
        <f>Profiling!$K$99</f>
        <v>0</v>
      </c>
      <c r="J2169">
        <v>0</v>
      </c>
      <c r="K2169" t="s">
        <v>1463</v>
      </c>
    </row>
    <row r="2170" spans="1:11" x14ac:dyDescent="0.2">
      <c r="A2170" t="s">
        <v>1148</v>
      </c>
      <c r="B2170" t="s">
        <v>1152</v>
      </c>
      <c r="D2170">
        <v>0</v>
      </c>
      <c r="E2170" s="80">
        <v>45382</v>
      </c>
      <c r="H2170">
        <f>Profiling!$L$99</f>
        <v>0</v>
      </c>
      <c r="J2170">
        <v>0</v>
      </c>
      <c r="K2170" t="s">
        <v>1463</v>
      </c>
    </row>
    <row r="2171" spans="1:11" x14ac:dyDescent="0.2">
      <c r="A2171" t="s">
        <v>1148</v>
      </c>
      <c r="B2171" t="s">
        <v>1152</v>
      </c>
      <c r="D2171">
        <v>0</v>
      </c>
      <c r="E2171" s="80">
        <v>45747</v>
      </c>
      <c r="H2171">
        <f>Profiling!$M$99</f>
        <v>0</v>
      </c>
      <c r="J2171">
        <v>0</v>
      </c>
      <c r="K2171" t="s">
        <v>1463</v>
      </c>
    </row>
    <row r="2172" spans="1:11" x14ac:dyDescent="0.2">
      <c r="A2172" t="s">
        <v>1148</v>
      </c>
      <c r="B2172" t="s">
        <v>1152</v>
      </c>
      <c r="D2172">
        <v>0</v>
      </c>
      <c r="E2172" s="80">
        <v>46112</v>
      </c>
      <c r="H2172">
        <f>Profiling!$N$99</f>
        <v>0</v>
      </c>
      <c r="J2172">
        <v>0</v>
      </c>
      <c r="K2172" t="s">
        <v>1463</v>
      </c>
    </row>
    <row r="2173" spans="1:11" x14ac:dyDescent="0.2">
      <c r="A2173" t="s">
        <v>1148</v>
      </c>
      <c r="B2173" t="s">
        <v>1152</v>
      </c>
      <c r="D2173">
        <v>0</v>
      </c>
      <c r="E2173" s="80">
        <v>46477</v>
      </c>
      <c r="H2173">
        <f>Profiling!$O$99</f>
        <v>0</v>
      </c>
      <c r="J2173">
        <v>0</v>
      </c>
      <c r="K2173" t="s">
        <v>1463</v>
      </c>
    </row>
    <row r="2174" spans="1:11" x14ac:dyDescent="0.2">
      <c r="A2174" t="s">
        <v>1148</v>
      </c>
      <c r="B2174" t="s">
        <v>1152</v>
      </c>
      <c r="D2174">
        <v>0</v>
      </c>
      <c r="E2174" s="80">
        <v>46843</v>
      </c>
      <c r="H2174">
        <f>Profiling!$P$99</f>
        <v>0</v>
      </c>
      <c r="J2174">
        <v>0</v>
      </c>
      <c r="K2174" t="s">
        <v>1463</v>
      </c>
    </row>
    <row r="2175" spans="1:11" x14ac:dyDescent="0.2">
      <c r="A2175" t="s">
        <v>1148</v>
      </c>
      <c r="B2175" t="s">
        <v>1152</v>
      </c>
      <c r="D2175">
        <v>0</v>
      </c>
      <c r="E2175" s="80">
        <v>47208</v>
      </c>
      <c r="H2175">
        <f>Profiling!$Q$99</f>
        <v>0</v>
      </c>
      <c r="J2175">
        <v>0</v>
      </c>
      <c r="K2175" t="s">
        <v>1463</v>
      </c>
    </row>
    <row r="2176" spans="1:11" x14ac:dyDescent="0.2">
      <c r="A2176" t="s">
        <v>1148</v>
      </c>
      <c r="B2176" t="s">
        <v>1152</v>
      </c>
      <c r="D2176">
        <v>0</v>
      </c>
      <c r="E2176" s="80">
        <v>47573</v>
      </c>
      <c r="H2176">
        <f>Profiling!$R$99</f>
        <v>0</v>
      </c>
      <c r="J2176">
        <v>0</v>
      </c>
      <c r="K2176" t="s">
        <v>1463</v>
      </c>
    </row>
    <row r="2177" spans="1:11" x14ac:dyDescent="0.2">
      <c r="A2177" t="s">
        <v>1148</v>
      </c>
      <c r="B2177" t="s">
        <v>1152</v>
      </c>
      <c r="D2177">
        <v>0</v>
      </c>
      <c r="E2177" s="80">
        <v>47938</v>
      </c>
      <c r="H2177" t="e">
        <f>Profiling!$S$99</f>
        <v>#DIV/0!</v>
      </c>
      <c r="J2177">
        <v>0</v>
      </c>
      <c r="K2177" t="s">
        <v>1463</v>
      </c>
    </row>
    <row r="2178" spans="1:11" x14ac:dyDescent="0.2">
      <c r="A2178" t="s">
        <v>1148</v>
      </c>
      <c r="B2178" t="s">
        <v>1152</v>
      </c>
      <c r="D2178">
        <v>0</v>
      </c>
      <c r="E2178" s="80">
        <v>48304</v>
      </c>
      <c r="H2178">
        <f>Profiling!$T$99</f>
        <v>0</v>
      </c>
      <c r="J2178">
        <v>0</v>
      </c>
      <c r="K2178" t="s">
        <v>1463</v>
      </c>
    </row>
    <row r="2179" spans="1:11" x14ac:dyDescent="0.2">
      <c r="A2179" t="s">
        <v>1148</v>
      </c>
      <c r="B2179" t="s">
        <v>1152</v>
      </c>
      <c r="D2179">
        <v>0</v>
      </c>
      <c r="E2179" s="80">
        <v>48669</v>
      </c>
      <c r="H2179">
        <f>Profiling!$U$99</f>
        <v>0</v>
      </c>
      <c r="J2179">
        <v>0</v>
      </c>
      <c r="K2179" t="s">
        <v>1463</v>
      </c>
    </row>
    <row r="2180" spans="1:11" x14ac:dyDescent="0.2">
      <c r="A2180" t="s">
        <v>1148</v>
      </c>
      <c r="B2180" t="s">
        <v>1152</v>
      </c>
      <c r="D2180">
        <v>0</v>
      </c>
      <c r="E2180" s="80">
        <v>49034</v>
      </c>
      <c r="H2180">
        <f>Profiling!$V$99</f>
        <v>0</v>
      </c>
      <c r="J2180">
        <v>0</v>
      </c>
      <c r="K2180" t="s">
        <v>1463</v>
      </c>
    </row>
    <row r="2181" spans="1:11" x14ac:dyDescent="0.2">
      <c r="A2181" t="s">
        <v>1148</v>
      </c>
      <c r="B2181" t="s">
        <v>1152</v>
      </c>
      <c r="D2181">
        <v>0</v>
      </c>
      <c r="E2181" s="80">
        <v>49399</v>
      </c>
      <c r="H2181">
        <f>Profiling!$W$99</f>
        <v>0</v>
      </c>
      <c r="J2181">
        <v>0</v>
      </c>
      <c r="K2181" t="s">
        <v>1463</v>
      </c>
    </row>
    <row r="2182" spans="1:11" x14ac:dyDescent="0.2">
      <c r="A2182" t="s">
        <v>1148</v>
      </c>
      <c r="B2182" t="s">
        <v>2124</v>
      </c>
      <c r="D2182">
        <v>0</v>
      </c>
      <c r="E2182" s="80">
        <v>44651</v>
      </c>
      <c r="H2182">
        <f>Profiling!$J$100</f>
        <v>0</v>
      </c>
      <c r="J2182">
        <v>0</v>
      </c>
      <c r="K2182" t="s">
        <v>1463</v>
      </c>
    </row>
    <row r="2183" spans="1:11" x14ac:dyDescent="0.2">
      <c r="A2183" t="s">
        <v>1148</v>
      </c>
      <c r="B2183" t="s">
        <v>2124</v>
      </c>
      <c r="D2183">
        <v>0</v>
      </c>
      <c r="E2183" s="80">
        <v>45016</v>
      </c>
      <c r="H2183">
        <f>Profiling!$K$100</f>
        <v>0</v>
      </c>
      <c r="J2183">
        <v>0</v>
      </c>
      <c r="K2183" t="s">
        <v>1463</v>
      </c>
    </row>
    <row r="2184" spans="1:11" x14ac:dyDescent="0.2">
      <c r="A2184" t="s">
        <v>1148</v>
      </c>
      <c r="B2184" t="s">
        <v>2124</v>
      </c>
      <c r="D2184">
        <v>0</v>
      </c>
      <c r="E2184" s="80">
        <v>45382</v>
      </c>
      <c r="H2184">
        <f>Profiling!$L$100</f>
        <v>0</v>
      </c>
      <c r="J2184">
        <v>0</v>
      </c>
      <c r="K2184" t="s">
        <v>1463</v>
      </c>
    </row>
    <row r="2185" spans="1:11" x14ac:dyDescent="0.2">
      <c r="A2185" t="s">
        <v>1148</v>
      </c>
      <c r="B2185" t="s">
        <v>2124</v>
      </c>
      <c r="D2185">
        <v>0</v>
      </c>
      <c r="E2185" s="80">
        <v>45747</v>
      </c>
      <c r="H2185">
        <f>Profiling!$M$100</f>
        <v>0</v>
      </c>
      <c r="J2185">
        <v>0</v>
      </c>
      <c r="K2185" t="s">
        <v>1463</v>
      </c>
    </row>
    <row r="2186" spans="1:11" x14ac:dyDescent="0.2">
      <c r="A2186" t="s">
        <v>1148</v>
      </c>
      <c r="B2186" t="s">
        <v>2124</v>
      </c>
      <c r="D2186">
        <v>0</v>
      </c>
      <c r="E2186" s="80">
        <v>46112</v>
      </c>
      <c r="H2186">
        <f>Profiling!$N$100</f>
        <v>0</v>
      </c>
      <c r="J2186">
        <v>0</v>
      </c>
      <c r="K2186" t="s">
        <v>1463</v>
      </c>
    </row>
    <row r="2187" spans="1:11" x14ac:dyDescent="0.2">
      <c r="A2187" t="s">
        <v>1148</v>
      </c>
      <c r="B2187" t="s">
        <v>2124</v>
      </c>
      <c r="D2187">
        <v>0</v>
      </c>
      <c r="E2187" s="80">
        <v>46477</v>
      </c>
      <c r="H2187">
        <f>Profiling!$O$100</f>
        <v>0</v>
      </c>
      <c r="J2187">
        <v>0</v>
      </c>
      <c r="K2187" t="s">
        <v>1463</v>
      </c>
    </row>
    <row r="2188" spans="1:11" x14ac:dyDescent="0.2">
      <c r="A2188" t="s">
        <v>1148</v>
      </c>
      <c r="B2188" t="s">
        <v>2124</v>
      </c>
      <c r="D2188">
        <v>0</v>
      </c>
      <c r="E2188" s="80">
        <v>46843</v>
      </c>
      <c r="H2188">
        <f>Profiling!$P$100</f>
        <v>0</v>
      </c>
      <c r="J2188">
        <v>0</v>
      </c>
      <c r="K2188" t="s">
        <v>1463</v>
      </c>
    </row>
    <row r="2189" spans="1:11" x14ac:dyDescent="0.2">
      <c r="A2189" t="s">
        <v>1148</v>
      </c>
      <c r="B2189" t="s">
        <v>2124</v>
      </c>
      <c r="D2189">
        <v>0</v>
      </c>
      <c r="E2189" s="80">
        <v>47208</v>
      </c>
      <c r="H2189">
        <f>Profiling!$Q$100</f>
        <v>0</v>
      </c>
      <c r="J2189">
        <v>0</v>
      </c>
      <c r="K2189" t="s">
        <v>1463</v>
      </c>
    </row>
    <row r="2190" spans="1:11" x14ac:dyDescent="0.2">
      <c r="A2190" t="s">
        <v>1148</v>
      </c>
      <c r="B2190" t="s">
        <v>2124</v>
      </c>
      <c r="D2190">
        <v>0</v>
      </c>
      <c r="E2190" s="80">
        <v>47573</v>
      </c>
      <c r="H2190">
        <f>Profiling!$R$100</f>
        <v>0</v>
      </c>
      <c r="J2190">
        <v>0</v>
      </c>
      <c r="K2190" t="s">
        <v>1463</v>
      </c>
    </row>
    <row r="2191" spans="1:11" x14ac:dyDescent="0.2">
      <c r="A2191" t="s">
        <v>1148</v>
      </c>
      <c r="B2191" t="s">
        <v>2124</v>
      </c>
      <c r="D2191">
        <v>0</v>
      </c>
      <c r="E2191" s="80">
        <v>47938</v>
      </c>
      <c r="H2191" t="e">
        <f>Profiling!$S$100</f>
        <v>#DIV/0!</v>
      </c>
      <c r="J2191">
        <v>0</v>
      </c>
      <c r="K2191" t="s">
        <v>1463</v>
      </c>
    </row>
    <row r="2192" spans="1:11" x14ac:dyDescent="0.2">
      <c r="A2192" t="s">
        <v>1148</v>
      </c>
      <c r="B2192" t="s">
        <v>2124</v>
      </c>
      <c r="D2192">
        <v>0</v>
      </c>
      <c r="E2192" s="80">
        <v>48304</v>
      </c>
      <c r="H2192">
        <f>Profiling!$T$100</f>
        <v>0</v>
      </c>
      <c r="J2192">
        <v>0</v>
      </c>
      <c r="K2192" t="s">
        <v>1463</v>
      </c>
    </row>
    <row r="2193" spans="1:11" x14ac:dyDescent="0.2">
      <c r="A2193" t="s">
        <v>1148</v>
      </c>
      <c r="B2193" t="s">
        <v>2124</v>
      </c>
      <c r="D2193">
        <v>0</v>
      </c>
      <c r="E2193" s="80">
        <v>48669</v>
      </c>
      <c r="H2193">
        <f>Profiling!$U$100</f>
        <v>0</v>
      </c>
      <c r="J2193">
        <v>0</v>
      </c>
      <c r="K2193" t="s">
        <v>1463</v>
      </c>
    </row>
    <row r="2194" spans="1:11" x14ac:dyDescent="0.2">
      <c r="A2194" t="s">
        <v>1148</v>
      </c>
      <c r="B2194" t="s">
        <v>2124</v>
      </c>
      <c r="D2194">
        <v>0</v>
      </c>
      <c r="E2194" s="80">
        <v>49034</v>
      </c>
      <c r="H2194">
        <f>Profiling!$V$100</f>
        <v>0</v>
      </c>
      <c r="J2194">
        <v>0</v>
      </c>
      <c r="K2194" t="s">
        <v>1463</v>
      </c>
    </row>
    <row r="2195" spans="1:11" x14ac:dyDescent="0.2">
      <c r="A2195" t="s">
        <v>1148</v>
      </c>
      <c r="B2195" t="s">
        <v>2124</v>
      </c>
      <c r="D2195">
        <v>0</v>
      </c>
      <c r="E2195" s="80">
        <v>49399</v>
      </c>
      <c r="H2195">
        <f>Profiling!$W$100</f>
        <v>0</v>
      </c>
      <c r="J2195">
        <v>0</v>
      </c>
      <c r="K2195" t="s">
        <v>1463</v>
      </c>
    </row>
    <row r="2196" spans="1:11" x14ac:dyDescent="0.2">
      <c r="A2196" t="s">
        <v>1148</v>
      </c>
      <c r="B2196" t="s">
        <v>364</v>
      </c>
      <c r="D2196">
        <v>0</v>
      </c>
      <c r="E2196" s="80">
        <v>44651</v>
      </c>
      <c r="H2196">
        <f>Profiling!$J$101</f>
        <v>0</v>
      </c>
      <c r="J2196">
        <v>0</v>
      </c>
      <c r="K2196" t="s">
        <v>1463</v>
      </c>
    </row>
    <row r="2197" spans="1:11" x14ac:dyDescent="0.2">
      <c r="A2197" t="s">
        <v>1148</v>
      </c>
      <c r="B2197" t="s">
        <v>364</v>
      </c>
      <c r="D2197">
        <v>0</v>
      </c>
      <c r="E2197" s="80">
        <v>45016</v>
      </c>
      <c r="H2197">
        <f>Profiling!$K$101</f>
        <v>0</v>
      </c>
      <c r="J2197">
        <v>0</v>
      </c>
      <c r="K2197" t="s">
        <v>1463</v>
      </c>
    </row>
    <row r="2198" spans="1:11" x14ac:dyDescent="0.2">
      <c r="A2198" t="s">
        <v>1148</v>
      </c>
      <c r="B2198" t="s">
        <v>364</v>
      </c>
      <c r="D2198">
        <v>0</v>
      </c>
      <c r="E2198" s="80">
        <v>45382</v>
      </c>
      <c r="H2198">
        <f>Profiling!$L$101</f>
        <v>0</v>
      </c>
      <c r="J2198">
        <v>0</v>
      </c>
      <c r="K2198" t="s">
        <v>1463</v>
      </c>
    </row>
    <row r="2199" spans="1:11" x14ac:dyDescent="0.2">
      <c r="A2199" t="s">
        <v>1148</v>
      </c>
      <c r="B2199" t="s">
        <v>364</v>
      </c>
      <c r="D2199">
        <v>0</v>
      </c>
      <c r="E2199" s="80">
        <v>45747</v>
      </c>
      <c r="H2199">
        <f>Profiling!$M$101</f>
        <v>0</v>
      </c>
      <c r="J2199">
        <v>0</v>
      </c>
      <c r="K2199" t="s">
        <v>1463</v>
      </c>
    </row>
    <row r="2200" spans="1:11" x14ac:dyDescent="0.2">
      <c r="A2200" t="s">
        <v>1148</v>
      </c>
      <c r="B2200" t="s">
        <v>364</v>
      </c>
      <c r="D2200">
        <v>0</v>
      </c>
      <c r="E2200" s="80">
        <v>46112</v>
      </c>
      <c r="H2200">
        <f>Profiling!$N$101</f>
        <v>0</v>
      </c>
      <c r="J2200">
        <v>0</v>
      </c>
      <c r="K2200" t="s">
        <v>1463</v>
      </c>
    </row>
    <row r="2201" spans="1:11" x14ac:dyDescent="0.2">
      <c r="A2201" t="s">
        <v>1148</v>
      </c>
      <c r="B2201" t="s">
        <v>364</v>
      </c>
      <c r="D2201">
        <v>0</v>
      </c>
      <c r="E2201" s="80">
        <v>46477</v>
      </c>
      <c r="H2201">
        <f>Profiling!$O$101</f>
        <v>0</v>
      </c>
      <c r="J2201">
        <v>0</v>
      </c>
      <c r="K2201" t="s">
        <v>1463</v>
      </c>
    </row>
    <row r="2202" spans="1:11" x14ac:dyDescent="0.2">
      <c r="A2202" t="s">
        <v>1148</v>
      </c>
      <c r="B2202" t="s">
        <v>364</v>
      </c>
      <c r="D2202">
        <v>0</v>
      </c>
      <c r="E2202" s="80">
        <v>46843</v>
      </c>
      <c r="H2202">
        <f>Profiling!$P$101</f>
        <v>0</v>
      </c>
      <c r="J2202">
        <v>0</v>
      </c>
      <c r="K2202" t="s">
        <v>1463</v>
      </c>
    </row>
    <row r="2203" spans="1:11" x14ac:dyDescent="0.2">
      <c r="A2203" t="s">
        <v>1148</v>
      </c>
      <c r="B2203" t="s">
        <v>364</v>
      </c>
      <c r="D2203">
        <v>0</v>
      </c>
      <c r="E2203" s="80">
        <v>47208</v>
      </c>
      <c r="H2203">
        <f>Profiling!$Q$101</f>
        <v>0</v>
      </c>
      <c r="J2203">
        <v>0</v>
      </c>
      <c r="K2203" t="s">
        <v>1463</v>
      </c>
    </row>
    <row r="2204" spans="1:11" x14ac:dyDescent="0.2">
      <c r="A2204" t="s">
        <v>1148</v>
      </c>
      <c r="B2204" t="s">
        <v>364</v>
      </c>
      <c r="D2204">
        <v>0</v>
      </c>
      <c r="E2204" s="80">
        <v>47573</v>
      </c>
      <c r="H2204">
        <f>Profiling!$R$101</f>
        <v>0</v>
      </c>
      <c r="J2204">
        <v>0</v>
      </c>
      <c r="K2204" t="s">
        <v>1463</v>
      </c>
    </row>
    <row r="2205" spans="1:11" x14ac:dyDescent="0.2">
      <c r="A2205" t="s">
        <v>1148</v>
      </c>
      <c r="B2205" t="s">
        <v>364</v>
      </c>
      <c r="D2205">
        <v>0</v>
      </c>
      <c r="E2205" s="80">
        <v>47938</v>
      </c>
      <c r="H2205" t="e">
        <f>Profiling!$S$101</f>
        <v>#DIV/0!</v>
      </c>
      <c r="J2205">
        <v>0</v>
      </c>
      <c r="K2205" t="s">
        <v>1463</v>
      </c>
    </row>
    <row r="2206" spans="1:11" x14ac:dyDescent="0.2">
      <c r="A2206" t="s">
        <v>1148</v>
      </c>
      <c r="B2206" t="s">
        <v>364</v>
      </c>
      <c r="D2206">
        <v>0</v>
      </c>
      <c r="E2206" s="80">
        <v>48304</v>
      </c>
      <c r="H2206">
        <f>Profiling!$T$101</f>
        <v>0</v>
      </c>
      <c r="J2206">
        <v>0</v>
      </c>
      <c r="K2206" t="s">
        <v>1463</v>
      </c>
    </row>
    <row r="2207" spans="1:11" x14ac:dyDescent="0.2">
      <c r="A2207" t="s">
        <v>1148</v>
      </c>
      <c r="B2207" t="s">
        <v>364</v>
      </c>
      <c r="D2207">
        <v>0</v>
      </c>
      <c r="E2207" s="80">
        <v>48669</v>
      </c>
      <c r="H2207">
        <f>Profiling!$U$101</f>
        <v>0</v>
      </c>
      <c r="J2207">
        <v>0</v>
      </c>
      <c r="K2207" t="s">
        <v>1463</v>
      </c>
    </row>
    <row r="2208" spans="1:11" x14ac:dyDescent="0.2">
      <c r="A2208" t="s">
        <v>1148</v>
      </c>
      <c r="B2208" t="s">
        <v>364</v>
      </c>
      <c r="D2208">
        <v>0</v>
      </c>
      <c r="E2208" s="80">
        <v>49034</v>
      </c>
      <c r="H2208">
        <f>Profiling!$V$101</f>
        <v>0</v>
      </c>
      <c r="J2208">
        <v>0</v>
      </c>
      <c r="K2208" t="s">
        <v>1463</v>
      </c>
    </row>
    <row r="2209" spans="1:11" x14ac:dyDescent="0.2">
      <c r="A2209" t="s">
        <v>1148</v>
      </c>
      <c r="B2209" t="s">
        <v>364</v>
      </c>
      <c r="D2209">
        <v>0</v>
      </c>
      <c r="E2209" s="80">
        <v>49399</v>
      </c>
      <c r="H2209">
        <f>Profiling!$W$101</f>
        <v>0</v>
      </c>
      <c r="J2209">
        <v>0</v>
      </c>
      <c r="K2209" t="s">
        <v>1463</v>
      </c>
    </row>
    <row r="2210" spans="1:11" x14ac:dyDescent="0.2">
      <c r="A2210" t="s">
        <v>1148</v>
      </c>
      <c r="B2210" t="s">
        <v>365</v>
      </c>
      <c r="D2210">
        <v>0</v>
      </c>
      <c r="E2210" s="80">
        <v>44651</v>
      </c>
      <c r="H2210">
        <f>Profiling!$J$102</f>
        <v>0</v>
      </c>
      <c r="J2210">
        <v>0</v>
      </c>
      <c r="K2210" t="s">
        <v>1463</v>
      </c>
    </row>
    <row r="2211" spans="1:11" x14ac:dyDescent="0.2">
      <c r="A2211" t="s">
        <v>1148</v>
      </c>
      <c r="B2211" t="s">
        <v>365</v>
      </c>
      <c r="D2211">
        <v>0</v>
      </c>
      <c r="E2211" s="80">
        <v>45016</v>
      </c>
      <c r="H2211">
        <f>Profiling!$K$102</f>
        <v>0</v>
      </c>
      <c r="J2211">
        <v>0</v>
      </c>
      <c r="K2211" t="s">
        <v>1463</v>
      </c>
    </row>
    <row r="2212" spans="1:11" x14ac:dyDescent="0.2">
      <c r="A2212" t="s">
        <v>1148</v>
      </c>
      <c r="B2212" t="s">
        <v>365</v>
      </c>
      <c r="D2212">
        <v>0</v>
      </c>
      <c r="E2212" s="80">
        <v>45382</v>
      </c>
      <c r="H2212">
        <f>Profiling!$L$102</f>
        <v>0</v>
      </c>
      <c r="J2212">
        <v>0</v>
      </c>
      <c r="K2212" t="s">
        <v>1463</v>
      </c>
    </row>
    <row r="2213" spans="1:11" x14ac:dyDescent="0.2">
      <c r="A2213" t="s">
        <v>1148</v>
      </c>
      <c r="B2213" t="s">
        <v>365</v>
      </c>
      <c r="D2213">
        <v>0</v>
      </c>
      <c r="E2213" s="80">
        <v>45747</v>
      </c>
      <c r="H2213">
        <f>Profiling!$M$102</f>
        <v>0</v>
      </c>
      <c r="J2213">
        <v>0</v>
      </c>
      <c r="K2213" t="s">
        <v>1463</v>
      </c>
    </row>
    <row r="2214" spans="1:11" x14ac:dyDescent="0.2">
      <c r="A2214" t="s">
        <v>1148</v>
      </c>
      <c r="B2214" t="s">
        <v>365</v>
      </c>
      <c r="D2214">
        <v>0</v>
      </c>
      <c r="E2214" s="80">
        <v>46112</v>
      </c>
      <c r="H2214">
        <f>Profiling!$N$102</f>
        <v>0</v>
      </c>
      <c r="J2214">
        <v>0</v>
      </c>
      <c r="K2214" t="s">
        <v>1463</v>
      </c>
    </row>
    <row r="2215" spans="1:11" x14ac:dyDescent="0.2">
      <c r="A2215" t="s">
        <v>1148</v>
      </c>
      <c r="B2215" t="s">
        <v>365</v>
      </c>
      <c r="D2215">
        <v>0</v>
      </c>
      <c r="E2215" s="80">
        <v>46477</v>
      </c>
      <c r="H2215">
        <f>Profiling!$O$102</f>
        <v>0</v>
      </c>
      <c r="J2215">
        <v>0</v>
      </c>
      <c r="K2215" t="s">
        <v>1463</v>
      </c>
    </row>
    <row r="2216" spans="1:11" x14ac:dyDescent="0.2">
      <c r="A2216" t="s">
        <v>1148</v>
      </c>
      <c r="B2216" t="s">
        <v>365</v>
      </c>
      <c r="D2216">
        <v>0</v>
      </c>
      <c r="E2216" s="80">
        <v>46843</v>
      </c>
      <c r="H2216">
        <f>Profiling!$P$102</f>
        <v>0</v>
      </c>
      <c r="J2216">
        <v>0</v>
      </c>
      <c r="K2216" t="s">
        <v>1463</v>
      </c>
    </row>
    <row r="2217" spans="1:11" x14ac:dyDescent="0.2">
      <c r="A2217" t="s">
        <v>1148</v>
      </c>
      <c r="B2217" t="s">
        <v>365</v>
      </c>
      <c r="D2217">
        <v>0</v>
      </c>
      <c r="E2217" s="80">
        <v>47208</v>
      </c>
      <c r="H2217">
        <f>Profiling!$Q$102</f>
        <v>0</v>
      </c>
      <c r="J2217">
        <v>0</v>
      </c>
      <c r="K2217" t="s">
        <v>1463</v>
      </c>
    </row>
    <row r="2218" spans="1:11" x14ac:dyDescent="0.2">
      <c r="A2218" t="s">
        <v>1148</v>
      </c>
      <c r="B2218" t="s">
        <v>365</v>
      </c>
      <c r="D2218">
        <v>0</v>
      </c>
      <c r="E2218" s="80">
        <v>47573</v>
      </c>
      <c r="H2218">
        <f>Profiling!$R$102</f>
        <v>0</v>
      </c>
      <c r="J2218">
        <v>0</v>
      </c>
      <c r="K2218" t="s">
        <v>1463</v>
      </c>
    </row>
    <row r="2219" spans="1:11" x14ac:dyDescent="0.2">
      <c r="A2219" t="s">
        <v>1148</v>
      </c>
      <c r="B2219" t="s">
        <v>365</v>
      </c>
      <c r="D2219">
        <v>0</v>
      </c>
      <c r="E2219" s="80">
        <v>47938</v>
      </c>
      <c r="H2219" t="e">
        <f>Profiling!$S$102</f>
        <v>#DIV/0!</v>
      </c>
      <c r="J2219">
        <v>0</v>
      </c>
      <c r="K2219" t="s">
        <v>1463</v>
      </c>
    </row>
    <row r="2220" spans="1:11" x14ac:dyDescent="0.2">
      <c r="A2220" t="s">
        <v>1148</v>
      </c>
      <c r="B2220" t="s">
        <v>365</v>
      </c>
      <c r="D2220">
        <v>0</v>
      </c>
      <c r="E2220" s="80">
        <v>48304</v>
      </c>
      <c r="H2220">
        <f>Profiling!$T$102</f>
        <v>0</v>
      </c>
      <c r="J2220">
        <v>0</v>
      </c>
      <c r="K2220" t="s">
        <v>1463</v>
      </c>
    </row>
    <row r="2221" spans="1:11" x14ac:dyDescent="0.2">
      <c r="A2221" t="s">
        <v>1148</v>
      </c>
      <c r="B2221" t="s">
        <v>365</v>
      </c>
      <c r="D2221">
        <v>0</v>
      </c>
      <c r="E2221" s="80">
        <v>48669</v>
      </c>
      <c r="H2221">
        <f>Profiling!$U$102</f>
        <v>0</v>
      </c>
      <c r="J2221">
        <v>0</v>
      </c>
      <c r="K2221" t="s">
        <v>1463</v>
      </c>
    </row>
    <row r="2222" spans="1:11" x14ac:dyDescent="0.2">
      <c r="A2222" t="s">
        <v>1148</v>
      </c>
      <c r="B2222" t="s">
        <v>365</v>
      </c>
      <c r="D2222">
        <v>0</v>
      </c>
      <c r="E2222" s="80">
        <v>49034</v>
      </c>
      <c r="H2222">
        <f>Profiling!$V$102</f>
        <v>0</v>
      </c>
      <c r="J2222">
        <v>0</v>
      </c>
      <c r="K2222" t="s">
        <v>1463</v>
      </c>
    </row>
    <row r="2223" spans="1:11" x14ac:dyDescent="0.2">
      <c r="A2223" t="s">
        <v>1148</v>
      </c>
      <c r="B2223" t="s">
        <v>365</v>
      </c>
      <c r="D2223">
        <v>0</v>
      </c>
      <c r="E2223" s="80">
        <v>49399</v>
      </c>
      <c r="H2223">
        <f>Profiling!$W$102</f>
        <v>0</v>
      </c>
      <c r="J2223">
        <v>0</v>
      </c>
      <c r="K2223" t="s">
        <v>1463</v>
      </c>
    </row>
    <row r="2224" spans="1:11" x14ac:dyDescent="0.2">
      <c r="A2224" t="s">
        <v>407</v>
      </c>
      <c r="B2224" t="s">
        <v>1096</v>
      </c>
      <c r="D2224">
        <v>0</v>
      </c>
      <c r="E2224" s="80">
        <v>44651</v>
      </c>
      <c r="H2224">
        <f>Profiling!$J$123</f>
        <v>0</v>
      </c>
      <c r="J2224">
        <v>0</v>
      </c>
      <c r="K2224" t="s">
        <v>1856</v>
      </c>
    </row>
    <row r="2225" spans="1:11" x14ac:dyDescent="0.2">
      <c r="A2225" t="s">
        <v>407</v>
      </c>
      <c r="B2225" t="s">
        <v>1096</v>
      </c>
      <c r="D2225">
        <v>0</v>
      </c>
      <c r="E2225" s="80">
        <v>45016</v>
      </c>
      <c r="H2225">
        <f>Profiling!$K$123</f>
        <v>0</v>
      </c>
      <c r="J2225">
        <v>0</v>
      </c>
      <c r="K2225" t="s">
        <v>1856</v>
      </c>
    </row>
    <row r="2226" spans="1:11" x14ac:dyDescent="0.2">
      <c r="A2226" t="s">
        <v>407</v>
      </c>
      <c r="B2226" t="s">
        <v>1096</v>
      </c>
      <c r="D2226">
        <v>0</v>
      </c>
      <c r="E2226" s="80">
        <v>45382</v>
      </c>
      <c r="H2226">
        <f>Profiling!$L$123</f>
        <v>0</v>
      </c>
      <c r="J2226">
        <v>0</v>
      </c>
      <c r="K2226" t="s">
        <v>1856</v>
      </c>
    </row>
    <row r="2227" spans="1:11" x14ac:dyDescent="0.2">
      <c r="A2227" t="s">
        <v>407</v>
      </c>
      <c r="B2227" t="s">
        <v>1096</v>
      </c>
      <c r="D2227">
        <v>0</v>
      </c>
      <c r="E2227" s="80">
        <v>45747</v>
      </c>
      <c r="H2227">
        <f>Profiling!$M$123</f>
        <v>0</v>
      </c>
      <c r="J2227">
        <v>0</v>
      </c>
      <c r="K2227" t="s">
        <v>1856</v>
      </c>
    </row>
    <row r="2228" spans="1:11" x14ac:dyDescent="0.2">
      <c r="A2228" t="s">
        <v>407</v>
      </c>
      <c r="B2228" t="s">
        <v>1096</v>
      </c>
      <c r="D2228">
        <v>0</v>
      </c>
      <c r="E2228" s="80">
        <v>46112</v>
      </c>
      <c r="H2228">
        <f>Profiling!$N$123</f>
        <v>0</v>
      </c>
      <c r="J2228">
        <v>0</v>
      </c>
      <c r="K2228" t="s">
        <v>1856</v>
      </c>
    </row>
    <row r="2229" spans="1:11" x14ac:dyDescent="0.2">
      <c r="A2229" t="s">
        <v>407</v>
      </c>
      <c r="B2229" t="s">
        <v>1096</v>
      </c>
      <c r="D2229">
        <v>0</v>
      </c>
      <c r="E2229" s="80">
        <v>46477</v>
      </c>
      <c r="H2229">
        <f>Profiling!$O$123</f>
        <v>0</v>
      </c>
      <c r="J2229">
        <v>0</v>
      </c>
      <c r="K2229" t="s">
        <v>1856</v>
      </c>
    </row>
    <row r="2230" spans="1:11" x14ac:dyDescent="0.2">
      <c r="A2230" t="s">
        <v>407</v>
      </c>
      <c r="B2230" t="s">
        <v>1096</v>
      </c>
      <c r="D2230">
        <v>0</v>
      </c>
      <c r="E2230" s="80">
        <v>46843</v>
      </c>
      <c r="H2230">
        <f>Profiling!$P$123</f>
        <v>0</v>
      </c>
      <c r="J2230">
        <v>0</v>
      </c>
      <c r="K2230" t="s">
        <v>1856</v>
      </c>
    </row>
    <row r="2231" spans="1:11" x14ac:dyDescent="0.2">
      <c r="A2231" t="s">
        <v>407</v>
      </c>
      <c r="B2231" t="s">
        <v>1096</v>
      </c>
      <c r="D2231">
        <v>0</v>
      </c>
      <c r="E2231" s="80">
        <v>47208</v>
      </c>
      <c r="H2231">
        <f>Profiling!$Q$123</f>
        <v>0</v>
      </c>
      <c r="J2231">
        <v>0</v>
      </c>
      <c r="K2231" t="s">
        <v>1856</v>
      </c>
    </row>
    <row r="2232" spans="1:11" x14ac:dyDescent="0.2">
      <c r="A2232" t="s">
        <v>407</v>
      </c>
      <c r="B2232" t="s">
        <v>1096</v>
      </c>
      <c r="D2232">
        <v>0</v>
      </c>
      <c r="E2232" s="80">
        <v>47573</v>
      </c>
      <c r="H2232">
        <f>Profiling!$R$123</f>
        <v>0</v>
      </c>
      <c r="J2232">
        <v>0</v>
      </c>
      <c r="K2232" t="s">
        <v>1856</v>
      </c>
    </row>
    <row r="2233" spans="1:11" x14ac:dyDescent="0.2">
      <c r="A2233" t="s">
        <v>407</v>
      </c>
      <c r="B2233" t="s">
        <v>1096</v>
      </c>
      <c r="D2233">
        <v>0</v>
      </c>
      <c r="E2233" s="80">
        <v>47938</v>
      </c>
      <c r="H2233" t="e">
        <f>Profiling!$S$123</f>
        <v>#DIV/0!</v>
      </c>
      <c r="J2233">
        <v>0</v>
      </c>
      <c r="K2233" t="s">
        <v>1856</v>
      </c>
    </row>
    <row r="2234" spans="1:11" x14ac:dyDescent="0.2">
      <c r="A2234" t="s">
        <v>407</v>
      </c>
      <c r="B2234" t="s">
        <v>1096</v>
      </c>
      <c r="D2234">
        <v>0</v>
      </c>
      <c r="E2234" s="80">
        <v>48304</v>
      </c>
      <c r="H2234">
        <f>Profiling!$T$123</f>
        <v>0</v>
      </c>
      <c r="J2234">
        <v>0</v>
      </c>
      <c r="K2234" t="s">
        <v>1856</v>
      </c>
    </row>
    <row r="2235" spans="1:11" x14ac:dyDescent="0.2">
      <c r="A2235" t="s">
        <v>407</v>
      </c>
      <c r="B2235" t="s">
        <v>1096</v>
      </c>
      <c r="D2235">
        <v>0</v>
      </c>
      <c r="E2235" s="80">
        <v>48669</v>
      </c>
      <c r="H2235">
        <f>Profiling!$U$123</f>
        <v>0</v>
      </c>
      <c r="J2235">
        <v>0</v>
      </c>
      <c r="K2235" t="s">
        <v>1856</v>
      </c>
    </row>
    <row r="2236" spans="1:11" x14ac:dyDescent="0.2">
      <c r="A2236" t="s">
        <v>407</v>
      </c>
      <c r="B2236" t="s">
        <v>1096</v>
      </c>
      <c r="D2236">
        <v>0</v>
      </c>
      <c r="E2236" s="80">
        <v>49034</v>
      </c>
      <c r="H2236">
        <f>Profiling!$V$123</f>
        <v>0</v>
      </c>
      <c r="J2236">
        <v>0</v>
      </c>
      <c r="K2236" t="s">
        <v>1856</v>
      </c>
    </row>
    <row r="2237" spans="1:11" x14ac:dyDescent="0.2">
      <c r="A2237" t="s">
        <v>407</v>
      </c>
      <c r="B2237" t="s">
        <v>1096</v>
      </c>
      <c r="D2237">
        <v>0</v>
      </c>
      <c r="E2237" s="80">
        <v>49399</v>
      </c>
      <c r="H2237">
        <f>Profiling!$W$123</f>
        <v>0</v>
      </c>
      <c r="J2237">
        <v>0</v>
      </c>
      <c r="K2237" t="s">
        <v>1856</v>
      </c>
    </row>
    <row r="2238" spans="1:11" x14ac:dyDescent="0.2">
      <c r="A2238" t="s">
        <v>407</v>
      </c>
      <c r="B2238" t="s">
        <v>891</v>
      </c>
      <c r="D2238">
        <v>0</v>
      </c>
      <c r="E2238" s="80">
        <v>44651</v>
      </c>
      <c r="H2238">
        <f>Profiling!$J$124</f>
        <v>0</v>
      </c>
      <c r="J2238">
        <v>0</v>
      </c>
      <c r="K2238" t="s">
        <v>1856</v>
      </c>
    </row>
    <row r="2239" spans="1:11" x14ac:dyDescent="0.2">
      <c r="A2239" t="s">
        <v>407</v>
      </c>
      <c r="B2239" t="s">
        <v>891</v>
      </c>
      <c r="D2239">
        <v>0</v>
      </c>
      <c r="E2239" s="80">
        <v>45016</v>
      </c>
      <c r="H2239">
        <f>Profiling!$K$124</f>
        <v>0</v>
      </c>
      <c r="J2239">
        <v>0</v>
      </c>
      <c r="K2239" t="s">
        <v>1856</v>
      </c>
    </row>
    <row r="2240" spans="1:11" x14ac:dyDescent="0.2">
      <c r="A2240" t="s">
        <v>407</v>
      </c>
      <c r="B2240" t="s">
        <v>891</v>
      </c>
      <c r="D2240">
        <v>0</v>
      </c>
      <c r="E2240" s="80">
        <v>45382</v>
      </c>
      <c r="H2240">
        <f>Profiling!$L$124</f>
        <v>0</v>
      </c>
      <c r="J2240">
        <v>0</v>
      </c>
      <c r="K2240" t="s">
        <v>1856</v>
      </c>
    </row>
    <row r="2241" spans="1:11" x14ac:dyDescent="0.2">
      <c r="A2241" t="s">
        <v>407</v>
      </c>
      <c r="B2241" t="s">
        <v>891</v>
      </c>
      <c r="D2241">
        <v>0</v>
      </c>
      <c r="E2241" s="80">
        <v>45747</v>
      </c>
      <c r="H2241">
        <f>Profiling!$M$124</f>
        <v>0</v>
      </c>
      <c r="J2241">
        <v>0</v>
      </c>
      <c r="K2241" t="s">
        <v>1856</v>
      </c>
    </row>
    <row r="2242" spans="1:11" x14ac:dyDescent="0.2">
      <c r="A2242" t="s">
        <v>407</v>
      </c>
      <c r="B2242" t="s">
        <v>891</v>
      </c>
      <c r="D2242">
        <v>0</v>
      </c>
      <c r="E2242" s="80">
        <v>46112</v>
      </c>
      <c r="H2242">
        <f>Profiling!$N$124</f>
        <v>0</v>
      </c>
      <c r="J2242">
        <v>0</v>
      </c>
      <c r="K2242" t="s">
        <v>1856</v>
      </c>
    </row>
    <row r="2243" spans="1:11" x14ac:dyDescent="0.2">
      <c r="A2243" t="s">
        <v>407</v>
      </c>
      <c r="B2243" t="s">
        <v>891</v>
      </c>
      <c r="D2243">
        <v>0</v>
      </c>
      <c r="E2243" s="80">
        <v>46477</v>
      </c>
      <c r="H2243">
        <f>Profiling!$O$124</f>
        <v>0</v>
      </c>
      <c r="J2243">
        <v>0</v>
      </c>
      <c r="K2243" t="s">
        <v>1856</v>
      </c>
    </row>
    <row r="2244" spans="1:11" x14ac:dyDescent="0.2">
      <c r="A2244" t="s">
        <v>407</v>
      </c>
      <c r="B2244" t="s">
        <v>891</v>
      </c>
      <c r="D2244">
        <v>0</v>
      </c>
      <c r="E2244" s="80">
        <v>46843</v>
      </c>
      <c r="H2244">
        <f>Profiling!$P$124</f>
        <v>0</v>
      </c>
      <c r="J2244">
        <v>0</v>
      </c>
      <c r="K2244" t="s">
        <v>1856</v>
      </c>
    </row>
    <row r="2245" spans="1:11" x14ac:dyDescent="0.2">
      <c r="A2245" t="s">
        <v>407</v>
      </c>
      <c r="B2245" t="s">
        <v>891</v>
      </c>
      <c r="D2245">
        <v>0</v>
      </c>
      <c r="E2245" s="80">
        <v>47208</v>
      </c>
      <c r="H2245">
        <f>Profiling!$Q$124</f>
        <v>0</v>
      </c>
      <c r="J2245">
        <v>0</v>
      </c>
      <c r="K2245" t="s">
        <v>1856</v>
      </c>
    </row>
    <row r="2246" spans="1:11" x14ac:dyDescent="0.2">
      <c r="A2246" t="s">
        <v>407</v>
      </c>
      <c r="B2246" t="s">
        <v>891</v>
      </c>
      <c r="D2246">
        <v>0</v>
      </c>
      <c r="E2246" s="80">
        <v>47573</v>
      </c>
      <c r="H2246">
        <f>Profiling!$R$124</f>
        <v>0</v>
      </c>
      <c r="J2246">
        <v>0</v>
      </c>
      <c r="K2246" t="s">
        <v>1856</v>
      </c>
    </row>
    <row r="2247" spans="1:11" x14ac:dyDescent="0.2">
      <c r="A2247" t="s">
        <v>407</v>
      </c>
      <c r="B2247" t="s">
        <v>891</v>
      </c>
      <c r="D2247">
        <v>0</v>
      </c>
      <c r="E2247" s="80">
        <v>47938</v>
      </c>
      <c r="H2247" t="e">
        <f>Profiling!$S$124</f>
        <v>#DIV/0!</v>
      </c>
      <c r="J2247">
        <v>0</v>
      </c>
      <c r="K2247" t="s">
        <v>1856</v>
      </c>
    </row>
    <row r="2248" spans="1:11" x14ac:dyDescent="0.2">
      <c r="A2248" t="s">
        <v>407</v>
      </c>
      <c r="B2248" t="s">
        <v>891</v>
      </c>
      <c r="D2248">
        <v>0</v>
      </c>
      <c r="E2248" s="80">
        <v>48304</v>
      </c>
      <c r="H2248">
        <f>Profiling!$T$124</f>
        <v>0</v>
      </c>
      <c r="J2248">
        <v>0</v>
      </c>
      <c r="K2248" t="s">
        <v>1856</v>
      </c>
    </row>
    <row r="2249" spans="1:11" x14ac:dyDescent="0.2">
      <c r="A2249" t="s">
        <v>407</v>
      </c>
      <c r="B2249" t="s">
        <v>891</v>
      </c>
      <c r="D2249">
        <v>0</v>
      </c>
      <c r="E2249" s="80">
        <v>48669</v>
      </c>
      <c r="H2249">
        <f>Profiling!$U$124</f>
        <v>0</v>
      </c>
      <c r="J2249">
        <v>0</v>
      </c>
      <c r="K2249" t="s">
        <v>1856</v>
      </c>
    </row>
    <row r="2250" spans="1:11" x14ac:dyDescent="0.2">
      <c r="A2250" t="s">
        <v>407</v>
      </c>
      <c r="B2250" t="s">
        <v>891</v>
      </c>
      <c r="D2250">
        <v>0</v>
      </c>
      <c r="E2250" s="80">
        <v>49034</v>
      </c>
      <c r="H2250">
        <f>Profiling!$V$124</f>
        <v>0</v>
      </c>
      <c r="J2250">
        <v>0</v>
      </c>
      <c r="K2250" t="s">
        <v>1856</v>
      </c>
    </row>
    <row r="2251" spans="1:11" x14ac:dyDescent="0.2">
      <c r="A2251" t="s">
        <v>407</v>
      </c>
      <c r="B2251" t="s">
        <v>891</v>
      </c>
      <c r="D2251">
        <v>0</v>
      </c>
      <c r="E2251" s="80">
        <v>49399</v>
      </c>
      <c r="H2251">
        <f>Profiling!$W$124</f>
        <v>0</v>
      </c>
      <c r="J2251">
        <v>0</v>
      </c>
      <c r="K2251" t="s">
        <v>1856</v>
      </c>
    </row>
    <row r="2252" spans="1:11" x14ac:dyDescent="0.2">
      <c r="A2252" t="s">
        <v>407</v>
      </c>
      <c r="B2252" t="s">
        <v>541</v>
      </c>
      <c r="D2252">
        <v>0</v>
      </c>
      <c r="E2252" s="80">
        <v>44651</v>
      </c>
      <c r="H2252">
        <f>Profiling!$J$125</f>
        <v>0</v>
      </c>
      <c r="J2252">
        <v>0</v>
      </c>
      <c r="K2252" t="s">
        <v>1856</v>
      </c>
    </row>
    <row r="2253" spans="1:11" x14ac:dyDescent="0.2">
      <c r="A2253" t="s">
        <v>407</v>
      </c>
      <c r="B2253" t="s">
        <v>541</v>
      </c>
      <c r="D2253">
        <v>0</v>
      </c>
      <c r="E2253" s="80">
        <v>45016</v>
      </c>
      <c r="H2253">
        <f>Profiling!$K$125</f>
        <v>0</v>
      </c>
      <c r="J2253">
        <v>0</v>
      </c>
      <c r="K2253" t="s">
        <v>1856</v>
      </c>
    </row>
    <row r="2254" spans="1:11" x14ac:dyDescent="0.2">
      <c r="A2254" t="s">
        <v>407</v>
      </c>
      <c r="B2254" t="s">
        <v>541</v>
      </c>
      <c r="D2254">
        <v>0</v>
      </c>
      <c r="E2254" s="80">
        <v>45382</v>
      </c>
      <c r="H2254">
        <f>Profiling!$L$125</f>
        <v>0</v>
      </c>
      <c r="J2254">
        <v>0</v>
      </c>
      <c r="K2254" t="s">
        <v>1856</v>
      </c>
    </row>
    <row r="2255" spans="1:11" x14ac:dyDescent="0.2">
      <c r="A2255" t="s">
        <v>407</v>
      </c>
      <c r="B2255" t="s">
        <v>541</v>
      </c>
      <c r="D2255">
        <v>0</v>
      </c>
      <c r="E2255" s="80">
        <v>45747</v>
      </c>
      <c r="H2255">
        <f>Profiling!$M$125</f>
        <v>0</v>
      </c>
      <c r="J2255">
        <v>0</v>
      </c>
      <c r="K2255" t="s">
        <v>1856</v>
      </c>
    </row>
    <row r="2256" spans="1:11" x14ac:dyDescent="0.2">
      <c r="A2256" t="s">
        <v>407</v>
      </c>
      <c r="B2256" t="s">
        <v>541</v>
      </c>
      <c r="D2256">
        <v>0</v>
      </c>
      <c r="E2256" s="80">
        <v>46112</v>
      </c>
      <c r="H2256">
        <f>Profiling!$N$125</f>
        <v>0</v>
      </c>
      <c r="J2256">
        <v>0</v>
      </c>
      <c r="K2256" t="s">
        <v>1856</v>
      </c>
    </row>
    <row r="2257" spans="1:11" x14ac:dyDescent="0.2">
      <c r="A2257" t="s">
        <v>407</v>
      </c>
      <c r="B2257" t="s">
        <v>541</v>
      </c>
      <c r="D2257">
        <v>0</v>
      </c>
      <c r="E2257" s="80">
        <v>46477</v>
      </c>
      <c r="H2257">
        <f>Profiling!$O$125</f>
        <v>0</v>
      </c>
      <c r="J2257">
        <v>0</v>
      </c>
      <c r="K2257" t="s">
        <v>1856</v>
      </c>
    </row>
    <row r="2258" spans="1:11" x14ac:dyDescent="0.2">
      <c r="A2258" t="s">
        <v>407</v>
      </c>
      <c r="B2258" t="s">
        <v>541</v>
      </c>
      <c r="D2258">
        <v>0</v>
      </c>
      <c r="E2258" s="80">
        <v>46843</v>
      </c>
      <c r="H2258">
        <f>Profiling!$P$125</f>
        <v>0</v>
      </c>
      <c r="J2258">
        <v>0</v>
      </c>
      <c r="K2258" t="s">
        <v>1856</v>
      </c>
    </row>
    <row r="2259" spans="1:11" x14ac:dyDescent="0.2">
      <c r="A2259" t="s">
        <v>407</v>
      </c>
      <c r="B2259" t="s">
        <v>541</v>
      </c>
      <c r="D2259">
        <v>0</v>
      </c>
      <c r="E2259" s="80">
        <v>47208</v>
      </c>
      <c r="H2259">
        <f>Profiling!$Q$125</f>
        <v>0</v>
      </c>
      <c r="J2259">
        <v>0</v>
      </c>
      <c r="K2259" t="s">
        <v>1856</v>
      </c>
    </row>
    <row r="2260" spans="1:11" x14ac:dyDescent="0.2">
      <c r="A2260" t="s">
        <v>407</v>
      </c>
      <c r="B2260" t="s">
        <v>541</v>
      </c>
      <c r="D2260">
        <v>0</v>
      </c>
      <c r="E2260" s="80">
        <v>47573</v>
      </c>
      <c r="H2260">
        <f>Profiling!$R$125</f>
        <v>0</v>
      </c>
      <c r="J2260">
        <v>0</v>
      </c>
      <c r="K2260" t="s">
        <v>1856</v>
      </c>
    </row>
    <row r="2261" spans="1:11" x14ac:dyDescent="0.2">
      <c r="A2261" t="s">
        <v>407</v>
      </c>
      <c r="B2261" t="s">
        <v>541</v>
      </c>
      <c r="D2261">
        <v>0</v>
      </c>
      <c r="E2261" s="80">
        <v>47938</v>
      </c>
      <c r="H2261" t="e">
        <f>Profiling!$S$125</f>
        <v>#DIV/0!</v>
      </c>
      <c r="J2261">
        <v>0</v>
      </c>
      <c r="K2261" t="s">
        <v>1856</v>
      </c>
    </row>
    <row r="2262" spans="1:11" x14ac:dyDescent="0.2">
      <c r="A2262" t="s">
        <v>407</v>
      </c>
      <c r="B2262" t="s">
        <v>541</v>
      </c>
      <c r="D2262">
        <v>0</v>
      </c>
      <c r="E2262" s="80">
        <v>48304</v>
      </c>
      <c r="H2262">
        <f>Profiling!$T$125</f>
        <v>0</v>
      </c>
      <c r="J2262">
        <v>0</v>
      </c>
      <c r="K2262" t="s">
        <v>1856</v>
      </c>
    </row>
    <row r="2263" spans="1:11" x14ac:dyDescent="0.2">
      <c r="A2263" t="s">
        <v>407</v>
      </c>
      <c r="B2263" t="s">
        <v>541</v>
      </c>
      <c r="D2263">
        <v>0</v>
      </c>
      <c r="E2263" s="80">
        <v>48669</v>
      </c>
      <c r="H2263">
        <f>Profiling!$U$125</f>
        <v>0</v>
      </c>
      <c r="J2263">
        <v>0</v>
      </c>
      <c r="K2263" t="s">
        <v>1856</v>
      </c>
    </row>
    <row r="2264" spans="1:11" x14ac:dyDescent="0.2">
      <c r="A2264" t="s">
        <v>407</v>
      </c>
      <c r="B2264" t="s">
        <v>541</v>
      </c>
      <c r="D2264">
        <v>0</v>
      </c>
      <c r="E2264" s="80">
        <v>49034</v>
      </c>
      <c r="H2264">
        <f>Profiling!$V$125</f>
        <v>0</v>
      </c>
      <c r="J2264">
        <v>0</v>
      </c>
      <c r="K2264" t="s">
        <v>1856</v>
      </c>
    </row>
    <row r="2265" spans="1:11" x14ac:dyDescent="0.2">
      <c r="A2265" t="s">
        <v>407</v>
      </c>
      <c r="B2265" t="s">
        <v>541</v>
      </c>
      <c r="D2265">
        <v>0</v>
      </c>
      <c r="E2265" s="80">
        <v>49399</v>
      </c>
      <c r="H2265">
        <f>Profiling!$W$125</f>
        <v>0</v>
      </c>
      <c r="J2265">
        <v>0</v>
      </c>
      <c r="K2265" t="s">
        <v>1856</v>
      </c>
    </row>
    <row r="2266" spans="1:11" x14ac:dyDescent="0.2">
      <c r="A2266" t="s">
        <v>407</v>
      </c>
      <c r="B2266" t="s">
        <v>1089</v>
      </c>
      <c r="D2266">
        <v>0</v>
      </c>
      <c r="E2266" s="80">
        <v>44651</v>
      </c>
      <c r="H2266">
        <f>Profiling!$J$126</f>
        <v>0</v>
      </c>
      <c r="J2266">
        <v>0</v>
      </c>
      <c r="K2266" t="s">
        <v>1856</v>
      </c>
    </row>
    <row r="2267" spans="1:11" x14ac:dyDescent="0.2">
      <c r="A2267" t="s">
        <v>407</v>
      </c>
      <c r="B2267" t="s">
        <v>1089</v>
      </c>
      <c r="D2267">
        <v>0</v>
      </c>
      <c r="E2267" s="80">
        <v>45016</v>
      </c>
      <c r="H2267">
        <f>Profiling!$K$126</f>
        <v>0</v>
      </c>
      <c r="J2267">
        <v>0</v>
      </c>
      <c r="K2267" t="s">
        <v>1856</v>
      </c>
    </row>
    <row r="2268" spans="1:11" x14ac:dyDescent="0.2">
      <c r="A2268" t="s">
        <v>407</v>
      </c>
      <c r="B2268" t="s">
        <v>1089</v>
      </c>
      <c r="D2268">
        <v>0</v>
      </c>
      <c r="E2268" s="80">
        <v>45382</v>
      </c>
      <c r="H2268">
        <f>Profiling!$L$126</f>
        <v>0</v>
      </c>
      <c r="J2268">
        <v>0</v>
      </c>
      <c r="K2268" t="s">
        <v>1856</v>
      </c>
    </row>
    <row r="2269" spans="1:11" x14ac:dyDescent="0.2">
      <c r="A2269" t="s">
        <v>407</v>
      </c>
      <c r="B2269" t="s">
        <v>1089</v>
      </c>
      <c r="D2269">
        <v>0</v>
      </c>
      <c r="E2269" s="80">
        <v>45747</v>
      </c>
      <c r="H2269">
        <f>Profiling!$M$126</f>
        <v>0</v>
      </c>
      <c r="J2269">
        <v>0</v>
      </c>
      <c r="K2269" t="s">
        <v>1856</v>
      </c>
    </row>
    <row r="2270" spans="1:11" x14ac:dyDescent="0.2">
      <c r="A2270" t="s">
        <v>407</v>
      </c>
      <c r="B2270" t="s">
        <v>1089</v>
      </c>
      <c r="D2270">
        <v>0</v>
      </c>
      <c r="E2270" s="80">
        <v>46112</v>
      </c>
      <c r="H2270">
        <f>Profiling!$N$126</f>
        <v>0</v>
      </c>
      <c r="J2270">
        <v>0</v>
      </c>
      <c r="K2270" t="s">
        <v>1856</v>
      </c>
    </row>
    <row r="2271" spans="1:11" x14ac:dyDescent="0.2">
      <c r="A2271" t="s">
        <v>407</v>
      </c>
      <c r="B2271" t="s">
        <v>1089</v>
      </c>
      <c r="D2271">
        <v>0</v>
      </c>
      <c r="E2271" s="80">
        <v>46477</v>
      </c>
      <c r="H2271">
        <f>Profiling!$O$126</f>
        <v>0</v>
      </c>
      <c r="J2271">
        <v>0</v>
      </c>
      <c r="K2271" t="s">
        <v>1856</v>
      </c>
    </row>
    <row r="2272" spans="1:11" x14ac:dyDescent="0.2">
      <c r="A2272" t="s">
        <v>407</v>
      </c>
      <c r="B2272" t="s">
        <v>1089</v>
      </c>
      <c r="D2272">
        <v>0</v>
      </c>
      <c r="E2272" s="80">
        <v>46843</v>
      </c>
      <c r="H2272">
        <f>Profiling!$P$126</f>
        <v>0</v>
      </c>
      <c r="J2272">
        <v>0</v>
      </c>
      <c r="K2272" t="s">
        <v>1856</v>
      </c>
    </row>
    <row r="2273" spans="1:11" x14ac:dyDescent="0.2">
      <c r="A2273" t="s">
        <v>407</v>
      </c>
      <c r="B2273" t="s">
        <v>1089</v>
      </c>
      <c r="D2273">
        <v>0</v>
      </c>
      <c r="E2273" s="80">
        <v>47208</v>
      </c>
      <c r="H2273">
        <f>Profiling!$Q$126</f>
        <v>0</v>
      </c>
      <c r="J2273">
        <v>0</v>
      </c>
      <c r="K2273" t="s">
        <v>1856</v>
      </c>
    </row>
    <row r="2274" spans="1:11" x14ac:dyDescent="0.2">
      <c r="A2274" t="s">
        <v>407</v>
      </c>
      <c r="B2274" t="s">
        <v>1089</v>
      </c>
      <c r="D2274">
        <v>0</v>
      </c>
      <c r="E2274" s="80">
        <v>47573</v>
      </c>
      <c r="H2274">
        <f>Profiling!$R$126</f>
        <v>0</v>
      </c>
      <c r="J2274">
        <v>0</v>
      </c>
      <c r="K2274" t="s">
        <v>1856</v>
      </c>
    </row>
    <row r="2275" spans="1:11" x14ac:dyDescent="0.2">
      <c r="A2275" t="s">
        <v>407</v>
      </c>
      <c r="B2275" t="s">
        <v>1089</v>
      </c>
      <c r="D2275">
        <v>0</v>
      </c>
      <c r="E2275" s="80">
        <v>47938</v>
      </c>
      <c r="H2275" t="e">
        <f>Profiling!$S$126</f>
        <v>#DIV/0!</v>
      </c>
      <c r="J2275">
        <v>0</v>
      </c>
      <c r="K2275" t="s">
        <v>1856</v>
      </c>
    </row>
    <row r="2276" spans="1:11" x14ac:dyDescent="0.2">
      <c r="A2276" t="s">
        <v>407</v>
      </c>
      <c r="B2276" t="s">
        <v>1089</v>
      </c>
      <c r="D2276">
        <v>0</v>
      </c>
      <c r="E2276" s="80">
        <v>48304</v>
      </c>
      <c r="H2276">
        <f>Profiling!$T$126</f>
        <v>0</v>
      </c>
      <c r="J2276">
        <v>0</v>
      </c>
      <c r="K2276" t="s">
        <v>1856</v>
      </c>
    </row>
    <row r="2277" spans="1:11" x14ac:dyDescent="0.2">
      <c r="A2277" t="s">
        <v>407</v>
      </c>
      <c r="B2277" t="s">
        <v>1089</v>
      </c>
      <c r="D2277">
        <v>0</v>
      </c>
      <c r="E2277" s="80">
        <v>48669</v>
      </c>
      <c r="H2277">
        <f>Profiling!$U$126</f>
        <v>0</v>
      </c>
      <c r="J2277">
        <v>0</v>
      </c>
      <c r="K2277" t="s">
        <v>1856</v>
      </c>
    </row>
    <row r="2278" spans="1:11" x14ac:dyDescent="0.2">
      <c r="A2278" t="s">
        <v>407</v>
      </c>
      <c r="B2278" t="s">
        <v>1089</v>
      </c>
      <c r="D2278">
        <v>0</v>
      </c>
      <c r="E2278" s="80">
        <v>49034</v>
      </c>
      <c r="H2278">
        <f>Profiling!$V$126</f>
        <v>0</v>
      </c>
      <c r="J2278">
        <v>0</v>
      </c>
      <c r="K2278" t="s">
        <v>1856</v>
      </c>
    </row>
    <row r="2279" spans="1:11" x14ac:dyDescent="0.2">
      <c r="A2279" t="s">
        <v>407</v>
      </c>
      <c r="B2279" t="s">
        <v>1089</v>
      </c>
      <c r="D2279">
        <v>0</v>
      </c>
      <c r="E2279" s="80">
        <v>49399</v>
      </c>
      <c r="H2279">
        <f>Profiling!$W$126</f>
        <v>0</v>
      </c>
      <c r="J2279">
        <v>0</v>
      </c>
      <c r="K2279" t="s">
        <v>1856</v>
      </c>
    </row>
    <row r="2280" spans="1:11" x14ac:dyDescent="0.2">
      <c r="A2280" t="s">
        <v>407</v>
      </c>
      <c r="B2280" t="s">
        <v>1152</v>
      </c>
      <c r="D2280">
        <v>0</v>
      </c>
      <c r="E2280" s="80">
        <v>44651</v>
      </c>
      <c r="H2280">
        <f>Profiling!$J$127</f>
        <v>0</v>
      </c>
      <c r="J2280">
        <v>0</v>
      </c>
      <c r="K2280" t="s">
        <v>1856</v>
      </c>
    </row>
    <row r="2281" spans="1:11" x14ac:dyDescent="0.2">
      <c r="A2281" t="s">
        <v>407</v>
      </c>
      <c r="B2281" t="s">
        <v>1152</v>
      </c>
      <c r="D2281">
        <v>0</v>
      </c>
      <c r="E2281" s="80">
        <v>45016</v>
      </c>
      <c r="H2281">
        <f>Profiling!$K$127</f>
        <v>0</v>
      </c>
      <c r="J2281">
        <v>0</v>
      </c>
      <c r="K2281" t="s">
        <v>1856</v>
      </c>
    </row>
    <row r="2282" spans="1:11" x14ac:dyDescent="0.2">
      <c r="A2282" t="s">
        <v>407</v>
      </c>
      <c r="B2282" t="s">
        <v>1152</v>
      </c>
      <c r="D2282">
        <v>0</v>
      </c>
      <c r="E2282" s="80">
        <v>45382</v>
      </c>
      <c r="H2282">
        <f>Profiling!$L$127</f>
        <v>0</v>
      </c>
      <c r="J2282">
        <v>0</v>
      </c>
      <c r="K2282" t="s">
        <v>1856</v>
      </c>
    </row>
    <row r="2283" spans="1:11" x14ac:dyDescent="0.2">
      <c r="A2283" t="s">
        <v>407</v>
      </c>
      <c r="B2283" t="s">
        <v>1152</v>
      </c>
      <c r="D2283">
        <v>0</v>
      </c>
      <c r="E2283" s="80">
        <v>45747</v>
      </c>
      <c r="H2283">
        <f>Profiling!$M$127</f>
        <v>0</v>
      </c>
      <c r="J2283">
        <v>0</v>
      </c>
      <c r="K2283" t="s">
        <v>1856</v>
      </c>
    </row>
    <row r="2284" spans="1:11" x14ac:dyDescent="0.2">
      <c r="A2284" t="s">
        <v>407</v>
      </c>
      <c r="B2284" t="s">
        <v>1152</v>
      </c>
      <c r="D2284">
        <v>0</v>
      </c>
      <c r="E2284" s="80">
        <v>46112</v>
      </c>
      <c r="H2284">
        <f>Profiling!$N$127</f>
        <v>0</v>
      </c>
      <c r="J2284">
        <v>0</v>
      </c>
      <c r="K2284" t="s">
        <v>1856</v>
      </c>
    </row>
    <row r="2285" spans="1:11" x14ac:dyDescent="0.2">
      <c r="A2285" t="s">
        <v>407</v>
      </c>
      <c r="B2285" t="s">
        <v>1152</v>
      </c>
      <c r="D2285">
        <v>0</v>
      </c>
      <c r="E2285" s="80">
        <v>46477</v>
      </c>
      <c r="H2285">
        <f>Profiling!$O$127</f>
        <v>0</v>
      </c>
      <c r="J2285">
        <v>0</v>
      </c>
      <c r="K2285" t="s">
        <v>1856</v>
      </c>
    </row>
    <row r="2286" spans="1:11" x14ac:dyDescent="0.2">
      <c r="A2286" t="s">
        <v>407</v>
      </c>
      <c r="B2286" t="s">
        <v>1152</v>
      </c>
      <c r="D2286">
        <v>0</v>
      </c>
      <c r="E2286" s="80">
        <v>46843</v>
      </c>
      <c r="H2286">
        <f>Profiling!$P$127</f>
        <v>0</v>
      </c>
      <c r="J2286">
        <v>0</v>
      </c>
      <c r="K2286" t="s">
        <v>1856</v>
      </c>
    </row>
    <row r="2287" spans="1:11" x14ac:dyDescent="0.2">
      <c r="A2287" t="s">
        <v>407</v>
      </c>
      <c r="B2287" t="s">
        <v>1152</v>
      </c>
      <c r="D2287">
        <v>0</v>
      </c>
      <c r="E2287" s="80">
        <v>47208</v>
      </c>
      <c r="H2287">
        <f>Profiling!$Q$127</f>
        <v>0</v>
      </c>
      <c r="J2287">
        <v>0</v>
      </c>
      <c r="K2287" t="s">
        <v>1856</v>
      </c>
    </row>
    <row r="2288" spans="1:11" x14ac:dyDescent="0.2">
      <c r="A2288" t="s">
        <v>407</v>
      </c>
      <c r="B2288" t="s">
        <v>1152</v>
      </c>
      <c r="D2288">
        <v>0</v>
      </c>
      <c r="E2288" s="80">
        <v>47573</v>
      </c>
      <c r="H2288">
        <f>Profiling!$R$127</f>
        <v>0</v>
      </c>
      <c r="J2288">
        <v>0</v>
      </c>
      <c r="K2288" t="s">
        <v>1856</v>
      </c>
    </row>
    <row r="2289" spans="1:11" x14ac:dyDescent="0.2">
      <c r="A2289" t="s">
        <v>407</v>
      </c>
      <c r="B2289" t="s">
        <v>1152</v>
      </c>
      <c r="D2289">
        <v>0</v>
      </c>
      <c r="E2289" s="80">
        <v>47938</v>
      </c>
      <c r="H2289" t="e">
        <f>Profiling!$S$127</f>
        <v>#DIV/0!</v>
      </c>
      <c r="J2289">
        <v>0</v>
      </c>
      <c r="K2289" t="s">
        <v>1856</v>
      </c>
    </row>
    <row r="2290" spans="1:11" x14ac:dyDescent="0.2">
      <c r="A2290" t="s">
        <v>407</v>
      </c>
      <c r="B2290" t="s">
        <v>1152</v>
      </c>
      <c r="D2290">
        <v>0</v>
      </c>
      <c r="E2290" s="80">
        <v>48304</v>
      </c>
      <c r="H2290">
        <f>Profiling!$T$127</f>
        <v>0</v>
      </c>
      <c r="J2290">
        <v>0</v>
      </c>
      <c r="K2290" t="s">
        <v>1856</v>
      </c>
    </row>
    <row r="2291" spans="1:11" x14ac:dyDescent="0.2">
      <c r="A2291" t="s">
        <v>407</v>
      </c>
      <c r="B2291" t="s">
        <v>1152</v>
      </c>
      <c r="D2291">
        <v>0</v>
      </c>
      <c r="E2291" s="80">
        <v>48669</v>
      </c>
      <c r="H2291">
        <f>Profiling!$U$127</f>
        <v>0</v>
      </c>
      <c r="J2291">
        <v>0</v>
      </c>
      <c r="K2291" t="s">
        <v>1856</v>
      </c>
    </row>
    <row r="2292" spans="1:11" x14ac:dyDescent="0.2">
      <c r="A2292" t="s">
        <v>407</v>
      </c>
      <c r="B2292" t="s">
        <v>1152</v>
      </c>
      <c r="D2292">
        <v>0</v>
      </c>
      <c r="E2292" s="80">
        <v>49034</v>
      </c>
      <c r="H2292">
        <f>Profiling!$V$127</f>
        <v>0</v>
      </c>
      <c r="J2292">
        <v>0</v>
      </c>
      <c r="K2292" t="s">
        <v>1856</v>
      </c>
    </row>
    <row r="2293" spans="1:11" x14ac:dyDescent="0.2">
      <c r="A2293" t="s">
        <v>407</v>
      </c>
      <c r="B2293" t="s">
        <v>1152</v>
      </c>
      <c r="D2293">
        <v>0</v>
      </c>
      <c r="E2293" s="80">
        <v>49399</v>
      </c>
      <c r="H2293">
        <f>Profiling!$W$127</f>
        <v>0</v>
      </c>
      <c r="J2293">
        <v>0</v>
      </c>
      <c r="K2293" t="s">
        <v>1856</v>
      </c>
    </row>
    <row r="2294" spans="1:11" x14ac:dyDescent="0.2">
      <c r="A2294" t="s">
        <v>407</v>
      </c>
      <c r="B2294" t="s">
        <v>2124</v>
      </c>
      <c r="D2294">
        <v>0</v>
      </c>
      <c r="E2294" s="80">
        <v>44651</v>
      </c>
      <c r="H2294">
        <f>Profiling!$J$128</f>
        <v>0</v>
      </c>
      <c r="J2294">
        <v>0</v>
      </c>
      <c r="K2294" t="s">
        <v>1856</v>
      </c>
    </row>
    <row r="2295" spans="1:11" x14ac:dyDescent="0.2">
      <c r="A2295" t="s">
        <v>407</v>
      </c>
      <c r="B2295" t="s">
        <v>2124</v>
      </c>
      <c r="D2295">
        <v>0</v>
      </c>
      <c r="E2295" s="80">
        <v>45016</v>
      </c>
      <c r="H2295">
        <f>Profiling!$K$128</f>
        <v>0</v>
      </c>
      <c r="J2295">
        <v>0</v>
      </c>
      <c r="K2295" t="s">
        <v>1856</v>
      </c>
    </row>
    <row r="2296" spans="1:11" x14ac:dyDescent="0.2">
      <c r="A2296" t="s">
        <v>407</v>
      </c>
      <c r="B2296" t="s">
        <v>2124</v>
      </c>
      <c r="D2296">
        <v>0</v>
      </c>
      <c r="E2296" s="80">
        <v>45382</v>
      </c>
      <c r="H2296">
        <f>Profiling!$L$128</f>
        <v>0</v>
      </c>
      <c r="J2296">
        <v>0</v>
      </c>
      <c r="K2296" t="s">
        <v>1856</v>
      </c>
    </row>
    <row r="2297" spans="1:11" x14ac:dyDescent="0.2">
      <c r="A2297" t="s">
        <v>407</v>
      </c>
      <c r="B2297" t="s">
        <v>2124</v>
      </c>
      <c r="D2297">
        <v>0</v>
      </c>
      <c r="E2297" s="80">
        <v>45747</v>
      </c>
      <c r="H2297">
        <f>Profiling!$M$128</f>
        <v>0</v>
      </c>
      <c r="J2297">
        <v>0</v>
      </c>
      <c r="K2297" t="s">
        <v>1856</v>
      </c>
    </row>
    <row r="2298" spans="1:11" x14ac:dyDescent="0.2">
      <c r="A2298" t="s">
        <v>407</v>
      </c>
      <c r="B2298" t="s">
        <v>2124</v>
      </c>
      <c r="D2298">
        <v>0</v>
      </c>
      <c r="E2298" s="80">
        <v>46112</v>
      </c>
      <c r="H2298">
        <f>Profiling!$N$128</f>
        <v>0</v>
      </c>
      <c r="J2298">
        <v>0</v>
      </c>
      <c r="K2298" t="s">
        <v>1856</v>
      </c>
    </row>
    <row r="2299" spans="1:11" x14ac:dyDescent="0.2">
      <c r="A2299" t="s">
        <v>407</v>
      </c>
      <c r="B2299" t="s">
        <v>2124</v>
      </c>
      <c r="D2299">
        <v>0</v>
      </c>
      <c r="E2299" s="80">
        <v>46477</v>
      </c>
      <c r="H2299">
        <f>Profiling!$O$128</f>
        <v>0</v>
      </c>
      <c r="J2299">
        <v>0</v>
      </c>
      <c r="K2299" t="s">
        <v>1856</v>
      </c>
    </row>
    <row r="2300" spans="1:11" x14ac:dyDescent="0.2">
      <c r="A2300" t="s">
        <v>407</v>
      </c>
      <c r="B2300" t="s">
        <v>2124</v>
      </c>
      <c r="D2300">
        <v>0</v>
      </c>
      <c r="E2300" s="80">
        <v>46843</v>
      </c>
      <c r="H2300">
        <f>Profiling!$P$128</f>
        <v>0</v>
      </c>
      <c r="J2300">
        <v>0</v>
      </c>
      <c r="K2300" t="s">
        <v>1856</v>
      </c>
    </row>
    <row r="2301" spans="1:11" x14ac:dyDescent="0.2">
      <c r="A2301" t="s">
        <v>407</v>
      </c>
      <c r="B2301" t="s">
        <v>2124</v>
      </c>
      <c r="D2301">
        <v>0</v>
      </c>
      <c r="E2301" s="80">
        <v>47208</v>
      </c>
      <c r="H2301">
        <f>Profiling!$Q$128</f>
        <v>0</v>
      </c>
      <c r="J2301">
        <v>0</v>
      </c>
      <c r="K2301" t="s">
        <v>1856</v>
      </c>
    </row>
    <row r="2302" spans="1:11" x14ac:dyDescent="0.2">
      <c r="A2302" t="s">
        <v>407</v>
      </c>
      <c r="B2302" t="s">
        <v>2124</v>
      </c>
      <c r="D2302">
        <v>0</v>
      </c>
      <c r="E2302" s="80">
        <v>47573</v>
      </c>
      <c r="H2302">
        <f>Profiling!$R$128</f>
        <v>0</v>
      </c>
      <c r="J2302">
        <v>0</v>
      </c>
      <c r="K2302" t="s">
        <v>1856</v>
      </c>
    </row>
    <row r="2303" spans="1:11" x14ac:dyDescent="0.2">
      <c r="A2303" t="s">
        <v>407</v>
      </c>
      <c r="B2303" t="s">
        <v>2124</v>
      </c>
      <c r="D2303">
        <v>0</v>
      </c>
      <c r="E2303" s="80">
        <v>47938</v>
      </c>
      <c r="H2303" t="e">
        <f>Profiling!$S$128</f>
        <v>#DIV/0!</v>
      </c>
      <c r="J2303">
        <v>0</v>
      </c>
      <c r="K2303" t="s">
        <v>1856</v>
      </c>
    </row>
    <row r="2304" spans="1:11" x14ac:dyDescent="0.2">
      <c r="A2304" t="s">
        <v>407</v>
      </c>
      <c r="B2304" t="s">
        <v>2124</v>
      </c>
      <c r="D2304">
        <v>0</v>
      </c>
      <c r="E2304" s="80">
        <v>48304</v>
      </c>
      <c r="H2304">
        <f>Profiling!$T$128</f>
        <v>0</v>
      </c>
      <c r="J2304">
        <v>0</v>
      </c>
      <c r="K2304" t="s">
        <v>1856</v>
      </c>
    </row>
    <row r="2305" spans="1:11" x14ac:dyDescent="0.2">
      <c r="A2305" t="s">
        <v>407</v>
      </c>
      <c r="B2305" t="s">
        <v>2124</v>
      </c>
      <c r="D2305">
        <v>0</v>
      </c>
      <c r="E2305" s="80">
        <v>48669</v>
      </c>
      <c r="H2305">
        <f>Profiling!$U$128</f>
        <v>0</v>
      </c>
      <c r="J2305">
        <v>0</v>
      </c>
      <c r="K2305" t="s">
        <v>1856</v>
      </c>
    </row>
    <row r="2306" spans="1:11" x14ac:dyDescent="0.2">
      <c r="A2306" t="s">
        <v>407</v>
      </c>
      <c r="B2306" t="s">
        <v>2124</v>
      </c>
      <c r="D2306">
        <v>0</v>
      </c>
      <c r="E2306" s="80">
        <v>49034</v>
      </c>
      <c r="H2306">
        <f>Profiling!$V$128</f>
        <v>0</v>
      </c>
      <c r="J2306">
        <v>0</v>
      </c>
      <c r="K2306" t="s">
        <v>1856</v>
      </c>
    </row>
    <row r="2307" spans="1:11" x14ac:dyDescent="0.2">
      <c r="A2307" t="s">
        <v>407</v>
      </c>
      <c r="B2307" t="s">
        <v>2124</v>
      </c>
      <c r="D2307">
        <v>0</v>
      </c>
      <c r="E2307" s="80">
        <v>49399</v>
      </c>
      <c r="H2307">
        <f>Profiling!$W$128</f>
        <v>0</v>
      </c>
      <c r="J2307">
        <v>0</v>
      </c>
      <c r="K2307" t="s">
        <v>1856</v>
      </c>
    </row>
    <row r="2308" spans="1:11" x14ac:dyDescent="0.2">
      <c r="A2308" t="s">
        <v>407</v>
      </c>
      <c r="B2308" t="s">
        <v>364</v>
      </c>
      <c r="D2308">
        <v>0</v>
      </c>
      <c r="E2308" s="80">
        <v>44651</v>
      </c>
      <c r="H2308">
        <f>Profiling!$J$129</f>
        <v>0</v>
      </c>
      <c r="J2308">
        <v>0</v>
      </c>
      <c r="K2308" t="s">
        <v>1856</v>
      </c>
    </row>
    <row r="2309" spans="1:11" x14ac:dyDescent="0.2">
      <c r="A2309" t="s">
        <v>407</v>
      </c>
      <c r="B2309" t="s">
        <v>364</v>
      </c>
      <c r="D2309">
        <v>0</v>
      </c>
      <c r="E2309" s="80">
        <v>45016</v>
      </c>
      <c r="H2309">
        <f>Profiling!$K$129</f>
        <v>0</v>
      </c>
      <c r="J2309">
        <v>0</v>
      </c>
      <c r="K2309" t="s">
        <v>1856</v>
      </c>
    </row>
    <row r="2310" spans="1:11" x14ac:dyDescent="0.2">
      <c r="A2310" t="s">
        <v>407</v>
      </c>
      <c r="B2310" t="s">
        <v>364</v>
      </c>
      <c r="D2310">
        <v>0</v>
      </c>
      <c r="E2310" s="80">
        <v>45382</v>
      </c>
      <c r="H2310">
        <f>Profiling!$L$129</f>
        <v>0</v>
      </c>
      <c r="J2310">
        <v>0</v>
      </c>
      <c r="K2310" t="s">
        <v>1856</v>
      </c>
    </row>
    <row r="2311" spans="1:11" x14ac:dyDescent="0.2">
      <c r="A2311" t="s">
        <v>407</v>
      </c>
      <c r="B2311" t="s">
        <v>364</v>
      </c>
      <c r="D2311">
        <v>0</v>
      </c>
      <c r="E2311" s="80">
        <v>45747</v>
      </c>
      <c r="H2311">
        <f>Profiling!$M$129</f>
        <v>0</v>
      </c>
      <c r="J2311">
        <v>0</v>
      </c>
      <c r="K2311" t="s">
        <v>1856</v>
      </c>
    </row>
    <row r="2312" spans="1:11" x14ac:dyDescent="0.2">
      <c r="A2312" t="s">
        <v>407</v>
      </c>
      <c r="B2312" t="s">
        <v>364</v>
      </c>
      <c r="D2312">
        <v>0</v>
      </c>
      <c r="E2312" s="80">
        <v>46112</v>
      </c>
      <c r="H2312">
        <f>Profiling!$N$129</f>
        <v>0</v>
      </c>
      <c r="J2312">
        <v>0</v>
      </c>
      <c r="K2312" t="s">
        <v>1856</v>
      </c>
    </row>
    <row r="2313" spans="1:11" x14ac:dyDescent="0.2">
      <c r="A2313" t="s">
        <v>407</v>
      </c>
      <c r="B2313" t="s">
        <v>364</v>
      </c>
      <c r="D2313">
        <v>0</v>
      </c>
      <c r="E2313" s="80">
        <v>46477</v>
      </c>
      <c r="H2313">
        <f>Profiling!$O$129</f>
        <v>0</v>
      </c>
      <c r="J2313">
        <v>0</v>
      </c>
      <c r="K2313" t="s">
        <v>1856</v>
      </c>
    </row>
    <row r="2314" spans="1:11" x14ac:dyDescent="0.2">
      <c r="A2314" t="s">
        <v>407</v>
      </c>
      <c r="B2314" t="s">
        <v>364</v>
      </c>
      <c r="D2314">
        <v>0</v>
      </c>
      <c r="E2314" s="80">
        <v>46843</v>
      </c>
      <c r="H2314">
        <f>Profiling!$P$129</f>
        <v>0</v>
      </c>
      <c r="J2314">
        <v>0</v>
      </c>
      <c r="K2314" t="s">
        <v>1856</v>
      </c>
    </row>
    <row r="2315" spans="1:11" x14ac:dyDescent="0.2">
      <c r="A2315" t="s">
        <v>407</v>
      </c>
      <c r="B2315" t="s">
        <v>364</v>
      </c>
      <c r="D2315">
        <v>0</v>
      </c>
      <c r="E2315" s="80">
        <v>47208</v>
      </c>
      <c r="H2315">
        <f>Profiling!$Q$129</f>
        <v>0</v>
      </c>
      <c r="J2315">
        <v>0</v>
      </c>
      <c r="K2315" t="s">
        <v>1856</v>
      </c>
    </row>
    <row r="2316" spans="1:11" x14ac:dyDescent="0.2">
      <c r="A2316" t="s">
        <v>407</v>
      </c>
      <c r="B2316" t="s">
        <v>364</v>
      </c>
      <c r="D2316">
        <v>0</v>
      </c>
      <c r="E2316" s="80">
        <v>47573</v>
      </c>
      <c r="H2316">
        <f>Profiling!$R$129</f>
        <v>0</v>
      </c>
      <c r="J2316">
        <v>0</v>
      </c>
      <c r="K2316" t="s">
        <v>1856</v>
      </c>
    </row>
    <row r="2317" spans="1:11" x14ac:dyDescent="0.2">
      <c r="A2317" t="s">
        <v>407</v>
      </c>
      <c r="B2317" t="s">
        <v>364</v>
      </c>
      <c r="D2317">
        <v>0</v>
      </c>
      <c r="E2317" s="80">
        <v>47938</v>
      </c>
      <c r="H2317" t="e">
        <f>Profiling!$S$129</f>
        <v>#DIV/0!</v>
      </c>
      <c r="J2317">
        <v>0</v>
      </c>
      <c r="K2317" t="s">
        <v>1856</v>
      </c>
    </row>
    <row r="2318" spans="1:11" x14ac:dyDescent="0.2">
      <c r="A2318" t="s">
        <v>407</v>
      </c>
      <c r="B2318" t="s">
        <v>364</v>
      </c>
      <c r="D2318">
        <v>0</v>
      </c>
      <c r="E2318" s="80">
        <v>48304</v>
      </c>
      <c r="H2318">
        <f>Profiling!$T$129</f>
        <v>0</v>
      </c>
      <c r="J2318">
        <v>0</v>
      </c>
      <c r="K2318" t="s">
        <v>1856</v>
      </c>
    </row>
    <row r="2319" spans="1:11" x14ac:dyDescent="0.2">
      <c r="A2319" t="s">
        <v>407</v>
      </c>
      <c r="B2319" t="s">
        <v>364</v>
      </c>
      <c r="D2319">
        <v>0</v>
      </c>
      <c r="E2319" s="80">
        <v>48669</v>
      </c>
      <c r="H2319">
        <f>Profiling!$U$129</f>
        <v>0</v>
      </c>
      <c r="J2319">
        <v>0</v>
      </c>
      <c r="K2319" t="s">
        <v>1856</v>
      </c>
    </row>
    <row r="2320" spans="1:11" x14ac:dyDescent="0.2">
      <c r="A2320" t="s">
        <v>407</v>
      </c>
      <c r="B2320" t="s">
        <v>364</v>
      </c>
      <c r="D2320">
        <v>0</v>
      </c>
      <c r="E2320" s="80">
        <v>49034</v>
      </c>
      <c r="H2320">
        <f>Profiling!$V$129</f>
        <v>0</v>
      </c>
      <c r="J2320">
        <v>0</v>
      </c>
      <c r="K2320" t="s">
        <v>1856</v>
      </c>
    </row>
    <row r="2321" spans="1:11" x14ac:dyDescent="0.2">
      <c r="A2321" t="s">
        <v>407</v>
      </c>
      <c r="B2321" t="s">
        <v>364</v>
      </c>
      <c r="D2321">
        <v>0</v>
      </c>
      <c r="E2321" s="80">
        <v>49399</v>
      </c>
      <c r="H2321">
        <f>Profiling!$W$129</f>
        <v>0</v>
      </c>
      <c r="J2321">
        <v>0</v>
      </c>
      <c r="K2321" t="s">
        <v>1856</v>
      </c>
    </row>
    <row r="2322" spans="1:11" x14ac:dyDescent="0.2">
      <c r="A2322" t="s">
        <v>407</v>
      </c>
      <c r="B2322" t="s">
        <v>365</v>
      </c>
      <c r="D2322">
        <v>0</v>
      </c>
      <c r="E2322" s="80">
        <v>44651</v>
      </c>
      <c r="H2322">
        <f>Profiling!$J$130</f>
        <v>0</v>
      </c>
      <c r="J2322">
        <v>0</v>
      </c>
      <c r="K2322" t="s">
        <v>1856</v>
      </c>
    </row>
    <row r="2323" spans="1:11" x14ac:dyDescent="0.2">
      <c r="A2323" t="s">
        <v>407</v>
      </c>
      <c r="B2323" t="s">
        <v>365</v>
      </c>
      <c r="D2323">
        <v>0</v>
      </c>
      <c r="E2323" s="80">
        <v>45016</v>
      </c>
      <c r="H2323">
        <f>Profiling!$K$130</f>
        <v>0</v>
      </c>
      <c r="J2323">
        <v>0</v>
      </c>
      <c r="K2323" t="s">
        <v>1856</v>
      </c>
    </row>
    <row r="2324" spans="1:11" x14ac:dyDescent="0.2">
      <c r="A2324" t="s">
        <v>407</v>
      </c>
      <c r="B2324" t="s">
        <v>365</v>
      </c>
      <c r="D2324">
        <v>0</v>
      </c>
      <c r="E2324" s="80">
        <v>45382</v>
      </c>
      <c r="H2324">
        <f>Profiling!$L$130</f>
        <v>0</v>
      </c>
      <c r="J2324">
        <v>0</v>
      </c>
      <c r="K2324" t="s">
        <v>1856</v>
      </c>
    </row>
    <row r="2325" spans="1:11" x14ac:dyDescent="0.2">
      <c r="A2325" t="s">
        <v>407</v>
      </c>
      <c r="B2325" t="s">
        <v>365</v>
      </c>
      <c r="D2325">
        <v>0</v>
      </c>
      <c r="E2325" s="80">
        <v>45747</v>
      </c>
      <c r="H2325">
        <f>Profiling!$M$130</f>
        <v>0</v>
      </c>
      <c r="J2325">
        <v>0</v>
      </c>
      <c r="K2325" t="s">
        <v>1856</v>
      </c>
    </row>
    <row r="2326" spans="1:11" x14ac:dyDescent="0.2">
      <c r="A2326" t="s">
        <v>407</v>
      </c>
      <c r="B2326" t="s">
        <v>365</v>
      </c>
      <c r="D2326">
        <v>0</v>
      </c>
      <c r="E2326" s="80">
        <v>46112</v>
      </c>
      <c r="H2326">
        <f>Profiling!$N$130</f>
        <v>0</v>
      </c>
      <c r="J2326">
        <v>0</v>
      </c>
      <c r="K2326" t="s">
        <v>1856</v>
      </c>
    </row>
    <row r="2327" spans="1:11" x14ac:dyDescent="0.2">
      <c r="A2327" t="s">
        <v>407</v>
      </c>
      <c r="B2327" t="s">
        <v>365</v>
      </c>
      <c r="D2327">
        <v>0</v>
      </c>
      <c r="E2327" s="80">
        <v>46477</v>
      </c>
      <c r="H2327">
        <f>Profiling!$O$130</f>
        <v>0</v>
      </c>
      <c r="J2327">
        <v>0</v>
      </c>
      <c r="K2327" t="s">
        <v>1856</v>
      </c>
    </row>
    <row r="2328" spans="1:11" x14ac:dyDescent="0.2">
      <c r="A2328" t="s">
        <v>407</v>
      </c>
      <c r="B2328" t="s">
        <v>365</v>
      </c>
      <c r="D2328">
        <v>0</v>
      </c>
      <c r="E2328" s="80">
        <v>46843</v>
      </c>
      <c r="H2328">
        <f>Profiling!$P$130</f>
        <v>0</v>
      </c>
      <c r="J2328">
        <v>0</v>
      </c>
      <c r="K2328" t="s">
        <v>1856</v>
      </c>
    </row>
    <row r="2329" spans="1:11" x14ac:dyDescent="0.2">
      <c r="A2329" t="s">
        <v>407</v>
      </c>
      <c r="B2329" t="s">
        <v>365</v>
      </c>
      <c r="D2329">
        <v>0</v>
      </c>
      <c r="E2329" s="80">
        <v>47208</v>
      </c>
      <c r="H2329">
        <f>Profiling!$Q$130</f>
        <v>0</v>
      </c>
      <c r="J2329">
        <v>0</v>
      </c>
      <c r="K2329" t="s">
        <v>1856</v>
      </c>
    </row>
    <row r="2330" spans="1:11" x14ac:dyDescent="0.2">
      <c r="A2330" t="s">
        <v>407</v>
      </c>
      <c r="B2330" t="s">
        <v>365</v>
      </c>
      <c r="D2330">
        <v>0</v>
      </c>
      <c r="E2330" s="80">
        <v>47573</v>
      </c>
      <c r="H2330">
        <f>Profiling!$R$130</f>
        <v>0</v>
      </c>
      <c r="J2330">
        <v>0</v>
      </c>
      <c r="K2330" t="s">
        <v>1856</v>
      </c>
    </row>
    <row r="2331" spans="1:11" x14ac:dyDescent="0.2">
      <c r="A2331" t="s">
        <v>407</v>
      </c>
      <c r="B2331" t="s">
        <v>365</v>
      </c>
      <c r="D2331">
        <v>0</v>
      </c>
      <c r="E2331" s="80">
        <v>47938</v>
      </c>
      <c r="H2331" t="e">
        <f>Profiling!$S$130</f>
        <v>#DIV/0!</v>
      </c>
      <c r="J2331">
        <v>0</v>
      </c>
      <c r="K2331" t="s">
        <v>1856</v>
      </c>
    </row>
    <row r="2332" spans="1:11" x14ac:dyDescent="0.2">
      <c r="A2332" t="s">
        <v>407</v>
      </c>
      <c r="B2332" t="s">
        <v>365</v>
      </c>
      <c r="D2332">
        <v>0</v>
      </c>
      <c r="E2332" s="80">
        <v>48304</v>
      </c>
      <c r="H2332">
        <f>Profiling!$T$130</f>
        <v>0</v>
      </c>
      <c r="J2332">
        <v>0</v>
      </c>
      <c r="K2332" t="s">
        <v>1856</v>
      </c>
    </row>
    <row r="2333" spans="1:11" x14ac:dyDescent="0.2">
      <c r="A2333" t="s">
        <v>407</v>
      </c>
      <c r="B2333" t="s">
        <v>365</v>
      </c>
      <c r="D2333">
        <v>0</v>
      </c>
      <c r="E2333" s="80">
        <v>48669</v>
      </c>
      <c r="H2333">
        <f>Profiling!$U$130</f>
        <v>0</v>
      </c>
      <c r="J2333">
        <v>0</v>
      </c>
      <c r="K2333" t="s">
        <v>1856</v>
      </c>
    </row>
    <row r="2334" spans="1:11" x14ac:dyDescent="0.2">
      <c r="A2334" t="s">
        <v>407</v>
      </c>
      <c r="B2334" t="s">
        <v>365</v>
      </c>
      <c r="D2334">
        <v>0</v>
      </c>
      <c r="E2334" s="80">
        <v>49034</v>
      </c>
      <c r="H2334">
        <f>Profiling!$V$130</f>
        <v>0</v>
      </c>
      <c r="J2334">
        <v>0</v>
      </c>
      <c r="K2334" t="s">
        <v>1856</v>
      </c>
    </row>
    <row r="2335" spans="1:11" x14ac:dyDescent="0.2">
      <c r="A2335" t="s">
        <v>407</v>
      </c>
      <c r="B2335" t="s">
        <v>365</v>
      </c>
      <c r="D2335">
        <v>0</v>
      </c>
      <c r="E2335" s="80">
        <v>49399</v>
      </c>
      <c r="H2335">
        <f>Profiling!$W$130</f>
        <v>0</v>
      </c>
      <c r="J2335">
        <v>0</v>
      </c>
      <c r="K2335" t="s">
        <v>1856</v>
      </c>
    </row>
    <row r="2336" spans="1:11" x14ac:dyDescent="0.2">
      <c r="A2336" t="s">
        <v>2299</v>
      </c>
      <c r="D2336">
        <v>0</v>
      </c>
      <c r="E2336" s="80">
        <v>44651</v>
      </c>
      <c r="H2336">
        <f>Profiling!$J$144</f>
        <v>0</v>
      </c>
      <c r="J2336">
        <v>0</v>
      </c>
      <c r="K2336" t="s">
        <v>1857</v>
      </c>
    </row>
    <row r="2337" spans="1:11" x14ac:dyDescent="0.2">
      <c r="A2337" t="s">
        <v>2299</v>
      </c>
      <c r="D2337">
        <v>0</v>
      </c>
      <c r="E2337" s="80">
        <v>45016</v>
      </c>
      <c r="H2337">
        <f>Profiling!$K$144</f>
        <v>0</v>
      </c>
      <c r="J2337">
        <v>0</v>
      </c>
      <c r="K2337" t="s">
        <v>1857</v>
      </c>
    </row>
    <row r="2338" spans="1:11" x14ac:dyDescent="0.2">
      <c r="A2338" t="s">
        <v>2299</v>
      </c>
      <c r="D2338">
        <v>0</v>
      </c>
      <c r="E2338" s="80">
        <v>45382</v>
      </c>
      <c r="H2338">
        <f>Profiling!$L$144</f>
        <v>0</v>
      </c>
      <c r="J2338">
        <v>0</v>
      </c>
      <c r="K2338" t="s">
        <v>1857</v>
      </c>
    </row>
    <row r="2339" spans="1:11" x14ac:dyDescent="0.2">
      <c r="A2339" t="s">
        <v>2299</v>
      </c>
      <c r="D2339">
        <v>0</v>
      </c>
      <c r="E2339" s="80">
        <v>45747</v>
      </c>
      <c r="H2339">
        <f>Profiling!$M$144</f>
        <v>0</v>
      </c>
      <c r="J2339">
        <v>0</v>
      </c>
      <c r="K2339" t="s">
        <v>1857</v>
      </c>
    </row>
    <row r="2340" spans="1:11" x14ac:dyDescent="0.2">
      <c r="A2340" t="s">
        <v>2299</v>
      </c>
      <c r="D2340">
        <v>0</v>
      </c>
      <c r="E2340" s="80">
        <v>46112</v>
      </c>
      <c r="H2340">
        <f>Profiling!$N$144</f>
        <v>0</v>
      </c>
      <c r="J2340">
        <v>0</v>
      </c>
      <c r="K2340" t="s">
        <v>1857</v>
      </c>
    </row>
    <row r="2341" spans="1:11" x14ac:dyDescent="0.2">
      <c r="A2341" t="s">
        <v>2299</v>
      </c>
      <c r="D2341">
        <v>0</v>
      </c>
      <c r="E2341" s="80">
        <v>46477</v>
      </c>
      <c r="H2341">
        <f>Profiling!$O$144</f>
        <v>0</v>
      </c>
      <c r="J2341">
        <v>0</v>
      </c>
      <c r="K2341" t="s">
        <v>1857</v>
      </c>
    </row>
    <row r="2342" spans="1:11" x14ac:dyDescent="0.2">
      <c r="A2342" t="s">
        <v>2299</v>
      </c>
      <c r="D2342">
        <v>0</v>
      </c>
      <c r="E2342" s="80">
        <v>46843</v>
      </c>
      <c r="H2342">
        <f>Profiling!$P$144</f>
        <v>0</v>
      </c>
      <c r="J2342">
        <v>0</v>
      </c>
      <c r="K2342" t="s">
        <v>1857</v>
      </c>
    </row>
    <row r="2343" spans="1:11" x14ac:dyDescent="0.2">
      <c r="A2343" t="s">
        <v>2299</v>
      </c>
      <c r="D2343">
        <v>0</v>
      </c>
      <c r="E2343" s="80">
        <v>47208</v>
      </c>
      <c r="H2343">
        <f>Profiling!$Q$144</f>
        <v>0</v>
      </c>
      <c r="J2343">
        <v>0</v>
      </c>
      <c r="K2343" t="s">
        <v>1857</v>
      </c>
    </row>
    <row r="2344" spans="1:11" x14ac:dyDescent="0.2">
      <c r="A2344" t="s">
        <v>2299</v>
      </c>
      <c r="D2344">
        <v>0</v>
      </c>
      <c r="E2344" s="80">
        <v>47573</v>
      </c>
      <c r="H2344">
        <f>Profiling!$R$144</f>
        <v>0</v>
      </c>
      <c r="J2344">
        <v>0</v>
      </c>
      <c r="K2344" t="s">
        <v>1857</v>
      </c>
    </row>
    <row r="2345" spans="1:11" x14ac:dyDescent="0.2">
      <c r="A2345" t="s">
        <v>2299</v>
      </c>
      <c r="D2345">
        <v>0</v>
      </c>
      <c r="E2345" s="80">
        <v>47938</v>
      </c>
      <c r="H2345" t="e">
        <f>Profiling!$S$144</f>
        <v>#DIV/0!</v>
      </c>
      <c r="J2345">
        <v>0</v>
      </c>
      <c r="K2345" t="s">
        <v>1857</v>
      </c>
    </row>
    <row r="2346" spans="1:11" x14ac:dyDescent="0.2">
      <c r="A2346" t="s">
        <v>2299</v>
      </c>
      <c r="D2346">
        <v>0</v>
      </c>
      <c r="E2346" s="80">
        <v>48304</v>
      </c>
      <c r="H2346">
        <f>Profiling!$T$144</f>
        <v>0</v>
      </c>
      <c r="J2346">
        <v>0</v>
      </c>
      <c r="K2346" t="s">
        <v>1857</v>
      </c>
    </row>
    <row r="2347" spans="1:11" x14ac:dyDescent="0.2">
      <c r="A2347" t="s">
        <v>2299</v>
      </c>
      <c r="D2347">
        <v>0</v>
      </c>
      <c r="E2347" s="80">
        <v>48669</v>
      </c>
      <c r="H2347">
        <f>Profiling!$U$144</f>
        <v>0</v>
      </c>
      <c r="J2347">
        <v>0</v>
      </c>
      <c r="K2347" t="s">
        <v>1857</v>
      </c>
    </row>
    <row r="2348" spans="1:11" x14ac:dyDescent="0.2">
      <c r="A2348" t="s">
        <v>2299</v>
      </c>
      <c r="D2348">
        <v>0</v>
      </c>
      <c r="E2348" s="80">
        <v>49034</v>
      </c>
      <c r="H2348">
        <f>Profiling!$V$144</f>
        <v>0</v>
      </c>
      <c r="J2348">
        <v>0</v>
      </c>
      <c r="K2348" t="s">
        <v>1857</v>
      </c>
    </row>
    <row r="2349" spans="1:11" x14ac:dyDescent="0.2">
      <c r="A2349" t="s">
        <v>2299</v>
      </c>
      <c r="D2349">
        <v>0</v>
      </c>
      <c r="E2349" s="80">
        <v>49399</v>
      </c>
      <c r="H2349">
        <f>Profiling!$W$144</f>
        <v>0</v>
      </c>
      <c r="J2349">
        <v>0</v>
      </c>
      <c r="K2349" t="s">
        <v>1857</v>
      </c>
    </row>
    <row r="2350" spans="1:11" x14ac:dyDescent="0.2">
      <c r="A2350" t="s">
        <v>2496</v>
      </c>
      <c r="D2350">
        <v>0</v>
      </c>
      <c r="E2350" s="80">
        <v>44651</v>
      </c>
      <c r="H2350">
        <f>Profiling!$J$158</f>
        <v>0</v>
      </c>
      <c r="J2350">
        <v>0</v>
      </c>
      <c r="K2350" t="s">
        <v>2987</v>
      </c>
    </row>
    <row r="2351" spans="1:11" x14ac:dyDescent="0.2">
      <c r="A2351" t="s">
        <v>2496</v>
      </c>
      <c r="D2351">
        <v>0</v>
      </c>
      <c r="E2351" s="80">
        <v>45016</v>
      </c>
      <c r="H2351">
        <f>Profiling!$K$158</f>
        <v>0</v>
      </c>
      <c r="J2351">
        <v>0</v>
      </c>
      <c r="K2351" t="s">
        <v>2987</v>
      </c>
    </row>
    <row r="2352" spans="1:11" x14ac:dyDescent="0.2">
      <c r="A2352" t="s">
        <v>2496</v>
      </c>
      <c r="D2352">
        <v>0</v>
      </c>
      <c r="E2352" s="80">
        <v>45382</v>
      </c>
      <c r="H2352">
        <f>Profiling!$L$158</f>
        <v>0</v>
      </c>
      <c r="J2352">
        <v>0</v>
      </c>
      <c r="K2352" t="s">
        <v>2987</v>
      </c>
    </row>
    <row r="2353" spans="1:11" x14ac:dyDescent="0.2">
      <c r="A2353" t="s">
        <v>2496</v>
      </c>
      <c r="D2353">
        <v>0</v>
      </c>
      <c r="E2353" s="80">
        <v>45747</v>
      </c>
      <c r="H2353">
        <f>Profiling!$M$158</f>
        <v>0</v>
      </c>
      <c r="J2353">
        <v>0</v>
      </c>
      <c r="K2353" t="s">
        <v>2987</v>
      </c>
    </row>
    <row r="2354" spans="1:11" x14ac:dyDescent="0.2">
      <c r="A2354" t="s">
        <v>2496</v>
      </c>
      <c r="D2354">
        <v>0</v>
      </c>
      <c r="E2354" s="80">
        <v>46112</v>
      </c>
      <c r="H2354">
        <f>Profiling!$N$158</f>
        <v>0</v>
      </c>
      <c r="J2354">
        <v>0</v>
      </c>
      <c r="K2354" t="s">
        <v>2987</v>
      </c>
    </row>
    <row r="2355" spans="1:11" x14ac:dyDescent="0.2">
      <c r="A2355" t="s">
        <v>2496</v>
      </c>
      <c r="D2355">
        <v>0</v>
      </c>
      <c r="E2355" s="80">
        <v>46477</v>
      </c>
      <c r="H2355">
        <f>Profiling!$O$158</f>
        <v>0</v>
      </c>
      <c r="J2355">
        <v>0</v>
      </c>
      <c r="K2355" t="s">
        <v>2987</v>
      </c>
    </row>
    <row r="2356" spans="1:11" x14ac:dyDescent="0.2">
      <c r="A2356" t="s">
        <v>2496</v>
      </c>
      <c r="D2356">
        <v>0</v>
      </c>
      <c r="E2356" s="80">
        <v>46843</v>
      </c>
      <c r="H2356">
        <f>Profiling!$P$158</f>
        <v>0</v>
      </c>
      <c r="J2356">
        <v>0</v>
      </c>
      <c r="K2356" t="s">
        <v>2987</v>
      </c>
    </row>
    <row r="2357" spans="1:11" x14ac:dyDescent="0.2">
      <c r="A2357" t="s">
        <v>2496</v>
      </c>
      <c r="D2357">
        <v>0</v>
      </c>
      <c r="E2357" s="80">
        <v>47208</v>
      </c>
      <c r="H2357">
        <f>Profiling!$Q$158</f>
        <v>0</v>
      </c>
      <c r="J2357">
        <v>0</v>
      </c>
      <c r="K2357" t="s">
        <v>2987</v>
      </c>
    </row>
    <row r="2358" spans="1:11" x14ac:dyDescent="0.2">
      <c r="A2358" t="s">
        <v>2496</v>
      </c>
      <c r="D2358">
        <v>0</v>
      </c>
      <c r="E2358" s="80">
        <v>47573</v>
      </c>
      <c r="H2358">
        <f>Profiling!$R$158</f>
        <v>0</v>
      </c>
      <c r="J2358">
        <v>0</v>
      </c>
      <c r="K2358" t="s">
        <v>2987</v>
      </c>
    </row>
    <row r="2359" spans="1:11" x14ac:dyDescent="0.2">
      <c r="A2359" t="s">
        <v>2496</v>
      </c>
      <c r="D2359">
        <v>0</v>
      </c>
      <c r="E2359" s="80">
        <v>47938</v>
      </c>
      <c r="H2359" t="e">
        <f>Profiling!$S$158</f>
        <v>#DIV/0!</v>
      </c>
      <c r="J2359">
        <v>0</v>
      </c>
      <c r="K2359" t="s">
        <v>2987</v>
      </c>
    </row>
    <row r="2360" spans="1:11" x14ac:dyDescent="0.2">
      <c r="A2360" t="s">
        <v>2496</v>
      </c>
      <c r="D2360">
        <v>0</v>
      </c>
      <c r="E2360" s="80">
        <v>48304</v>
      </c>
      <c r="H2360">
        <f>Profiling!$T$158</f>
        <v>0</v>
      </c>
      <c r="J2360">
        <v>0</v>
      </c>
      <c r="K2360" t="s">
        <v>2987</v>
      </c>
    </row>
    <row r="2361" spans="1:11" x14ac:dyDescent="0.2">
      <c r="A2361" t="s">
        <v>2496</v>
      </c>
      <c r="D2361">
        <v>0</v>
      </c>
      <c r="E2361" s="80">
        <v>48669</v>
      </c>
      <c r="H2361">
        <f>Profiling!$U$158</f>
        <v>0</v>
      </c>
      <c r="J2361">
        <v>0</v>
      </c>
      <c r="K2361" t="s">
        <v>2987</v>
      </c>
    </row>
    <row r="2362" spans="1:11" x14ac:dyDescent="0.2">
      <c r="A2362" t="s">
        <v>2496</v>
      </c>
      <c r="D2362">
        <v>0</v>
      </c>
      <c r="E2362" s="80">
        <v>49034</v>
      </c>
      <c r="H2362">
        <f>Profiling!$V$158</f>
        <v>0</v>
      </c>
      <c r="J2362">
        <v>0</v>
      </c>
      <c r="K2362" t="s">
        <v>2987</v>
      </c>
    </row>
    <row r="2363" spans="1:11" x14ac:dyDescent="0.2">
      <c r="A2363" t="s">
        <v>2496</v>
      </c>
      <c r="D2363">
        <v>0</v>
      </c>
      <c r="E2363" s="80">
        <v>49399</v>
      </c>
      <c r="H2363">
        <f>Profiling!$W$158</f>
        <v>0</v>
      </c>
      <c r="J2363">
        <v>0</v>
      </c>
      <c r="K2363" t="s">
        <v>2987</v>
      </c>
    </row>
    <row r="2364" spans="1:11" x14ac:dyDescent="0.2">
      <c r="A2364" t="s">
        <v>945</v>
      </c>
      <c r="B2364" t="s">
        <v>1096</v>
      </c>
      <c r="D2364">
        <v>0</v>
      </c>
      <c r="E2364" s="80">
        <v>44651</v>
      </c>
      <c r="H2364">
        <f>Profiling!$J$182</f>
        <v>0</v>
      </c>
      <c r="J2364">
        <v>0</v>
      </c>
      <c r="K2364" t="s">
        <v>2035</v>
      </c>
    </row>
    <row r="2365" spans="1:11" x14ac:dyDescent="0.2">
      <c r="A2365" t="s">
        <v>945</v>
      </c>
      <c r="B2365" t="s">
        <v>1096</v>
      </c>
      <c r="D2365">
        <v>0</v>
      </c>
      <c r="E2365" s="80">
        <v>45016</v>
      </c>
      <c r="H2365">
        <f>Profiling!$K$182</f>
        <v>0</v>
      </c>
      <c r="J2365">
        <v>0</v>
      </c>
      <c r="K2365" t="s">
        <v>2035</v>
      </c>
    </row>
    <row r="2366" spans="1:11" x14ac:dyDescent="0.2">
      <c r="A2366" t="s">
        <v>945</v>
      </c>
      <c r="B2366" t="s">
        <v>1096</v>
      </c>
      <c r="D2366">
        <v>0</v>
      </c>
      <c r="E2366" s="80">
        <v>45382</v>
      </c>
      <c r="H2366">
        <f>Profiling!$L$182</f>
        <v>0</v>
      </c>
      <c r="J2366">
        <v>0</v>
      </c>
      <c r="K2366" t="s">
        <v>2035</v>
      </c>
    </row>
    <row r="2367" spans="1:11" x14ac:dyDescent="0.2">
      <c r="A2367" t="s">
        <v>945</v>
      </c>
      <c r="B2367" t="s">
        <v>1096</v>
      </c>
      <c r="D2367">
        <v>0</v>
      </c>
      <c r="E2367" s="80">
        <v>45747</v>
      </c>
      <c r="H2367">
        <f>Profiling!$M$182</f>
        <v>0</v>
      </c>
      <c r="J2367">
        <v>0</v>
      </c>
      <c r="K2367" t="s">
        <v>2035</v>
      </c>
    </row>
    <row r="2368" spans="1:11" x14ac:dyDescent="0.2">
      <c r="A2368" t="s">
        <v>945</v>
      </c>
      <c r="B2368" t="s">
        <v>1096</v>
      </c>
      <c r="D2368">
        <v>0</v>
      </c>
      <c r="E2368" s="80">
        <v>46112</v>
      </c>
      <c r="H2368">
        <f>Profiling!$N$182</f>
        <v>0</v>
      </c>
      <c r="J2368">
        <v>0</v>
      </c>
      <c r="K2368" t="s">
        <v>2035</v>
      </c>
    </row>
    <row r="2369" spans="1:11" x14ac:dyDescent="0.2">
      <c r="A2369" t="s">
        <v>945</v>
      </c>
      <c r="B2369" t="s">
        <v>1096</v>
      </c>
      <c r="D2369">
        <v>0</v>
      </c>
      <c r="E2369" s="80">
        <v>46477</v>
      </c>
      <c r="H2369">
        <f>Profiling!$O$182</f>
        <v>0</v>
      </c>
      <c r="J2369">
        <v>0</v>
      </c>
      <c r="K2369" t="s">
        <v>2035</v>
      </c>
    </row>
    <row r="2370" spans="1:11" x14ac:dyDescent="0.2">
      <c r="A2370" t="s">
        <v>945</v>
      </c>
      <c r="B2370" t="s">
        <v>1096</v>
      </c>
      <c r="D2370">
        <v>0</v>
      </c>
      <c r="E2370" s="80">
        <v>46843</v>
      </c>
      <c r="H2370">
        <f>Profiling!$P$182</f>
        <v>0</v>
      </c>
      <c r="J2370">
        <v>0</v>
      </c>
      <c r="K2370" t="s">
        <v>2035</v>
      </c>
    </row>
    <row r="2371" spans="1:11" x14ac:dyDescent="0.2">
      <c r="A2371" t="s">
        <v>945</v>
      </c>
      <c r="B2371" t="s">
        <v>1096</v>
      </c>
      <c r="D2371">
        <v>0</v>
      </c>
      <c r="E2371" s="80">
        <v>47208</v>
      </c>
      <c r="H2371">
        <f>Profiling!$Q$182</f>
        <v>0</v>
      </c>
      <c r="J2371">
        <v>0</v>
      </c>
      <c r="K2371" t="s">
        <v>2035</v>
      </c>
    </row>
    <row r="2372" spans="1:11" x14ac:dyDescent="0.2">
      <c r="A2372" t="s">
        <v>945</v>
      </c>
      <c r="B2372" t="s">
        <v>1096</v>
      </c>
      <c r="D2372">
        <v>0</v>
      </c>
      <c r="E2372" s="80">
        <v>47573</v>
      </c>
      <c r="H2372">
        <f>Profiling!$R$182</f>
        <v>0</v>
      </c>
      <c r="J2372">
        <v>0</v>
      </c>
      <c r="K2372" t="s">
        <v>2035</v>
      </c>
    </row>
    <row r="2373" spans="1:11" x14ac:dyDescent="0.2">
      <c r="A2373" t="s">
        <v>945</v>
      </c>
      <c r="B2373" t="s">
        <v>1096</v>
      </c>
      <c r="D2373">
        <v>0</v>
      </c>
      <c r="E2373" s="80">
        <v>47938</v>
      </c>
      <c r="H2373">
        <f>Profiling!$S$182</f>
        <v>0</v>
      </c>
      <c r="J2373">
        <v>0</v>
      </c>
      <c r="K2373" t="s">
        <v>2035</v>
      </c>
    </row>
    <row r="2374" spans="1:11" x14ac:dyDescent="0.2">
      <c r="A2374" t="s">
        <v>945</v>
      </c>
      <c r="B2374" t="s">
        <v>1096</v>
      </c>
      <c r="D2374">
        <v>0</v>
      </c>
      <c r="E2374" s="80">
        <v>48304</v>
      </c>
      <c r="H2374">
        <f>Profiling!$T$182</f>
        <v>0</v>
      </c>
      <c r="J2374">
        <v>0</v>
      </c>
      <c r="K2374" t="s">
        <v>2035</v>
      </c>
    </row>
    <row r="2375" spans="1:11" x14ac:dyDescent="0.2">
      <c r="A2375" t="s">
        <v>945</v>
      </c>
      <c r="B2375" t="s">
        <v>1096</v>
      </c>
      <c r="D2375">
        <v>0</v>
      </c>
      <c r="E2375" s="80">
        <v>48669</v>
      </c>
      <c r="H2375">
        <f>Profiling!$U$182</f>
        <v>0</v>
      </c>
      <c r="J2375">
        <v>0</v>
      </c>
      <c r="K2375" t="s">
        <v>2035</v>
      </c>
    </row>
    <row r="2376" spans="1:11" x14ac:dyDescent="0.2">
      <c r="A2376" t="s">
        <v>945</v>
      </c>
      <c r="B2376" t="s">
        <v>1096</v>
      </c>
      <c r="D2376">
        <v>0</v>
      </c>
      <c r="E2376" s="80">
        <v>49034</v>
      </c>
      <c r="H2376">
        <f>Profiling!$V$182</f>
        <v>0</v>
      </c>
      <c r="J2376">
        <v>0</v>
      </c>
      <c r="K2376" t="s">
        <v>2035</v>
      </c>
    </row>
    <row r="2377" spans="1:11" x14ac:dyDescent="0.2">
      <c r="A2377" t="s">
        <v>945</v>
      </c>
      <c r="B2377" t="s">
        <v>1096</v>
      </c>
      <c r="D2377">
        <v>0</v>
      </c>
      <c r="E2377" s="80">
        <v>49399</v>
      </c>
      <c r="H2377">
        <f>Profiling!$W$182</f>
        <v>0</v>
      </c>
      <c r="J2377">
        <v>0</v>
      </c>
      <c r="K2377" t="s">
        <v>2035</v>
      </c>
    </row>
    <row r="2378" spans="1:11" x14ac:dyDescent="0.2">
      <c r="A2378" t="s">
        <v>945</v>
      </c>
      <c r="B2378" t="s">
        <v>891</v>
      </c>
      <c r="D2378">
        <v>0</v>
      </c>
      <c r="E2378" s="80">
        <v>44651</v>
      </c>
      <c r="H2378">
        <f>Profiling!$J$183</f>
        <v>0</v>
      </c>
      <c r="J2378">
        <v>0</v>
      </c>
      <c r="K2378" t="s">
        <v>2035</v>
      </c>
    </row>
    <row r="2379" spans="1:11" x14ac:dyDescent="0.2">
      <c r="A2379" t="s">
        <v>945</v>
      </c>
      <c r="B2379" t="s">
        <v>891</v>
      </c>
      <c r="D2379">
        <v>0</v>
      </c>
      <c r="E2379" s="80">
        <v>45016</v>
      </c>
      <c r="H2379">
        <f>Profiling!$K$183</f>
        <v>0</v>
      </c>
      <c r="J2379">
        <v>0</v>
      </c>
      <c r="K2379" t="s">
        <v>2035</v>
      </c>
    </row>
    <row r="2380" spans="1:11" x14ac:dyDescent="0.2">
      <c r="A2380" t="s">
        <v>945</v>
      </c>
      <c r="B2380" t="s">
        <v>891</v>
      </c>
      <c r="D2380">
        <v>0</v>
      </c>
      <c r="E2380" s="80">
        <v>45382</v>
      </c>
      <c r="H2380">
        <f>Profiling!$L$183</f>
        <v>0</v>
      </c>
      <c r="J2380">
        <v>0</v>
      </c>
      <c r="K2380" t="s">
        <v>2035</v>
      </c>
    </row>
    <row r="2381" spans="1:11" x14ac:dyDescent="0.2">
      <c r="A2381" t="s">
        <v>945</v>
      </c>
      <c r="B2381" t="s">
        <v>891</v>
      </c>
      <c r="D2381">
        <v>0</v>
      </c>
      <c r="E2381" s="80">
        <v>45747</v>
      </c>
      <c r="H2381">
        <f>Profiling!$M$183</f>
        <v>0</v>
      </c>
      <c r="J2381">
        <v>0</v>
      </c>
      <c r="K2381" t="s">
        <v>2035</v>
      </c>
    </row>
    <row r="2382" spans="1:11" x14ac:dyDescent="0.2">
      <c r="A2382" t="s">
        <v>945</v>
      </c>
      <c r="B2382" t="s">
        <v>891</v>
      </c>
      <c r="D2382">
        <v>0</v>
      </c>
      <c r="E2382" s="80">
        <v>46112</v>
      </c>
      <c r="H2382">
        <f>Profiling!$N$183</f>
        <v>0</v>
      </c>
      <c r="J2382">
        <v>0</v>
      </c>
      <c r="K2382" t="s">
        <v>2035</v>
      </c>
    </row>
    <row r="2383" spans="1:11" x14ac:dyDescent="0.2">
      <c r="A2383" t="s">
        <v>945</v>
      </c>
      <c r="B2383" t="s">
        <v>891</v>
      </c>
      <c r="D2383">
        <v>0</v>
      </c>
      <c r="E2383" s="80">
        <v>46477</v>
      </c>
      <c r="H2383">
        <f>Profiling!$O$183</f>
        <v>0</v>
      </c>
      <c r="J2383">
        <v>0</v>
      </c>
      <c r="K2383" t="s">
        <v>2035</v>
      </c>
    </row>
    <row r="2384" spans="1:11" x14ac:dyDescent="0.2">
      <c r="A2384" t="s">
        <v>945</v>
      </c>
      <c r="B2384" t="s">
        <v>891</v>
      </c>
      <c r="D2384">
        <v>0</v>
      </c>
      <c r="E2384" s="80">
        <v>46843</v>
      </c>
      <c r="H2384">
        <f>Profiling!$P$183</f>
        <v>0</v>
      </c>
      <c r="J2384">
        <v>0</v>
      </c>
      <c r="K2384" t="s">
        <v>2035</v>
      </c>
    </row>
    <row r="2385" spans="1:11" x14ac:dyDescent="0.2">
      <c r="A2385" t="s">
        <v>945</v>
      </c>
      <c r="B2385" t="s">
        <v>891</v>
      </c>
      <c r="D2385">
        <v>0</v>
      </c>
      <c r="E2385" s="80">
        <v>47208</v>
      </c>
      <c r="H2385">
        <f>Profiling!$Q$183</f>
        <v>0</v>
      </c>
      <c r="J2385">
        <v>0</v>
      </c>
      <c r="K2385" t="s">
        <v>2035</v>
      </c>
    </row>
    <row r="2386" spans="1:11" x14ac:dyDescent="0.2">
      <c r="A2386" t="s">
        <v>945</v>
      </c>
      <c r="B2386" t="s">
        <v>891</v>
      </c>
      <c r="D2386">
        <v>0</v>
      </c>
      <c r="E2386" s="80">
        <v>47573</v>
      </c>
      <c r="H2386">
        <f>Profiling!$R$183</f>
        <v>0</v>
      </c>
      <c r="J2386">
        <v>0</v>
      </c>
      <c r="K2386" t="s">
        <v>2035</v>
      </c>
    </row>
    <row r="2387" spans="1:11" x14ac:dyDescent="0.2">
      <c r="A2387" t="s">
        <v>945</v>
      </c>
      <c r="B2387" t="s">
        <v>891</v>
      </c>
      <c r="D2387">
        <v>0</v>
      </c>
      <c r="E2387" s="80">
        <v>47938</v>
      </c>
      <c r="H2387">
        <f>Profiling!$S$183</f>
        <v>0</v>
      </c>
      <c r="J2387">
        <v>0</v>
      </c>
      <c r="K2387" t="s">
        <v>2035</v>
      </c>
    </row>
    <row r="2388" spans="1:11" x14ac:dyDescent="0.2">
      <c r="A2388" t="s">
        <v>945</v>
      </c>
      <c r="B2388" t="s">
        <v>891</v>
      </c>
      <c r="D2388">
        <v>0</v>
      </c>
      <c r="E2388" s="80">
        <v>48304</v>
      </c>
      <c r="H2388">
        <f>Profiling!$T$183</f>
        <v>0</v>
      </c>
      <c r="J2388">
        <v>0</v>
      </c>
      <c r="K2388" t="s">
        <v>2035</v>
      </c>
    </row>
    <row r="2389" spans="1:11" x14ac:dyDescent="0.2">
      <c r="A2389" t="s">
        <v>945</v>
      </c>
      <c r="B2389" t="s">
        <v>891</v>
      </c>
      <c r="D2389">
        <v>0</v>
      </c>
      <c r="E2389" s="80">
        <v>48669</v>
      </c>
      <c r="H2389">
        <f>Profiling!$U$183</f>
        <v>0</v>
      </c>
      <c r="J2389">
        <v>0</v>
      </c>
      <c r="K2389" t="s">
        <v>2035</v>
      </c>
    </row>
    <row r="2390" spans="1:11" x14ac:dyDescent="0.2">
      <c r="A2390" t="s">
        <v>945</v>
      </c>
      <c r="B2390" t="s">
        <v>891</v>
      </c>
      <c r="D2390">
        <v>0</v>
      </c>
      <c r="E2390" s="80">
        <v>49034</v>
      </c>
      <c r="H2390">
        <f>Profiling!$V$183</f>
        <v>0</v>
      </c>
      <c r="J2390">
        <v>0</v>
      </c>
      <c r="K2390" t="s">
        <v>2035</v>
      </c>
    </row>
    <row r="2391" spans="1:11" x14ac:dyDescent="0.2">
      <c r="A2391" t="s">
        <v>945</v>
      </c>
      <c r="B2391" t="s">
        <v>891</v>
      </c>
      <c r="D2391">
        <v>0</v>
      </c>
      <c r="E2391" s="80">
        <v>49399</v>
      </c>
      <c r="H2391">
        <f>Profiling!$W$183</f>
        <v>0</v>
      </c>
      <c r="J2391">
        <v>0</v>
      </c>
      <c r="K2391" t="s">
        <v>2035</v>
      </c>
    </row>
    <row r="2392" spans="1:11" x14ac:dyDescent="0.2">
      <c r="A2392" t="s">
        <v>945</v>
      </c>
      <c r="B2392" t="s">
        <v>541</v>
      </c>
      <c r="D2392">
        <v>0</v>
      </c>
      <c r="E2392" s="80">
        <v>44651</v>
      </c>
      <c r="H2392">
        <f>Profiling!$J$184</f>
        <v>0</v>
      </c>
      <c r="J2392">
        <v>0</v>
      </c>
      <c r="K2392" t="s">
        <v>2035</v>
      </c>
    </row>
    <row r="2393" spans="1:11" x14ac:dyDescent="0.2">
      <c r="A2393" t="s">
        <v>945</v>
      </c>
      <c r="B2393" t="s">
        <v>541</v>
      </c>
      <c r="D2393">
        <v>0</v>
      </c>
      <c r="E2393" s="80">
        <v>45016</v>
      </c>
      <c r="H2393">
        <f>Profiling!$K$184</f>
        <v>0</v>
      </c>
      <c r="J2393">
        <v>0</v>
      </c>
      <c r="K2393" t="s">
        <v>2035</v>
      </c>
    </row>
    <row r="2394" spans="1:11" x14ac:dyDescent="0.2">
      <c r="A2394" t="s">
        <v>945</v>
      </c>
      <c r="B2394" t="s">
        <v>541</v>
      </c>
      <c r="D2394">
        <v>0</v>
      </c>
      <c r="E2394" s="80">
        <v>45382</v>
      </c>
      <c r="H2394">
        <f>Profiling!$L$184</f>
        <v>0</v>
      </c>
      <c r="J2394">
        <v>0</v>
      </c>
      <c r="K2394" t="s">
        <v>2035</v>
      </c>
    </row>
    <row r="2395" spans="1:11" x14ac:dyDescent="0.2">
      <c r="A2395" t="s">
        <v>945</v>
      </c>
      <c r="B2395" t="s">
        <v>541</v>
      </c>
      <c r="D2395">
        <v>0</v>
      </c>
      <c r="E2395" s="80">
        <v>45747</v>
      </c>
      <c r="H2395">
        <f>Profiling!$M$184</f>
        <v>0</v>
      </c>
      <c r="J2395">
        <v>0</v>
      </c>
      <c r="K2395" t="s">
        <v>2035</v>
      </c>
    </row>
    <row r="2396" spans="1:11" x14ac:dyDescent="0.2">
      <c r="A2396" t="s">
        <v>945</v>
      </c>
      <c r="B2396" t="s">
        <v>541</v>
      </c>
      <c r="D2396">
        <v>0</v>
      </c>
      <c r="E2396" s="80">
        <v>46112</v>
      </c>
      <c r="H2396">
        <f>Profiling!$N$184</f>
        <v>0</v>
      </c>
      <c r="J2396">
        <v>0</v>
      </c>
      <c r="K2396" t="s">
        <v>2035</v>
      </c>
    </row>
    <row r="2397" spans="1:11" x14ac:dyDescent="0.2">
      <c r="A2397" t="s">
        <v>945</v>
      </c>
      <c r="B2397" t="s">
        <v>541</v>
      </c>
      <c r="D2397">
        <v>0</v>
      </c>
      <c r="E2397" s="80">
        <v>46477</v>
      </c>
      <c r="H2397">
        <f>Profiling!$O$184</f>
        <v>0</v>
      </c>
      <c r="J2397">
        <v>0</v>
      </c>
      <c r="K2397" t="s">
        <v>2035</v>
      </c>
    </row>
    <row r="2398" spans="1:11" x14ac:dyDescent="0.2">
      <c r="A2398" t="s">
        <v>945</v>
      </c>
      <c r="B2398" t="s">
        <v>541</v>
      </c>
      <c r="D2398">
        <v>0</v>
      </c>
      <c r="E2398" s="80">
        <v>46843</v>
      </c>
      <c r="H2398">
        <f>Profiling!$P$184</f>
        <v>0</v>
      </c>
      <c r="J2398">
        <v>0</v>
      </c>
      <c r="K2398" t="s">
        <v>2035</v>
      </c>
    </row>
    <row r="2399" spans="1:11" x14ac:dyDescent="0.2">
      <c r="A2399" t="s">
        <v>945</v>
      </c>
      <c r="B2399" t="s">
        <v>541</v>
      </c>
      <c r="D2399">
        <v>0</v>
      </c>
      <c r="E2399" s="80">
        <v>47208</v>
      </c>
      <c r="H2399">
        <f>Profiling!$Q$184</f>
        <v>0</v>
      </c>
      <c r="J2399">
        <v>0</v>
      </c>
      <c r="K2399" t="s">
        <v>2035</v>
      </c>
    </row>
    <row r="2400" spans="1:11" x14ac:dyDescent="0.2">
      <c r="A2400" t="s">
        <v>945</v>
      </c>
      <c r="B2400" t="s">
        <v>541</v>
      </c>
      <c r="D2400">
        <v>0</v>
      </c>
      <c r="E2400" s="80">
        <v>47573</v>
      </c>
      <c r="H2400">
        <f>Profiling!$R$184</f>
        <v>0</v>
      </c>
      <c r="J2400">
        <v>0</v>
      </c>
      <c r="K2400" t="s">
        <v>2035</v>
      </c>
    </row>
    <row r="2401" spans="1:11" x14ac:dyDescent="0.2">
      <c r="A2401" t="s">
        <v>945</v>
      </c>
      <c r="B2401" t="s">
        <v>541</v>
      </c>
      <c r="D2401">
        <v>0</v>
      </c>
      <c r="E2401" s="80">
        <v>47938</v>
      </c>
      <c r="H2401">
        <f>Profiling!$S$184</f>
        <v>0</v>
      </c>
      <c r="J2401">
        <v>0</v>
      </c>
      <c r="K2401" t="s">
        <v>2035</v>
      </c>
    </row>
    <row r="2402" spans="1:11" x14ac:dyDescent="0.2">
      <c r="A2402" t="s">
        <v>945</v>
      </c>
      <c r="B2402" t="s">
        <v>541</v>
      </c>
      <c r="D2402">
        <v>0</v>
      </c>
      <c r="E2402" s="80">
        <v>48304</v>
      </c>
      <c r="H2402">
        <f>Profiling!$T$184</f>
        <v>0</v>
      </c>
      <c r="J2402">
        <v>0</v>
      </c>
      <c r="K2402" t="s">
        <v>2035</v>
      </c>
    </row>
    <row r="2403" spans="1:11" x14ac:dyDescent="0.2">
      <c r="A2403" t="s">
        <v>945</v>
      </c>
      <c r="B2403" t="s">
        <v>541</v>
      </c>
      <c r="D2403">
        <v>0</v>
      </c>
      <c r="E2403" s="80">
        <v>48669</v>
      </c>
      <c r="H2403">
        <f>Profiling!$U$184</f>
        <v>0</v>
      </c>
      <c r="J2403">
        <v>0</v>
      </c>
      <c r="K2403" t="s">
        <v>2035</v>
      </c>
    </row>
    <row r="2404" spans="1:11" x14ac:dyDescent="0.2">
      <c r="A2404" t="s">
        <v>945</v>
      </c>
      <c r="B2404" t="s">
        <v>541</v>
      </c>
      <c r="D2404">
        <v>0</v>
      </c>
      <c r="E2404" s="80">
        <v>49034</v>
      </c>
      <c r="H2404">
        <f>Profiling!$V$184</f>
        <v>0</v>
      </c>
      <c r="J2404">
        <v>0</v>
      </c>
      <c r="K2404" t="s">
        <v>2035</v>
      </c>
    </row>
    <row r="2405" spans="1:11" x14ac:dyDescent="0.2">
      <c r="A2405" t="s">
        <v>945</v>
      </c>
      <c r="B2405" t="s">
        <v>541</v>
      </c>
      <c r="D2405">
        <v>0</v>
      </c>
      <c r="E2405" s="80">
        <v>49399</v>
      </c>
      <c r="H2405">
        <f>Profiling!$W$184</f>
        <v>0</v>
      </c>
      <c r="J2405">
        <v>0</v>
      </c>
      <c r="K2405" t="s">
        <v>2035</v>
      </c>
    </row>
    <row r="2406" spans="1:11" x14ac:dyDescent="0.2">
      <c r="A2406" t="s">
        <v>945</v>
      </c>
      <c r="B2406" t="s">
        <v>1089</v>
      </c>
      <c r="D2406">
        <v>0</v>
      </c>
      <c r="E2406" s="80">
        <v>44651</v>
      </c>
      <c r="H2406">
        <f>Profiling!$J$185</f>
        <v>0</v>
      </c>
      <c r="J2406">
        <v>0</v>
      </c>
      <c r="K2406" t="s">
        <v>2035</v>
      </c>
    </row>
    <row r="2407" spans="1:11" x14ac:dyDescent="0.2">
      <c r="A2407" t="s">
        <v>945</v>
      </c>
      <c r="B2407" t="s">
        <v>1089</v>
      </c>
      <c r="D2407">
        <v>0</v>
      </c>
      <c r="E2407" s="80">
        <v>45016</v>
      </c>
      <c r="H2407">
        <f>Profiling!$K$185</f>
        <v>0</v>
      </c>
      <c r="J2407">
        <v>0</v>
      </c>
      <c r="K2407" t="s">
        <v>2035</v>
      </c>
    </row>
    <row r="2408" spans="1:11" x14ac:dyDescent="0.2">
      <c r="A2408" t="s">
        <v>945</v>
      </c>
      <c r="B2408" t="s">
        <v>1089</v>
      </c>
      <c r="D2408">
        <v>0</v>
      </c>
      <c r="E2408" s="80">
        <v>45382</v>
      </c>
      <c r="H2408">
        <f>Profiling!$L$185</f>
        <v>0</v>
      </c>
      <c r="J2408">
        <v>0</v>
      </c>
      <c r="K2408" t="s">
        <v>2035</v>
      </c>
    </row>
    <row r="2409" spans="1:11" x14ac:dyDescent="0.2">
      <c r="A2409" t="s">
        <v>945</v>
      </c>
      <c r="B2409" t="s">
        <v>1089</v>
      </c>
      <c r="D2409">
        <v>0</v>
      </c>
      <c r="E2409" s="80">
        <v>45747</v>
      </c>
      <c r="H2409">
        <f>Profiling!$M$185</f>
        <v>0</v>
      </c>
      <c r="J2409">
        <v>0</v>
      </c>
      <c r="K2409" t="s">
        <v>2035</v>
      </c>
    </row>
    <row r="2410" spans="1:11" x14ac:dyDescent="0.2">
      <c r="A2410" t="s">
        <v>945</v>
      </c>
      <c r="B2410" t="s">
        <v>1089</v>
      </c>
      <c r="D2410">
        <v>0</v>
      </c>
      <c r="E2410" s="80">
        <v>46112</v>
      </c>
      <c r="H2410">
        <f>Profiling!$N$185</f>
        <v>0</v>
      </c>
      <c r="J2410">
        <v>0</v>
      </c>
      <c r="K2410" t="s">
        <v>2035</v>
      </c>
    </row>
    <row r="2411" spans="1:11" x14ac:dyDescent="0.2">
      <c r="A2411" t="s">
        <v>945</v>
      </c>
      <c r="B2411" t="s">
        <v>1089</v>
      </c>
      <c r="D2411">
        <v>0</v>
      </c>
      <c r="E2411" s="80">
        <v>46477</v>
      </c>
      <c r="H2411">
        <f>Profiling!$O$185</f>
        <v>0</v>
      </c>
      <c r="J2411">
        <v>0</v>
      </c>
      <c r="K2411" t="s">
        <v>2035</v>
      </c>
    </row>
    <row r="2412" spans="1:11" x14ac:dyDescent="0.2">
      <c r="A2412" t="s">
        <v>945</v>
      </c>
      <c r="B2412" t="s">
        <v>1089</v>
      </c>
      <c r="D2412">
        <v>0</v>
      </c>
      <c r="E2412" s="80">
        <v>46843</v>
      </c>
      <c r="H2412">
        <f>Profiling!$P$185</f>
        <v>0</v>
      </c>
      <c r="J2412">
        <v>0</v>
      </c>
      <c r="K2412" t="s">
        <v>2035</v>
      </c>
    </row>
    <row r="2413" spans="1:11" x14ac:dyDescent="0.2">
      <c r="A2413" t="s">
        <v>945</v>
      </c>
      <c r="B2413" t="s">
        <v>1089</v>
      </c>
      <c r="D2413">
        <v>0</v>
      </c>
      <c r="E2413" s="80">
        <v>47208</v>
      </c>
      <c r="H2413">
        <f>Profiling!$Q$185</f>
        <v>0</v>
      </c>
      <c r="J2413">
        <v>0</v>
      </c>
      <c r="K2413" t="s">
        <v>2035</v>
      </c>
    </row>
    <row r="2414" spans="1:11" x14ac:dyDescent="0.2">
      <c r="A2414" t="s">
        <v>945</v>
      </c>
      <c r="B2414" t="s">
        <v>1089</v>
      </c>
      <c r="D2414">
        <v>0</v>
      </c>
      <c r="E2414" s="80">
        <v>47573</v>
      </c>
      <c r="H2414">
        <f>Profiling!$R$185</f>
        <v>0</v>
      </c>
      <c r="J2414">
        <v>0</v>
      </c>
      <c r="K2414" t="s">
        <v>2035</v>
      </c>
    </row>
    <row r="2415" spans="1:11" x14ac:dyDescent="0.2">
      <c r="A2415" t="s">
        <v>945</v>
      </c>
      <c r="B2415" t="s">
        <v>1089</v>
      </c>
      <c r="D2415">
        <v>0</v>
      </c>
      <c r="E2415" s="80">
        <v>47938</v>
      </c>
      <c r="H2415">
        <f>Profiling!$S$185</f>
        <v>0</v>
      </c>
      <c r="J2415">
        <v>0</v>
      </c>
      <c r="K2415" t="s">
        <v>2035</v>
      </c>
    </row>
    <row r="2416" spans="1:11" x14ac:dyDescent="0.2">
      <c r="A2416" t="s">
        <v>945</v>
      </c>
      <c r="B2416" t="s">
        <v>1089</v>
      </c>
      <c r="D2416">
        <v>0</v>
      </c>
      <c r="E2416" s="80">
        <v>48304</v>
      </c>
      <c r="H2416">
        <f>Profiling!$T$185</f>
        <v>0</v>
      </c>
      <c r="J2416">
        <v>0</v>
      </c>
      <c r="K2416" t="s">
        <v>2035</v>
      </c>
    </row>
    <row r="2417" spans="1:11" x14ac:dyDescent="0.2">
      <c r="A2417" t="s">
        <v>945</v>
      </c>
      <c r="B2417" t="s">
        <v>1089</v>
      </c>
      <c r="D2417">
        <v>0</v>
      </c>
      <c r="E2417" s="80">
        <v>48669</v>
      </c>
      <c r="H2417">
        <f>Profiling!$U$185</f>
        <v>0</v>
      </c>
      <c r="J2417">
        <v>0</v>
      </c>
      <c r="K2417" t="s">
        <v>2035</v>
      </c>
    </row>
    <row r="2418" spans="1:11" x14ac:dyDescent="0.2">
      <c r="A2418" t="s">
        <v>945</v>
      </c>
      <c r="B2418" t="s">
        <v>1089</v>
      </c>
      <c r="D2418">
        <v>0</v>
      </c>
      <c r="E2418" s="80">
        <v>49034</v>
      </c>
      <c r="H2418">
        <f>Profiling!$V$185</f>
        <v>0</v>
      </c>
      <c r="J2418">
        <v>0</v>
      </c>
      <c r="K2418" t="s">
        <v>2035</v>
      </c>
    </row>
    <row r="2419" spans="1:11" x14ac:dyDescent="0.2">
      <c r="A2419" t="s">
        <v>945</v>
      </c>
      <c r="B2419" t="s">
        <v>1089</v>
      </c>
      <c r="D2419">
        <v>0</v>
      </c>
      <c r="E2419" s="80">
        <v>49399</v>
      </c>
      <c r="H2419">
        <f>Profiling!$W$185</f>
        <v>0</v>
      </c>
      <c r="J2419">
        <v>0</v>
      </c>
      <c r="K2419" t="s">
        <v>2035</v>
      </c>
    </row>
    <row r="2420" spans="1:11" x14ac:dyDescent="0.2">
      <c r="A2420" t="s">
        <v>945</v>
      </c>
      <c r="B2420" t="s">
        <v>1152</v>
      </c>
      <c r="D2420">
        <v>0</v>
      </c>
      <c r="E2420" s="80">
        <v>44651</v>
      </c>
      <c r="H2420">
        <f>Profiling!$J$186</f>
        <v>0</v>
      </c>
      <c r="J2420">
        <v>0</v>
      </c>
      <c r="K2420" t="s">
        <v>2035</v>
      </c>
    </row>
    <row r="2421" spans="1:11" x14ac:dyDescent="0.2">
      <c r="A2421" t="s">
        <v>945</v>
      </c>
      <c r="B2421" t="s">
        <v>1152</v>
      </c>
      <c r="D2421">
        <v>0</v>
      </c>
      <c r="E2421" s="80">
        <v>45016</v>
      </c>
      <c r="H2421">
        <f>Profiling!$K$186</f>
        <v>0</v>
      </c>
      <c r="J2421">
        <v>0</v>
      </c>
      <c r="K2421" t="s">
        <v>2035</v>
      </c>
    </row>
    <row r="2422" spans="1:11" x14ac:dyDescent="0.2">
      <c r="A2422" t="s">
        <v>945</v>
      </c>
      <c r="B2422" t="s">
        <v>1152</v>
      </c>
      <c r="D2422">
        <v>0</v>
      </c>
      <c r="E2422" s="80">
        <v>45382</v>
      </c>
      <c r="H2422">
        <f>Profiling!$L$186</f>
        <v>0</v>
      </c>
      <c r="J2422">
        <v>0</v>
      </c>
      <c r="K2422" t="s">
        <v>2035</v>
      </c>
    </row>
    <row r="2423" spans="1:11" x14ac:dyDescent="0.2">
      <c r="A2423" t="s">
        <v>945</v>
      </c>
      <c r="B2423" t="s">
        <v>1152</v>
      </c>
      <c r="D2423">
        <v>0</v>
      </c>
      <c r="E2423" s="80">
        <v>45747</v>
      </c>
      <c r="H2423">
        <f>Profiling!$M$186</f>
        <v>0</v>
      </c>
      <c r="J2423">
        <v>0</v>
      </c>
      <c r="K2423" t="s">
        <v>2035</v>
      </c>
    </row>
    <row r="2424" spans="1:11" x14ac:dyDescent="0.2">
      <c r="A2424" t="s">
        <v>945</v>
      </c>
      <c r="B2424" t="s">
        <v>1152</v>
      </c>
      <c r="D2424">
        <v>0</v>
      </c>
      <c r="E2424" s="80">
        <v>46112</v>
      </c>
      <c r="H2424">
        <f>Profiling!$N$186</f>
        <v>0</v>
      </c>
      <c r="J2424">
        <v>0</v>
      </c>
      <c r="K2424" t="s">
        <v>2035</v>
      </c>
    </row>
    <row r="2425" spans="1:11" x14ac:dyDescent="0.2">
      <c r="A2425" t="s">
        <v>945</v>
      </c>
      <c r="B2425" t="s">
        <v>1152</v>
      </c>
      <c r="D2425">
        <v>0</v>
      </c>
      <c r="E2425" s="80">
        <v>46477</v>
      </c>
      <c r="H2425">
        <f>Profiling!$O$186</f>
        <v>0</v>
      </c>
      <c r="J2425">
        <v>0</v>
      </c>
      <c r="K2425" t="s">
        <v>2035</v>
      </c>
    </row>
    <row r="2426" spans="1:11" x14ac:dyDescent="0.2">
      <c r="A2426" t="s">
        <v>945</v>
      </c>
      <c r="B2426" t="s">
        <v>1152</v>
      </c>
      <c r="D2426">
        <v>0</v>
      </c>
      <c r="E2426" s="80">
        <v>46843</v>
      </c>
      <c r="H2426">
        <f>Profiling!$P$186</f>
        <v>0</v>
      </c>
      <c r="J2426">
        <v>0</v>
      </c>
      <c r="K2426" t="s">
        <v>2035</v>
      </c>
    </row>
    <row r="2427" spans="1:11" x14ac:dyDescent="0.2">
      <c r="A2427" t="s">
        <v>945</v>
      </c>
      <c r="B2427" t="s">
        <v>1152</v>
      </c>
      <c r="D2427">
        <v>0</v>
      </c>
      <c r="E2427" s="80">
        <v>47208</v>
      </c>
      <c r="H2427">
        <f>Profiling!$Q$186</f>
        <v>0</v>
      </c>
      <c r="J2427">
        <v>0</v>
      </c>
      <c r="K2427" t="s">
        <v>2035</v>
      </c>
    </row>
    <row r="2428" spans="1:11" x14ac:dyDescent="0.2">
      <c r="A2428" t="s">
        <v>945</v>
      </c>
      <c r="B2428" t="s">
        <v>1152</v>
      </c>
      <c r="D2428">
        <v>0</v>
      </c>
      <c r="E2428" s="80">
        <v>47573</v>
      </c>
      <c r="H2428">
        <f>Profiling!$R$186</f>
        <v>0</v>
      </c>
      <c r="J2428">
        <v>0</v>
      </c>
      <c r="K2428" t="s">
        <v>2035</v>
      </c>
    </row>
    <row r="2429" spans="1:11" x14ac:dyDescent="0.2">
      <c r="A2429" t="s">
        <v>945</v>
      </c>
      <c r="B2429" t="s">
        <v>1152</v>
      </c>
      <c r="D2429">
        <v>0</v>
      </c>
      <c r="E2429" s="80">
        <v>47938</v>
      </c>
      <c r="H2429">
        <f>Profiling!$S$186</f>
        <v>0</v>
      </c>
      <c r="J2429">
        <v>0</v>
      </c>
      <c r="K2429" t="s">
        <v>2035</v>
      </c>
    </row>
    <row r="2430" spans="1:11" x14ac:dyDescent="0.2">
      <c r="A2430" t="s">
        <v>945</v>
      </c>
      <c r="B2430" t="s">
        <v>1152</v>
      </c>
      <c r="D2430">
        <v>0</v>
      </c>
      <c r="E2430" s="80">
        <v>48304</v>
      </c>
      <c r="H2430">
        <f>Profiling!$T$186</f>
        <v>0</v>
      </c>
      <c r="J2430">
        <v>0</v>
      </c>
      <c r="K2430" t="s">
        <v>2035</v>
      </c>
    </row>
    <row r="2431" spans="1:11" x14ac:dyDescent="0.2">
      <c r="A2431" t="s">
        <v>945</v>
      </c>
      <c r="B2431" t="s">
        <v>1152</v>
      </c>
      <c r="D2431">
        <v>0</v>
      </c>
      <c r="E2431" s="80">
        <v>48669</v>
      </c>
      <c r="H2431">
        <f>Profiling!$U$186</f>
        <v>0</v>
      </c>
      <c r="J2431">
        <v>0</v>
      </c>
      <c r="K2431" t="s">
        <v>2035</v>
      </c>
    </row>
    <row r="2432" spans="1:11" x14ac:dyDescent="0.2">
      <c r="A2432" t="s">
        <v>945</v>
      </c>
      <c r="B2432" t="s">
        <v>1152</v>
      </c>
      <c r="D2432">
        <v>0</v>
      </c>
      <c r="E2432" s="80">
        <v>49034</v>
      </c>
      <c r="H2432">
        <f>Profiling!$V$186</f>
        <v>0</v>
      </c>
      <c r="J2432">
        <v>0</v>
      </c>
      <c r="K2432" t="s">
        <v>2035</v>
      </c>
    </row>
    <row r="2433" spans="1:11" x14ac:dyDescent="0.2">
      <c r="A2433" t="s">
        <v>945</v>
      </c>
      <c r="B2433" t="s">
        <v>1152</v>
      </c>
      <c r="D2433">
        <v>0</v>
      </c>
      <c r="E2433" s="80">
        <v>49399</v>
      </c>
      <c r="H2433">
        <f>Profiling!$W$186</f>
        <v>0</v>
      </c>
      <c r="J2433">
        <v>0</v>
      </c>
      <c r="K2433" t="s">
        <v>2035</v>
      </c>
    </row>
    <row r="2434" spans="1:11" x14ac:dyDescent="0.2">
      <c r="A2434" t="s">
        <v>945</v>
      </c>
      <c r="B2434" t="s">
        <v>2124</v>
      </c>
      <c r="D2434">
        <v>0</v>
      </c>
      <c r="E2434" s="80">
        <v>44651</v>
      </c>
      <c r="H2434">
        <f>Profiling!$J$187</f>
        <v>0</v>
      </c>
      <c r="J2434">
        <v>0</v>
      </c>
      <c r="K2434" t="s">
        <v>2035</v>
      </c>
    </row>
    <row r="2435" spans="1:11" x14ac:dyDescent="0.2">
      <c r="A2435" t="s">
        <v>945</v>
      </c>
      <c r="B2435" t="s">
        <v>2124</v>
      </c>
      <c r="D2435">
        <v>0</v>
      </c>
      <c r="E2435" s="80">
        <v>45016</v>
      </c>
      <c r="H2435">
        <f>Profiling!$K$187</f>
        <v>0</v>
      </c>
      <c r="J2435">
        <v>0</v>
      </c>
      <c r="K2435" t="s">
        <v>2035</v>
      </c>
    </row>
    <row r="2436" spans="1:11" x14ac:dyDescent="0.2">
      <c r="A2436" t="s">
        <v>945</v>
      </c>
      <c r="B2436" t="s">
        <v>2124</v>
      </c>
      <c r="D2436">
        <v>0</v>
      </c>
      <c r="E2436" s="80">
        <v>45382</v>
      </c>
      <c r="H2436">
        <f>Profiling!$L$187</f>
        <v>0</v>
      </c>
      <c r="J2436">
        <v>0</v>
      </c>
      <c r="K2436" t="s">
        <v>2035</v>
      </c>
    </row>
    <row r="2437" spans="1:11" x14ac:dyDescent="0.2">
      <c r="A2437" t="s">
        <v>945</v>
      </c>
      <c r="B2437" t="s">
        <v>2124</v>
      </c>
      <c r="D2437">
        <v>0</v>
      </c>
      <c r="E2437" s="80">
        <v>45747</v>
      </c>
      <c r="H2437">
        <f>Profiling!$M$187</f>
        <v>0</v>
      </c>
      <c r="J2437">
        <v>0</v>
      </c>
      <c r="K2437" t="s">
        <v>2035</v>
      </c>
    </row>
    <row r="2438" spans="1:11" x14ac:dyDescent="0.2">
      <c r="A2438" t="s">
        <v>945</v>
      </c>
      <c r="B2438" t="s">
        <v>2124</v>
      </c>
      <c r="D2438">
        <v>0</v>
      </c>
      <c r="E2438" s="80">
        <v>46112</v>
      </c>
      <c r="H2438">
        <f>Profiling!$N$187</f>
        <v>0</v>
      </c>
      <c r="J2438">
        <v>0</v>
      </c>
      <c r="K2438" t="s">
        <v>2035</v>
      </c>
    </row>
    <row r="2439" spans="1:11" x14ac:dyDescent="0.2">
      <c r="A2439" t="s">
        <v>945</v>
      </c>
      <c r="B2439" t="s">
        <v>2124</v>
      </c>
      <c r="D2439">
        <v>0</v>
      </c>
      <c r="E2439" s="80">
        <v>46477</v>
      </c>
      <c r="H2439">
        <f>Profiling!$O$187</f>
        <v>0</v>
      </c>
      <c r="J2439">
        <v>0</v>
      </c>
      <c r="K2439" t="s">
        <v>2035</v>
      </c>
    </row>
    <row r="2440" spans="1:11" x14ac:dyDescent="0.2">
      <c r="A2440" t="s">
        <v>945</v>
      </c>
      <c r="B2440" t="s">
        <v>2124</v>
      </c>
      <c r="D2440">
        <v>0</v>
      </c>
      <c r="E2440" s="80">
        <v>46843</v>
      </c>
      <c r="H2440">
        <f>Profiling!$P$187</f>
        <v>0</v>
      </c>
      <c r="J2440">
        <v>0</v>
      </c>
      <c r="K2440" t="s">
        <v>2035</v>
      </c>
    </row>
    <row r="2441" spans="1:11" x14ac:dyDescent="0.2">
      <c r="A2441" t="s">
        <v>945</v>
      </c>
      <c r="B2441" t="s">
        <v>2124</v>
      </c>
      <c r="D2441">
        <v>0</v>
      </c>
      <c r="E2441" s="80">
        <v>47208</v>
      </c>
      <c r="H2441">
        <f>Profiling!$Q$187</f>
        <v>0</v>
      </c>
      <c r="J2441">
        <v>0</v>
      </c>
      <c r="K2441" t="s">
        <v>2035</v>
      </c>
    </row>
    <row r="2442" spans="1:11" x14ac:dyDescent="0.2">
      <c r="A2442" t="s">
        <v>945</v>
      </c>
      <c r="B2442" t="s">
        <v>2124</v>
      </c>
      <c r="D2442">
        <v>0</v>
      </c>
      <c r="E2442" s="80">
        <v>47573</v>
      </c>
      <c r="H2442">
        <f>Profiling!$R$187</f>
        <v>0</v>
      </c>
      <c r="J2442">
        <v>0</v>
      </c>
      <c r="K2442" t="s">
        <v>2035</v>
      </c>
    </row>
    <row r="2443" spans="1:11" x14ac:dyDescent="0.2">
      <c r="A2443" t="s">
        <v>945</v>
      </c>
      <c r="B2443" t="s">
        <v>2124</v>
      </c>
      <c r="D2443">
        <v>0</v>
      </c>
      <c r="E2443" s="80">
        <v>47938</v>
      </c>
      <c r="H2443">
        <f>Profiling!$S$187</f>
        <v>0</v>
      </c>
      <c r="J2443">
        <v>0</v>
      </c>
      <c r="K2443" t="s">
        <v>2035</v>
      </c>
    </row>
    <row r="2444" spans="1:11" x14ac:dyDescent="0.2">
      <c r="A2444" t="s">
        <v>945</v>
      </c>
      <c r="B2444" t="s">
        <v>2124</v>
      </c>
      <c r="D2444">
        <v>0</v>
      </c>
      <c r="E2444" s="80">
        <v>48304</v>
      </c>
      <c r="H2444">
        <f>Profiling!$T$187</f>
        <v>0</v>
      </c>
      <c r="J2444">
        <v>0</v>
      </c>
      <c r="K2444" t="s">
        <v>2035</v>
      </c>
    </row>
    <row r="2445" spans="1:11" x14ac:dyDescent="0.2">
      <c r="A2445" t="s">
        <v>945</v>
      </c>
      <c r="B2445" t="s">
        <v>2124</v>
      </c>
      <c r="D2445">
        <v>0</v>
      </c>
      <c r="E2445" s="80">
        <v>48669</v>
      </c>
      <c r="H2445">
        <f>Profiling!$U$187</f>
        <v>0</v>
      </c>
      <c r="J2445">
        <v>0</v>
      </c>
      <c r="K2445" t="s">
        <v>2035</v>
      </c>
    </row>
    <row r="2446" spans="1:11" x14ac:dyDescent="0.2">
      <c r="A2446" t="s">
        <v>945</v>
      </c>
      <c r="B2446" t="s">
        <v>2124</v>
      </c>
      <c r="D2446">
        <v>0</v>
      </c>
      <c r="E2446" s="80">
        <v>49034</v>
      </c>
      <c r="H2446">
        <f>Profiling!$V$187</f>
        <v>0</v>
      </c>
      <c r="J2446">
        <v>0</v>
      </c>
      <c r="K2446" t="s">
        <v>2035</v>
      </c>
    </row>
    <row r="2447" spans="1:11" x14ac:dyDescent="0.2">
      <c r="A2447" t="s">
        <v>945</v>
      </c>
      <c r="B2447" t="s">
        <v>2124</v>
      </c>
      <c r="D2447">
        <v>0</v>
      </c>
      <c r="E2447" s="80">
        <v>49399</v>
      </c>
      <c r="H2447">
        <f>Profiling!$W$187</f>
        <v>0</v>
      </c>
      <c r="J2447">
        <v>0</v>
      </c>
      <c r="K2447" t="s">
        <v>2035</v>
      </c>
    </row>
    <row r="2448" spans="1:11" x14ac:dyDescent="0.2">
      <c r="A2448" t="s">
        <v>945</v>
      </c>
      <c r="B2448" t="s">
        <v>364</v>
      </c>
      <c r="D2448">
        <v>0</v>
      </c>
      <c r="E2448" s="80">
        <v>44651</v>
      </c>
      <c r="H2448">
        <f>Profiling!$J$188</f>
        <v>0</v>
      </c>
      <c r="J2448">
        <v>0</v>
      </c>
      <c r="K2448" t="s">
        <v>2035</v>
      </c>
    </row>
    <row r="2449" spans="1:11" x14ac:dyDescent="0.2">
      <c r="A2449" t="s">
        <v>945</v>
      </c>
      <c r="B2449" t="s">
        <v>364</v>
      </c>
      <c r="D2449">
        <v>0</v>
      </c>
      <c r="E2449" s="80">
        <v>45016</v>
      </c>
      <c r="H2449">
        <f>Profiling!$K$188</f>
        <v>0</v>
      </c>
      <c r="J2449">
        <v>0</v>
      </c>
      <c r="K2449" t="s">
        <v>2035</v>
      </c>
    </row>
    <row r="2450" spans="1:11" x14ac:dyDescent="0.2">
      <c r="A2450" t="s">
        <v>945</v>
      </c>
      <c r="B2450" t="s">
        <v>364</v>
      </c>
      <c r="D2450">
        <v>0</v>
      </c>
      <c r="E2450" s="80">
        <v>45382</v>
      </c>
      <c r="H2450">
        <f>Profiling!$L$188</f>
        <v>0</v>
      </c>
      <c r="J2450">
        <v>0</v>
      </c>
      <c r="K2450" t="s">
        <v>2035</v>
      </c>
    </row>
    <row r="2451" spans="1:11" x14ac:dyDescent="0.2">
      <c r="A2451" t="s">
        <v>945</v>
      </c>
      <c r="B2451" t="s">
        <v>364</v>
      </c>
      <c r="D2451">
        <v>0</v>
      </c>
      <c r="E2451" s="80">
        <v>45747</v>
      </c>
      <c r="H2451">
        <f>Profiling!$M$188</f>
        <v>0</v>
      </c>
      <c r="J2451">
        <v>0</v>
      </c>
      <c r="K2451" t="s">
        <v>2035</v>
      </c>
    </row>
    <row r="2452" spans="1:11" x14ac:dyDescent="0.2">
      <c r="A2452" t="s">
        <v>945</v>
      </c>
      <c r="B2452" t="s">
        <v>364</v>
      </c>
      <c r="D2452">
        <v>0</v>
      </c>
      <c r="E2452" s="80">
        <v>46112</v>
      </c>
      <c r="H2452">
        <f>Profiling!$N$188</f>
        <v>0</v>
      </c>
      <c r="J2452">
        <v>0</v>
      </c>
      <c r="K2452" t="s">
        <v>2035</v>
      </c>
    </row>
    <row r="2453" spans="1:11" x14ac:dyDescent="0.2">
      <c r="A2453" t="s">
        <v>945</v>
      </c>
      <c r="B2453" t="s">
        <v>364</v>
      </c>
      <c r="D2453">
        <v>0</v>
      </c>
      <c r="E2453" s="80">
        <v>46477</v>
      </c>
      <c r="H2453">
        <f>Profiling!$O$188</f>
        <v>0</v>
      </c>
      <c r="J2453">
        <v>0</v>
      </c>
      <c r="K2453" t="s">
        <v>2035</v>
      </c>
    </row>
    <row r="2454" spans="1:11" x14ac:dyDescent="0.2">
      <c r="A2454" t="s">
        <v>945</v>
      </c>
      <c r="B2454" t="s">
        <v>364</v>
      </c>
      <c r="D2454">
        <v>0</v>
      </c>
      <c r="E2454" s="80">
        <v>46843</v>
      </c>
      <c r="H2454">
        <f>Profiling!$P$188</f>
        <v>0</v>
      </c>
      <c r="J2454">
        <v>0</v>
      </c>
      <c r="K2454" t="s">
        <v>2035</v>
      </c>
    </row>
    <row r="2455" spans="1:11" x14ac:dyDescent="0.2">
      <c r="A2455" t="s">
        <v>945</v>
      </c>
      <c r="B2455" t="s">
        <v>364</v>
      </c>
      <c r="D2455">
        <v>0</v>
      </c>
      <c r="E2455" s="80">
        <v>47208</v>
      </c>
      <c r="H2455">
        <f>Profiling!$Q$188</f>
        <v>0</v>
      </c>
      <c r="J2455">
        <v>0</v>
      </c>
      <c r="K2455" t="s">
        <v>2035</v>
      </c>
    </row>
    <row r="2456" spans="1:11" x14ac:dyDescent="0.2">
      <c r="A2456" t="s">
        <v>945</v>
      </c>
      <c r="B2456" t="s">
        <v>364</v>
      </c>
      <c r="D2456">
        <v>0</v>
      </c>
      <c r="E2456" s="80">
        <v>47573</v>
      </c>
      <c r="H2456">
        <f>Profiling!$R$188</f>
        <v>0</v>
      </c>
      <c r="J2456">
        <v>0</v>
      </c>
      <c r="K2456" t="s">
        <v>2035</v>
      </c>
    </row>
    <row r="2457" spans="1:11" x14ac:dyDescent="0.2">
      <c r="A2457" t="s">
        <v>945</v>
      </c>
      <c r="B2457" t="s">
        <v>364</v>
      </c>
      <c r="D2457">
        <v>0</v>
      </c>
      <c r="E2457" s="80">
        <v>47938</v>
      </c>
      <c r="H2457">
        <f>Profiling!$S$188</f>
        <v>0</v>
      </c>
      <c r="J2457">
        <v>0</v>
      </c>
      <c r="K2457" t="s">
        <v>2035</v>
      </c>
    </row>
    <row r="2458" spans="1:11" x14ac:dyDescent="0.2">
      <c r="A2458" t="s">
        <v>945</v>
      </c>
      <c r="B2458" t="s">
        <v>364</v>
      </c>
      <c r="D2458">
        <v>0</v>
      </c>
      <c r="E2458" s="80">
        <v>48304</v>
      </c>
      <c r="H2458">
        <f>Profiling!$T$188</f>
        <v>0</v>
      </c>
      <c r="J2458">
        <v>0</v>
      </c>
      <c r="K2458" t="s">
        <v>2035</v>
      </c>
    </row>
    <row r="2459" spans="1:11" x14ac:dyDescent="0.2">
      <c r="A2459" t="s">
        <v>945</v>
      </c>
      <c r="B2459" t="s">
        <v>364</v>
      </c>
      <c r="D2459">
        <v>0</v>
      </c>
      <c r="E2459" s="80">
        <v>48669</v>
      </c>
      <c r="H2459">
        <f>Profiling!$U$188</f>
        <v>0</v>
      </c>
      <c r="J2459">
        <v>0</v>
      </c>
      <c r="K2459" t="s">
        <v>2035</v>
      </c>
    </row>
    <row r="2460" spans="1:11" x14ac:dyDescent="0.2">
      <c r="A2460" t="s">
        <v>945</v>
      </c>
      <c r="B2460" t="s">
        <v>364</v>
      </c>
      <c r="D2460">
        <v>0</v>
      </c>
      <c r="E2460" s="80">
        <v>49034</v>
      </c>
      <c r="H2460">
        <f>Profiling!$V$188</f>
        <v>0</v>
      </c>
      <c r="J2460">
        <v>0</v>
      </c>
      <c r="K2460" t="s">
        <v>2035</v>
      </c>
    </row>
    <row r="2461" spans="1:11" x14ac:dyDescent="0.2">
      <c r="A2461" t="s">
        <v>945</v>
      </c>
      <c r="B2461" t="s">
        <v>364</v>
      </c>
      <c r="D2461">
        <v>0</v>
      </c>
      <c r="E2461" s="80">
        <v>49399</v>
      </c>
      <c r="H2461">
        <f>Profiling!$W$188</f>
        <v>0</v>
      </c>
      <c r="J2461">
        <v>0</v>
      </c>
      <c r="K2461" t="s">
        <v>2035</v>
      </c>
    </row>
    <row r="2462" spans="1:11" x14ac:dyDescent="0.2">
      <c r="A2462" t="s">
        <v>945</v>
      </c>
      <c r="B2462" t="s">
        <v>365</v>
      </c>
      <c r="D2462">
        <v>0</v>
      </c>
      <c r="E2462" s="80">
        <v>44651</v>
      </c>
      <c r="H2462">
        <f>Profiling!$J$189</f>
        <v>0</v>
      </c>
      <c r="J2462">
        <v>0</v>
      </c>
      <c r="K2462" t="s">
        <v>2035</v>
      </c>
    </row>
    <row r="2463" spans="1:11" x14ac:dyDescent="0.2">
      <c r="A2463" t="s">
        <v>945</v>
      </c>
      <c r="B2463" t="s">
        <v>365</v>
      </c>
      <c r="D2463">
        <v>0</v>
      </c>
      <c r="E2463" s="80">
        <v>45016</v>
      </c>
      <c r="H2463">
        <f>Profiling!$K$189</f>
        <v>0</v>
      </c>
      <c r="J2463">
        <v>0</v>
      </c>
      <c r="K2463" t="s">
        <v>2035</v>
      </c>
    </row>
    <row r="2464" spans="1:11" x14ac:dyDescent="0.2">
      <c r="A2464" t="s">
        <v>945</v>
      </c>
      <c r="B2464" t="s">
        <v>365</v>
      </c>
      <c r="D2464">
        <v>0</v>
      </c>
      <c r="E2464" s="80">
        <v>45382</v>
      </c>
      <c r="H2464">
        <f>Profiling!$L$189</f>
        <v>0</v>
      </c>
      <c r="J2464">
        <v>0</v>
      </c>
      <c r="K2464" t="s">
        <v>2035</v>
      </c>
    </row>
    <row r="2465" spans="1:11" x14ac:dyDescent="0.2">
      <c r="A2465" t="s">
        <v>945</v>
      </c>
      <c r="B2465" t="s">
        <v>365</v>
      </c>
      <c r="D2465">
        <v>0</v>
      </c>
      <c r="E2465" s="80">
        <v>45747</v>
      </c>
      <c r="H2465">
        <f>Profiling!$M$189</f>
        <v>0</v>
      </c>
      <c r="J2465">
        <v>0</v>
      </c>
      <c r="K2465" t="s">
        <v>2035</v>
      </c>
    </row>
    <row r="2466" spans="1:11" x14ac:dyDescent="0.2">
      <c r="A2466" t="s">
        <v>945</v>
      </c>
      <c r="B2466" t="s">
        <v>365</v>
      </c>
      <c r="D2466">
        <v>0</v>
      </c>
      <c r="E2466" s="80">
        <v>46112</v>
      </c>
      <c r="H2466">
        <f>Profiling!$N$189</f>
        <v>0</v>
      </c>
      <c r="J2466">
        <v>0</v>
      </c>
      <c r="K2466" t="s">
        <v>2035</v>
      </c>
    </row>
    <row r="2467" spans="1:11" x14ac:dyDescent="0.2">
      <c r="A2467" t="s">
        <v>945</v>
      </c>
      <c r="B2467" t="s">
        <v>365</v>
      </c>
      <c r="D2467">
        <v>0</v>
      </c>
      <c r="E2467" s="80">
        <v>46477</v>
      </c>
      <c r="H2467">
        <f>Profiling!$O$189</f>
        <v>0</v>
      </c>
      <c r="J2467">
        <v>0</v>
      </c>
      <c r="K2467" t="s">
        <v>2035</v>
      </c>
    </row>
    <row r="2468" spans="1:11" x14ac:dyDescent="0.2">
      <c r="A2468" t="s">
        <v>945</v>
      </c>
      <c r="B2468" t="s">
        <v>365</v>
      </c>
      <c r="D2468">
        <v>0</v>
      </c>
      <c r="E2468" s="80">
        <v>46843</v>
      </c>
      <c r="H2468">
        <f>Profiling!$P$189</f>
        <v>0</v>
      </c>
      <c r="J2468">
        <v>0</v>
      </c>
      <c r="K2468" t="s">
        <v>2035</v>
      </c>
    </row>
    <row r="2469" spans="1:11" x14ac:dyDescent="0.2">
      <c r="A2469" t="s">
        <v>945</v>
      </c>
      <c r="B2469" t="s">
        <v>365</v>
      </c>
      <c r="D2469">
        <v>0</v>
      </c>
      <c r="E2469" s="80">
        <v>47208</v>
      </c>
      <c r="H2469">
        <f>Profiling!$Q$189</f>
        <v>0</v>
      </c>
      <c r="J2469">
        <v>0</v>
      </c>
      <c r="K2469" t="s">
        <v>2035</v>
      </c>
    </row>
    <row r="2470" spans="1:11" x14ac:dyDescent="0.2">
      <c r="A2470" t="s">
        <v>945</v>
      </c>
      <c r="B2470" t="s">
        <v>365</v>
      </c>
      <c r="D2470">
        <v>0</v>
      </c>
      <c r="E2470" s="80">
        <v>47573</v>
      </c>
      <c r="H2470">
        <f>Profiling!$R$189</f>
        <v>0</v>
      </c>
      <c r="J2470">
        <v>0</v>
      </c>
      <c r="K2470" t="s">
        <v>2035</v>
      </c>
    </row>
    <row r="2471" spans="1:11" x14ac:dyDescent="0.2">
      <c r="A2471" t="s">
        <v>945</v>
      </c>
      <c r="B2471" t="s">
        <v>365</v>
      </c>
      <c r="D2471">
        <v>0</v>
      </c>
      <c r="E2471" s="80">
        <v>47938</v>
      </c>
      <c r="H2471">
        <f>Profiling!$S$189</f>
        <v>0</v>
      </c>
      <c r="J2471">
        <v>0</v>
      </c>
      <c r="K2471" t="s">
        <v>2035</v>
      </c>
    </row>
    <row r="2472" spans="1:11" x14ac:dyDescent="0.2">
      <c r="A2472" t="s">
        <v>945</v>
      </c>
      <c r="B2472" t="s">
        <v>365</v>
      </c>
      <c r="D2472">
        <v>0</v>
      </c>
      <c r="E2472" s="80">
        <v>48304</v>
      </c>
      <c r="H2472">
        <f>Profiling!$T$189</f>
        <v>0</v>
      </c>
      <c r="J2472">
        <v>0</v>
      </c>
      <c r="K2472" t="s">
        <v>2035</v>
      </c>
    </row>
    <row r="2473" spans="1:11" x14ac:dyDescent="0.2">
      <c r="A2473" t="s">
        <v>945</v>
      </c>
      <c r="B2473" t="s">
        <v>365</v>
      </c>
      <c r="D2473">
        <v>0</v>
      </c>
      <c r="E2473" s="80">
        <v>48669</v>
      </c>
      <c r="H2473">
        <f>Profiling!$U$189</f>
        <v>0</v>
      </c>
      <c r="J2473">
        <v>0</v>
      </c>
      <c r="K2473" t="s">
        <v>2035</v>
      </c>
    </row>
    <row r="2474" spans="1:11" x14ac:dyDescent="0.2">
      <c r="A2474" t="s">
        <v>945</v>
      </c>
      <c r="B2474" t="s">
        <v>365</v>
      </c>
      <c r="D2474">
        <v>0</v>
      </c>
      <c r="E2474" s="80">
        <v>49034</v>
      </c>
      <c r="H2474">
        <f>Profiling!$V$189</f>
        <v>0</v>
      </c>
      <c r="J2474">
        <v>0</v>
      </c>
      <c r="K2474" t="s">
        <v>2035</v>
      </c>
    </row>
    <row r="2475" spans="1:11" x14ac:dyDescent="0.2">
      <c r="A2475" t="s">
        <v>945</v>
      </c>
      <c r="B2475" t="s">
        <v>365</v>
      </c>
      <c r="D2475">
        <v>0</v>
      </c>
      <c r="E2475" s="80">
        <v>49399</v>
      </c>
      <c r="H2475">
        <f>Profiling!$W$189</f>
        <v>0</v>
      </c>
      <c r="J2475">
        <v>0</v>
      </c>
      <c r="K2475" t="s">
        <v>2035</v>
      </c>
    </row>
    <row r="2476" spans="1:11" x14ac:dyDescent="0.2">
      <c r="A2476" t="s">
        <v>1149</v>
      </c>
      <c r="B2476" t="s">
        <v>1096</v>
      </c>
      <c r="D2476">
        <v>0</v>
      </c>
      <c r="E2476" s="80">
        <v>44651</v>
      </c>
      <c r="H2476">
        <f>Profiling!$J$210</f>
        <v>0</v>
      </c>
      <c r="J2476">
        <v>0</v>
      </c>
      <c r="K2476" t="s">
        <v>2791</v>
      </c>
    </row>
    <row r="2477" spans="1:11" x14ac:dyDescent="0.2">
      <c r="A2477" t="s">
        <v>1149</v>
      </c>
      <c r="B2477" t="s">
        <v>1096</v>
      </c>
      <c r="D2477">
        <v>0</v>
      </c>
      <c r="E2477" s="80">
        <v>45016</v>
      </c>
      <c r="H2477">
        <f>Profiling!$K$210</f>
        <v>0</v>
      </c>
      <c r="J2477">
        <v>0</v>
      </c>
      <c r="K2477" t="s">
        <v>2791</v>
      </c>
    </row>
    <row r="2478" spans="1:11" x14ac:dyDescent="0.2">
      <c r="A2478" t="s">
        <v>1149</v>
      </c>
      <c r="B2478" t="s">
        <v>1096</v>
      </c>
      <c r="D2478">
        <v>0</v>
      </c>
      <c r="E2478" s="80">
        <v>45382</v>
      </c>
      <c r="H2478">
        <f>Profiling!$L$210</f>
        <v>0</v>
      </c>
      <c r="J2478">
        <v>0</v>
      </c>
      <c r="K2478" t="s">
        <v>2791</v>
      </c>
    </row>
    <row r="2479" spans="1:11" x14ac:dyDescent="0.2">
      <c r="A2479" t="s">
        <v>1149</v>
      </c>
      <c r="B2479" t="s">
        <v>1096</v>
      </c>
      <c r="D2479">
        <v>0</v>
      </c>
      <c r="E2479" s="80">
        <v>45747</v>
      </c>
      <c r="H2479">
        <f>Profiling!$M$210</f>
        <v>0</v>
      </c>
      <c r="J2479">
        <v>0</v>
      </c>
      <c r="K2479" t="s">
        <v>2791</v>
      </c>
    </row>
    <row r="2480" spans="1:11" x14ac:dyDescent="0.2">
      <c r="A2480" t="s">
        <v>1149</v>
      </c>
      <c r="B2480" t="s">
        <v>1096</v>
      </c>
      <c r="D2480">
        <v>0</v>
      </c>
      <c r="E2480" s="80">
        <v>46112</v>
      </c>
      <c r="H2480">
        <f>Profiling!$N$210</f>
        <v>0</v>
      </c>
      <c r="J2480">
        <v>0</v>
      </c>
      <c r="K2480" t="s">
        <v>2791</v>
      </c>
    </row>
    <row r="2481" spans="1:11" x14ac:dyDescent="0.2">
      <c r="A2481" t="s">
        <v>1149</v>
      </c>
      <c r="B2481" t="s">
        <v>1096</v>
      </c>
      <c r="D2481">
        <v>0</v>
      </c>
      <c r="E2481" s="80">
        <v>46477</v>
      </c>
      <c r="H2481">
        <f>Profiling!$O$210</f>
        <v>0</v>
      </c>
      <c r="J2481">
        <v>0</v>
      </c>
      <c r="K2481" t="s">
        <v>2791</v>
      </c>
    </row>
    <row r="2482" spans="1:11" x14ac:dyDescent="0.2">
      <c r="A2482" t="s">
        <v>1149</v>
      </c>
      <c r="B2482" t="s">
        <v>1096</v>
      </c>
      <c r="D2482">
        <v>0</v>
      </c>
      <c r="E2482" s="80">
        <v>46843</v>
      </c>
      <c r="H2482">
        <f>Profiling!$P$210</f>
        <v>0</v>
      </c>
      <c r="J2482">
        <v>0</v>
      </c>
      <c r="K2482" t="s">
        <v>2791</v>
      </c>
    </row>
    <row r="2483" spans="1:11" x14ac:dyDescent="0.2">
      <c r="A2483" t="s">
        <v>1149</v>
      </c>
      <c r="B2483" t="s">
        <v>1096</v>
      </c>
      <c r="D2483">
        <v>0</v>
      </c>
      <c r="E2483" s="80">
        <v>47208</v>
      </c>
      <c r="H2483">
        <f>Profiling!$Q$210</f>
        <v>0</v>
      </c>
      <c r="J2483">
        <v>0</v>
      </c>
      <c r="K2483" t="s">
        <v>2791</v>
      </c>
    </row>
    <row r="2484" spans="1:11" x14ac:dyDescent="0.2">
      <c r="A2484" t="s">
        <v>1149</v>
      </c>
      <c r="B2484" t="s">
        <v>1096</v>
      </c>
      <c r="D2484">
        <v>0</v>
      </c>
      <c r="E2484" s="80">
        <v>47573</v>
      </c>
      <c r="H2484">
        <f>Profiling!$R$210</f>
        <v>0</v>
      </c>
      <c r="J2484">
        <v>0</v>
      </c>
      <c r="K2484" t="s">
        <v>2791</v>
      </c>
    </row>
    <row r="2485" spans="1:11" x14ac:dyDescent="0.2">
      <c r="A2485" t="s">
        <v>1149</v>
      </c>
      <c r="B2485" t="s">
        <v>1096</v>
      </c>
      <c r="D2485">
        <v>0</v>
      </c>
      <c r="E2485" s="80">
        <v>47938</v>
      </c>
      <c r="H2485">
        <f>Profiling!$S$210</f>
        <v>0</v>
      </c>
      <c r="J2485">
        <v>0</v>
      </c>
      <c r="K2485" t="s">
        <v>2791</v>
      </c>
    </row>
    <row r="2486" spans="1:11" x14ac:dyDescent="0.2">
      <c r="A2486" t="s">
        <v>1149</v>
      </c>
      <c r="B2486" t="s">
        <v>1096</v>
      </c>
      <c r="D2486">
        <v>0</v>
      </c>
      <c r="E2486" s="80">
        <v>48304</v>
      </c>
      <c r="H2486">
        <f>Profiling!$T$210</f>
        <v>0</v>
      </c>
      <c r="J2486">
        <v>0</v>
      </c>
      <c r="K2486" t="s">
        <v>2791</v>
      </c>
    </row>
    <row r="2487" spans="1:11" x14ac:dyDescent="0.2">
      <c r="A2487" t="s">
        <v>1149</v>
      </c>
      <c r="B2487" t="s">
        <v>1096</v>
      </c>
      <c r="D2487">
        <v>0</v>
      </c>
      <c r="E2487" s="80">
        <v>48669</v>
      </c>
      <c r="H2487">
        <f>Profiling!$U$210</f>
        <v>0</v>
      </c>
      <c r="J2487">
        <v>0</v>
      </c>
      <c r="K2487" t="s">
        <v>2791</v>
      </c>
    </row>
    <row r="2488" spans="1:11" x14ac:dyDescent="0.2">
      <c r="A2488" t="s">
        <v>1149</v>
      </c>
      <c r="B2488" t="s">
        <v>1096</v>
      </c>
      <c r="D2488">
        <v>0</v>
      </c>
      <c r="E2488" s="80">
        <v>49034</v>
      </c>
      <c r="H2488">
        <f>Profiling!$V$210</f>
        <v>0</v>
      </c>
      <c r="J2488">
        <v>0</v>
      </c>
      <c r="K2488" t="s">
        <v>2791</v>
      </c>
    </row>
    <row r="2489" spans="1:11" x14ac:dyDescent="0.2">
      <c r="A2489" t="s">
        <v>1149</v>
      </c>
      <c r="B2489" t="s">
        <v>1096</v>
      </c>
      <c r="D2489">
        <v>0</v>
      </c>
      <c r="E2489" s="80">
        <v>49399</v>
      </c>
      <c r="H2489">
        <f>Profiling!$W$210</f>
        <v>0</v>
      </c>
      <c r="J2489">
        <v>0</v>
      </c>
      <c r="K2489" t="s">
        <v>2791</v>
      </c>
    </row>
    <row r="2490" spans="1:11" x14ac:dyDescent="0.2">
      <c r="A2490" t="s">
        <v>1149</v>
      </c>
      <c r="B2490" t="s">
        <v>891</v>
      </c>
      <c r="D2490">
        <v>0</v>
      </c>
      <c r="E2490" s="80">
        <v>44651</v>
      </c>
      <c r="H2490">
        <f>Profiling!$J$211</f>
        <v>0</v>
      </c>
      <c r="J2490">
        <v>0</v>
      </c>
      <c r="K2490" t="s">
        <v>2791</v>
      </c>
    </row>
    <row r="2491" spans="1:11" x14ac:dyDescent="0.2">
      <c r="A2491" t="s">
        <v>1149</v>
      </c>
      <c r="B2491" t="s">
        <v>891</v>
      </c>
      <c r="D2491">
        <v>0</v>
      </c>
      <c r="E2491" s="80">
        <v>45016</v>
      </c>
      <c r="H2491">
        <f>Profiling!$K$211</f>
        <v>0</v>
      </c>
      <c r="J2491">
        <v>0</v>
      </c>
      <c r="K2491" t="s">
        <v>2791</v>
      </c>
    </row>
    <row r="2492" spans="1:11" x14ac:dyDescent="0.2">
      <c r="A2492" t="s">
        <v>1149</v>
      </c>
      <c r="B2492" t="s">
        <v>891</v>
      </c>
      <c r="D2492">
        <v>0</v>
      </c>
      <c r="E2492" s="80">
        <v>45382</v>
      </c>
      <c r="H2492">
        <f>Profiling!$L$211</f>
        <v>0</v>
      </c>
      <c r="J2492">
        <v>0</v>
      </c>
      <c r="K2492" t="s">
        <v>2791</v>
      </c>
    </row>
    <row r="2493" spans="1:11" x14ac:dyDescent="0.2">
      <c r="A2493" t="s">
        <v>1149</v>
      </c>
      <c r="B2493" t="s">
        <v>891</v>
      </c>
      <c r="D2493">
        <v>0</v>
      </c>
      <c r="E2493" s="80">
        <v>45747</v>
      </c>
      <c r="H2493">
        <f>Profiling!$M$211</f>
        <v>0</v>
      </c>
      <c r="J2493">
        <v>0</v>
      </c>
      <c r="K2493" t="s">
        <v>2791</v>
      </c>
    </row>
    <row r="2494" spans="1:11" x14ac:dyDescent="0.2">
      <c r="A2494" t="s">
        <v>1149</v>
      </c>
      <c r="B2494" t="s">
        <v>891</v>
      </c>
      <c r="D2494">
        <v>0</v>
      </c>
      <c r="E2494" s="80">
        <v>46112</v>
      </c>
      <c r="H2494">
        <f>Profiling!$N$211</f>
        <v>0</v>
      </c>
      <c r="J2494">
        <v>0</v>
      </c>
      <c r="K2494" t="s">
        <v>2791</v>
      </c>
    </row>
    <row r="2495" spans="1:11" x14ac:dyDescent="0.2">
      <c r="A2495" t="s">
        <v>1149</v>
      </c>
      <c r="B2495" t="s">
        <v>891</v>
      </c>
      <c r="D2495">
        <v>0</v>
      </c>
      <c r="E2495" s="80">
        <v>46477</v>
      </c>
      <c r="H2495">
        <f>Profiling!$O$211</f>
        <v>0</v>
      </c>
      <c r="J2495">
        <v>0</v>
      </c>
      <c r="K2495" t="s">
        <v>2791</v>
      </c>
    </row>
    <row r="2496" spans="1:11" x14ac:dyDescent="0.2">
      <c r="A2496" t="s">
        <v>1149</v>
      </c>
      <c r="B2496" t="s">
        <v>891</v>
      </c>
      <c r="D2496">
        <v>0</v>
      </c>
      <c r="E2496" s="80">
        <v>46843</v>
      </c>
      <c r="H2496">
        <f>Profiling!$P$211</f>
        <v>0</v>
      </c>
      <c r="J2496">
        <v>0</v>
      </c>
      <c r="K2496" t="s">
        <v>2791</v>
      </c>
    </row>
    <row r="2497" spans="1:11" x14ac:dyDescent="0.2">
      <c r="A2497" t="s">
        <v>1149</v>
      </c>
      <c r="B2497" t="s">
        <v>891</v>
      </c>
      <c r="D2497">
        <v>0</v>
      </c>
      <c r="E2497" s="80">
        <v>47208</v>
      </c>
      <c r="H2497">
        <f>Profiling!$Q$211</f>
        <v>0</v>
      </c>
      <c r="J2497">
        <v>0</v>
      </c>
      <c r="K2497" t="s">
        <v>2791</v>
      </c>
    </row>
    <row r="2498" spans="1:11" x14ac:dyDescent="0.2">
      <c r="A2498" t="s">
        <v>1149</v>
      </c>
      <c r="B2498" t="s">
        <v>891</v>
      </c>
      <c r="D2498">
        <v>0</v>
      </c>
      <c r="E2498" s="80">
        <v>47573</v>
      </c>
      <c r="H2498">
        <f>Profiling!$R$211</f>
        <v>0</v>
      </c>
      <c r="J2498">
        <v>0</v>
      </c>
      <c r="K2498" t="s">
        <v>2791</v>
      </c>
    </row>
    <row r="2499" spans="1:11" x14ac:dyDescent="0.2">
      <c r="A2499" t="s">
        <v>1149</v>
      </c>
      <c r="B2499" t="s">
        <v>891</v>
      </c>
      <c r="D2499">
        <v>0</v>
      </c>
      <c r="E2499" s="80">
        <v>47938</v>
      </c>
      <c r="H2499">
        <f>Profiling!$S$211</f>
        <v>0</v>
      </c>
      <c r="J2499">
        <v>0</v>
      </c>
      <c r="K2499" t="s">
        <v>2791</v>
      </c>
    </row>
    <row r="2500" spans="1:11" x14ac:dyDescent="0.2">
      <c r="A2500" t="s">
        <v>1149</v>
      </c>
      <c r="B2500" t="s">
        <v>891</v>
      </c>
      <c r="D2500">
        <v>0</v>
      </c>
      <c r="E2500" s="80">
        <v>48304</v>
      </c>
      <c r="H2500">
        <f>Profiling!$T$211</f>
        <v>0</v>
      </c>
      <c r="J2500">
        <v>0</v>
      </c>
      <c r="K2500" t="s">
        <v>2791</v>
      </c>
    </row>
    <row r="2501" spans="1:11" x14ac:dyDescent="0.2">
      <c r="A2501" t="s">
        <v>1149</v>
      </c>
      <c r="B2501" t="s">
        <v>891</v>
      </c>
      <c r="D2501">
        <v>0</v>
      </c>
      <c r="E2501" s="80">
        <v>48669</v>
      </c>
      <c r="H2501">
        <f>Profiling!$U$211</f>
        <v>0</v>
      </c>
      <c r="J2501">
        <v>0</v>
      </c>
      <c r="K2501" t="s">
        <v>2791</v>
      </c>
    </row>
    <row r="2502" spans="1:11" x14ac:dyDescent="0.2">
      <c r="A2502" t="s">
        <v>1149</v>
      </c>
      <c r="B2502" t="s">
        <v>891</v>
      </c>
      <c r="D2502">
        <v>0</v>
      </c>
      <c r="E2502" s="80">
        <v>49034</v>
      </c>
      <c r="H2502">
        <f>Profiling!$V$211</f>
        <v>0</v>
      </c>
      <c r="J2502">
        <v>0</v>
      </c>
      <c r="K2502" t="s">
        <v>2791</v>
      </c>
    </row>
    <row r="2503" spans="1:11" x14ac:dyDescent="0.2">
      <c r="A2503" t="s">
        <v>1149</v>
      </c>
      <c r="B2503" t="s">
        <v>891</v>
      </c>
      <c r="D2503">
        <v>0</v>
      </c>
      <c r="E2503" s="80">
        <v>49399</v>
      </c>
      <c r="H2503">
        <f>Profiling!$W$211</f>
        <v>0</v>
      </c>
      <c r="J2503">
        <v>0</v>
      </c>
      <c r="K2503" t="s">
        <v>2791</v>
      </c>
    </row>
    <row r="2504" spans="1:11" x14ac:dyDescent="0.2">
      <c r="A2504" t="s">
        <v>1149</v>
      </c>
      <c r="B2504" t="s">
        <v>541</v>
      </c>
      <c r="D2504">
        <v>0</v>
      </c>
      <c r="E2504" s="80">
        <v>44651</v>
      </c>
      <c r="H2504">
        <f>Profiling!$J$212</f>
        <v>0</v>
      </c>
      <c r="J2504">
        <v>0</v>
      </c>
      <c r="K2504" t="s">
        <v>2791</v>
      </c>
    </row>
    <row r="2505" spans="1:11" x14ac:dyDescent="0.2">
      <c r="A2505" t="s">
        <v>1149</v>
      </c>
      <c r="B2505" t="s">
        <v>541</v>
      </c>
      <c r="D2505">
        <v>0</v>
      </c>
      <c r="E2505" s="80">
        <v>45016</v>
      </c>
      <c r="H2505">
        <f>Profiling!$K$212</f>
        <v>0</v>
      </c>
      <c r="J2505">
        <v>0</v>
      </c>
      <c r="K2505" t="s">
        <v>2791</v>
      </c>
    </row>
    <row r="2506" spans="1:11" x14ac:dyDescent="0.2">
      <c r="A2506" t="s">
        <v>1149</v>
      </c>
      <c r="B2506" t="s">
        <v>541</v>
      </c>
      <c r="D2506">
        <v>0</v>
      </c>
      <c r="E2506" s="80">
        <v>45382</v>
      </c>
      <c r="H2506">
        <f>Profiling!$L$212</f>
        <v>0</v>
      </c>
      <c r="J2506">
        <v>0</v>
      </c>
      <c r="K2506" t="s">
        <v>2791</v>
      </c>
    </row>
    <row r="2507" spans="1:11" x14ac:dyDescent="0.2">
      <c r="A2507" t="s">
        <v>1149</v>
      </c>
      <c r="B2507" t="s">
        <v>541</v>
      </c>
      <c r="D2507">
        <v>0</v>
      </c>
      <c r="E2507" s="80">
        <v>45747</v>
      </c>
      <c r="H2507">
        <f>Profiling!$M$212</f>
        <v>0</v>
      </c>
      <c r="J2507">
        <v>0</v>
      </c>
      <c r="K2507" t="s">
        <v>2791</v>
      </c>
    </row>
    <row r="2508" spans="1:11" x14ac:dyDescent="0.2">
      <c r="A2508" t="s">
        <v>1149</v>
      </c>
      <c r="B2508" t="s">
        <v>541</v>
      </c>
      <c r="D2508">
        <v>0</v>
      </c>
      <c r="E2508" s="80">
        <v>46112</v>
      </c>
      <c r="H2508">
        <f>Profiling!$N$212</f>
        <v>0</v>
      </c>
      <c r="J2508">
        <v>0</v>
      </c>
      <c r="K2508" t="s">
        <v>2791</v>
      </c>
    </row>
    <row r="2509" spans="1:11" x14ac:dyDescent="0.2">
      <c r="A2509" t="s">
        <v>1149</v>
      </c>
      <c r="B2509" t="s">
        <v>541</v>
      </c>
      <c r="D2509">
        <v>0</v>
      </c>
      <c r="E2509" s="80">
        <v>46477</v>
      </c>
      <c r="H2509">
        <f>Profiling!$O$212</f>
        <v>0</v>
      </c>
      <c r="J2509">
        <v>0</v>
      </c>
      <c r="K2509" t="s">
        <v>2791</v>
      </c>
    </row>
    <row r="2510" spans="1:11" x14ac:dyDescent="0.2">
      <c r="A2510" t="s">
        <v>1149</v>
      </c>
      <c r="B2510" t="s">
        <v>541</v>
      </c>
      <c r="D2510">
        <v>0</v>
      </c>
      <c r="E2510" s="80">
        <v>46843</v>
      </c>
      <c r="H2510">
        <f>Profiling!$P$212</f>
        <v>0</v>
      </c>
      <c r="J2510">
        <v>0</v>
      </c>
      <c r="K2510" t="s">
        <v>2791</v>
      </c>
    </row>
    <row r="2511" spans="1:11" x14ac:dyDescent="0.2">
      <c r="A2511" t="s">
        <v>1149</v>
      </c>
      <c r="B2511" t="s">
        <v>541</v>
      </c>
      <c r="D2511">
        <v>0</v>
      </c>
      <c r="E2511" s="80">
        <v>47208</v>
      </c>
      <c r="H2511">
        <f>Profiling!$Q$212</f>
        <v>0</v>
      </c>
      <c r="J2511">
        <v>0</v>
      </c>
      <c r="K2511" t="s">
        <v>2791</v>
      </c>
    </row>
    <row r="2512" spans="1:11" x14ac:dyDescent="0.2">
      <c r="A2512" t="s">
        <v>1149</v>
      </c>
      <c r="B2512" t="s">
        <v>541</v>
      </c>
      <c r="D2512">
        <v>0</v>
      </c>
      <c r="E2512" s="80">
        <v>47573</v>
      </c>
      <c r="H2512">
        <f>Profiling!$R$212</f>
        <v>0</v>
      </c>
      <c r="J2512">
        <v>0</v>
      </c>
      <c r="K2512" t="s">
        <v>2791</v>
      </c>
    </row>
    <row r="2513" spans="1:11" x14ac:dyDescent="0.2">
      <c r="A2513" t="s">
        <v>1149</v>
      </c>
      <c r="B2513" t="s">
        <v>541</v>
      </c>
      <c r="D2513">
        <v>0</v>
      </c>
      <c r="E2513" s="80">
        <v>47938</v>
      </c>
      <c r="H2513">
        <f>Profiling!$S$212</f>
        <v>0</v>
      </c>
      <c r="J2513">
        <v>0</v>
      </c>
      <c r="K2513" t="s">
        <v>2791</v>
      </c>
    </row>
    <row r="2514" spans="1:11" x14ac:dyDescent="0.2">
      <c r="A2514" t="s">
        <v>1149</v>
      </c>
      <c r="B2514" t="s">
        <v>541</v>
      </c>
      <c r="D2514">
        <v>0</v>
      </c>
      <c r="E2514" s="80">
        <v>48304</v>
      </c>
      <c r="H2514">
        <f>Profiling!$T$212</f>
        <v>0</v>
      </c>
      <c r="J2514">
        <v>0</v>
      </c>
      <c r="K2514" t="s">
        <v>2791</v>
      </c>
    </row>
    <row r="2515" spans="1:11" x14ac:dyDescent="0.2">
      <c r="A2515" t="s">
        <v>1149</v>
      </c>
      <c r="B2515" t="s">
        <v>541</v>
      </c>
      <c r="D2515">
        <v>0</v>
      </c>
      <c r="E2515" s="80">
        <v>48669</v>
      </c>
      <c r="H2515">
        <f>Profiling!$U$212</f>
        <v>0</v>
      </c>
      <c r="J2515">
        <v>0</v>
      </c>
      <c r="K2515" t="s">
        <v>2791</v>
      </c>
    </row>
    <row r="2516" spans="1:11" x14ac:dyDescent="0.2">
      <c r="A2516" t="s">
        <v>1149</v>
      </c>
      <c r="B2516" t="s">
        <v>541</v>
      </c>
      <c r="D2516">
        <v>0</v>
      </c>
      <c r="E2516" s="80">
        <v>49034</v>
      </c>
      <c r="H2516">
        <f>Profiling!$V$212</f>
        <v>0</v>
      </c>
      <c r="J2516">
        <v>0</v>
      </c>
      <c r="K2516" t="s">
        <v>2791</v>
      </c>
    </row>
    <row r="2517" spans="1:11" x14ac:dyDescent="0.2">
      <c r="A2517" t="s">
        <v>1149</v>
      </c>
      <c r="B2517" t="s">
        <v>541</v>
      </c>
      <c r="D2517">
        <v>0</v>
      </c>
      <c r="E2517" s="80">
        <v>49399</v>
      </c>
      <c r="H2517">
        <f>Profiling!$W$212</f>
        <v>0</v>
      </c>
      <c r="J2517">
        <v>0</v>
      </c>
      <c r="K2517" t="s">
        <v>2791</v>
      </c>
    </row>
    <row r="2518" spans="1:11" x14ac:dyDescent="0.2">
      <c r="A2518" t="s">
        <v>1149</v>
      </c>
      <c r="B2518" t="s">
        <v>1089</v>
      </c>
      <c r="D2518">
        <v>0</v>
      </c>
      <c r="E2518" s="80">
        <v>44651</v>
      </c>
      <c r="H2518">
        <f>Profiling!$J$213</f>
        <v>0</v>
      </c>
      <c r="J2518">
        <v>0</v>
      </c>
      <c r="K2518" t="s">
        <v>2791</v>
      </c>
    </row>
    <row r="2519" spans="1:11" x14ac:dyDescent="0.2">
      <c r="A2519" t="s">
        <v>1149</v>
      </c>
      <c r="B2519" t="s">
        <v>1089</v>
      </c>
      <c r="D2519">
        <v>0</v>
      </c>
      <c r="E2519" s="80">
        <v>45016</v>
      </c>
      <c r="H2519">
        <f>Profiling!$K$213</f>
        <v>0</v>
      </c>
      <c r="J2519">
        <v>0</v>
      </c>
      <c r="K2519" t="s">
        <v>2791</v>
      </c>
    </row>
    <row r="2520" spans="1:11" x14ac:dyDescent="0.2">
      <c r="A2520" t="s">
        <v>1149</v>
      </c>
      <c r="B2520" t="s">
        <v>1089</v>
      </c>
      <c r="D2520">
        <v>0</v>
      </c>
      <c r="E2520" s="80">
        <v>45382</v>
      </c>
      <c r="H2520">
        <f>Profiling!$L$213</f>
        <v>0</v>
      </c>
      <c r="J2520">
        <v>0</v>
      </c>
      <c r="K2520" t="s">
        <v>2791</v>
      </c>
    </row>
    <row r="2521" spans="1:11" x14ac:dyDescent="0.2">
      <c r="A2521" t="s">
        <v>1149</v>
      </c>
      <c r="B2521" t="s">
        <v>1089</v>
      </c>
      <c r="D2521">
        <v>0</v>
      </c>
      <c r="E2521" s="80">
        <v>45747</v>
      </c>
      <c r="H2521">
        <f>Profiling!$M$213</f>
        <v>0</v>
      </c>
      <c r="J2521">
        <v>0</v>
      </c>
      <c r="K2521" t="s">
        <v>2791</v>
      </c>
    </row>
    <row r="2522" spans="1:11" x14ac:dyDescent="0.2">
      <c r="A2522" t="s">
        <v>1149</v>
      </c>
      <c r="B2522" t="s">
        <v>1089</v>
      </c>
      <c r="D2522">
        <v>0</v>
      </c>
      <c r="E2522" s="80">
        <v>46112</v>
      </c>
      <c r="H2522">
        <f>Profiling!$N$213</f>
        <v>0</v>
      </c>
      <c r="J2522">
        <v>0</v>
      </c>
      <c r="K2522" t="s">
        <v>2791</v>
      </c>
    </row>
    <row r="2523" spans="1:11" x14ac:dyDescent="0.2">
      <c r="A2523" t="s">
        <v>1149</v>
      </c>
      <c r="B2523" t="s">
        <v>1089</v>
      </c>
      <c r="D2523">
        <v>0</v>
      </c>
      <c r="E2523" s="80">
        <v>46477</v>
      </c>
      <c r="H2523">
        <f>Profiling!$O$213</f>
        <v>0</v>
      </c>
      <c r="J2523">
        <v>0</v>
      </c>
      <c r="K2523" t="s">
        <v>2791</v>
      </c>
    </row>
    <row r="2524" spans="1:11" x14ac:dyDescent="0.2">
      <c r="A2524" t="s">
        <v>1149</v>
      </c>
      <c r="B2524" t="s">
        <v>1089</v>
      </c>
      <c r="D2524">
        <v>0</v>
      </c>
      <c r="E2524" s="80">
        <v>46843</v>
      </c>
      <c r="H2524">
        <f>Profiling!$P$213</f>
        <v>0</v>
      </c>
      <c r="J2524">
        <v>0</v>
      </c>
      <c r="K2524" t="s">
        <v>2791</v>
      </c>
    </row>
    <row r="2525" spans="1:11" x14ac:dyDescent="0.2">
      <c r="A2525" t="s">
        <v>1149</v>
      </c>
      <c r="B2525" t="s">
        <v>1089</v>
      </c>
      <c r="D2525">
        <v>0</v>
      </c>
      <c r="E2525" s="80">
        <v>47208</v>
      </c>
      <c r="H2525">
        <f>Profiling!$Q$213</f>
        <v>0</v>
      </c>
      <c r="J2525">
        <v>0</v>
      </c>
      <c r="K2525" t="s">
        <v>2791</v>
      </c>
    </row>
    <row r="2526" spans="1:11" x14ac:dyDescent="0.2">
      <c r="A2526" t="s">
        <v>1149</v>
      </c>
      <c r="B2526" t="s">
        <v>1089</v>
      </c>
      <c r="D2526">
        <v>0</v>
      </c>
      <c r="E2526" s="80">
        <v>47573</v>
      </c>
      <c r="H2526">
        <f>Profiling!$R$213</f>
        <v>0</v>
      </c>
      <c r="J2526">
        <v>0</v>
      </c>
      <c r="K2526" t="s">
        <v>2791</v>
      </c>
    </row>
    <row r="2527" spans="1:11" x14ac:dyDescent="0.2">
      <c r="A2527" t="s">
        <v>1149</v>
      </c>
      <c r="B2527" t="s">
        <v>1089</v>
      </c>
      <c r="D2527">
        <v>0</v>
      </c>
      <c r="E2527" s="80">
        <v>47938</v>
      </c>
      <c r="H2527">
        <f>Profiling!$S$213</f>
        <v>0</v>
      </c>
      <c r="J2527">
        <v>0</v>
      </c>
      <c r="K2527" t="s">
        <v>2791</v>
      </c>
    </row>
    <row r="2528" spans="1:11" x14ac:dyDescent="0.2">
      <c r="A2528" t="s">
        <v>1149</v>
      </c>
      <c r="B2528" t="s">
        <v>1089</v>
      </c>
      <c r="D2528">
        <v>0</v>
      </c>
      <c r="E2528" s="80">
        <v>48304</v>
      </c>
      <c r="H2528">
        <f>Profiling!$T$213</f>
        <v>0</v>
      </c>
      <c r="J2528">
        <v>0</v>
      </c>
      <c r="K2528" t="s">
        <v>2791</v>
      </c>
    </row>
    <row r="2529" spans="1:11" x14ac:dyDescent="0.2">
      <c r="A2529" t="s">
        <v>1149</v>
      </c>
      <c r="B2529" t="s">
        <v>1089</v>
      </c>
      <c r="D2529">
        <v>0</v>
      </c>
      <c r="E2529" s="80">
        <v>48669</v>
      </c>
      <c r="H2529">
        <f>Profiling!$U$213</f>
        <v>0</v>
      </c>
      <c r="J2529">
        <v>0</v>
      </c>
      <c r="K2529" t="s">
        <v>2791</v>
      </c>
    </row>
    <row r="2530" spans="1:11" x14ac:dyDescent="0.2">
      <c r="A2530" t="s">
        <v>1149</v>
      </c>
      <c r="B2530" t="s">
        <v>1089</v>
      </c>
      <c r="D2530">
        <v>0</v>
      </c>
      <c r="E2530" s="80">
        <v>49034</v>
      </c>
      <c r="H2530">
        <f>Profiling!$V$213</f>
        <v>0</v>
      </c>
      <c r="J2530">
        <v>0</v>
      </c>
      <c r="K2530" t="s">
        <v>2791</v>
      </c>
    </row>
    <row r="2531" spans="1:11" x14ac:dyDescent="0.2">
      <c r="A2531" t="s">
        <v>1149</v>
      </c>
      <c r="B2531" t="s">
        <v>1089</v>
      </c>
      <c r="D2531">
        <v>0</v>
      </c>
      <c r="E2531" s="80">
        <v>49399</v>
      </c>
      <c r="H2531">
        <f>Profiling!$W$213</f>
        <v>0</v>
      </c>
      <c r="J2531">
        <v>0</v>
      </c>
      <c r="K2531" t="s">
        <v>2791</v>
      </c>
    </row>
    <row r="2532" spans="1:11" x14ac:dyDescent="0.2">
      <c r="A2532" t="s">
        <v>1149</v>
      </c>
      <c r="B2532" t="s">
        <v>1152</v>
      </c>
      <c r="D2532">
        <v>0</v>
      </c>
      <c r="E2532" s="80">
        <v>44651</v>
      </c>
      <c r="H2532">
        <f>Profiling!$J$214</f>
        <v>0</v>
      </c>
      <c r="J2532">
        <v>0</v>
      </c>
      <c r="K2532" t="s">
        <v>2791</v>
      </c>
    </row>
    <row r="2533" spans="1:11" x14ac:dyDescent="0.2">
      <c r="A2533" t="s">
        <v>1149</v>
      </c>
      <c r="B2533" t="s">
        <v>1152</v>
      </c>
      <c r="D2533">
        <v>0</v>
      </c>
      <c r="E2533" s="80">
        <v>45016</v>
      </c>
      <c r="H2533">
        <f>Profiling!$K$214</f>
        <v>0</v>
      </c>
      <c r="J2533">
        <v>0</v>
      </c>
      <c r="K2533" t="s">
        <v>2791</v>
      </c>
    </row>
    <row r="2534" spans="1:11" x14ac:dyDescent="0.2">
      <c r="A2534" t="s">
        <v>1149</v>
      </c>
      <c r="B2534" t="s">
        <v>1152</v>
      </c>
      <c r="D2534">
        <v>0</v>
      </c>
      <c r="E2534" s="80">
        <v>45382</v>
      </c>
      <c r="H2534">
        <f>Profiling!$L$214</f>
        <v>0</v>
      </c>
      <c r="J2534">
        <v>0</v>
      </c>
      <c r="K2534" t="s">
        <v>2791</v>
      </c>
    </row>
    <row r="2535" spans="1:11" x14ac:dyDescent="0.2">
      <c r="A2535" t="s">
        <v>1149</v>
      </c>
      <c r="B2535" t="s">
        <v>1152</v>
      </c>
      <c r="D2535">
        <v>0</v>
      </c>
      <c r="E2535" s="80">
        <v>45747</v>
      </c>
      <c r="H2535">
        <f>Profiling!$M$214</f>
        <v>0</v>
      </c>
      <c r="J2535">
        <v>0</v>
      </c>
      <c r="K2535" t="s">
        <v>2791</v>
      </c>
    </row>
    <row r="2536" spans="1:11" x14ac:dyDescent="0.2">
      <c r="A2536" t="s">
        <v>1149</v>
      </c>
      <c r="B2536" t="s">
        <v>1152</v>
      </c>
      <c r="D2536">
        <v>0</v>
      </c>
      <c r="E2536" s="80">
        <v>46112</v>
      </c>
      <c r="H2536">
        <f>Profiling!$N$214</f>
        <v>0</v>
      </c>
      <c r="J2536">
        <v>0</v>
      </c>
      <c r="K2536" t="s">
        <v>2791</v>
      </c>
    </row>
    <row r="2537" spans="1:11" x14ac:dyDescent="0.2">
      <c r="A2537" t="s">
        <v>1149</v>
      </c>
      <c r="B2537" t="s">
        <v>1152</v>
      </c>
      <c r="D2537">
        <v>0</v>
      </c>
      <c r="E2537" s="80">
        <v>46477</v>
      </c>
      <c r="H2537">
        <f>Profiling!$O$214</f>
        <v>0</v>
      </c>
      <c r="J2537">
        <v>0</v>
      </c>
      <c r="K2537" t="s">
        <v>2791</v>
      </c>
    </row>
    <row r="2538" spans="1:11" x14ac:dyDescent="0.2">
      <c r="A2538" t="s">
        <v>1149</v>
      </c>
      <c r="B2538" t="s">
        <v>1152</v>
      </c>
      <c r="D2538">
        <v>0</v>
      </c>
      <c r="E2538" s="80">
        <v>46843</v>
      </c>
      <c r="H2538">
        <f>Profiling!$P$214</f>
        <v>0</v>
      </c>
      <c r="J2538">
        <v>0</v>
      </c>
      <c r="K2538" t="s">
        <v>2791</v>
      </c>
    </row>
    <row r="2539" spans="1:11" x14ac:dyDescent="0.2">
      <c r="A2539" t="s">
        <v>1149</v>
      </c>
      <c r="B2539" t="s">
        <v>1152</v>
      </c>
      <c r="D2539">
        <v>0</v>
      </c>
      <c r="E2539" s="80">
        <v>47208</v>
      </c>
      <c r="H2539">
        <f>Profiling!$Q$214</f>
        <v>0</v>
      </c>
      <c r="J2539">
        <v>0</v>
      </c>
      <c r="K2539" t="s">
        <v>2791</v>
      </c>
    </row>
    <row r="2540" spans="1:11" x14ac:dyDescent="0.2">
      <c r="A2540" t="s">
        <v>1149</v>
      </c>
      <c r="B2540" t="s">
        <v>1152</v>
      </c>
      <c r="D2540">
        <v>0</v>
      </c>
      <c r="E2540" s="80">
        <v>47573</v>
      </c>
      <c r="H2540">
        <f>Profiling!$R$214</f>
        <v>0</v>
      </c>
      <c r="J2540">
        <v>0</v>
      </c>
      <c r="K2540" t="s">
        <v>2791</v>
      </c>
    </row>
    <row r="2541" spans="1:11" x14ac:dyDescent="0.2">
      <c r="A2541" t="s">
        <v>1149</v>
      </c>
      <c r="B2541" t="s">
        <v>1152</v>
      </c>
      <c r="D2541">
        <v>0</v>
      </c>
      <c r="E2541" s="80">
        <v>47938</v>
      </c>
      <c r="H2541">
        <f>Profiling!$S$214</f>
        <v>0</v>
      </c>
      <c r="J2541">
        <v>0</v>
      </c>
      <c r="K2541" t="s">
        <v>2791</v>
      </c>
    </row>
    <row r="2542" spans="1:11" x14ac:dyDescent="0.2">
      <c r="A2542" t="s">
        <v>1149</v>
      </c>
      <c r="B2542" t="s">
        <v>1152</v>
      </c>
      <c r="D2542">
        <v>0</v>
      </c>
      <c r="E2542" s="80">
        <v>48304</v>
      </c>
      <c r="H2542">
        <f>Profiling!$T$214</f>
        <v>0</v>
      </c>
      <c r="J2542">
        <v>0</v>
      </c>
      <c r="K2542" t="s">
        <v>2791</v>
      </c>
    </row>
    <row r="2543" spans="1:11" x14ac:dyDescent="0.2">
      <c r="A2543" t="s">
        <v>1149</v>
      </c>
      <c r="B2543" t="s">
        <v>1152</v>
      </c>
      <c r="D2543">
        <v>0</v>
      </c>
      <c r="E2543" s="80">
        <v>48669</v>
      </c>
      <c r="H2543">
        <f>Profiling!$U$214</f>
        <v>0</v>
      </c>
      <c r="J2543">
        <v>0</v>
      </c>
      <c r="K2543" t="s">
        <v>2791</v>
      </c>
    </row>
    <row r="2544" spans="1:11" x14ac:dyDescent="0.2">
      <c r="A2544" t="s">
        <v>1149</v>
      </c>
      <c r="B2544" t="s">
        <v>1152</v>
      </c>
      <c r="D2544">
        <v>0</v>
      </c>
      <c r="E2544" s="80">
        <v>49034</v>
      </c>
      <c r="H2544">
        <f>Profiling!$V$214</f>
        <v>0</v>
      </c>
      <c r="J2544">
        <v>0</v>
      </c>
      <c r="K2544" t="s">
        <v>2791</v>
      </c>
    </row>
    <row r="2545" spans="1:11" x14ac:dyDescent="0.2">
      <c r="A2545" t="s">
        <v>1149</v>
      </c>
      <c r="B2545" t="s">
        <v>1152</v>
      </c>
      <c r="D2545">
        <v>0</v>
      </c>
      <c r="E2545" s="80">
        <v>49399</v>
      </c>
      <c r="H2545">
        <f>Profiling!$W$214</f>
        <v>0</v>
      </c>
      <c r="J2545">
        <v>0</v>
      </c>
      <c r="K2545" t="s">
        <v>2791</v>
      </c>
    </row>
    <row r="2546" spans="1:11" x14ac:dyDescent="0.2">
      <c r="A2546" t="s">
        <v>1149</v>
      </c>
      <c r="B2546" t="s">
        <v>2124</v>
      </c>
      <c r="D2546">
        <v>0</v>
      </c>
      <c r="E2546" s="80">
        <v>44651</v>
      </c>
      <c r="H2546">
        <f>Profiling!$J$215</f>
        <v>0</v>
      </c>
      <c r="J2546">
        <v>0</v>
      </c>
      <c r="K2546" t="s">
        <v>2791</v>
      </c>
    </row>
    <row r="2547" spans="1:11" x14ac:dyDescent="0.2">
      <c r="A2547" t="s">
        <v>1149</v>
      </c>
      <c r="B2547" t="s">
        <v>2124</v>
      </c>
      <c r="D2547">
        <v>0</v>
      </c>
      <c r="E2547" s="80">
        <v>45016</v>
      </c>
      <c r="H2547">
        <f>Profiling!$K$215</f>
        <v>0</v>
      </c>
      <c r="J2547">
        <v>0</v>
      </c>
      <c r="K2547" t="s">
        <v>2791</v>
      </c>
    </row>
    <row r="2548" spans="1:11" x14ac:dyDescent="0.2">
      <c r="A2548" t="s">
        <v>1149</v>
      </c>
      <c r="B2548" t="s">
        <v>2124</v>
      </c>
      <c r="D2548">
        <v>0</v>
      </c>
      <c r="E2548" s="80">
        <v>45382</v>
      </c>
      <c r="H2548">
        <f>Profiling!$L$215</f>
        <v>0</v>
      </c>
      <c r="J2548">
        <v>0</v>
      </c>
      <c r="K2548" t="s">
        <v>2791</v>
      </c>
    </row>
    <row r="2549" spans="1:11" x14ac:dyDescent="0.2">
      <c r="A2549" t="s">
        <v>1149</v>
      </c>
      <c r="B2549" t="s">
        <v>2124</v>
      </c>
      <c r="D2549">
        <v>0</v>
      </c>
      <c r="E2549" s="80">
        <v>45747</v>
      </c>
      <c r="H2549">
        <f>Profiling!$M$215</f>
        <v>0</v>
      </c>
      <c r="J2549">
        <v>0</v>
      </c>
      <c r="K2549" t="s">
        <v>2791</v>
      </c>
    </row>
    <row r="2550" spans="1:11" x14ac:dyDescent="0.2">
      <c r="A2550" t="s">
        <v>1149</v>
      </c>
      <c r="B2550" t="s">
        <v>2124</v>
      </c>
      <c r="D2550">
        <v>0</v>
      </c>
      <c r="E2550" s="80">
        <v>46112</v>
      </c>
      <c r="H2550">
        <f>Profiling!$N$215</f>
        <v>0</v>
      </c>
      <c r="J2550">
        <v>0</v>
      </c>
      <c r="K2550" t="s">
        <v>2791</v>
      </c>
    </row>
    <row r="2551" spans="1:11" x14ac:dyDescent="0.2">
      <c r="A2551" t="s">
        <v>1149</v>
      </c>
      <c r="B2551" t="s">
        <v>2124</v>
      </c>
      <c r="D2551">
        <v>0</v>
      </c>
      <c r="E2551" s="80">
        <v>46477</v>
      </c>
      <c r="H2551">
        <f>Profiling!$O$215</f>
        <v>0</v>
      </c>
      <c r="J2551">
        <v>0</v>
      </c>
      <c r="K2551" t="s">
        <v>2791</v>
      </c>
    </row>
    <row r="2552" spans="1:11" x14ac:dyDescent="0.2">
      <c r="A2552" t="s">
        <v>1149</v>
      </c>
      <c r="B2552" t="s">
        <v>2124</v>
      </c>
      <c r="D2552">
        <v>0</v>
      </c>
      <c r="E2552" s="80">
        <v>46843</v>
      </c>
      <c r="H2552">
        <f>Profiling!$P$215</f>
        <v>0</v>
      </c>
      <c r="J2552">
        <v>0</v>
      </c>
      <c r="K2552" t="s">
        <v>2791</v>
      </c>
    </row>
    <row r="2553" spans="1:11" x14ac:dyDescent="0.2">
      <c r="A2553" t="s">
        <v>1149</v>
      </c>
      <c r="B2553" t="s">
        <v>2124</v>
      </c>
      <c r="D2553">
        <v>0</v>
      </c>
      <c r="E2553" s="80">
        <v>47208</v>
      </c>
      <c r="H2553">
        <f>Profiling!$Q$215</f>
        <v>0</v>
      </c>
      <c r="J2553">
        <v>0</v>
      </c>
      <c r="K2553" t="s">
        <v>2791</v>
      </c>
    </row>
    <row r="2554" spans="1:11" x14ac:dyDescent="0.2">
      <c r="A2554" t="s">
        <v>1149</v>
      </c>
      <c r="B2554" t="s">
        <v>2124</v>
      </c>
      <c r="D2554">
        <v>0</v>
      </c>
      <c r="E2554" s="80">
        <v>47573</v>
      </c>
      <c r="H2554">
        <f>Profiling!$R$215</f>
        <v>0</v>
      </c>
      <c r="J2554">
        <v>0</v>
      </c>
      <c r="K2554" t="s">
        <v>2791</v>
      </c>
    </row>
    <row r="2555" spans="1:11" x14ac:dyDescent="0.2">
      <c r="A2555" t="s">
        <v>1149</v>
      </c>
      <c r="B2555" t="s">
        <v>2124</v>
      </c>
      <c r="D2555">
        <v>0</v>
      </c>
      <c r="E2555" s="80">
        <v>47938</v>
      </c>
      <c r="H2555">
        <f>Profiling!$S$215</f>
        <v>0</v>
      </c>
      <c r="J2555">
        <v>0</v>
      </c>
      <c r="K2555" t="s">
        <v>2791</v>
      </c>
    </row>
    <row r="2556" spans="1:11" x14ac:dyDescent="0.2">
      <c r="A2556" t="s">
        <v>1149</v>
      </c>
      <c r="B2556" t="s">
        <v>2124</v>
      </c>
      <c r="D2556">
        <v>0</v>
      </c>
      <c r="E2556" s="80">
        <v>48304</v>
      </c>
      <c r="H2556">
        <f>Profiling!$T$215</f>
        <v>0</v>
      </c>
      <c r="J2556">
        <v>0</v>
      </c>
      <c r="K2556" t="s">
        <v>2791</v>
      </c>
    </row>
    <row r="2557" spans="1:11" x14ac:dyDescent="0.2">
      <c r="A2557" t="s">
        <v>1149</v>
      </c>
      <c r="B2557" t="s">
        <v>2124</v>
      </c>
      <c r="D2557">
        <v>0</v>
      </c>
      <c r="E2557" s="80">
        <v>48669</v>
      </c>
      <c r="H2557">
        <f>Profiling!$U$215</f>
        <v>0</v>
      </c>
      <c r="J2557">
        <v>0</v>
      </c>
      <c r="K2557" t="s">
        <v>2791</v>
      </c>
    </row>
    <row r="2558" spans="1:11" x14ac:dyDescent="0.2">
      <c r="A2558" t="s">
        <v>1149</v>
      </c>
      <c r="B2558" t="s">
        <v>2124</v>
      </c>
      <c r="D2558">
        <v>0</v>
      </c>
      <c r="E2558" s="80">
        <v>49034</v>
      </c>
      <c r="H2558">
        <f>Profiling!$V$215</f>
        <v>0</v>
      </c>
      <c r="J2558">
        <v>0</v>
      </c>
      <c r="K2558" t="s">
        <v>2791</v>
      </c>
    </row>
    <row r="2559" spans="1:11" x14ac:dyDescent="0.2">
      <c r="A2559" t="s">
        <v>1149</v>
      </c>
      <c r="B2559" t="s">
        <v>2124</v>
      </c>
      <c r="D2559">
        <v>0</v>
      </c>
      <c r="E2559" s="80">
        <v>49399</v>
      </c>
      <c r="H2559">
        <f>Profiling!$W$215</f>
        <v>0</v>
      </c>
      <c r="J2559">
        <v>0</v>
      </c>
      <c r="K2559" t="s">
        <v>2791</v>
      </c>
    </row>
    <row r="2560" spans="1:11" x14ac:dyDescent="0.2">
      <c r="A2560" t="s">
        <v>1149</v>
      </c>
      <c r="B2560" t="s">
        <v>364</v>
      </c>
      <c r="D2560">
        <v>0</v>
      </c>
      <c r="E2560" s="80">
        <v>44651</v>
      </c>
      <c r="H2560">
        <f>Profiling!$J$216</f>
        <v>0</v>
      </c>
      <c r="J2560">
        <v>0</v>
      </c>
      <c r="K2560" t="s">
        <v>2791</v>
      </c>
    </row>
    <row r="2561" spans="1:11" x14ac:dyDescent="0.2">
      <c r="A2561" t="s">
        <v>1149</v>
      </c>
      <c r="B2561" t="s">
        <v>364</v>
      </c>
      <c r="D2561">
        <v>0</v>
      </c>
      <c r="E2561" s="80">
        <v>45016</v>
      </c>
      <c r="H2561">
        <f>Profiling!$K$216</f>
        <v>0</v>
      </c>
      <c r="J2561">
        <v>0</v>
      </c>
      <c r="K2561" t="s">
        <v>2791</v>
      </c>
    </row>
    <row r="2562" spans="1:11" x14ac:dyDescent="0.2">
      <c r="A2562" t="s">
        <v>1149</v>
      </c>
      <c r="B2562" t="s">
        <v>364</v>
      </c>
      <c r="D2562">
        <v>0</v>
      </c>
      <c r="E2562" s="80">
        <v>45382</v>
      </c>
      <c r="H2562">
        <f>Profiling!$L$216</f>
        <v>0</v>
      </c>
      <c r="J2562">
        <v>0</v>
      </c>
      <c r="K2562" t="s">
        <v>2791</v>
      </c>
    </row>
    <row r="2563" spans="1:11" x14ac:dyDescent="0.2">
      <c r="A2563" t="s">
        <v>1149</v>
      </c>
      <c r="B2563" t="s">
        <v>364</v>
      </c>
      <c r="D2563">
        <v>0</v>
      </c>
      <c r="E2563" s="80">
        <v>45747</v>
      </c>
      <c r="H2563">
        <f>Profiling!$M$216</f>
        <v>0</v>
      </c>
      <c r="J2563">
        <v>0</v>
      </c>
      <c r="K2563" t="s">
        <v>2791</v>
      </c>
    </row>
    <row r="2564" spans="1:11" x14ac:dyDescent="0.2">
      <c r="A2564" t="s">
        <v>1149</v>
      </c>
      <c r="B2564" t="s">
        <v>364</v>
      </c>
      <c r="D2564">
        <v>0</v>
      </c>
      <c r="E2564" s="80">
        <v>46112</v>
      </c>
      <c r="H2564">
        <f>Profiling!$N$216</f>
        <v>0</v>
      </c>
      <c r="J2564">
        <v>0</v>
      </c>
      <c r="K2564" t="s">
        <v>2791</v>
      </c>
    </row>
    <row r="2565" spans="1:11" x14ac:dyDescent="0.2">
      <c r="A2565" t="s">
        <v>1149</v>
      </c>
      <c r="B2565" t="s">
        <v>364</v>
      </c>
      <c r="D2565">
        <v>0</v>
      </c>
      <c r="E2565" s="80">
        <v>46477</v>
      </c>
      <c r="H2565">
        <f>Profiling!$O$216</f>
        <v>0</v>
      </c>
      <c r="J2565">
        <v>0</v>
      </c>
      <c r="K2565" t="s">
        <v>2791</v>
      </c>
    </row>
    <row r="2566" spans="1:11" x14ac:dyDescent="0.2">
      <c r="A2566" t="s">
        <v>1149</v>
      </c>
      <c r="B2566" t="s">
        <v>364</v>
      </c>
      <c r="D2566">
        <v>0</v>
      </c>
      <c r="E2566" s="80">
        <v>46843</v>
      </c>
      <c r="H2566">
        <f>Profiling!$P$216</f>
        <v>0</v>
      </c>
      <c r="J2566">
        <v>0</v>
      </c>
      <c r="K2566" t="s">
        <v>2791</v>
      </c>
    </row>
    <row r="2567" spans="1:11" x14ac:dyDescent="0.2">
      <c r="A2567" t="s">
        <v>1149</v>
      </c>
      <c r="B2567" t="s">
        <v>364</v>
      </c>
      <c r="D2567">
        <v>0</v>
      </c>
      <c r="E2567" s="80">
        <v>47208</v>
      </c>
      <c r="H2567">
        <f>Profiling!$Q$216</f>
        <v>0</v>
      </c>
      <c r="J2567">
        <v>0</v>
      </c>
      <c r="K2567" t="s">
        <v>2791</v>
      </c>
    </row>
    <row r="2568" spans="1:11" x14ac:dyDescent="0.2">
      <c r="A2568" t="s">
        <v>1149</v>
      </c>
      <c r="B2568" t="s">
        <v>364</v>
      </c>
      <c r="D2568">
        <v>0</v>
      </c>
      <c r="E2568" s="80">
        <v>47573</v>
      </c>
      <c r="H2568">
        <f>Profiling!$R$216</f>
        <v>0</v>
      </c>
      <c r="J2568">
        <v>0</v>
      </c>
      <c r="K2568" t="s">
        <v>2791</v>
      </c>
    </row>
    <row r="2569" spans="1:11" x14ac:dyDescent="0.2">
      <c r="A2569" t="s">
        <v>1149</v>
      </c>
      <c r="B2569" t="s">
        <v>364</v>
      </c>
      <c r="D2569">
        <v>0</v>
      </c>
      <c r="E2569" s="80">
        <v>47938</v>
      </c>
      <c r="H2569">
        <f>Profiling!$S$216</f>
        <v>0</v>
      </c>
      <c r="J2569">
        <v>0</v>
      </c>
      <c r="K2569" t="s">
        <v>2791</v>
      </c>
    </row>
    <row r="2570" spans="1:11" x14ac:dyDescent="0.2">
      <c r="A2570" t="s">
        <v>1149</v>
      </c>
      <c r="B2570" t="s">
        <v>364</v>
      </c>
      <c r="D2570">
        <v>0</v>
      </c>
      <c r="E2570" s="80">
        <v>48304</v>
      </c>
      <c r="H2570">
        <f>Profiling!$T$216</f>
        <v>0</v>
      </c>
      <c r="J2570">
        <v>0</v>
      </c>
      <c r="K2570" t="s">
        <v>2791</v>
      </c>
    </row>
    <row r="2571" spans="1:11" x14ac:dyDescent="0.2">
      <c r="A2571" t="s">
        <v>1149</v>
      </c>
      <c r="B2571" t="s">
        <v>364</v>
      </c>
      <c r="D2571">
        <v>0</v>
      </c>
      <c r="E2571" s="80">
        <v>48669</v>
      </c>
      <c r="H2571">
        <f>Profiling!$U$216</f>
        <v>0</v>
      </c>
      <c r="J2571">
        <v>0</v>
      </c>
      <c r="K2571" t="s">
        <v>2791</v>
      </c>
    </row>
    <row r="2572" spans="1:11" x14ac:dyDescent="0.2">
      <c r="A2572" t="s">
        <v>1149</v>
      </c>
      <c r="B2572" t="s">
        <v>364</v>
      </c>
      <c r="D2572">
        <v>0</v>
      </c>
      <c r="E2572" s="80">
        <v>49034</v>
      </c>
      <c r="H2572">
        <f>Profiling!$V$216</f>
        <v>0</v>
      </c>
      <c r="J2572">
        <v>0</v>
      </c>
      <c r="K2572" t="s">
        <v>2791</v>
      </c>
    </row>
    <row r="2573" spans="1:11" x14ac:dyDescent="0.2">
      <c r="A2573" t="s">
        <v>1149</v>
      </c>
      <c r="B2573" t="s">
        <v>364</v>
      </c>
      <c r="D2573">
        <v>0</v>
      </c>
      <c r="E2573" s="80">
        <v>49399</v>
      </c>
      <c r="H2573">
        <f>Profiling!$W$216</f>
        <v>0</v>
      </c>
      <c r="J2573">
        <v>0</v>
      </c>
      <c r="K2573" t="s">
        <v>2791</v>
      </c>
    </row>
    <row r="2574" spans="1:11" x14ac:dyDescent="0.2">
      <c r="A2574" t="s">
        <v>1149</v>
      </c>
      <c r="B2574" t="s">
        <v>365</v>
      </c>
      <c r="D2574">
        <v>0</v>
      </c>
      <c r="E2574" s="80">
        <v>44651</v>
      </c>
      <c r="H2574">
        <f>Profiling!$J$217</f>
        <v>0</v>
      </c>
      <c r="J2574">
        <v>0</v>
      </c>
      <c r="K2574" t="s">
        <v>2791</v>
      </c>
    </row>
    <row r="2575" spans="1:11" x14ac:dyDescent="0.2">
      <c r="A2575" t="s">
        <v>1149</v>
      </c>
      <c r="B2575" t="s">
        <v>365</v>
      </c>
      <c r="D2575">
        <v>0</v>
      </c>
      <c r="E2575" s="80">
        <v>45016</v>
      </c>
      <c r="H2575">
        <f>Profiling!$K$217</f>
        <v>0</v>
      </c>
      <c r="J2575">
        <v>0</v>
      </c>
      <c r="K2575" t="s">
        <v>2791</v>
      </c>
    </row>
    <row r="2576" spans="1:11" x14ac:dyDescent="0.2">
      <c r="A2576" t="s">
        <v>1149</v>
      </c>
      <c r="B2576" t="s">
        <v>365</v>
      </c>
      <c r="D2576">
        <v>0</v>
      </c>
      <c r="E2576" s="80">
        <v>45382</v>
      </c>
      <c r="H2576">
        <f>Profiling!$L$217</f>
        <v>0</v>
      </c>
      <c r="J2576">
        <v>0</v>
      </c>
      <c r="K2576" t="s">
        <v>2791</v>
      </c>
    </row>
    <row r="2577" spans="1:11" x14ac:dyDescent="0.2">
      <c r="A2577" t="s">
        <v>1149</v>
      </c>
      <c r="B2577" t="s">
        <v>365</v>
      </c>
      <c r="D2577">
        <v>0</v>
      </c>
      <c r="E2577" s="80">
        <v>45747</v>
      </c>
      <c r="H2577">
        <f>Profiling!$M$217</f>
        <v>0</v>
      </c>
      <c r="J2577">
        <v>0</v>
      </c>
      <c r="K2577" t="s">
        <v>2791</v>
      </c>
    </row>
    <row r="2578" spans="1:11" x14ac:dyDescent="0.2">
      <c r="A2578" t="s">
        <v>1149</v>
      </c>
      <c r="B2578" t="s">
        <v>365</v>
      </c>
      <c r="D2578">
        <v>0</v>
      </c>
      <c r="E2578" s="80">
        <v>46112</v>
      </c>
      <c r="H2578">
        <f>Profiling!$N$217</f>
        <v>0</v>
      </c>
      <c r="J2578">
        <v>0</v>
      </c>
      <c r="K2578" t="s">
        <v>2791</v>
      </c>
    </row>
    <row r="2579" spans="1:11" x14ac:dyDescent="0.2">
      <c r="A2579" t="s">
        <v>1149</v>
      </c>
      <c r="B2579" t="s">
        <v>365</v>
      </c>
      <c r="D2579">
        <v>0</v>
      </c>
      <c r="E2579" s="80">
        <v>46477</v>
      </c>
      <c r="H2579">
        <f>Profiling!$O$217</f>
        <v>0</v>
      </c>
      <c r="J2579">
        <v>0</v>
      </c>
      <c r="K2579" t="s">
        <v>2791</v>
      </c>
    </row>
    <row r="2580" spans="1:11" x14ac:dyDescent="0.2">
      <c r="A2580" t="s">
        <v>1149</v>
      </c>
      <c r="B2580" t="s">
        <v>365</v>
      </c>
      <c r="D2580">
        <v>0</v>
      </c>
      <c r="E2580" s="80">
        <v>46843</v>
      </c>
      <c r="H2580">
        <f>Profiling!$P$217</f>
        <v>0</v>
      </c>
      <c r="J2580">
        <v>0</v>
      </c>
      <c r="K2580" t="s">
        <v>2791</v>
      </c>
    </row>
    <row r="2581" spans="1:11" x14ac:dyDescent="0.2">
      <c r="A2581" t="s">
        <v>1149</v>
      </c>
      <c r="B2581" t="s">
        <v>365</v>
      </c>
      <c r="D2581">
        <v>0</v>
      </c>
      <c r="E2581" s="80">
        <v>47208</v>
      </c>
      <c r="H2581">
        <f>Profiling!$Q$217</f>
        <v>0</v>
      </c>
      <c r="J2581">
        <v>0</v>
      </c>
      <c r="K2581" t="s">
        <v>2791</v>
      </c>
    </row>
    <row r="2582" spans="1:11" x14ac:dyDescent="0.2">
      <c r="A2582" t="s">
        <v>1149</v>
      </c>
      <c r="B2582" t="s">
        <v>365</v>
      </c>
      <c r="D2582">
        <v>0</v>
      </c>
      <c r="E2582" s="80">
        <v>47573</v>
      </c>
      <c r="H2582">
        <f>Profiling!$R$217</f>
        <v>0</v>
      </c>
      <c r="J2582">
        <v>0</v>
      </c>
      <c r="K2582" t="s">
        <v>2791</v>
      </c>
    </row>
    <row r="2583" spans="1:11" x14ac:dyDescent="0.2">
      <c r="A2583" t="s">
        <v>1149</v>
      </c>
      <c r="B2583" t="s">
        <v>365</v>
      </c>
      <c r="D2583">
        <v>0</v>
      </c>
      <c r="E2583" s="80">
        <v>47938</v>
      </c>
      <c r="H2583">
        <f>Profiling!$S$217</f>
        <v>0</v>
      </c>
      <c r="J2583">
        <v>0</v>
      </c>
      <c r="K2583" t="s">
        <v>2791</v>
      </c>
    </row>
    <row r="2584" spans="1:11" x14ac:dyDescent="0.2">
      <c r="A2584" t="s">
        <v>1149</v>
      </c>
      <c r="B2584" t="s">
        <v>365</v>
      </c>
      <c r="D2584">
        <v>0</v>
      </c>
      <c r="E2584" s="80">
        <v>48304</v>
      </c>
      <c r="H2584">
        <f>Profiling!$T$217</f>
        <v>0</v>
      </c>
      <c r="J2584">
        <v>0</v>
      </c>
      <c r="K2584" t="s">
        <v>2791</v>
      </c>
    </row>
    <row r="2585" spans="1:11" x14ac:dyDescent="0.2">
      <c r="A2585" t="s">
        <v>1149</v>
      </c>
      <c r="B2585" t="s">
        <v>365</v>
      </c>
      <c r="D2585">
        <v>0</v>
      </c>
      <c r="E2585" s="80">
        <v>48669</v>
      </c>
      <c r="H2585">
        <f>Profiling!$U$217</f>
        <v>0</v>
      </c>
      <c r="J2585">
        <v>0</v>
      </c>
      <c r="K2585" t="s">
        <v>2791</v>
      </c>
    </row>
    <row r="2586" spans="1:11" x14ac:dyDescent="0.2">
      <c r="A2586" t="s">
        <v>1149</v>
      </c>
      <c r="B2586" t="s">
        <v>365</v>
      </c>
      <c r="D2586">
        <v>0</v>
      </c>
      <c r="E2586" s="80">
        <v>49034</v>
      </c>
      <c r="H2586">
        <f>Profiling!$V$217</f>
        <v>0</v>
      </c>
      <c r="J2586">
        <v>0</v>
      </c>
      <c r="K2586" t="s">
        <v>2791</v>
      </c>
    </row>
    <row r="2587" spans="1:11" x14ac:dyDescent="0.2">
      <c r="A2587" t="s">
        <v>1149</v>
      </c>
      <c r="B2587" t="s">
        <v>365</v>
      </c>
      <c r="D2587">
        <v>0</v>
      </c>
      <c r="E2587" s="80">
        <v>49399</v>
      </c>
      <c r="H2587">
        <f>Profiling!$W$217</f>
        <v>0</v>
      </c>
      <c r="J2587">
        <v>0</v>
      </c>
      <c r="K2587" t="s">
        <v>2791</v>
      </c>
    </row>
    <row r="2588" spans="1:11" x14ac:dyDescent="0.2">
      <c r="A2588" t="s">
        <v>2300</v>
      </c>
      <c r="D2588">
        <v>0</v>
      </c>
      <c r="E2588" s="80">
        <v>44651</v>
      </c>
      <c r="H2588">
        <f>Profiling!$J$231</f>
        <v>0</v>
      </c>
      <c r="J2588">
        <v>0</v>
      </c>
      <c r="K2588" t="s">
        <v>2036</v>
      </c>
    </row>
    <row r="2589" spans="1:11" x14ac:dyDescent="0.2">
      <c r="A2589" t="s">
        <v>2300</v>
      </c>
      <c r="D2589">
        <v>0</v>
      </c>
      <c r="E2589" s="80">
        <v>45016</v>
      </c>
      <c r="H2589">
        <f>Profiling!$K$231</f>
        <v>0</v>
      </c>
      <c r="J2589">
        <v>0</v>
      </c>
      <c r="K2589" t="s">
        <v>2036</v>
      </c>
    </row>
    <row r="2590" spans="1:11" x14ac:dyDescent="0.2">
      <c r="A2590" t="s">
        <v>2300</v>
      </c>
      <c r="D2590">
        <v>0</v>
      </c>
      <c r="E2590" s="80">
        <v>45382</v>
      </c>
      <c r="H2590">
        <f>Profiling!$L$231</f>
        <v>0</v>
      </c>
      <c r="J2590">
        <v>0</v>
      </c>
      <c r="K2590" t="s">
        <v>2036</v>
      </c>
    </row>
    <row r="2591" spans="1:11" x14ac:dyDescent="0.2">
      <c r="A2591" t="s">
        <v>2300</v>
      </c>
      <c r="D2591">
        <v>0</v>
      </c>
      <c r="E2591" s="80">
        <v>45747</v>
      </c>
      <c r="H2591">
        <f>Profiling!$M$231</f>
        <v>0</v>
      </c>
      <c r="J2591">
        <v>0</v>
      </c>
      <c r="K2591" t="s">
        <v>2036</v>
      </c>
    </row>
    <row r="2592" spans="1:11" x14ac:dyDescent="0.2">
      <c r="A2592" t="s">
        <v>2300</v>
      </c>
      <c r="D2592">
        <v>0</v>
      </c>
      <c r="E2592" s="80">
        <v>46112</v>
      </c>
      <c r="H2592">
        <f>Profiling!$N$231</f>
        <v>0</v>
      </c>
      <c r="J2592">
        <v>0</v>
      </c>
      <c r="K2592" t="s">
        <v>2036</v>
      </c>
    </row>
    <row r="2593" spans="1:11" x14ac:dyDescent="0.2">
      <c r="A2593" t="s">
        <v>2300</v>
      </c>
      <c r="D2593">
        <v>0</v>
      </c>
      <c r="E2593" s="80">
        <v>46477</v>
      </c>
      <c r="H2593">
        <f>Profiling!$O$231</f>
        <v>0</v>
      </c>
      <c r="J2593">
        <v>0</v>
      </c>
      <c r="K2593" t="s">
        <v>2036</v>
      </c>
    </row>
    <row r="2594" spans="1:11" x14ac:dyDescent="0.2">
      <c r="A2594" t="s">
        <v>2300</v>
      </c>
      <c r="D2594">
        <v>0</v>
      </c>
      <c r="E2594" s="80">
        <v>46843</v>
      </c>
      <c r="H2594">
        <f>Profiling!$P$231</f>
        <v>0</v>
      </c>
      <c r="J2594">
        <v>0</v>
      </c>
      <c r="K2594" t="s">
        <v>2036</v>
      </c>
    </row>
    <row r="2595" spans="1:11" x14ac:dyDescent="0.2">
      <c r="A2595" t="s">
        <v>2300</v>
      </c>
      <c r="D2595">
        <v>0</v>
      </c>
      <c r="E2595" s="80">
        <v>47208</v>
      </c>
      <c r="H2595">
        <f>Profiling!$Q$231</f>
        <v>0</v>
      </c>
      <c r="J2595">
        <v>0</v>
      </c>
      <c r="K2595" t="s">
        <v>2036</v>
      </c>
    </row>
    <row r="2596" spans="1:11" x14ac:dyDescent="0.2">
      <c r="A2596" t="s">
        <v>2300</v>
      </c>
      <c r="D2596">
        <v>0</v>
      </c>
      <c r="E2596" s="80">
        <v>47573</v>
      </c>
      <c r="H2596">
        <f>Profiling!$R$231</f>
        <v>0</v>
      </c>
      <c r="J2596">
        <v>0</v>
      </c>
      <c r="K2596" t="s">
        <v>2036</v>
      </c>
    </row>
    <row r="2597" spans="1:11" x14ac:dyDescent="0.2">
      <c r="A2597" t="s">
        <v>2300</v>
      </c>
      <c r="D2597">
        <v>0</v>
      </c>
      <c r="E2597" s="80">
        <v>47938</v>
      </c>
      <c r="H2597">
        <f>Profiling!$S$231</f>
        <v>0</v>
      </c>
      <c r="J2597">
        <v>0</v>
      </c>
      <c r="K2597" t="s">
        <v>2036</v>
      </c>
    </row>
    <row r="2598" spans="1:11" x14ac:dyDescent="0.2">
      <c r="A2598" t="s">
        <v>2300</v>
      </c>
      <c r="D2598">
        <v>0</v>
      </c>
      <c r="E2598" s="80">
        <v>48304</v>
      </c>
      <c r="H2598">
        <f>Profiling!$T$231</f>
        <v>0</v>
      </c>
      <c r="J2598">
        <v>0</v>
      </c>
      <c r="K2598" t="s">
        <v>2036</v>
      </c>
    </row>
    <row r="2599" spans="1:11" x14ac:dyDescent="0.2">
      <c r="A2599" t="s">
        <v>2300</v>
      </c>
      <c r="D2599">
        <v>0</v>
      </c>
      <c r="E2599" s="80">
        <v>48669</v>
      </c>
      <c r="H2599">
        <f>Profiling!$U$231</f>
        <v>0</v>
      </c>
      <c r="J2599">
        <v>0</v>
      </c>
      <c r="K2599" t="s">
        <v>2036</v>
      </c>
    </row>
    <row r="2600" spans="1:11" x14ac:dyDescent="0.2">
      <c r="A2600" t="s">
        <v>2300</v>
      </c>
      <c r="D2600">
        <v>0</v>
      </c>
      <c r="E2600" s="80">
        <v>49034</v>
      </c>
      <c r="H2600">
        <f>Profiling!$V$231</f>
        <v>0</v>
      </c>
      <c r="J2600">
        <v>0</v>
      </c>
      <c r="K2600" t="s">
        <v>2036</v>
      </c>
    </row>
    <row r="2601" spans="1:11" x14ac:dyDescent="0.2">
      <c r="A2601" t="s">
        <v>2300</v>
      </c>
      <c r="D2601">
        <v>0</v>
      </c>
      <c r="E2601" s="80">
        <v>49399</v>
      </c>
      <c r="H2601">
        <f>Profiling!$W$231</f>
        <v>0</v>
      </c>
      <c r="J2601">
        <v>0</v>
      </c>
      <c r="K2601" t="s">
        <v>2036</v>
      </c>
    </row>
    <row r="2602" spans="1:11" x14ac:dyDescent="0.2">
      <c r="A2602" t="s">
        <v>1945</v>
      </c>
      <c r="D2602">
        <v>0</v>
      </c>
      <c r="E2602" s="80">
        <v>44651</v>
      </c>
      <c r="H2602">
        <f>Profiling!$J$245</f>
        <v>0</v>
      </c>
      <c r="J2602">
        <v>0</v>
      </c>
      <c r="K2602" t="s">
        <v>2988</v>
      </c>
    </row>
    <row r="2603" spans="1:11" x14ac:dyDescent="0.2">
      <c r="A2603" t="s">
        <v>1945</v>
      </c>
      <c r="D2603">
        <v>0</v>
      </c>
      <c r="E2603" s="80">
        <v>45016</v>
      </c>
      <c r="H2603">
        <f>Profiling!$K$245</f>
        <v>0</v>
      </c>
      <c r="J2603">
        <v>0</v>
      </c>
      <c r="K2603" t="s">
        <v>2988</v>
      </c>
    </row>
    <row r="2604" spans="1:11" x14ac:dyDescent="0.2">
      <c r="A2604" t="s">
        <v>1945</v>
      </c>
      <c r="D2604">
        <v>0</v>
      </c>
      <c r="E2604" s="80">
        <v>45382</v>
      </c>
      <c r="H2604">
        <f>Profiling!$L$245</f>
        <v>0</v>
      </c>
      <c r="J2604">
        <v>0</v>
      </c>
      <c r="K2604" t="s">
        <v>2988</v>
      </c>
    </row>
    <row r="2605" spans="1:11" x14ac:dyDescent="0.2">
      <c r="A2605" t="s">
        <v>1945</v>
      </c>
      <c r="D2605">
        <v>0</v>
      </c>
      <c r="E2605" s="80">
        <v>45747</v>
      </c>
      <c r="H2605">
        <f>Profiling!$M$245</f>
        <v>0</v>
      </c>
      <c r="J2605">
        <v>0</v>
      </c>
      <c r="K2605" t="s">
        <v>2988</v>
      </c>
    </row>
    <row r="2606" spans="1:11" x14ac:dyDescent="0.2">
      <c r="A2606" t="s">
        <v>1945</v>
      </c>
      <c r="D2606">
        <v>0</v>
      </c>
      <c r="E2606" s="80">
        <v>46112</v>
      </c>
      <c r="H2606">
        <f>Profiling!$N$245</f>
        <v>0</v>
      </c>
      <c r="J2606">
        <v>0</v>
      </c>
      <c r="K2606" t="s">
        <v>2988</v>
      </c>
    </row>
    <row r="2607" spans="1:11" x14ac:dyDescent="0.2">
      <c r="A2607" t="s">
        <v>1945</v>
      </c>
      <c r="D2607">
        <v>0</v>
      </c>
      <c r="E2607" s="80">
        <v>46477</v>
      </c>
      <c r="H2607">
        <f>Profiling!$O$245</f>
        <v>0</v>
      </c>
      <c r="J2607">
        <v>0</v>
      </c>
      <c r="K2607" t="s">
        <v>2988</v>
      </c>
    </row>
    <row r="2608" spans="1:11" x14ac:dyDescent="0.2">
      <c r="A2608" t="s">
        <v>1945</v>
      </c>
      <c r="D2608">
        <v>0</v>
      </c>
      <c r="E2608" s="80">
        <v>46843</v>
      </c>
      <c r="H2608">
        <f>Profiling!$P$245</f>
        <v>0</v>
      </c>
      <c r="J2608">
        <v>0</v>
      </c>
      <c r="K2608" t="s">
        <v>2988</v>
      </c>
    </row>
    <row r="2609" spans="1:11" x14ac:dyDescent="0.2">
      <c r="A2609" t="s">
        <v>1945</v>
      </c>
      <c r="D2609">
        <v>0</v>
      </c>
      <c r="E2609" s="80">
        <v>47208</v>
      </c>
      <c r="H2609">
        <f>Profiling!$Q$245</f>
        <v>0</v>
      </c>
      <c r="J2609">
        <v>0</v>
      </c>
      <c r="K2609" t="s">
        <v>2988</v>
      </c>
    </row>
    <row r="2610" spans="1:11" x14ac:dyDescent="0.2">
      <c r="A2610" t="s">
        <v>1945</v>
      </c>
      <c r="D2610">
        <v>0</v>
      </c>
      <c r="E2610" s="80">
        <v>47573</v>
      </c>
      <c r="H2610">
        <f>Profiling!$R$245</f>
        <v>0</v>
      </c>
      <c r="J2610">
        <v>0</v>
      </c>
      <c r="K2610" t="s">
        <v>2988</v>
      </c>
    </row>
    <row r="2611" spans="1:11" x14ac:dyDescent="0.2">
      <c r="A2611" t="s">
        <v>1945</v>
      </c>
      <c r="D2611">
        <v>0</v>
      </c>
      <c r="E2611" s="80">
        <v>47938</v>
      </c>
      <c r="H2611">
        <f>Profiling!$S$245</f>
        <v>0</v>
      </c>
      <c r="J2611">
        <v>0</v>
      </c>
      <c r="K2611" t="s">
        <v>2988</v>
      </c>
    </row>
    <row r="2612" spans="1:11" x14ac:dyDescent="0.2">
      <c r="A2612" t="s">
        <v>1945</v>
      </c>
      <c r="D2612">
        <v>0</v>
      </c>
      <c r="E2612" s="80">
        <v>48304</v>
      </c>
      <c r="H2612">
        <f>Profiling!$T$245</f>
        <v>0</v>
      </c>
      <c r="J2612">
        <v>0</v>
      </c>
      <c r="K2612" t="s">
        <v>2988</v>
      </c>
    </row>
    <row r="2613" spans="1:11" x14ac:dyDescent="0.2">
      <c r="A2613" t="s">
        <v>1945</v>
      </c>
      <c r="D2613">
        <v>0</v>
      </c>
      <c r="E2613" s="80">
        <v>48669</v>
      </c>
      <c r="H2613">
        <f>Profiling!$U$245</f>
        <v>0</v>
      </c>
      <c r="J2613">
        <v>0</v>
      </c>
      <c r="K2613" t="s">
        <v>2988</v>
      </c>
    </row>
    <row r="2614" spans="1:11" x14ac:dyDescent="0.2">
      <c r="A2614" t="s">
        <v>1945</v>
      </c>
      <c r="D2614">
        <v>0</v>
      </c>
      <c r="E2614" s="80">
        <v>49034</v>
      </c>
      <c r="H2614">
        <f>Profiling!$V$245</f>
        <v>0</v>
      </c>
      <c r="J2614">
        <v>0</v>
      </c>
      <c r="K2614" t="s">
        <v>2988</v>
      </c>
    </row>
    <row r="2615" spans="1:11" x14ac:dyDescent="0.2">
      <c r="A2615" t="s">
        <v>1945</v>
      </c>
      <c r="D2615">
        <v>0</v>
      </c>
      <c r="E2615" s="80">
        <v>49399</v>
      </c>
      <c r="H2615">
        <f>Profiling!$W$245</f>
        <v>0</v>
      </c>
      <c r="J2615">
        <v>0</v>
      </c>
      <c r="K2615" t="s">
        <v>2988</v>
      </c>
    </row>
    <row r="2616" spans="1:11" x14ac:dyDescent="0.2">
      <c r="A2616" t="s">
        <v>1757</v>
      </c>
      <c r="B2616" t="s">
        <v>1096</v>
      </c>
      <c r="D2616">
        <v>0</v>
      </c>
      <c r="E2616" s="80">
        <v>44651</v>
      </c>
      <c r="H2616" t="e">
        <f>Profiling!$J$271</f>
        <v>#DIV/0!</v>
      </c>
      <c r="J2616">
        <v>0</v>
      </c>
      <c r="K2616" t="s">
        <v>2037</v>
      </c>
    </row>
    <row r="2617" spans="1:11" x14ac:dyDescent="0.2">
      <c r="A2617" t="s">
        <v>1757</v>
      </c>
      <c r="B2617" t="s">
        <v>1096</v>
      </c>
      <c r="D2617">
        <v>0</v>
      </c>
      <c r="E2617" s="80">
        <v>45016</v>
      </c>
      <c r="H2617" t="e">
        <f>Profiling!$K$271</f>
        <v>#DIV/0!</v>
      </c>
      <c r="J2617">
        <v>0</v>
      </c>
      <c r="K2617" t="s">
        <v>2037</v>
      </c>
    </row>
    <row r="2618" spans="1:11" x14ac:dyDescent="0.2">
      <c r="A2618" t="s">
        <v>1757</v>
      </c>
      <c r="B2618" t="s">
        <v>1096</v>
      </c>
      <c r="D2618">
        <v>0</v>
      </c>
      <c r="E2618" s="80">
        <v>45382</v>
      </c>
      <c r="H2618" t="e">
        <f>Profiling!$L$271</f>
        <v>#DIV/0!</v>
      </c>
      <c r="J2618">
        <v>0</v>
      </c>
      <c r="K2618" t="s">
        <v>2037</v>
      </c>
    </row>
    <row r="2619" spans="1:11" x14ac:dyDescent="0.2">
      <c r="A2619" t="s">
        <v>1757</v>
      </c>
      <c r="B2619" t="s">
        <v>1096</v>
      </c>
      <c r="D2619">
        <v>0</v>
      </c>
      <c r="E2619" s="80">
        <v>45747</v>
      </c>
      <c r="H2619" t="e">
        <f>Profiling!$M$271</f>
        <v>#DIV/0!</v>
      </c>
      <c r="J2619">
        <v>0</v>
      </c>
      <c r="K2619" t="s">
        <v>2037</v>
      </c>
    </row>
    <row r="2620" spans="1:11" x14ac:dyDescent="0.2">
      <c r="A2620" t="s">
        <v>1757</v>
      </c>
      <c r="B2620" t="s">
        <v>1096</v>
      </c>
      <c r="D2620">
        <v>0</v>
      </c>
      <c r="E2620" s="80">
        <v>46112</v>
      </c>
      <c r="H2620" t="e">
        <f>Profiling!$N$271</f>
        <v>#DIV/0!</v>
      </c>
      <c r="J2620">
        <v>0</v>
      </c>
      <c r="K2620" t="s">
        <v>2037</v>
      </c>
    </row>
    <row r="2621" spans="1:11" x14ac:dyDescent="0.2">
      <c r="A2621" t="s">
        <v>1757</v>
      </c>
      <c r="B2621" t="s">
        <v>1096</v>
      </c>
      <c r="D2621">
        <v>0</v>
      </c>
      <c r="E2621" s="80">
        <v>46477</v>
      </c>
      <c r="H2621" t="e">
        <f>Profiling!$O$271</f>
        <v>#DIV/0!</v>
      </c>
      <c r="J2621">
        <v>0</v>
      </c>
      <c r="K2621" t="s">
        <v>2037</v>
      </c>
    </row>
    <row r="2622" spans="1:11" x14ac:dyDescent="0.2">
      <c r="A2622" t="s">
        <v>1757</v>
      </c>
      <c r="B2622" t="s">
        <v>1096</v>
      </c>
      <c r="D2622">
        <v>0</v>
      </c>
      <c r="E2622" s="80">
        <v>46843</v>
      </c>
      <c r="H2622" t="e">
        <f>Profiling!$P$271</f>
        <v>#DIV/0!</v>
      </c>
      <c r="J2622">
        <v>0</v>
      </c>
      <c r="K2622" t="s">
        <v>2037</v>
      </c>
    </row>
    <row r="2623" spans="1:11" x14ac:dyDescent="0.2">
      <c r="A2623" t="s">
        <v>1757</v>
      </c>
      <c r="B2623" t="s">
        <v>1096</v>
      </c>
      <c r="D2623">
        <v>0</v>
      </c>
      <c r="E2623" s="80">
        <v>47208</v>
      </c>
      <c r="H2623" t="e">
        <f>Profiling!$Q$271</f>
        <v>#DIV/0!</v>
      </c>
      <c r="J2623">
        <v>0</v>
      </c>
      <c r="K2623" t="s">
        <v>2037</v>
      </c>
    </row>
    <row r="2624" spans="1:11" x14ac:dyDescent="0.2">
      <c r="A2624" t="s">
        <v>1757</v>
      </c>
      <c r="B2624" t="s">
        <v>1096</v>
      </c>
      <c r="D2624">
        <v>0</v>
      </c>
      <c r="E2624" s="80">
        <v>47573</v>
      </c>
      <c r="H2624" t="e">
        <f>Profiling!$R$271</f>
        <v>#DIV/0!</v>
      </c>
      <c r="J2624">
        <v>0</v>
      </c>
      <c r="K2624" t="s">
        <v>2037</v>
      </c>
    </row>
    <row r="2625" spans="1:11" x14ac:dyDescent="0.2">
      <c r="A2625" t="s">
        <v>1757</v>
      </c>
      <c r="B2625" t="s">
        <v>1096</v>
      </c>
      <c r="D2625">
        <v>0</v>
      </c>
      <c r="E2625" s="80">
        <v>47938</v>
      </c>
      <c r="H2625">
        <f>Profiling!$S$271</f>
        <v>0</v>
      </c>
      <c r="J2625">
        <v>0</v>
      </c>
      <c r="K2625" t="s">
        <v>2037</v>
      </c>
    </row>
    <row r="2626" spans="1:11" x14ac:dyDescent="0.2">
      <c r="A2626" t="s">
        <v>1757</v>
      </c>
      <c r="B2626" t="s">
        <v>1096</v>
      </c>
      <c r="D2626">
        <v>0</v>
      </c>
      <c r="E2626" s="80">
        <v>48304</v>
      </c>
      <c r="H2626">
        <f>Profiling!$T$271</f>
        <v>0</v>
      </c>
      <c r="J2626">
        <v>0</v>
      </c>
      <c r="K2626" t="s">
        <v>2037</v>
      </c>
    </row>
    <row r="2627" spans="1:11" x14ac:dyDescent="0.2">
      <c r="A2627" t="s">
        <v>1757</v>
      </c>
      <c r="B2627" t="s">
        <v>1096</v>
      </c>
      <c r="D2627">
        <v>0</v>
      </c>
      <c r="E2627" s="80">
        <v>48669</v>
      </c>
      <c r="H2627">
        <f>Profiling!$U$271</f>
        <v>0</v>
      </c>
      <c r="J2627">
        <v>0</v>
      </c>
      <c r="K2627" t="s">
        <v>2037</v>
      </c>
    </row>
    <row r="2628" spans="1:11" x14ac:dyDescent="0.2">
      <c r="A2628" t="s">
        <v>1757</v>
      </c>
      <c r="B2628" t="s">
        <v>1096</v>
      </c>
      <c r="D2628">
        <v>0</v>
      </c>
      <c r="E2628" s="80">
        <v>49034</v>
      </c>
      <c r="H2628">
        <f>Profiling!$V$271</f>
        <v>0</v>
      </c>
      <c r="J2628">
        <v>0</v>
      </c>
      <c r="K2628" t="s">
        <v>2037</v>
      </c>
    </row>
    <row r="2629" spans="1:11" x14ac:dyDescent="0.2">
      <c r="A2629" t="s">
        <v>1757</v>
      </c>
      <c r="B2629" t="s">
        <v>1096</v>
      </c>
      <c r="D2629">
        <v>0</v>
      </c>
      <c r="E2629" s="80">
        <v>49399</v>
      </c>
      <c r="H2629">
        <f>Profiling!$W$271</f>
        <v>0</v>
      </c>
      <c r="J2629">
        <v>0</v>
      </c>
      <c r="K2629" t="s">
        <v>2037</v>
      </c>
    </row>
    <row r="2630" spans="1:11" x14ac:dyDescent="0.2">
      <c r="A2630" t="s">
        <v>1757</v>
      </c>
      <c r="B2630" t="s">
        <v>891</v>
      </c>
      <c r="D2630">
        <v>0</v>
      </c>
      <c r="E2630" s="80">
        <v>44651</v>
      </c>
      <c r="H2630" t="e">
        <f>Profiling!$J$272</f>
        <v>#DIV/0!</v>
      </c>
      <c r="J2630">
        <v>0</v>
      </c>
      <c r="K2630" t="s">
        <v>2037</v>
      </c>
    </row>
    <row r="2631" spans="1:11" x14ac:dyDescent="0.2">
      <c r="A2631" t="s">
        <v>1757</v>
      </c>
      <c r="B2631" t="s">
        <v>891</v>
      </c>
      <c r="D2631">
        <v>0</v>
      </c>
      <c r="E2631" s="80">
        <v>45016</v>
      </c>
      <c r="H2631" t="e">
        <f>Profiling!$K$272</f>
        <v>#DIV/0!</v>
      </c>
      <c r="J2631">
        <v>0</v>
      </c>
      <c r="K2631" t="s">
        <v>2037</v>
      </c>
    </row>
    <row r="2632" spans="1:11" x14ac:dyDescent="0.2">
      <c r="A2632" t="s">
        <v>1757</v>
      </c>
      <c r="B2632" t="s">
        <v>891</v>
      </c>
      <c r="D2632">
        <v>0</v>
      </c>
      <c r="E2632" s="80">
        <v>45382</v>
      </c>
      <c r="H2632" t="e">
        <f>Profiling!$L$272</f>
        <v>#DIV/0!</v>
      </c>
      <c r="J2632">
        <v>0</v>
      </c>
      <c r="K2632" t="s">
        <v>2037</v>
      </c>
    </row>
    <row r="2633" spans="1:11" x14ac:dyDescent="0.2">
      <c r="A2633" t="s">
        <v>1757</v>
      </c>
      <c r="B2633" t="s">
        <v>891</v>
      </c>
      <c r="D2633">
        <v>0</v>
      </c>
      <c r="E2633" s="80">
        <v>45747</v>
      </c>
      <c r="H2633" t="e">
        <f>Profiling!$M$272</f>
        <v>#DIV/0!</v>
      </c>
      <c r="J2633">
        <v>0</v>
      </c>
      <c r="K2633" t="s">
        <v>2037</v>
      </c>
    </row>
    <row r="2634" spans="1:11" x14ac:dyDescent="0.2">
      <c r="A2634" t="s">
        <v>1757</v>
      </c>
      <c r="B2634" t="s">
        <v>891</v>
      </c>
      <c r="D2634">
        <v>0</v>
      </c>
      <c r="E2634" s="80">
        <v>46112</v>
      </c>
      <c r="H2634" t="e">
        <f>Profiling!$N$272</f>
        <v>#DIV/0!</v>
      </c>
      <c r="J2634">
        <v>0</v>
      </c>
      <c r="K2634" t="s">
        <v>2037</v>
      </c>
    </row>
    <row r="2635" spans="1:11" x14ac:dyDescent="0.2">
      <c r="A2635" t="s">
        <v>1757</v>
      </c>
      <c r="B2635" t="s">
        <v>891</v>
      </c>
      <c r="D2635">
        <v>0</v>
      </c>
      <c r="E2635" s="80">
        <v>46477</v>
      </c>
      <c r="H2635" t="e">
        <f>Profiling!$O$272</f>
        <v>#DIV/0!</v>
      </c>
      <c r="J2635">
        <v>0</v>
      </c>
      <c r="K2635" t="s">
        <v>2037</v>
      </c>
    </row>
    <row r="2636" spans="1:11" x14ac:dyDescent="0.2">
      <c r="A2636" t="s">
        <v>1757</v>
      </c>
      <c r="B2636" t="s">
        <v>891</v>
      </c>
      <c r="D2636">
        <v>0</v>
      </c>
      <c r="E2636" s="80">
        <v>46843</v>
      </c>
      <c r="H2636" t="e">
        <f>Profiling!$P$272</f>
        <v>#DIV/0!</v>
      </c>
      <c r="J2636">
        <v>0</v>
      </c>
      <c r="K2636" t="s">
        <v>2037</v>
      </c>
    </row>
    <row r="2637" spans="1:11" x14ac:dyDescent="0.2">
      <c r="A2637" t="s">
        <v>1757</v>
      </c>
      <c r="B2637" t="s">
        <v>891</v>
      </c>
      <c r="D2637">
        <v>0</v>
      </c>
      <c r="E2637" s="80">
        <v>47208</v>
      </c>
      <c r="H2637" t="e">
        <f>Profiling!$Q$272</f>
        <v>#DIV/0!</v>
      </c>
      <c r="J2637">
        <v>0</v>
      </c>
      <c r="K2637" t="s">
        <v>2037</v>
      </c>
    </row>
    <row r="2638" spans="1:11" x14ac:dyDescent="0.2">
      <c r="A2638" t="s">
        <v>1757</v>
      </c>
      <c r="B2638" t="s">
        <v>891</v>
      </c>
      <c r="D2638">
        <v>0</v>
      </c>
      <c r="E2638" s="80">
        <v>47573</v>
      </c>
      <c r="H2638" t="e">
        <f>Profiling!$R$272</f>
        <v>#DIV/0!</v>
      </c>
      <c r="J2638">
        <v>0</v>
      </c>
      <c r="K2638" t="s">
        <v>2037</v>
      </c>
    </row>
    <row r="2639" spans="1:11" x14ac:dyDescent="0.2">
      <c r="A2639" t="s">
        <v>1757</v>
      </c>
      <c r="B2639" t="s">
        <v>891</v>
      </c>
      <c r="D2639">
        <v>0</v>
      </c>
      <c r="E2639" s="80">
        <v>47938</v>
      </c>
      <c r="H2639">
        <f>Profiling!$S$272</f>
        <v>0</v>
      </c>
      <c r="J2639">
        <v>0</v>
      </c>
      <c r="K2639" t="s">
        <v>2037</v>
      </c>
    </row>
    <row r="2640" spans="1:11" x14ac:dyDescent="0.2">
      <c r="A2640" t="s">
        <v>1757</v>
      </c>
      <c r="B2640" t="s">
        <v>891</v>
      </c>
      <c r="D2640">
        <v>0</v>
      </c>
      <c r="E2640" s="80">
        <v>48304</v>
      </c>
      <c r="H2640">
        <f>Profiling!$T$272</f>
        <v>0</v>
      </c>
      <c r="J2640">
        <v>0</v>
      </c>
      <c r="K2640" t="s">
        <v>2037</v>
      </c>
    </row>
    <row r="2641" spans="1:11" x14ac:dyDescent="0.2">
      <c r="A2641" t="s">
        <v>1757</v>
      </c>
      <c r="B2641" t="s">
        <v>891</v>
      </c>
      <c r="D2641">
        <v>0</v>
      </c>
      <c r="E2641" s="80">
        <v>48669</v>
      </c>
      <c r="H2641">
        <f>Profiling!$U$272</f>
        <v>0</v>
      </c>
      <c r="J2641">
        <v>0</v>
      </c>
      <c r="K2641" t="s">
        <v>2037</v>
      </c>
    </row>
    <row r="2642" spans="1:11" x14ac:dyDescent="0.2">
      <c r="A2642" t="s">
        <v>1757</v>
      </c>
      <c r="B2642" t="s">
        <v>891</v>
      </c>
      <c r="D2642">
        <v>0</v>
      </c>
      <c r="E2642" s="80">
        <v>49034</v>
      </c>
      <c r="H2642">
        <f>Profiling!$V$272</f>
        <v>0</v>
      </c>
      <c r="J2642">
        <v>0</v>
      </c>
      <c r="K2642" t="s">
        <v>2037</v>
      </c>
    </row>
    <row r="2643" spans="1:11" x14ac:dyDescent="0.2">
      <c r="A2643" t="s">
        <v>1757</v>
      </c>
      <c r="B2643" t="s">
        <v>891</v>
      </c>
      <c r="D2643">
        <v>0</v>
      </c>
      <c r="E2643" s="80">
        <v>49399</v>
      </c>
      <c r="H2643">
        <f>Profiling!$W$272</f>
        <v>0</v>
      </c>
      <c r="J2643">
        <v>0</v>
      </c>
      <c r="K2643" t="s">
        <v>2037</v>
      </c>
    </row>
    <row r="2644" spans="1:11" x14ac:dyDescent="0.2">
      <c r="A2644" t="s">
        <v>1757</v>
      </c>
      <c r="B2644" t="s">
        <v>541</v>
      </c>
      <c r="D2644">
        <v>0</v>
      </c>
      <c r="E2644" s="80">
        <v>44651</v>
      </c>
      <c r="H2644" t="e">
        <f>Profiling!$J$273</f>
        <v>#DIV/0!</v>
      </c>
      <c r="J2644">
        <v>0</v>
      </c>
      <c r="K2644" t="s">
        <v>2037</v>
      </c>
    </row>
    <row r="2645" spans="1:11" x14ac:dyDescent="0.2">
      <c r="A2645" t="s">
        <v>1757</v>
      </c>
      <c r="B2645" t="s">
        <v>541</v>
      </c>
      <c r="D2645">
        <v>0</v>
      </c>
      <c r="E2645" s="80">
        <v>45016</v>
      </c>
      <c r="H2645" t="e">
        <f>Profiling!$K$273</f>
        <v>#DIV/0!</v>
      </c>
      <c r="J2645">
        <v>0</v>
      </c>
      <c r="K2645" t="s">
        <v>2037</v>
      </c>
    </row>
    <row r="2646" spans="1:11" x14ac:dyDescent="0.2">
      <c r="A2646" t="s">
        <v>1757</v>
      </c>
      <c r="B2646" t="s">
        <v>541</v>
      </c>
      <c r="D2646">
        <v>0</v>
      </c>
      <c r="E2646" s="80">
        <v>45382</v>
      </c>
      <c r="H2646" t="e">
        <f>Profiling!$L$273</f>
        <v>#DIV/0!</v>
      </c>
      <c r="J2646">
        <v>0</v>
      </c>
      <c r="K2646" t="s">
        <v>2037</v>
      </c>
    </row>
    <row r="2647" spans="1:11" x14ac:dyDescent="0.2">
      <c r="A2647" t="s">
        <v>1757</v>
      </c>
      <c r="B2647" t="s">
        <v>541</v>
      </c>
      <c r="D2647">
        <v>0</v>
      </c>
      <c r="E2647" s="80">
        <v>45747</v>
      </c>
      <c r="H2647" t="e">
        <f>Profiling!$M$273</f>
        <v>#DIV/0!</v>
      </c>
      <c r="J2647">
        <v>0</v>
      </c>
      <c r="K2647" t="s">
        <v>2037</v>
      </c>
    </row>
    <row r="2648" spans="1:11" x14ac:dyDescent="0.2">
      <c r="A2648" t="s">
        <v>1757</v>
      </c>
      <c r="B2648" t="s">
        <v>541</v>
      </c>
      <c r="D2648">
        <v>0</v>
      </c>
      <c r="E2648" s="80">
        <v>46112</v>
      </c>
      <c r="H2648" t="e">
        <f>Profiling!$N$273</f>
        <v>#DIV/0!</v>
      </c>
      <c r="J2648">
        <v>0</v>
      </c>
      <c r="K2648" t="s">
        <v>2037</v>
      </c>
    </row>
    <row r="2649" spans="1:11" x14ac:dyDescent="0.2">
      <c r="A2649" t="s">
        <v>1757</v>
      </c>
      <c r="B2649" t="s">
        <v>541</v>
      </c>
      <c r="D2649">
        <v>0</v>
      </c>
      <c r="E2649" s="80">
        <v>46477</v>
      </c>
      <c r="H2649" t="e">
        <f>Profiling!$O$273</f>
        <v>#DIV/0!</v>
      </c>
      <c r="J2649">
        <v>0</v>
      </c>
      <c r="K2649" t="s">
        <v>2037</v>
      </c>
    </row>
    <row r="2650" spans="1:11" x14ac:dyDescent="0.2">
      <c r="A2650" t="s">
        <v>1757</v>
      </c>
      <c r="B2650" t="s">
        <v>541</v>
      </c>
      <c r="D2650">
        <v>0</v>
      </c>
      <c r="E2650" s="80">
        <v>46843</v>
      </c>
      <c r="H2650" t="e">
        <f>Profiling!$P$273</f>
        <v>#DIV/0!</v>
      </c>
      <c r="J2650">
        <v>0</v>
      </c>
      <c r="K2650" t="s">
        <v>2037</v>
      </c>
    </row>
    <row r="2651" spans="1:11" x14ac:dyDescent="0.2">
      <c r="A2651" t="s">
        <v>1757</v>
      </c>
      <c r="B2651" t="s">
        <v>541</v>
      </c>
      <c r="D2651">
        <v>0</v>
      </c>
      <c r="E2651" s="80">
        <v>47208</v>
      </c>
      <c r="H2651" t="e">
        <f>Profiling!$Q$273</f>
        <v>#DIV/0!</v>
      </c>
      <c r="J2651">
        <v>0</v>
      </c>
      <c r="K2651" t="s">
        <v>2037</v>
      </c>
    </row>
    <row r="2652" spans="1:11" x14ac:dyDescent="0.2">
      <c r="A2652" t="s">
        <v>1757</v>
      </c>
      <c r="B2652" t="s">
        <v>541</v>
      </c>
      <c r="D2652">
        <v>0</v>
      </c>
      <c r="E2652" s="80">
        <v>47573</v>
      </c>
      <c r="H2652" t="e">
        <f>Profiling!$R$273</f>
        <v>#DIV/0!</v>
      </c>
      <c r="J2652">
        <v>0</v>
      </c>
      <c r="K2652" t="s">
        <v>2037</v>
      </c>
    </row>
    <row r="2653" spans="1:11" x14ac:dyDescent="0.2">
      <c r="A2653" t="s">
        <v>1757</v>
      </c>
      <c r="B2653" t="s">
        <v>541</v>
      </c>
      <c r="D2653">
        <v>0</v>
      </c>
      <c r="E2653" s="80">
        <v>47938</v>
      </c>
      <c r="H2653">
        <f>Profiling!$S$273</f>
        <v>0</v>
      </c>
      <c r="J2653">
        <v>0</v>
      </c>
      <c r="K2653" t="s">
        <v>2037</v>
      </c>
    </row>
    <row r="2654" spans="1:11" x14ac:dyDescent="0.2">
      <c r="A2654" t="s">
        <v>1757</v>
      </c>
      <c r="B2654" t="s">
        <v>541</v>
      </c>
      <c r="D2654">
        <v>0</v>
      </c>
      <c r="E2654" s="80">
        <v>48304</v>
      </c>
      <c r="H2654">
        <f>Profiling!$T$273</f>
        <v>0</v>
      </c>
      <c r="J2654">
        <v>0</v>
      </c>
      <c r="K2654" t="s">
        <v>2037</v>
      </c>
    </row>
    <row r="2655" spans="1:11" x14ac:dyDescent="0.2">
      <c r="A2655" t="s">
        <v>1757</v>
      </c>
      <c r="B2655" t="s">
        <v>541</v>
      </c>
      <c r="D2655">
        <v>0</v>
      </c>
      <c r="E2655" s="80">
        <v>48669</v>
      </c>
      <c r="H2655">
        <f>Profiling!$U$273</f>
        <v>0</v>
      </c>
      <c r="J2655">
        <v>0</v>
      </c>
      <c r="K2655" t="s">
        <v>2037</v>
      </c>
    </row>
    <row r="2656" spans="1:11" x14ac:dyDescent="0.2">
      <c r="A2656" t="s">
        <v>1757</v>
      </c>
      <c r="B2656" t="s">
        <v>541</v>
      </c>
      <c r="D2656">
        <v>0</v>
      </c>
      <c r="E2656" s="80">
        <v>49034</v>
      </c>
      <c r="H2656">
        <f>Profiling!$V$273</f>
        <v>0</v>
      </c>
      <c r="J2656">
        <v>0</v>
      </c>
      <c r="K2656" t="s">
        <v>2037</v>
      </c>
    </row>
    <row r="2657" spans="1:11" x14ac:dyDescent="0.2">
      <c r="A2657" t="s">
        <v>1757</v>
      </c>
      <c r="B2657" t="s">
        <v>541</v>
      </c>
      <c r="D2657">
        <v>0</v>
      </c>
      <c r="E2657" s="80">
        <v>49399</v>
      </c>
      <c r="H2657">
        <f>Profiling!$W$273</f>
        <v>0</v>
      </c>
      <c r="J2657">
        <v>0</v>
      </c>
      <c r="K2657" t="s">
        <v>2037</v>
      </c>
    </row>
    <row r="2658" spans="1:11" x14ac:dyDescent="0.2">
      <c r="A2658" t="s">
        <v>1757</v>
      </c>
      <c r="B2658" t="s">
        <v>1089</v>
      </c>
      <c r="D2658">
        <v>0</v>
      </c>
      <c r="E2658" s="80">
        <v>44651</v>
      </c>
      <c r="H2658" t="e">
        <f>Profiling!$J$274</f>
        <v>#DIV/0!</v>
      </c>
      <c r="J2658">
        <v>0</v>
      </c>
      <c r="K2658" t="s">
        <v>2037</v>
      </c>
    </row>
    <row r="2659" spans="1:11" x14ac:dyDescent="0.2">
      <c r="A2659" t="s">
        <v>1757</v>
      </c>
      <c r="B2659" t="s">
        <v>1089</v>
      </c>
      <c r="D2659">
        <v>0</v>
      </c>
      <c r="E2659" s="80">
        <v>45016</v>
      </c>
      <c r="H2659" t="e">
        <f>Profiling!$K$274</f>
        <v>#DIV/0!</v>
      </c>
      <c r="J2659">
        <v>0</v>
      </c>
      <c r="K2659" t="s">
        <v>2037</v>
      </c>
    </row>
    <row r="2660" spans="1:11" x14ac:dyDescent="0.2">
      <c r="A2660" t="s">
        <v>1757</v>
      </c>
      <c r="B2660" t="s">
        <v>1089</v>
      </c>
      <c r="D2660">
        <v>0</v>
      </c>
      <c r="E2660" s="80">
        <v>45382</v>
      </c>
      <c r="H2660" t="e">
        <f>Profiling!$L$274</f>
        <v>#DIV/0!</v>
      </c>
      <c r="J2660">
        <v>0</v>
      </c>
      <c r="K2660" t="s">
        <v>2037</v>
      </c>
    </row>
    <row r="2661" spans="1:11" x14ac:dyDescent="0.2">
      <c r="A2661" t="s">
        <v>1757</v>
      </c>
      <c r="B2661" t="s">
        <v>1089</v>
      </c>
      <c r="D2661">
        <v>0</v>
      </c>
      <c r="E2661" s="80">
        <v>45747</v>
      </c>
      <c r="H2661" t="e">
        <f>Profiling!$M$274</f>
        <v>#DIV/0!</v>
      </c>
      <c r="J2661">
        <v>0</v>
      </c>
      <c r="K2661" t="s">
        <v>2037</v>
      </c>
    </row>
    <row r="2662" spans="1:11" x14ac:dyDescent="0.2">
      <c r="A2662" t="s">
        <v>1757</v>
      </c>
      <c r="B2662" t="s">
        <v>1089</v>
      </c>
      <c r="D2662">
        <v>0</v>
      </c>
      <c r="E2662" s="80">
        <v>46112</v>
      </c>
      <c r="H2662" t="e">
        <f>Profiling!$N$274</f>
        <v>#DIV/0!</v>
      </c>
      <c r="J2662">
        <v>0</v>
      </c>
      <c r="K2662" t="s">
        <v>2037</v>
      </c>
    </row>
    <row r="2663" spans="1:11" x14ac:dyDescent="0.2">
      <c r="A2663" t="s">
        <v>1757</v>
      </c>
      <c r="B2663" t="s">
        <v>1089</v>
      </c>
      <c r="D2663">
        <v>0</v>
      </c>
      <c r="E2663" s="80">
        <v>46477</v>
      </c>
      <c r="H2663" t="e">
        <f>Profiling!$O$274</f>
        <v>#DIV/0!</v>
      </c>
      <c r="J2663">
        <v>0</v>
      </c>
      <c r="K2663" t="s">
        <v>2037</v>
      </c>
    </row>
    <row r="2664" spans="1:11" x14ac:dyDescent="0.2">
      <c r="A2664" t="s">
        <v>1757</v>
      </c>
      <c r="B2664" t="s">
        <v>1089</v>
      </c>
      <c r="D2664">
        <v>0</v>
      </c>
      <c r="E2664" s="80">
        <v>46843</v>
      </c>
      <c r="H2664" t="e">
        <f>Profiling!$P$274</f>
        <v>#DIV/0!</v>
      </c>
      <c r="J2664">
        <v>0</v>
      </c>
      <c r="K2664" t="s">
        <v>2037</v>
      </c>
    </row>
    <row r="2665" spans="1:11" x14ac:dyDescent="0.2">
      <c r="A2665" t="s">
        <v>1757</v>
      </c>
      <c r="B2665" t="s">
        <v>1089</v>
      </c>
      <c r="D2665">
        <v>0</v>
      </c>
      <c r="E2665" s="80">
        <v>47208</v>
      </c>
      <c r="H2665" t="e">
        <f>Profiling!$Q$274</f>
        <v>#DIV/0!</v>
      </c>
      <c r="J2665">
        <v>0</v>
      </c>
      <c r="K2665" t="s">
        <v>2037</v>
      </c>
    </row>
    <row r="2666" spans="1:11" x14ac:dyDescent="0.2">
      <c r="A2666" t="s">
        <v>1757</v>
      </c>
      <c r="B2666" t="s">
        <v>1089</v>
      </c>
      <c r="D2666">
        <v>0</v>
      </c>
      <c r="E2666" s="80">
        <v>47573</v>
      </c>
      <c r="H2666" t="e">
        <f>Profiling!$R$274</f>
        <v>#DIV/0!</v>
      </c>
      <c r="J2666">
        <v>0</v>
      </c>
      <c r="K2666" t="s">
        <v>2037</v>
      </c>
    </row>
    <row r="2667" spans="1:11" x14ac:dyDescent="0.2">
      <c r="A2667" t="s">
        <v>1757</v>
      </c>
      <c r="B2667" t="s">
        <v>1089</v>
      </c>
      <c r="D2667">
        <v>0</v>
      </c>
      <c r="E2667" s="80">
        <v>47938</v>
      </c>
      <c r="H2667">
        <f>Profiling!$S$274</f>
        <v>0</v>
      </c>
      <c r="J2667">
        <v>0</v>
      </c>
      <c r="K2667" t="s">
        <v>2037</v>
      </c>
    </row>
    <row r="2668" spans="1:11" x14ac:dyDescent="0.2">
      <c r="A2668" t="s">
        <v>1757</v>
      </c>
      <c r="B2668" t="s">
        <v>1089</v>
      </c>
      <c r="D2668">
        <v>0</v>
      </c>
      <c r="E2668" s="80">
        <v>48304</v>
      </c>
      <c r="H2668">
        <f>Profiling!$T$274</f>
        <v>0</v>
      </c>
      <c r="J2668">
        <v>0</v>
      </c>
      <c r="K2668" t="s">
        <v>2037</v>
      </c>
    </row>
    <row r="2669" spans="1:11" x14ac:dyDescent="0.2">
      <c r="A2669" t="s">
        <v>1757</v>
      </c>
      <c r="B2669" t="s">
        <v>1089</v>
      </c>
      <c r="D2669">
        <v>0</v>
      </c>
      <c r="E2669" s="80">
        <v>48669</v>
      </c>
      <c r="H2669">
        <f>Profiling!$U$274</f>
        <v>0</v>
      </c>
      <c r="J2669">
        <v>0</v>
      </c>
      <c r="K2669" t="s">
        <v>2037</v>
      </c>
    </row>
    <row r="2670" spans="1:11" x14ac:dyDescent="0.2">
      <c r="A2670" t="s">
        <v>1757</v>
      </c>
      <c r="B2670" t="s">
        <v>1089</v>
      </c>
      <c r="D2670">
        <v>0</v>
      </c>
      <c r="E2670" s="80">
        <v>49034</v>
      </c>
      <c r="H2670">
        <f>Profiling!$V$274</f>
        <v>0</v>
      </c>
      <c r="J2670">
        <v>0</v>
      </c>
      <c r="K2670" t="s">
        <v>2037</v>
      </c>
    </row>
    <row r="2671" spans="1:11" x14ac:dyDescent="0.2">
      <c r="A2671" t="s">
        <v>1757</v>
      </c>
      <c r="B2671" t="s">
        <v>1089</v>
      </c>
      <c r="D2671">
        <v>0</v>
      </c>
      <c r="E2671" s="80">
        <v>49399</v>
      </c>
      <c r="H2671">
        <f>Profiling!$W$274</f>
        <v>0</v>
      </c>
      <c r="J2671">
        <v>0</v>
      </c>
      <c r="K2671" t="s">
        <v>2037</v>
      </c>
    </row>
    <row r="2672" spans="1:11" x14ac:dyDescent="0.2">
      <c r="A2672" t="s">
        <v>1757</v>
      </c>
      <c r="B2672" t="s">
        <v>1152</v>
      </c>
      <c r="D2672">
        <v>0</v>
      </c>
      <c r="E2672" s="80">
        <v>44651</v>
      </c>
      <c r="H2672" t="e">
        <f>Profiling!$J$275</f>
        <v>#DIV/0!</v>
      </c>
      <c r="J2672">
        <v>0</v>
      </c>
      <c r="K2672" t="s">
        <v>2037</v>
      </c>
    </row>
    <row r="2673" spans="1:11" x14ac:dyDescent="0.2">
      <c r="A2673" t="s">
        <v>1757</v>
      </c>
      <c r="B2673" t="s">
        <v>1152</v>
      </c>
      <c r="D2673">
        <v>0</v>
      </c>
      <c r="E2673" s="80">
        <v>45016</v>
      </c>
      <c r="H2673" t="e">
        <f>Profiling!$K$275</f>
        <v>#DIV/0!</v>
      </c>
      <c r="J2673">
        <v>0</v>
      </c>
      <c r="K2673" t="s">
        <v>2037</v>
      </c>
    </row>
    <row r="2674" spans="1:11" x14ac:dyDescent="0.2">
      <c r="A2674" t="s">
        <v>1757</v>
      </c>
      <c r="B2674" t="s">
        <v>1152</v>
      </c>
      <c r="D2674">
        <v>0</v>
      </c>
      <c r="E2674" s="80">
        <v>45382</v>
      </c>
      <c r="H2674" t="e">
        <f>Profiling!$L$275</f>
        <v>#DIV/0!</v>
      </c>
      <c r="J2674">
        <v>0</v>
      </c>
      <c r="K2674" t="s">
        <v>2037</v>
      </c>
    </row>
    <row r="2675" spans="1:11" x14ac:dyDescent="0.2">
      <c r="A2675" t="s">
        <v>1757</v>
      </c>
      <c r="B2675" t="s">
        <v>1152</v>
      </c>
      <c r="D2675">
        <v>0</v>
      </c>
      <c r="E2675" s="80">
        <v>45747</v>
      </c>
      <c r="H2675" t="e">
        <f>Profiling!$M$275</f>
        <v>#DIV/0!</v>
      </c>
      <c r="J2675">
        <v>0</v>
      </c>
      <c r="K2675" t="s">
        <v>2037</v>
      </c>
    </row>
    <row r="2676" spans="1:11" x14ac:dyDescent="0.2">
      <c r="A2676" t="s">
        <v>1757</v>
      </c>
      <c r="B2676" t="s">
        <v>1152</v>
      </c>
      <c r="D2676">
        <v>0</v>
      </c>
      <c r="E2676" s="80">
        <v>46112</v>
      </c>
      <c r="H2676" t="e">
        <f>Profiling!$N$275</f>
        <v>#DIV/0!</v>
      </c>
      <c r="J2676">
        <v>0</v>
      </c>
      <c r="K2676" t="s">
        <v>2037</v>
      </c>
    </row>
    <row r="2677" spans="1:11" x14ac:dyDescent="0.2">
      <c r="A2677" t="s">
        <v>1757</v>
      </c>
      <c r="B2677" t="s">
        <v>1152</v>
      </c>
      <c r="D2677">
        <v>0</v>
      </c>
      <c r="E2677" s="80">
        <v>46477</v>
      </c>
      <c r="H2677" t="e">
        <f>Profiling!$O$275</f>
        <v>#DIV/0!</v>
      </c>
      <c r="J2677">
        <v>0</v>
      </c>
      <c r="K2677" t="s">
        <v>2037</v>
      </c>
    </row>
    <row r="2678" spans="1:11" x14ac:dyDescent="0.2">
      <c r="A2678" t="s">
        <v>1757</v>
      </c>
      <c r="B2678" t="s">
        <v>1152</v>
      </c>
      <c r="D2678">
        <v>0</v>
      </c>
      <c r="E2678" s="80">
        <v>46843</v>
      </c>
      <c r="H2678" t="e">
        <f>Profiling!$P$275</f>
        <v>#DIV/0!</v>
      </c>
      <c r="J2678">
        <v>0</v>
      </c>
      <c r="K2678" t="s">
        <v>2037</v>
      </c>
    </row>
    <row r="2679" spans="1:11" x14ac:dyDescent="0.2">
      <c r="A2679" t="s">
        <v>1757</v>
      </c>
      <c r="B2679" t="s">
        <v>1152</v>
      </c>
      <c r="D2679">
        <v>0</v>
      </c>
      <c r="E2679" s="80">
        <v>47208</v>
      </c>
      <c r="H2679" t="e">
        <f>Profiling!$Q$275</f>
        <v>#DIV/0!</v>
      </c>
      <c r="J2679">
        <v>0</v>
      </c>
      <c r="K2679" t="s">
        <v>2037</v>
      </c>
    </row>
    <row r="2680" spans="1:11" x14ac:dyDescent="0.2">
      <c r="A2680" t="s">
        <v>1757</v>
      </c>
      <c r="B2680" t="s">
        <v>1152</v>
      </c>
      <c r="D2680">
        <v>0</v>
      </c>
      <c r="E2680" s="80">
        <v>47573</v>
      </c>
      <c r="H2680" t="e">
        <f>Profiling!$R$275</f>
        <v>#DIV/0!</v>
      </c>
      <c r="J2680">
        <v>0</v>
      </c>
      <c r="K2680" t="s">
        <v>2037</v>
      </c>
    </row>
    <row r="2681" spans="1:11" x14ac:dyDescent="0.2">
      <c r="A2681" t="s">
        <v>1757</v>
      </c>
      <c r="B2681" t="s">
        <v>1152</v>
      </c>
      <c r="D2681">
        <v>0</v>
      </c>
      <c r="E2681" s="80">
        <v>47938</v>
      </c>
      <c r="H2681">
        <f>Profiling!$S$275</f>
        <v>0</v>
      </c>
      <c r="J2681">
        <v>0</v>
      </c>
      <c r="K2681" t="s">
        <v>2037</v>
      </c>
    </row>
    <row r="2682" spans="1:11" x14ac:dyDescent="0.2">
      <c r="A2682" t="s">
        <v>1757</v>
      </c>
      <c r="B2682" t="s">
        <v>1152</v>
      </c>
      <c r="D2682">
        <v>0</v>
      </c>
      <c r="E2682" s="80">
        <v>48304</v>
      </c>
      <c r="H2682">
        <f>Profiling!$T$275</f>
        <v>0</v>
      </c>
      <c r="J2682">
        <v>0</v>
      </c>
      <c r="K2682" t="s">
        <v>2037</v>
      </c>
    </row>
    <row r="2683" spans="1:11" x14ac:dyDescent="0.2">
      <c r="A2683" t="s">
        <v>1757</v>
      </c>
      <c r="B2683" t="s">
        <v>1152</v>
      </c>
      <c r="D2683">
        <v>0</v>
      </c>
      <c r="E2683" s="80">
        <v>48669</v>
      </c>
      <c r="H2683">
        <f>Profiling!$U$275</f>
        <v>0</v>
      </c>
      <c r="J2683">
        <v>0</v>
      </c>
      <c r="K2683" t="s">
        <v>2037</v>
      </c>
    </row>
    <row r="2684" spans="1:11" x14ac:dyDescent="0.2">
      <c r="A2684" t="s">
        <v>1757</v>
      </c>
      <c r="B2684" t="s">
        <v>1152</v>
      </c>
      <c r="D2684">
        <v>0</v>
      </c>
      <c r="E2684" s="80">
        <v>49034</v>
      </c>
      <c r="H2684">
        <f>Profiling!$V$275</f>
        <v>0</v>
      </c>
      <c r="J2684">
        <v>0</v>
      </c>
      <c r="K2684" t="s">
        <v>2037</v>
      </c>
    </row>
    <row r="2685" spans="1:11" x14ac:dyDescent="0.2">
      <c r="A2685" t="s">
        <v>1757</v>
      </c>
      <c r="B2685" t="s">
        <v>1152</v>
      </c>
      <c r="D2685">
        <v>0</v>
      </c>
      <c r="E2685" s="80">
        <v>49399</v>
      </c>
      <c r="H2685">
        <f>Profiling!$W$275</f>
        <v>0</v>
      </c>
      <c r="J2685">
        <v>0</v>
      </c>
      <c r="K2685" t="s">
        <v>2037</v>
      </c>
    </row>
    <row r="2686" spans="1:11" x14ac:dyDescent="0.2">
      <c r="A2686" t="s">
        <v>1757</v>
      </c>
      <c r="B2686" t="s">
        <v>2124</v>
      </c>
      <c r="D2686">
        <v>0</v>
      </c>
      <c r="E2686" s="80">
        <v>44651</v>
      </c>
      <c r="H2686" t="e">
        <f>Profiling!$J$276</f>
        <v>#DIV/0!</v>
      </c>
      <c r="J2686">
        <v>0</v>
      </c>
      <c r="K2686" t="s">
        <v>2037</v>
      </c>
    </row>
    <row r="2687" spans="1:11" x14ac:dyDescent="0.2">
      <c r="A2687" t="s">
        <v>1757</v>
      </c>
      <c r="B2687" t="s">
        <v>2124</v>
      </c>
      <c r="D2687">
        <v>0</v>
      </c>
      <c r="E2687" s="80">
        <v>45016</v>
      </c>
      <c r="H2687" t="e">
        <f>Profiling!$K$276</f>
        <v>#DIV/0!</v>
      </c>
      <c r="J2687">
        <v>0</v>
      </c>
      <c r="K2687" t="s">
        <v>2037</v>
      </c>
    </row>
    <row r="2688" spans="1:11" x14ac:dyDescent="0.2">
      <c r="A2688" t="s">
        <v>1757</v>
      </c>
      <c r="B2688" t="s">
        <v>2124</v>
      </c>
      <c r="D2688">
        <v>0</v>
      </c>
      <c r="E2688" s="80">
        <v>45382</v>
      </c>
      <c r="H2688" t="e">
        <f>Profiling!$L$276</f>
        <v>#DIV/0!</v>
      </c>
      <c r="J2688">
        <v>0</v>
      </c>
      <c r="K2688" t="s">
        <v>2037</v>
      </c>
    </row>
    <row r="2689" spans="1:11" x14ac:dyDescent="0.2">
      <c r="A2689" t="s">
        <v>1757</v>
      </c>
      <c r="B2689" t="s">
        <v>2124</v>
      </c>
      <c r="D2689">
        <v>0</v>
      </c>
      <c r="E2689" s="80">
        <v>45747</v>
      </c>
      <c r="H2689" t="e">
        <f>Profiling!$M$276</f>
        <v>#DIV/0!</v>
      </c>
      <c r="J2689">
        <v>0</v>
      </c>
      <c r="K2689" t="s">
        <v>2037</v>
      </c>
    </row>
    <row r="2690" spans="1:11" x14ac:dyDescent="0.2">
      <c r="A2690" t="s">
        <v>1757</v>
      </c>
      <c r="B2690" t="s">
        <v>2124</v>
      </c>
      <c r="D2690">
        <v>0</v>
      </c>
      <c r="E2690" s="80">
        <v>46112</v>
      </c>
      <c r="H2690" t="e">
        <f>Profiling!$N$276</f>
        <v>#DIV/0!</v>
      </c>
      <c r="J2690">
        <v>0</v>
      </c>
      <c r="K2690" t="s">
        <v>2037</v>
      </c>
    </row>
    <row r="2691" spans="1:11" x14ac:dyDescent="0.2">
      <c r="A2691" t="s">
        <v>1757</v>
      </c>
      <c r="B2691" t="s">
        <v>2124</v>
      </c>
      <c r="D2691">
        <v>0</v>
      </c>
      <c r="E2691" s="80">
        <v>46477</v>
      </c>
      <c r="H2691" t="e">
        <f>Profiling!$O$276</f>
        <v>#DIV/0!</v>
      </c>
      <c r="J2691">
        <v>0</v>
      </c>
      <c r="K2691" t="s">
        <v>2037</v>
      </c>
    </row>
    <row r="2692" spans="1:11" x14ac:dyDescent="0.2">
      <c r="A2692" t="s">
        <v>1757</v>
      </c>
      <c r="B2692" t="s">
        <v>2124</v>
      </c>
      <c r="D2692">
        <v>0</v>
      </c>
      <c r="E2692" s="80">
        <v>46843</v>
      </c>
      <c r="H2692" t="e">
        <f>Profiling!$P$276</f>
        <v>#DIV/0!</v>
      </c>
      <c r="J2692">
        <v>0</v>
      </c>
      <c r="K2692" t="s">
        <v>2037</v>
      </c>
    </row>
    <row r="2693" spans="1:11" x14ac:dyDescent="0.2">
      <c r="A2693" t="s">
        <v>1757</v>
      </c>
      <c r="B2693" t="s">
        <v>2124</v>
      </c>
      <c r="D2693">
        <v>0</v>
      </c>
      <c r="E2693" s="80">
        <v>47208</v>
      </c>
      <c r="H2693" t="e">
        <f>Profiling!$Q$276</f>
        <v>#DIV/0!</v>
      </c>
      <c r="J2693">
        <v>0</v>
      </c>
      <c r="K2693" t="s">
        <v>2037</v>
      </c>
    </row>
    <row r="2694" spans="1:11" x14ac:dyDescent="0.2">
      <c r="A2694" t="s">
        <v>1757</v>
      </c>
      <c r="B2694" t="s">
        <v>2124</v>
      </c>
      <c r="D2694">
        <v>0</v>
      </c>
      <c r="E2694" s="80">
        <v>47573</v>
      </c>
      <c r="H2694" t="e">
        <f>Profiling!$R$276</f>
        <v>#DIV/0!</v>
      </c>
      <c r="J2694">
        <v>0</v>
      </c>
      <c r="K2694" t="s">
        <v>2037</v>
      </c>
    </row>
    <row r="2695" spans="1:11" x14ac:dyDescent="0.2">
      <c r="A2695" t="s">
        <v>1757</v>
      </c>
      <c r="B2695" t="s">
        <v>2124</v>
      </c>
      <c r="D2695">
        <v>0</v>
      </c>
      <c r="E2695" s="80">
        <v>47938</v>
      </c>
      <c r="H2695">
        <f>Profiling!$S$276</f>
        <v>0</v>
      </c>
      <c r="J2695">
        <v>0</v>
      </c>
      <c r="K2695" t="s">
        <v>2037</v>
      </c>
    </row>
    <row r="2696" spans="1:11" x14ac:dyDescent="0.2">
      <c r="A2696" t="s">
        <v>1757</v>
      </c>
      <c r="B2696" t="s">
        <v>2124</v>
      </c>
      <c r="D2696">
        <v>0</v>
      </c>
      <c r="E2696" s="80">
        <v>48304</v>
      </c>
      <c r="H2696">
        <f>Profiling!$T$276</f>
        <v>0</v>
      </c>
      <c r="J2696">
        <v>0</v>
      </c>
      <c r="K2696" t="s">
        <v>2037</v>
      </c>
    </row>
    <row r="2697" spans="1:11" x14ac:dyDescent="0.2">
      <c r="A2697" t="s">
        <v>1757</v>
      </c>
      <c r="B2697" t="s">
        <v>2124</v>
      </c>
      <c r="D2697">
        <v>0</v>
      </c>
      <c r="E2697" s="80">
        <v>48669</v>
      </c>
      <c r="H2697">
        <f>Profiling!$U$276</f>
        <v>0</v>
      </c>
      <c r="J2697">
        <v>0</v>
      </c>
      <c r="K2697" t="s">
        <v>2037</v>
      </c>
    </row>
    <row r="2698" spans="1:11" x14ac:dyDescent="0.2">
      <c r="A2698" t="s">
        <v>1757</v>
      </c>
      <c r="B2698" t="s">
        <v>2124</v>
      </c>
      <c r="D2698">
        <v>0</v>
      </c>
      <c r="E2698" s="80">
        <v>49034</v>
      </c>
      <c r="H2698">
        <f>Profiling!$V$276</f>
        <v>0</v>
      </c>
      <c r="J2698">
        <v>0</v>
      </c>
      <c r="K2698" t="s">
        <v>2037</v>
      </c>
    </row>
    <row r="2699" spans="1:11" x14ac:dyDescent="0.2">
      <c r="A2699" t="s">
        <v>1757</v>
      </c>
      <c r="B2699" t="s">
        <v>2124</v>
      </c>
      <c r="D2699">
        <v>0</v>
      </c>
      <c r="E2699" s="80">
        <v>49399</v>
      </c>
      <c r="H2699">
        <f>Profiling!$W$276</f>
        <v>0</v>
      </c>
      <c r="J2699">
        <v>0</v>
      </c>
      <c r="K2699" t="s">
        <v>2037</v>
      </c>
    </row>
    <row r="2700" spans="1:11" x14ac:dyDescent="0.2">
      <c r="A2700" t="s">
        <v>1757</v>
      </c>
      <c r="B2700" t="s">
        <v>364</v>
      </c>
      <c r="D2700">
        <v>0</v>
      </c>
      <c r="E2700" s="80">
        <v>44651</v>
      </c>
      <c r="H2700" t="e">
        <f>Profiling!$J$277</f>
        <v>#DIV/0!</v>
      </c>
      <c r="J2700">
        <v>0</v>
      </c>
      <c r="K2700" t="s">
        <v>2037</v>
      </c>
    </row>
    <row r="2701" spans="1:11" x14ac:dyDescent="0.2">
      <c r="A2701" t="s">
        <v>1757</v>
      </c>
      <c r="B2701" t="s">
        <v>364</v>
      </c>
      <c r="D2701">
        <v>0</v>
      </c>
      <c r="E2701" s="80">
        <v>45016</v>
      </c>
      <c r="H2701" t="e">
        <f>Profiling!$K$277</f>
        <v>#DIV/0!</v>
      </c>
      <c r="J2701">
        <v>0</v>
      </c>
      <c r="K2701" t="s">
        <v>2037</v>
      </c>
    </row>
    <row r="2702" spans="1:11" x14ac:dyDescent="0.2">
      <c r="A2702" t="s">
        <v>1757</v>
      </c>
      <c r="B2702" t="s">
        <v>364</v>
      </c>
      <c r="D2702">
        <v>0</v>
      </c>
      <c r="E2702" s="80">
        <v>45382</v>
      </c>
      <c r="H2702" t="e">
        <f>Profiling!$L$277</f>
        <v>#DIV/0!</v>
      </c>
      <c r="J2702">
        <v>0</v>
      </c>
      <c r="K2702" t="s">
        <v>2037</v>
      </c>
    </row>
    <row r="2703" spans="1:11" x14ac:dyDescent="0.2">
      <c r="A2703" t="s">
        <v>1757</v>
      </c>
      <c r="B2703" t="s">
        <v>364</v>
      </c>
      <c r="D2703">
        <v>0</v>
      </c>
      <c r="E2703" s="80">
        <v>45747</v>
      </c>
      <c r="H2703" t="e">
        <f>Profiling!$M$277</f>
        <v>#DIV/0!</v>
      </c>
      <c r="J2703">
        <v>0</v>
      </c>
      <c r="K2703" t="s">
        <v>2037</v>
      </c>
    </row>
    <row r="2704" spans="1:11" x14ac:dyDescent="0.2">
      <c r="A2704" t="s">
        <v>1757</v>
      </c>
      <c r="B2704" t="s">
        <v>364</v>
      </c>
      <c r="D2704">
        <v>0</v>
      </c>
      <c r="E2704" s="80">
        <v>46112</v>
      </c>
      <c r="H2704" t="e">
        <f>Profiling!$N$277</f>
        <v>#DIV/0!</v>
      </c>
      <c r="J2704">
        <v>0</v>
      </c>
      <c r="K2704" t="s">
        <v>2037</v>
      </c>
    </row>
    <row r="2705" spans="1:11" x14ac:dyDescent="0.2">
      <c r="A2705" t="s">
        <v>1757</v>
      </c>
      <c r="B2705" t="s">
        <v>364</v>
      </c>
      <c r="D2705">
        <v>0</v>
      </c>
      <c r="E2705" s="80">
        <v>46477</v>
      </c>
      <c r="H2705" t="e">
        <f>Profiling!$O$277</f>
        <v>#DIV/0!</v>
      </c>
      <c r="J2705">
        <v>0</v>
      </c>
      <c r="K2705" t="s">
        <v>2037</v>
      </c>
    </row>
    <row r="2706" spans="1:11" x14ac:dyDescent="0.2">
      <c r="A2706" t="s">
        <v>1757</v>
      </c>
      <c r="B2706" t="s">
        <v>364</v>
      </c>
      <c r="D2706">
        <v>0</v>
      </c>
      <c r="E2706" s="80">
        <v>46843</v>
      </c>
      <c r="H2706" t="e">
        <f>Profiling!$P$277</f>
        <v>#DIV/0!</v>
      </c>
      <c r="J2706">
        <v>0</v>
      </c>
      <c r="K2706" t="s">
        <v>2037</v>
      </c>
    </row>
    <row r="2707" spans="1:11" x14ac:dyDescent="0.2">
      <c r="A2707" t="s">
        <v>1757</v>
      </c>
      <c r="B2707" t="s">
        <v>364</v>
      </c>
      <c r="D2707">
        <v>0</v>
      </c>
      <c r="E2707" s="80">
        <v>47208</v>
      </c>
      <c r="H2707" t="e">
        <f>Profiling!$Q$277</f>
        <v>#DIV/0!</v>
      </c>
      <c r="J2707">
        <v>0</v>
      </c>
      <c r="K2707" t="s">
        <v>2037</v>
      </c>
    </row>
    <row r="2708" spans="1:11" x14ac:dyDescent="0.2">
      <c r="A2708" t="s">
        <v>1757</v>
      </c>
      <c r="B2708" t="s">
        <v>364</v>
      </c>
      <c r="D2708">
        <v>0</v>
      </c>
      <c r="E2708" s="80">
        <v>47573</v>
      </c>
      <c r="H2708" t="e">
        <f>Profiling!$R$277</f>
        <v>#DIV/0!</v>
      </c>
      <c r="J2708">
        <v>0</v>
      </c>
      <c r="K2708" t="s">
        <v>2037</v>
      </c>
    </row>
    <row r="2709" spans="1:11" x14ac:dyDescent="0.2">
      <c r="A2709" t="s">
        <v>1757</v>
      </c>
      <c r="B2709" t="s">
        <v>364</v>
      </c>
      <c r="D2709">
        <v>0</v>
      </c>
      <c r="E2709" s="80">
        <v>47938</v>
      </c>
      <c r="H2709">
        <f>Profiling!$S$277</f>
        <v>0</v>
      </c>
      <c r="J2709">
        <v>0</v>
      </c>
      <c r="K2709" t="s">
        <v>2037</v>
      </c>
    </row>
    <row r="2710" spans="1:11" x14ac:dyDescent="0.2">
      <c r="A2710" t="s">
        <v>1757</v>
      </c>
      <c r="B2710" t="s">
        <v>364</v>
      </c>
      <c r="D2710">
        <v>0</v>
      </c>
      <c r="E2710" s="80">
        <v>48304</v>
      </c>
      <c r="H2710">
        <f>Profiling!$T$277</f>
        <v>0</v>
      </c>
      <c r="J2710">
        <v>0</v>
      </c>
      <c r="K2710" t="s">
        <v>2037</v>
      </c>
    </row>
    <row r="2711" spans="1:11" x14ac:dyDescent="0.2">
      <c r="A2711" t="s">
        <v>1757</v>
      </c>
      <c r="B2711" t="s">
        <v>364</v>
      </c>
      <c r="D2711">
        <v>0</v>
      </c>
      <c r="E2711" s="80">
        <v>48669</v>
      </c>
      <c r="H2711">
        <f>Profiling!$U$277</f>
        <v>0</v>
      </c>
      <c r="J2711">
        <v>0</v>
      </c>
      <c r="K2711" t="s">
        <v>2037</v>
      </c>
    </row>
    <row r="2712" spans="1:11" x14ac:dyDescent="0.2">
      <c r="A2712" t="s">
        <v>1757</v>
      </c>
      <c r="B2712" t="s">
        <v>364</v>
      </c>
      <c r="D2712">
        <v>0</v>
      </c>
      <c r="E2712" s="80">
        <v>49034</v>
      </c>
      <c r="H2712">
        <f>Profiling!$V$277</f>
        <v>0</v>
      </c>
      <c r="J2712">
        <v>0</v>
      </c>
      <c r="K2712" t="s">
        <v>2037</v>
      </c>
    </row>
    <row r="2713" spans="1:11" x14ac:dyDescent="0.2">
      <c r="A2713" t="s">
        <v>1757</v>
      </c>
      <c r="B2713" t="s">
        <v>364</v>
      </c>
      <c r="D2713">
        <v>0</v>
      </c>
      <c r="E2713" s="80">
        <v>49399</v>
      </c>
      <c r="H2713">
        <f>Profiling!$W$277</f>
        <v>0</v>
      </c>
      <c r="J2713">
        <v>0</v>
      </c>
      <c r="K2713" t="s">
        <v>2037</v>
      </c>
    </row>
    <row r="2714" spans="1:11" x14ac:dyDescent="0.2">
      <c r="A2714" t="s">
        <v>1757</v>
      </c>
      <c r="B2714" t="s">
        <v>365</v>
      </c>
      <c r="D2714">
        <v>0</v>
      </c>
      <c r="E2714" s="80">
        <v>44651</v>
      </c>
      <c r="H2714" t="e">
        <f>Profiling!$J$278</f>
        <v>#DIV/0!</v>
      </c>
      <c r="J2714">
        <v>0</v>
      </c>
      <c r="K2714" t="s">
        <v>2037</v>
      </c>
    </row>
    <row r="2715" spans="1:11" x14ac:dyDescent="0.2">
      <c r="A2715" t="s">
        <v>1757</v>
      </c>
      <c r="B2715" t="s">
        <v>365</v>
      </c>
      <c r="D2715">
        <v>0</v>
      </c>
      <c r="E2715" s="80">
        <v>45016</v>
      </c>
      <c r="H2715" t="e">
        <f>Profiling!$K$278</f>
        <v>#DIV/0!</v>
      </c>
      <c r="J2715">
        <v>0</v>
      </c>
      <c r="K2715" t="s">
        <v>2037</v>
      </c>
    </row>
    <row r="2716" spans="1:11" x14ac:dyDescent="0.2">
      <c r="A2716" t="s">
        <v>1757</v>
      </c>
      <c r="B2716" t="s">
        <v>365</v>
      </c>
      <c r="D2716">
        <v>0</v>
      </c>
      <c r="E2716" s="80">
        <v>45382</v>
      </c>
      <c r="H2716" t="e">
        <f>Profiling!$L$278</f>
        <v>#DIV/0!</v>
      </c>
      <c r="J2716">
        <v>0</v>
      </c>
      <c r="K2716" t="s">
        <v>2037</v>
      </c>
    </row>
    <row r="2717" spans="1:11" x14ac:dyDescent="0.2">
      <c r="A2717" t="s">
        <v>1757</v>
      </c>
      <c r="B2717" t="s">
        <v>365</v>
      </c>
      <c r="D2717">
        <v>0</v>
      </c>
      <c r="E2717" s="80">
        <v>45747</v>
      </c>
      <c r="H2717" t="e">
        <f>Profiling!$M$278</f>
        <v>#DIV/0!</v>
      </c>
      <c r="J2717">
        <v>0</v>
      </c>
      <c r="K2717" t="s">
        <v>2037</v>
      </c>
    </row>
    <row r="2718" spans="1:11" x14ac:dyDescent="0.2">
      <c r="A2718" t="s">
        <v>1757</v>
      </c>
      <c r="B2718" t="s">
        <v>365</v>
      </c>
      <c r="D2718">
        <v>0</v>
      </c>
      <c r="E2718" s="80">
        <v>46112</v>
      </c>
      <c r="H2718" t="e">
        <f>Profiling!$N$278</f>
        <v>#DIV/0!</v>
      </c>
      <c r="J2718">
        <v>0</v>
      </c>
      <c r="K2718" t="s">
        <v>2037</v>
      </c>
    </row>
    <row r="2719" spans="1:11" x14ac:dyDescent="0.2">
      <c r="A2719" t="s">
        <v>1757</v>
      </c>
      <c r="B2719" t="s">
        <v>365</v>
      </c>
      <c r="D2719">
        <v>0</v>
      </c>
      <c r="E2719" s="80">
        <v>46477</v>
      </c>
      <c r="H2719" t="e">
        <f>Profiling!$O$278</f>
        <v>#DIV/0!</v>
      </c>
      <c r="J2719">
        <v>0</v>
      </c>
      <c r="K2719" t="s">
        <v>2037</v>
      </c>
    </row>
    <row r="2720" spans="1:11" x14ac:dyDescent="0.2">
      <c r="A2720" t="s">
        <v>1757</v>
      </c>
      <c r="B2720" t="s">
        <v>365</v>
      </c>
      <c r="D2720">
        <v>0</v>
      </c>
      <c r="E2720" s="80">
        <v>46843</v>
      </c>
      <c r="H2720" t="e">
        <f>Profiling!$P$278</f>
        <v>#DIV/0!</v>
      </c>
      <c r="J2720">
        <v>0</v>
      </c>
      <c r="K2720" t="s">
        <v>2037</v>
      </c>
    </row>
    <row r="2721" spans="1:11" x14ac:dyDescent="0.2">
      <c r="A2721" t="s">
        <v>1757</v>
      </c>
      <c r="B2721" t="s">
        <v>365</v>
      </c>
      <c r="D2721">
        <v>0</v>
      </c>
      <c r="E2721" s="80">
        <v>47208</v>
      </c>
      <c r="H2721" t="e">
        <f>Profiling!$Q$278</f>
        <v>#DIV/0!</v>
      </c>
      <c r="J2721">
        <v>0</v>
      </c>
      <c r="K2721" t="s">
        <v>2037</v>
      </c>
    </row>
    <row r="2722" spans="1:11" x14ac:dyDescent="0.2">
      <c r="A2722" t="s">
        <v>1757</v>
      </c>
      <c r="B2722" t="s">
        <v>365</v>
      </c>
      <c r="D2722">
        <v>0</v>
      </c>
      <c r="E2722" s="80">
        <v>47573</v>
      </c>
      <c r="H2722" t="e">
        <f>Profiling!$R$278</f>
        <v>#DIV/0!</v>
      </c>
      <c r="J2722">
        <v>0</v>
      </c>
      <c r="K2722" t="s">
        <v>2037</v>
      </c>
    </row>
    <row r="2723" spans="1:11" x14ac:dyDescent="0.2">
      <c r="A2723" t="s">
        <v>1757</v>
      </c>
      <c r="B2723" t="s">
        <v>365</v>
      </c>
      <c r="D2723">
        <v>0</v>
      </c>
      <c r="E2723" s="80">
        <v>47938</v>
      </c>
      <c r="H2723">
        <f>Profiling!$S$278</f>
        <v>0</v>
      </c>
      <c r="J2723">
        <v>0</v>
      </c>
      <c r="K2723" t="s">
        <v>2037</v>
      </c>
    </row>
    <row r="2724" spans="1:11" x14ac:dyDescent="0.2">
      <c r="A2724" t="s">
        <v>1757</v>
      </c>
      <c r="B2724" t="s">
        <v>365</v>
      </c>
      <c r="D2724">
        <v>0</v>
      </c>
      <c r="E2724" s="80">
        <v>48304</v>
      </c>
      <c r="H2724">
        <f>Profiling!$T$278</f>
        <v>0</v>
      </c>
      <c r="J2724">
        <v>0</v>
      </c>
      <c r="K2724" t="s">
        <v>2037</v>
      </c>
    </row>
    <row r="2725" spans="1:11" x14ac:dyDescent="0.2">
      <c r="A2725" t="s">
        <v>1757</v>
      </c>
      <c r="B2725" t="s">
        <v>365</v>
      </c>
      <c r="D2725">
        <v>0</v>
      </c>
      <c r="E2725" s="80">
        <v>48669</v>
      </c>
      <c r="H2725">
        <f>Profiling!$U$278</f>
        <v>0</v>
      </c>
      <c r="J2725">
        <v>0</v>
      </c>
      <c r="K2725" t="s">
        <v>2037</v>
      </c>
    </row>
    <row r="2726" spans="1:11" x14ac:dyDescent="0.2">
      <c r="A2726" t="s">
        <v>1757</v>
      </c>
      <c r="B2726" t="s">
        <v>365</v>
      </c>
      <c r="D2726">
        <v>0</v>
      </c>
      <c r="E2726" s="80">
        <v>49034</v>
      </c>
      <c r="H2726">
        <f>Profiling!$V$278</f>
        <v>0</v>
      </c>
      <c r="J2726">
        <v>0</v>
      </c>
      <c r="K2726" t="s">
        <v>2037</v>
      </c>
    </row>
    <row r="2727" spans="1:11" x14ac:dyDescent="0.2">
      <c r="A2727" t="s">
        <v>1757</v>
      </c>
      <c r="B2727" t="s">
        <v>365</v>
      </c>
      <c r="D2727">
        <v>0</v>
      </c>
      <c r="E2727" s="80">
        <v>49399</v>
      </c>
      <c r="H2727">
        <f>Profiling!$W$278</f>
        <v>0</v>
      </c>
      <c r="J2727">
        <v>0</v>
      </c>
      <c r="K2727" t="s">
        <v>2037</v>
      </c>
    </row>
    <row r="2728" spans="1:11" x14ac:dyDescent="0.2">
      <c r="A2728" t="s">
        <v>2122</v>
      </c>
      <c r="B2728" t="s">
        <v>1096</v>
      </c>
      <c r="D2728">
        <v>0</v>
      </c>
      <c r="E2728" s="80">
        <v>44651</v>
      </c>
      <c r="H2728" t="e">
        <f>Profiling!$J$301</f>
        <v>#DIV/0!</v>
      </c>
      <c r="J2728">
        <v>0</v>
      </c>
      <c r="K2728" t="s">
        <v>2989</v>
      </c>
    </row>
    <row r="2729" spans="1:11" x14ac:dyDescent="0.2">
      <c r="A2729" t="s">
        <v>2122</v>
      </c>
      <c r="B2729" t="s">
        <v>1096</v>
      </c>
      <c r="D2729">
        <v>0</v>
      </c>
      <c r="E2729" s="80">
        <v>45016</v>
      </c>
      <c r="H2729" t="e">
        <f>Profiling!$K$301</f>
        <v>#DIV/0!</v>
      </c>
      <c r="J2729">
        <v>0</v>
      </c>
      <c r="K2729" t="s">
        <v>2989</v>
      </c>
    </row>
    <row r="2730" spans="1:11" x14ac:dyDescent="0.2">
      <c r="A2730" t="s">
        <v>2122</v>
      </c>
      <c r="B2730" t="s">
        <v>1096</v>
      </c>
      <c r="D2730">
        <v>0</v>
      </c>
      <c r="E2730" s="80">
        <v>45382</v>
      </c>
      <c r="H2730" t="e">
        <f>Profiling!$L$301</f>
        <v>#DIV/0!</v>
      </c>
      <c r="J2730">
        <v>0</v>
      </c>
      <c r="K2730" t="s">
        <v>2989</v>
      </c>
    </row>
    <row r="2731" spans="1:11" x14ac:dyDescent="0.2">
      <c r="A2731" t="s">
        <v>2122</v>
      </c>
      <c r="B2731" t="s">
        <v>1096</v>
      </c>
      <c r="D2731">
        <v>0</v>
      </c>
      <c r="E2731" s="80">
        <v>45747</v>
      </c>
      <c r="H2731" t="e">
        <f>Profiling!$M$301</f>
        <v>#DIV/0!</v>
      </c>
      <c r="J2731">
        <v>0</v>
      </c>
      <c r="K2731" t="s">
        <v>2989</v>
      </c>
    </row>
    <row r="2732" spans="1:11" x14ac:dyDescent="0.2">
      <c r="A2732" t="s">
        <v>2122</v>
      </c>
      <c r="B2732" t="s">
        <v>1096</v>
      </c>
      <c r="D2732">
        <v>0</v>
      </c>
      <c r="E2732" s="80">
        <v>46112</v>
      </c>
      <c r="H2732" t="e">
        <f>Profiling!$N$301</f>
        <v>#DIV/0!</v>
      </c>
      <c r="J2732">
        <v>0</v>
      </c>
      <c r="K2732" t="s">
        <v>2989</v>
      </c>
    </row>
    <row r="2733" spans="1:11" x14ac:dyDescent="0.2">
      <c r="A2733" t="s">
        <v>2122</v>
      </c>
      <c r="B2733" t="s">
        <v>1096</v>
      </c>
      <c r="D2733">
        <v>0</v>
      </c>
      <c r="E2733" s="80">
        <v>46477</v>
      </c>
      <c r="H2733" t="e">
        <f>Profiling!$O$301</f>
        <v>#DIV/0!</v>
      </c>
      <c r="J2733">
        <v>0</v>
      </c>
      <c r="K2733" t="s">
        <v>2989</v>
      </c>
    </row>
    <row r="2734" spans="1:11" x14ac:dyDescent="0.2">
      <c r="A2734" t="s">
        <v>2122</v>
      </c>
      <c r="B2734" t="s">
        <v>1096</v>
      </c>
      <c r="D2734">
        <v>0</v>
      </c>
      <c r="E2734" s="80">
        <v>46843</v>
      </c>
      <c r="H2734" t="e">
        <f>Profiling!$P$301</f>
        <v>#DIV/0!</v>
      </c>
      <c r="J2734">
        <v>0</v>
      </c>
      <c r="K2734" t="s">
        <v>2989</v>
      </c>
    </row>
    <row r="2735" spans="1:11" x14ac:dyDescent="0.2">
      <c r="A2735" t="s">
        <v>2122</v>
      </c>
      <c r="B2735" t="s">
        <v>1096</v>
      </c>
      <c r="D2735">
        <v>0</v>
      </c>
      <c r="E2735" s="80">
        <v>47208</v>
      </c>
      <c r="H2735" t="e">
        <f>Profiling!$Q$301</f>
        <v>#DIV/0!</v>
      </c>
      <c r="J2735">
        <v>0</v>
      </c>
      <c r="K2735" t="s">
        <v>2989</v>
      </c>
    </row>
    <row r="2736" spans="1:11" x14ac:dyDescent="0.2">
      <c r="A2736" t="s">
        <v>2122</v>
      </c>
      <c r="B2736" t="s">
        <v>1096</v>
      </c>
      <c r="D2736">
        <v>0</v>
      </c>
      <c r="E2736" s="80">
        <v>47573</v>
      </c>
      <c r="H2736" t="e">
        <f>Profiling!$R$301</f>
        <v>#DIV/0!</v>
      </c>
      <c r="J2736">
        <v>0</v>
      </c>
      <c r="K2736" t="s">
        <v>2989</v>
      </c>
    </row>
    <row r="2737" spans="1:11" x14ac:dyDescent="0.2">
      <c r="A2737" t="s">
        <v>2122</v>
      </c>
      <c r="B2737" t="s">
        <v>1096</v>
      </c>
      <c r="D2737">
        <v>0</v>
      </c>
      <c r="E2737" s="80">
        <v>47938</v>
      </c>
      <c r="H2737">
        <f>Profiling!$S$301</f>
        <v>0</v>
      </c>
      <c r="J2737">
        <v>0</v>
      </c>
      <c r="K2737" t="s">
        <v>2989</v>
      </c>
    </row>
    <row r="2738" spans="1:11" x14ac:dyDescent="0.2">
      <c r="A2738" t="s">
        <v>2122</v>
      </c>
      <c r="B2738" t="s">
        <v>1096</v>
      </c>
      <c r="D2738">
        <v>0</v>
      </c>
      <c r="E2738" s="80">
        <v>48304</v>
      </c>
      <c r="H2738">
        <f>Profiling!$T$301</f>
        <v>0</v>
      </c>
      <c r="J2738">
        <v>0</v>
      </c>
      <c r="K2738" t="s">
        <v>2989</v>
      </c>
    </row>
    <row r="2739" spans="1:11" x14ac:dyDescent="0.2">
      <c r="A2739" t="s">
        <v>2122</v>
      </c>
      <c r="B2739" t="s">
        <v>1096</v>
      </c>
      <c r="D2739">
        <v>0</v>
      </c>
      <c r="E2739" s="80">
        <v>48669</v>
      </c>
      <c r="H2739">
        <f>Profiling!$U$301</f>
        <v>0</v>
      </c>
      <c r="J2739">
        <v>0</v>
      </c>
      <c r="K2739" t="s">
        <v>2989</v>
      </c>
    </row>
    <row r="2740" spans="1:11" x14ac:dyDescent="0.2">
      <c r="A2740" t="s">
        <v>2122</v>
      </c>
      <c r="B2740" t="s">
        <v>1096</v>
      </c>
      <c r="D2740">
        <v>0</v>
      </c>
      <c r="E2740" s="80">
        <v>49034</v>
      </c>
      <c r="H2740">
        <f>Profiling!$V$301</f>
        <v>0</v>
      </c>
      <c r="J2740">
        <v>0</v>
      </c>
      <c r="K2740" t="s">
        <v>2989</v>
      </c>
    </row>
    <row r="2741" spans="1:11" x14ac:dyDescent="0.2">
      <c r="A2741" t="s">
        <v>2122</v>
      </c>
      <c r="B2741" t="s">
        <v>1096</v>
      </c>
      <c r="D2741">
        <v>0</v>
      </c>
      <c r="E2741" s="80">
        <v>49399</v>
      </c>
      <c r="H2741">
        <f>Profiling!$W$301</f>
        <v>0</v>
      </c>
      <c r="J2741">
        <v>0</v>
      </c>
      <c r="K2741" t="s">
        <v>2989</v>
      </c>
    </row>
    <row r="2742" spans="1:11" x14ac:dyDescent="0.2">
      <c r="A2742" t="s">
        <v>2122</v>
      </c>
      <c r="B2742" t="s">
        <v>891</v>
      </c>
      <c r="D2742">
        <v>0</v>
      </c>
      <c r="E2742" s="80">
        <v>44651</v>
      </c>
      <c r="H2742" t="e">
        <f>Profiling!$J$302</f>
        <v>#DIV/0!</v>
      </c>
      <c r="J2742">
        <v>0</v>
      </c>
      <c r="K2742" t="s">
        <v>2989</v>
      </c>
    </row>
    <row r="2743" spans="1:11" x14ac:dyDescent="0.2">
      <c r="A2743" t="s">
        <v>2122</v>
      </c>
      <c r="B2743" t="s">
        <v>891</v>
      </c>
      <c r="D2743">
        <v>0</v>
      </c>
      <c r="E2743" s="80">
        <v>45016</v>
      </c>
      <c r="H2743" t="e">
        <f>Profiling!$K$302</f>
        <v>#DIV/0!</v>
      </c>
      <c r="J2743">
        <v>0</v>
      </c>
      <c r="K2743" t="s">
        <v>2989</v>
      </c>
    </row>
    <row r="2744" spans="1:11" x14ac:dyDescent="0.2">
      <c r="A2744" t="s">
        <v>2122</v>
      </c>
      <c r="B2744" t="s">
        <v>891</v>
      </c>
      <c r="D2744">
        <v>0</v>
      </c>
      <c r="E2744" s="80">
        <v>45382</v>
      </c>
      <c r="H2744" t="e">
        <f>Profiling!$L$302</f>
        <v>#DIV/0!</v>
      </c>
      <c r="J2744">
        <v>0</v>
      </c>
      <c r="K2744" t="s">
        <v>2989</v>
      </c>
    </row>
    <row r="2745" spans="1:11" x14ac:dyDescent="0.2">
      <c r="A2745" t="s">
        <v>2122</v>
      </c>
      <c r="B2745" t="s">
        <v>891</v>
      </c>
      <c r="D2745">
        <v>0</v>
      </c>
      <c r="E2745" s="80">
        <v>45747</v>
      </c>
      <c r="H2745" t="e">
        <f>Profiling!$M$302</f>
        <v>#DIV/0!</v>
      </c>
      <c r="J2745">
        <v>0</v>
      </c>
      <c r="K2745" t="s">
        <v>2989</v>
      </c>
    </row>
    <row r="2746" spans="1:11" x14ac:dyDescent="0.2">
      <c r="A2746" t="s">
        <v>2122</v>
      </c>
      <c r="B2746" t="s">
        <v>891</v>
      </c>
      <c r="D2746">
        <v>0</v>
      </c>
      <c r="E2746" s="80">
        <v>46112</v>
      </c>
      <c r="H2746" t="e">
        <f>Profiling!$N$302</f>
        <v>#DIV/0!</v>
      </c>
      <c r="J2746">
        <v>0</v>
      </c>
      <c r="K2746" t="s">
        <v>2989</v>
      </c>
    </row>
    <row r="2747" spans="1:11" x14ac:dyDescent="0.2">
      <c r="A2747" t="s">
        <v>2122</v>
      </c>
      <c r="B2747" t="s">
        <v>891</v>
      </c>
      <c r="D2747">
        <v>0</v>
      </c>
      <c r="E2747" s="80">
        <v>46477</v>
      </c>
      <c r="H2747" t="e">
        <f>Profiling!$O$302</f>
        <v>#DIV/0!</v>
      </c>
      <c r="J2747">
        <v>0</v>
      </c>
      <c r="K2747" t="s">
        <v>2989</v>
      </c>
    </row>
    <row r="2748" spans="1:11" x14ac:dyDescent="0.2">
      <c r="A2748" t="s">
        <v>2122</v>
      </c>
      <c r="B2748" t="s">
        <v>891</v>
      </c>
      <c r="D2748">
        <v>0</v>
      </c>
      <c r="E2748" s="80">
        <v>46843</v>
      </c>
      <c r="H2748" t="e">
        <f>Profiling!$P$302</f>
        <v>#DIV/0!</v>
      </c>
      <c r="J2748">
        <v>0</v>
      </c>
      <c r="K2748" t="s">
        <v>2989</v>
      </c>
    </row>
    <row r="2749" spans="1:11" x14ac:dyDescent="0.2">
      <c r="A2749" t="s">
        <v>2122</v>
      </c>
      <c r="B2749" t="s">
        <v>891</v>
      </c>
      <c r="D2749">
        <v>0</v>
      </c>
      <c r="E2749" s="80">
        <v>47208</v>
      </c>
      <c r="H2749" t="e">
        <f>Profiling!$Q$302</f>
        <v>#DIV/0!</v>
      </c>
      <c r="J2749">
        <v>0</v>
      </c>
      <c r="K2749" t="s">
        <v>2989</v>
      </c>
    </row>
    <row r="2750" spans="1:11" x14ac:dyDescent="0.2">
      <c r="A2750" t="s">
        <v>2122</v>
      </c>
      <c r="B2750" t="s">
        <v>891</v>
      </c>
      <c r="D2750">
        <v>0</v>
      </c>
      <c r="E2750" s="80">
        <v>47573</v>
      </c>
      <c r="H2750" t="e">
        <f>Profiling!$R$302</f>
        <v>#DIV/0!</v>
      </c>
      <c r="J2750">
        <v>0</v>
      </c>
      <c r="K2750" t="s">
        <v>2989</v>
      </c>
    </row>
    <row r="2751" spans="1:11" x14ac:dyDescent="0.2">
      <c r="A2751" t="s">
        <v>2122</v>
      </c>
      <c r="B2751" t="s">
        <v>891</v>
      </c>
      <c r="D2751">
        <v>0</v>
      </c>
      <c r="E2751" s="80">
        <v>47938</v>
      </c>
      <c r="H2751">
        <f>Profiling!$S$302</f>
        <v>0</v>
      </c>
      <c r="J2751">
        <v>0</v>
      </c>
      <c r="K2751" t="s">
        <v>2989</v>
      </c>
    </row>
    <row r="2752" spans="1:11" x14ac:dyDescent="0.2">
      <c r="A2752" t="s">
        <v>2122</v>
      </c>
      <c r="B2752" t="s">
        <v>891</v>
      </c>
      <c r="D2752">
        <v>0</v>
      </c>
      <c r="E2752" s="80">
        <v>48304</v>
      </c>
      <c r="H2752">
        <f>Profiling!$T$302</f>
        <v>0</v>
      </c>
      <c r="J2752">
        <v>0</v>
      </c>
      <c r="K2752" t="s">
        <v>2989</v>
      </c>
    </row>
    <row r="2753" spans="1:11" x14ac:dyDescent="0.2">
      <c r="A2753" t="s">
        <v>2122</v>
      </c>
      <c r="B2753" t="s">
        <v>891</v>
      </c>
      <c r="D2753">
        <v>0</v>
      </c>
      <c r="E2753" s="80">
        <v>48669</v>
      </c>
      <c r="H2753">
        <f>Profiling!$U$302</f>
        <v>0</v>
      </c>
      <c r="J2753">
        <v>0</v>
      </c>
      <c r="K2753" t="s">
        <v>2989</v>
      </c>
    </row>
    <row r="2754" spans="1:11" x14ac:dyDescent="0.2">
      <c r="A2754" t="s">
        <v>2122</v>
      </c>
      <c r="B2754" t="s">
        <v>891</v>
      </c>
      <c r="D2754">
        <v>0</v>
      </c>
      <c r="E2754" s="80">
        <v>49034</v>
      </c>
      <c r="H2754">
        <f>Profiling!$V$302</f>
        <v>0</v>
      </c>
      <c r="J2754">
        <v>0</v>
      </c>
      <c r="K2754" t="s">
        <v>2989</v>
      </c>
    </row>
    <row r="2755" spans="1:11" x14ac:dyDescent="0.2">
      <c r="A2755" t="s">
        <v>2122</v>
      </c>
      <c r="B2755" t="s">
        <v>891</v>
      </c>
      <c r="D2755">
        <v>0</v>
      </c>
      <c r="E2755" s="80">
        <v>49399</v>
      </c>
      <c r="H2755">
        <f>Profiling!$W$302</f>
        <v>0</v>
      </c>
      <c r="J2755">
        <v>0</v>
      </c>
      <c r="K2755" t="s">
        <v>2989</v>
      </c>
    </row>
    <row r="2756" spans="1:11" x14ac:dyDescent="0.2">
      <c r="A2756" t="s">
        <v>2122</v>
      </c>
      <c r="B2756" t="s">
        <v>541</v>
      </c>
      <c r="D2756">
        <v>0</v>
      </c>
      <c r="E2756" s="80">
        <v>44651</v>
      </c>
      <c r="H2756" t="e">
        <f>Profiling!$J$303</f>
        <v>#DIV/0!</v>
      </c>
      <c r="J2756">
        <v>0</v>
      </c>
      <c r="K2756" t="s">
        <v>2989</v>
      </c>
    </row>
    <row r="2757" spans="1:11" x14ac:dyDescent="0.2">
      <c r="A2757" t="s">
        <v>2122</v>
      </c>
      <c r="B2757" t="s">
        <v>541</v>
      </c>
      <c r="D2757">
        <v>0</v>
      </c>
      <c r="E2757" s="80">
        <v>45016</v>
      </c>
      <c r="H2757" t="e">
        <f>Profiling!$K$303</f>
        <v>#DIV/0!</v>
      </c>
      <c r="J2757">
        <v>0</v>
      </c>
      <c r="K2757" t="s">
        <v>2989</v>
      </c>
    </row>
    <row r="2758" spans="1:11" x14ac:dyDescent="0.2">
      <c r="A2758" t="s">
        <v>2122</v>
      </c>
      <c r="B2758" t="s">
        <v>541</v>
      </c>
      <c r="D2758">
        <v>0</v>
      </c>
      <c r="E2758" s="80">
        <v>45382</v>
      </c>
      <c r="H2758" t="e">
        <f>Profiling!$L$303</f>
        <v>#DIV/0!</v>
      </c>
      <c r="J2758">
        <v>0</v>
      </c>
      <c r="K2758" t="s">
        <v>2989</v>
      </c>
    </row>
    <row r="2759" spans="1:11" x14ac:dyDescent="0.2">
      <c r="A2759" t="s">
        <v>2122</v>
      </c>
      <c r="B2759" t="s">
        <v>541</v>
      </c>
      <c r="D2759">
        <v>0</v>
      </c>
      <c r="E2759" s="80">
        <v>45747</v>
      </c>
      <c r="H2759" t="e">
        <f>Profiling!$M$303</f>
        <v>#DIV/0!</v>
      </c>
      <c r="J2759">
        <v>0</v>
      </c>
      <c r="K2759" t="s">
        <v>2989</v>
      </c>
    </row>
    <row r="2760" spans="1:11" x14ac:dyDescent="0.2">
      <c r="A2760" t="s">
        <v>2122</v>
      </c>
      <c r="B2760" t="s">
        <v>541</v>
      </c>
      <c r="D2760">
        <v>0</v>
      </c>
      <c r="E2760" s="80">
        <v>46112</v>
      </c>
      <c r="H2760" t="e">
        <f>Profiling!$N$303</f>
        <v>#DIV/0!</v>
      </c>
      <c r="J2760">
        <v>0</v>
      </c>
      <c r="K2760" t="s">
        <v>2989</v>
      </c>
    </row>
    <row r="2761" spans="1:11" x14ac:dyDescent="0.2">
      <c r="A2761" t="s">
        <v>2122</v>
      </c>
      <c r="B2761" t="s">
        <v>541</v>
      </c>
      <c r="D2761">
        <v>0</v>
      </c>
      <c r="E2761" s="80">
        <v>46477</v>
      </c>
      <c r="H2761" t="e">
        <f>Profiling!$O$303</f>
        <v>#DIV/0!</v>
      </c>
      <c r="J2761">
        <v>0</v>
      </c>
      <c r="K2761" t="s">
        <v>2989</v>
      </c>
    </row>
    <row r="2762" spans="1:11" x14ac:dyDescent="0.2">
      <c r="A2762" t="s">
        <v>2122</v>
      </c>
      <c r="B2762" t="s">
        <v>541</v>
      </c>
      <c r="D2762">
        <v>0</v>
      </c>
      <c r="E2762" s="80">
        <v>46843</v>
      </c>
      <c r="H2762" t="e">
        <f>Profiling!$P$303</f>
        <v>#DIV/0!</v>
      </c>
      <c r="J2762">
        <v>0</v>
      </c>
      <c r="K2762" t="s">
        <v>2989</v>
      </c>
    </row>
    <row r="2763" spans="1:11" x14ac:dyDescent="0.2">
      <c r="A2763" t="s">
        <v>2122</v>
      </c>
      <c r="B2763" t="s">
        <v>541</v>
      </c>
      <c r="D2763">
        <v>0</v>
      </c>
      <c r="E2763" s="80">
        <v>47208</v>
      </c>
      <c r="H2763" t="e">
        <f>Profiling!$Q$303</f>
        <v>#DIV/0!</v>
      </c>
      <c r="J2763">
        <v>0</v>
      </c>
      <c r="K2763" t="s">
        <v>2989</v>
      </c>
    </row>
    <row r="2764" spans="1:11" x14ac:dyDescent="0.2">
      <c r="A2764" t="s">
        <v>2122</v>
      </c>
      <c r="B2764" t="s">
        <v>541</v>
      </c>
      <c r="D2764">
        <v>0</v>
      </c>
      <c r="E2764" s="80">
        <v>47573</v>
      </c>
      <c r="H2764" t="e">
        <f>Profiling!$R$303</f>
        <v>#DIV/0!</v>
      </c>
      <c r="J2764">
        <v>0</v>
      </c>
      <c r="K2764" t="s">
        <v>2989</v>
      </c>
    </row>
    <row r="2765" spans="1:11" x14ac:dyDescent="0.2">
      <c r="A2765" t="s">
        <v>2122</v>
      </c>
      <c r="B2765" t="s">
        <v>541</v>
      </c>
      <c r="D2765">
        <v>0</v>
      </c>
      <c r="E2765" s="80">
        <v>47938</v>
      </c>
      <c r="H2765">
        <f>Profiling!$S$303</f>
        <v>0</v>
      </c>
      <c r="J2765">
        <v>0</v>
      </c>
      <c r="K2765" t="s">
        <v>2989</v>
      </c>
    </row>
    <row r="2766" spans="1:11" x14ac:dyDescent="0.2">
      <c r="A2766" t="s">
        <v>2122</v>
      </c>
      <c r="B2766" t="s">
        <v>541</v>
      </c>
      <c r="D2766">
        <v>0</v>
      </c>
      <c r="E2766" s="80">
        <v>48304</v>
      </c>
      <c r="H2766">
        <f>Profiling!$T$303</f>
        <v>0</v>
      </c>
      <c r="J2766">
        <v>0</v>
      </c>
      <c r="K2766" t="s">
        <v>2989</v>
      </c>
    </row>
    <row r="2767" spans="1:11" x14ac:dyDescent="0.2">
      <c r="A2767" t="s">
        <v>2122</v>
      </c>
      <c r="B2767" t="s">
        <v>541</v>
      </c>
      <c r="D2767">
        <v>0</v>
      </c>
      <c r="E2767" s="80">
        <v>48669</v>
      </c>
      <c r="H2767">
        <f>Profiling!$U$303</f>
        <v>0</v>
      </c>
      <c r="J2767">
        <v>0</v>
      </c>
      <c r="K2767" t="s">
        <v>2989</v>
      </c>
    </row>
    <row r="2768" spans="1:11" x14ac:dyDescent="0.2">
      <c r="A2768" t="s">
        <v>2122</v>
      </c>
      <c r="B2768" t="s">
        <v>541</v>
      </c>
      <c r="D2768">
        <v>0</v>
      </c>
      <c r="E2768" s="80">
        <v>49034</v>
      </c>
      <c r="H2768">
        <f>Profiling!$V$303</f>
        <v>0</v>
      </c>
      <c r="J2768">
        <v>0</v>
      </c>
      <c r="K2768" t="s">
        <v>2989</v>
      </c>
    </row>
    <row r="2769" spans="1:11" x14ac:dyDescent="0.2">
      <c r="A2769" t="s">
        <v>2122</v>
      </c>
      <c r="B2769" t="s">
        <v>541</v>
      </c>
      <c r="D2769">
        <v>0</v>
      </c>
      <c r="E2769" s="80">
        <v>49399</v>
      </c>
      <c r="H2769">
        <f>Profiling!$W$303</f>
        <v>0</v>
      </c>
      <c r="J2769">
        <v>0</v>
      </c>
      <c r="K2769" t="s">
        <v>2989</v>
      </c>
    </row>
    <row r="2770" spans="1:11" x14ac:dyDescent="0.2">
      <c r="A2770" t="s">
        <v>2122</v>
      </c>
      <c r="B2770" t="s">
        <v>1089</v>
      </c>
      <c r="D2770">
        <v>0</v>
      </c>
      <c r="E2770" s="80">
        <v>44651</v>
      </c>
      <c r="H2770" t="e">
        <f>Profiling!$J$304</f>
        <v>#DIV/0!</v>
      </c>
      <c r="J2770">
        <v>0</v>
      </c>
      <c r="K2770" t="s">
        <v>2989</v>
      </c>
    </row>
    <row r="2771" spans="1:11" x14ac:dyDescent="0.2">
      <c r="A2771" t="s">
        <v>2122</v>
      </c>
      <c r="B2771" t="s">
        <v>1089</v>
      </c>
      <c r="D2771">
        <v>0</v>
      </c>
      <c r="E2771" s="80">
        <v>45016</v>
      </c>
      <c r="H2771" t="e">
        <f>Profiling!$K$304</f>
        <v>#DIV/0!</v>
      </c>
      <c r="J2771">
        <v>0</v>
      </c>
      <c r="K2771" t="s">
        <v>2989</v>
      </c>
    </row>
    <row r="2772" spans="1:11" x14ac:dyDescent="0.2">
      <c r="A2772" t="s">
        <v>2122</v>
      </c>
      <c r="B2772" t="s">
        <v>1089</v>
      </c>
      <c r="D2772">
        <v>0</v>
      </c>
      <c r="E2772" s="80">
        <v>45382</v>
      </c>
      <c r="H2772" t="e">
        <f>Profiling!$L$304</f>
        <v>#DIV/0!</v>
      </c>
      <c r="J2772">
        <v>0</v>
      </c>
      <c r="K2772" t="s">
        <v>2989</v>
      </c>
    </row>
    <row r="2773" spans="1:11" x14ac:dyDescent="0.2">
      <c r="A2773" t="s">
        <v>2122</v>
      </c>
      <c r="B2773" t="s">
        <v>1089</v>
      </c>
      <c r="D2773">
        <v>0</v>
      </c>
      <c r="E2773" s="80">
        <v>45747</v>
      </c>
      <c r="H2773" t="e">
        <f>Profiling!$M$304</f>
        <v>#DIV/0!</v>
      </c>
      <c r="J2773">
        <v>0</v>
      </c>
      <c r="K2773" t="s">
        <v>2989</v>
      </c>
    </row>
    <row r="2774" spans="1:11" x14ac:dyDescent="0.2">
      <c r="A2774" t="s">
        <v>2122</v>
      </c>
      <c r="B2774" t="s">
        <v>1089</v>
      </c>
      <c r="D2774">
        <v>0</v>
      </c>
      <c r="E2774" s="80">
        <v>46112</v>
      </c>
      <c r="H2774" t="e">
        <f>Profiling!$N$304</f>
        <v>#DIV/0!</v>
      </c>
      <c r="J2774">
        <v>0</v>
      </c>
      <c r="K2774" t="s">
        <v>2989</v>
      </c>
    </row>
    <row r="2775" spans="1:11" x14ac:dyDescent="0.2">
      <c r="A2775" t="s">
        <v>2122</v>
      </c>
      <c r="B2775" t="s">
        <v>1089</v>
      </c>
      <c r="D2775">
        <v>0</v>
      </c>
      <c r="E2775" s="80">
        <v>46477</v>
      </c>
      <c r="H2775" t="e">
        <f>Profiling!$O$304</f>
        <v>#DIV/0!</v>
      </c>
      <c r="J2775">
        <v>0</v>
      </c>
      <c r="K2775" t="s">
        <v>2989</v>
      </c>
    </row>
    <row r="2776" spans="1:11" x14ac:dyDescent="0.2">
      <c r="A2776" t="s">
        <v>2122</v>
      </c>
      <c r="B2776" t="s">
        <v>1089</v>
      </c>
      <c r="D2776">
        <v>0</v>
      </c>
      <c r="E2776" s="80">
        <v>46843</v>
      </c>
      <c r="H2776" t="e">
        <f>Profiling!$P$304</f>
        <v>#DIV/0!</v>
      </c>
      <c r="J2776">
        <v>0</v>
      </c>
      <c r="K2776" t="s">
        <v>2989</v>
      </c>
    </row>
    <row r="2777" spans="1:11" x14ac:dyDescent="0.2">
      <c r="A2777" t="s">
        <v>2122</v>
      </c>
      <c r="B2777" t="s">
        <v>1089</v>
      </c>
      <c r="D2777">
        <v>0</v>
      </c>
      <c r="E2777" s="80">
        <v>47208</v>
      </c>
      <c r="H2777" t="e">
        <f>Profiling!$Q$304</f>
        <v>#DIV/0!</v>
      </c>
      <c r="J2777">
        <v>0</v>
      </c>
      <c r="K2777" t="s">
        <v>2989</v>
      </c>
    </row>
    <row r="2778" spans="1:11" x14ac:dyDescent="0.2">
      <c r="A2778" t="s">
        <v>2122</v>
      </c>
      <c r="B2778" t="s">
        <v>1089</v>
      </c>
      <c r="D2778">
        <v>0</v>
      </c>
      <c r="E2778" s="80">
        <v>47573</v>
      </c>
      <c r="H2778" t="e">
        <f>Profiling!$R$304</f>
        <v>#DIV/0!</v>
      </c>
      <c r="J2778">
        <v>0</v>
      </c>
      <c r="K2778" t="s">
        <v>2989</v>
      </c>
    </row>
    <row r="2779" spans="1:11" x14ac:dyDescent="0.2">
      <c r="A2779" t="s">
        <v>2122</v>
      </c>
      <c r="B2779" t="s">
        <v>1089</v>
      </c>
      <c r="D2779">
        <v>0</v>
      </c>
      <c r="E2779" s="80">
        <v>47938</v>
      </c>
      <c r="H2779">
        <f>Profiling!$S$304</f>
        <v>0</v>
      </c>
      <c r="J2779">
        <v>0</v>
      </c>
      <c r="K2779" t="s">
        <v>2989</v>
      </c>
    </row>
    <row r="2780" spans="1:11" x14ac:dyDescent="0.2">
      <c r="A2780" t="s">
        <v>2122</v>
      </c>
      <c r="B2780" t="s">
        <v>1089</v>
      </c>
      <c r="D2780">
        <v>0</v>
      </c>
      <c r="E2780" s="80">
        <v>48304</v>
      </c>
      <c r="H2780">
        <f>Profiling!$T$304</f>
        <v>0</v>
      </c>
      <c r="J2780">
        <v>0</v>
      </c>
      <c r="K2780" t="s">
        <v>2989</v>
      </c>
    </row>
    <row r="2781" spans="1:11" x14ac:dyDescent="0.2">
      <c r="A2781" t="s">
        <v>2122</v>
      </c>
      <c r="B2781" t="s">
        <v>1089</v>
      </c>
      <c r="D2781">
        <v>0</v>
      </c>
      <c r="E2781" s="80">
        <v>48669</v>
      </c>
      <c r="H2781">
        <f>Profiling!$U$304</f>
        <v>0</v>
      </c>
      <c r="J2781">
        <v>0</v>
      </c>
      <c r="K2781" t="s">
        <v>2989</v>
      </c>
    </row>
    <row r="2782" spans="1:11" x14ac:dyDescent="0.2">
      <c r="A2782" t="s">
        <v>2122</v>
      </c>
      <c r="B2782" t="s">
        <v>1089</v>
      </c>
      <c r="D2782">
        <v>0</v>
      </c>
      <c r="E2782" s="80">
        <v>49034</v>
      </c>
      <c r="H2782">
        <f>Profiling!$V$304</f>
        <v>0</v>
      </c>
      <c r="J2782">
        <v>0</v>
      </c>
      <c r="K2782" t="s">
        <v>2989</v>
      </c>
    </row>
    <row r="2783" spans="1:11" x14ac:dyDescent="0.2">
      <c r="A2783" t="s">
        <v>2122</v>
      </c>
      <c r="B2783" t="s">
        <v>1089</v>
      </c>
      <c r="D2783">
        <v>0</v>
      </c>
      <c r="E2783" s="80">
        <v>49399</v>
      </c>
      <c r="H2783">
        <f>Profiling!$W$304</f>
        <v>0</v>
      </c>
      <c r="J2783">
        <v>0</v>
      </c>
      <c r="K2783" t="s">
        <v>2989</v>
      </c>
    </row>
    <row r="2784" spans="1:11" x14ac:dyDescent="0.2">
      <c r="A2784" t="s">
        <v>2122</v>
      </c>
      <c r="B2784" t="s">
        <v>1152</v>
      </c>
      <c r="D2784">
        <v>0</v>
      </c>
      <c r="E2784" s="80">
        <v>44651</v>
      </c>
      <c r="H2784" t="e">
        <f>Profiling!$J$305</f>
        <v>#DIV/0!</v>
      </c>
      <c r="J2784">
        <v>0</v>
      </c>
      <c r="K2784" t="s">
        <v>2989</v>
      </c>
    </row>
    <row r="2785" spans="1:11" x14ac:dyDescent="0.2">
      <c r="A2785" t="s">
        <v>2122</v>
      </c>
      <c r="B2785" t="s">
        <v>1152</v>
      </c>
      <c r="D2785">
        <v>0</v>
      </c>
      <c r="E2785" s="80">
        <v>45016</v>
      </c>
      <c r="H2785" t="e">
        <f>Profiling!$K$305</f>
        <v>#DIV/0!</v>
      </c>
      <c r="J2785">
        <v>0</v>
      </c>
      <c r="K2785" t="s">
        <v>2989</v>
      </c>
    </row>
    <row r="2786" spans="1:11" x14ac:dyDescent="0.2">
      <c r="A2786" t="s">
        <v>2122</v>
      </c>
      <c r="B2786" t="s">
        <v>1152</v>
      </c>
      <c r="D2786">
        <v>0</v>
      </c>
      <c r="E2786" s="80">
        <v>45382</v>
      </c>
      <c r="H2786" t="e">
        <f>Profiling!$L$305</f>
        <v>#DIV/0!</v>
      </c>
      <c r="J2786">
        <v>0</v>
      </c>
      <c r="K2786" t="s">
        <v>2989</v>
      </c>
    </row>
    <row r="2787" spans="1:11" x14ac:dyDescent="0.2">
      <c r="A2787" t="s">
        <v>2122</v>
      </c>
      <c r="B2787" t="s">
        <v>1152</v>
      </c>
      <c r="D2787">
        <v>0</v>
      </c>
      <c r="E2787" s="80">
        <v>45747</v>
      </c>
      <c r="H2787" t="e">
        <f>Profiling!$M$305</f>
        <v>#DIV/0!</v>
      </c>
      <c r="J2787">
        <v>0</v>
      </c>
      <c r="K2787" t="s">
        <v>2989</v>
      </c>
    </row>
    <row r="2788" spans="1:11" x14ac:dyDescent="0.2">
      <c r="A2788" t="s">
        <v>2122</v>
      </c>
      <c r="B2788" t="s">
        <v>1152</v>
      </c>
      <c r="D2788">
        <v>0</v>
      </c>
      <c r="E2788" s="80">
        <v>46112</v>
      </c>
      <c r="H2788" t="e">
        <f>Profiling!$N$305</f>
        <v>#DIV/0!</v>
      </c>
      <c r="J2788">
        <v>0</v>
      </c>
      <c r="K2788" t="s">
        <v>2989</v>
      </c>
    </row>
    <row r="2789" spans="1:11" x14ac:dyDescent="0.2">
      <c r="A2789" t="s">
        <v>2122</v>
      </c>
      <c r="B2789" t="s">
        <v>1152</v>
      </c>
      <c r="D2789">
        <v>0</v>
      </c>
      <c r="E2789" s="80">
        <v>46477</v>
      </c>
      <c r="H2789" t="e">
        <f>Profiling!$O$305</f>
        <v>#DIV/0!</v>
      </c>
      <c r="J2789">
        <v>0</v>
      </c>
      <c r="K2789" t="s">
        <v>2989</v>
      </c>
    </row>
    <row r="2790" spans="1:11" x14ac:dyDescent="0.2">
      <c r="A2790" t="s">
        <v>2122</v>
      </c>
      <c r="B2790" t="s">
        <v>1152</v>
      </c>
      <c r="D2790">
        <v>0</v>
      </c>
      <c r="E2790" s="80">
        <v>46843</v>
      </c>
      <c r="H2790" t="e">
        <f>Profiling!$P$305</f>
        <v>#DIV/0!</v>
      </c>
      <c r="J2790">
        <v>0</v>
      </c>
      <c r="K2790" t="s">
        <v>2989</v>
      </c>
    </row>
    <row r="2791" spans="1:11" x14ac:dyDescent="0.2">
      <c r="A2791" t="s">
        <v>2122</v>
      </c>
      <c r="B2791" t="s">
        <v>1152</v>
      </c>
      <c r="D2791">
        <v>0</v>
      </c>
      <c r="E2791" s="80">
        <v>47208</v>
      </c>
      <c r="H2791" t="e">
        <f>Profiling!$Q$305</f>
        <v>#DIV/0!</v>
      </c>
      <c r="J2791">
        <v>0</v>
      </c>
      <c r="K2791" t="s">
        <v>2989</v>
      </c>
    </row>
    <row r="2792" spans="1:11" x14ac:dyDescent="0.2">
      <c r="A2792" t="s">
        <v>2122</v>
      </c>
      <c r="B2792" t="s">
        <v>1152</v>
      </c>
      <c r="D2792">
        <v>0</v>
      </c>
      <c r="E2792" s="80">
        <v>47573</v>
      </c>
      <c r="H2792" t="e">
        <f>Profiling!$R$305</f>
        <v>#DIV/0!</v>
      </c>
      <c r="J2792">
        <v>0</v>
      </c>
      <c r="K2792" t="s">
        <v>2989</v>
      </c>
    </row>
    <row r="2793" spans="1:11" x14ac:dyDescent="0.2">
      <c r="A2793" t="s">
        <v>2122</v>
      </c>
      <c r="B2793" t="s">
        <v>1152</v>
      </c>
      <c r="D2793">
        <v>0</v>
      </c>
      <c r="E2793" s="80">
        <v>47938</v>
      </c>
      <c r="H2793">
        <f>Profiling!$S$305</f>
        <v>0</v>
      </c>
      <c r="J2793">
        <v>0</v>
      </c>
      <c r="K2793" t="s">
        <v>2989</v>
      </c>
    </row>
    <row r="2794" spans="1:11" x14ac:dyDescent="0.2">
      <c r="A2794" t="s">
        <v>2122</v>
      </c>
      <c r="B2794" t="s">
        <v>1152</v>
      </c>
      <c r="D2794">
        <v>0</v>
      </c>
      <c r="E2794" s="80">
        <v>48304</v>
      </c>
      <c r="H2794">
        <f>Profiling!$T$305</f>
        <v>0</v>
      </c>
      <c r="J2794">
        <v>0</v>
      </c>
      <c r="K2794" t="s">
        <v>2989</v>
      </c>
    </row>
    <row r="2795" spans="1:11" x14ac:dyDescent="0.2">
      <c r="A2795" t="s">
        <v>2122</v>
      </c>
      <c r="B2795" t="s">
        <v>1152</v>
      </c>
      <c r="D2795">
        <v>0</v>
      </c>
      <c r="E2795" s="80">
        <v>48669</v>
      </c>
      <c r="H2795">
        <f>Profiling!$U$305</f>
        <v>0</v>
      </c>
      <c r="J2795">
        <v>0</v>
      </c>
      <c r="K2795" t="s">
        <v>2989</v>
      </c>
    </row>
    <row r="2796" spans="1:11" x14ac:dyDescent="0.2">
      <c r="A2796" t="s">
        <v>2122</v>
      </c>
      <c r="B2796" t="s">
        <v>1152</v>
      </c>
      <c r="D2796">
        <v>0</v>
      </c>
      <c r="E2796" s="80">
        <v>49034</v>
      </c>
      <c r="H2796">
        <f>Profiling!$V$305</f>
        <v>0</v>
      </c>
      <c r="J2796">
        <v>0</v>
      </c>
      <c r="K2796" t="s">
        <v>2989</v>
      </c>
    </row>
    <row r="2797" spans="1:11" x14ac:dyDescent="0.2">
      <c r="A2797" t="s">
        <v>2122</v>
      </c>
      <c r="B2797" t="s">
        <v>1152</v>
      </c>
      <c r="D2797">
        <v>0</v>
      </c>
      <c r="E2797" s="80">
        <v>49399</v>
      </c>
      <c r="H2797">
        <f>Profiling!$W$305</f>
        <v>0</v>
      </c>
      <c r="J2797">
        <v>0</v>
      </c>
      <c r="K2797" t="s">
        <v>2989</v>
      </c>
    </row>
    <row r="2798" spans="1:11" x14ac:dyDescent="0.2">
      <c r="A2798" t="s">
        <v>2122</v>
      </c>
      <c r="B2798" t="s">
        <v>2124</v>
      </c>
      <c r="D2798">
        <v>0</v>
      </c>
      <c r="E2798" s="80">
        <v>44651</v>
      </c>
      <c r="H2798" t="e">
        <f>Profiling!$J$306</f>
        <v>#DIV/0!</v>
      </c>
      <c r="J2798">
        <v>0</v>
      </c>
      <c r="K2798" t="s">
        <v>2989</v>
      </c>
    </row>
    <row r="2799" spans="1:11" x14ac:dyDescent="0.2">
      <c r="A2799" t="s">
        <v>2122</v>
      </c>
      <c r="B2799" t="s">
        <v>2124</v>
      </c>
      <c r="D2799">
        <v>0</v>
      </c>
      <c r="E2799" s="80">
        <v>45016</v>
      </c>
      <c r="H2799" t="e">
        <f>Profiling!$K$306</f>
        <v>#DIV/0!</v>
      </c>
      <c r="J2799">
        <v>0</v>
      </c>
      <c r="K2799" t="s">
        <v>2989</v>
      </c>
    </row>
    <row r="2800" spans="1:11" x14ac:dyDescent="0.2">
      <c r="A2800" t="s">
        <v>2122</v>
      </c>
      <c r="B2800" t="s">
        <v>2124</v>
      </c>
      <c r="D2800">
        <v>0</v>
      </c>
      <c r="E2800" s="80">
        <v>45382</v>
      </c>
      <c r="H2800" t="e">
        <f>Profiling!$L$306</f>
        <v>#DIV/0!</v>
      </c>
      <c r="J2800">
        <v>0</v>
      </c>
      <c r="K2800" t="s">
        <v>2989</v>
      </c>
    </row>
    <row r="2801" spans="1:11" x14ac:dyDescent="0.2">
      <c r="A2801" t="s">
        <v>2122</v>
      </c>
      <c r="B2801" t="s">
        <v>2124</v>
      </c>
      <c r="D2801">
        <v>0</v>
      </c>
      <c r="E2801" s="80">
        <v>45747</v>
      </c>
      <c r="H2801" t="e">
        <f>Profiling!$M$306</f>
        <v>#DIV/0!</v>
      </c>
      <c r="J2801">
        <v>0</v>
      </c>
      <c r="K2801" t="s">
        <v>2989</v>
      </c>
    </row>
    <row r="2802" spans="1:11" x14ac:dyDescent="0.2">
      <c r="A2802" t="s">
        <v>2122</v>
      </c>
      <c r="B2802" t="s">
        <v>2124</v>
      </c>
      <c r="D2802">
        <v>0</v>
      </c>
      <c r="E2802" s="80">
        <v>46112</v>
      </c>
      <c r="H2802" t="e">
        <f>Profiling!$N$306</f>
        <v>#DIV/0!</v>
      </c>
      <c r="J2802">
        <v>0</v>
      </c>
      <c r="K2802" t="s">
        <v>2989</v>
      </c>
    </row>
    <row r="2803" spans="1:11" x14ac:dyDescent="0.2">
      <c r="A2803" t="s">
        <v>2122</v>
      </c>
      <c r="B2803" t="s">
        <v>2124</v>
      </c>
      <c r="D2803">
        <v>0</v>
      </c>
      <c r="E2803" s="80">
        <v>46477</v>
      </c>
      <c r="H2803" t="e">
        <f>Profiling!$O$306</f>
        <v>#DIV/0!</v>
      </c>
      <c r="J2803">
        <v>0</v>
      </c>
      <c r="K2803" t="s">
        <v>2989</v>
      </c>
    </row>
    <row r="2804" spans="1:11" x14ac:dyDescent="0.2">
      <c r="A2804" t="s">
        <v>2122</v>
      </c>
      <c r="B2804" t="s">
        <v>2124</v>
      </c>
      <c r="D2804">
        <v>0</v>
      </c>
      <c r="E2804" s="80">
        <v>46843</v>
      </c>
      <c r="H2804" t="e">
        <f>Profiling!$P$306</f>
        <v>#DIV/0!</v>
      </c>
      <c r="J2804">
        <v>0</v>
      </c>
      <c r="K2804" t="s">
        <v>2989</v>
      </c>
    </row>
    <row r="2805" spans="1:11" x14ac:dyDescent="0.2">
      <c r="A2805" t="s">
        <v>2122</v>
      </c>
      <c r="B2805" t="s">
        <v>2124</v>
      </c>
      <c r="D2805">
        <v>0</v>
      </c>
      <c r="E2805" s="80">
        <v>47208</v>
      </c>
      <c r="H2805" t="e">
        <f>Profiling!$Q$306</f>
        <v>#DIV/0!</v>
      </c>
      <c r="J2805">
        <v>0</v>
      </c>
      <c r="K2805" t="s">
        <v>2989</v>
      </c>
    </row>
    <row r="2806" spans="1:11" x14ac:dyDescent="0.2">
      <c r="A2806" t="s">
        <v>2122</v>
      </c>
      <c r="B2806" t="s">
        <v>2124</v>
      </c>
      <c r="D2806">
        <v>0</v>
      </c>
      <c r="E2806" s="80">
        <v>47573</v>
      </c>
      <c r="H2806" t="e">
        <f>Profiling!$R$306</f>
        <v>#DIV/0!</v>
      </c>
      <c r="J2806">
        <v>0</v>
      </c>
      <c r="K2806" t="s">
        <v>2989</v>
      </c>
    </row>
    <row r="2807" spans="1:11" x14ac:dyDescent="0.2">
      <c r="A2807" t="s">
        <v>2122</v>
      </c>
      <c r="B2807" t="s">
        <v>2124</v>
      </c>
      <c r="D2807">
        <v>0</v>
      </c>
      <c r="E2807" s="80">
        <v>47938</v>
      </c>
      <c r="H2807">
        <f>Profiling!$S$306</f>
        <v>0</v>
      </c>
      <c r="J2807">
        <v>0</v>
      </c>
      <c r="K2807" t="s">
        <v>2989</v>
      </c>
    </row>
    <row r="2808" spans="1:11" x14ac:dyDescent="0.2">
      <c r="A2808" t="s">
        <v>2122</v>
      </c>
      <c r="B2808" t="s">
        <v>2124</v>
      </c>
      <c r="D2808">
        <v>0</v>
      </c>
      <c r="E2808" s="80">
        <v>48304</v>
      </c>
      <c r="H2808">
        <f>Profiling!$T$306</f>
        <v>0</v>
      </c>
      <c r="J2808">
        <v>0</v>
      </c>
      <c r="K2808" t="s">
        <v>2989</v>
      </c>
    </row>
    <row r="2809" spans="1:11" x14ac:dyDescent="0.2">
      <c r="A2809" t="s">
        <v>2122</v>
      </c>
      <c r="B2809" t="s">
        <v>2124</v>
      </c>
      <c r="D2809">
        <v>0</v>
      </c>
      <c r="E2809" s="80">
        <v>48669</v>
      </c>
      <c r="H2809">
        <f>Profiling!$U$306</f>
        <v>0</v>
      </c>
      <c r="J2809">
        <v>0</v>
      </c>
      <c r="K2809" t="s">
        <v>2989</v>
      </c>
    </row>
    <row r="2810" spans="1:11" x14ac:dyDescent="0.2">
      <c r="A2810" t="s">
        <v>2122</v>
      </c>
      <c r="B2810" t="s">
        <v>2124</v>
      </c>
      <c r="D2810">
        <v>0</v>
      </c>
      <c r="E2810" s="80">
        <v>49034</v>
      </c>
      <c r="H2810">
        <f>Profiling!$V$306</f>
        <v>0</v>
      </c>
      <c r="J2810">
        <v>0</v>
      </c>
      <c r="K2810" t="s">
        <v>2989</v>
      </c>
    </row>
    <row r="2811" spans="1:11" x14ac:dyDescent="0.2">
      <c r="A2811" t="s">
        <v>2122</v>
      </c>
      <c r="B2811" t="s">
        <v>2124</v>
      </c>
      <c r="D2811">
        <v>0</v>
      </c>
      <c r="E2811" s="80">
        <v>49399</v>
      </c>
      <c r="H2811">
        <f>Profiling!$W$306</f>
        <v>0</v>
      </c>
      <c r="J2811">
        <v>0</v>
      </c>
      <c r="K2811" t="s">
        <v>2989</v>
      </c>
    </row>
    <row r="2812" spans="1:11" x14ac:dyDescent="0.2">
      <c r="A2812" t="s">
        <v>2122</v>
      </c>
      <c r="B2812" t="s">
        <v>364</v>
      </c>
      <c r="D2812">
        <v>0</v>
      </c>
      <c r="E2812" s="80">
        <v>44651</v>
      </c>
      <c r="H2812" t="e">
        <f>Profiling!$J$307</f>
        <v>#DIV/0!</v>
      </c>
      <c r="J2812">
        <v>0</v>
      </c>
      <c r="K2812" t="s">
        <v>2989</v>
      </c>
    </row>
    <row r="2813" spans="1:11" x14ac:dyDescent="0.2">
      <c r="A2813" t="s">
        <v>2122</v>
      </c>
      <c r="B2813" t="s">
        <v>364</v>
      </c>
      <c r="D2813">
        <v>0</v>
      </c>
      <c r="E2813" s="80">
        <v>45016</v>
      </c>
      <c r="H2813" t="e">
        <f>Profiling!$K$307</f>
        <v>#DIV/0!</v>
      </c>
      <c r="J2813">
        <v>0</v>
      </c>
      <c r="K2813" t="s">
        <v>2989</v>
      </c>
    </row>
    <row r="2814" spans="1:11" x14ac:dyDescent="0.2">
      <c r="A2814" t="s">
        <v>2122</v>
      </c>
      <c r="B2814" t="s">
        <v>364</v>
      </c>
      <c r="D2814">
        <v>0</v>
      </c>
      <c r="E2814" s="80">
        <v>45382</v>
      </c>
      <c r="H2814" t="e">
        <f>Profiling!$L$307</f>
        <v>#DIV/0!</v>
      </c>
      <c r="J2814">
        <v>0</v>
      </c>
      <c r="K2814" t="s">
        <v>2989</v>
      </c>
    </row>
    <row r="2815" spans="1:11" x14ac:dyDescent="0.2">
      <c r="A2815" t="s">
        <v>2122</v>
      </c>
      <c r="B2815" t="s">
        <v>364</v>
      </c>
      <c r="D2815">
        <v>0</v>
      </c>
      <c r="E2815" s="80">
        <v>45747</v>
      </c>
      <c r="H2815" t="e">
        <f>Profiling!$M$307</f>
        <v>#DIV/0!</v>
      </c>
      <c r="J2815">
        <v>0</v>
      </c>
      <c r="K2815" t="s">
        <v>2989</v>
      </c>
    </row>
    <row r="2816" spans="1:11" x14ac:dyDescent="0.2">
      <c r="A2816" t="s">
        <v>2122</v>
      </c>
      <c r="B2816" t="s">
        <v>364</v>
      </c>
      <c r="D2816">
        <v>0</v>
      </c>
      <c r="E2816" s="80">
        <v>46112</v>
      </c>
      <c r="H2816" t="e">
        <f>Profiling!$N$307</f>
        <v>#DIV/0!</v>
      </c>
      <c r="J2816">
        <v>0</v>
      </c>
      <c r="K2816" t="s">
        <v>2989</v>
      </c>
    </row>
    <row r="2817" spans="1:11" x14ac:dyDescent="0.2">
      <c r="A2817" t="s">
        <v>2122</v>
      </c>
      <c r="B2817" t="s">
        <v>364</v>
      </c>
      <c r="D2817">
        <v>0</v>
      </c>
      <c r="E2817" s="80">
        <v>46477</v>
      </c>
      <c r="H2817" t="e">
        <f>Profiling!$O$307</f>
        <v>#DIV/0!</v>
      </c>
      <c r="J2817">
        <v>0</v>
      </c>
      <c r="K2817" t="s">
        <v>2989</v>
      </c>
    </row>
    <row r="2818" spans="1:11" x14ac:dyDescent="0.2">
      <c r="A2818" t="s">
        <v>2122</v>
      </c>
      <c r="B2818" t="s">
        <v>364</v>
      </c>
      <c r="D2818">
        <v>0</v>
      </c>
      <c r="E2818" s="80">
        <v>46843</v>
      </c>
      <c r="H2818" t="e">
        <f>Profiling!$P$307</f>
        <v>#DIV/0!</v>
      </c>
      <c r="J2818">
        <v>0</v>
      </c>
      <c r="K2818" t="s">
        <v>2989</v>
      </c>
    </row>
    <row r="2819" spans="1:11" x14ac:dyDescent="0.2">
      <c r="A2819" t="s">
        <v>2122</v>
      </c>
      <c r="B2819" t="s">
        <v>364</v>
      </c>
      <c r="D2819">
        <v>0</v>
      </c>
      <c r="E2819" s="80">
        <v>47208</v>
      </c>
      <c r="H2819" t="e">
        <f>Profiling!$Q$307</f>
        <v>#DIV/0!</v>
      </c>
      <c r="J2819">
        <v>0</v>
      </c>
      <c r="K2819" t="s">
        <v>2989</v>
      </c>
    </row>
    <row r="2820" spans="1:11" x14ac:dyDescent="0.2">
      <c r="A2820" t="s">
        <v>2122</v>
      </c>
      <c r="B2820" t="s">
        <v>364</v>
      </c>
      <c r="D2820">
        <v>0</v>
      </c>
      <c r="E2820" s="80">
        <v>47573</v>
      </c>
      <c r="H2820" t="e">
        <f>Profiling!$R$307</f>
        <v>#DIV/0!</v>
      </c>
      <c r="J2820">
        <v>0</v>
      </c>
      <c r="K2820" t="s">
        <v>2989</v>
      </c>
    </row>
    <row r="2821" spans="1:11" x14ac:dyDescent="0.2">
      <c r="A2821" t="s">
        <v>2122</v>
      </c>
      <c r="B2821" t="s">
        <v>364</v>
      </c>
      <c r="D2821">
        <v>0</v>
      </c>
      <c r="E2821" s="80">
        <v>47938</v>
      </c>
      <c r="H2821">
        <f>Profiling!$S$307</f>
        <v>0</v>
      </c>
      <c r="J2821">
        <v>0</v>
      </c>
      <c r="K2821" t="s">
        <v>2989</v>
      </c>
    </row>
    <row r="2822" spans="1:11" x14ac:dyDescent="0.2">
      <c r="A2822" t="s">
        <v>2122</v>
      </c>
      <c r="B2822" t="s">
        <v>364</v>
      </c>
      <c r="D2822">
        <v>0</v>
      </c>
      <c r="E2822" s="80">
        <v>48304</v>
      </c>
      <c r="H2822">
        <f>Profiling!$T$307</f>
        <v>0</v>
      </c>
      <c r="J2822">
        <v>0</v>
      </c>
      <c r="K2822" t="s">
        <v>2989</v>
      </c>
    </row>
    <row r="2823" spans="1:11" x14ac:dyDescent="0.2">
      <c r="A2823" t="s">
        <v>2122</v>
      </c>
      <c r="B2823" t="s">
        <v>364</v>
      </c>
      <c r="D2823">
        <v>0</v>
      </c>
      <c r="E2823" s="80">
        <v>48669</v>
      </c>
      <c r="H2823">
        <f>Profiling!$U$307</f>
        <v>0</v>
      </c>
      <c r="J2823">
        <v>0</v>
      </c>
      <c r="K2823" t="s">
        <v>2989</v>
      </c>
    </row>
    <row r="2824" spans="1:11" x14ac:dyDescent="0.2">
      <c r="A2824" t="s">
        <v>2122</v>
      </c>
      <c r="B2824" t="s">
        <v>364</v>
      </c>
      <c r="D2824">
        <v>0</v>
      </c>
      <c r="E2824" s="80">
        <v>49034</v>
      </c>
      <c r="H2824">
        <f>Profiling!$V$307</f>
        <v>0</v>
      </c>
      <c r="J2824">
        <v>0</v>
      </c>
      <c r="K2824" t="s">
        <v>2989</v>
      </c>
    </row>
    <row r="2825" spans="1:11" x14ac:dyDescent="0.2">
      <c r="A2825" t="s">
        <v>2122</v>
      </c>
      <c r="B2825" t="s">
        <v>364</v>
      </c>
      <c r="D2825">
        <v>0</v>
      </c>
      <c r="E2825" s="80">
        <v>49399</v>
      </c>
      <c r="H2825">
        <f>Profiling!$W$307</f>
        <v>0</v>
      </c>
      <c r="J2825">
        <v>0</v>
      </c>
      <c r="K2825" t="s">
        <v>2989</v>
      </c>
    </row>
    <row r="2826" spans="1:11" x14ac:dyDescent="0.2">
      <c r="A2826" t="s">
        <v>2122</v>
      </c>
      <c r="B2826" t="s">
        <v>365</v>
      </c>
      <c r="D2826">
        <v>0</v>
      </c>
      <c r="E2826" s="80">
        <v>44651</v>
      </c>
      <c r="H2826" t="e">
        <f>Profiling!$J$308</f>
        <v>#DIV/0!</v>
      </c>
      <c r="J2826">
        <v>0</v>
      </c>
      <c r="K2826" t="s">
        <v>2989</v>
      </c>
    </row>
    <row r="2827" spans="1:11" x14ac:dyDescent="0.2">
      <c r="A2827" t="s">
        <v>2122</v>
      </c>
      <c r="B2827" t="s">
        <v>365</v>
      </c>
      <c r="D2827">
        <v>0</v>
      </c>
      <c r="E2827" s="80">
        <v>45016</v>
      </c>
      <c r="H2827" t="e">
        <f>Profiling!$K$308</f>
        <v>#DIV/0!</v>
      </c>
      <c r="J2827">
        <v>0</v>
      </c>
      <c r="K2827" t="s">
        <v>2989</v>
      </c>
    </row>
    <row r="2828" spans="1:11" x14ac:dyDescent="0.2">
      <c r="A2828" t="s">
        <v>2122</v>
      </c>
      <c r="B2828" t="s">
        <v>365</v>
      </c>
      <c r="D2828">
        <v>0</v>
      </c>
      <c r="E2828" s="80">
        <v>45382</v>
      </c>
      <c r="H2828" t="e">
        <f>Profiling!$L$308</f>
        <v>#DIV/0!</v>
      </c>
      <c r="J2828">
        <v>0</v>
      </c>
      <c r="K2828" t="s">
        <v>2989</v>
      </c>
    </row>
    <row r="2829" spans="1:11" x14ac:dyDescent="0.2">
      <c r="A2829" t="s">
        <v>2122</v>
      </c>
      <c r="B2829" t="s">
        <v>365</v>
      </c>
      <c r="D2829">
        <v>0</v>
      </c>
      <c r="E2829" s="80">
        <v>45747</v>
      </c>
      <c r="H2829" t="e">
        <f>Profiling!$M$308</f>
        <v>#DIV/0!</v>
      </c>
      <c r="J2829">
        <v>0</v>
      </c>
      <c r="K2829" t="s">
        <v>2989</v>
      </c>
    </row>
    <row r="2830" spans="1:11" x14ac:dyDescent="0.2">
      <c r="A2830" t="s">
        <v>2122</v>
      </c>
      <c r="B2830" t="s">
        <v>365</v>
      </c>
      <c r="D2830">
        <v>0</v>
      </c>
      <c r="E2830" s="80">
        <v>46112</v>
      </c>
      <c r="H2830" t="e">
        <f>Profiling!$N$308</f>
        <v>#DIV/0!</v>
      </c>
      <c r="J2830">
        <v>0</v>
      </c>
      <c r="K2830" t="s">
        <v>2989</v>
      </c>
    </row>
    <row r="2831" spans="1:11" x14ac:dyDescent="0.2">
      <c r="A2831" t="s">
        <v>2122</v>
      </c>
      <c r="B2831" t="s">
        <v>365</v>
      </c>
      <c r="D2831">
        <v>0</v>
      </c>
      <c r="E2831" s="80">
        <v>46477</v>
      </c>
      <c r="H2831" t="e">
        <f>Profiling!$O$308</f>
        <v>#DIV/0!</v>
      </c>
      <c r="J2831">
        <v>0</v>
      </c>
      <c r="K2831" t="s">
        <v>2989</v>
      </c>
    </row>
    <row r="2832" spans="1:11" x14ac:dyDescent="0.2">
      <c r="A2832" t="s">
        <v>2122</v>
      </c>
      <c r="B2832" t="s">
        <v>365</v>
      </c>
      <c r="D2832">
        <v>0</v>
      </c>
      <c r="E2832" s="80">
        <v>46843</v>
      </c>
      <c r="H2832" t="e">
        <f>Profiling!$P$308</f>
        <v>#DIV/0!</v>
      </c>
      <c r="J2832">
        <v>0</v>
      </c>
      <c r="K2832" t="s">
        <v>2989</v>
      </c>
    </row>
    <row r="2833" spans="1:11" x14ac:dyDescent="0.2">
      <c r="A2833" t="s">
        <v>2122</v>
      </c>
      <c r="B2833" t="s">
        <v>365</v>
      </c>
      <c r="D2833">
        <v>0</v>
      </c>
      <c r="E2833" s="80">
        <v>47208</v>
      </c>
      <c r="H2833" t="e">
        <f>Profiling!$Q$308</f>
        <v>#DIV/0!</v>
      </c>
      <c r="J2833">
        <v>0</v>
      </c>
      <c r="K2833" t="s">
        <v>2989</v>
      </c>
    </row>
    <row r="2834" spans="1:11" x14ac:dyDescent="0.2">
      <c r="A2834" t="s">
        <v>2122</v>
      </c>
      <c r="B2834" t="s">
        <v>365</v>
      </c>
      <c r="D2834">
        <v>0</v>
      </c>
      <c r="E2834" s="80">
        <v>47573</v>
      </c>
      <c r="H2834" t="e">
        <f>Profiling!$R$308</f>
        <v>#DIV/0!</v>
      </c>
      <c r="J2834">
        <v>0</v>
      </c>
      <c r="K2834" t="s">
        <v>2989</v>
      </c>
    </row>
    <row r="2835" spans="1:11" x14ac:dyDescent="0.2">
      <c r="A2835" t="s">
        <v>2122</v>
      </c>
      <c r="B2835" t="s">
        <v>365</v>
      </c>
      <c r="D2835">
        <v>0</v>
      </c>
      <c r="E2835" s="80">
        <v>47938</v>
      </c>
      <c r="H2835">
        <f>Profiling!$S$308</f>
        <v>0</v>
      </c>
      <c r="J2835">
        <v>0</v>
      </c>
      <c r="K2835" t="s">
        <v>2989</v>
      </c>
    </row>
    <row r="2836" spans="1:11" x14ac:dyDescent="0.2">
      <c r="A2836" t="s">
        <v>2122</v>
      </c>
      <c r="B2836" t="s">
        <v>365</v>
      </c>
      <c r="D2836">
        <v>0</v>
      </c>
      <c r="E2836" s="80">
        <v>48304</v>
      </c>
      <c r="H2836">
        <f>Profiling!$T$308</f>
        <v>0</v>
      </c>
      <c r="J2836">
        <v>0</v>
      </c>
      <c r="K2836" t="s">
        <v>2989</v>
      </c>
    </row>
    <row r="2837" spans="1:11" x14ac:dyDescent="0.2">
      <c r="A2837" t="s">
        <v>2122</v>
      </c>
      <c r="B2837" t="s">
        <v>365</v>
      </c>
      <c r="D2837">
        <v>0</v>
      </c>
      <c r="E2837" s="80">
        <v>48669</v>
      </c>
      <c r="H2837">
        <f>Profiling!$U$308</f>
        <v>0</v>
      </c>
      <c r="J2837">
        <v>0</v>
      </c>
      <c r="K2837" t="s">
        <v>2989</v>
      </c>
    </row>
    <row r="2838" spans="1:11" x14ac:dyDescent="0.2">
      <c r="A2838" t="s">
        <v>2122</v>
      </c>
      <c r="B2838" t="s">
        <v>365</v>
      </c>
      <c r="D2838">
        <v>0</v>
      </c>
      <c r="E2838" s="80">
        <v>49034</v>
      </c>
      <c r="H2838">
        <f>Profiling!$V$308</f>
        <v>0</v>
      </c>
      <c r="J2838">
        <v>0</v>
      </c>
      <c r="K2838" t="s">
        <v>2989</v>
      </c>
    </row>
    <row r="2839" spans="1:11" x14ac:dyDescent="0.2">
      <c r="A2839" t="s">
        <v>2122</v>
      </c>
      <c r="B2839" t="s">
        <v>365</v>
      </c>
      <c r="D2839">
        <v>0</v>
      </c>
      <c r="E2839" s="80">
        <v>49399</v>
      </c>
      <c r="H2839">
        <f>Profiling!$W$308</f>
        <v>0</v>
      </c>
      <c r="J2839">
        <v>0</v>
      </c>
      <c r="K2839" t="s">
        <v>2989</v>
      </c>
    </row>
    <row r="2840" spans="1:11" x14ac:dyDescent="0.2">
      <c r="A2840" t="s">
        <v>57</v>
      </c>
      <c r="D2840">
        <v>0</v>
      </c>
      <c r="E2840" s="80">
        <v>44651</v>
      </c>
      <c r="H2840" t="e">
        <f>Profiling!$J$324</f>
        <v>#DIV/0!</v>
      </c>
      <c r="J2840">
        <v>0</v>
      </c>
      <c r="K2840" t="s">
        <v>2792</v>
      </c>
    </row>
    <row r="2841" spans="1:11" x14ac:dyDescent="0.2">
      <c r="A2841" t="s">
        <v>57</v>
      </c>
      <c r="D2841">
        <v>0</v>
      </c>
      <c r="E2841" s="80">
        <v>45016</v>
      </c>
      <c r="H2841" t="e">
        <f>Profiling!$K$324</f>
        <v>#DIV/0!</v>
      </c>
      <c r="J2841">
        <v>0</v>
      </c>
      <c r="K2841" t="s">
        <v>2792</v>
      </c>
    </row>
    <row r="2842" spans="1:11" x14ac:dyDescent="0.2">
      <c r="A2842" t="s">
        <v>57</v>
      </c>
      <c r="D2842">
        <v>0</v>
      </c>
      <c r="E2842" s="80">
        <v>45382</v>
      </c>
      <c r="H2842" t="e">
        <f>Profiling!$L$324</f>
        <v>#DIV/0!</v>
      </c>
      <c r="J2842">
        <v>0</v>
      </c>
      <c r="K2842" t="s">
        <v>2792</v>
      </c>
    </row>
    <row r="2843" spans="1:11" x14ac:dyDescent="0.2">
      <c r="A2843" t="s">
        <v>57</v>
      </c>
      <c r="D2843">
        <v>0</v>
      </c>
      <c r="E2843" s="80">
        <v>45747</v>
      </c>
      <c r="H2843" t="e">
        <f>Profiling!$M$324</f>
        <v>#DIV/0!</v>
      </c>
      <c r="J2843">
        <v>0</v>
      </c>
      <c r="K2843" t="s">
        <v>2792</v>
      </c>
    </row>
    <row r="2844" spans="1:11" x14ac:dyDescent="0.2">
      <c r="A2844" t="s">
        <v>57</v>
      </c>
      <c r="D2844">
        <v>0</v>
      </c>
      <c r="E2844" s="80">
        <v>46112</v>
      </c>
      <c r="H2844" t="e">
        <f>Profiling!$N$324</f>
        <v>#DIV/0!</v>
      </c>
      <c r="J2844">
        <v>0</v>
      </c>
      <c r="K2844" t="s">
        <v>2792</v>
      </c>
    </row>
    <row r="2845" spans="1:11" x14ac:dyDescent="0.2">
      <c r="A2845" t="s">
        <v>57</v>
      </c>
      <c r="D2845">
        <v>0</v>
      </c>
      <c r="E2845" s="80">
        <v>46477</v>
      </c>
      <c r="H2845" t="e">
        <f>Profiling!$O$324</f>
        <v>#DIV/0!</v>
      </c>
      <c r="J2845">
        <v>0</v>
      </c>
      <c r="K2845" t="s">
        <v>2792</v>
      </c>
    </row>
    <row r="2846" spans="1:11" x14ac:dyDescent="0.2">
      <c r="A2846" t="s">
        <v>57</v>
      </c>
      <c r="D2846">
        <v>0</v>
      </c>
      <c r="E2846" s="80">
        <v>46843</v>
      </c>
      <c r="H2846" t="e">
        <f>Profiling!$P$324</f>
        <v>#DIV/0!</v>
      </c>
      <c r="J2846">
        <v>0</v>
      </c>
      <c r="K2846" t="s">
        <v>2792</v>
      </c>
    </row>
    <row r="2847" spans="1:11" x14ac:dyDescent="0.2">
      <c r="A2847" t="s">
        <v>57</v>
      </c>
      <c r="D2847">
        <v>0</v>
      </c>
      <c r="E2847" s="80">
        <v>47208</v>
      </c>
      <c r="H2847" t="e">
        <f>Profiling!$Q$324</f>
        <v>#DIV/0!</v>
      </c>
      <c r="J2847">
        <v>0</v>
      </c>
      <c r="K2847" t="s">
        <v>2792</v>
      </c>
    </row>
    <row r="2848" spans="1:11" x14ac:dyDescent="0.2">
      <c r="A2848" t="s">
        <v>57</v>
      </c>
      <c r="D2848">
        <v>0</v>
      </c>
      <c r="E2848" s="80">
        <v>47573</v>
      </c>
      <c r="H2848" t="e">
        <f>Profiling!$R$324</f>
        <v>#DIV/0!</v>
      </c>
      <c r="J2848">
        <v>0</v>
      </c>
      <c r="K2848" t="s">
        <v>2792</v>
      </c>
    </row>
    <row r="2849" spans="1:11" x14ac:dyDescent="0.2">
      <c r="A2849" t="s">
        <v>57</v>
      </c>
      <c r="D2849">
        <v>0</v>
      </c>
      <c r="E2849" s="80">
        <v>47938</v>
      </c>
      <c r="H2849">
        <f>Profiling!$S$324</f>
        <v>0</v>
      </c>
      <c r="J2849">
        <v>0</v>
      </c>
      <c r="K2849" t="s">
        <v>2792</v>
      </c>
    </row>
    <row r="2850" spans="1:11" x14ac:dyDescent="0.2">
      <c r="A2850" t="s">
        <v>57</v>
      </c>
      <c r="D2850">
        <v>0</v>
      </c>
      <c r="E2850" s="80">
        <v>48304</v>
      </c>
      <c r="H2850">
        <f>Profiling!$T$324</f>
        <v>0</v>
      </c>
      <c r="J2850">
        <v>0</v>
      </c>
      <c r="K2850" t="s">
        <v>2792</v>
      </c>
    </row>
    <row r="2851" spans="1:11" x14ac:dyDescent="0.2">
      <c r="A2851" t="s">
        <v>57</v>
      </c>
      <c r="D2851">
        <v>0</v>
      </c>
      <c r="E2851" s="80">
        <v>48669</v>
      </c>
      <c r="H2851">
        <f>Profiling!$U$324</f>
        <v>0</v>
      </c>
      <c r="J2851">
        <v>0</v>
      </c>
      <c r="K2851" t="s">
        <v>2792</v>
      </c>
    </row>
    <row r="2852" spans="1:11" x14ac:dyDescent="0.2">
      <c r="A2852" t="s">
        <v>57</v>
      </c>
      <c r="D2852">
        <v>0</v>
      </c>
      <c r="E2852" s="80">
        <v>49034</v>
      </c>
      <c r="H2852">
        <f>Profiling!$V$324</f>
        <v>0</v>
      </c>
      <c r="J2852">
        <v>0</v>
      </c>
      <c r="K2852" t="s">
        <v>2792</v>
      </c>
    </row>
    <row r="2853" spans="1:11" x14ac:dyDescent="0.2">
      <c r="A2853" t="s">
        <v>57</v>
      </c>
      <c r="D2853">
        <v>0</v>
      </c>
      <c r="E2853" s="80">
        <v>49399</v>
      </c>
      <c r="H2853">
        <f>Profiling!$W$324</f>
        <v>0</v>
      </c>
      <c r="J2853">
        <v>0</v>
      </c>
      <c r="K2853" t="s">
        <v>2792</v>
      </c>
    </row>
    <row r="2854" spans="1:11" x14ac:dyDescent="0.2">
      <c r="A2854" t="s">
        <v>2883</v>
      </c>
      <c r="D2854">
        <v>0</v>
      </c>
      <c r="E2854" s="80">
        <v>44651</v>
      </c>
      <c r="H2854" t="e">
        <f>Profiling!$J$340</f>
        <v>#DIV/0!</v>
      </c>
      <c r="J2854">
        <v>0</v>
      </c>
      <c r="K2854" t="s">
        <v>853</v>
      </c>
    </row>
    <row r="2855" spans="1:11" x14ac:dyDescent="0.2">
      <c r="A2855" t="s">
        <v>2883</v>
      </c>
      <c r="D2855">
        <v>0</v>
      </c>
      <c r="E2855" s="80">
        <v>45016</v>
      </c>
      <c r="H2855" t="e">
        <f>Profiling!$K$340</f>
        <v>#DIV/0!</v>
      </c>
      <c r="J2855">
        <v>0</v>
      </c>
      <c r="K2855" t="s">
        <v>853</v>
      </c>
    </row>
    <row r="2856" spans="1:11" x14ac:dyDescent="0.2">
      <c r="A2856" t="s">
        <v>2883</v>
      </c>
      <c r="D2856">
        <v>0</v>
      </c>
      <c r="E2856" s="80">
        <v>45382</v>
      </c>
      <c r="H2856" t="e">
        <f>Profiling!$L$340</f>
        <v>#DIV/0!</v>
      </c>
      <c r="J2856">
        <v>0</v>
      </c>
      <c r="K2856" t="s">
        <v>853</v>
      </c>
    </row>
    <row r="2857" spans="1:11" x14ac:dyDescent="0.2">
      <c r="A2857" t="s">
        <v>2883</v>
      </c>
      <c r="D2857">
        <v>0</v>
      </c>
      <c r="E2857" s="80">
        <v>45747</v>
      </c>
      <c r="H2857" t="e">
        <f>Profiling!$M$340</f>
        <v>#DIV/0!</v>
      </c>
      <c r="J2857">
        <v>0</v>
      </c>
      <c r="K2857" t="s">
        <v>853</v>
      </c>
    </row>
    <row r="2858" spans="1:11" x14ac:dyDescent="0.2">
      <c r="A2858" t="s">
        <v>2883</v>
      </c>
      <c r="D2858">
        <v>0</v>
      </c>
      <c r="E2858" s="80">
        <v>46112</v>
      </c>
      <c r="H2858" t="e">
        <f>Profiling!$N$340</f>
        <v>#DIV/0!</v>
      </c>
      <c r="J2858">
        <v>0</v>
      </c>
      <c r="K2858" t="s">
        <v>853</v>
      </c>
    </row>
    <row r="2859" spans="1:11" x14ac:dyDescent="0.2">
      <c r="A2859" t="s">
        <v>2883</v>
      </c>
      <c r="D2859">
        <v>0</v>
      </c>
      <c r="E2859" s="80">
        <v>46477</v>
      </c>
      <c r="H2859" t="e">
        <f>Profiling!$O$340</f>
        <v>#DIV/0!</v>
      </c>
      <c r="J2859">
        <v>0</v>
      </c>
      <c r="K2859" t="s">
        <v>853</v>
      </c>
    </row>
    <row r="2860" spans="1:11" x14ac:dyDescent="0.2">
      <c r="A2860" t="s">
        <v>2883</v>
      </c>
      <c r="D2860">
        <v>0</v>
      </c>
      <c r="E2860" s="80">
        <v>46843</v>
      </c>
      <c r="H2860" t="e">
        <f>Profiling!$P$340</f>
        <v>#DIV/0!</v>
      </c>
      <c r="J2860">
        <v>0</v>
      </c>
      <c r="K2860" t="s">
        <v>853</v>
      </c>
    </row>
    <row r="2861" spans="1:11" x14ac:dyDescent="0.2">
      <c r="A2861" t="s">
        <v>2883</v>
      </c>
      <c r="D2861">
        <v>0</v>
      </c>
      <c r="E2861" s="80">
        <v>47208</v>
      </c>
      <c r="H2861" t="e">
        <f>Profiling!$Q$340</f>
        <v>#DIV/0!</v>
      </c>
      <c r="J2861">
        <v>0</v>
      </c>
      <c r="K2861" t="s">
        <v>853</v>
      </c>
    </row>
    <row r="2862" spans="1:11" x14ac:dyDescent="0.2">
      <c r="A2862" t="s">
        <v>2883</v>
      </c>
      <c r="D2862">
        <v>0</v>
      </c>
      <c r="E2862" s="80">
        <v>47573</v>
      </c>
      <c r="H2862" t="e">
        <f>Profiling!$R$340</f>
        <v>#DIV/0!</v>
      </c>
      <c r="J2862">
        <v>0</v>
      </c>
      <c r="K2862" t="s">
        <v>853</v>
      </c>
    </row>
    <row r="2863" spans="1:11" x14ac:dyDescent="0.2">
      <c r="A2863" t="s">
        <v>2883</v>
      </c>
      <c r="D2863">
        <v>0</v>
      </c>
      <c r="E2863" s="80">
        <v>47938</v>
      </c>
      <c r="H2863">
        <f>Profiling!$S$340</f>
        <v>0</v>
      </c>
      <c r="J2863">
        <v>0</v>
      </c>
      <c r="K2863" t="s">
        <v>853</v>
      </c>
    </row>
    <row r="2864" spans="1:11" x14ac:dyDescent="0.2">
      <c r="A2864" t="s">
        <v>2883</v>
      </c>
      <c r="D2864">
        <v>0</v>
      </c>
      <c r="E2864" s="80">
        <v>48304</v>
      </c>
      <c r="H2864">
        <f>Profiling!$T$340</f>
        <v>0</v>
      </c>
      <c r="J2864">
        <v>0</v>
      </c>
      <c r="K2864" t="s">
        <v>853</v>
      </c>
    </row>
    <row r="2865" spans="1:11" x14ac:dyDescent="0.2">
      <c r="A2865" t="s">
        <v>2883</v>
      </c>
      <c r="D2865">
        <v>0</v>
      </c>
      <c r="E2865" s="80">
        <v>48669</v>
      </c>
      <c r="H2865">
        <f>Profiling!$U$340</f>
        <v>0</v>
      </c>
      <c r="J2865">
        <v>0</v>
      </c>
      <c r="K2865" t="s">
        <v>853</v>
      </c>
    </row>
    <row r="2866" spans="1:11" x14ac:dyDescent="0.2">
      <c r="A2866" t="s">
        <v>2883</v>
      </c>
      <c r="D2866">
        <v>0</v>
      </c>
      <c r="E2866" s="80">
        <v>49034</v>
      </c>
      <c r="H2866">
        <f>Profiling!$V$340</f>
        <v>0</v>
      </c>
      <c r="J2866">
        <v>0</v>
      </c>
      <c r="K2866" t="s">
        <v>853</v>
      </c>
    </row>
    <row r="2867" spans="1:11" x14ac:dyDescent="0.2">
      <c r="A2867" t="s">
        <v>2883</v>
      </c>
      <c r="D2867">
        <v>0</v>
      </c>
      <c r="E2867" s="80">
        <v>49399</v>
      </c>
      <c r="H2867">
        <f>Profiling!$W$340</f>
        <v>0</v>
      </c>
      <c r="J2867">
        <v>0</v>
      </c>
      <c r="K2867" t="s">
        <v>853</v>
      </c>
    </row>
    <row r="2868" spans="1:11" x14ac:dyDescent="0.2">
      <c r="A2868" t="s">
        <v>1946</v>
      </c>
      <c r="B2868" t="s">
        <v>1096</v>
      </c>
      <c r="D2868">
        <v>0</v>
      </c>
      <c r="E2868" s="80">
        <v>44651</v>
      </c>
      <c r="H2868">
        <f>Profiling!$J$382</f>
        <v>0</v>
      </c>
      <c r="J2868">
        <v>0</v>
      </c>
      <c r="K2868" t="s">
        <v>2406</v>
      </c>
    </row>
    <row r="2869" spans="1:11" x14ac:dyDescent="0.2">
      <c r="A2869" t="s">
        <v>1946</v>
      </c>
      <c r="B2869" t="s">
        <v>1096</v>
      </c>
      <c r="D2869">
        <v>0</v>
      </c>
      <c r="E2869" s="80">
        <v>45016</v>
      </c>
      <c r="H2869">
        <f>Profiling!$K$382</f>
        <v>0</v>
      </c>
      <c r="J2869">
        <v>0</v>
      </c>
      <c r="K2869" t="s">
        <v>2406</v>
      </c>
    </row>
    <row r="2870" spans="1:11" x14ac:dyDescent="0.2">
      <c r="A2870" t="s">
        <v>1946</v>
      </c>
      <c r="B2870" t="s">
        <v>1096</v>
      </c>
      <c r="D2870">
        <v>0</v>
      </c>
      <c r="E2870" s="80">
        <v>45382</v>
      </c>
      <c r="H2870">
        <f>Profiling!$L$382</f>
        <v>0</v>
      </c>
      <c r="J2870">
        <v>0</v>
      </c>
      <c r="K2870" t="s">
        <v>2406</v>
      </c>
    </row>
    <row r="2871" spans="1:11" x14ac:dyDescent="0.2">
      <c r="A2871" t="s">
        <v>1946</v>
      </c>
      <c r="B2871" t="s">
        <v>1096</v>
      </c>
      <c r="D2871">
        <v>0</v>
      </c>
      <c r="E2871" s="80">
        <v>45747</v>
      </c>
      <c r="H2871">
        <f>Profiling!$M$382</f>
        <v>0</v>
      </c>
      <c r="J2871">
        <v>0</v>
      </c>
      <c r="K2871" t="s">
        <v>2406</v>
      </c>
    </row>
    <row r="2872" spans="1:11" x14ac:dyDescent="0.2">
      <c r="A2872" t="s">
        <v>1946</v>
      </c>
      <c r="B2872" t="s">
        <v>1096</v>
      </c>
      <c r="D2872">
        <v>0</v>
      </c>
      <c r="E2872" s="80">
        <v>46112</v>
      </c>
      <c r="H2872">
        <f>Profiling!$N$382</f>
        <v>0</v>
      </c>
      <c r="J2872">
        <v>0</v>
      </c>
      <c r="K2872" t="s">
        <v>2406</v>
      </c>
    </row>
    <row r="2873" spans="1:11" x14ac:dyDescent="0.2">
      <c r="A2873" t="s">
        <v>1946</v>
      </c>
      <c r="B2873" t="s">
        <v>1096</v>
      </c>
      <c r="D2873">
        <v>0</v>
      </c>
      <c r="E2873" s="80">
        <v>46477</v>
      </c>
      <c r="H2873">
        <f>Profiling!$O$382</f>
        <v>0</v>
      </c>
      <c r="J2873">
        <v>0</v>
      </c>
      <c r="K2873" t="s">
        <v>2406</v>
      </c>
    </row>
    <row r="2874" spans="1:11" x14ac:dyDescent="0.2">
      <c r="A2874" t="s">
        <v>1946</v>
      </c>
      <c r="B2874" t="s">
        <v>1096</v>
      </c>
      <c r="D2874">
        <v>0</v>
      </c>
      <c r="E2874" s="80">
        <v>46843</v>
      </c>
      <c r="H2874">
        <f>Profiling!$P$382</f>
        <v>0</v>
      </c>
      <c r="J2874">
        <v>0</v>
      </c>
      <c r="K2874" t="s">
        <v>2406</v>
      </c>
    </row>
    <row r="2875" spans="1:11" x14ac:dyDescent="0.2">
      <c r="A2875" t="s">
        <v>1946</v>
      </c>
      <c r="B2875" t="s">
        <v>1096</v>
      </c>
      <c r="D2875">
        <v>0</v>
      </c>
      <c r="E2875" s="80">
        <v>47208</v>
      </c>
      <c r="H2875">
        <f>Profiling!$Q$382</f>
        <v>0</v>
      </c>
      <c r="J2875">
        <v>0</v>
      </c>
      <c r="K2875" t="s">
        <v>2406</v>
      </c>
    </row>
    <row r="2876" spans="1:11" x14ac:dyDescent="0.2">
      <c r="A2876" t="s">
        <v>1946</v>
      </c>
      <c r="B2876" t="s">
        <v>1096</v>
      </c>
      <c r="D2876">
        <v>0</v>
      </c>
      <c r="E2876" s="80">
        <v>47573</v>
      </c>
      <c r="H2876">
        <f>Profiling!$R$382</f>
        <v>0</v>
      </c>
      <c r="J2876">
        <v>0</v>
      </c>
      <c r="K2876" t="s">
        <v>2406</v>
      </c>
    </row>
    <row r="2877" spans="1:11" x14ac:dyDescent="0.2">
      <c r="A2877" t="s">
        <v>1946</v>
      </c>
      <c r="B2877" t="s">
        <v>1096</v>
      </c>
      <c r="D2877">
        <v>0</v>
      </c>
      <c r="E2877" s="80">
        <v>47938</v>
      </c>
      <c r="H2877">
        <f>Profiling!$S$382</f>
        <v>0</v>
      </c>
      <c r="J2877">
        <v>0</v>
      </c>
      <c r="K2877" t="s">
        <v>2406</v>
      </c>
    </row>
    <row r="2878" spans="1:11" x14ac:dyDescent="0.2">
      <c r="A2878" t="s">
        <v>1946</v>
      </c>
      <c r="B2878" t="s">
        <v>1096</v>
      </c>
      <c r="D2878">
        <v>0</v>
      </c>
      <c r="E2878" s="80">
        <v>48304</v>
      </c>
      <c r="H2878">
        <f>Profiling!$T$382</f>
        <v>0</v>
      </c>
      <c r="J2878">
        <v>0</v>
      </c>
      <c r="K2878" t="s">
        <v>2406</v>
      </c>
    </row>
    <row r="2879" spans="1:11" x14ac:dyDescent="0.2">
      <c r="A2879" t="s">
        <v>1946</v>
      </c>
      <c r="B2879" t="s">
        <v>1096</v>
      </c>
      <c r="D2879">
        <v>0</v>
      </c>
      <c r="E2879" s="80">
        <v>48669</v>
      </c>
      <c r="H2879">
        <f>Profiling!$U$382</f>
        <v>0</v>
      </c>
      <c r="J2879">
        <v>0</v>
      </c>
      <c r="K2879" t="s">
        <v>2406</v>
      </c>
    </row>
    <row r="2880" spans="1:11" x14ac:dyDescent="0.2">
      <c r="A2880" t="s">
        <v>1946</v>
      </c>
      <c r="B2880" t="s">
        <v>1096</v>
      </c>
      <c r="D2880">
        <v>0</v>
      </c>
      <c r="E2880" s="80">
        <v>49034</v>
      </c>
      <c r="H2880">
        <f>Profiling!$V$382</f>
        <v>0</v>
      </c>
      <c r="J2880">
        <v>0</v>
      </c>
      <c r="K2880" t="s">
        <v>2406</v>
      </c>
    </row>
    <row r="2881" spans="1:11" x14ac:dyDescent="0.2">
      <c r="A2881" t="s">
        <v>1946</v>
      </c>
      <c r="B2881" t="s">
        <v>1096</v>
      </c>
      <c r="D2881">
        <v>0</v>
      </c>
      <c r="E2881" s="80">
        <v>49399</v>
      </c>
      <c r="H2881">
        <f>Profiling!$W$382</f>
        <v>0</v>
      </c>
      <c r="J2881">
        <v>0</v>
      </c>
      <c r="K2881" t="s">
        <v>2406</v>
      </c>
    </row>
    <row r="2882" spans="1:11" x14ac:dyDescent="0.2">
      <c r="A2882" t="s">
        <v>1946</v>
      </c>
      <c r="B2882" t="s">
        <v>891</v>
      </c>
      <c r="D2882">
        <v>0</v>
      </c>
      <c r="E2882" s="80">
        <v>44651</v>
      </c>
      <c r="H2882">
        <f>Profiling!$J$383</f>
        <v>0</v>
      </c>
      <c r="J2882">
        <v>0</v>
      </c>
      <c r="K2882" t="s">
        <v>2406</v>
      </c>
    </row>
    <row r="2883" spans="1:11" x14ac:dyDescent="0.2">
      <c r="A2883" t="s">
        <v>1946</v>
      </c>
      <c r="B2883" t="s">
        <v>891</v>
      </c>
      <c r="D2883">
        <v>0</v>
      </c>
      <c r="E2883" s="80">
        <v>45016</v>
      </c>
      <c r="H2883">
        <f>Profiling!$K$383</f>
        <v>0</v>
      </c>
      <c r="J2883">
        <v>0</v>
      </c>
      <c r="K2883" t="s">
        <v>2406</v>
      </c>
    </row>
    <row r="2884" spans="1:11" x14ac:dyDescent="0.2">
      <c r="A2884" t="s">
        <v>1946</v>
      </c>
      <c r="B2884" t="s">
        <v>891</v>
      </c>
      <c r="D2884">
        <v>0</v>
      </c>
      <c r="E2884" s="80">
        <v>45382</v>
      </c>
      <c r="H2884">
        <f>Profiling!$L$383</f>
        <v>0</v>
      </c>
      <c r="J2884">
        <v>0</v>
      </c>
      <c r="K2884" t="s">
        <v>2406</v>
      </c>
    </row>
    <row r="2885" spans="1:11" x14ac:dyDescent="0.2">
      <c r="A2885" t="s">
        <v>1946</v>
      </c>
      <c r="B2885" t="s">
        <v>891</v>
      </c>
      <c r="D2885">
        <v>0</v>
      </c>
      <c r="E2885" s="80">
        <v>45747</v>
      </c>
      <c r="H2885">
        <f>Profiling!$M$383</f>
        <v>0</v>
      </c>
      <c r="J2885">
        <v>0</v>
      </c>
      <c r="K2885" t="s">
        <v>2406</v>
      </c>
    </row>
    <row r="2886" spans="1:11" x14ac:dyDescent="0.2">
      <c r="A2886" t="s">
        <v>1946</v>
      </c>
      <c r="B2886" t="s">
        <v>891</v>
      </c>
      <c r="D2886">
        <v>0</v>
      </c>
      <c r="E2886" s="80">
        <v>46112</v>
      </c>
      <c r="H2886">
        <f>Profiling!$N$383</f>
        <v>0</v>
      </c>
      <c r="J2886">
        <v>0</v>
      </c>
      <c r="K2886" t="s">
        <v>2406</v>
      </c>
    </row>
    <row r="2887" spans="1:11" x14ac:dyDescent="0.2">
      <c r="A2887" t="s">
        <v>1946</v>
      </c>
      <c r="B2887" t="s">
        <v>891</v>
      </c>
      <c r="D2887">
        <v>0</v>
      </c>
      <c r="E2887" s="80">
        <v>46477</v>
      </c>
      <c r="H2887">
        <f>Profiling!$O$383</f>
        <v>0</v>
      </c>
      <c r="J2887">
        <v>0</v>
      </c>
      <c r="K2887" t="s">
        <v>2406</v>
      </c>
    </row>
    <row r="2888" spans="1:11" x14ac:dyDescent="0.2">
      <c r="A2888" t="s">
        <v>1946</v>
      </c>
      <c r="B2888" t="s">
        <v>891</v>
      </c>
      <c r="D2888">
        <v>0</v>
      </c>
      <c r="E2888" s="80">
        <v>46843</v>
      </c>
      <c r="H2888">
        <f>Profiling!$P$383</f>
        <v>0</v>
      </c>
      <c r="J2888">
        <v>0</v>
      </c>
      <c r="K2888" t="s">
        <v>2406</v>
      </c>
    </row>
    <row r="2889" spans="1:11" x14ac:dyDescent="0.2">
      <c r="A2889" t="s">
        <v>1946</v>
      </c>
      <c r="B2889" t="s">
        <v>891</v>
      </c>
      <c r="D2889">
        <v>0</v>
      </c>
      <c r="E2889" s="80">
        <v>47208</v>
      </c>
      <c r="H2889">
        <f>Profiling!$Q$383</f>
        <v>0</v>
      </c>
      <c r="J2889">
        <v>0</v>
      </c>
      <c r="K2889" t="s">
        <v>2406</v>
      </c>
    </row>
    <row r="2890" spans="1:11" x14ac:dyDescent="0.2">
      <c r="A2890" t="s">
        <v>1946</v>
      </c>
      <c r="B2890" t="s">
        <v>891</v>
      </c>
      <c r="D2890">
        <v>0</v>
      </c>
      <c r="E2890" s="80">
        <v>47573</v>
      </c>
      <c r="H2890">
        <f>Profiling!$R$383</f>
        <v>0</v>
      </c>
      <c r="J2890">
        <v>0</v>
      </c>
      <c r="K2890" t="s">
        <v>2406</v>
      </c>
    </row>
    <row r="2891" spans="1:11" x14ac:dyDescent="0.2">
      <c r="A2891" t="s">
        <v>1946</v>
      </c>
      <c r="B2891" t="s">
        <v>891</v>
      </c>
      <c r="D2891">
        <v>0</v>
      </c>
      <c r="E2891" s="80">
        <v>47938</v>
      </c>
      <c r="H2891">
        <f>Profiling!$S$383</f>
        <v>0</v>
      </c>
      <c r="J2891">
        <v>0</v>
      </c>
      <c r="K2891" t="s">
        <v>2406</v>
      </c>
    </row>
    <row r="2892" spans="1:11" x14ac:dyDescent="0.2">
      <c r="A2892" t="s">
        <v>1946</v>
      </c>
      <c r="B2892" t="s">
        <v>891</v>
      </c>
      <c r="D2892">
        <v>0</v>
      </c>
      <c r="E2892" s="80">
        <v>48304</v>
      </c>
      <c r="H2892">
        <f>Profiling!$T$383</f>
        <v>0</v>
      </c>
      <c r="J2892">
        <v>0</v>
      </c>
      <c r="K2892" t="s">
        <v>2406</v>
      </c>
    </row>
    <row r="2893" spans="1:11" x14ac:dyDescent="0.2">
      <c r="A2893" t="s">
        <v>1946</v>
      </c>
      <c r="B2893" t="s">
        <v>891</v>
      </c>
      <c r="D2893">
        <v>0</v>
      </c>
      <c r="E2893" s="80">
        <v>48669</v>
      </c>
      <c r="H2893">
        <f>Profiling!$U$383</f>
        <v>0</v>
      </c>
      <c r="J2893">
        <v>0</v>
      </c>
      <c r="K2893" t="s">
        <v>2406</v>
      </c>
    </row>
    <row r="2894" spans="1:11" x14ac:dyDescent="0.2">
      <c r="A2894" t="s">
        <v>1946</v>
      </c>
      <c r="B2894" t="s">
        <v>891</v>
      </c>
      <c r="D2894">
        <v>0</v>
      </c>
      <c r="E2894" s="80">
        <v>49034</v>
      </c>
      <c r="H2894">
        <f>Profiling!$V$383</f>
        <v>0</v>
      </c>
      <c r="J2894">
        <v>0</v>
      </c>
      <c r="K2894" t="s">
        <v>2406</v>
      </c>
    </row>
    <row r="2895" spans="1:11" x14ac:dyDescent="0.2">
      <c r="A2895" t="s">
        <v>1946</v>
      </c>
      <c r="B2895" t="s">
        <v>891</v>
      </c>
      <c r="D2895">
        <v>0</v>
      </c>
      <c r="E2895" s="80">
        <v>49399</v>
      </c>
      <c r="H2895">
        <f>Profiling!$W$383</f>
        <v>0</v>
      </c>
      <c r="J2895">
        <v>0</v>
      </c>
      <c r="K2895" t="s">
        <v>2406</v>
      </c>
    </row>
    <row r="2896" spans="1:11" x14ac:dyDescent="0.2">
      <c r="A2896" t="s">
        <v>1946</v>
      </c>
      <c r="B2896" t="s">
        <v>541</v>
      </c>
      <c r="D2896">
        <v>0</v>
      </c>
      <c r="E2896" s="80">
        <v>44651</v>
      </c>
      <c r="H2896">
        <f>Profiling!$J$384</f>
        <v>0</v>
      </c>
      <c r="J2896">
        <v>0</v>
      </c>
      <c r="K2896" t="s">
        <v>2406</v>
      </c>
    </row>
    <row r="2897" spans="1:11" x14ac:dyDescent="0.2">
      <c r="A2897" t="s">
        <v>1946</v>
      </c>
      <c r="B2897" t="s">
        <v>541</v>
      </c>
      <c r="D2897">
        <v>0</v>
      </c>
      <c r="E2897" s="80">
        <v>45016</v>
      </c>
      <c r="H2897">
        <f>Profiling!$K$384</f>
        <v>0</v>
      </c>
      <c r="J2897">
        <v>0</v>
      </c>
      <c r="K2897" t="s">
        <v>2406</v>
      </c>
    </row>
    <row r="2898" spans="1:11" x14ac:dyDescent="0.2">
      <c r="A2898" t="s">
        <v>1946</v>
      </c>
      <c r="B2898" t="s">
        <v>541</v>
      </c>
      <c r="D2898">
        <v>0</v>
      </c>
      <c r="E2898" s="80">
        <v>45382</v>
      </c>
      <c r="H2898">
        <f>Profiling!$L$384</f>
        <v>0</v>
      </c>
      <c r="J2898">
        <v>0</v>
      </c>
      <c r="K2898" t="s">
        <v>2406</v>
      </c>
    </row>
    <row r="2899" spans="1:11" x14ac:dyDescent="0.2">
      <c r="A2899" t="s">
        <v>1946</v>
      </c>
      <c r="B2899" t="s">
        <v>541</v>
      </c>
      <c r="D2899">
        <v>0</v>
      </c>
      <c r="E2899" s="80">
        <v>45747</v>
      </c>
      <c r="H2899">
        <f>Profiling!$M$384</f>
        <v>0</v>
      </c>
      <c r="J2899">
        <v>0</v>
      </c>
      <c r="K2899" t="s">
        <v>2406</v>
      </c>
    </row>
    <row r="2900" spans="1:11" x14ac:dyDescent="0.2">
      <c r="A2900" t="s">
        <v>1946</v>
      </c>
      <c r="B2900" t="s">
        <v>541</v>
      </c>
      <c r="D2900">
        <v>0</v>
      </c>
      <c r="E2900" s="80">
        <v>46112</v>
      </c>
      <c r="H2900">
        <f>Profiling!$N$384</f>
        <v>0</v>
      </c>
      <c r="J2900">
        <v>0</v>
      </c>
      <c r="K2900" t="s">
        <v>2406</v>
      </c>
    </row>
    <row r="2901" spans="1:11" x14ac:dyDescent="0.2">
      <c r="A2901" t="s">
        <v>1946</v>
      </c>
      <c r="B2901" t="s">
        <v>541</v>
      </c>
      <c r="D2901">
        <v>0</v>
      </c>
      <c r="E2901" s="80">
        <v>46477</v>
      </c>
      <c r="H2901">
        <f>Profiling!$O$384</f>
        <v>0</v>
      </c>
      <c r="J2901">
        <v>0</v>
      </c>
      <c r="K2901" t="s">
        <v>2406</v>
      </c>
    </row>
    <row r="2902" spans="1:11" x14ac:dyDescent="0.2">
      <c r="A2902" t="s">
        <v>1946</v>
      </c>
      <c r="B2902" t="s">
        <v>541</v>
      </c>
      <c r="D2902">
        <v>0</v>
      </c>
      <c r="E2902" s="80">
        <v>46843</v>
      </c>
      <c r="H2902">
        <f>Profiling!$P$384</f>
        <v>0</v>
      </c>
      <c r="J2902">
        <v>0</v>
      </c>
      <c r="K2902" t="s">
        <v>2406</v>
      </c>
    </row>
    <row r="2903" spans="1:11" x14ac:dyDescent="0.2">
      <c r="A2903" t="s">
        <v>1946</v>
      </c>
      <c r="B2903" t="s">
        <v>541</v>
      </c>
      <c r="D2903">
        <v>0</v>
      </c>
      <c r="E2903" s="80">
        <v>47208</v>
      </c>
      <c r="H2903">
        <f>Profiling!$Q$384</f>
        <v>0</v>
      </c>
      <c r="J2903">
        <v>0</v>
      </c>
      <c r="K2903" t="s">
        <v>2406</v>
      </c>
    </row>
    <row r="2904" spans="1:11" x14ac:dyDescent="0.2">
      <c r="A2904" t="s">
        <v>1946</v>
      </c>
      <c r="B2904" t="s">
        <v>541</v>
      </c>
      <c r="D2904">
        <v>0</v>
      </c>
      <c r="E2904" s="80">
        <v>47573</v>
      </c>
      <c r="H2904">
        <f>Profiling!$R$384</f>
        <v>0</v>
      </c>
      <c r="J2904">
        <v>0</v>
      </c>
      <c r="K2904" t="s">
        <v>2406</v>
      </c>
    </row>
    <row r="2905" spans="1:11" x14ac:dyDescent="0.2">
      <c r="A2905" t="s">
        <v>1946</v>
      </c>
      <c r="B2905" t="s">
        <v>541</v>
      </c>
      <c r="D2905">
        <v>0</v>
      </c>
      <c r="E2905" s="80">
        <v>47938</v>
      </c>
      <c r="H2905">
        <f>Profiling!$S$384</f>
        <v>0</v>
      </c>
      <c r="J2905">
        <v>0</v>
      </c>
      <c r="K2905" t="s">
        <v>2406</v>
      </c>
    </row>
    <row r="2906" spans="1:11" x14ac:dyDescent="0.2">
      <c r="A2906" t="s">
        <v>1946</v>
      </c>
      <c r="B2906" t="s">
        <v>541</v>
      </c>
      <c r="D2906">
        <v>0</v>
      </c>
      <c r="E2906" s="80">
        <v>48304</v>
      </c>
      <c r="H2906">
        <f>Profiling!$T$384</f>
        <v>0</v>
      </c>
      <c r="J2906">
        <v>0</v>
      </c>
      <c r="K2906" t="s">
        <v>2406</v>
      </c>
    </row>
    <row r="2907" spans="1:11" x14ac:dyDescent="0.2">
      <c r="A2907" t="s">
        <v>1946</v>
      </c>
      <c r="B2907" t="s">
        <v>541</v>
      </c>
      <c r="D2907">
        <v>0</v>
      </c>
      <c r="E2907" s="80">
        <v>48669</v>
      </c>
      <c r="H2907">
        <f>Profiling!$U$384</f>
        <v>0</v>
      </c>
      <c r="J2907">
        <v>0</v>
      </c>
      <c r="K2907" t="s">
        <v>2406</v>
      </c>
    </row>
    <row r="2908" spans="1:11" x14ac:dyDescent="0.2">
      <c r="A2908" t="s">
        <v>1946</v>
      </c>
      <c r="B2908" t="s">
        <v>541</v>
      </c>
      <c r="D2908">
        <v>0</v>
      </c>
      <c r="E2908" s="80">
        <v>49034</v>
      </c>
      <c r="H2908">
        <f>Profiling!$V$384</f>
        <v>0</v>
      </c>
      <c r="J2908">
        <v>0</v>
      </c>
      <c r="K2908" t="s">
        <v>2406</v>
      </c>
    </row>
    <row r="2909" spans="1:11" x14ac:dyDescent="0.2">
      <c r="A2909" t="s">
        <v>1946</v>
      </c>
      <c r="B2909" t="s">
        <v>541</v>
      </c>
      <c r="D2909">
        <v>0</v>
      </c>
      <c r="E2909" s="80">
        <v>49399</v>
      </c>
      <c r="H2909">
        <f>Profiling!$W$384</f>
        <v>0</v>
      </c>
      <c r="J2909">
        <v>0</v>
      </c>
      <c r="K2909" t="s">
        <v>2406</v>
      </c>
    </row>
    <row r="2910" spans="1:11" x14ac:dyDescent="0.2">
      <c r="A2910" t="s">
        <v>1946</v>
      </c>
      <c r="B2910" t="s">
        <v>1089</v>
      </c>
      <c r="D2910">
        <v>0</v>
      </c>
      <c r="E2910" s="80">
        <v>44651</v>
      </c>
      <c r="H2910">
        <f>Profiling!$J$385</f>
        <v>0</v>
      </c>
      <c r="J2910">
        <v>0</v>
      </c>
      <c r="K2910" t="s">
        <v>2406</v>
      </c>
    </row>
    <row r="2911" spans="1:11" x14ac:dyDescent="0.2">
      <c r="A2911" t="s">
        <v>1946</v>
      </c>
      <c r="B2911" t="s">
        <v>1089</v>
      </c>
      <c r="D2911">
        <v>0</v>
      </c>
      <c r="E2911" s="80">
        <v>45016</v>
      </c>
      <c r="H2911">
        <f>Profiling!$K$385</f>
        <v>0</v>
      </c>
      <c r="J2911">
        <v>0</v>
      </c>
      <c r="K2911" t="s">
        <v>2406</v>
      </c>
    </row>
    <row r="2912" spans="1:11" x14ac:dyDescent="0.2">
      <c r="A2912" t="s">
        <v>1946</v>
      </c>
      <c r="B2912" t="s">
        <v>1089</v>
      </c>
      <c r="D2912">
        <v>0</v>
      </c>
      <c r="E2912" s="80">
        <v>45382</v>
      </c>
      <c r="H2912">
        <f>Profiling!$L$385</f>
        <v>0</v>
      </c>
      <c r="J2912">
        <v>0</v>
      </c>
      <c r="K2912" t="s">
        <v>2406</v>
      </c>
    </row>
    <row r="2913" spans="1:11" x14ac:dyDescent="0.2">
      <c r="A2913" t="s">
        <v>1946</v>
      </c>
      <c r="B2913" t="s">
        <v>1089</v>
      </c>
      <c r="D2913">
        <v>0</v>
      </c>
      <c r="E2913" s="80">
        <v>45747</v>
      </c>
      <c r="H2913">
        <f>Profiling!$M$385</f>
        <v>0</v>
      </c>
      <c r="J2913">
        <v>0</v>
      </c>
      <c r="K2913" t="s">
        <v>2406</v>
      </c>
    </row>
    <row r="2914" spans="1:11" x14ac:dyDescent="0.2">
      <c r="A2914" t="s">
        <v>1946</v>
      </c>
      <c r="B2914" t="s">
        <v>1089</v>
      </c>
      <c r="D2914">
        <v>0</v>
      </c>
      <c r="E2914" s="80">
        <v>46112</v>
      </c>
      <c r="H2914">
        <f>Profiling!$N$385</f>
        <v>0</v>
      </c>
      <c r="J2914">
        <v>0</v>
      </c>
      <c r="K2914" t="s">
        <v>2406</v>
      </c>
    </row>
    <row r="2915" spans="1:11" x14ac:dyDescent="0.2">
      <c r="A2915" t="s">
        <v>1946</v>
      </c>
      <c r="B2915" t="s">
        <v>1089</v>
      </c>
      <c r="D2915">
        <v>0</v>
      </c>
      <c r="E2915" s="80">
        <v>46477</v>
      </c>
      <c r="H2915">
        <f>Profiling!$O$385</f>
        <v>0</v>
      </c>
      <c r="J2915">
        <v>0</v>
      </c>
      <c r="K2915" t="s">
        <v>2406</v>
      </c>
    </row>
    <row r="2916" spans="1:11" x14ac:dyDescent="0.2">
      <c r="A2916" t="s">
        <v>1946</v>
      </c>
      <c r="B2916" t="s">
        <v>1089</v>
      </c>
      <c r="D2916">
        <v>0</v>
      </c>
      <c r="E2916" s="80">
        <v>46843</v>
      </c>
      <c r="H2916">
        <f>Profiling!$P$385</f>
        <v>0</v>
      </c>
      <c r="J2916">
        <v>0</v>
      </c>
      <c r="K2916" t="s">
        <v>2406</v>
      </c>
    </row>
    <row r="2917" spans="1:11" x14ac:dyDescent="0.2">
      <c r="A2917" t="s">
        <v>1946</v>
      </c>
      <c r="B2917" t="s">
        <v>1089</v>
      </c>
      <c r="D2917">
        <v>0</v>
      </c>
      <c r="E2917" s="80">
        <v>47208</v>
      </c>
      <c r="H2917">
        <f>Profiling!$Q$385</f>
        <v>0</v>
      </c>
      <c r="J2917">
        <v>0</v>
      </c>
      <c r="K2917" t="s">
        <v>2406</v>
      </c>
    </row>
    <row r="2918" spans="1:11" x14ac:dyDescent="0.2">
      <c r="A2918" t="s">
        <v>1946</v>
      </c>
      <c r="B2918" t="s">
        <v>1089</v>
      </c>
      <c r="D2918">
        <v>0</v>
      </c>
      <c r="E2918" s="80">
        <v>47573</v>
      </c>
      <c r="H2918">
        <f>Profiling!$R$385</f>
        <v>0</v>
      </c>
      <c r="J2918">
        <v>0</v>
      </c>
      <c r="K2918" t="s">
        <v>2406</v>
      </c>
    </row>
    <row r="2919" spans="1:11" x14ac:dyDescent="0.2">
      <c r="A2919" t="s">
        <v>1946</v>
      </c>
      <c r="B2919" t="s">
        <v>1089</v>
      </c>
      <c r="D2919">
        <v>0</v>
      </c>
      <c r="E2919" s="80">
        <v>47938</v>
      </c>
      <c r="H2919">
        <f>Profiling!$S$385</f>
        <v>0</v>
      </c>
      <c r="J2919">
        <v>0</v>
      </c>
      <c r="K2919" t="s">
        <v>2406</v>
      </c>
    </row>
    <row r="2920" spans="1:11" x14ac:dyDescent="0.2">
      <c r="A2920" t="s">
        <v>1946</v>
      </c>
      <c r="B2920" t="s">
        <v>1089</v>
      </c>
      <c r="D2920">
        <v>0</v>
      </c>
      <c r="E2920" s="80">
        <v>48304</v>
      </c>
      <c r="H2920">
        <f>Profiling!$T$385</f>
        <v>0</v>
      </c>
      <c r="J2920">
        <v>0</v>
      </c>
      <c r="K2920" t="s">
        <v>2406</v>
      </c>
    </row>
    <row r="2921" spans="1:11" x14ac:dyDescent="0.2">
      <c r="A2921" t="s">
        <v>1946</v>
      </c>
      <c r="B2921" t="s">
        <v>1089</v>
      </c>
      <c r="D2921">
        <v>0</v>
      </c>
      <c r="E2921" s="80">
        <v>48669</v>
      </c>
      <c r="H2921">
        <f>Profiling!$U$385</f>
        <v>0</v>
      </c>
      <c r="J2921">
        <v>0</v>
      </c>
      <c r="K2921" t="s">
        <v>2406</v>
      </c>
    </row>
    <row r="2922" spans="1:11" x14ac:dyDescent="0.2">
      <c r="A2922" t="s">
        <v>1946</v>
      </c>
      <c r="B2922" t="s">
        <v>1089</v>
      </c>
      <c r="D2922">
        <v>0</v>
      </c>
      <c r="E2922" s="80">
        <v>49034</v>
      </c>
      <c r="H2922">
        <f>Profiling!$V$385</f>
        <v>0</v>
      </c>
      <c r="J2922">
        <v>0</v>
      </c>
      <c r="K2922" t="s">
        <v>2406</v>
      </c>
    </row>
    <row r="2923" spans="1:11" x14ac:dyDescent="0.2">
      <c r="A2923" t="s">
        <v>1946</v>
      </c>
      <c r="B2923" t="s">
        <v>1089</v>
      </c>
      <c r="D2923">
        <v>0</v>
      </c>
      <c r="E2923" s="80">
        <v>49399</v>
      </c>
      <c r="H2923">
        <f>Profiling!$W$385</f>
        <v>0</v>
      </c>
      <c r="J2923">
        <v>0</v>
      </c>
      <c r="K2923" t="s">
        <v>2406</v>
      </c>
    </row>
    <row r="2924" spans="1:11" x14ac:dyDescent="0.2">
      <c r="A2924" t="s">
        <v>1946</v>
      </c>
      <c r="B2924" t="s">
        <v>1152</v>
      </c>
      <c r="D2924">
        <v>0</v>
      </c>
      <c r="E2924" s="80">
        <v>44651</v>
      </c>
      <c r="H2924">
        <f>Profiling!$J$386</f>
        <v>0</v>
      </c>
      <c r="J2924">
        <v>0</v>
      </c>
      <c r="K2924" t="s">
        <v>2406</v>
      </c>
    </row>
    <row r="2925" spans="1:11" x14ac:dyDescent="0.2">
      <c r="A2925" t="s">
        <v>1946</v>
      </c>
      <c r="B2925" t="s">
        <v>1152</v>
      </c>
      <c r="D2925">
        <v>0</v>
      </c>
      <c r="E2925" s="80">
        <v>45016</v>
      </c>
      <c r="H2925">
        <f>Profiling!$K$386</f>
        <v>0</v>
      </c>
      <c r="J2925">
        <v>0</v>
      </c>
      <c r="K2925" t="s">
        <v>2406</v>
      </c>
    </row>
    <row r="2926" spans="1:11" x14ac:dyDescent="0.2">
      <c r="A2926" t="s">
        <v>1946</v>
      </c>
      <c r="B2926" t="s">
        <v>1152</v>
      </c>
      <c r="D2926">
        <v>0</v>
      </c>
      <c r="E2926" s="80">
        <v>45382</v>
      </c>
      <c r="H2926">
        <f>Profiling!$L$386</f>
        <v>0</v>
      </c>
      <c r="J2926">
        <v>0</v>
      </c>
      <c r="K2926" t="s">
        <v>2406</v>
      </c>
    </row>
    <row r="2927" spans="1:11" x14ac:dyDescent="0.2">
      <c r="A2927" t="s">
        <v>1946</v>
      </c>
      <c r="B2927" t="s">
        <v>1152</v>
      </c>
      <c r="D2927">
        <v>0</v>
      </c>
      <c r="E2927" s="80">
        <v>45747</v>
      </c>
      <c r="H2927">
        <f>Profiling!$M$386</f>
        <v>0</v>
      </c>
      <c r="J2927">
        <v>0</v>
      </c>
      <c r="K2927" t="s">
        <v>2406</v>
      </c>
    </row>
    <row r="2928" spans="1:11" x14ac:dyDescent="0.2">
      <c r="A2928" t="s">
        <v>1946</v>
      </c>
      <c r="B2928" t="s">
        <v>1152</v>
      </c>
      <c r="D2928">
        <v>0</v>
      </c>
      <c r="E2928" s="80">
        <v>46112</v>
      </c>
      <c r="H2928">
        <f>Profiling!$N$386</f>
        <v>0</v>
      </c>
      <c r="J2928">
        <v>0</v>
      </c>
      <c r="K2928" t="s">
        <v>2406</v>
      </c>
    </row>
    <row r="2929" spans="1:11" x14ac:dyDescent="0.2">
      <c r="A2929" t="s">
        <v>1946</v>
      </c>
      <c r="B2929" t="s">
        <v>1152</v>
      </c>
      <c r="D2929">
        <v>0</v>
      </c>
      <c r="E2929" s="80">
        <v>46477</v>
      </c>
      <c r="H2929">
        <f>Profiling!$O$386</f>
        <v>0</v>
      </c>
      <c r="J2929">
        <v>0</v>
      </c>
      <c r="K2929" t="s">
        <v>2406</v>
      </c>
    </row>
    <row r="2930" spans="1:11" x14ac:dyDescent="0.2">
      <c r="A2930" t="s">
        <v>1946</v>
      </c>
      <c r="B2930" t="s">
        <v>1152</v>
      </c>
      <c r="D2930">
        <v>0</v>
      </c>
      <c r="E2930" s="80">
        <v>46843</v>
      </c>
      <c r="H2930">
        <f>Profiling!$P$386</f>
        <v>0</v>
      </c>
      <c r="J2930">
        <v>0</v>
      </c>
      <c r="K2930" t="s">
        <v>2406</v>
      </c>
    </row>
    <row r="2931" spans="1:11" x14ac:dyDescent="0.2">
      <c r="A2931" t="s">
        <v>1946</v>
      </c>
      <c r="B2931" t="s">
        <v>1152</v>
      </c>
      <c r="D2931">
        <v>0</v>
      </c>
      <c r="E2931" s="80">
        <v>47208</v>
      </c>
      <c r="H2931">
        <f>Profiling!$Q$386</f>
        <v>0</v>
      </c>
      <c r="J2931">
        <v>0</v>
      </c>
      <c r="K2931" t="s">
        <v>2406</v>
      </c>
    </row>
    <row r="2932" spans="1:11" x14ac:dyDescent="0.2">
      <c r="A2932" t="s">
        <v>1946</v>
      </c>
      <c r="B2932" t="s">
        <v>1152</v>
      </c>
      <c r="D2932">
        <v>0</v>
      </c>
      <c r="E2932" s="80">
        <v>47573</v>
      </c>
      <c r="H2932">
        <f>Profiling!$R$386</f>
        <v>0</v>
      </c>
      <c r="J2932">
        <v>0</v>
      </c>
      <c r="K2932" t="s">
        <v>2406</v>
      </c>
    </row>
    <row r="2933" spans="1:11" x14ac:dyDescent="0.2">
      <c r="A2933" t="s">
        <v>1946</v>
      </c>
      <c r="B2933" t="s">
        <v>1152</v>
      </c>
      <c r="D2933">
        <v>0</v>
      </c>
      <c r="E2933" s="80">
        <v>47938</v>
      </c>
      <c r="H2933">
        <f>Profiling!$S$386</f>
        <v>0</v>
      </c>
      <c r="J2933">
        <v>0</v>
      </c>
      <c r="K2933" t="s">
        <v>2406</v>
      </c>
    </row>
    <row r="2934" spans="1:11" x14ac:dyDescent="0.2">
      <c r="A2934" t="s">
        <v>1946</v>
      </c>
      <c r="B2934" t="s">
        <v>1152</v>
      </c>
      <c r="D2934">
        <v>0</v>
      </c>
      <c r="E2934" s="80">
        <v>48304</v>
      </c>
      <c r="H2934">
        <f>Profiling!$T$386</f>
        <v>0</v>
      </c>
      <c r="J2934">
        <v>0</v>
      </c>
      <c r="K2934" t="s">
        <v>2406</v>
      </c>
    </row>
    <row r="2935" spans="1:11" x14ac:dyDescent="0.2">
      <c r="A2935" t="s">
        <v>1946</v>
      </c>
      <c r="B2935" t="s">
        <v>1152</v>
      </c>
      <c r="D2935">
        <v>0</v>
      </c>
      <c r="E2935" s="80">
        <v>48669</v>
      </c>
      <c r="H2935">
        <f>Profiling!$U$386</f>
        <v>0</v>
      </c>
      <c r="J2935">
        <v>0</v>
      </c>
      <c r="K2935" t="s">
        <v>2406</v>
      </c>
    </row>
    <row r="2936" spans="1:11" x14ac:dyDescent="0.2">
      <c r="A2936" t="s">
        <v>1946</v>
      </c>
      <c r="B2936" t="s">
        <v>1152</v>
      </c>
      <c r="D2936">
        <v>0</v>
      </c>
      <c r="E2936" s="80">
        <v>49034</v>
      </c>
      <c r="H2936">
        <f>Profiling!$V$386</f>
        <v>0</v>
      </c>
      <c r="J2936">
        <v>0</v>
      </c>
      <c r="K2936" t="s">
        <v>2406</v>
      </c>
    </row>
    <row r="2937" spans="1:11" x14ac:dyDescent="0.2">
      <c r="A2937" t="s">
        <v>1946</v>
      </c>
      <c r="B2937" t="s">
        <v>1152</v>
      </c>
      <c r="D2937">
        <v>0</v>
      </c>
      <c r="E2937" s="80">
        <v>49399</v>
      </c>
      <c r="H2937">
        <f>Profiling!$W$386</f>
        <v>0</v>
      </c>
      <c r="J2937">
        <v>0</v>
      </c>
      <c r="K2937" t="s">
        <v>2406</v>
      </c>
    </row>
    <row r="2938" spans="1:11" x14ac:dyDescent="0.2">
      <c r="A2938" t="s">
        <v>1946</v>
      </c>
      <c r="B2938" t="s">
        <v>2124</v>
      </c>
      <c r="D2938">
        <v>0</v>
      </c>
      <c r="E2938" s="80">
        <v>44651</v>
      </c>
      <c r="H2938">
        <f>Profiling!$J$387</f>
        <v>0</v>
      </c>
      <c r="J2938">
        <v>0</v>
      </c>
      <c r="K2938" t="s">
        <v>2406</v>
      </c>
    </row>
    <row r="2939" spans="1:11" x14ac:dyDescent="0.2">
      <c r="A2939" t="s">
        <v>1946</v>
      </c>
      <c r="B2939" t="s">
        <v>2124</v>
      </c>
      <c r="D2939">
        <v>0</v>
      </c>
      <c r="E2939" s="80">
        <v>45016</v>
      </c>
      <c r="H2939">
        <f>Profiling!$K$387</f>
        <v>0</v>
      </c>
      <c r="J2939">
        <v>0</v>
      </c>
      <c r="K2939" t="s">
        <v>2406</v>
      </c>
    </row>
    <row r="2940" spans="1:11" x14ac:dyDescent="0.2">
      <c r="A2940" t="s">
        <v>1946</v>
      </c>
      <c r="B2940" t="s">
        <v>2124</v>
      </c>
      <c r="D2940">
        <v>0</v>
      </c>
      <c r="E2940" s="80">
        <v>45382</v>
      </c>
      <c r="H2940">
        <f>Profiling!$L$387</f>
        <v>0</v>
      </c>
      <c r="J2940">
        <v>0</v>
      </c>
      <c r="K2940" t="s">
        <v>2406</v>
      </c>
    </row>
    <row r="2941" spans="1:11" x14ac:dyDescent="0.2">
      <c r="A2941" t="s">
        <v>1946</v>
      </c>
      <c r="B2941" t="s">
        <v>2124</v>
      </c>
      <c r="D2941">
        <v>0</v>
      </c>
      <c r="E2941" s="80">
        <v>45747</v>
      </c>
      <c r="H2941">
        <f>Profiling!$M$387</f>
        <v>0</v>
      </c>
      <c r="J2941">
        <v>0</v>
      </c>
      <c r="K2941" t="s">
        <v>2406</v>
      </c>
    </row>
    <row r="2942" spans="1:11" x14ac:dyDescent="0.2">
      <c r="A2942" t="s">
        <v>1946</v>
      </c>
      <c r="B2942" t="s">
        <v>2124</v>
      </c>
      <c r="D2942">
        <v>0</v>
      </c>
      <c r="E2942" s="80">
        <v>46112</v>
      </c>
      <c r="H2942">
        <f>Profiling!$N$387</f>
        <v>0</v>
      </c>
      <c r="J2942">
        <v>0</v>
      </c>
      <c r="K2942" t="s">
        <v>2406</v>
      </c>
    </row>
    <row r="2943" spans="1:11" x14ac:dyDescent="0.2">
      <c r="A2943" t="s">
        <v>1946</v>
      </c>
      <c r="B2943" t="s">
        <v>2124</v>
      </c>
      <c r="D2943">
        <v>0</v>
      </c>
      <c r="E2943" s="80">
        <v>46477</v>
      </c>
      <c r="H2943">
        <f>Profiling!$O$387</f>
        <v>0</v>
      </c>
      <c r="J2943">
        <v>0</v>
      </c>
      <c r="K2943" t="s">
        <v>2406</v>
      </c>
    </row>
    <row r="2944" spans="1:11" x14ac:dyDescent="0.2">
      <c r="A2944" t="s">
        <v>1946</v>
      </c>
      <c r="B2944" t="s">
        <v>2124</v>
      </c>
      <c r="D2944">
        <v>0</v>
      </c>
      <c r="E2944" s="80">
        <v>46843</v>
      </c>
      <c r="H2944">
        <f>Profiling!$P$387</f>
        <v>0</v>
      </c>
      <c r="J2944">
        <v>0</v>
      </c>
      <c r="K2944" t="s">
        <v>2406</v>
      </c>
    </row>
    <row r="2945" spans="1:11" x14ac:dyDescent="0.2">
      <c r="A2945" t="s">
        <v>1946</v>
      </c>
      <c r="B2945" t="s">
        <v>2124</v>
      </c>
      <c r="D2945">
        <v>0</v>
      </c>
      <c r="E2945" s="80">
        <v>47208</v>
      </c>
      <c r="H2945">
        <f>Profiling!$Q$387</f>
        <v>0</v>
      </c>
      <c r="J2945">
        <v>0</v>
      </c>
      <c r="K2945" t="s">
        <v>2406</v>
      </c>
    </row>
    <row r="2946" spans="1:11" x14ac:dyDescent="0.2">
      <c r="A2946" t="s">
        <v>1946</v>
      </c>
      <c r="B2946" t="s">
        <v>2124</v>
      </c>
      <c r="D2946">
        <v>0</v>
      </c>
      <c r="E2946" s="80">
        <v>47573</v>
      </c>
      <c r="H2946">
        <f>Profiling!$R$387</f>
        <v>0</v>
      </c>
      <c r="J2946">
        <v>0</v>
      </c>
      <c r="K2946" t="s">
        <v>2406</v>
      </c>
    </row>
    <row r="2947" spans="1:11" x14ac:dyDescent="0.2">
      <c r="A2947" t="s">
        <v>1946</v>
      </c>
      <c r="B2947" t="s">
        <v>2124</v>
      </c>
      <c r="D2947">
        <v>0</v>
      </c>
      <c r="E2947" s="80">
        <v>47938</v>
      </c>
      <c r="H2947">
        <f>Profiling!$S$387</f>
        <v>0</v>
      </c>
      <c r="J2947">
        <v>0</v>
      </c>
      <c r="K2947" t="s">
        <v>2406</v>
      </c>
    </row>
    <row r="2948" spans="1:11" x14ac:dyDescent="0.2">
      <c r="A2948" t="s">
        <v>1946</v>
      </c>
      <c r="B2948" t="s">
        <v>2124</v>
      </c>
      <c r="D2948">
        <v>0</v>
      </c>
      <c r="E2948" s="80">
        <v>48304</v>
      </c>
      <c r="H2948">
        <f>Profiling!$T$387</f>
        <v>0</v>
      </c>
      <c r="J2948">
        <v>0</v>
      </c>
      <c r="K2948" t="s">
        <v>2406</v>
      </c>
    </row>
    <row r="2949" spans="1:11" x14ac:dyDescent="0.2">
      <c r="A2949" t="s">
        <v>1946</v>
      </c>
      <c r="B2949" t="s">
        <v>2124</v>
      </c>
      <c r="D2949">
        <v>0</v>
      </c>
      <c r="E2949" s="80">
        <v>48669</v>
      </c>
      <c r="H2949">
        <f>Profiling!$U$387</f>
        <v>0</v>
      </c>
      <c r="J2949">
        <v>0</v>
      </c>
      <c r="K2949" t="s">
        <v>2406</v>
      </c>
    </row>
    <row r="2950" spans="1:11" x14ac:dyDescent="0.2">
      <c r="A2950" t="s">
        <v>1946</v>
      </c>
      <c r="B2950" t="s">
        <v>2124</v>
      </c>
      <c r="D2950">
        <v>0</v>
      </c>
      <c r="E2950" s="80">
        <v>49034</v>
      </c>
      <c r="H2950">
        <f>Profiling!$V$387</f>
        <v>0</v>
      </c>
      <c r="J2950">
        <v>0</v>
      </c>
      <c r="K2950" t="s">
        <v>2406</v>
      </c>
    </row>
    <row r="2951" spans="1:11" x14ac:dyDescent="0.2">
      <c r="A2951" t="s">
        <v>1946</v>
      </c>
      <c r="B2951" t="s">
        <v>2124</v>
      </c>
      <c r="D2951">
        <v>0</v>
      </c>
      <c r="E2951" s="80">
        <v>49399</v>
      </c>
      <c r="H2951">
        <f>Profiling!$W$387</f>
        <v>0</v>
      </c>
      <c r="J2951">
        <v>0</v>
      </c>
      <c r="K2951" t="s">
        <v>2406</v>
      </c>
    </row>
    <row r="2952" spans="1:11" x14ac:dyDescent="0.2">
      <c r="A2952" t="s">
        <v>1946</v>
      </c>
      <c r="B2952" t="s">
        <v>364</v>
      </c>
      <c r="D2952">
        <v>0</v>
      </c>
      <c r="E2952" s="80">
        <v>44651</v>
      </c>
      <c r="H2952">
        <f>Profiling!$J$388</f>
        <v>0</v>
      </c>
      <c r="J2952">
        <v>0</v>
      </c>
      <c r="K2952" t="s">
        <v>2406</v>
      </c>
    </row>
    <row r="2953" spans="1:11" x14ac:dyDescent="0.2">
      <c r="A2953" t="s">
        <v>1946</v>
      </c>
      <c r="B2953" t="s">
        <v>364</v>
      </c>
      <c r="D2953">
        <v>0</v>
      </c>
      <c r="E2953" s="80">
        <v>45016</v>
      </c>
      <c r="H2953">
        <f>Profiling!$K$388</f>
        <v>0</v>
      </c>
      <c r="J2953">
        <v>0</v>
      </c>
      <c r="K2953" t="s">
        <v>2406</v>
      </c>
    </row>
    <row r="2954" spans="1:11" x14ac:dyDescent="0.2">
      <c r="A2954" t="s">
        <v>1946</v>
      </c>
      <c r="B2954" t="s">
        <v>364</v>
      </c>
      <c r="D2954">
        <v>0</v>
      </c>
      <c r="E2954" s="80">
        <v>45382</v>
      </c>
      <c r="H2954">
        <f>Profiling!$L$388</f>
        <v>0</v>
      </c>
      <c r="J2954">
        <v>0</v>
      </c>
      <c r="K2954" t="s">
        <v>2406</v>
      </c>
    </row>
    <row r="2955" spans="1:11" x14ac:dyDescent="0.2">
      <c r="A2955" t="s">
        <v>1946</v>
      </c>
      <c r="B2955" t="s">
        <v>364</v>
      </c>
      <c r="D2955">
        <v>0</v>
      </c>
      <c r="E2955" s="80">
        <v>45747</v>
      </c>
      <c r="H2955">
        <f>Profiling!$M$388</f>
        <v>0</v>
      </c>
      <c r="J2955">
        <v>0</v>
      </c>
      <c r="K2955" t="s">
        <v>2406</v>
      </c>
    </row>
    <row r="2956" spans="1:11" x14ac:dyDescent="0.2">
      <c r="A2956" t="s">
        <v>1946</v>
      </c>
      <c r="B2956" t="s">
        <v>364</v>
      </c>
      <c r="D2956">
        <v>0</v>
      </c>
      <c r="E2956" s="80">
        <v>46112</v>
      </c>
      <c r="H2956">
        <f>Profiling!$N$388</f>
        <v>0</v>
      </c>
      <c r="J2956">
        <v>0</v>
      </c>
      <c r="K2956" t="s">
        <v>2406</v>
      </c>
    </row>
    <row r="2957" spans="1:11" x14ac:dyDescent="0.2">
      <c r="A2957" t="s">
        <v>1946</v>
      </c>
      <c r="B2957" t="s">
        <v>364</v>
      </c>
      <c r="D2957">
        <v>0</v>
      </c>
      <c r="E2957" s="80">
        <v>46477</v>
      </c>
      <c r="H2957">
        <f>Profiling!$O$388</f>
        <v>0</v>
      </c>
      <c r="J2957">
        <v>0</v>
      </c>
      <c r="K2957" t="s">
        <v>2406</v>
      </c>
    </row>
    <row r="2958" spans="1:11" x14ac:dyDescent="0.2">
      <c r="A2958" t="s">
        <v>1946</v>
      </c>
      <c r="B2958" t="s">
        <v>364</v>
      </c>
      <c r="D2958">
        <v>0</v>
      </c>
      <c r="E2958" s="80">
        <v>46843</v>
      </c>
      <c r="H2958">
        <f>Profiling!$P$388</f>
        <v>0</v>
      </c>
      <c r="J2958">
        <v>0</v>
      </c>
      <c r="K2958" t="s">
        <v>2406</v>
      </c>
    </row>
    <row r="2959" spans="1:11" x14ac:dyDescent="0.2">
      <c r="A2959" t="s">
        <v>1946</v>
      </c>
      <c r="B2959" t="s">
        <v>364</v>
      </c>
      <c r="D2959">
        <v>0</v>
      </c>
      <c r="E2959" s="80">
        <v>47208</v>
      </c>
      <c r="H2959">
        <f>Profiling!$Q$388</f>
        <v>0</v>
      </c>
      <c r="J2959">
        <v>0</v>
      </c>
      <c r="K2959" t="s">
        <v>2406</v>
      </c>
    </row>
    <row r="2960" spans="1:11" x14ac:dyDescent="0.2">
      <c r="A2960" t="s">
        <v>1946</v>
      </c>
      <c r="B2960" t="s">
        <v>364</v>
      </c>
      <c r="D2960">
        <v>0</v>
      </c>
      <c r="E2960" s="80">
        <v>47573</v>
      </c>
      <c r="H2960">
        <f>Profiling!$R$388</f>
        <v>0</v>
      </c>
      <c r="J2960">
        <v>0</v>
      </c>
      <c r="K2960" t="s">
        <v>2406</v>
      </c>
    </row>
    <row r="2961" spans="1:11" x14ac:dyDescent="0.2">
      <c r="A2961" t="s">
        <v>1946</v>
      </c>
      <c r="B2961" t="s">
        <v>364</v>
      </c>
      <c r="D2961">
        <v>0</v>
      </c>
      <c r="E2961" s="80">
        <v>47938</v>
      </c>
      <c r="H2961">
        <f>Profiling!$S$388</f>
        <v>0</v>
      </c>
      <c r="J2961">
        <v>0</v>
      </c>
      <c r="K2961" t="s">
        <v>2406</v>
      </c>
    </row>
    <row r="2962" spans="1:11" x14ac:dyDescent="0.2">
      <c r="A2962" t="s">
        <v>1946</v>
      </c>
      <c r="B2962" t="s">
        <v>364</v>
      </c>
      <c r="D2962">
        <v>0</v>
      </c>
      <c r="E2962" s="80">
        <v>48304</v>
      </c>
      <c r="H2962">
        <f>Profiling!$T$388</f>
        <v>0</v>
      </c>
      <c r="J2962">
        <v>0</v>
      </c>
      <c r="K2962" t="s">
        <v>2406</v>
      </c>
    </row>
    <row r="2963" spans="1:11" x14ac:dyDescent="0.2">
      <c r="A2963" t="s">
        <v>1946</v>
      </c>
      <c r="B2963" t="s">
        <v>364</v>
      </c>
      <c r="D2963">
        <v>0</v>
      </c>
      <c r="E2963" s="80">
        <v>48669</v>
      </c>
      <c r="H2963">
        <f>Profiling!$U$388</f>
        <v>0</v>
      </c>
      <c r="J2963">
        <v>0</v>
      </c>
      <c r="K2963" t="s">
        <v>2406</v>
      </c>
    </row>
    <row r="2964" spans="1:11" x14ac:dyDescent="0.2">
      <c r="A2964" t="s">
        <v>1946</v>
      </c>
      <c r="B2964" t="s">
        <v>364</v>
      </c>
      <c r="D2964">
        <v>0</v>
      </c>
      <c r="E2964" s="80">
        <v>49034</v>
      </c>
      <c r="H2964">
        <f>Profiling!$V$388</f>
        <v>0</v>
      </c>
      <c r="J2964">
        <v>0</v>
      </c>
      <c r="K2964" t="s">
        <v>2406</v>
      </c>
    </row>
    <row r="2965" spans="1:11" x14ac:dyDescent="0.2">
      <c r="A2965" t="s">
        <v>1946</v>
      </c>
      <c r="B2965" t="s">
        <v>364</v>
      </c>
      <c r="D2965">
        <v>0</v>
      </c>
      <c r="E2965" s="80">
        <v>49399</v>
      </c>
      <c r="H2965">
        <f>Profiling!$W$388</f>
        <v>0</v>
      </c>
      <c r="J2965">
        <v>0</v>
      </c>
      <c r="K2965" t="s">
        <v>2406</v>
      </c>
    </row>
    <row r="2966" spans="1:11" x14ac:dyDescent="0.2">
      <c r="A2966" t="s">
        <v>1946</v>
      </c>
      <c r="B2966" t="s">
        <v>365</v>
      </c>
      <c r="D2966">
        <v>0</v>
      </c>
      <c r="E2966" s="80">
        <v>44651</v>
      </c>
      <c r="H2966">
        <f>Profiling!$J$389</f>
        <v>0</v>
      </c>
      <c r="J2966">
        <v>0</v>
      </c>
      <c r="K2966" t="s">
        <v>2406</v>
      </c>
    </row>
    <row r="2967" spans="1:11" x14ac:dyDescent="0.2">
      <c r="A2967" t="s">
        <v>1946</v>
      </c>
      <c r="B2967" t="s">
        <v>365</v>
      </c>
      <c r="D2967">
        <v>0</v>
      </c>
      <c r="E2967" s="80">
        <v>45016</v>
      </c>
      <c r="H2967">
        <f>Profiling!$K$389</f>
        <v>0</v>
      </c>
      <c r="J2967">
        <v>0</v>
      </c>
      <c r="K2967" t="s">
        <v>2406</v>
      </c>
    </row>
    <row r="2968" spans="1:11" x14ac:dyDescent="0.2">
      <c r="A2968" t="s">
        <v>1946</v>
      </c>
      <c r="B2968" t="s">
        <v>365</v>
      </c>
      <c r="D2968">
        <v>0</v>
      </c>
      <c r="E2968" s="80">
        <v>45382</v>
      </c>
      <c r="H2968">
        <f>Profiling!$L$389</f>
        <v>0</v>
      </c>
      <c r="J2968">
        <v>0</v>
      </c>
      <c r="K2968" t="s">
        <v>2406</v>
      </c>
    </row>
    <row r="2969" spans="1:11" x14ac:dyDescent="0.2">
      <c r="A2969" t="s">
        <v>1946</v>
      </c>
      <c r="B2969" t="s">
        <v>365</v>
      </c>
      <c r="D2969">
        <v>0</v>
      </c>
      <c r="E2969" s="80">
        <v>45747</v>
      </c>
      <c r="H2969">
        <f>Profiling!$M$389</f>
        <v>0</v>
      </c>
      <c r="J2969">
        <v>0</v>
      </c>
      <c r="K2969" t="s">
        <v>2406</v>
      </c>
    </row>
    <row r="2970" spans="1:11" x14ac:dyDescent="0.2">
      <c r="A2970" t="s">
        <v>1946</v>
      </c>
      <c r="B2970" t="s">
        <v>365</v>
      </c>
      <c r="D2970">
        <v>0</v>
      </c>
      <c r="E2970" s="80">
        <v>46112</v>
      </c>
      <c r="H2970">
        <f>Profiling!$N$389</f>
        <v>0</v>
      </c>
      <c r="J2970">
        <v>0</v>
      </c>
      <c r="K2970" t="s">
        <v>2406</v>
      </c>
    </row>
    <row r="2971" spans="1:11" x14ac:dyDescent="0.2">
      <c r="A2971" t="s">
        <v>1946</v>
      </c>
      <c r="B2971" t="s">
        <v>365</v>
      </c>
      <c r="D2971">
        <v>0</v>
      </c>
      <c r="E2971" s="80">
        <v>46477</v>
      </c>
      <c r="H2971">
        <f>Profiling!$O$389</f>
        <v>0</v>
      </c>
      <c r="J2971">
        <v>0</v>
      </c>
      <c r="K2971" t="s">
        <v>2406</v>
      </c>
    </row>
    <row r="2972" spans="1:11" x14ac:dyDescent="0.2">
      <c r="A2972" t="s">
        <v>1946</v>
      </c>
      <c r="B2972" t="s">
        <v>365</v>
      </c>
      <c r="D2972">
        <v>0</v>
      </c>
      <c r="E2972" s="80">
        <v>46843</v>
      </c>
      <c r="H2972">
        <f>Profiling!$P$389</f>
        <v>0</v>
      </c>
      <c r="J2972">
        <v>0</v>
      </c>
      <c r="K2972" t="s">
        <v>2406</v>
      </c>
    </row>
    <row r="2973" spans="1:11" x14ac:dyDescent="0.2">
      <c r="A2973" t="s">
        <v>1946</v>
      </c>
      <c r="B2973" t="s">
        <v>365</v>
      </c>
      <c r="D2973">
        <v>0</v>
      </c>
      <c r="E2973" s="80">
        <v>47208</v>
      </c>
      <c r="H2973">
        <f>Profiling!$Q$389</f>
        <v>0</v>
      </c>
      <c r="J2973">
        <v>0</v>
      </c>
      <c r="K2973" t="s">
        <v>2406</v>
      </c>
    </row>
    <row r="2974" spans="1:11" x14ac:dyDescent="0.2">
      <c r="A2974" t="s">
        <v>1946</v>
      </c>
      <c r="B2974" t="s">
        <v>365</v>
      </c>
      <c r="D2974">
        <v>0</v>
      </c>
      <c r="E2974" s="80">
        <v>47573</v>
      </c>
      <c r="H2974">
        <f>Profiling!$R$389</f>
        <v>0</v>
      </c>
      <c r="J2974">
        <v>0</v>
      </c>
      <c r="K2974" t="s">
        <v>2406</v>
      </c>
    </row>
    <row r="2975" spans="1:11" x14ac:dyDescent="0.2">
      <c r="A2975" t="s">
        <v>1946</v>
      </c>
      <c r="B2975" t="s">
        <v>365</v>
      </c>
      <c r="D2975">
        <v>0</v>
      </c>
      <c r="E2975" s="80">
        <v>47938</v>
      </c>
      <c r="H2975">
        <f>Profiling!$S$389</f>
        <v>0</v>
      </c>
      <c r="J2975">
        <v>0</v>
      </c>
      <c r="K2975" t="s">
        <v>2406</v>
      </c>
    </row>
    <row r="2976" spans="1:11" x14ac:dyDescent="0.2">
      <c r="A2976" t="s">
        <v>1946</v>
      </c>
      <c r="B2976" t="s">
        <v>365</v>
      </c>
      <c r="D2976">
        <v>0</v>
      </c>
      <c r="E2976" s="80">
        <v>48304</v>
      </c>
      <c r="H2976">
        <f>Profiling!$T$389</f>
        <v>0</v>
      </c>
      <c r="J2976">
        <v>0</v>
      </c>
      <c r="K2976" t="s">
        <v>2406</v>
      </c>
    </row>
    <row r="2977" spans="1:11" x14ac:dyDescent="0.2">
      <c r="A2977" t="s">
        <v>1946</v>
      </c>
      <c r="B2977" t="s">
        <v>365</v>
      </c>
      <c r="D2977">
        <v>0</v>
      </c>
      <c r="E2977" s="80">
        <v>48669</v>
      </c>
      <c r="H2977">
        <f>Profiling!$U$389</f>
        <v>0</v>
      </c>
      <c r="J2977">
        <v>0</v>
      </c>
      <c r="K2977" t="s">
        <v>2406</v>
      </c>
    </row>
    <row r="2978" spans="1:11" x14ac:dyDescent="0.2">
      <c r="A2978" t="s">
        <v>1946</v>
      </c>
      <c r="B2978" t="s">
        <v>365</v>
      </c>
      <c r="D2978">
        <v>0</v>
      </c>
      <c r="E2978" s="80">
        <v>49034</v>
      </c>
      <c r="H2978">
        <f>Profiling!$V$389</f>
        <v>0</v>
      </c>
      <c r="J2978">
        <v>0</v>
      </c>
      <c r="K2978" t="s">
        <v>2406</v>
      </c>
    </row>
    <row r="2979" spans="1:11" x14ac:dyDescent="0.2">
      <c r="A2979" t="s">
        <v>1946</v>
      </c>
      <c r="B2979" t="s">
        <v>365</v>
      </c>
      <c r="D2979">
        <v>0</v>
      </c>
      <c r="E2979" s="80">
        <v>49399</v>
      </c>
      <c r="H2979">
        <f>Profiling!$W$389</f>
        <v>0</v>
      </c>
      <c r="J2979">
        <v>0</v>
      </c>
      <c r="K2979" t="s">
        <v>2406</v>
      </c>
    </row>
    <row r="2980" spans="1:11" x14ac:dyDescent="0.2">
      <c r="A2980" t="s">
        <v>2301</v>
      </c>
      <c r="B2980" t="s">
        <v>1096</v>
      </c>
      <c r="D2980">
        <v>0</v>
      </c>
      <c r="E2980" s="80">
        <v>44651</v>
      </c>
      <c r="H2980">
        <f>Profiling!$J$425</f>
        <v>0</v>
      </c>
      <c r="J2980">
        <v>0</v>
      </c>
      <c r="K2980" t="s">
        <v>2407</v>
      </c>
    </row>
    <row r="2981" spans="1:11" x14ac:dyDescent="0.2">
      <c r="A2981" t="s">
        <v>2301</v>
      </c>
      <c r="B2981" t="s">
        <v>1096</v>
      </c>
      <c r="D2981">
        <v>0</v>
      </c>
      <c r="E2981" s="80">
        <v>45016</v>
      </c>
      <c r="H2981">
        <f>Profiling!$K$425</f>
        <v>0</v>
      </c>
      <c r="J2981">
        <v>0</v>
      </c>
      <c r="K2981" t="s">
        <v>2407</v>
      </c>
    </row>
    <row r="2982" spans="1:11" x14ac:dyDescent="0.2">
      <c r="A2982" t="s">
        <v>2301</v>
      </c>
      <c r="B2982" t="s">
        <v>1096</v>
      </c>
      <c r="D2982">
        <v>0</v>
      </c>
      <c r="E2982" s="80">
        <v>45382</v>
      </c>
      <c r="H2982">
        <f>Profiling!$L$425</f>
        <v>0</v>
      </c>
      <c r="J2982">
        <v>0</v>
      </c>
      <c r="K2982" t="s">
        <v>2407</v>
      </c>
    </row>
    <row r="2983" spans="1:11" x14ac:dyDescent="0.2">
      <c r="A2983" t="s">
        <v>2301</v>
      </c>
      <c r="B2983" t="s">
        <v>1096</v>
      </c>
      <c r="D2983">
        <v>0</v>
      </c>
      <c r="E2983" s="80">
        <v>45747</v>
      </c>
      <c r="H2983">
        <f>Profiling!$M$425</f>
        <v>0</v>
      </c>
      <c r="J2983">
        <v>0</v>
      </c>
      <c r="K2983" t="s">
        <v>2407</v>
      </c>
    </row>
    <row r="2984" spans="1:11" x14ac:dyDescent="0.2">
      <c r="A2984" t="s">
        <v>2301</v>
      </c>
      <c r="B2984" t="s">
        <v>1096</v>
      </c>
      <c r="D2984">
        <v>0</v>
      </c>
      <c r="E2984" s="80">
        <v>46112</v>
      </c>
      <c r="H2984">
        <f>Profiling!$N$425</f>
        <v>0</v>
      </c>
      <c r="J2984">
        <v>0</v>
      </c>
      <c r="K2984" t="s">
        <v>2407</v>
      </c>
    </row>
    <row r="2985" spans="1:11" x14ac:dyDescent="0.2">
      <c r="A2985" t="s">
        <v>2301</v>
      </c>
      <c r="B2985" t="s">
        <v>1096</v>
      </c>
      <c r="D2985">
        <v>0</v>
      </c>
      <c r="E2985" s="80">
        <v>46477</v>
      </c>
      <c r="H2985">
        <f>Profiling!$O$425</f>
        <v>0</v>
      </c>
      <c r="J2985">
        <v>0</v>
      </c>
      <c r="K2985" t="s">
        <v>2407</v>
      </c>
    </row>
    <row r="2986" spans="1:11" x14ac:dyDescent="0.2">
      <c r="A2986" t="s">
        <v>2301</v>
      </c>
      <c r="B2986" t="s">
        <v>1096</v>
      </c>
      <c r="D2986">
        <v>0</v>
      </c>
      <c r="E2986" s="80">
        <v>46843</v>
      </c>
      <c r="H2986">
        <f>Profiling!$P$425</f>
        <v>0</v>
      </c>
      <c r="J2986">
        <v>0</v>
      </c>
      <c r="K2986" t="s">
        <v>2407</v>
      </c>
    </row>
    <row r="2987" spans="1:11" x14ac:dyDescent="0.2">
      <c r="A2987" t="s">
        <v>2301</v>
      </c>
      <c r="B2987" t="s">
        <v>1096</v>
      </c>
      <c r="D2987">
        <v>0</v>
      </c>
      <c r="E2987" s="80">
        <v>47208</v>
      </c>
      <c r="H2987">
        <f>Profiling!$Q$425</f>
        <v>0</v>
      </c>
      <c r="J2987">
        <v>0</v>
      </c>
      <c r="K2987" t="s">
        <v>2407</v>
      </c>
    </row>
    <row r="2988" spans="1:11" x14ac:dyDescent="0.2">
      <c r="A2988" t="s">
        <v>2301</v>
      </c>
      <c r="B2988" t="s">
        <v>1096</v>
      </c>
      <c r="D2988">
        <v>0</v>
      </c>
      <c r="E2988" s="80">
        <v>47573</v>
      </c>
      <c r="H2988">
        <f>Profiling!$R$425</f>
        <v>0</v>
      </c>
      <c r="J2988">
        <v>0</v>
      </c>
      <c r="K2988" t="s">
        <v>2407</v>
      </c>
    </row>
    <row r="2989" spans="1:11" x14ac:dyDescent="0.2">
      <c r="A2989" t="s">
        <v>2301</v>
      </c>
      <c r="B2989" t="s">
        <v>1096</v>
      </c>
      <c r="D2989">
        <v>0</v>
      </c>
      <c r="E2989" s="80">
        <v>47938</v>
      </c>
      <c r="H2989">
        <f>Profiling!$S$425</f>
        <v>0</v>
      </c>
      <c r="J2989">
        <v>0</v>
      </c>
      <c r="K2989" t="s">
        <v>2407</v>
      </c>
    </row>
    <row r="2990" spans="1:11" x14ac:dyDescent="0.2">
      <c r="A2990" t="s">
        <v>2301</v>
      </c>
      <c r="B2990" t="s">
        <v>1096</v>
      </c>
      <c r="D2990">
        <v>0</v>
      </c>
      <c r="E2990" s="80">
        <v>48304</v>
      </c>
      <c r="H2990">
        <f>Profiling!$T$425</f>
        <v>0</v>
      </c>
      <c r="J2990">
        <v>0</v>
      </c>
      <c r="K2990" t="s">
        <v>2407</v>
      </c>
    </row>
    <row r="2991" spans="1:11" x14ac:dyDescent="0.2">
      <c r="A2991" t="s">
        <v>2301</v>
      </c>
      <c r="B2991" t="s">
        <v>1096</v>
      </c>
      <c r="D2991">
        <v>0</v>
      </c>
      <c r="E2991" s="80">
        <v>48669</v>
      </c>
      <c r="H2991">
        <f>Profiling!$U$425</f>
        <v>0</v>
      </c>
      <c r="J2991">
        <v>0</v>
      </c>
      <c r="K2991" t="s">
        <v>2407</v>
      </c>
    </row>
    <row r="2992" spans="1:11" x14ac:dyDescent="0.2">
      <c r="A2992" t="s">
        <v>2301</v>
      </c>
      <c r="B2992" t="s">
        <v>1096</v>
      </c>
      <c r="D2992">
        <v>0</v>
      </c>
      <c r="E2992" s="80">
        <v>49034</v>
      </c>
      <c r="H2992">
        <f>Profiling!$V$425</f>
        <v>0</v>
      </c>
      <c r="J2992">
        <v>0</v>
      </c>
      <c r="K2992" t="s">
        <v>2407</v>
      </c>
    </row>
    <row r="2993" spans="1:11" x14ac:dyDescent="0.2">
      <c r="A2993" t="s">
        <v>2301</v>
      </c>
      <c r="B2993" t="s">
        <v>1096</v>
      </c>
      <c r="D2993">
        <v>0</v>
      </c>
      <c r="E2993" s="80">
        <v>49399</v>
      </c>
      <c r="H2993">
        <f>Profiling!$W$425</f>
        <v>0</v>
      </c>
      <c r="J2993">
        <v>0</v>
      </c>
      <c r="K2993" t="s">
        <v>2407</v>
      </c>
    </row>
    <row r="2994" spans="1:11" x14ac:dyDescent="0.2">
      <c r="A2994" t="s">
        <v>2301</v>
      </c>
      <c r="B2994" t="s">
        <v>891</v>
      </c>
      <c r="D2994">
        <v>0</v>
      </c>
      <c r="E2994" s="80">
        <v>44651</v>
      </c>
      <c r="H2994">
        <f>Profiling!$J$426</f>
        <v>0</v>
      </c>
      <c r="J2994">
        <v>0</v>
      </c>
      <c r="K2994" t="s">
        <v>2407</v>
      </c>
    </row>
    <row r="2995" spans="1:11" x14ac:dyDescent="0.2">
      <c r="A2995" t="s">
        <v>2301</v>
      </c>
      <c r="B2995" t="s">
        <v>891</v>
      </c>
      <c r="D2995">
        <v>0</v>
      </c>
      <c r="E2995" s="80">
        <v>45016</v>
      </c>
      <c r="H2995">
        <f>Profiling!$K$426</f>
        <v>0</v>
      </c>
      <c r="J2995">
        <v>0</v>
      </c>
      <c r="K2995" t="s">
        <v>2407</v>
      </c>
    </row>
    <row r="2996" spans="1:11" x14ac:dyDescent="0.2">
      <c r="A2996" t="s">
        <v>2301</v>
      </c>
      <c r="B2996" t="s">
        <v>891</v>
      </c>
      <c r="D2996">
        <v>0</v>
      </c>
      <c r="E2996" s="80">
        <v>45382</v>
      </c>
      <c r="H2996">
        <f>Profiling!$L$426</f>
        <v>0</v>
      </c>
      <c r="J2996">
        <v>0</v>
      </c>
      <c r="K2996" t="s">
        <v>2407</v>
      </c>
    </row>
    <row r="2997" spans="1:11" x14ac:dyDescent="0.2">
      <c r="A2997" t="s">
        <v>2301</v>
      </c>
      <c r="B2997" t="s">
        <v>891</v>
      </c>
      <c r="D2997">
        <v>0</v>
      </c>
      <c r="E2997" s="80">
        <v>45747</v>
      </c>
      <c r="H2997">
        <f>Profiling!$M$426</f>
        <v>0</v>
      </c>
      <c r="J2997">
        <v>0</v>
      </c>
      <c r="K2997" t="s">
        <v>2407</v>
      </c>
    </row>
    <row r="2998" spans="1:11" x14ac:dyDescent="0.2">
      <c r="A2998" t="s">
        <v>2301</v>
      </c>
      <c r="B2998" t="s">
        <v>891</v>
      </c>
      <c r="D2998">
        <v>0</v>
      </c>
      <c r="E2998" s="80">
        <v>46112</v>
      </c>
      <c r="H2998">
        <f>Profiling!$N$426</f>
        <v>0</v>
      </c>
      <c r="J2998">
        <v>0</v>
      </c>
      <c r="K2998" t="s">
        <v>2407</v>
      </c>
    </row>
    <row r="2999" spans="1:11" x14ac:dyDescent="0.2">
      <c r="A2999" t="s">
        <v>2301</v>
      </c>
      <c r="B2999" t="s">
        <v>891</v>
      </c>
      <c r="D2999">
        <v>0</v>
      </c>
      <c r="E2999" s="80">
        <v>46477</v>
      </c>
      <c r="H2999">
        <f>Profiling!$O$426</f>
        <v>0</v>
      </c>
      <c r="J2999">
        <v>0</v>
      </c>
      <c r="K2999" t="s">
        <v>2407</v>
      </c>
    </row>
    <row r="3000" spans="1:11" x14ac:dyDescent="0.2">
      <c r="A3000" t="s">
        <v>2301</v>
      </c>
      <c r="B3000" t="s">
        <v>891</v>
      </c>
      <c r="D3000">
        <v>0</v>
      </c>
      <c r="E3000" s="80">
        <v>46843</v>
      </c>
      <c r="H3000">
        <f>Profiling!$P$426</f>
        <v>0</v>
      </c>
      <c r="J3000">
        <v>0</v>
      </c>
      <c r="K3000" t="s">
        <v>2407</v>
      </c>
    </row>
    <row r="3001" spans="1:11" x14ac:dyDescent="0.2">
      <c r="A3001" t="s">
        <v>2301</v>
      </c>
      <c r="B3001" t="s">
        <v>891</v>
      </c>
      <c r="D3001">
        <v>0</v>
      </c>
      <c r="E3001" s="80">
        <v>47208</v>
      </c>
      <c r="H3001">
        <f>Profiling!$Q$426</f>
        <v>0</v>
      </c>
      <c r="J3001">
        <v>0</v>
      </c>
      <c r="K3001" t="s">
        <v>2407</v>
      </c>
    </row>
    <row r="3002" spans="1:11" x14ac:dyDescent="0.2">
      <c r="A3002" t="s">
        <v>2301</v>
      </c>
      <c r="B3002" t="s">
        <v>891</v>
      </c>
      <c r="D3002">
        <v>0</v>
      </c>
      <c r="E3002" s="80">
        <v>47573</v>
      </c>
      <c r="H3002">
        <f>Profiling!$R$426</f>
        <v>0</v>
      </c>
      <c r="J3002">
        <v>0</v>
      </c>
      <c r="K3002" t="s">
        <v>2407</v>
      </c>
    </row>
    <row r="3003" spans="1:11" x14ac:dyDescent="0.2">
      <c r="A3003" t="s">
        <v>2301</v>
      </c>
      <c r="B3003" t="s">
        <v>891</v>
      </c>
      <c r="D3003">
        <v>0</v>
      </c>
      <c r="E3003" s="80">
        <v>47938</v>
      </c>
      <c r="H3003">
        <f>Profiling!$S$426</f>
        <v>0</v>
      </c>
      <c r="J3003">
        <v>0</v>
      </c>
      <c r="K3003" t="s">
        <v>2407</v>
      </c>
    </row>
    <row r="3004" spans="1:11" x14ac:dyDescent="0.2">
      <c r="A3004" t="s">
        <v>2301</v>
      </c>
      <c r="B3004" t="s">
        <v>891</v>
      </c>
      <c r="D3004">
        <v>0</v>
      </c>
      <c r="E3004" s="80">
        <v>48304</v>
      </c>
      <c r="H3004">
        <f>Profiling!$T$426</f>
        <v>0</v>
      </c>
      <c r="J3004">
        <v>0</v>
      </c>
      <c r="K3004" t="s">
        <v>2407</v>
      </c>
    </row>
    <row r="3005" spans="1:11" x14ac:dyDescent="0.2">
      <c r="A3005" t="s">
        <v>2301</v>
      </c>
      <c r="B3005" t="s">
        <v>891</v>
      </c>
      <c r="D3005">
        <v>0</v>
      </c>
      <c r="E3005" s="80">
        <v>48669</v>
      </c>
      <c r="H3005">
        <f>Profiling!$U$426</f>
        <v>0</v>
      </c>
      <c r="J3005">
        <v>0</v>
      </c>
      <c r="K3005" t="s">
        <v>2407</v>
      </c>
    </row>
    <row r="3006" spans="1:11" x14ac:dyDescent="0.2">
      <c r="A3006" t="s">
        <v>2301</v>
      </c>
      <c r="B3006" t="s">
        <v>891</v>
      </c>
      <c r="D3006">
        <v>0</v>
      </c>
      <c r="E3006" s="80">
        <v>49034</v>
      </c>
      <c r="H3006">
        <f>Profiling!$V$426</f>
        <v>0</v>
      </c>
      <c r="J3006">
        <v>0</v>
      </c>
      <c r="K3006" t="s">
        <v>2407</v>
      </c>
    </row>
    <row r="3007" spans="1:11" x14ac:dyDescent="0.2">
      <c r="A3007" t="s">
        <v>2301</v>
      </c>
      <c r="B3007" t="s">
        <v>891</v>
      </c>
      <c r="D3007">
        <v>0</v>
      </c>
      <c r="E3007" s="80">
        <v>49399</v>
      </c>
      <c r="H3007">
        <f>Profiling!$W$426</f>
        <v>0</v>
      </c>
      <c r="J3007">
        <v>0</v>
      </c>
      <c r="K3007" t="s">
        <v>2407</v>
      </c>
    </row>
    <row r="3008" spans="1:11" x14ac:dyDescent="0.2">
      <c r="A3008" t="s">
        <v>2301</v>
      </c>
      <c r="B3008" t="s">
        <v>541</v>
      </c>
      <c r="D3008">
        <v>0</v>
      </c>
      <c r="E3008" s="80">
        <v>44651</v>
      </c>
      <c r="H3008">
        <f>Profiling!$J$427</f>
        <v>0</v>
      </c>
      <c r="J3008">
        <v>0</v>
      </c>
      <c r="K3008" t="s">
        <v>2407</v>
      </c>
    </row>
    <row r="3009" spans="1:11" x14ac:dyDescent="0.2">
      <c r="A3009" t="s">
        <v>2301</v>
      </c>
      <c r="B3009" t="s">
        <v>541</v>
      </c>
      <c r="D3009">
        <v>0</v>
      </c>
      <c r="E3009" s="80">
        <v>45016</v>
      </c>
      <c r="H3009">
        <f>Profiling!$K$427</f>
        <v>0</v>
      </c>
      <c r="J3009">
        <v>0</v>
      </c>
      <c r="K3009" t="s">
        <v>2407</v>
      </c>
    </row>
    <row r="3010" spans="1:11" x14ac:dyDescent="0.2">
      <c r="A3010" t="s">
        <v>2301</v>
      </c>
      <c r="B3010" t="s">
        <v>541</v>
      </c>
      <c r="D3010">
        <v>0</v>
      </c>
      <c r="E3010" s="80">
        <v>45382</v>
      </c>
      <c r="H3010">
        <f>Profiling!$L$427</f>
        <v>0</v>
      </c>
      <c r="J3010">
        <v>0</v>
      </c>
      <c r="K3010" t="s">
        <v>2407</v>
      </c>
    </row>
    <row r="3011" spans="1:11" x14ac:dyDescent="0.2">
      <c r="A3011" t="s">
        <v>2301</v>
      </c>
      <c r="B3011" t="s">
        <v>541</v>
      </c>
      <c r="D3011">
        <v>0</v>
      </c>
      <c r="E3011" s="80">
        <v>45747</v>
      </c>
      <c r="H3011">
        <f>Profiling!$M$427</f>
        <v>0</v>
      </c>
      <c r="J3011">
        <v>0</v>
      </c>
      <c r="K3011" t="s">
        <v>2407</v>
      </c>
    </row>
    <row r="3012" spans="1:11" x14ac:dyDescent="0.2">
      <c r="A3012" t="s">
        <v>2301</v>
      </c>
      <c r="B3012" t="s">
        <v>541</v>
      </c>
      <c r="D3012">
        <v>0</v>
      </c>
      <c r="E3012" s="80">
        <v>46112</v>
      </c>
      <c r="H3012">
        <f>Profiling!$N$427</f>
        <v>0</v>
      </c>
      <c r="J3012">
        <v>0</v>
      </c>
      <c r="K3012" t="s">
        <v>2407</v>
      </c>
    </row>
    <row r="3013" spans="1:11" x14ac:dyDescent="0.2">
      <c r="A3013" t="s">
        <v>2301</v>
      </c>
      <c r="B3013" t="s">
        <v>541</v>
      </c>
      <c r="D3013">
        <v>0</v>
      </c>
      <c r="E3013" s="80">
        <v>46477</v>
      </c>
      <c r="H3013">
        <f>Profiling!$O$427</f>
        <v>0</v>
      </c>
      <c r="J3013">
        <v>0</v>
      </c>
      <c r="K3013" t="s">
        <v>2407</v>
      </c>
    </row>
    <row r="3014" spans="1:11" x14ac:dyDescent="0.2">
      <c r="A3014" t="s">
        <v>2301</v>
      </c>
      <c r="B3014" t="s">
        <v>541</v>
      </c>
      <c r="D3014">
        <v>0</v>
      </c>
      <c r="E3014" s="80">
        <v>46843</v>
      </c>
      <c r="H3014">
        <f>Profiling!$P$427</f>
        <v>0</v>
      </c>
      <c r="J3014">
        <v>0</v>
      </c>
      <c r="K3014" t="s">
        <v>2407</v>
      </c>
    </row>
    <row r="3015" spans="1:11" x14ac:dyDescent="0.2">
      <c r="A3015" t="s">
        <v>2301</v>
      </c>
      <c r="B3015" t="s">
        <v>541</v>
      </c>
      <c r="D3015">
        <v>0</v>
      </c>
      <c r="E3015" s="80">
        <v>47208</v>
      </c>
      <c r="H3015">
        <f>Profiling!$Q$427</f>
        <v>0</v>
      </c>
      <c r="J3015">
        <v>0</v>
      </c>
      <c r="K3015" t="s">
        <v>2407</v>
      </c>
    </row>
    <row r="3016" spans="1:11" x14ac:dyDescent="0.2">
      <c r="A3016" t="s">
        <v>2301</v>
      </c>
      <c r="B3016" t="s">
        <v>541</v>
      </c>
      <c r="D3016">
        <v>0</v>
      </c>
      <c r="E3016" s="80">
        <v>47573</v>
      </c>
      <c r="H3016">
        <f>Profiling!$R$427</f>
        <v>0</v>
      </c>
      <c r="J3016">
        <v>0</v>
      </c>
      <c r="K3016" t="s">
        <v>2407</v>
      </c>
    </row>
    <row r="3017" spans="1:11" x14ac:dyDescent="0.2">
      <c r="A3017" t="s">
        <v>2301</v>
      </c>
      <c r="B3017" t="s">
        <v>541</v>
      </c>
      <c r="D3017">
        <v>0</v>
      </c>
      <c r="E3017" s="80">
        <v>47938</v>
      </c>
      <c r="H3017">
        <f>Profiling!$S$427</f>
        <v>0</v>
      </c>
      <c r="J3017">
        <v>0</v>
      </c>
      <c r="K3017" t="s">
        <v>2407</v>
      </c>
    </row>
    <row r="3018" spans="1:11" x14ac:dyDescent="0.2">
      <c r="A3018" t="s">
        <v>2301</v>
      </c>
      <c r="B3018" t="s">
        <v>541</v>
      </c>
      <c r="D3018">
        <v>0</v>
      </c>
      <c r="E3018" s="80">
        <v>48304</v>
      </c>
      <c r="H3018">
        <f>Profiling!$T$427</f>
        <v>0</v>
      </c>
      <c r="J3018">
        <v>0</v>
      </c>
      <c r="K3018" t="s">
        <v>2407</v>
      </c>
    </row>
    <row r="3019" spans="1:11" x14ac:dyDescent="0.2">
      <c r="A3019" t="s">
        <v>2301</v>
      </c>
      <c r="B3019" t="s">
        <v>541</v>
      </c>
      <c r="D3019">
        <v>0</v>
      </c>
      <c r="E3019" s="80">
        <v>48669</v>
      </c>
      <c r="H3019">
        <f>Profiling!$U$427</f>
        <v>0</v>
      </c>
      <c r="J3019">
        <v>0</v>
      </c>
      <c r="K3019" t="s">
        <v>2407</v>
      </c>
    </row>
    <row r="3020" spans="1:11" x14ac:dyDescent="0.2">
      <c r="A3020" t="s">
        <v>2301</v>
      </c>
      <c r="B3020" t="s">
        <v>541</v>
      </c>
      <c r="D3020">
        <v>0</v>
      </c>
      <c r="E3020" s="80">
        <v>49034</v>
      </c>
      <c r="H3020">
        <f>Profiling!$V$427</f>
        <v>0</v>
      </c>
      <c r="J3020">
        <v>0</v>
      </c>
      <c r="K3020" t="s">
        <v>2407</v>
      </c>
    </row>
    <row r="3021" spans="1:11" x14ac:dyDescent="0.2">
      <c r="A3021" t="s">
        <v>2301</v>
      </c>
      <c r="B3021" t="s">
        <v>541</v>
      </c>
      <c r="D3021">
        <v>0</v>
      </c>
      <c r="E3021" s="80">
        <v>49399</v>
      </c>
      <c r="H3021">
        <f>Profiling!$W$427</f>
        <v>0</v>
      </c>
      <c r="J3021">
        <v>0</v>
      </c>
      <c r="K3021" t="s">
        <v>2407</v>
      </c>
    </row>
    <row r="3022" spans="1:11" x14ac:dyDescent="0.2">
      <c r="A3022" t="s">
        <v>2301</v>
      </c>
      <c r="B3022" t="s">
        <v>1089</v>
      </c>
      <c r="D3022">
        <v>0</v>
      </c>
      <c r="E3022" s="80">
        <v>44651</v>
      </c>
      <c r="H3022">
        <f>Profiling!$J$428</f>
        <v>0</v>
      </c>
      <c r="J3022">
        <v>0</v>
      </c>
      <c r="K3022" t="s">
        <v>2407</v>
      </c>
    </row>
    <row r="3023" spans="1:11" x14ac:dyDescent="0.2">
      <c r="A3023" t="s">
        <v>2301</v>
      </c>
      <c r="B3023" t="s">
        <v>1089</v>
      </c>
      <c r="D3023">
        <v>0</v>
      </c>
      <c r="E3023" s="80">
        <v>45016</v>
      </c>
      <c r="H3023">
        <f>Profiling!$K$428</f>
        <v>0</v>
      </c>
      <c r="J3023">
        <v>0</v>
      </c>
      <c r="K3023" t="s">
        <v>2407</v>
      </c>
    </row>
    <row r="3024" spans="1:11" x14ac:dyDescent="0.2">
      <c r="A3024" t="s">
        <v>2301</v>
      </c>
      <c r="B3024" t="s">
        <v>1089</v>
      </c>
      <c r="D3024">
        <v>0</v>
      </c>
      <c r="E3024" s="80">
        <v>45382</v>
      </c>
      <c r="H3024">
        <f>Profiling!$L$428</f>
        <v>0</v>
      </c>
      <c r="J3024">
        <v>0</v>
      </c>
      <c r="K3024" t="s">
        <v>2407</v>
      </c>
    </row>
    <row r="3025" spans="1:11" x14ac:dyDescent="0.2">
      <c r="A3025" t="s">
        <v>2301</v>
      </c>
      <c r="B3025" t="s">
        <v>1089</v>
      </c>
      <c r="D3025">
        <v>0</v>
      </c>
      <c r="E3025" s="80">
        <v>45747</v>
      </c>
      <c r="H3025">
        <f>Profiling!$M$428</f>
        <v>0</v>
      </c>
      <c r="J3025">
        <v>0</v>
      </c>
      <c r="K3025" t="s">
        <v>2407</v>
      </c>
    </row>
    <row r="3026" spans="1:11" x14ac:dyDescent="0.2">
      <c r="A3026" t="s">
        <v>2301</v>
      </c>
      <c r="B3026" t="s">
        <v>1089</v>
      </c>
      <c r="D3026">
        <v>0</v>
      </c>
      <c r="E3026" s="80">
        <v>46112</v>
      </c>
      <c r="H3026">
        <f>Profiling!$N$428</f>
        <v>0</v>
      </c>
      <c r="J3026">
        <v>0</v>
      </c>
      <c r="K3026" t="s">
        <v>2407</v>
      </c>
    </row>
    <row r="3027" spans="1:11" x14ac:dyDescent="0.2">
      <c r="A3027" t="s">
        <v>2301</v>
      </c>
      <c r="B3027" t="s">
        <v>1089</v>
      </c>
      <c r="D3027">
        <v>0</v>
      </c>
      <c r="E3027" s="80">
        <v>46477</v>
      </c>
      <c r="H3027">
        <f>Profiling!$O$428</f>
        <v>0</v>
      </c>
      <c r="J3027">
        <v>0</v>
      </c>
      <c r="K3027" t="s">
        <v>2407</v>
      </c>
    </row>
    <row r="3028" spans="1:11" x14ac:dyDescent="0.2">
      <c r="A3028" t="s">
        <v>2301</v>
      </c>
      <c r="B3028" t="s">
        <v>1089</v>
      </c>
      <c r="D3028">
        <v>0</v>
      </c>
      <c r="E3028" s="80">
        <v>46843</v>
      </c>
      <c r="H3028">
        <f>Profiling!$P$428</f>
        <v>0</v>
      </c>
      <c r="J3028">
        <v>0</v>
      </c>
      <c r="K3028" t="s">
        <v>2407</v>
      </c>
    </row>
    <row r="3029" spans="1:11" x14ac:dyDescent="0.2">
      <c r="A3029" t="s">
        <v>2301</v>
      </c>
      <c r="B3029" t="s">
        <v>1089</v>
      </c>
      <c r="D3029">
        <v>0</v>
      </c>
      <c r="E3029" s="80">
        <v>47208</v>
      </c>
      <c r="H3029">
        <f>Profiling!$Q$428</f>
        <v>0</v>
      </c>
      <c r="J3029">
        <v>0</v>
      </c>
      <c r="K3029" t="s">
        <v>2407</v>
      </c>
    </row>
    <row r="3030" spans="1:11" x14ac:dyDescent="0.2">
      <c r="A3030" t="s">
        <v>2301</v>
      </c>
      <c r="B3030" t="s">
        <v>1089</v>
      </c>
      <c r="D3030">
        <v>0</v>
      </c>
      <c r="E3030" s="80">
        <v>47573</v>
      </c>
      <c r="H3030">
        <f>Profiling!$R$428</f>
        <v>0</v>
      </c>
      <c r="J3030">
        <v>0</v>
      </c>
      <c r="K3030" t="s">
        <v>2407</v>
      </c>
    </row>
    <row r="3031" spans="1:11" x14ac:dyDescent="0.2">
      <c r="A3031" t="s">
        <v>2301</v>
      </c>
      <c r="B3031" t="s">
        <v>1089</v>
      </c>
      <c r="D3031">
        <v>0</v>
      </c>
      <c r="E3031" s="80">
        <v>47938</v>
      </c>
      <c r="H3031">
        <f>Profiling!$S$428</f>
        <v>0</v>
      </c>
      <c r="J3031">
        <v>0</v>
      </c>
      <c r="K3031" t="s">
        <v>2407</v>
      </c>
    </row>
    <row r="3032" spans="1:11" x14ac:dyDescent="0.2">
      <c r="A3032" t="s">
        <v>2301</v>
      </c>
      <c r="B3032" t="s">
        <v>1089</v>
      </c>
      <c r="D3032">
        <v>0</v>
      </c>
      <c r="E3032" s="80">
        <v>48304</v>
      </c>
      <c r="H3032">
        <f>Profiling!$T$428</f>
        <v>0</v>
      </c>
      <c r="J3032">
        <v>0</v>
      </c>
      <c r="K3032" t="s">
        <v>2407</v>
      </c>
    </row>
    <row r="3033" spans="1:11" x14ac:dyDescent="0.2">
      <c r="A3033" t="s">
        <v>2301</v>
      </c>
      <c r="B3033" t="s">
        <v>1089</v>
      </c>
      <c r="D3033">
        <v>0</v>
      </c>
      <c r="E3033" s="80">
        <v>48669</v>
      </c>
      <c r="H3033">
        <f>Profiling!$U$428</f>
        <v>0</v>
      </c>
      <c r="J3033">
        <v>0</v>
      </c>
      <c r="K3033" t="s">
        <v>2407</v>
      </c>
    </row>
    <row r="3034" spans="1:11" x14ac:dyDescent="0.2">
      <c r="A3034" t="s">
        <v>2301</v>
      </c>
      <c r="B3034" t="s">
        <v>1089</v>
      </c>
      <c r="D3034">
        <v>0</v>
      </c>
      <c r="E3034" s="80">
        <v>49034</v>
      </c>
      <c r="H3034">
        <f>Profiling!$V$428</f>
        <v>0</v>
      </c>
      <c r="J3034">
        <v>0</v>
      </c>
      <c r="K3034" t="s">
        <v>2407</v>
      </c>
    </row>
    <row r="3035" spans="1:11" x14ac:dyDescent="0.2">
      <c r="A3035" t="s">
        <v>2301</v>
      </c>
      <c r="B3035" t="s">
        <v>1089</v>
      </c>
      <c r="D3035">
        <v>0</v>
      </c>
      <c r="E3035" s="80">
        <v>49399</v>
      </c>
      <c r="H3035">
        <f>Profiling!$W$428</f>
        <v>0</v>
      </c>
      <c r="J3035">
        <v>0</v>
      </c>
      <c r="K3035" t="s">
        <v>2407</v>
      </c>
    </row>
    <row r="3036" spans="1:11" x14ac:dyDescent="0.2">
      <c r="A3036" t="s">
        <v>2301</v>
      </c>
      <c r="B3036" t="s">
        <v>1152</v>
      </c>
      <c r="D3036">
        <v>0</v>
      </c>
      <c r="E3036" s="80">
        <v>44651</v>
      </c>
      <c r="H3036">
        <f>Profiling!$J$429</f>
        <v>0</v>
      </c>
      <c r="J3036">
        <v>0</v>
      </c>
      <c r="K3036" t="s">
        <v>2407</v>
      </c>
    </row>
    <row r="3037" spans="1:11" x14ac:dyDescent="0.2">
      <c r="A3037" t="s">
        <v>2301</v>
      </c>
      <c r="B3037" t="s">
        <v>1152</v>
      </c>
      <c r="D3037">
        <v>0</v>
      </c>
      <c r="E3037" s="80">
        <v>45016</v>
      </c>
      <c r="H3037">
        <f>Profiling!$K$429</f>
        <v>0</v>
      </c>
      <c r="J3037">
        <v>0</v>
      </c>
      <c r="K3037" t="s">
        <v>2407</v>
      </c>
    </row>
    <row r="3038" spans="1:11" x14ac:dyDescent="0.2">
      <c r="A3038" t="s">
        <v>2301</v>
      </c>
      <c r="B3038" t="s">
        <v>1152</v>
      </c>
      <c r="D3038">
        <v>0</v>
      </c>
      <c r="E3038" s="80">
        <v>45382</v>
      </c>
      <c r="H3038">
        <f>Profiling!$L$429</f>
        <v>0</v>
      </c>
      <c r="J3038">
        <v>0</v>
      </c>
      <c r="K3038" t="s">
        <v>2407</v>
      </c>
    </row>
    <row r="3039" spans="1:11" x14ac:dyDescent="0.2">
      <c r="A3039" t="s">
        <v>2301</v>
      </c>
      <c r="B3039" t="s">
        <v>1152</v>
      </c>
      <c r="D3039">
        <v>0</v>
      </c>
      <c r="E3039" s="80">
        <v>45747</v>
      </c>
      <c r="H3039">
        <f>Profiling!$M$429</f>
        <v>0</v>
      </c>
      <c r="J3039">
        <v>0</v>
      </c>
      <c r="K3039" t="s">
        <v>2407</v>
      </c>
    </row>
    <row r="3040" spans="1:11" x14ac:dyDescent="0.2">
      <c r="A3040" t="s">
        <v>2301</v>
      </c>
      <c r="B3040" t="s">
        <v>1152</v>
      </c>
      <c r="D3040">
        <v>0</v>
      </c>
      <c r="E3040" s="80">
        <v>46112</v>
      </c>
      <c r="H3040">
        <f>Profiling!$N$429</f>
        <v>0</v>
      </c>
      <c r="J3040">
        <v>0</v>
      </c>
      <c r="K3040" t="s">
        <v>2407</v>
      </c>
    </row>
    <row r="3041" spans="1:11" x14ac:dyDescent="0.2">
      <c r="A3041" t="s">
        <v>2301</v>
      </c>
      <c r="B3041" t="s">
        <v>1152</v>
      </c>
      <c r="D3041">
        <v>0</v>
      </c>
      <c r="E3041" s="80">
        <v>46477</v>
      </c>
      <c r="H3041">
        <f>Profiling!$O$429</f>
        <v>0</v>
      </c>
      <c r="J3041">
        <v>0</v>
      </c>
      <c r="K3041" t="s">
        <v>2407</v>
      </c>
    </row>
    <row r="3042" spans="1:11" x14ac:dyDescent="0.2">
      <c r="A3042" t="s">
        <v>2301</v>
      </c>
      <c r="B3042" t="s">
        <v>1152</v>
      </c>
      <c r="D3042">
        <v>0</v>
      </c>
      <c r="E3042" s="80">
        <v>46843</v>
      </c>
      <c r="H3042">
        <f>Profiling!$P$429</f>
        <v>0</v>
      </c>
      <c r="J3042">
        <v>0</v>
      </c>
      <c r="K3042" t="s">
        <v>2407</v>
      </c>
    </row>
    <row r="3043" spans="1:11" x14ac:dyDescent="0.2">
      <c r="A3043" t="s">
        <v>2301</v>
      </c>
      <c r="B3043" t="s">
        <v>1152</v>
      </c>
      <c r="D3043">
        <v>0</v>
      </c>
      <c r="E3043" s="80">
        <v>47208</v>
      </c>
      <c r="H3043">
        <f>Profiling!$Q$429</f>
        <v>0</v>
      </c>
      <c r="J3043">
        <v>0</v>
      </c>
      <c r="K3043" t="s">
        <v>2407</v>
      </c>
    </row>
    <row r="3044" spans="1:11" x14ac:dyDescent="0.2">
      <c r="A3044" t="s">
        <v>2301</v>
      </c>
      <c r="B3044" t="s">
        <v>1152</v>
      </c>
      <c r="D3044">
        <v>0</v>
      </c>
      <c r="E3044" s="80">
        <v>47573</v>
      </c>
      <c r="H3044">
        <f>Profiling!$R$429</f>
        <v>0</v>
      </c>
      <c r="J3044">
        <v>0</v>
      </c>
      <c r="K3044" t="s">
        <v>2407</v>
      </c>
    </row>
    <row r="3045" spans="1:11" x14ac:dyDescent="0.2">
      <c r="A3045" t="s">
        <v>2301</v>
      </c>
      <c r="B3045" t="s">
        <v>1152</v>
      </c>
      <c r="D3045">
        <v>0</v>
      </c>
      <c r="E3045" s="80">
        <v>47938</v>
      </c>
      <c r="H3045">
        <f>Profiling!$S$429</f>
        <v>0</v>
      </c>
      <c r="J3045">
        <v>0</v>
      </c>
      <c r="K3045" t="s">
        <v>2407</v>
      </c>
    </row>
    <row r="3046" spans="1:11" x14ac:dyDescent="0.2">
      <c r="A3046" t="s">
        <v>2301</v>
      </c>
      <c r="B3046" t="s">
        <v>1152</v>
      </c>
      <c r="D3046">
        <v>0</v>
      </c>
      <c r="E3046" s="80">
        <v>48304</v>
      </c>
      <c r="H3046">
        <f>Profiling!$T$429</f>
        <v>0</v>
      </c>
      <c r="J3046">
        <v>0</v>
      </c>
      <c r="K3046" t="s">
        <v>2407</v>
      </c>
    </row>
    <row r="3047" spans="1:11" x14ac:dyDescent="0.2">
      <c r="A3047" t="s">
        <v>2301</v>
      </c>
      <c r="B3047" t="s">
        <v>1152</v>
      </c>
      <c r="D3047">
        <v>0</v>
      </c>
      <c r="E3047" s="80">
        <v>48669</v>
      </c>
      <c r="H3047">
        <f>Profiling!$U$429</f>
        <v>0</v>
      </c>
      <c r="J3047">
        <v>0</v>
      </c>
      <c r="K3047" t="s">
        <v>2407</v>
      </c>
    </row>
    <row r="3048" spans="1:11" x14ac:dyDescent="0.2">
      <c r="A3048" t="s">
        <v>2301</v>
      </c>
      <c r="B3048" t="s">
        <v>1152</v>
      </c>
      <c r="D3048">
        <v>0</v>
      </c>
      <c r="E3048" s="80">
        <v>49034</v>
      </c>
      <c r="H3048">
        <f>Profiling!$V$429</f>
        <v>0</v>
      </c>
      <c r="J3048">
        <v>0</v>
      </c>
      <c r="K3048" t="s">
        <v>2407</v>
      </c>
    </row>
    <row r="3049" spans="1:11" x14ac:dyDescent="0.2">
      <c r="A3049" t="s">
        <v>2301</v>
      </c>
      <c r="B3049" t="s">
        <v>1152</v>
      </c>
      <c r="D3049">
        <v>0</v>
      </c>
      <c r="E3049" s="80">
        <v>49399</v>
      </c>
      <c r="H3049">
        <f>Profiling!$W$429</f>
        <v>0</v>
      </c>
      <c r="J3049">
        <v>0</v>
      </c>
      <c r="K3049" t="s">
        <v>2407</v>
      </c>
    </row>
    <row r="3050" spans="1:11" x14ac:dyDescent="0.2">
      <c r="A3050" t="s">
        <v>2301</v>
      </c>
      <c r="B3050" t="s">
        <v>2124</v>
      </c>
      <c r="D3050">
        <v>0</v>
      </c>
      <c r="E3050" s="80">
        <v>44651</v>
      </c>
      <c r="H3050">
        <f>Profiling!$J$430</f>
        <v>0</v>
      </c>
      <c r="J3050">
        <v>0</v>
      </c>
      <c r="K3050" t="s">
        <v>2407</v>
      </c>
    </row>
    <row r="3051" spans="1:11" x14ac:dyDescent="0.2">
      <c r="A3051" t="s">
        <v>2301</v>
      </c>
      <c r="B3051" t="s">
        <v>2124</v>
      </c>
      <c r="D3051">
        <v>0</v>
      </c>
      <c r="E3051" s="80">
        <v>45016</v>
      </c>
      <c r="H3051">
        <f>Profiling!$K$430</f>
        <v>0</v>
      </c>
      <c r="J3051">
        <v>0</v>
      </c>
      <c r="K3051" t="s">
        <v>2407</v>
      </c>
    </row>
    <row r="3052" spans="1:11" x14ac:dyDescent="0.2">
      <c r="A3052" t="s">
        <v>2301</v>
      </c>
      <c r="B3052" t="s">
        <v>2124</v>
      </c>
      <c r="D3052">
        <v>0</v>
      </c>
      <c r="E3052" s="80">
        <v>45382</v>
      </c>
      <c r="H3052">
        <f>Profiling!$L$430</f>
        <v>0</v>
      </c>
      <c r="J3052">
        <v>0</v>
      </c>
      <c r="K3052" t="s">
        <v>2407</v>
      </c>
    </row>
    <row r="3053" spans="1:11" x14ac:dyDescent="0.2">
      <c r="A3053" t="s">
        <v>2301</v>
      </c>
      <c r="B3053" t="s">
        <v>2124</v>
      </c>
      <c r="D3053">
        <v>0</v>
      </c>
      <c r="E3053" s="80">
        <v>45747</v>
      </c>
      <c r="H3053">
        <f>Profiling!$M$430</f>
        <v>0</v>
      </c>
      <c r="J3053">
        <v>0</v>
      </c>
      <c r="K3053" t="s">
        <v>2407</v>
      </c>
    </row>
    <row r="3054" spans="1:11" x14ac:dyDescent="0.2">
      <c r="A3054" t="s">
        <v>2301</v>
      </c>
      <c r="B3054" t="s">
        <v>2124</v>
      </c>
      <c r="D3054">
        <v>0</v>
      </c>
      <c r="E3054" s="80">
        <v>46112</v>
      </c>
      <c r="H3054">
        <f>Profiling!$N$430</f>
        <v>0</v>
      </c>
      <c r="J3054">
        <v>0</v>
      </c>
      <c r="K3054" t="s">
        <v>2407</v>
      </c>
    </row>
    <row r="3055" spans="1:11" x14ac:dyDescent="0.2">
      <c r="A3055" t="s">
        <v>2301</v>
      </c>
      <c r="B3055" t="s">
        <v>2124</v>
      </c>
      <c r="D3055">
        <v>0</v>
      </c>
      <c r="E3055" s="80">
        <v>46477</v>
      </c>
      <c r="H3055">
        <f>Profiling!$O$430</f>
        <v>0</v>
      </c>
      <c r="J3055">
        <v>0</v>
      </c>
      <c r="K3055" t="s">
        <v>2407</v>
      </c>
    </row>
    <row r="3056" spans="1:11" x14ac:dyDescent="0.2">
      <c r="A3056" t="s">
        <v>2301</v>
      </c>
      <c r="B3056" t="s">
        <v>2124</v>
      </c>
      <c r="D3056">
        <v>0</v>
      </c>
      <c r="E3056" s="80">
        <v>46843</v>
      </c>
      <c r="H3056">
        <f>Profiling!$P$430</f>
        <v>0</v>
      </c>
      <c r="J3056">
        <v>0</v>
      </c>
      <c r="K3056" t="s">
        <v>2407</v>
      </c>
    </row>
    <row r="3057" spans="1:11" x14ac:dyDescent="0.2">
      <c r="A3057" t="s">
        <v>2301</v>
      </c>
      <c r="B3057" t="s">
        <v>2124</v>
      </c>
      <c r="D3057">
        <v>0</v>
      </c>
      <c r="E3057" s="80">
        <v>47208</v>
      </c>
      <c r="H3057">
        <f>Profiling!$Q$430</f>
        <v>0</v>
      </c>
      <c r="J3057">
        <v>0</v>
      </c>
      <c r="K3057" t="s">
        <v>2407</v>
      </c>
    </row>
    <row r="3058" spans="1:11" x14ac:dyDescent="0.2">
      <c r="A3058" t="s">
        <v>2301</v>
      </c>
      <c r="B3058" t="s">
        <v>2124</v>
      </c>
      <c r="D3058">
        <v>0</v>
      </c>
      <c r="E3058" s="80">
        <v>47573</v>
      </c>
      <c r="H3058">
        <f>Profiling!$R$430</f>
        <v>0</v>
      </c>
      <c r="J3058">
        <v>0</v>
      </c>
      <c r="K3058" t="s">
        <v>2407</v>
      </c>
    </row>
    <row r="3059" spans="1:11" x14ac:dyDescent="0.2">
      <c r="A3059" t="s">
        <v>2301</v>
      </c>
      <c r="B3059" t="s">
        <v>2124</v>
      </c>
      <c r="D3059">
        <v>0</v>
      </c>
      <c r="E3059" s="80">
        <v>47938</v>
      </c>
      <c r="H3059">
        <f>Profiling!$S$430</f>
        <v>0</v>
      </c>
      <c r="J3059">
        <v>0</v>
      </c>
      <c r="K3059" t="s">
        <v>2407</v>
      </c>
    </row>
    <row r="3060" spans="1:11" x14ac:dyDescent="0.2">
      <c r="A3060" t="s">
        <v>2301</v>
      </c>
      <c r="B3060" t="s">
        <v>2124</v>
      </c>
      <c r="D3060">
        <v>0</v>
      </c>
      <c r="E3060" s="80">
        <v>48304</v>
      </c>
      <c r="H3060">
        <f>Profiling!$T$430</f>
        <v>0</v>
      </c>
      <c r="J3060">
        <v>0</v>
      </c>
      <c r="K3060" t="s">
        <v>2407</v>
      </c>
    </row>
    <row r="3061" spans="1:11" x14ac:dyDescent="0.2">
      <c r="A3061" t="s">
        <v>2301</v>
      </c>
      <c r="B3061" t="s">
        <v>2124</v>
      </c>
      <c r="D3061">
        <v>0</v>
      </c>
      <c r="E3061" s="80">
        <v>48669</v>
      </c>
      <c r="H3061">
        <f>Profiling!$U$430</f>
        <v>0</v>
      </c>
      <c r="J3061">
        <v>0</v>
      </c>
      <c r="K3061" t="s">
        <v>2407</v>
      </c>
    </row>
    <row r="3062" spans="1:11" x14ac:dyDescent="0.2">
      <c r="A3062" t="s">
        <v>2301</v>
      </c>
      <c r="B3062" t="s">
        <v>2124</v>
      </c>
      <c r="D3062">
        <v>0</v>
      </c>
      <c r="E3062" s="80">
        <v>49034</v>
      </c>
      <c r="H3062">
        <f>Profiling!$V$430</f>
        <v>0</v>
      </c>
      <c r="J3062">
        <v>0</v>
      </c>
      <c r="K3062" t="s">
        <v>2407</v>
      </c>
    </row>
    <row r="3063" spans="1:11" x14ac:dyDescent="0.2">
      <c r="A3063" t="s">
        <v>2301</v>
      </c>
      <c r="B3063" t="s">
        <v>2124</v>
      </c>
      <c r="D3063">
        <v>0</v>
      </c>
      <c r="E3063" s="80">
        <v>49399</v>
      </c>
      <c r="H3063">
        <f>Profiling!$W$430</f>
        <v>0</v>
      </c>
      <c r="J3063">
        <v>0</v>
      </c>
      <c r="K3063" t="s">
        <v>2407</v>
      </c>
    </row>
    <row r="3064" spans="1:11" x14ac:dyDescent="0.2">
      <c r="A3064" t="s">
        <v>2301</v>
      </c>
      <c r="B3064" t="s">
        <v>364</v>
      </c>
      <c r="D3064">
        <v>0</v>
      </c>
      <c r="E3064" s="80">
        <v>44651</v>
      </c>
      <c r="H3064">
        <f>Profiling!$J$431</f>
        <v>0</v>
      </c>
      <c r="J3064">
        <v>0</v>
      </c>
      <c r="K3064" t="s">
        <v>2407</v>
      </c>
    </row>
    <row r="3065" spans="1:11" x14ac:dyDescent="0.2">
      <c r="A3065" t="s">
        <v>2301</v>
      </c>
      <c r="B3065" t="s">
        <v>364</v>
      </c>
      <c r="D3065">
        <v>0</v>
      </c>
      <c r="E3065" s="80">
        <v>45016</v>
      </c>
      <c r="H3065">
        <f>Profiling!$K$431</f>
        <v>0</v>
      </c>
      <c r="J3065">
        <v>0</v>
      </c>
      <c r="K3065" t="s">
        <v>2407</v>
      </c>
    </row>
    <row r="3066" spans="1:11" x14ac:dyDescent="0.2">
      <c r="A3066" t="s">
        <v>2301</v>
      </c>
      <c r="B3066" t="s">
        <v>364</v>
      </c>
      <c r="D3066">
        <v>0</v>
      </c>
      <c r="E3066" s="80">
        <v>45382</v>
      </c>
      <c r="H3066">
        <f>Profiling!$L$431</f>
        <v>0</v>
      </c>
      <c r="J3066">
        <v>0</v>
      </c>
      <c r="K3066" t="s">
        <v>2407</v>
      </c>
    </row>
    <row r="3067" spans="1:11" x14ac:dyDescent="0.2">
      <c r="A3067" t="s">
        <v>2301</v>
      </c>
      <c r="B3067" t="s">
        <v>364</v>
      </c>
      <c r="D3067">
        <v>0</v>
      </c>
      <c r="E3067" s="80">
        <v>45747</v>
      </c>
      <c r="H3067">
        <f>Profiling!$M$431</f>
        <v>0</v>
      </c>
      <c r="J3067">
        <v>0</v>
      </c>
      <c r="K3067" t="s">
        <v>2407</v>
      </c>
    </row>
    <row r="3068" spans="1:11" x14ac:dyDescent="0.2">
      <c r="A3068" t="s">
        <v>2301</v>
      </c>
      <c r="B3068" t="s">
        <v>364</v>
      </c>
      <c r="D3068">
        <v>0</v>
      </c>
      <c r="E3068" s="80">
        <v>46112</v>
      </c>
      <c r="H3068">
        <f>Profiling!$N$431</f>
        <v>0</v>
      </c>
      <c r="J3068">
        <v>0</v>
      </c>
      <c r="K3068" t="s">
        <v>2407</v>
      </c>
    </row>
    <row r="3069" spans="1:11" x14ac:dyDescent="0.2">
      <c r="A3069" t="s">
        <v>2301</v>
      </c>
      <c r="B3069" t="s">
        <v>364</v>
      </c>
      <c r="D3069">
        <v>0</v>
      </c>
      <c r="E3069" s="80">
        <v>46477</v>
      </c>
      <c r="H3069">
        <f>Profiling!$O$431</f>
        <v>0</v>
      </c>
      <c r="J3069">
        <v>0</v>
      </c>
      <c r="K3069" t="s">
        <v>2407</v>
      </c>
    </row>
    <row r="3070" spans="1:11" x14ac:dyDescent="0.2">
      <c r="A3070" t="s">
        <v>2301</v>
      </c>
      <c r="B3070" t="s">
        <v>364</v>
      </c>
      <c r="D3070">
        <v>0</v>
      </c>
      <c r="E3070" s="80">
        <v>46843</v>
      </c>
      <c r="H3070">
        <f>Profiling!$P$431</f>
        <v>0</v>
      </c>
      <c r="J3070">
        <v>0</v>
      </c>
      <c r="K3070" t="s">
        <v>2407</v>
      </c>
    </row>
    <row r="3071" spans="1:11" x14ac:dyDescent="0.2">
      <c r="A3071" t="s">
        <v>2301</v>
      </c>
      <c r="B3071" t="s">
        <v>364</v>
      </c>
      <c r="D3071">
        <v>0</v>
      </c>
      <c r="E3071" s="80">
        <v>47208</v>
      </c>
      <c r="H3071">
        <f>Profiling!$Q$431</f>
        <v>0</v>
      </c>
      <c r="J3071">
        <v>0</v>
      </c>
      <c r="K3071" t="s">
        <v>2407</v>
      </c>
    </row>
    <row r="3072" spans="1:11" x14ac:dyDescent="0.2">
      <c r="A3072" t="s">
        <v>2301</v>
      </c>
      <c r="B3072" t="s">
        <v>364</v>
      </c>
      <c r="D3072">
        <v>0</v>
      </c>
      <c r="E3072" s="80">
        <v>47573</v>
      </c>
      <c r="H3072">
        <f>Profiling!$R$431</f>
        <v>0</v>
      </c>
      <c r="J3072">
        <v>0</v>
      </c>
      <c r="K3072" t="s">
        <v>2407</v>
      </c>
    </row>
    <row r="3073" spans="1:11" x14ac:dyDescent="0.2">
      <c r="A3073" t="s">
        <v>2301</v>
      </c>
      <c r="B3073" t="s">
        <v>364</v>
      </c>
      <c r="D3073">
        <v>0</v>
      </c>
      <c r="E3073" s="80">
        <v>47938</v>
      </c>
      <c r="H3073">
        <f>Profiling!$S$431</f>
        <v>0</v>
      </c>
      <c r="J3073">
        <v>0</v>
      </c>
      <c r="K3073" t="s">
        <v>2407</v>
      </c>
    </row>
    <row r="3074" spans="1:11" x14ac:dyDescent="0.2">
      <c r="A3074" t="s">
        <v>2301</v>
      </c>
      <c r="B3074" t="s">
        <v>364</v>
      </c>
      <c r="D3074">
        <v>0</v>
      </c>
      <c r="E3074" s="80">
        <v>48304</v>
      </c>
      <c r="H3074">
        <f>Profiling!$T$431</f>
        <v>0</v>
      </c>
      <c r="J3074">
        <v>0</v>
      </c>
      <c r="K3074" t="s">
        <v>2407</v>
      </c>
    </row>
    <row r="3075" spans="1:11" x14ac:dyDescent="0.2">
      <c r="A3075" t="s">
        <v>2301</v>
      </c>
      <c r="B3075" t="s">
        <v>364</v>
      </c>
      <c r="D3075">
        <v>0</v>
      </c>
      <c r="E3075" s="80">
        <v>48669</v>
      </c>
      <c r="H3075">
        <f>Profiling!$U$431</f>
        <v>0</v>
      </c>
      <c r="J3075">
        <v>0</v>
      </c>
      <c r="K3075" t="s">
        <v>2407</v>
      </c>
    </row>
    <row r="3076" spans="1:11" x14ac:dyDescent="0.2">
      <c r="A3076" t="s">
        <v>2301</v>
      </c>
      <c r="B3076" t="s">
        <v>364</v>
      </c>
      <c r="D3076">
        <v>0</v>
      </c>
      <c r="E3076" s="80">
        <v>49034</v>
      </c>
      <c r="H3076">
        <f>Profiling!$V$431</f>
        <v>0</v>
      </c>
      <c r="J3076">
        <v>0</v>
      </c>
      <c r="K3076" t="s">
        <v>2407</v>
      </c>
    </row>
    <row r="3077" spans="1:11" x14ac:dyDescent="0.2">
      <c r="A3077" t="s">
        <v>2301</v>
      </c>
      <c r="B3077" t="s">
        <v>364</v>
      </c>
      <c r="D3077">
        <v>0</v>
      </c>
      <c r="E3077" s="80">
        <v>49399</v>
      </c>
      <c r="H3077">
        <f>Profiling!$W$431</f>
        <v>0</v>
      </c>
      <c r="J3077">
        <v>0</v>
      </c>
      <c r="K3077" t="s">
        <v>2407</v>
      </c>
    </row>
    <row r="3078" spans="1:11" x14ac:dyDescent="0.2">
      <c r="A3078" t="s">
        <v>2301</v>
      </c>
      <c r="B3078" t="s">
        <v>365</v>
      </c>
      <c r="D3078">
        <v>0</v>
      </c>
      <c r="E3078" s="80">
        <v>44651</v>
      </c>
      <c r="H3078">
        <f>Profiling!$J$432</f>
        <v>0</v>
      </c>
      <c r="J3078">
        <v>0</v>
      </c>
      <c r="K3078" t="s">
        <v>2407</v>
      </c>
    </row>
    <row r="3079" spans="1:11" x14ac:dyDescent="0.2">
      <c r="A3079" t="s">
        <v>2301</v>
      </c>
      <c r="B3079" t="s">
        <v>365</v>
      </c>
      <c r="D3079">
        <v>0</v>
      </c>
      <c r="E3079" s="80">
        <v>45016</v>
      </c>
      <c r="H3079">
        <f>Profiling!$K$432</f>
        <v>0</v>
      </c>
      <c r="J3079">
        <v>0</v>
      </c>
      <c r="K3079" t="s">
        <v>2407</v>
      </c>
    </row>
    <row r="3080" spans="1:11" x14ac:dyDescent="0.2">
      <c r="A3080" t="s">
        <v>2301</v>
      </c>
      <c r="B3080" t="s">
        <v>365</v>
      </c>
      <c r="D3080">
        <v>0</v>
      </c>
      <c r="E3080" s="80">
        <v>45382</v>
      </c>
      <c r="H3080">
        <f>Profiling!$L$432</f>
        <v>0</v>
      </c>
      <c r="J3080">
        <v>0</v>
      </c>
      <c r="K3080" t="s">
        <v>2407</v>
      </c>
    </row>
    <row r="3081" spans="1:11" x14ac:dyDescent="0.2">
      <c r="A3081" t="s">
        <v>2301</v>
      </c>
      <c r="B3081" t="s">
        <v>365</v>
      </c>
      <c r="D3081">
        <v>0</v>
      </c>
      <c r="E3081" s="80">
        <v>45747</v>
      </c>
      <c r="H3081">
        <f>Profiling!$M$432</f>
        <v>0</v>
      </c>
      <c r="J3081">
        <v>0</v>
      </c>
      <c r="K3081" t="s">
        <v>2407</v>
      </c>
    </row>
    <row r="3082" spans="1:11" x14ac:dyDescent="0.2">
      <c r="A3082" t="s">
        <v>2301</v>
      </c>
      <c r="B3082" t="s">
        <v>365</v>
      </c>
      <c r="D3082">
        <v>0</v>
      </c>
      <c r="E3082" s="80">
        <v>46112</v>
      </c>
      <c r="H3082">
        <f>Profiling!$N$432</f>
        <v>0</v>
      </c>
      <c r="J3082">
        <v>0</v>
      </c>
      <c r="K3082" t="s">
        <v>2407</v>
      </c>
    </row>
    <row r="3083" spans="1:11" x14ac:dyDescent="0.2">
      <c r="A3083" t="s">
        <v>2301</v>
      </c>
      <c r="B3083" t="s">
        <v>365</v>
      </c>
      <c r="D3083">
        <v>0</v>
      </c>
      <c r="E3083" s="80">
        <v>46477</v>
      </c>
      <c r="H3083">
        <f>Profiling!$O$432</f>
        <v>0</v>
      </c>
      <c r="J3083">
        <v>0</v>
      </c>
      <c r="K3083" t="s">
        <v>2407</v>
      </c>
    </row>
    <row r="3084" spans="1:11" x14ac:dyDescent="0.2">
      <c r="A3084" t="s">
        <v>2301</v>
      </c>
      <c r="B3084" t="s">
        <v>365</v>
      </c>
      <c r="D3084">
        <v>0</v>
      </c>
      <c r="E3084" s="80">
        <v>46843</v>
      </c>
      <c r="H3084">
        <f>Profiling!$P$432</f>
        <v>0</v>
      </c>
      <c r="J3084">
        <v>0</v>
      </c>
      <c r="K3084" t="s">
        <v>2407</v>
      </c>
    </row>
    <row r="3085" spans="1:11" x14ac:dyDescent="0.2">
      <c r="A3085" t="s">
        <v>2301</v>
      </c>
      <c r="B3085" t="s">
        <v>365</v>
      </c>
      <c r="D3085">
        <v>0</v>
      </c>
      <c r="E3085" s="80">
        <v>47208</v>
      </c>
      <c r="H3085">
        <f>Profiling!$Q$432</f>
        <v>0</v>
      </c>
      <c r="J3085">
        <v>0</v>
      </c>
      <c r="K3085" t="s">
        <v>2407</v>
      </c>
    </row>
    <row r="3086" spans="1:11" x14ac:dyDescent="0.2">
      <c r="A3086" t="s">
        <v>2301</v>
      </c>
      <c r="B3086" t="s">
        <v>365</v>
      </c>
      <c r="D3086">
        <v>0</v>
      </c>
      <c r="E3086" s="80">
        <v>47573</v>
      </c>
      <c r="H3086">
        <f>Profiling!$R$432</f>
        <v>0</v>
      </c>
      <c r="J3086">
        <v>0</v>
      </c>
      <c r="K3086" t="s">
        <v>2407</v>
      </c>
    </row>
    <row r="3087" spans="1:11" x14ac:dyDescent="0.2">
      <c r="A3087" t="s">
        <v>2301</v>
      </c>
      <c r="B3087" t="s">
        <v>365</v>
      </c>
      <c r="D3087">
        <v>0</v>
      </c>
      <c r="E3087" s="80">
        <v>47938</v>
      </c>
      <c r="H3087">
        <f>Profiling!$S$432</f>
        <v>0</v>
      </c>
      <c r="J3087">
        <v>0</v>
      </c>
      <c r="K3087" t="s">
        <v>2407</v>
      </c>
    </row>
    <row r="3088" spans="1:11" x14ac:dyDescent="0.2">
      <c r="A3088" t="s">
        <v>2301</v>
      </c>
      <c r="B3088" t="s">
        <v>365</v>
      </c>
      <c r="D3088">
        <v>0</v>
      </c>
      <c r="E3088" s="80">
        <v>48304</v>
      </c>
      <c r="H3088">
        <f>Profiling!$T$432</f>
        <v>0</v>
      </c>
      <c r="J3088">
        <v>0</v>
      </c>
      <c r="K3088" t="s">
        <v>2407</v>
      </c>
    </row>
    <row r="3089" spans="1:11" x14ac:dyDescent="0.2">
      <c r="A3089" t="s">
        <v>2301</v>
      </c>
      <c r="B3089" t="s">
        <v>365</v>
      </c>
      <c r="D3089">
        <v>0</v>
      </c>
      <c r="E3089" s="80">
        <v>48669</v>
      </c>
      <c r="H3089">
        <f>Profiling!$U$432</f>
        <v>0</v>
      </c>
      <c r="J3089">
        <v>0</v>
      </c>
      <c r="K3089" t="s">
        <v>2407</v>
      </c>
    </row>
    <row r="3090" spans="1:11" x14ac:dyDescent="0.2">
      <c r="A3090" t="s">
        <v>2301</v>
      </c>
      <c r="B3090" t="s">
        <v>365</v>
      </c>
      <c r="D3090">
        <v>0</v>
      </c>
      <c r="E3090" s="80">
        <v>49034</v>
      </c>
      <c r="H3090">
        <f>Profiling!$V$432</f>
        <v>0</v>
      </c>
      <c r="J3090">
        <v>0</v>
      </c>
      <c r="K3090" t="s">
        <v>2407</v>
      </c>
    </row>
    <row r="3091" spans="1:11" x14ac:dyDescent="0.2">
      <c r="A3091" t="s">
        <v>2301</v>
      </c>
      <c r="B3091" t="s">
        <v>365</v>
      </c>
      <c r="D3091">
        <v>0</v>
      </c>
      <c r="E3091" s="80">
        <v>49399</v>
      </c>
      <c r="H3091">
        <f>Profiling!$W$432</f>
        <v>0</v>
      </c>
      <c r="J3091">
        <v>0</v>
      </c>
      <c r="K3091" t="s">
        <v>2407</v>
      </c>
    </row>
    <row r="3092" spans="1:11" x14ac:dyDescent="0.2">
      <c r="A3092" t="s">
        <v>2702</v>
      </c>
      <c r="D3092">
        <v>0</v>
      </c>
      <c r="E3092" s="80">
        <v>44651</v>
      </c>
      <c r="H3092">
        <f>Profiling!$J$447</f>
        <v>0</v>
      </c>
      <c r="J3092">
        <v>0</v>
      </c>
      <c r="K3092" t="s">
        <v>2408</v>
      </c>
    </row>
    <row r="3093" spans="1:11" x14ac:dyDescent="0.2">
      <c r="A3093" t="s">
        <v>2702</v>
      </c>
      <c r="D3093">
        <v>0</v>
      </c>
      <c r="E3093" s="80">
        <v>45016</v>
      </c>
      <c r="H3093">
        <f>Profiling!$K$447</f>
        <v>0</v>
      </c>
      <c r="J3093">
        <v>0</v>
      </c>
      <c r="K3093" t="s">
        <v>2408</v>
      </c>
    </row>
    <row r="3094" spans="1:11" x14ac:dyDescent="0.2">
      <c r="A3094" t="s">
        <v>2702</v>
      </c>
      <c r="D3094">
        <v>0</v>
      </c>
      <c r="E3094" s="80">
        <v>45382</v>
      </c>
      <c r="H3094">
        <f>Profiling!$L$447</f>
        <v>0</v>
      </c>
      <c r="J3094">
        <v>0</v>
      </c>
      <c r="K3094" t="s">
        <v>2408</v>
      </c>
    </row>
    <row r="3095" spans="1:11" x14ac:dyDescent="0.2">
      <c r="A3095" t="s">
        <v>2702</v>
      </c>
      <c r="D3095">
        <v>0</v>
      </c>
      <c r="E3095" s="80">
        <v>45747</v>
      </c>
      <c r="H3095">
        <f>Profiling!$M$447</f>
        <v>0</v>
      </c>
      <c r="J3095">
        <v>0</v>
      </c>
      <c r="K3095" t="s">
        <v>2408</v>
      </c>
    </row>
    <row r="3096" spans="1:11" x14ac:dyDescent="0.2">
      <c r="A3096" t="s">
        <v>2702</v>
      </c>
      <c r="D3096">
        <v>0</v>
      </c>
      <c r="E3096" s="80">
        <v>46112</v>
      </c>
      <c r="H3096">
        <f>Profiling!$N$447</f>
        <v>0</v>
      </c>
      <c r="J3096">
        <v>0</v>
      </c>
      <c r="K3096" t="s">
        <v>2408</v>
      </c>
    </row>
    <row r="3097" spans="1:11" x14ac:dyDescent="0.2">
      <c r="A3097" t="s">
        <v>2702</v>
      </c>
      <c r="D3097">
        <v>0</v>
      </c>
      <c r="E3097" s="80">
        <v>46477</v>
      </c>
      <c r="H3097">
        <f>Profiling!$O$447</f>
        <v>0</v>
      </c>
      <c r="J3097">
        <v>0</v>
      </c>
      <c r="K3097" t="s">
        <v>2408</v>
      </c>
    </row>
    <row r="3098" spans="1:11" x14ac:dyDescent="0.2">
      <c r="A3098" t="s">
        <v>2702</v>
      </c>
      <c r="D3098">
        <v>0</v>
      </c>
      <c r="E3098" s="80">
        <v>46843</v>
      </c>
      <c r="H3098">
        <f>Profiling!$P$447</f>
        <v>0</v>
      </c>
      <c r="J3098">
        <v>0</v>
      </c>
      <c r="K3098" t="s">
        <v>2408</v>
      </c>
    </row>
    <row r="3099" spans="1:11" x14ac:dyDescent="0.2">
      <c r="A3099" t="s">
        <v>2702</v>
      </c>
      <c r="D3099">
        <v>0</v>
      </c>
      <c r="E3099" s="80">
        <v>47208</v>
      </c>
      <c r="H3099">
        <f>Profiling!$Q$447</f>
        <v>0</v>
      </c>
      <c r="J3099">
        <v>0</v>
      </c>
      <c r="K3099" t="s">
        <v>2408</v>
      </c>
    </row>
    <row r="3100" spans="1:11" x14ac:dyDescent="0.2">
      <c r="A3100" t="s">
        <v>2702</v>
      </c>
      <c r="D3100">
        <v>0</v>
      </c>
      <c r="E3100" s="80">
        <v>47573</v>
      </c>
      <c r="H3100">
        <f>Profiling!$R$447</f>
        <v>0</v>
      </c>
      <c r="J3100">
        <v>0</v>
      </c>
      <c r="K3100" t="s">
        <v>2408</v>
      </c>
    </row>
    <row r="3101" spans="1:11" x14ac:dyDescent="0.2">
      <c r="A3101" t="s">
        <v>2702</v>
      </c>
      <c r="D3101">
        <v>0</v>
      </c>
      <c r="E3101" s="80">
        <v>47938</v>
      </c>
      <c r="H3101">
        <f>Profiling!$S$447</f>
        <v>0</v>
      </c>
      <c r="J3101">
        <v>0</v>
      </c>
      <c r="K3101" t="s">
        <v>2408</v>
      </c>
    </row>
    <row r="3102" spans="1:11" x14ac:dyDescent="0.2">
      <c r="A3102" t="s">
        <v>2702</v>
      </c>
      <c r="D3102">
        <v>0</v>
      </c>
      <c r="E3102" s="80">
        <v>48304</v>
      </c>
      <c r="H3102">
        <f>Profiling!$T$447</f>
        <v>0</v>
      </c>
      <c r="J3102">
        <v>0</v>
      </c>
      <c r="K3102" t="s">
        <v>2408</v>
      </c>
    </row>
    <row r="3103" spans="1:11" x14ac:dyDescent="0.2">
      <c r="A3103" t="s">
        <v>2702</v>
      </c>
      <c r="D3103">
        <v>0</v>
      </c>
      <c r="E3103" s="80">
        <v>48669</v>
      </c>
      <c r="H3103">
        <f>Profiling!$U$447</f>
        <v>0</v>
      </c>
      <c r="J3103">
        <v>0</v>
      </c>
      <c r="K3103" t="s">
        <v>2408</v>
      </c>
    </row>
    <row r="3104" spans="1:11" x14ac:dyDescent="0.2">
      <c r="A3104" t="s">
        <v>2702</v>
      </c>
      <c r="D3104">
        <v>0</v>
      </c>
      <c r="E3104" s="80">
        <v>49034</v>
      </c>
      <c r="H3104">
        <f>Profiling!$V$447</f>
        <v>0</v>
      </c>
      <c r="J3104">
        <v>0</v>
      </c>
      <c r="K3104" t="s">
        <v>2408</v>
      </c>
    </row>
    <row r="3105" spans="1:11" x14ac:dyDescent="0.2">
      <c r="A3105" t="s">
        <v>2702</v>
      </c>
      <c r="D3105">
        <v>0</v>
      </c>
      <c r="E3105" s="80">
        <v>49399</v>
      </c>
      <c r="H3105">
        <f>Profiling!$W$447</f>
        <v>0</v>
      </c>
      <c r="J3105">
        <v>0</v>
      </c>
      <c r="K3105" t="s">
        <v>2408</v>
      </c>
    </row>
    <row r="3106" spans="1:11" x14ac:dyDescent="0.2">
      <c r="A3106" t="s">
        <v>2498</v>
      </c>
      <c r="D3106">
        <v>0</v>
      </c>
      <c r="E3106" s="80">
        <v>44651</v>
      </c>
      <c r="H3106">
        <f>Profiling!$J$462</f>
        <v>0</v>
      </c>
      <c r="J3106">
        <v>0</v>
      </c>
      <c r="K3106" t="s">
        <v>2038</v>
      </c>
    </row>
    <row r="3107" spans="1:11" x14ac:dyDescent="0.2">
      <c r="A3107" t="s">
        <v>2498</v>
      </c>
      <c r="D3107">
        <v>0</v>
      </c>
      <c r="E3107" s="80">
        <v>45016</v>
      </c>
      <c r="H3107">
        <f>Profiling!$K$462</f>
        <v>0</v>
      </c>
      <c r="J3107">
        <v>0</v>
      </c>
      <c r="K3107" t="s">
        <v>2038</v>
      </c>
    </row>
    <row r="3108" spans="1:11" x14ac:dyDescent="0.2">
      <c r="A3108" t="s">
        <v>2498</v>
      </c>
      <c r="D3108">
        <v>0</v>
      </c>
      <c r="E3108" s="80">
        <v>45382</v>
      </c>
      <c r="H3108">
        <f>Profiling!$L$462</f>
        <v>0</v>
      </c>
      <c r="J3108">
        <v>0</v>
      </c>
      <c r="K3108" t="s">
        <v>2038</v>
      </c>
    </row>
    <row r="3109" spans="1:11" x14ac:dyDescent="0.2">
      <c r="A3109" t="s">
        <v>2498</v>
      </c>
      <c r="D3109">
        <v>0</v>
      </c>
      <c r="E3109" s="80">
        <v>45747</v>
      </c>
      <c r="H3109">
        <f>Profiling!$M$462</f>
        <v>0</v>
      </c>
      <c r="J3109">
        <v>0</v>
      </c>
      <c r="K3109" t="s">
        <v>2038</v>
      </c>
    </row>
    <row r="3110" spans="1:11" x14ac:dyDescent="0.2">
      <c r="A3110" t="s">
        <v>2498</v>
      </c>
      <c r="D3110">
        <v>0</v>
      </c>
      <c r="E3110" s="80">
        <v>46112</v>
      </c>
      <c r="H3110">
        <f>Profiling!$N$462</f>
        <v>0</v>
      </c>
      <c r="J3110">
        <v>0</v>
      </c>
      <c r="K3110" t="s">
        <v>2038</v>
      </c>
    </row>
    <row r="3111" spans="1:11" x14ac:dyDescent="0.2">
      <c r="A3111" t="s">
        <v>2498</v>
      </c>
      <c r="D3111">
        <v>0</v>
      </c>
      <c r="E3111" s="80">
        <v>46477</v>
      </c>
      <c r="H3111">
        <f>Profiling!$O$462</f>
        <v>0</v>
      </c>
      <c r="J3111">
        <v>0</v>
      </c>
      <c r="K3111" t="s">
        <v>2038</v>
      </c>
    </row>
    <row r="3112" spans="1:11" x14ac:dyDescent="0.2">
      <c r="A3112" t="s">
        <v>2498</v>
      </c>
      <c r="D3112">
        <v>0</v>
      </c>
      <c r="E3112" s="80">
        <v>46843</v>
      </c>
      <c r="H3112">
        <f>Profiling!$P$462</f>
        <v>0</v>
      </c>
      <c r="J3112">
        <v>0</v>
      </c>
      <c r="K3112" t="s">
        <v>2038</v>
      </c>
    </row>
    <row r="3113" spans="1:11" x14ac:dyDescent="0.2">
      <c r="A3113" t="s">
        <v>2498</v>
      </c>
      <c r="D3113">
        <v>0</v>
      </c>
      <c r="E3113" s="80">
        <v>47208</v>
      </c>
      <c r="H3113">
        <f>Profiling!$Q$462</f>
        <v>0</v>
      </c>
      <c r="J3113">
        <v>0</v>
      </c>
      <c r="K3113" t="s">
        <v>2038</v>
      </c>
    </row>
    <row r="3114" spans="1:11" x14ac:dyDescent="0.2">
      <c r="A3114" t="s">
        <v>2498</v>
      </c>
      <c r="D3114">
        <v>0</v>
      </c>
      <c r="E3114" s="80">
        <v>47573</v>
      </c>
      <c r="H3114">
        <f>Profiling!$R$462</f>
        <v>0</v>
      </c>
      <c r="J3114">
        <v>0</v>
      </c>
      <c r="K3114" t="s">
        <v>2038</v>
      </c>
    </row>
    <row r="3115" spans="1:11" x14ac:dyDescent="0.2">
      <c r="A3115" t="s">
        <v>2498</v>
      </c>
      <c r="D3115">
        <v>0</v>
      </c>
      <c r="E3115" s="80">
        <v>47938</v>
      </c>
      <c r="H3115">
        <f>Profiling!$S$462</f>
        <v>0</v>
      </c>
      <c r="J3115">
        <v>0</v>
      </c>
      <c r="K3115" t="s">
        <v>2038</v>
      </c>
    </row>
    <row r="3116" spans="1:11" x14ac:dyDescent="0.2">
      <c r="A3116" t="s">
        <v>2498</v>
      </c>
      <c r="D3116">
        <v>0</v>
      </c>
      <c r="E3116" s="80">
        <v>48304</v>
      </c>
      <c r="H3116">
        <f>Profiling!$T$462</f>
        <v>0</v>
      </c>
      <c r="J3116">
        <v>0</v>
      </c>
      <c r="K3116" t="s">
        <v>2038</v>
      </c>
    </row>
    <row r="3117" spans="1:11" x14ac:dyDescent="0.2">
      <c r="A3117" t="s">
        <v>2498</v>
      </c>
      <c r="D3117">
        <v>0</v>
      </c>
      <c r="E3117" s="80">
        <v>48669</v>
      </c>
      <c r="H3117">
        <f>Profiling!$U$462</f>
        <v>0</v>
      </c>
      <c r="J3117">
        <v>0</v>
      </c>
      <c r="K3117" t="s">
        <v>2038</v>
      </c>
    </row>
    <row r="3118" spans="1:11" x14ac:dyDescent="0.2">
      <c r="A3118" t="s">
        <v>2498</v>
      </c>
      <c r="D3118">
        <v>0</v>
      </c>
      <c r="E3118" s="80">
        <v>49034</v>
      </c>
      <c r="H3118">
        <f>Profiling!$V$462</f>
        <v>0</v>
      </c>
      <c r="J3118">
        <v>0</v>
      </c>
      <c r="K3118" t="s">
        <v>2038</v>
      </c>
    </row>
    <row r="3119" spans="1:11" x14ac:dyDescent="0.2">
      <c r="A3119" t="s">
        <v>2498</v>
      </c>
      <c r="D3119">
        <v>0</v>
      </c>
      <c r="E3119" s="80">
        <v>49399</v>
      </c>
      <c r="H3119">
        <f>Profiling!$W$462</f>
        <v>0</v>
      </c>
      <c r="J3119">
        <v>0</v>
      </c>
      <c r="K3119" t="s">
        <v>2038</v>
      </c>
    </row>
    <row r="3120" spans="1:11" x14ac:dyDescent="0.2">
      <c r="A3120" t="s">
        <v>1947</v>
      </c>
      <c r="B3120" t="s">
        <v>1096</v>
      </c>
      <c r="D3120">
        <v>0</v>
      </c>
      <c r="E3120" s="80">
        <v>44651</v>
      </c>
      <c r="H3120">
        <f>Profiling!$J$482</f>
        <v>0</v>
      </c>
      <c r="J3120">
        <v>0</v>
      </c>
      <c r="K3120" t="s">
        <v>1858</v>
      </c>
    </row>
    <row r="3121" spans="1:11" x14ac:dyDescent="0.2">
      <c r="A3121" t="s">
        <v>1947</v>
      </c>
      <c r="B3121" t="s">
        <v>1096</v>
      </c>
      <c r="D3121">
        <v>0</v>
      </c>
      <c r="E3121" s="80">
        <v>45016</v>
      </c>
      <c r="H3121">
        <f>Profiling!$K$482</f>
        <v>0</v>
      </c>
      <c r="J3121">
        <v>0</v>
      </c>
      <c r="K3121" t="s">
        <v>1858</v>
      </c>
    </row>
    <row r="3122" spans="1:11" x14ac:dyDescent="0.2">
      <c r="A3122" t="s">
        <v>1947</v>
      </c>
      <c r="B3122" t="s">
        <v>1096</v>
      </c>
      <c r="D3122">
        <v>0</v>
      </c>
      <c r="E3122" s="80">
        <v>45382</v>
      </c>
      <c r="H3122">
        <f>Profiling!$L$482</f>
        <v>0</v>
      </c>
      <c r="J3122">
        <v>0</v>
      </c>
      <c r="K3122" t="s">
        <v>1858</v>
      </c>
    </row>
    <row r="3123" spans="1:11" x14ac:dyDescent="0.2">
      <c r="A3123" t="s">
        <v>1947</v>
      </c>
      <c r="B3123" t="s">
        <v>1096</v>
      </c>
      <c r="D3123">
        <v>0</v>
      </c>
      <c r="E3123" s="80">
        <v>45747</v>
      </c>
      <c r="H3123">
        <f>Profiling!$M$482</f>
        <v>0</v>
      </c>
      <c r="J3123">
        <v>0</v>
      </c>
      <c r="K3123" t="s">
        <v>1858</v>
      </c>
    </row>
    <row r="3124" spans="1:11" x14ac:dyDescent="0.2">
      <c r="A3124" t="s">
        <v>1947</v>
      </c>
      <c r="B3124" t="s">
        <v>1096</v>
      </c>
      <c r="D3124">
        <v>0</v>
      </c>
      <c r="E3124" s="80">
        <v>46112</v>
      </c>
      <c r="H3124">
        <f>Profiling!$N$482</f>
        <v>0</v>
      </c>
      <c r="J3124">
        <v>0</v>
      </c>
      <c r="K3124" t="s">
        <v>1858</v>
      </c>
    </row>
    <row r="3125" spans="1:11" x14ac:dyDescent="0.2">
      <c r="A3125" t="s">
        <v>1947</v>
      </c>
      <c r="B3125" t="s">
        <v>1096</v>
      </c>
      <c r="D3125">
        <v>0</v>
      </c>
      <c r="E3125" s="80">
        <v>46477</v>
      </c>
      <c r="H3125">
        <f>Profiling!$O$482</f>
        <v>0</v>
      </c>
      <c r="J3125">
        <v>0</v>
      </c>
      <c r="K3125" t="s">
        <v>1858</v>
      </c>
    </row>
    <row r="3126" spans="1:11" x14ac:dyDescent="0.2">
      <c r="A3126" t="s">
        <v>1947</v>
      </c>
      <c r="B3126" t="s">
        <v>1096</v>
      </c>
      <c r="D3126">
        <v>0</v>
      </c>
      <c r="E3126" s="80">
        <v>46843</v>
      </c>
      <c r="H3126">
        <f>Profiling!$P$482</f>
        <v>0</v>
      </c>
      <c r="J3126">
        <v>0</v>
      </c>
      <c r="K3126" t="s">
        <v>1858</v>
      </c>
    </row>
    <row r="3127" spans="1:11" x14ac:dyDescent="0.2">
      <c r="A3127" t="s">
        <v>1947</v>
      </c>
      <c r="B3127" t="s">
        <v>1096</v>
      </c>
      <c r="D3127">
        <v>0</v>
      </c>
      <c r="E3127" s="80">
        <v>47208</v>
      </c>
      <c r="H3127">
        <f>Profiling!$Q$482</f>
        <v>0</v>
      </c>
      <c r="J3127">
        <v>0</v>
      </c>
      <c r="K3127" t="s">
        <v>1858</v>
      </c>
    </row>
    <row r="3128" spans="1:11" x14ac:dyDescent="0.2">
      <c r="A3128" t="s">
        <v>1947</v>
      </c>
      <c r="B3128" t="s">
        <v>1096</v>
      </c>
      <c r="D3128">
        <v>0</v>
      </c>
      <c r="E3128" s="80">
        <v>47573</v>
      </c>
      <c r="H3128">
        <f>Profiling!$R$482</f>
        <v>0</v>
      </c>
      <c r="J3128">
        <v>0</v>
      </c>
      <c r="K3128" t="s">
        <v>1858</v>
      </c>
    </row>
    <row r="3129" spans="1:11" x14ac:dyDescent="0.2">
      <c r="A3129" t="s">
        <v>1947</v>
      </c>
      <c r="B3129" t="s">
        <v>1096</v>
      </c>
      <c r="D3129">
        <v>0</v>
      </c>
      <c r="E3129" s="80">
        <v>47938</v>
      </c>
      <c r="H3129">
        <f>Profiling!$S$482</f>
        <v>0</v>
      </c>
      <c r="J3129">
        <v>0</v>
      </c>
      <c r="K3129" t="s">
        <v>1858</v>
      </c>
    </row>
    <row r="3130" spans="1:11" x14ac:dyDescent="0.2">
      <c r="A3130" t="s">
        <v>1947</v>
      </c>
      <c r="B3130" t="s">
        <v>1096</v>
      </c>
      <c r="D3130">
        <v>0</v>
      </c>
      <c r="E3130" s="80">
        <v>48304</v>
      </c>
      <c r="H3130">
        <f>Profiling!$T$482</f>
        <v>0</v>
      </c>
      <c r="J3130">
        <v>0</v>
      </c>
      <c r="K3130" t="s">
        <v>1858</v>
      </c>
    </row>
    <row r="3131" spans="1:11" x14ac:dyDescent="0.2">
      <c r="A3131" t="s">
        <v>1947</v>
      </c>
      <c r="B3131" t="s">
        <v>1096</v>
      </c>
      <c r="D3131">
        <v>0</v>
      </c>
      <c r="E3131" s="80">
        <v>48669</v>
      </c>
      <c r="H3131">
        <f>Profiling!$U$482</f>
        <v>0</v>
      </c>
      <c r="J3131">
        <v>0</v>
      </c>
      <c r="K3131" t="s">
        <v>1858</v>
      </c>
    </row>
    <row r="3132" spans="1:11" x14ac:dyDescent="0.2">
      <c r="A3132" t="s">
        <v>1947</v>
      </c>
      <c r="B3132" t="s">
        <v>1096</v>
      </c>
      <c r="D3132">
        <v>0</v>
      </c>
      <c r="E3132" s="80">
        <v>49034</v>
      </c>
      <c r="H3132">
        <f>Profiling!$V$482</f>
        <v>0</v>
      </c>
      <c r="J3132">
        <v>0</v>
      </c>
      <c r="K3132" t="s">
        <v>1858</v>
      </c>
    </row>
    <row r="3133" spans="1:11" x14ac:dyDescent="0.2">
      <c r="A3133" t="s">
        <v>1947</v>
      </c>
      <c r="B3133" t="s">
        <v>1096</v>
      </c>
      <c r="D3133">
        <v>0</v>
      </c>
      <c r="E3133" s="80">
        <v>49399</v>
      </c>
      <c r="H3133">
        <f>Profiling!$W$482</f>
        <v>0</v>
      </c>
      <c r="J3133">
        <v>0</v>
      </c>
      <c r="K3133" t="s">
        <v>1858</v>
      </c>
    </row>
    <row r="3134" spans="1:11" x14ac:dyDescent="0.2">
      <c r="A3134" t="s">
        <v>1947</v>
      </c>
      <c r="B3134" t="s">
        <v>891</v>
      </c>
      <c r="D3134">
        <v>0</v>
      </c>
      <c r="E3134" s="80">
        <v>44651</v>
      </c>
      <c r="H3134">
        <f>Profiling!$J$483</f>
        <v>0</v>
      </c>
      <c r="J3134">
        <v>0</v>
      </c>
      <c r="K3134" t="s">
        <v>1858</v>
      </c>
    </row>
    <row r="3135" spans="1:11" x14ac:dyDescent="0.2">
      <c r="A3135" t="s">
        <v>1947</v>
      </c>
      <c r="B3135" t="s">
        <v>891</v>
      </c>
      <c r="D3135">
        <v>0</v>
      </c>
      <c r="E3135" s="80">
        <v>45016</v>
      </c>
      <c r="H3135">
        <f>Profiling!$K$483</f>
        <v>0</v>
      </c>
      <c r="J3135">
        <v>0</v>
      </c>
      <c r="K3135" t="s">
        <v>1858</v>
      </c>
    </row>
    <row r="3136" spans="1:11" x14ac:dyDescent="0.2">
      <c r="A3136" t="s">
        <v>1947</v>
      </c>
      <c r="B3136" t="s">
        <v>891</v>
      </c>
      <c r="D3136">
        <v>0</v>
      </c>
      <c r="E3136" s="80">
        <v>45382</v>
      </c>
      <c r="H3136">
        <f>Profiling!$L$483</f>
        <v>0</v>
      </c>
      <c r="J3136">
        <v>0</v>
      </c>
      <c r="K3136" t="s">
        <v>1858</v>
      </c>
    </row>
    <row r="3137" spans="1:11" x14ac:dyDescent="0.2">
      <c r="A3137" t="s">
        <v>1947</v>
      </c>
      <c r="B3137" t="s">
        <v>891</v>
      </c>
      <c r="D3137">
        <v>0</v>
      </c>
      <c r="E3137" s="80">
        <v>45747</v>
      </c>
      <c r="H3137">
        <f>Profiling!$M$483</f>
        <v>0</v>
      </c>
      <c r="J3137">
        <v>0</v>
      </c>
      <c r="K3137" t="s">
        <v>1858</v>
      </c>
    </row>
    <row r="3138" spans="1:11" x14ac:dyDescent="0.2">
      <c r="A3138" t="s">
        <v>1947</v>
      </c>
      <c r="B3138" t="s">
        <v>891</v>
      </c>
      <c r="D3138">
        <v>0</v>
      </c>
      <c r="E3138" s="80">
        <v>46112</v>
      </c>
      <c r="H3138">
        <f>Profiling!$N$483</f>
        <v>0</v>
      </c>
      <c r="J3138">
        <v>0</v>
      </c>
      <c r="K3138" t="s">
        <v>1858</v>
      </c>
    </row>
    <row r="3139" spans="1:11" x14ac:dyDescent="0.2">
      <c r="A3139" t="s">
        <v>1947</v>
      </c>
      <c r="B3139" t="s">
        <v>891</v>
      </c>
      <c r="D3139">
        <v>0</v>
      </c>
      <c r="E3139" s="80">
        <v>46477</v>
      </c>
      <c r="H3139">
        <f>Profiling!$O$483</f>
        <v>0</v>
      </c>
      <c r="J3139">
        <v>0</v>
      </c>
      <c r="K3139" t="s">
        <v>1858</v>
      </c>
    </row>
    <row r="3140" spans="1:11" x14ac:dyDescent="0.2">
      <c r="A3140" t="s">
        <v>1947</v>
      </c>
      <c r="B3140" t="s">
        <v>891</v>
      </c>
      <c r="D3140">
        <v>0</v>
      </c>
      <c r="E3140" s="80">
        <v>46843</v>
      </c>
      <c r="H3140">
        <f>Profiling!$P$483</f>
        <v>0</v>
      </c>
      <c r="J3140">
        <v>0</v>
      </c>
      <c r="K3140" t="s">
        <v>1858</v>
      </c>
    </row>
    <row r="3141" spans="1:11" x14ac:dyDescent="0.2">
      <c r="A3141" t="s">
        <v>1947</v>
      </c>
      <c r="B3141" t="s">
        <v>891</v>
      </c>
      <c r="D3141">
        <v>0</v>
      </c>
      <c r="E3141" s="80">
        <v>47208</v>
      </c>
      <c r="H3141">
        <f>Profiling!$Q$483</f>
        <v>0</v>
      </c>
      <c r="J3141">
        <v>0</v>
      </c>
      <c r="K3141" t="s">
        <v>1858</v>
      </c>
    </row>
    <row r="3142" spans="1:11" x14ac:dyDescent="0.2">
      <c r="A3142" t="s">
        <v>1947</v>
      </c>
      <c r="B3142" t="s">
        <v>891</v>
      </c>
      <c r="D3142">
        <v>0</v>
      </c>
      <c r="E3142" s="80">
        <v>47573</v>
      </c>
      <c r="H3142">
        <f>Profiling!$R$483</f>
        <v>0</v>
      </c>
      <c r="J3142">
        <v>0</v>
      </c>
      <c r="K3142" t="s">
        <v>1858</v>
      </c>
    </row>
    <row r="3143" spans="1:11" x14ac:dyDescent="0.2">
      <c r="A3143" t="s">
        <v>1947</v>
      </c>
      <c r="B3143" t="s">
        <v>891</v>
      </c>
      <c r="D3143">
        <v>0</v>
      </c>
      <c r="E3143" s="80">
        <v>47938</v>
      </c>
      <c r="H3143">
        <f>Profiling!$S$483</f>
        <v>0</v>
      </c>
      <c r="J3143">
        <v>0</v>
      </c>
      <c r="K3143" t="s">
        <v>1858</v>
      </c>
    </row>
    <row r="3144" spans="1:11" x14ac:dyDescent="0.2">
      <c r="A3144" t="s">
        <v>1947</v>
      </c>
      <c r="B3144" t="s">
        <v>891</v>
      </c>
      <c r="D3144">
        <v>0</v>
      </c>
      <c r="E3144" s="80">
        <v>48304</v>
      </c>
      <c r="H3144">
        <f>Profiling!$T$483</f>
        <v>0</v>
      </c>
      <c r="J3144">
        <v>0</v>
      </c>
      <c r="K3144" t="s">
        <v>1858</v>
      </c>
    </row>
    <row r="3145" spans="1:11" x14ac:dyDescent="0.2">
      <c r="A3145" t="s">
        <v>1947</v>
      </c>
      <c r="B3145" t="s">
        <v>891</v>
      </c>
      <c r="D3145">
        <v>0</v>
      </c>
      <c r="E3145" s="80">
        <v>48669</v>
      </c>
      <c r="H3145">
        <f>Profiling!$U$483</f>
        <v>0</v>
      </c>
      <c r="J3145">
        <v>0</v>
      </c>
      <c r="K3145" t="s">
        <v>1858</v>
      </c>
    </row>
    <row r="3146" spans="1:11" x14ac:dyDescent="0.2">
      <c r="A3146" t="s">
        <v>1947</v>
      </c>
      <c r="B3146" t="s">
        <v>891</v>
      </c>
      <c r="D3146">
        <v>0</v>
      </c>
      <c r="E3146" s="80">
        <v>49034</v>
      </c>
      <c r="H3146">
        <f>Profiling!$V$483</f>
        <v>0</v>
      </c>
      <c r="J3146">
        <v>0</v>
      </c>
      <c r="K3146" t="s">
        <v>1858</v>
      </c>
    </row>
    <row r="3147" spans="1:11" x14ac:dyDescent="0.2">
      <c r="A3147" t="s">
        <v>1947</v>
      </c>
      <c r="B3147" t="s">
        <v>891</v>
      </c>
      <c r="D3147">
        <v>0</v>
      </c>
      <c r="E3147" s="80">
        <v>49399</v>
      </c>
      <c r="H3147">
        <f>Profiling!$W$483</f>
        <v>0</v>
      </c>
      <c r="J3147">
        <v>0</v>
      </c>
      <c r="K3147" t="s">
        <v>1858</v>
      </c>
    </row>
    <row r="3148" spans="1:11" x14ac:dyDescent="0.2">
      <c r="A3148" t="s">
        <v>1947</v>
      </c>
      <c r="B3148" t="s">
        <v>541</v>
      </c>
      <c r="D3148">
        <v>0</v>
      </c>
      <c r="E3148" s="80">
        <v>44651</v>
      </c>
      <c r="H3148">
        <f>Profiling!$J$484</f>
        <v>0</v>
      </c>
      <c r="J3148">
        <v>0</v>
      </c>
      <c r="K3148" t="s">
        <v>1858</v>
      </c>
    </row>
    <row r="3149" spans="1:11" x14ac:dyDescent="0.2">
      <c r="A3149" t="s">
        <v>1947</v>
      </c>
      <c r="B3149" t="s">
        <v>541</v>
      </c>
      <c r="D3149">
        <v>0</v>
      </c>
      <c r="E3149" s="80">
        <v>45016</v>
      </c>
      <c r="H3149">
        <f>Profiling!$K$484</f>
        <v>0</v>
      </c>
      <c r="J3149">
        <v>0</v>
      </c>
      <c r="K3149" t="s">
        <v>1858</v>
      </c>
    </row>
    <row r="3150" spans="1:11" x14ac:dyDescent="0.2">
      <c r="A3150" t="s">
        <v>1947</v>
      </c>
      <c r="B3150" t="s">
        <v>541</v>
      </c>
      <c r="D3150">
        <v>0</v>
      </c>
      <c r="E3150" s="80">
        <v>45382</v>
      </c>
      <c r="H3150">
        <f>Profiling!$L$484</f>
        <v>0</v>
      </c>
      <c r="J3150">
        <v>0</v>
      </c>
      <c r="K3150" t="s">
        <v>1858</v>
      </c>
    </row>
    <row r="3151" spans="1:11" x14ac:dyDescent="0.2">
      <c r="A3151" t="s">
        <v>1947</v>
      </c>
      <c r="B3151" t="s">
        <v>541</v>
      </c>
      <c r="D3151">
        <v>0</v>
      </c>
      <c r="E3151" s="80">
        <v>45747</v>
      </c>
      <c r="H3151">
        <f>Profiling!$M$484</f>
        <v>0</v>
      </c>
      <c r="J3151">
        <v>0</v>
      </c>
      <c r="K3151" t="s">
        <v>1858</v>
      </c>
    </row>
    <row r="3152" spans="1:11" x14ac:dyDescent="0.2">
      <c r="A3152" t="s">
        <v>1947</v>
      </c>
      <c r="B3152" t="s">
        <v>541</v>
      </c>
      <c r="D3152">
        <v>0</v>
      </c>
      <c r="E3152" s="80">
        <v>46112</v>
      </c>
      <c r="H3152">
        <f>Profiling!$N$484</f>
        <v>0</v>
      </c>
      <c r="J3152">
        <v>0</v>
      </c>
      <c r="K3152" t="s">
        <v>1858</v>
      </c>
    </row>
    <row r="3153" spans="1:11" x14ac:dyDescent="0.2">
      <c r="A3153" t="s">
        <v>1947</v>
      </c>
      <c r="B3153" t="s">
        <v>541</v>
      </c>
      <c r="D3153">
        <v>0</v>
      </c>
      <c r="E3153" s="80">
        <v>46477</v>
      </c>
      <c r="H3153">
        <f>Profiling!$O$484</f>
        <v>0</v>
      </c>
      <c r="J3153">
        <v>0</v>
      </c>
      <c r="K3153" t="s">
        <v>1858</v>
      </c>
    </row>
    <row r="3154" spans="1:11" x14ac:dyDescent="0.2">
      <c r="A3154" t="s">
        <v>1947</v>
      </c>
      <c r="B3154" t="s">
        <v>541</v>
      </c>
      <c r="D3154">
        <v>0</v>
      </c>
      <c r="E3154" s="80">
        <v>46843</v>
      </c>
      <c r="H3154">
        <f>Profiling!$P$484</f>
        <v>0</v>
      </c>
      <c r="J3154">
        <v>0</v>
      </c>
      <c r="K3154" t="s">
        <v>1858</v>
      </c>
    </row>
    <row r="3155" spans="1:11" x14ac:dyDescent="0.2">
      <c r="A3155" t="s">
        <v>1947</v>
      </c>
      <c r="B3155" t="s">
        <v>541</v>
      </c>
      <c r="D3155">
        <v>0</v>
      </c>
      <c r="E3155" s="80">
        <v>47208</v>
      </c>
      <c r="H3155">
        <f>Profiling!$Q$484</f>
        <v>0</v>
      </c>
      <c r="J3155">
        <v>0</v>
      </c>
      <c r="K3155" t="s">
        <v>1858</v>
      </c>
    </row>
    <row r="3156" spans="1:11" x14ac:dyDescent="0.2">
      <c r="A3156" t="s">
        <v>1947</v>
      </c>
      <c r="B3156" t="s">
        <v>541</v>
      </c>
      <c r="D3156">
        <v>0</v>
      </c>
      <c r="E3156" s="80">
        <v>47573</v>
      </c>
      <c r="H3156">
        <f>Profiling!$R$484</f>
        <v>0</v>
      </c>
      <c r="J3156">
        <v>0</v>
      </c>
      <c r="K3156" t="s">
        <v>1858</v>
      </c>
    </row>
    <row r="3157" spans="1:11" x14ac:dyDescent="0.2">
      <c r="A3157" t="s">
        <v>1947</v>
      </c>
      <c r="B3157" t="s">
        <v>541</v>
      </c>
      <c r="D3157">
        <v>0</v>
      </c>
      <c r="E3157" s="80">
        <v>47938</v>
      </c>
      <c r="H3157">
        <f>Profiling!$S$484</f>
        <v>0</v>
      </c>
      <c r="J3157">
        <v>0</v>
      </c>
      <c r="K3157" t="s">
        <v>1858</v>
      </c>
    </row>
    <row r="3158" spans="1:11" x14ac:dyDescent="0.2">
      <c r="A3158" t="s">
        <v>1947</v>
      </c>
      <c r="B3158" t="s">
        <v>541</v>
      </c>
      <c r="D3158">
        <v>0</v>
      </c>
      <c r="E3158" s="80">
        <v>48304</v>
      </c>
      <c r="H3158">
        <f>Profiling!$T$484</f>
        <v>0</v>
      </c>
      <c r="J3158">
        <v>0</v>
      </c>
      <c r="K3158" t="s">
        <v>1858</v>
      </c>
    </row>
    <row r="3159" spans="1:11" x14ac:dyDescent="0.2">
      <c r="A3159" t="s">
        <v>1947</v>
      </c>
      <c r="B3159" t="s">
        <v>541</v>
      </c>
      <c r="D3159">
        <v>0</v>
      </c>
      <c r="E3159" s="80">
        <v>48669</v>
      </c>
      <c r="H3159">
        <f>Profiling!$U$484</f>
        <v>0</v>
      </c>
      <c r="J3159">
        <v>0</v>
      </c>
      <c r="K3159" t="s">
        <v>1858</v>
      </c>
    </row>
    <row r="3160" spans="1:11" x14ac:dyDescent="0.2">
      <c r="A3160" t="s">
        <v>1947</v>
      </c>
      <c r="B3160" t="s">
        <v>541</v>
      </c>
      <c r="D3160">
        <v>0</v>
      </c>
      <c r="E3160" s="80">
        <v>49034</v>
      </c>
      <c r="H3160">
        <f>Profiling!$V$484</f>
        <v>0</v>
      </c>
      <c r="J3160">
        <v>0</v>
      </c>
      <c r="K3160" t="s">
        <v>1858</v>
      </c>
    </row>
    <row r="3161" spans="1:11" x14ac:dyDescent="0.2">
      <c r="A3161" t="s">
        <v>1947</v>
      </c>
      <c r="B3161" t="s">
        <v>541</v>
      </c>
      <c r="D3161">
        <v>0</v>
      </c>
      <c r="E3161" s="80">
        <v>49399</v>
      </c>
      <c r="H3161">
        <f>Profiling!$W$484</f>
        <v>0</v>
      </c>
      <c r="J3161">
        <v>0</v>
      </c>
      <c r="K3161" t="s">
        <v>1858</v>
      </c>
    </row>
    <row r="3162" spans="1:11" x14ac:dyDescent="0.2">
      <c r="A3162" t="s">
        <v>1947</v>
      </c>
      <c r="B3162" t="s">
        <v>1089</v>
      </c>
      <c r="D3162">
        <v>0</v>
      </c>
      <c r="E3162" s="80">
        <v>44651</v>
      </c>
      <c r="H3162">
        <f>Profiling!$J$485</f>
        <v>0</v>
      </c>
      <c r="J3162">
        <v>0</v>
      </c>
      <c r="K3162" t="s">
        <v>1858</v>
      </c>
    </row>
    <row r="3163" spans="1:11" x14ac:dyDescent="0.2">
      <c r="A3163" t="s">
        <v>1947</v>
      </c>
      <c r="B3163" t="s">
        <v>1089</v>
      </c>
      <c r="D3163">
        <v>0</v>
      </c>
      <c r="E3163" s="80">
        <v>45016</v>
      </c>
      <c r="H3163">
        <f>Profiling!$K$485</f>
        <v>0</v>
      </c>
      <c r="J3163">
        <v>0</v>
      </c>
      <c r="K3163" t="s">
        <v>1858</v>
      </c>
    </row>
    <row r="3164" spans="1:11" x14ac:dyDescent="0.2">
      <c r="A3164" t="s">
        <v>1947</v>
      </c>
      <c r="B3164" t="s">
        <v>1089</v>
      </c>
      <c r="D3164">
        <v>0</v>
      </c>
      <c r="E3164" s="80">
        <v>45382</v>
      </c>
      <c r="H3164">
        <f>Profiling!$L$485</f>
        <v>0</v>
      </c>
      <c r="J3164">
        <v>0</v>
      </c>
      <c r="K3164" t="s">
        <v>1858</v>
      </c>
    </row>
    <row r="3165" spans="1:11" x14ac:dyDescent="0.2">
      <c r="A3165" t="s">
        <v>1947</v>
      </c>
      <c r="B3165" t="s">
        <v>1089</v>
      </c>
      <c r="D3165">
        <v>0</v>
      </c>
      <c r="E3165" s="80">
        <v>45747</v>
      </c>
      <c r="H3165">
        <f>Profiling!$M$485</f>
        <v>0</v>
      </c>
      <c r="J3165">
        <v>0</v>
      </c>
      <c r="K3165" t="s">
        <v>1858</v>
      </c>
    </row>
    <row r="3166" spans="1:11" x14ac:dyDescent="0.2">
      <c r="A3166" t="s">
        <v>1947</v>
      </c>
      <c r="B3166" t="s">
        <v>1089</v>
      </c>
      <c r="D3166">
        <v>0</v>
      </c>
      <c r="E3166" s="80">
        <v>46112</v>
      </c>
      <c r="H3166">
        <f>Profiling!$N$485</f>
        <v>0</v>
      </c>
      <c r="J3166">
        <v>0</v>
      </c>
      <c r="K3166" t="s">
        <v>1858</v>
      </c>
    </row>
    <row r="3167" spans="1:11" x14ac:dyDescent="0.2">
      <c r="A3167" t="s">
        <v>1947</v>
      </c>
      <c r="B3167" t="s">
        <v>1089</v>
      </c>
      <c r="D3167">
        <v>0</v>
      </c>
      <c r="E3167" s="80">
        <v>46477</v>
      </c>
      <c r="H3167">
        <f>Profiling!$O$485</f>
        <v>0</v>
      </c>
      <c r="J3167">
        <v>0</v>
      </c>
      <c r="K3167" t="s">
        <v>1858</v>
      </c>
    </row>
    <row r="3168" spans="1:11" x14ac:dyDescent="0.2">
      <c r="A3168" t="s">
        <v>1947</v>
      </c>
      <c r="B3168" t="s">
        <v>1089</v>
      </c>
      <c r="D3168">
        <v>0</v>
      </c>
      <c r="E3168" s="80">
        <v>46843</v>
      </c>
      <c r="H3168">
        <f>Profiling!$P$485</f>
        <v>0</v>
      </c>
      <c r="J3168">
        <v>0</v>
      </c>
      <c r="K3168" t="s">
        <v>1858</v>
      </c>
    </row>
    <row r="3169" spans="1:11" x14ac:dyDescent="0.2">
      <c r="A3169" t="s">
        <v>1947</v>
      </c>
      <c r="B3169" t="s">
        <v>1089</v>
      </c>
      <c r="D3169">
        <v>0</v>
      </c>
      <c r="E3169" s="80">
        <v>47208</v>
      </c>
      <c r="H3169">
        <f>Profiling!$Q$485</f>
        <v>0</v>
      </c>
      <c r="J3169">
        <v>0</v>
      </c>
      <c r="K3169" t="s">
        <v>1858</v>
      </c>
    </row>
    <row r="3170" spans="1:11" x14ac:dyDescent="0.2">
      <c r="A3170" t="s">
        <v>1947</v>
      </c>
      <c r="B3170" t="s">
        <v>1089</v>
      </c>
      <c r="D3170">
        <v>0</v>
      </c>
      <c r="E3170" s="80">
        <v>47573</v>
      </c>
      <c r="H3170">
        <f>Profiling!$R$485</f>
        <v>0</v>
      </c>
      <c r="J3170">
        <v>0</v>
      </c>
      <c r="K3170" t="s">
        <v>1858</v>
      </c>
    </row>
    <row r="3171" spans="1:11" x14ac:dyDescent="0.2">
      <c r="A3171" t="s">
        <v>1947</v>
      </c>
      <c r="B3171" t="s">
        <v>1089</v>
      </c>
      <c r="D3171">
        <v>0</v>
      </c>
      <c r="E3171" s="80">
        <v>47938</v>
      </c>
      <c r="H3171">
        <f>Profiling!$S$485</f>
        <v>0</v>
      </c>
      <c r="J3171">
        <v>0</v>
      </c>
      <c r="K3171" t="s">
        <v>1858</v>
      </c>
    </row>
    <row r="3172" spans="1:11" x14ac:dyDescent="0.2">
      <c r="A3172" t="s">
        <v>1947</v>
      </c>
      <c r="B3172" t="s">
        <v>1089</v>
      </c>
      <c r="D3172">
        <v>0</v>
      </c>
      <c r="E3172" s="80">
        <v>48304</v>
      </c>
      <c r="H3172">
        <f>Profiling!$T$485</f>
        <v>0</v>
      </c>
      <c r="J3172">
        <v>0</v>
      </c>
      <c r="K3172" t="s">
        <v>1858</v>
      </c>
    </row>
    <row r="3173" spans="1:11" x14ac:dyDescent="0.2">
      <c r="A3173" t="s">
        <v>1947</v>
      </c>
      <c r="B3173" t="s">
        <v>1089</v>
      </c>
      <c r="D3173">
        <v>0</v>
      </c>
      <c r="E3173" s="80">
        <v>48669</v>
      </c>
      <c r="H3173">
        <f>Profiling!$U$485</f>
        <v>0</v>
      </c>
      <c r="J3173">
        <v>0</v>
      </c>
      <c r="K3173" t="s">
        <v>1858</v>
      </c>
    </row>
    <row r="3174" spans="1:11" x14ac:dyDescent="0.2">
      <c r="A3174" t="s">
        <v>1947</v>
      </c>
      <c r="B3174" t="s">
        <v>1089</v>
      </c>
      <c r="D3174">
        <v>0</v>
      </c>
      <c r="E3174" s="80">
        <v>49034</v>
      </c>
      <c r="H3174">
        <f>Profiling!$V$485</f>
        <v>0</v>
      </c>
      <c r="J3174">
        <v>0</v>
      </c>
      <c r="K3174" t="s">
        <v>1858</v>
      </c>
    </row>
    <row r="3175" spans="1:11" x14ac:dyDescent="0.2">
      <c r="A3175" t="s">
        <v>1947</v>
      </c>
      <c r="B3175" t="s">
        <v>1089</v>
      </c>
      <c r="D3175">
        <v>0</v>
      </c>
      <c r="E3175" s="80">
        <v>49399</v>
      </c>
      <c r="H3175">
        <f>Profiling!$W$485</f>
        <v>0</v>
      </c>
      <c r="J3175">
        <v>0</v>
      </c>
      <c r="K3175" t="s">
        <v>1858</v>
      </c>
    </row>
    <row r="3176" spans="1:11" x14ac:dyDescent="0.2">
      <c r="A3176" t="s">
        <v>1947</v>
      </c>
      <c r="B3176" t="s">
        <v>1152</v>
      </c>
      <c r="D3176">
        <v>0</v>
      </c>
      <c r="E3176" s="80">
        <v>44651</v>
      </c>
      <c r="H3176">
        <f>Profiling!$J$486</f>
        <v>0</v>
      </c>
      <c r="J3176">
        <v>0</v>
      </c>
      <c r="K3176" t="s">
        <v>1858</v>
      </c>
    </row>
    <row r="3177" spans="1:11" x14ac:dyDescent="0.2">
      <c r="A3177" t="s">
        <v>1947</v>
      </c>
      <c r="B3177" t="s">
        <v>1152</v>
      </c>
      <c r="D3177">
        <v>0</v>
      </c>
      <c r="E3177" s="80">
        <v>45016</v>
      </c>
      <c r="H3177">
        <f>Profiling!$K$486</f>
        <v>0</v>
      </c>
      <c r="J3177">
        <v>0</v>
      </c>
      <c r="K3177" t="s">
        <v>1858</v>
      </c>
    </row>
    <row r="3178" spans="1:11" x14ac:dyDescent="0.2">
      <c r="A3178" t="s">
        <v>1947</v>
      </c>
      <c r="B3178" t="s">
        <v>1152</v>
      </c>
      <c r="D3178">
        <v>0</v>
      </c>
      <c r="E3178" s="80">
        <v>45382</v>
      </c>
      <c r="H3178">
        <f>Profiling!$L$486</f>
        <v>0</v>
      </c>
      <c r="J3178">
        <v>0</v>
      </c>
      <c r="K3178" t="s">
        <v>1858</v>
      </c>
    </row>
    <row r="3179" spans="1:11" x14ac:dyDescent="0.2">
      <c r="A3179" t="s">
        <v>1947</v>
      </c>
      <c r="B3179" t="s">
        <v>1152</v>
      </c>
      <c r="D3179">
        <v>0</v>
      </c>
      <c r="E3179" s="80">
        <v>45747</v>
      </c>
      <c r="H3179">
        <f>Profiling!$M$486</f>
        <v>0</v>
      </c>
      <c r="J3179">
        <v>0</v>
      </c>
      <c r="K3179" t="s">
        <v>1858</v>
      </c>
    </row>
    <row r="3180" spans="1:11" x14ac:dyDescent="0.2">
      <c r="A3180" t="s">
        <v>1947</v>
      </c>
      <c r="B3180" t="s">
        <v>1152</v>
      </c>
      <c r="D3180">
        <v>0</v>
      </c>
      <c r="E3180" s="80">
        <v>46112</v>
      </c>
      <c r="H3180">
        <f>Profiling!$N$486</f>
        <v>0</v>
      </c>
      <c r="J3180">
        <v>0</v>
      </c>
      <c r="K3180" t="s">
        <v>1858</v>
      </c>
    </row>
    <row r="3181" spans="1:11" x14ac:dyDescent="0.2">
      <c r="A3181" t="s">
        <v>1947</v>
      </c>
      <c r="B3181" t="s">
        <v>1152</v>
      </c>
      <c r="D3181">
        <v>0</v>
      </c>
      <c r="E3181" s="80">
        <v>46477</v>
      </c>
      <c r="H3181">
        <f>Profiling!$O$486</f>
        <v>0</v>
      </c>
      <c r="J3181">
        <v>0</v>
      </c>
      <c r="K3181" t="s">
        <v>1858</v>
      </c>
    </row>
    <row r="3182" spans="1:11" x14ac:dyDescent="0.2">
      <c r="A3182" t="s">
        <v>1947</v>
      </c>
      <c r="B3182" t="s">
        <v>1152</v>
      </c>
      <c r="D3182">
        <v>0</v>
      </c>
      <c r="E3182" s="80">
        <v>46843</v>
      </c>
      <c r="H3182">
        <f>Profiling!$P$486</f>
        <v>0</v>
      </c>
      <c r="J3182">
        <v>0</v>
      </c>
      <c r="K3182" t="s">
        <v>1858</v>
      </c>
    </row>
    <row r="3183" spans="1:11" x14ac:dyDescent="0.2">
      <c r="A3183" t="s">
        <v>1947</v>
      </c>
      <c r="B3183" t="s">
        <v>1152</v>
      </c>
      <c r="D3183">
        <v>0</v>
      </c>
      <c r="E3183" s="80">
        <v>47208</v>
      </c>
      <c r="H3183">
        <f>Profiling!$Q$486</f>
        <v>0</v>
      </c>
      <c r="J3183">
        <v>0</v>
      </c>
      <c r="K3183" t="s">
        <v>1858</v>
      </c>
    </row>
    <row r="3184" spans="1:11" x14ac:dyDescent="0.2">
      <c r="A3184" t="s">
        <v>1947</v>
      </c>
      <c r="B3184" t="s">
        <v>1152</v>
      </c>
      <c r="D3184">
        <v>0</v>
      </c>
      <c r="E3184" s="80">
        <v>47573</v>
      </c>
      <c r="H3184">
        <f>Profiling!$R$486</f>
        <v>0</v>
      </c>
      <c r="J3184">
        <v>0</v>
      </c>
      <c r="K3184" t="s">
        <v>1858</v>
      </c>
    </row>
    <row r="3185" spans="1:11" x14ac:dyDescent="0.2">
      <c r="A3185" t="s">
        <v>1947</v>
      </c>
      <c r="B3185" t="s">
        <v>1152</v>
      </c>
      <c r="D3185">
        <v>0</v>
      </c>
      <c r="E3185" s="80">
        <v>47938</v>
      </c>
      <c r="H3185">
        <f>Profiling!$S$486</f>
        <v>0</v>
      </c>
      <c r="J3185">
        <v>0</v>
      </c>
      <c r="K3185" t="s">
        <v>1858</v>
      </c>
    </row>
    <row r="3186" spans="1:11" x14ac:dyDescent="0.2">
      <c r="A3186" t="s">
        <v>1947</v>
      </c>
      <c r="B3186" t="s">
        <v>1152</v>
      </c>
      <c r="D3186">
        <v>0</v>
      </c>
      <c r="E3186" s="80">
        <v>48304</v>
      </c>
      <c r="H3186">
        <f>Profiling!$T$486</f>
        <v>0</v>
      </c>
      <c r="J3186">
        <v>0</v>
      </c>
      <c r="K3186" t="s">
        <v>1858</v>
      </c>
    </row>
    <row r="3187" spans="1:11" x14ac:dyDescent="0.2">
      <c r="A3187" t="s">
        <v>1947</v>
      </c>
      <c r="B3187" t="s">
        <v>1152</v>
      </c>
      <c r="D3187">
        <v>0</v>
      </c>
      <c r="E3187" s="80">
        <v>48669</v>
      </c>
      <c r="H3187">
        <f>Profiling!$U$486</f>
        <v>0</v>
      </c>
      <c r="J3187">
        <v>0</v>
      </c>
      <c r="K3187" t="s">
        <v>1858</v>
      </c>
    </row>
    <row r="3188" spans="1:11" x14ac:dyDescent="0.2">
      <c r="A3188" t="s">
        <v>1947</v>
      </c>
      <c r="B3188" t="s">
        <v>1152</v>
      </c>
      <c r="D3188">
        <v>0</v>
      </c>
      <c r="E3188" s="80">
        <v>49034</v>
      </c>
      <c r="H3188">
        <f>Profiling!$V$486</f>
        <v>0</v>
      </c>
      <c r="J3188">
        <v>0</v>
      </c>
      <c r="K3188" t="s">
        <v>1858</v>
      </c>
    </row>
    <row r="3189" spans="1:11" x14ac:dyDescent="0.2">
      <c r="A3189" t="s">
        <v>1947</v>
      </c>
      <c r="B3189" t="s">
        <v>1152</v>
      </c>
      <c r="D3189">
        <v>0</v>
      </c>
      <c r="E3189" s="80">
        <v>49399</v>
      </c>
      <c r="H3189">
        <f>Profiling!$W$486</f>
        <v>0</v>
      </c>
      <c r="J3189">
        <v>0</v>
      </c>
      <c r="K3189" t="s">
        <v>1858</v>
      </c>
    </row>
    <row r="3190" spans="1:11" x14ac:dyDescent="0.2">
      <c r="A3190" t="s">
        <v>1947</v>
      </c>
      <c r="B3190" t="s">
        <v>2124</v>
      </c>
      <c r="D3190">
        <v>0</v>
      </c>
      <c r="E3190" s="80">
        <v>44651</v>
      </c>
      <c r="H3190">
        <f>Profiling!$J$487</f>
        <v>0</v>
      </c>
      <c r="J3190">
        <v>0</v>
      </c>
      <c r="K3190" t="s">
        <v>1858</v>
      </c>
    </row>
    <row r="3191" spans="1:11" x14ac:dyDescent="0.2">
      <c r="A3191" t="s">
        <v>1947</v>
      </c>
      <c r="B3191" t="s">
        <v>2124</v>
      </c>
      <c r="D3191">
        <v>0</v>
      </c>
      <c r="E3191" s="80">
        <v>45016</v>
      </c>
      <c r="H3191">
        <f>Profiling!$K$487</f>
        <v>0</v>
      </c>
      <c r="J3191">
        <v>0</v>
      </c>
      <c r="K3191" t="s">
        <v>1858</v>
      </c>
    </row>
    <row r="3192" spans="1:11" x14ac:dyDescent="0.2">
      <c r="A3192" t="s">
        <v>1947</v>
      </c>
      <c r="B3192" t="s">
        <v>2124</v>
      </c>
      <c r="D3192">
        <v>0</v>
      </c>
      <c r="E3192" s="80">
        <v>45382</v>
      </c>
      <c r="H3192">
        <f>Profiling!$L$487</f>
        <v>0</v>
      </c>
      <c r="J3192">
        <v>0</v>
      </c>
      <c r="K3192" t="s">
        <v>1858</v>
      </c>
    </row>
    <row r="3193" spans="1:11" x14ac:dyDescent="0.2">
      <c r="A3193" t="s">
        <v>1947</v>
      </c>
      <c r="B3193" t="s">
        <v>2124</v>
      </c>
      <c r="D3193">
        <v>0</v>
      </c>
      <c r="E3193" s="80">
        <v>45747</v>
      </c>
      <c r="H3193">
        <f>Profiling!$M$487</f>
        <v>0</v>
      </c>
      <c r="J3193">
        <v>0</v>
      </c>
      <c r="K3193" t="s">
        <v>1858</v>
      </c>
    </row>
    <row r="3194" spans="1:11" x14ac:dyDescent="0.2">
      <c r="A3194" t="s">
        <v>1947</v>
      </c>
      <c r="B3194" t="s">
        <v>2124</v>
      </c>
      <c r="D3194">
        <v>0</v>
      </c>
      <c r="E3194" s="80">
        <v>46112</v>
      </c>
      <c r="H3194">
        <f>Profiling!$N$487</f>
        <v>0</v>
      </c>
      <c r="J3194">
        <v>0</v>
      </c>
      <c r="K3194" t="s">
        <v>1858</v>
      </c>
    </row>
    <row r="3195" spans="1:11" x14ac:dyDescent="0.2">
      <c r="A3195" t="s">
        <v>1947</v>
      </c>
      <c r="B3195" t="s">
        <v>2124</v>
      </c>
      <c r="D3195">
        <v>0</v>
      </c>
      <c r="E3195" s="80">
        <v>46477</v>
      </c>
      <c r="H3195">
        <f>Profiling!$O$487</f>
        <v>0</v>
      </c>
      <c r="J3195">
        <v>0</v>
      </c>
      <c r="K3195" t="s">
        <v>1858</v>
      </c>
    </row>
    <row r="3196" spans="1:11" x14ac:dyDescent="0.2">
      <c r="A3196" t="s">
        <v>1947</v>
      </c>
      <c r="B3196" t="s">
        <v>2124</v>
      </c>
      <c r="D3196">
        <v>0</v>
      </c>
      <c r="E3196" s="80">
        <v>46843</v>
      </c>
      <c r="H3196">
        <f>Profiling!$P$487</f>
        <v>0</v>
      </c>
      <c r="J3196">
        <v>0</v>
      </c>
      <c r="K3196" t="s">
        <v>1858</v>
      </c>
    </row>
    <row r="3197" spans="1:11" x14ac:dyDescent="0.2">
      <c r="A3197" t="s">
        <v>1947</v>
      </c>
      <c r="B3197" t="s">
        <v>2124</v>
      </c>
      <c r="D3197">
        <v>0</v>
      </c>
      <c r="E3197" s="80">
        <v>47208</v>
      </c>
      <c r="H3197">
        <f>Profiling!$Q$487</f>
        <v>0</v>
      </c>
      <c r="J3197">
        <v>0</v>
      </c>
      <c r="K3197" t="s">
        <v>1858</v>
      </c>
    </row>
    <row r="3198" spans="1:11" x14ac:dyDescent="0.2">
      <c r="A3198" t="s">
        <v>1947</v>
      </c>
      <c r="B3198" t="s">
        <v>2124</v>
      </c>
      <c r="D3198">
        <v>0</v>
      </c>
      <c r="E3198" s="80">
        <v>47573</v>
      </c>
      <c r="H3198">
        <f>Profiling!$R$487</f>
        <v>0</v>
      </c>
      <c r="J3198">
        <v>0</v>
      </c>
      <c r="K3198" t="s">
        <v>1858</v>
      </c>
    </row>
    <row r="3199" spans="1:11" x14ac:dyDescent="0.2">
      <c r="A3199" t="s">
        <v>1947</v>
      </c>
      <c r="B3199" t="s">
        <v>2124</v>
      </c>
      <c r="D3199">
        <v>0</v>
      </c>
      <c r="E3199" s="80">
        <v>47938</v>
      </c>
      <c r="H3199">
        <f>Profiling!$S$487</f>
        <v>0</v>
      </c>
      <c r="J3199">
        <v>0</v>
      </c>
      <c r="K3199" t="s">
        <v>1858</v>
      </c>
    </row>
    <row r="3200" spans="1:11" x14ac:dyDescent="0.2">
      <c r="A3200" t="s">
        <v>1947</v>
      </c>
      <c r="B3200" t="s">
        <v>2124</v>
      </c>
      <c r="D3200">
        <v>0</v>
      </c>
      <c r="E3200" s="80">
        <v>48304</v>
      </c>
      <c r="H3200">
        <f>Profiling!$T$487</f>
        <v>0</v>
      </c>
      <c r="J3200">
        <v>0</v>
      </c>
      <c r="K3200" t="s">
        <v>1858</v>
      </c>
    </row>
    <row r="3201" spans="1:11" x14ac:dyDescent="0.2">
      <c r="A3201" t="s">
        <v>1947</v>
      </c>
      <c r="B3201" t="s">
        <v>2124</v>
      </c>
      <c r="D3201">
        <v>0</v>
      </c>
      <c r="E3201" s="80">
        <v>48669</v>
      </c>
      <c r="H3201">
        <f>Profiling!$U$487</f>
        <v>0</v>
      </c>
      <c r="J3201">
        <v>0</v>
      </c>
      <c r="K3201" t="s">
        <v>1858</v>
      </c>
    </row>
    <row r="3202" spans="1:11" x14ac:dyDescent="0.2">
      <c r="A3202" t="s">
        <v>1947</v>
      </c>
      <c r="B3202" t="s">
        <v>2124</v>
      </c>
      <c r="D3202">
        <v>0</v>
      </c>
      <c r="E3202" s="80">
        <v>49034</v>
      </c>
      <c r="H3202">
        <f>Profiling!$V$487</f>
        <v>0</v>
      </c>
      <c r="J3202">
        <v>0</v>
      </c>
      <c r="K3202" t="s">
        <v>1858</v>
      </c>
    </row>
    <row r="3203" spans="1:11" x14ac:dyDescent="0.2">
      <c r="A3203" t="s">
        <v>1947</v>
      </c>
      <c r="B3203" t="s">
        <v>2124</v>
      </c>
      <c r="D3203">
        <v>0</v>
      </c>
      <c r="E3203" s="80">
        <v>49399</v>
      </c>
      <c r="H3203">
        <f>Profiling!$W$487</f>
        <v>0</v>
      </c>
      <c r="J3203">
        <v>0</v>
      </c>
      <c r="K3203" t="s">
        <v>1858</v>
      </c>
    </row>
    <row r="3204" spans="1:11" x14ac:dyDescent="0.2">
      <c r="A3204" t="s">
        <v>1947</v>
      </c>
      <c r="B3204" t="s">
        <v>364</v>
      </c>
      <c r="D3204">
        <v>0</v>
      </c>
      <c r="E3204" s="80">
        <v>44651</v>
      </c>
      <c r="H3204">
        <f>Profiling!$J$488</f>
        <v>0</v>
      </c>
      <c r="J3204">
        <v>0</v>
      </c>
      <c r="K3204" t="s">
        <v>1858</v>
      </c>
    </row>
    <row r="3205" spans="1:11" x14ac:dyDescent="0.2">
      <c r="A3205" t="s">
        <v>1947</v>
      </c>
      <c r="B3205" t="s">
        <v>364</v>
      </c>
      <c r="D3205">
        <v>0</v>
      </c>
      <c r="E3205" s="80">
        <v>45016</v>
      </c>
      <c r="H3205">
        <f>Profiling!$K$488</f>
        <v>0</v>
      </c>
      <c r="J3205">
        <v>0</v>
      </c>
      <c r="K3205" t="s">
        <v>1858</v>
      </c>
    </row>
    <row r="3206" spans="1:11" x14ac:dyDescent="0.2">
      <c r="A3206" t="s">
        <v>1947</v>
      </c>
      <c r="B3206" t="s">
        <v>364</v>
      </c>
      <c r="D3206">
        <v>0</v>
      </c>
      <c r="E3206" s="80">
        <v>45382</v>
      </c>
      <c r="H3206">
        <f>Profiling!$L$488</f>
        <v>0</v>
      </c>
      <c r="J3206">
        <v>0</v>
      </c>
      <c r="K3206" t="s">
        <v>1858</v>
      </c>
    </row>
    <row r="3207" spans="1:11" x14ac:dyDescent="0.2">
      <c r="A3207" t="s">
        <v>1947</v>
      </c>
      <c r="B3207" t="s">
        <v>364</v>
      </c>
      <c r="D3207">
        <v>0</v>
      </c>
      <c r="E3207" s="80">
        <v>45747</v>
      </c>
      <c r="H3207">
        <f>Profiling!$M$488</f>
        <v>0</v>
      </c>
      <c r="J3207">
        <v>0</v>
      </c>
      <c r="K3207" t="s">
        <v>1858</v>
      </c>
    </row>
    <row r="3208" spans="1:11" x14ac:dyDescent="0.2">
      <c r="A3208" t="s">
        <v>1947</v>
      </c>
      <c r="B3208" t="s">
        <v>364</v>
      </c>
      <c r="D3208">
        <v>0</v>
      </c>
      <c r="E3208" s="80">
        <v>46112</v>
      </c>
      <c r="H3208">
        <f>Profiling!$N$488</f>
        <v>0</v>
      </c>
      <c r="J3208">
        <v>0</v>
      </c>
      <c r="K3208" t="s">
        <v>1858</v>
      </c>
    </row>
    <row r="3209" spans="1:11" x14ac:dyDescent="0.2">
      <c r="A3209" t="s">
        <v>1947</v>
      </c>
      <c r="B3209" t="s">
        <v>364</v>
      </c>
      <c r="D3209">
        <v>0</v>
      </c>
      <c r="E3209" s="80">
        <v>46477</v>
      </c>
      <c r="H3209">
        <f>Profiling!$O$488</f>
        <v>0</v>
      </c>
      <c r="J3209">
        <v>0</v>
      </c>
      <c r="K3209" t="s">
        <v>1858</v>
      </c>
    </row>
    <row r="3210" spans="1:11" x14ac:dyDescent="0.2">
      <c r="A3210" t="s">
        <v>1947</v>
      </c>
      <c r="B3210" t="s">
        <v>364</v>
      </c>
      <c r="D3210">
        <v>0</v>
      </c>
      <c r="E3210" s="80">
        <v>46843</v>
      </c>
      <c r="H3210">
        <f>Profiling!$P$488</f>
        <v>0</v>
      </c>
      <c r="J3210">
        <v>0</v>
      </c>
      <c r="K3210" t="s">
        <v>1858</v>
      </c>
    </row>
    <row r="3211" spans="1:11" x14ac:dyDescent="0.2">
      <c r="A3211" t="s">
        <v>1947</v>
      </c>
      <c r="B3211" t="s">
        <v>364</v>
      </c>
      <c r="D3211">
        <v>0</v>
      </c>
      <c r="E3211" s="80">
        <v>47208</v>
      </c>
      <c r="H3211">
        <f>Profiling!$Q$488</f>
        <v>0</v>
      </c>
      <c r="J3211">
        <v>0</v>
      </c>
      <c r="K3211" t="s">
        <v>1858</v>
      </c>
    </row>
    <row r="3212" spans="1:11" x14ac:dyDescent="0.2">
      <c r="A3212" t="s">
        <v>1947</v>
      </c>
      <c r="B3212" t="s">
        <v>364</v>
      </c>
      <c r="D3212">
        <v>0</v>
      </c>
      <c r="E3212" s="80">
        <v>47573</v>
      </c>
      <c r="H3212">
        <f>Profiling!$R$488</f>
        <v>0</v>
      </c>
      <c r="J3212">
        <v>0</v>
      </c>
      <c r="K3212" t="s">
        <v>1858</v>
      </c>
    </row>
    <row r="3213" spans="1:11" x14ac:dyDescent="0.2">
      <c r="A3213" t="s">
        <v>1947</v>
      </c>
      <c r="B3213" t="s">
        <v>364</v>
      </c>
      <c r="D3213">
        <v>0</v>
      </c>
      <c r="E3213" s="80">
        <v>47938</v>
      </c>
      <c r="H3213">
        <f>Profiling!$S$488</f>
        <v>0</v>
      </c>
      <c r="J3213">
        <v>0</v>
      </c>
      <c r="K3213" t="s">
        <v>1858</v>
      </c>
    </row>
    <row r="3214" spans="1:11" x14ac:dyDescent="0.2">
      <c r="A3214" t="s">
        <v>1947</v>
      </c>
      <c r="B3214" t="s">
        <v>364</v>
      </c>
      <c r="D3214">
        <v>0</v>
      </c>
      <c r="E3214" s="80">
        <v>48304</v>
      </c>
      <c r="H3214">
        <f>Profiling!$T$488</f>
        <v>0</v>
      </c>
      <c r="J3214">
        <v>0</v>
      </c>
      <c r="K3214" t="s">
        <v>1858</v>
      </c>
    </row>
    <row r="3215" spans="1:11" x14ac:dyDescent="0.2">
      <c r="A3215" t="s">
        <v>1947</v>
      </c>
      <c r="B3215" t="s">
        <v>364</v>
      </c>
      <c r="D3215">
        <v>0</v>
      </c>
      <c r="E3215" s="80">
        <v>48669</v>
      </c>
      <c r="H3215">
        <f>Profiling!$U$488</f>
        <v>0</v>
      </c>
      <c r="J3215">
        <v>0</v>
      </c>
      <c r="K3215" t="s">
        <v>1858</v>
      </c>
    </row>
    <row r="3216" spans="1:11" x14ac:dyDescent="0.2">
      <c r="A3216" t="s">
        <v>1947</v>
      </c>
      <c r="B3216" t="s">
        <v>364</v>
      </c>
      <c r="D3216">
        <v>0</v>
      </c>
      <c r="E3216" s="80">
        <v>49034</v>
      </c>
      <c r="H3216">
        <f>Profiling!$V$488</f>
        <v>0</v>
      </c>
      <c r="J3216">
        <v>0</v>
      </c>
      <c r="K3216" t="s">
        <v>1858</v>
      </c>
    </row>
    <row r="3217" spans="1:11" x14ac:dyDescent="0.2">
      <c r="A3217" t="s">
        <v>1947</v>
      </c>
      <c r="B3217" t="s">
        <v>364</v>
      </c>
      <c r="D3217">
        <v>0</v>
      </c>
      <c r="E3217" s="80">
        <v>49399</v>
      </c>
      <c r="H3217">
        <f>Profiling!$W$488</f>
        <v>0</v>
      </c>
      <c r="J3217">
        <v>0</v>
      </c>
      <c r="K3217" t="s">
        <v>1858</v>
      </c>
    </row>
    <row r="3218" spans="1:11" x14ac:dyDescent="0.2">
      <c r="A3218" t="s">
        <v>1947</v>
      </c>
      <c r="B3218" t="s">
        <v>365</v>
      </c>
      <c r="D3218">
        <v>0</v>
      </c>
      <c r="E3218" s="80">
        <v>44651</v>
      </c>
      <c r="H3218">
        <f>Profiling!$J$489</f>
        <v>0</v>
      </c>
      <c r="J3218">
        <v>0</v>
      </c>
      <c r="K3218" t="s">
        <v>1858</v>
      </c>
    </row>
    <row r="3219" spans="1:11" x14ac:dyDescent="0.2">
      <c r="A3219" t="s">
        <v>1947</v>
      </c>
      <c r="B3219" t="s">
        <v>365</v>
      </c>
      <c r="D3219">
        <v>0</v>
      </c>
      <c r="E3219" s="80">
        <v>45016</v>
      </c>
      <c r="H3219">
        <f>Profiling!$K$489</f>
        <v>0</v>
      </c>
      <c r="J3219">
        <v>0</v>
      </c>
      <c r="K3219" t="s">
        <v>1858</v>
      </c>
    </row>
    <row r="3220" spans="1:11" x14ac:dyDescent="0.2">
      <c r="A3220" t="s">
        <v>1947</v>
      </c>
      <c r="B3220" t="s">
        <v>365</v>
      </c>
      <c r="D3220">
        <v>0</v>
      </c>
      <c r="E3220" s="80">
        <v>45382</v>
      </c>
      <c r="H3220">
        <f>Profiling!$L$489</f>
        <v>0</v>
      </c>
      <c r="J3220">
        <v>0</v>
      </c>
      <c r="K3220" t="s">
        <v>1858</v>
      </c>
    </row>
    <row r="3221" spans="1:11" x14ac:dyDescent="0.2">
      <c r="A3221" t="s">
        <v>1947</v>
      </c>
      <c r="B3221" t="s">
        <v>365</v>
      </c>
      <c r="D3221">
        <v>0</v>
      </c>
      <c r="E3221" s="80">
        <v>45747</v>
      </c>
      <c r="H3221">
        <f>Profiling!$M$489</f>
        <v>0</v>
      </c>
      <c r="J3221">
        <v>0</v>
      </c>
      <c r="K3221" t="s">
        <v>1858</v>
      </c>
    </row>
    <row r="3222" spans="1:11" x14ac:dyDescent="0.2">
      <c r="A3222" t="s">
        <v>1947</v>
      </c>
      <c r="B3222" t="s">
        <v>365</v>
      </c>
      <c r="D3222">
        <v>0</v>
      </c>
      <c r="E3222" s="80">
        <v>46112</v>
      </c>
      <c r="H3222">
        <f>Profiling!$N$489</f>
        <v>0</v>
      </c>
      <c r="J3222">
        <v>0</v>
      </c>
      <c r="K3222" t="s">
        <v>1858</v>
      </c>
    </row>
    <row r="3223" spans="1:11" x14ac:dyDescent="0.2">
      <c r="A3223" t="s">
        <v>1947</v>
      </c>
      <c r="B3223" t="s">
        <v>365</v>
      </c>
      <c r="D3223">
        <v>0</v>
      </c>
      <c r="E3223" s="80">
        <v>46477</v>
      </c>
      <c r="H3223">
        <f>Profiling!$O$489</f>
        <v>0</v>
      </c>
      <c r="J3223">
        <v>0</v>
      </c>
      <c r="K3223" t="s">
        <v>1858</v>
      </c>
    </row>
    <row r="3224" spans="1:11" x14ac:dyDescent="0.2">
      <c r="A3224" t="s">
        <v>1947</v>
      </c>
      <c r="B3224" t="s">
        <v>365</v>
      </c>
      <c r="D3224">
        <v>0</v>
      </c>
      <c r="E3224" s="80">
        <v>46843</v>
      </c>
      <c r="H3224">
        <f>Profiling!$P$489</f>
        <v>0</v>
      </c>
      <c r="J3224">
        <v>0</v>
      </c>
      <c r="K3224" t="s">
        <v>1858</v>
      </c>
    </row>
    <row r="3225" spans="1:11" x14ac:dyDescent="0.2">
      <c r="A3225" t="s">
        <v>1947</v>
      </c>
      <c r="B3225" t="s">
        <v>365</v>
      </c>
      <c r="D3225">
        <v>0</v>
      </c>
      <c r="E3225" s="80">
        <v>47208</v>
      </c>
      <c r="H3225">
        <f>Profiling!$Q$489</f>
        <v>0</v>
      </c>
      <c r="J3225">
        <v>0</v>
      </c>
      <c r="K3225" t="s">
        <v>1858</v>
      </c>
    </row>
    <row r="3226" spans="1:11" x14ac:dyDescent="0.2">
      <c r="A3226" t="s">
        <v>1947</v>
      </c>
      <c r="B3226" t="s">
        <v>365</v>
      </c>
      <c r="D3226">
        <v>0</v>
      </c>
      <c r="E3226" s="80">
        <v>47573</v>
      </c>
      <c r="H3226">
        <f>Profiling!$R$489</f>
        <v>0</v>
      </c>
      <c r="J3226">
        <v>0</v>
      </c>
      <c r="K3226" t="s">
        <v>1858</v>
      </c>
    </row>
    <row r="3227" spans="1:11" x14ac:dyDescent="0.2">
      <c r="A3227" t="s">
        <v>1947</v>
      </c>
      <c r="B3227" t="s">
        <v>365</v>
      </c>
      <c r="D3227">
        <v>0</v>
      </c>
      <c r="E3227" s="80">
        <v>47938</v>
      </c>
      <c r="H3227">
        <f>Profiling!$S$489</f>
        <v>0</v>
      </c>
      <c r="J3227">
        <v>0</v>
      </c>
      <c r="K3227" t="s">
        <v>1858</v>
      </c>
    </row>
    <row r="3228" spans="1:11" x14ac:dyDescent="0.2">
      <c r="A3228" t="s">
        <v>1947</v>
      </c>
      <c r="B3228" t="s">
        <v>365</v>
      </c>
      <c r="D3228">
        <v>0</v>
      </c>
      <c r="E3228" s="80">
        <v>48304</v>
      </c>
      <c r="H3228">
        <f>Profiling!$T$489</f>
        <v>0</v>
      </c>
      <c r="J3228">
        <v>0</v>
      </c>
      <c r="K3228" t="s">
        <v>1858</v>
      </c>
    </row>
    <row r="3229" spans="1:11" x14ac:dyDescent="0.2">
      <c r="A3229" t="s">
        <v>1947</v>
      </c>
      <c r="B3229" t="s">
        <v>365</v>
      </c>
      <c r="D3229">
        <v>0</v>
      </c>
      <c r="E3229" s="80">
        <v>48669</v>
      </c>
      <c r="H3229">
        <f>Profiling!$U$489</f>
        <v>0</v>
      </c>
      <c r="J3229">
        <v>0</v>
      </c>
      <c r="K3229" t="s">
        <v>1858</v>
      </c>
    </row>
    <row r="3230" spans="1:11" x14ac:dyDescent="0.2">
      <c r="A3230" t="s">
        <v>1947</v>
      </c>
      <c r="B3230" t="s">
        <v>365</v>
      </c>
      <c r="D3230">
        <v>0</v>
      </c>
      <c r="E3230" s="80">
        <v>49034</v>
      </c>
      <c r="H3230">
        <f>Profiling!$V$489</f>
        <v>0</v>
      </c>
      <c r="J3230">
        <v>0</v>
      </c>
      <c r="K3230" t="s">
        <v>1858</v>
      </c>
    </row>
    <row r="3231" spans="1:11" x14ac:dyDescent="0.2">
      <c r="A3231" t="s">
        <v>1947</v>
      </c>
      <c r="B3231" t="s">
        <v>365</v>
      </c>
      <c r="D3231">
        <v>0</v>
      </c>
      <c r="E3231" s="80">
        <v>49399</v>
      </c>
      <c r="H3231">
        <f>Profiling!$W$489</f>
        <v>0</v>
      </c>
      <c r="J3231">
        <v>0</v>
      </c>
      <c r="K3231" t="s">
        <v>1858</v>
      </c>
    </row>
    <row r="3232" spans="1:11" x14ac:dyDescent="0.2">
      <c r="A3232" t="s">
        <v>58</v>
      </c>
      <c r="D3232">
        <v>0</v>
      </c>
      <c r="E3232" s="80">
        <v>44651</v>
      </c>
      <c r="H3232">
        <f>Profiling!$J$496</f>
        <v>0</v>
      </c>
      <c r="J3232">
        <v>0</v>
      </c>
      <c r="K3232" t="s">
        <v>2039</v>
      </c>
    </row>
    <row r="3233" spans="1:11" x14ac:dyDescent="0.2">
      <c r="A3233" t="s">
        <v>58</v>
      </c>
      <c r="D3233">
        <v>0</v>
      </c>
      <c r="E3233" s="80">
        <v>45016</v>
      </c>
      <c r="H3233">
        <f>Profiling!$K$496</f>
        <v>0</v>
      </c>
      <c r="J3233">
        <v>0</v>
      </c>
      <c r="K3233" t="s">
        <v>2039</v>
      </c>
    </row>
    <row r="3234" spans="1:11" x14ac:dyDescent="0.2">
      <c r="A3234" t="s">
        <v>58</v>
      </c>
      <c r="D3234">
        <v>0</v>
      </c>
      <c r="E3234" s="80">
        <v>45382</v>
      </c>
      <c r="H3234">
        <f>Profiling!$L$496</f>
        <v>0</v>
      </c>
      <c r="J3234">
        <v>0</v>
      </c>
      <c r="K3234" t="s">
        <v>2039</v>
      </c>
    </row>
    <row r="3235" spans="1:11" x14ac:dyDescent="0.2">
      <c r="A3235" t="s">
        <v>58</v>
      </c>
      <c r="D3235">
        <v>0</v>
      </c>
      <c r="E3235" s="80">
        <v>45747</v>
      </c>
      <c r="H3235">
        <f>Profiling!$M$496</f>
        <v>0</v>
      </c>
      <c r="J3235">
        <v>0</v>
      </c>
      <c r="K3235" t="s">
        <v>2039</v>
      </c>
    </row>
    <row r="3236" spans="1:11" x14ac:dyDescent="0.2">
      <c r="A3236" t="s">
        <v>58</v>
      </c>
      <c r="D3236">
        <v>0</v>
      </c>
      <c r="E3236" s="80">
        <v>46112</v>
      </c>
      <c r="H3236">
        <f>Profiling!$N$496</f>
        <v>0</v>
      </c>
      <c r="J3236">
        <v>0</v>
      </c>
      <c r="K3236" t="s">
        <v>2039</v>
      </c>
    </row>
    <row r="3237" spans="1:11" x14ac:dyDescent="0.2">
      <c r="A3237" t="s">
        <v>58</v>
      </c>
      <c r="D3237">
        <v>0</v>
      </c>
      <c r="E3237" s="80">
        <v>46477</v>
      </c>
      <c r="H3237">
        <f>Profiling!$O$496</f>
        <v>0</v>
      </c>
      <c r="J3237">
        <v>0</v>
      </c>
      <c r="K3237" t="s">
        <v>2039</v>
      </c>
    </row>
    <row r="3238" spans="1:11" x14ac:dyDescent="0.2">
      <c r="A3238" t="s">
        <v>58</v>
      </c>
      <c r="D3238">
        <v>0</v>
      </c>
      <c r="E3238" s="80">
        <v>46843</v>
      </c>
      <c r="H3238">
        <f>Profiling!$P$496</f>
        <v>0</v>
      </c>
      <c r="J3238">
        <v>0</v>
      </c>
      <c r="K3238" t="s">
        <v>2039</v>
      </c>
    </row>
    <row r="3239" spans="1:11" x14ac:dyDescent="0.2">
      <c r="A3239" t="s">
        <v>58</v>
      </c>
      <c r="D3239">
        <v>0</v>
      </c>
      <c r="E3239" s="80">
        <v>47208</v>
      </c>
      <c r="H3239">
        <f>Profiling!$Q$496</f>
        <v>0</v>
      </c>
      <c r="J3239">
        <v>0</v>
      </c>
      <c r="K3239" t="s">
        <v>2039</v>
      </c>
    </row>
    <row r="3240" spans="1:11" x14ac:dyDescent="0.2">
      <c r="A3240" t="s">
        <v>58</v>
      </c>
      <c r="D3240">
        <v>0</v>
      </c>
      <c r="E3240" s="80">
        <v>47573</v>
      </c>
      <c r="H3240">
        <f>Profiling!$R$496</f>
        <v>0</v>
      </c>
      <c r="J3240">
        <v>0</v>
      </c>
      <c r="K3240" t="s">
        <v>2039</v>
      </c>
    </row>
    <row r="3241" spans="1:11" x14ac:dyDescent="0.2">
      <c r="A3241" t="s">
        <v>58</v>
      </c>
      <c r="D3241">
        <v>0</v>
      </c>
      <c r="E3241" s="80">
        <v>47938</v>
      </c>
      <c r="H3241">
        <f>Profiling!$S$496</f>
        <v>0</v>
      </c>
      <c r="J3241">
        <v>0</v>
      </c>
      <c r="K3241" t="s">
        <v>2039</v>
      </c>
    </row>
    <row r="3242" spans="1:11" x14ac:dyDescent="0.2">
      <c r="A3242" t="s">
        <v>58</v>
      </c>
      <c r="D3242">
        <v>0</v>
      </c>
      <c r="E3242" s="80">
        <v>48304</v>
      </c>
      <c r="H3242">
        <f>Profiling!$T$496</f>
        <v>0</v>
      </c>
      <c r="J3242">
        <v>0</v>
      </c>
      <c r="K3242" t="s">
        <v>2039</v>
      </c>
    </row>
    <row r="3243" spans="1:11" x14ac:dyDescent="0.2">
      <c r="A3243" t="s">
        <v>58</v>
      </c>
      <c r="D3243">
        <v>0</v>
      </c>
      <c r="E3243" s="80">
        <v>48669</v>
      </c>
      <c r="H3243">
        <f>Profiling!$U$496</f>
        <v>0</v>
      </c>
      <c r="J3243">
        <v>0</v>
      </c>
      <c r="K3243" t="s">
        <v>2039</v>
      </c>
    </row>
    <row r="3244" spans="1:11" x14ac:dyDescent="0.2">
      <c r="A3244" t="s">
        <v>58</v>
      </c>
      <c r="D3244">
        <v>0</v>
      </c>
      <c r="E3244" s="80">
        <v>49034</v>
      </c>
      <c r="H3244">
        <f>Profiling!$V$496</f>
        <v>0</v>
      </c>
      <c r="J3244">
        <v>0</v>
      </c>
      <c r="K3244" t="s">
        <v>2039</v>
      </c>
    </row>
    <row r="3245" spans="1:11" x14ac:dyDescent="0.2">
      <c r="A3245" t="s">
        <v>58</v>
      </c>
      <c r="D3245">
        <v>0</v>
      </c>
      <c r="E3245" s="80">
        <v>49399</v>
      </c>
      <c r="H3245">
        <f>Profiling!$W$496</f>
        <v>0</v>
      </c>
      <c r="J3245">
        <v>0</v>
      </c>
      <c r="K3245" t="s">
        <v>2039</v>
      </c>
    </row>
    <row r="3246" spans="1:11" x14ac:dyDescent="0.2">
      <c r="A3246" t="s">
        <v>2123</v>
      </c>
      <c r="D3246">
        <v>0</v>
      </c>
      <c r="E3246" s="80">
        <v>44651</v>
      </c>
      <c r="H3246">
        <f>Profiling!$J$503</f>
        <v>0</v>
      </c>
      <c r="J3246">
        <v>0</v>
      </c>
      <c r="K3246" t="s">
        <v>1674</v>
      </c>
    </row>
    <row r="3247" spans="1:11" x14ac:dyDescent="0.2">
      <c r="A3247" t="s">
        <v>2123</v>
      </c>
      <c r="D3247">
        <v>0</v>
      </c>
      <c r="E3247" s="80">
        <v>45016</v>
      </c>
      <c r="H3247">
        <f>Profiling!$K$503</f>
        <v>0</v>
      </c>
      <c r="J3247">
        <v>0</v>
      </c>
      <c r="K3247" t="s">
        <v>1674</v>
      </c>
    </row>
    <row r="3248" spans="1:11" x14ac:dyDescent="0.2">
      <c r="A3248" t="s">
        <v>2123</v>
      </c>
      <c r="D3248">
        <v>0</v>
      </c>
      <c r="E3248" s="80">
        <v>45382</v>
      </c>
      <c r="H3248">
        <f>Profiling!$L$503</f>
        <v>0</v>
      </c>
      <c r="J3248">
        <v>0</v>
      </c>
      <c r="K3248" t="s">
        <v>1674</v>
      </c>
    </row>
    <row r="3249" spans="1:11" x14ac:dyDescent="0.2">
      <c r="A3249" t="s">
        <v>2123</v>
      </c>
      <c r="D3249">
        <v>0</v>
      </c>
      <c r="E3249" s="80">
        <v>45747</v>
      </c>
      <c r="H3249">
        <f>Profiling!$M$503</f>
        <v>0</v>
      </c>
      <c r="J3249">
        <v>0</v>
      </c>
      <c r="K3249" t="s">
        <v>1674</v>
      </c>
    </row>
    <row r="3250" spans="1:11" x14ac:dyDescent="0.2">
      <c r="A3250" t="s">
        <v>2123</v>
      </c>
      <c r="D3250">
        <v>0</v>
      </c>
      <c r="E3250" s="80">
        <v>46112</v>
      </c>
      <c r="H3250">
        <f>Profiling!$N$503</f>
        <v>0</v>
      </c>
      <c r="J3250">
        <v>0</v>
      </c>
      <c r="K3250" t="s">
        <v>1674</v>
      </c>
    </row>
    <row r="3251" spans="1:11" x14ac:dyDescent="0.2">
      <c r="A3251" t="s">
        <v>2123</v>
      </c>
      <c r="D3251">
        <v>0</v>
      </c>
      <c r="E3251" s="80">
        <v>46477</v>
      </c>
      <c r="H3251">
        <f>Profiling!$O$503</f>
        <v>0</v>
      </c>
      <c r="J3251">
        <v>0</v>
      </c>
      <c r="K3251" t="s">
        <v>1674</v>
      </c>
    </row>
    <row r="3252" spans="1:11" x14ac:dyDescent="0.2">
      <c r="A3252" t="s">
        <v>2123</v>
      </c>
      <c r="D3252">
        <v>0</v>
      </c>
      <c r="E3252" s="80">
        <v>46843</v>
      </c>
      <c r="H3252">
        <f>Profiling!$P$503</f>
        <v>0</v>
      </c>
      <c r="J3252">
        <v>0</v>
      </c>
      <c r="K3252" t="s">
        <v>1674</v>
      </c>
    </row>
    <row r="3253" spans="1:11" x14ac:dyDescent="0.2">
      <c r="A3253" t="s">
        <v>2123</v>
      </c>
      <c r="D3253">
        <v>0</v>
      </c>
      <c r="E3253" s="80">
        <v>47208</v>
      </c>
      <c r="H3253">
        <f>Profiling!$Q$503</f>
        <v>0</v>
      </c>
      <c r="J3253">
        <v>0</v>
      </c>
      <c r="K3253" t="s">
        <v>1674</v>
      </c>
    </row>
    <row r="3254" spans="1:11" x14ac:dyDescent="0.2">
      <c r="A3254" t="s">
        <v>2123</v>
      </c>
      <c r="D3254">
        <v>0</v>
      </c>
      <c r="E3254" s="80">
        <v>47573</v>
      </c>
      <c r="H3254">
        <f>Profiling!$R$503</f>
        <v>0</v>
      </c>
      <c r="J3254">
        <v>0</v>
      </c>
      <c r="K3254" t="s">
        <v>1674</v>
      </c>
    </row>
    <row r="3255" spans="1:11" x14ac:dyDescent="0.2">
      <c r="A3255" t="s">
        <v>2123</v>
      </c>
      <c r="D3255">
        <v>0</v>
      </c>
      <c r="E3255" s="80">
        <v>47938</v>
      </c>
      <c r="H3255">
        <f>Profiling!$S$503</f>
        <v>0</v>
      </c>
      <c r="J3255">
        <v>0</v>
      </c>
      <c r="K3255" t="s">
        <v>1674</v>
      </c>
    </row>
    <row r="3256" spans="1:11" x14ac:dyDescent="0.2">
      <c r="A3256" t="s">
        <v>2123</v>
      </c>
      <c r="D3256">
        <v>0</v>
      </c>
      <c r="E3256" s="80">
        <v>48304</v>
      </c>
      <c r="H3256">
        <f>Profiling!$T$503</f>
        <v>0</v>
      </c>
      <c r="J3256">
        <v>0</v>
      </c>
      <c r="K3256" t="s">
        <v>1674</v>
      </c>
    </row>
    <row r="3257" spans="1:11" x14ac:dyDescent="0.2">
      <c r="A3257" t="s">
        <v>2123</v>
      </c>
      <c r="D3257">
        <v>0</v>
      </c>
      <c r="E3257" s="80">
        <v>48669</v>
      </c>
      <c r="H3257">
        <f>Profiling!$U$503</f>
        <v>0</v>
      </c>
      <c r="J3257">
        <v>0</v>
      </c>
      <c r="K3257" t="s">
        <v>1674</v>
      </c>
    </row>
    <row r="3258" spans="1:11" x14ac:dyDescent="0.2">
      <c r="A3258" t="s">
        <v>2123</v>
      </c>
      <c r="D3258">
        <v>0</v>
      </c>
      <c r="E3258" s="80">
        <v>49034</v>
      </c>
      <c r="H3258">
        <f>Profiling!$V$503</f>
        <v>0</v>
      </c>
      <c r="J3258">
        <v>0</v>
      </c>
      <c r="K3258" t="s">
        <v>1674</v>
      </c>
    </row>
    <row r="3259" spans="1:11" x14ac:dyDescent="0.2">
      <c r="A3259" t="s">
        <v>2123</v>
      </c>
      <c r="D3259">
        <v>0</v>
      </c>
      <c r="E3259" s="80">
        <v>49399</v>
      </c>
      <c r="H3259">
        <f>Profiling!$W$503</f>
        <v>0</v>
      </c>
      <c r="J3259">
        <v>0</v>
      </c>
      <c r="K3259" t="s">
        <v>1674</v>
      </c>
    </row>
    <row r="3260" spans="1:11" x14ac:dyDescent="0.2">
      <c r="A3260" t="s">
        <v>408</v>
      </c>
      <c r="B3260" t="s">
        <v>1096</v>
      </c>
      <c r="D3260">
        <v>0</v>
      </c>
      <c r="E3260" s="80">
        <v>44651</v>
      </c>
      <c r="H3260">
        <f>Profiling!$J$517</f>
        <v>0</v>
      </c>
      <c r="J3260">
        <v>0</v>
      </c>
      <c r="K3260" t="s">
        <v>158</v>
      </c>
    </row>
    <row r="3261" spans="1:11" x14ac:dyDescent="0.2">
      <c r="A3261" t="s">
        <v>408</v>
      </c>
      <c r="B3261" t="s">
        <v>1096</v>
      </c>
      <c r="D3261">
        <v>0</v>
      </c>
      <c r="E3261" s="80">
        <v>45016</v>
      </c>
      <c r="H3261">
        <f>Profiling!$K$517</f>
        <v>0</v>
      </c>
      <c r="J3261">
        <v>0</v>
      </c>
      <c r="K3261" t="s">
        <v>158</v>
      </c>
    </row>
    <row r="3262" spans="1:11" x14ac:dyDescent="0.2">
      <c r="A3262" t="s">
        <v>408</v>
      </c>
      <c r="B3262" t="s">
        <v>1096</v>
      </c>
      <c r="D3262">
        <v>0</v>
      </c>
      <c r="E3262" s="80">
        <v>45382</v>
      </c>
      <c r="H3262">
        <f>Profiling!$L$517</f>
        <v>0</v>
      </c>
      <c r="J3262">
        <v>0</v>
      </c>
      <c r="K3262" t="s">
        <v>158</v>
      </c>
    </row>
    <row r="3263" spans="1:11" x14ac:dyDescent="0.2">
      <c r="A3263" t="s">
        <v>408</v>
      </c>
      <c r="B3263" t="s">
        <v>1096</v>
      </c>
      <c r="D3263">
        <v>0</v>
      </c>
      <c r="E3263" s="80">
        <v>45747</v>
      </c>
      <c r="H3263">
        <f>Profiling!$M$517</f>
        <v>0</v>
      </c>
      <c r="J3263">
        <v>0</v>
      </c>
      <c r="K3263" t="s">
        <v>158</v>
      </c>
    </row>
    <row r="3264" spans="1:11" x14ac:dyDescent="0.2">
      <c r="A3264" t="s">
        <v>408</v>
      </c>
      <c r="B3264" t="s">
        <v>1096</v>
      </c>
      <c r="D3264">
        <v>0</v>
      </c>
      <c r="E3264" s="80">
        <v>46112</v>
      </c>
      <c r="H3264">
        <f>Profiling!$N$517</f>
        <v>0</v>
      </c>
      <c r="J3264">
        <v>0</v>
      </c>
      <c r="K3264" t="s">
        <v>158</v>
      </c>
    </row>
    <row r="3265" spans="1:11" x14ac:dyDescent="0.2">
      <c r="A3265" t="s">
        <v>408</v>
      </c>
      <c r="B3265" t="s">
        <v>1096</v>
      </c>
      <c r="D3265">
        <v>0</v>
      </c>
      <c r="E3265" s="80">
        <v>46477</v>
      </c>
      <c r="H3265">
        <f>Profiling!$O$517</f>
        <v>0</v>
      </c>
      <c r="J3265">
        <v>0</v>
      </c>
      <c r="K3265" t="s">
        <v>158</v>
      </c>
    </row>
    <row r="3266" spans="1:11" x14ac:dyDescent="0.2">
      <c r="A3266" t="s">
        <v>408</v>
      </c>
      <c r="B3266" t="s">
        <v>1096</v>
      </c>
      <c r="D3266">
        <v>0</v>
      </c>
      <c r="E3266" s="80">
        <v>46843</v>
      </c>
      <c r="H3266">
        <f>Profiling!$P$517</f>
        <v>0</v>
      </c>
      <c r="J3266">
        <v>0</v>
      </c>
      <c r="K3266" t="s">
        <v>158</v>
      </c>
    </row>
    <row r="3267" spans="1:11" x14ac:dyDescent="0.2">
      <c r="A3267" t="s">
        <v>408</v>
      </c>
      <c r="B3267" t="s">
        <v>1096</v>
      </c>
      <c r="D3267">
        <v>0</v>
      </c>
      <c r="E3267" s="80">
        <v>47208</v>
      </c>
      <c r="H3267">
        <f>Profiling!$Q$517</f>
        <v>0</v>
      </c>
      <c r="J3267">
        <v>0</v>
      </c>
      <c r="K3267" t="s">
        <v>158</v>
      </c>
    </row>
    <row r="3268" spans="1:11" x14ac:dyDescent="0.2">
      <c r="A3268" t="s">
        <v>408</v>
      </c>
      <c r="B3268" t="s">
        <v>1096</v>
      </c>
      <c r="D3268">
        <v>0</v>
      </c>
      <c r="E3268" s="80">
        <v>47573</v>
      </c>
      <c r="H3268">
        <f>Profiling!$R$517</f>
        <v>0</v>
      </c>
      <c r="J3268">
        <v>0</v>
      </c>
      <c r="K3268" t="s">
        <v>158</v>
      </c>
    </row>
    <row r="3269" spans="1:11" x14ac:dyDescent="0.2">
      <c r="A3269" t="s">
        <v>408</v>
      </c>
      <c r="B3269" t="s">
        <v>1096</v>
      </c>
      <c r="D3269">
        <v>0</v>
      </c>
      <c r="E3269" s="80">
        <v>47938</v>
      </c>
      <c r="H3269">
        <f>Profiling!$S$517</f>
        <v>0</v>
      </c>
      <c r="J3269">
        <v>0</v>
      </c>
      <c r="K3269" t="s">
        <v>158</v>
      </c>
    </row>
    <row r="3270" spans="1:11" x14ac:dyDescent="0.2">
      <c r="A3270" t="s">
        <v>408</v>
      </c>
      <c r="B3270" t="s">
        <v>1096</v>
      </c>
      <c r="D3270">
        <v>0</v>
      </c>
      <c r="E3270" s="80">
        <v>48304</v>
      </c>
      <c r="H3270">
        <f>Profiling!$T$517</f>
        <v>0</v>
      </c>
      <c r="J3270">
        <v>0</v>
      </c>
      <c r="K3270" t="s">
        <v>158</v>
      </c>
    </row>
    <row r="3271" spans="1:11" x14ac:dyDescent="0.2">
      <c r="A3271" t="s">
        <v>408</v>
      </c>
      <c r="B3271" t="s">
        <v>1096</v>
      </c>
      <c r="D3271">
        <v>0</v>
      </c>
      <c r="E3271" s="80">
        <v>48669</v>
      </c>
      <c r="H3271">
        <f>Profiling!$U$517</f>
        <v>0</v>
      </c>
      <c r="J3271">
        <v>0</v>
      </c>
      <c r="K3271" t="s">
        <v>158</v>
      </c>
    </row>
    <row r="3272" spans="1:11" x14ac:dyDescent="0.2">
      <c r="A3272" t="s">
        <v>408</v>
      </c>
      <c r="B3272" t="s">
        <v>1096</v>
      </c>
      <c r="D3272">
        <v>0</v>
      </c>
      <c r="E3272" s="80">
        <v>49034</v>
      </c>
      <c r="H3272">
        <f>Profiling!$V$517</f>
        <v>0</v>
      </c>
      <c r="J3272">
        <v>0</v>
      </c>
      <c r="K3272" t="s">
        <v>158</v>
      </c>
    </row>
    <row r="3273" spans="1:11" x14ac:dyDescent="0.2">
      <c r="A3273" t="s">
        <v>408</v>
      </c>
      <c r="B3273" t="s">
        <v>1096</v>
      </c>
      <c r="D3273">
        <v>0</v>
      </c>
      <c r="E3273" s="80">
        <v>49399</v>
      </c>
      <c r="H3273">
        <f>Profiling!$W$517</f>
        <v>0</v>
      </c>
      <c r="J3273">
        <v>0</v>
      </c>
      <c r="K3273" t="s">
        <v>158</v>
      </c>
    </row>
    <row r="3274" spans="1:11" x14ac:dyDescent="0.2">
      <c r="A3274" t="s">
        <v>408</v>
      </c>
      <c r="B3274" t="s">
        <v>891</v>
      </c>
      <c r="D3274">
        <v>0</v>
      </c>
      <c r="E3274" s="80">
        <v>44651</v>
      </c>
      <c r="H3274">
        <f>Profiling!$J$518</f>
        <v>0</v>
      </c>
      <c r="J3274">
        <v>0</v>
      </c>
      <c r="K3274" t="s">
        <v>158</v>
      </c>
    </row>
    <row r="3275" spans="1:11" x14ac:dyDescent="0.2">
      <c r="A3275" t="s">
        <v>408</v>
      </c>
      <c r="B3275" t="s">
        <v>891</v>
      </c>
      <c r="D3275">
        <v>0</v>
      </c>
      <c r="E3275" s="80">
        <v>45016</v>
      </c>
      <c r="H3275">
        <f>Profiling!$K$518</f>
        <v>0</v>
      </c>
      <c r="J3275">
        <v>0</v>
      </c>
      <c r="K3275" t="s">
        <v>158</v>
      </c>
    </row>
    <row r="3276" spans="1:11" x14ac:dyDescent="0.2">
      <c r="A3276" t="s">
        <v>408</v>
      </c>
      <c r="B3276" t="s">
        <v>891</v>
      </c>
      <c r="D3276">
        <v>0</v>
      </c>
      <c r="E3276" s="80">
        <v>45382</v>
      </c>
      <c r="H3276">
        <f>Profiling!$L$518</f>
        <v>0</v>
      </c>
      <c r="J3276">
        <v>0</v>
      </c>
      <c r="K3276" t="s">
        <v>158</v>
      </c>
    </row>
    <row r="3277" spans="1:11" x14ac:dyDescent="0.2">
      <c r="A3277" t="s">
        <v>408</v>
      </c>
      <c r="B3277" t="s">
        <v>891</v>
      </c>
      <c r="D3277">
        <v>0</v>
      </c>
      <c r="E3277" s="80">
        <v>45747</v>
      </c>
      <c r="H3277">
        <f>Profiling!$M$518</f>
        <v>0</v>
      </c>
      <c r="J3277">
        <v>0</v>
      </c>
      <c r="K3277" t="s">
        <v>158</v>
      </c>
    </row>
    <row r="3278" spans="1:11" x14ac:dyDescent="0.2">
      <c r="A3278" t="s">
        <v>408</v>
      </c>
      <c r="B3278" t="s">
        <v>891</v>
      </c>
      <c r="D3278">
        <v>0</v>
      </c>
      <c r="E3278" s="80">
        <v>46112</v>
      </c>
      <c r="H3278">
        <f>Profiling!$N$518</f>
        <v>0</v>
      </c>
      <c r="J3278">
        <v>0</v>
      </c>
      <c r="K3278" t="s">
        <v>158</v>
      </c>
    </row>
    <row r="3279" spans="1:11" x14ac:dyDescent="0.2">
      <c r="A3279" t="s">
        <v>408</v>
      </c>
      <c r="B3279" t="s">
        <v>891</v>
      </c>
      <c r="D3279">
        <v>0</v>
      </c>
      <c r="E3279" s="80">
        <v>46477</v>
      </c>
      <c r="H3279">
        <f>Profiling!$O$518</f>
        <v>0</v>
      </c>
      <c r="J3279">
        <v>0</v>
      </c>
      <c r="K3279" t="s">
        <v>158</v>
      </c>
    </row>
    <row r="3280" spans="1:11" x14ac:dyDescent="0.2">
      <c r="A3280" t="s">
        <v>408</v>
      </c>
      <c r="B3280" t="s">
        <v>891</v>
      </c>
      <c r="D3280">
        <v>0</v>
      </c>
      <c r="E3280" s="80">
        <v>46843</v>
      </c>
      <c r="H3280">
        <f>Profiling!$P$518</f>
        <v>0</v>
      </c>
      <c r="J3280">
        <v>0</v>
      </c>
      <c r="K3280" t="s">
        <v>158</v>
      </c>
    </row>
    <row r="3281" spans="1:11" x14ac:dyDescent="0.2">
      <c r="A3281" t="s">
        <v>408</v>
      </c>
      <c r="B3281" t="s">
        <v>891</v>
      </c>
      <c r="D3281">
        <v>0</v>
      </c>
      <c r="E3281" s="80">
        <v>47208</v>
      </c>
      <c r="H3281">
        <f>Profiling!$Q$518</f>
        <v>0</v>
      </c>
      <c r="J3281">
        <v>0</v>
      </c>
      <c r="K3281" t="s">
        <v>158</v>
      </c>
    </row>
    <row r="3282" spans="1:11" x14ac:dyDescent="0.2">
      <c r="A3282" t="s">
        <v>408</v>
      </c>
      <c r="B3282" t="s">
        <v>891</v>
      </c>
      <c r="D3282">
        <v>0</v>
      </c>
      <c r="E3282" s="80">
        <v>47573</v>
      </c>
      <c r="H3282">
        <f>Profiling!$R$518</f>
        <v>0</v>
      </c>
      <c r="J3282">
        <v>0</v>
      </c>
      <c r="K3282" t="s">
        <v>158</v>
      </c>
    </row>
    <row r="3283" spans="1:11" x14ac:dyDescent="0.2">
      <c r="A3283" t="s">
        <v>408</v>
      </c>
      <c r="B3283" t="s">
        <v>891</v>
      </c>
      <c r="D3283">
        <v>0</v>
      </c>
      <c r="E3283" s="80">
        <v>47938</v>
      </c>
      <c r="H3283">
        <f>Profiling!$S$518</f>
        <v>0</v>
      </c>
      <c r="J3283">
        <v>0</v>
      </c>
      <c r="K3283" t="s">
        <v>158</v>
      </c>
    </row>
    <row r="3284" spans="1:11" x14ac:dyDescent="0.2">
      <c r="A3284" t="s">
        <v>408</v>
      </c>
      <c r="B3284" t="s">
        <v>891</v>
      </c>
      <c r="D3284">
        <v>0</v>
      </c>
      <c r="E3284" s="80">
        <v>48304</v>
      </c>
      <c r="H3284">
        <f>Profiling!$T$518</f>
        <v>0</v>
      </c>
      <c r="J3284">
        <v>0</v>
      </c>
      <c r="K3284" t="s">
        <v>158</v>
      </c>
    </row>
    <row r="3285" spans="1:11" x14ac:dyDescent="0.2">
      <c r="A3285" t="s">
        <v>408</v>
      </c>
      <c r="B3285" t="s">
        <v>891</v>
      </c>
      <c r="D3285">
        <v>0</v>
      </c>
      <c r="E3285" s="80">
        <v>48669</v>
      </c>
      <c r="H3285">
        <f>Profiling!$U$518</f>
        <v>0</v>
      </c>
      <c r="J3285">
        <v>0</v>
      </c>
      <c r="K3285" t="s">
        <v>158</v>
      </c>
    </row>
    <row r="3286" spans="1:11" x14ac:dyDescent="0.2">
      <c r="A3286" t="s">
        <v>408</v>
      </c>
      <c r="B3286" t="s">
        <v>891</v>
      </c>
      <c r="D3286">
        <v>0</v>
      </c>
      <c r="E3286" s="80">
        <v>49034</v>
      </c>
      <c r="H3286">
        <f>Profiling!$V$518</f>
        <v>0</v>
      </c>
      <c r="J3286">
        <v>0</v>
      </c>
      <c r="K3286" t="s">
        <v>158</v>
      </c>
    </row>
    <row r="3287" spans="1:11" x14ac:dyDescent="0.2">
      <c r="A3287" t="s">
        <v>408</v>
      </c>
      <c r="B3287" t="s">
        <v>891</v>
      </c>
      <c r="D3287">
        <v>0</v>
      </c>
      <c r="E3287" s="80">
        <v>49399</v>
      </c>
      <c r="H3287">
        <f>Profiling!$W$518</f>
        <v>0</v>
      </c>
      <c r="J3287">
        <v>0</v>
      </c>
      <c r="K3287" t="s">
        <v>158</v>
      </c>
    </row>
    <row r="3288" spans="1:11" x14ac:dyDescent="0.2">
      <c r="A3288" t="s">
        <v>408</v>
      </c>
      <c r="B3288" t="s">
        <v>541</v>
      </c>
      <c r="D3288">
        <v>0</v>
      </c>
      <c r="E3288" s="80">
        <v>44651</v>
      </c>
      <c r="H3288">
        <f>Profiling!$J$519</f>
        <v>0</v>
      </c>
      <c r="J3288">
        <v>0</v>
      </c>
      <c r="K3288" t="s">
        <v>158</v>
      </c>
    </row>
    <row r="3289" spans="1:11" x14ac:dyDescent="0.2">
      <c r="A3289" t="s">
        <v>408</v>
      </c>
      <c r="B3289" t="s">
        <v>541</v>
      </c>
      <c r="D3289">
        <v>0</v>
      </c>
      <c r="E3289" s="80">
        <v>45016</v>
      </c>
      <c r="H3289">
        <f>Profiling!$K$519</f>
        <v>0</v>
      </c>
      <c r="J3289">
        <v>0</v>
      </c>
      <c r="K3289" t="s">
        <v>158</v>
      </c>
    </row>
    <row r="3290" spans="1:11" x14ac:dyDescent="0.2">
      <c r="A3290" t="s">
        <v>408</v>
      </c>
      <c r="B3290" t="s">
        <v>541</v>
      </c>
      <c r="D3290">
        <v>0</v>
      </c>
      <c r="E3290" s="80">
        <v>45382</v>
      </c>
      <c r="H3290">
        <f>Profiling!$L$519</f>
        <v>0</v>
      </c>
      <c r="J3290">
        <v>0</v>
      </c>
      <c r="K3290" t="s">
        <v>158</v>
      </c>
    </row>
    <row r="3291" spans="1:11" x14ac:dyDescent="0.2">
      <c r="A3291" t="s">
        <v>408</v>
      </c>
      <c r="B3291" t="s">
        <v>541</v>
      </c>
      <c r="D3291">
        <v>0</v>
      </c>
      <c r="E3291" s="80">
        <v>45747</v>
      </c>
      <c r="H3291">
        <f>Profiling!$M$519</f>
        <v>0</v>
      </c>
      <c r="J3291">
        <v>0</v>
      </c>
      <c r="K3291" t="s">
        <v>158</v>
      </c>
    </row>
    <row r="3292" spans="1:11" x14ac:dyDescent="0.2">
      <c r="A3292" t="s">
        <v>408</v>
      </c>
      <c r="B3292" t="s">
        <v>541</v>
      </c>
      <c r="D3292">
        <v>0</v>
      </c>
      <c r="E3292" s="80">
        <v>46112</v>
      </c>
      <c r="H3292">
        <f>Profiling!$N$519</f>
        <v>0</v>
      </c>
      <c r="J3292">
        <v>0</v>
      </c>
      <c r="K3292" t="s">
        <v>158</v>
      </c>
    </row>
    <row r="3293" spans="1:11" x14ac:dyDescent="0.2">
      <c r="A3293" t="s">
        <v>408</v>
      </c>
      <c r="B3293" t="s">
        <v>541</v>
      </c>
      <c r="D3293">
        <v>0</v>
      </c>
      <c r="E3293" s="80">
        <v>46477</v>
      </c>
      <c r="H3293">
        <f>Profiling!$O$519</f>
        <v>0</v>
      </c>
      <c r="J3293">
        <v>0</v>
      </c>
      <c r="K3293" t="s">
        <v>158</v>
      </c>
    </row>
    <row r="3294" spans="1:11" x14ac:dyDescent="0.2">
      <c r="A3294" t="s">
        <v>408</v>
      </c>
      <c r="B3294" t="s">
        <v>541</v>
      </c>
      <c r="D3294">
        <v>0</v>
      </c>
      <c r="E3294" s="80">
        <v>46843</v>
      </c>
      <c r="H3294">
        <f>Profiling!$P$519</f>
        <v>0</v>
      </c>
      <c r="J3294">
        <v>0</v>
      </c>
      <c r="K3294" t="s">
        <v>158</v>
      </c>
    </row>
    <row r="3295" spans="1:11" x14ac:dyDescent="0.2">
      <c r="A3295" t="s">
        <v>408</v>
      </c>
      <c r="B3295" t="s">
        <v>541</v>
      </c>
      <c r="D3295">
        <v>0</v>
      </c>
      <c r="E3295" s="80">
        <v>47208</v>
      </c>
      <c r="H3295">
        <f>Profiling!$Q$519</f>
        <v>0</v>
      </c>
      <c r="J3295">
        <v>0</v>
      </c>
      <c r="K3295" t="s">
        <v>158</v>
      </c>
    </row>
    <row r="3296" spans="1:11" x14ac:dyDescent="0.2">
      <c r="A3296" t="s">
        <v>408</v>
      </c>
      <c r="B3296" t="s">
        <v>541</v>
      </c>
      <c r="D3296">
        <v>0</v>
      </c>
      <c r="E3296" s="80">
        <v>47573</v>
      </c>
      <c r="H3296">
        <f>Profiling!$R$519</f>
        <v>0</v>
      </c>
      <c r="J3296">
        <v>0</v>
      </c>
      <c r="K3296" t="s">
        <v>158</v>
      </c>
    </row>
    <row r="3297" spans="1:11" x14ac:dyDescent="0.2">
      <c r="A3297" t="s">
        <v>408</v>
      </c>
      <c r="B3297" t="s">
        <v>541</v>
      </c>
      <c r="D3297">
        <v>0</v>
      </c>
      <c r="E3297" s="80">
        <v>47938</v>
      </c>
      <c r="H3297">
        <f>Profiling!$S$519</f>
        <v>0</v>
      </c>
      <c r="J3297">
        <v>0</v>
      </c>
      <c r="K3297" t="s">
        <v>158</v>
      </c>
    </row>
    <row r="3298" spans="1:11" x14ac:dyDescent="0.2">
      <c r="A3298" t="s">
        <v>408</v>
      </c>
      <c r="B3298" t="s">
        <v>541</v>
      </c>
      <c r="D3298">
        <v>0</v>
      </c>
      <c r="E3298" s="80">
        <v>48304</v>
      </c>
      <c r="H3298">
        <f>Profiling!$T$519</f>
        <v>0</v>
      </c>
      <c r="J3298">
        <v>0</v>
      </c>
      <c r="K3298" t="s">
        <v>158</v>
      </c>
    </row>
    <row r="3299" spans="1:11" x14ac:dyDescent="0.2">
      <c r="A3299" t="s">
        <v>408</v>
      </c>
      <c r="B3299" t="s">
        <v>541</v>
      </c>
      <c r="D3299">
        <v>0</v>
      </c>
      <c r="E3299" s="80">
        <v>48669</v>
      </c>
      <c r="H3299">
        <f>Profiling!$U$519</f>
        <v>0</v>
      </c>
      <c r="J3299">
        <v>0</v>
      </c>
      <c r="K3299" t="s">
        <v>158</v>
      </c>
    </row>
    <row r="3300" spans="1:11" x14ac:dyDescent="0.2">
      <c r="A3300" t="s">
        <v>408</v>
      </c>
      <c r="B3300" t="s">
        <v>541</v>
      </c>
      <c r="D3300">
        <v>0</v>
      </c>
      <c r="E3300" s="80">
        <v>49034</v>
      </c>
      <c r="H3300">
        <f>Profiling!$V$519</f>
        <v>0</v>
      </c>
      <c r="J3300">
        <v>0</v>
      </c>
      <c r="K3300" t="s">
        <v>158</v>
      </c>
    </row>
    <row r="3301" spans="1:11" x14ac:dyDescent="0.2">
      <c r="A3301" t="s">
        <v>408</v>
      </c>
      <c r="B3301" t="s">
        <v>541</v>
      </c>
      <c r="D3301">
        <v>0</v>
      </c>
      <c r="E3301" s="80">
        <v>49399</v>
      </c>
      <c r="H3301">
        <f>Profiling!$W$519</f>
        <v>0</v>
      </c>
      <c r="J3301">
        <v>0</v>
      </c>
      <c r="K3301" t="s">
        <v>158</v>
      </c>
    </row>
    <row r="3302" spans="1:11" x14ac:dyDescent="0.2">
      <c r="A3302" t="s">
        <v>408</v>
      </c>
      <c r="B3302" t="s">
        <v>1089</v>
      </c>
      <c r="D3302">
        <v>0</v>
      </c>
      <c r="E3302" s="80">
        <v>44651</v>
      </c>
      <c r="H3302">
        <f>Profiling!$J$520</f>
        <v>0</v>
      </c>
      <c r="J3302">
        <v>0</v>
      </c>
      <c r="K3302" t="s">
        <v>158</v>
      </c>
    </row>
    <row r="3303" spans="1:11" x14ac:dyDescent="0.2">
      <c r="A3303" t="s">
        <v>408</v>
      </c>
      <c r="B3303" t="s">
        <v>1089</v>
      </c>
      <c r="D3303">
        <v>0</v>
      </c>
      <c r="E3303" s="80">
        <v>45016</v>
      </c>
      <c r="H3303">
        <f>Profiling!$K$520</f>
        <v>0</v>
      </c>
      <c r="J3303">
        <v>0</v>
      </c>
      <c r="K3303" t="s">
        <v>158</v>
      </c>
    </row>
    <row r="3304" spans="1:11" x14ac:dyDescent="0.2">
      <c r="A3304" t="s">
        <v>408</v>
      </c>
      <c r="B3304" t="s">
        <v>1089</v>
      </c>
      <c r="D3304">
        <v>0</v>
      </c>
      <c r="E3304" s="80">
        <v>45382</v>
      </c>
      <c r="H3304">
        <f>Profiling!$L$520</f>
        <v>0</v>
      </c>
      <c r="J3304">
        <v>0</v>
      </c>
      <c r="K3304" t="s">
        <v>158</v>
      </c>
    </row>
    <row r="3305" spans="1:11" x14ac:dyDescent="0.2">
      <c r="A3305" t="s">
        <v>408</v>
      </c>
      <c r="B3305" t="s">
        <v>1089</v>
      </c>
      <c r="D3305">
        <v>0</v>
      </c>
      <c r="E3305" s="80">
        <v>45747</v>
      </c>
      <c r="H3305">
        <f>Profiling!$M$520</f>
        <v>0</v>
      </c>
      <c r="J3305">
        <v>0</v>
      </c>
      <c r="K3305" t="s">
        <v>158</v>
      </c>
    </row>
    <row r="3306" spans="1:11" x14ac:dyDescent="0.2">
      <c r="A3306" t="s">
        <v>408</v>
      </c>
      <c r="B3306" t="s">
        <v>1089</v>
      </c>
      <c r="D3306">
        <v>0</v>
      </c>
      <c r="E3306" s="80">
        <v>46112</v>
      </c>
      <c r="H3306">
        <f>Profiling!$N$520</f>
        <v>0</v>
      </c>
      <c r="J3306">
        <v>0</v>
      </c>
      <c r="K3306" t="s">
        <v>158</v>
      </c>
    </row>
    <row r="3307" spans="1:11" x14ac:dyDescent="0.2">
      <c r="A3307" t="s">
        <v>408</v>
      </c>
      <c r="B3307" t="s">
        <v>1089</v>
      </c>
      <c r="D3307">
        <v>0</v>
      </c>
      <c r="E3307" s="80">
        <v>46477</v>
      </c>
      <c r="H3307">
        <f>Profiling!$O$520</f>
        <v>0</v>
      </c>
      <c r="J3307">
        <v>0</v>
      </c>
      <c r="K3307" t="s">
        <v>158</v>
      </c>
    </row>
    <row r="3308" spans="1:11" x14ac:dyDescent="0.2">
      <c r="A3308" t="s">
        <v>408</v>
      </c>
      <c r="B3308" t="s">
        <v>1089</v>
      </c>
      <c r="D3308">
        <v>0</v>
      </c>
      <c r="E3308" s="80">
        <v>46843</v>
      </c>
      <c r="H3308">
        <f>Profiling!$P$520</f>
        <v>0</v>
      </c>
      <c r="J3308">
        <v>0</v>
      </c>
      <c r="K3308" t="s">
        <v>158</v>
      </c>
    </row>
    <row r="3309" spans="1:11" x14ac:dyDescent="0.2">
      <c r="A3309" t="s">
        <v>408</v>
      </c>
      <c r="B3309" t="s">
        <v>1089</v>
      </c>
      <c r="D3309">
        <v>0</v>
      </c>
      <c r="E3309" s="80">
        <v>47208</v>
      </c>
      <c r="H3309">
        <f>Profiling!$Q$520</f>
        <v>0</v>
      </c>
      <c r="J3309">
        <v>0</v>
      </c>
      <c r="K3309" t="s">
        <v>158</v>
      </c>
    </row>
    <row r="3310" spans="1:11" x14ac:dyDescent="0.2">
      <c r="A3310" t="s">
        <v>408</v>
      </c>
      <c r="B3310" t="s">
        <v>1089</v>
      </c>
      <c r="D3310">
        <v>0</v>
      </c>
      <c r="E3310" s="80">
        <v>47573</v>
      </c>
      <c r="H3310">
        <f>Profiling!$R$520</f>
        <v>0</v>
      </c>
      <c r="J3310">
        <v>0</v>
      </c>
      <c r="K3310" t="s">
        <v>158</v>
      </c>
    </row>
    <row r="3311" spans="1:11" x14ac:dyDescent="0.2">
      <c r="A3311" t="s">
        <v>408</v>
      </c>
      <c r="B3311" t="s">
        <v>1089</v>
      </c>
      <c r="D3311">
        <v>0</v>
      </c>
      <c r="E3311" s="80">
        <v>47938</v>
      </c>
      <c r="H3311">
        <f>Profiling!$S$520</f>
        <v>0</v>
      </c>
      <c r="J3311">
        <v>0</v>
      </c>
      <c r="K3311" t="s">
        <v>158</v>
      </c>
    </row>
    <row r="3312" spans="1:11" x14ac:dyDescent="0.2">
      <c r="A3312" t="s">
        <v>408</v>
      </c>
      <c r="B3312" t="s">
        <v>1089</v>
      </c>
      <c r="D3312">
        <v>0</v>
      </c>
      <c r="E3312" s="80">
        <v>48304</v>
      </c>
      <c r="H3312">
        <f>Profiling!$T$520</f>
        <v>0</v>
      </c>
      <c r="J3312">
        <v>0</v>
      </c>
      <c r="K3312" t="s">
        <v>158</v>
      </c>
    </row>
    <row r="3313" spans="1:11" x14ac:dyDescent="0.2">
      <c r="A3313" t="s">
        <v>408</v>
      </c>
      <c r="B3313" t="s">
        <v>1089</v>
      </c>
      <c r="D3313">
        <v>0</v>
      </c>
      <c r="E3313" s="80">
        <v>48669</v>
      </c>
      <c r="H3313">
        <f>Profiling!$U$520</f>
        <v>0</v>
      </c>
      <c r="J3313">
        <v>0</v>
      </c>
      <c r="K3313" t="s">
        <v>158</v>
      </c>
    </row>
    <row r="3314" spans="1:11" x14ac:dyDescent="0.2">
      <c r="A3314" t="s">
        <v>408</v>
      </c>
      <c r="B3314" t="s">
        <v>1089</v>
      </c>
      <c r="D3314">
        <v>0</v>
      </c>
      <c r="E3314" s="80">
        <v>49034</v>
      </c>
      <c r="H3314">
        <f>Profiling!$V$520</f>
        <v>0</v>
      </c>
      <c r="J3314">
        <v>0</v>
      </c>
      <c r="K3314" t="s">
        <v>158</v>
      </c>
    </row>
    <row r="3315" spans="1:11" x14ac:dyDescent="0.2">
      <c r="A3315" t="s">
        <v>408</v>
      </c>
      <c r="B3315" t="s">
        <v>1089</v>
      </c>
      <c r="D3315">
        <v>0</v>
      </c>
      <c r="E3315" s="80">
        <v>49399</v>
      </c>
      <c r="H3315">
        <f>Profiling!$W$520</f>
        <v>0</v>
      </c>
      <c r="J3315">
        <v>0</v>
      </c>
      <c r="K3315" t="s">
        <v>158</v>
      </c>
    </row>
    <row r="3316" spans="1:11" x14ac:dyDescent="0.2">
      <c r="A3316" t="s">
        <v>408</v>
      </c>
      <c r="B3316" t="s">
        <v>1152</v>
      </c>
      <c r="D3316">
        <v>0</v>
      </c>
      <c r="E3316" s="80">
        <v>44651</v>
      </c>
      <c r="H3316">
        <f>Profiling!$J$521</f>
        <v>0</v>
      </c>
      <c r="J3316">
        <v>0</v>
      </c>
      <c r="K3316" t="s">
        <v>158</v>
      </c>
    </row>
    <row r="3317" spans="1:11" x14ac:dyDescent="0.2">
      <c r="A3317" t="s">
        <v>408</v>
      </c>
      <c r="B3317" t="s">
        <v>1152</v>
      </c>
      <c r="D3317">
        <v>0</v>
      </c>
      <c r="E3317" s="80">
        <v>45016</v>
      </c>
      <c r="H3317">
        <f>Profiling!$K$521</f>
        <v>0</v>
      </c>
      <c r="J3317">
        <v>0</v>
      </c>
      <c r="K3317" t="s">
        <v>158</v>
      </c>
    </row>
    <row r="3318" spans="1:11" x14ac:dyDescent="0.2">
      <c r="A3318" t="s">
        <v>408</v>
      </c>
      <c r="B3318" t="s">
        <v>1152</v>
      </c>
      <c r="D3318">
        <v>0</v>
      </c>
      <c r="E3318" s="80">
        <v>45382</v>
      </c>
      <c r="H3318">
        <f>Profiling!$L$521</f>
        <v>0</v>
      </c>
      <c r="J3318">
        <v>0</v>
      </c>
      <c r="K3318" t="s">
        <v>158</v>
      </c>
    </row>
    <row r="3319" spans="1:11" x14ac:dyDescent="0.2">
      <c r="A3319" t="s">
        <v>408</v>
      </c>
      <c r="B3319" t="s">
        <v>1152</v>
      </c>
      <c r="D3319">
        <v>0</v>
      </c>
      <c r="E3319" s="80">
        <v>45747</v>
      </c>
      <c r="H3319">
        <f>Profiling!$M$521</f>
        <v>0</v>
      </c>
      <c r="J3319">
        <v>0</v>
      </c>
      <c r="K3319" t="s">
        <v>158</v>
      </c>
    </row>
    <row r="3320" spans="1:11" x14ac:dyDescent="0.2">
      <c r="A3320" t="s">
        <v>408</v>
      </c>
      <c r="B3320" t="s">
        <v>1152</v>
      </c>
      <c r="D3320">
        <v>0</v>
      </c>
      <c r="E3320" s="80">
        <v>46112</v>
      </c>
      <c r="H3320">
        <f>Profiling!$N$521</f>
        <v>0</v>
      </c>
      <c r="J3320">
        <v>0</v>
      </c>
      <c r="K3320" t="s">
        <v>158</v>
      </c>
    </row>
    <row r="3321" spans="1:11" x14ac:dyDescent="0.2">
      <c r="A3321" t="s">
        <v>408</v>
      </c>
      <c r="B3321" t="s">
        <v>1152</v>
      </c>
      <c r="D3321">
        <v>0</v>
      </c>
      <c r="E3321" s="80">
        <v>46477</v>
      </c>
      <c r="H3321">
        <f>Profiling!$O$521</f>
        <v>0</v>
      </c>
      <c r="J3321">
        <v>0</v>
      </c>
      <c r="K3321" t="s">
        <v>158</v>
      </c>
    </row>
    <row r="3322" spans="1:11" x14ac:dyDescent="0.2">
      <c r="A3322" t="s">
        <v>408</v>
      </c>
      <c r="B3322" t="s">
        <v>1152</v>
      </c>
      <c r="D3322">
        <v>0</v>
      </c>
      <c r="E3322" s="80">
        <v>46843</v>
      </c>
      <c r="H3322">
        <f>Profiling!$P$521</f>
        <v>0</v>
      </c>
      <c r="J3322">
        <v>0</v>
      </c>
      <c r="K3322" t="s">
        <v>158</v>
      </c>
    </row>
    <row r="3323" spans="1:11" x14ac:dyDescent="0.2">
      <c r="A3323" t="s">
        <v>408</v>
      </c>
      <c r="B3323" t="s">
        <v>1152</v>
      </c>
      <c r="D3323">
        <v>0</v>
      </c>
      <c r="E3323" s="80">
        <v>47208</v>
      </c>
      <c r="H3323">
        <f>Profiling!$Q$521</f>
        <v>0</v>
      </c>
      <c r="J3323">
        <v>0</v>
      </c>
      <c r="K3323" t="s">
        <v>158</v>
      </c>
    </row>
    <row r="3324" spans="1:11" x14ac:dyDescent="0.2">
      <c r="A3324" t="s">
        <v>408</v>
      </c>
      <c r="B3324" t="s">
        <v>1152</v>
      </c>
      <c r="D3324">
        <v>0</v>
      </c>
      <c r="E3324" s="80">
        <v>47573</v>
      </c>
      <c r="H3324">
        <f>Profiling!$R$521</f>
        <v>0</v>
      </c>
      <c r="J3324">
        <v>0</v>
      </c>
      <c r="K3324" t="s">
        <v>158</v>
      </c>
    </row>
    <row r="3325" spans="1:11" x14ac:dyDescent="0.2">
      <c r="A3325" t="s">
        <v>408</v>
      </c>
      <c r="B3325" t="s">
        <v>1152</v>
      </c>
      <c r="D3325">
        <v>0</v>
      </c>
      <c r="E3325" s="80">
        <v>47938</v>
      </c>
      <c r="H3325">
        <f>Profiling!$S$521</f>
        <v>0</v>
      </c>
      <c r="J3325">
        <v>0</v>
      </c>
      <c r="K3325" t="s">
        <v>158</v>
      </c>
    </row>
    <row r="3326" spans="1:11" x14ac:dyDescent="0.2">
      <c r="A3326" t="s">
        <v>408</v>
      </c>
      <c r="B3326" t="s">
        <v>1152</v>
      </c>
      <c r="D3326">
        <v>0</v>
      </c>
      <c r="E3326" s="80">
        <v>48304</v>
      </c>
      <c r="H3326">
        <f>Profiling!$T$521</f>
        <v>0</v>
      </c>
      <c r="J3326">
        <v>0</v>
      </c>
      <c r="K3326" t="s">
        <v>158</v>
      </c>
    </row>
    <row r="3327" spans="1:11" x14ac:dyDescent="0.2">
      <c r="A3327" t="s">
        <v>408</v>
      </c>
      <c r="B3327" t="s">
        <v>1152</v>
      </c>
      <c r="D3327">
        <v>0</v>
      </c>
      <c r="E3327" s="80">
        <v>48669</v>
      </c>
      <c r="H3327">
        <f>Profiling!$U$521</f>
        <v>0</v>
      </c>
      <c r="J3327">
        <v>0</v>
      </c>
      <c r="K3327" t="s">
        <v>158</v>
      </c>
    </row>
    <row r="3328" spans="1:11" x14ac:dyDescent="0.2">
      <c r="A3328" t="s">
        <v>408</v>
      </c>
      <c r="B3328" t="s">
        <v>1152</v>
      </c>
      <c r="D3328">
        <v>0</v>
      </c>
      <c r="E3328" s="80">
        <v>49034</v>
      </c>
      <c r="H3328">
        <f>Profiling!$V$521</f>
        <v>0</v>
      </c>
      <c r="J3328">
        <v>0</v>
      </c>
      <c r="K3328" t="s">
        <v>158</v>
      </c>
    </row>
    <row r="3329" spans="1:11" x14ac:dyDescent="0.2">
      <c r="A3329" t="s">
        <v>408</v>
      </c>
      <c r="B3329" t="s">
        <v>1152</v>
      </c>
      <c r="D3329">
        <v>0</v>
      </c>
      <c r="E3329" s="80">
        <v>49399</v>
      </c>
      <c r="H3329">
        <f>Profiling!$W$521</f>
        <v>0</v>
      </c>
      <c r="J3329">
        <v>0</v>
      </c>
      <c r="K3329" t="s">
        <v>158</v>
      </c>
    </row>
    <row r="3330" spans="1:11" x14ac:dyDescent="0.2">
      <c r="A3330" t="s">
        <v>408</v>
      </c>
      <c r="B3330" t="s">
        <v>2124</v>
      </c>
      <c r="D3330">
        <v>0</v>
      </c>
      <c r="E3330" s="80">
        <v>44651</v>
      </c>
      <c r="H3330">
        <f>Profiling!$J$522</f>
        <v>0</v>
      </c>
      <c r="J3330">
        <v>0</v>
      </c>
      <c r="K3330" t="s">
        <v>158</v>
      </c>
    </row>
    <row r="3331" spans="1:11" x14ac:dyDescent="0.2">
      <c r="A3331" t="s">
        <v>408</v>
      </c>
      <c r="B3331" t="s">
        <v>2124</v>
      </c>
      <c r="D3331">
        <v>0</v>
      </c>
      <c r="E3331" s="80">
        <v>45016</v>
      </c>
      <c r="H3331">
        <f>Profiling!$K$522</f>
        <v>0</v>
      </c>
      <c r="J3331">
        <v>0</v>
      </c>
      <c r="K3331" t="s">
        <v>158</v>
      </c>
    </row>
    <row r="3332" spans="1:11" x14ac:dyDescent="0.2">
      <c r="A3332" t="s">
        <v>408</v>
      </c>
      <c r="B3332" t="s">
        <v>2124</v>
      </c>
      <c r="D3332">
        <v>0</v>
      </c>
      <c r="E3332" s="80">
        <v>45382</v>
      </c>
      <c r="H3332">
        <f>Profiling!$L$522</f>
        <v>0</v>
      </c>
      <c r="J3332">
        <v>0</v>
      </c>
      <c r="K3332" t="s">
        <v>158</v>
      </c>
    </row>
    <row r="3333" spans="1:11" x14ac:dyDescent="0.2">
      <c r="A3333" t="s">
        <v>408</v>
      </c>
      <c r="B3333" t="s">
        <v>2124</v>
      </c>
      <c r="D3333">
        <v>0</v>
      </c>
      <c r="E3333" s="80">
        <v>45747</v>
      </c>
      <c r="H3333">
        <f>Profiling!$M$522</f>
        <v>0</v>
      </c>
      <c r="J3333">
        <v>0</v>
      </c>
      <c r="K3333" t="s">
        <v>158</v>
      </c>
    </row>
    <row r="3334" spans="1:11" x14ac:dyDescent="0.2">
      <c r="A3334" t="s">
        <v>408</v>
      </c>
      <c r="B3334" t="s">
        <v>2124</v>
      </c>
      <c r="D3334">
        <v>0</v>
      </c>
      <c r="E3334" s="80">
        <v>46112</v>
      </c>
      <c r="H3334">
        <f>Profiling!$N$522</f>
        <v>0</v>
      </c>
      <c r="J3334">
        <v>0</v>
      </c>
      <c r="K3334" t="s">
        <v>158</v>
      </c>
    </row>
    <row r="3335" spans="1:11" x14ac:dyDescent="0.2">
      <c r="A3335" t="s">
        <v>408</v>
      </c>
      <c r="B3335" t="s">
        <v>2124</v>
      </c>
      <c r="D3335">
        <v>0</v>
      </c>
      <c r="E3335" s="80">
        <v>46477</v>
      </c>
      <c r="H3335">
        <f>Profiling!$O$522</f>
        <v>0</v>
      </c>
      <c r="J3335">
        <v>0</v>
      </c>
      <c r="K3335" t="s">
        <v>158</v>
      </c>
    </row>
    <row r="3336" spans="1:11" x14ac:dyDescent="0.2">
      <c r="A3336" t="s">
        <v>408</v>
      </c>
      <c r="B3336" t="s">
        <v>2124</v>
      </c>
      <c r="D3336">
        <v>0</v>
      </c>
      <c r="E3336" s="80">
        <v>46843</v>
      </c>
      <c r="H3336">
        <f>Profiling!$P$522</f>
        <v>0</v>
      </c>
      <c r="J3336">
        <v>0</v>
      </c>
      <c r="K3336" t="s">
        <v>158</v>
      </c>
    </row>
    <row r="3337" spans="1:11" x14ac:dyDescent="0.2">
      <c r="A3337" t="s">
        <v>408</v>
      </c>
      <c r="B3337" t="s">
        <v>2124</v>
      </c>
      <c r="D3337">
        <v>0</v>
      </c>
      <c r="E3337" s="80">
        <v>47208</v>
      </c>
      <c r="H3337">
        <f>Profiling!$Q$522</f>
        <v>0</v>
      </c>
      <c r="J3337">
        <v>0</v>
      </c>
      <c r="K3337" t="s">
        <v>158</v>
      </c>
    </row>
    <row r="3338" spans="1:11" x14ac:dyDescent="0.2">
      <c r="A3338" t="s">
        <v>408</v>
      </c>
      <c r="B3338" t="s">
        <v>2124</v>
      </c>
      <c r="D3338">
        <v>0</v>
      </c>
      <c r="E3338" s="80">
        <v>47573</v>
      </c>
      <c r="H3338">
        <f>Profiling!$R$522</f>
        <v>0</v>
      </c>
      <c r="J3338">
        <v>0</v>
      </c>
      <c r="K3338" t="s">
        <v>158</v>
      </c>
    </row>
    <row r="3339" spans="1:11" x14ac:dyDescent="0.2">
      <c r="A3339" t="s">
        <v>408</v>
      </c>
      <c r="B3339" t="s">
        <v>2124</v>
      </c>
      <c r="D3339">
        <v>0</v>
      </c>
      <c r="E3339" s="80">
        <v>47938</v>
      </c>
      <c r="H3339">
        <f>Profiling!$S$522</f>
        <v>0</v>
      </c>
      <c r="J3339">
        <v>0</v>
      </c>
      <c r="K3339" t="s">
        <v>158</v>
      </c>
    </row>
    <row r="3340" spans="1:11" x14ac:dyDescent="0.2">
      <c r="A3340" t="s">
        <v>408</v>
      </c>
      <c r="B3340" t="s">
        <v>2124</v>
      </c>
      <c r="D3340">
        <v>0</v>
      </c>
      <c r="E3340" s="80">
        <v>48304</v>
      </c>
      <c r="H3340">
        <f>Profiling!$T$522</f>
        <v>0</v>
      </c>
      <c r="J3340">
        <v>0</v>
      </c>
      <c r="K3340" t="s">
        <v>158</v>
      </c>
    </row>
    <row r="3341" spans="1:11" x14ac:dyDescent="0.2">
      <c r="A3341" t="s">
        <v>408</v>
      </c>
      <c r="B3341" t="s">
        <v>2124</v>
      </c>
      <c r="D3341">
        <v>0</v>
      </c>
      <c r="E3341" s="80">
        <v>48669</v>
      </c>
      <c r="H3341">
        <f>Profiling!$U$522</f>
        <v>0</v>
      </c>
      <c r="J3341">
        <v>0</v>
      </c>
      <c r="K3341" t="s">
        <v>158</v>
      </c>
    </row>
    <row r="3342" spans="1:11" x14ac:dyDescent="0.2">
      <c r="A3342" t="s">
        <v>408</v>
      </c>
      <c r="B3342" t="s">
        <v>2124</v>
      </c>
      <c r="D3342">
        <v>0</v>
      </c>
      <c r="E3342" s="80">
        <v>49034</v>
      </c>
      <c r="H3342">
        <f>Profiling!$V$522</f>
        <v>0</v>
      </c>
      <c r="J3342">
        <v>0</v>
      </c>
      <c r="K3342" t="s">
        <v>158</v>
      </c>
    </row>
    <row r="3343" spans="1:11" x14ac:dyDescent="0.2">
      <c r="A3343" t="s">
        <v>408</v>
      </c>
      <c r="B3343" t="s">
        <v>2124</v>
      </c>
      <c r="D3343">
        <v>0</v>
      </c>
      <c r="E3343" s="80">
        <v>49399</v>
      </c>
      <c r="H3343">
        <f>Profiling!$W$522</f>
        <v>0</v>
      </c>
      <c r="J3343">
        <v>0</v>
      </c>
      <c r="K3343" t="s">
        <v>158</v>
      </c>
    </row>
    <row r="3344" spans="1:11" x14ac:dyDescent="0.2">
      <c r="A3344" t="s">
        <v>408</v>
      </c>
      <c r="B3344" t="s">
        <v>364</v>
      </c>
      <c r="D3344">
        <v>0</v>
      </c>
      <c r="E3344" s="80">
        <v>44651</v>
      </c>
      <c r="H3344">
        <f>Profiling!$J$523</f>
        <v>0</v>
      </c>
      <c r="J3344">
        <v>0</v>
      </c>
      <c r="K3344" t="s">
        <v>158</v>
      </c>
    </row>
    <row r="3345" spans="1:11" x14ac:dyDescent="0.2">
      <c r="A3345" t="s">
        <v>408</v>
      </c>
      <c r="B3345" t="s">
        <v>364</v>
      </c>
      <c r="D3345">
        <v>0</v>
      </c>
      <c r="E3345" s="80">
        <v>45016</v>
      </c>
      <c r="H3345">
        <f>Profiling!$K$523</f>
        <v>0</v>
      </c>
      <c r="J3345">
        <v>0</v>
      </c>
      <c r="K3345" t="s">
        <v>158</v>
      </c>
    </row>
    <row r="3346" spans="1:11" x14ac:dyDescent="0.2">
      <c r="A3346" t="s">
        <v>408</v>
      </c>
      <c r="B3346" t="s">
        <v>364</v>
      </c>
      <c r="D3346">
        <v>0</v>
      </c>
      <c r="E3346" s="80">
        <v>45382</v>
      </c>
      <c r="H3346">
        <f>Profiling!$L$523</f>
        <v>0</v>
      </c>
      <c r="J3346">
        <v>0</v>
      </c>
      <c r="K3346" t="s">
        <v>158</v>
      </c>
    </row>
    <row r="3347" spans="1:11" x14ac:dyDescent="0.2">
      <c r="A3347" t="s">
        <v>408</v>
      </c>
      <c r="B3347" t="s">
        <v>364</v>
      </c>
      <c r="D3347">
        <v>0</v>
      </c>
      <c r="E3347" s="80">
        <v>45747</v>
      </c>
      <c r="H3347">
        <f>Profiling!$M$523</f>
        <v>0</v>
      </c>
      <c r="J3347">
        <v>0</v>
      </c>
      <c r="K3347" t="s">
        <v>158</v>
      </c>
    </row>
    <row r="3348" spans="1:11" x14ac:dyDescent="0.2">
      <c r="A3348" t="s">
        <v>408</v>
      </c>
      <c r="B3348" t="s">
        <v>364</v>
      </c>
      <c r="D3348">
        <v>0</v>
      </c>
      <c r="E3348" s="80">
        <v>46112</v>
      </c>
      <c r="H3348">
        <f>Profiling!$N$523</f>
        <v>0</v>
      </c>
      <c r="J3348">
        <v>0</v>
      </c>
      <c r="K3348" t="s">
        <v>158</v>
      </c>
    </row>
    <row r="3349" spans="1:11" x14ac:dyDescent="0.2">
      <c r="A3349" t="s">
        <v>408</v>
      </c>
      <c r="B3349" t="s">
        <v>364</v>
      </c>
      <c r="D3349">
        <v>0</v>
      </c>
      <c r="E3349" s="80">
        <v>46477</v>
      </c>
      <c r="H3349">
        <f>Profiling!$O$523</f>
        <v>0</v>
      </c>
      <c r="J3349">
        <v>0</v>
      </c>
      <c r="K3349" t="s">
        <v>158</v>
      </c>
    </row>
    <row r="3350" spans="1:11" x14ac:dyDescent="0.2">
      <c r="A3350" t="s">
        <v>408</v>
      </c>
      <c r="B3350" t="s">
        <v>364</v>
      </c>
      <c r="D3350">
        <v>0</v>
      </c>
      <c r="E3350" s="80">
        <v>46843</v>
      </c>
      <c r="H3350">
        <f>Profiling!$P$523</f>
        <v>0</v>
      </c>
      <c r="J3350">
        <v>0</v>
      </c>
      <c r="K3350" t="s">
        <v>158</v>
      </c>
    </row>
    <row r="3351" spans="1:11" x14ac:dyDescent="0.2">
      <c r="A3351" t="s">
        <v>408</v>
      </c>
      <c r="B3351" t="s">
        <v>364</v>
      </c>
      <c r="D3351">
        <v>0</v>
      </c>
      <c r="E3351" s="80">
        <v>47208</v>
      </c>
      <c r="H3351">
        <f>Profiling!$Q$523</f>
        <v>0</v>
      </c>
      <c r="J3351">
        <v>0</v>
      </c>
      <c r="K3351" t="s">
        <v>158</v>
      </c>
    </row>
    <row r="3352" spans="1:11" x14ac:dyDescent="0.2">
      <c r="A3352" t="s">
        <v>408</v>
      </c>
      <c r="B3352" t="s">
        <v>364</v>
      </c>
      <c r="D3352">
        <v>0</v>
      </c>
      <c r="E3352" s="80">
        <v>47573</v>
      </c>
      <c r="H3352">
        <f>Profiling!$R$523</f>
        <v>0</v>
      </c>
      <c r="J3352">
        <v>0</v>
      </c>
      <c r="K3352" t="s">
        <v>158</v>
      </c>
    </row>
    <row r="3353" spans="1:11" x14ac:dyDescent="0.2">
      <c r="A3353" t="s">
        <v>408</v>
      </c>
      <c r="B3353" t="s">
        <v>364</v>
      </c>
      <c r="D3353">
        <v>0</v>
      </c>
      <c r="E3353" s="80">
        <v>47938</v>
      </c>
      <c r="H3353">
        <f>Profiling!$S$523</f>
        <v>0</v>
      </c>
      <c r="J3353">
        <v>0</v>
      </c>
      <c r="K3353" t="s">
        <v>158</v>
      </c>
    </row>
    <row r="3354" spans="1:11" x14ac:dyDescent="0.2">
      <c r="A3354" t="s">
        <v>408</v>
      </c>
      <c r="B3354" t="s">
        <v>364</v>
      </c>
      <c r="D3354">
        <v>0</v>
      </c>
      <c r="E3354" s="80">
        <v>48304</v>
      </c>
      <c r="H3354">
        <f>Profiling!$T$523</f>
        <v>0</v>
      </c>
      <c r="J3354">
        <v>0</v>
      </c>
      <c r="K3354" t="s">
        <v>158</v>
      </c>
    </row>
    <row r="3355" spans="1:11" x14ac:dyDescent="0.2">
      <c r="A3355" t="s">
        <v>408</v>
      </c>
      <c r="B3355" t="s">
        <v>364</v>
      </c>
      <c r="D3355">
        <v>0</v>
      </c>
      <c r="E3355" s="80">
        <v>48669</v>
      </c>
      <c r="H3355">
        <f>Profiling!$U$523</f>
        <v>0</v>
      </c>
      <c r="J3355">
        <v>0</v>
      </c>
      <c r="K3355" t="s">
        <v>158</v>
      </c>
    </row>
    <row r="3356" spans="1:11" x14ac:dyDescent="0.2">
      <c r="A3356" t="s">
        <v>408</v>
      </c>
      <c r="B3356" t="s">
        <v>364</v>
      </c>
      <c r="D3356">
        <v>0</v>
      </c>
      <c r="E3356" s="80">
        <v>49034</v>
      </c>
      <c r="H3356">
        <f>Profiling!$V$523</f>
        <v>0</v>
      </c>
      <c r="J3356">
        <v>0</v>
      </c>
      <c r="K3356" t="s">
        <v>158</v>
      </c>
    </row>
    <row r="3357" spans="1:11" x14ac:dyDescent="0.2">
      <c r="A3357" t="s">
        <v>408</v>
      </c>
      <c r="B3357" t="s">
        <v>364</v>
      </c>
      <c r="D3357">
        <v>0</v>
      </c>
      <c r="E3357" s="80">
        <v>49399</v>
      </c>
      <c r="H3357">
        <f>Profiling!$W$523</f>
        <v>0</v>
      </c>
      <c r="J3357">
        <v>0</v>
      </c>
      <c r="K3357" t="s">
        <v>158</v>
      </c>
    </row>
    <row r="3358" spans="1:11" x14ac:dyDescent="0.2">
      <c r="A3358" t="s">
        <v>408</v>
      </c>
      <c r="B3358" t="s">
        <v>365</v>
      </c>
      <c r="D3358">
        <v>0</v>
      </c>
      <c r="E3358" s="80">
        <v>44651</v>
      </c>
      <c r="H3358">
        <f>Profiling!$J$524</f>
        <v>0</v>
      </c>
      <c r="J3358">
        <v>0</v>
      </c>
      <c r="K3358" t="s">
        <v>158</v>
      </c>
    </row>
    <row r="3359" spans="1:11" x14ac:dyDescent="0.2">
      <c r="A3359" t="s">
        <v>408</v>
      </c>
      <c r="B3359" t="s">
        <v>365</v>
      </c>
      <c r="D3359">
        <v>0</v>
      </c>
      <c r="E3359" s="80">
        <v>45016</v>
      </c>
      <c r="H3359">
        <f>Profiling!$K$524</f>
        <v>0</v>
      </c>
      <c r="J3359">
        <v>0</v>
      </c>
      <c r="K3359" t="s">
        <v>158</v>
      </c>
    </row>
    <row r="3360" spans="1:11" x14ac:dyDescent="0.2">
      <c r="A3360" t="s">
        <v>408</v>
      </c>
      <c r="B3360" t="s">
        <v>365</v>
      </c>
      <c r="D3360">
        <v>0</v>
      </c>
      <c r="E3360" s="80">
        <v>45382</v>
      </c>
      <c r="H3360">
        <f>Profiling!$L$524</f>
        <v>0</v>
      </c>
      <c r="J3360">
        <v>0</v>
      </c>
      <c r="K3360" t="s">
        <v>158</v>
      </c>
    </row>
    <row r="3361" spans="1:11" x14ac:dyDescent="0.2">
      <c r="A3361" t="s">
        <v>408</v>
      </c>
      <c r="B3361" t="s">
        <v>365</v>
      </c>
      <c r="D3361">
        <v>0</v>
      </c>
      <c r="E3361" s="80">
        <v>45747</v>
      </c>
      <c r="H3361">
        <f>Profiling!$M$524</f>
        <v>0</v>
      </c>
      <c r="J3361">
        <v>0</v>
      </c>
      <c r="K3361" t="s">
        <v>158</v>
      </c>
    </row>
    <row r="3362" spans="1:11" x14ac:dyDescent="0.2">
      <c r="A3362" t="s">
        <v>408</v>
      </c>
      <c r="B3362" t="s">
        <v>365</v>
      </c>
      <c r="D3362">
        <v>0</v>
      </c>
      <c r="E3362" s="80">
        <v>46112</v>
      </c>
      <c r="H3362">
        <f>Profiling!$N$524</f>
        <v>0</v>
      </c>
      <c r="J3362">
        <v>0</v>
      </c>
      <c r="K3362" t="s">
        <v>158</v>
      </c>
    </row>
    <row r="3363" spans="1:11" x14ac:dyDescent="0.2">
      <c r="A3363" t="s">
        <v>408</v>
      </c>
      <c r="B3363" t="s">
        <v>365</v>
      </c>
      <c r="D3363">
        <v>0</v>
      </c>
      <c r="E3363" s="80">
        <v>46477</v>
      </c>
      <c r="H3363">
        <f>Profiling!$O$524</f>
        <v>0</v>
      </c>
      <c r="J3363">
        <v>0</v>
      </c>
      <c r="K3363" t="s">
        <v>158</v>
      </c>
    </row>
    <row r="3364" spans="1:11" x14ac:dyDescent="0.2">
      <c r="A3364" t="s">
        <v>408</v>
      </c>
      <c r="B3364" t="s">
        <v>365</v>
      </c>
      <c r="D3364">
        <v>0</v>
      </c>
      <c r="E3364" s="80">
        <v>46843</v>
      </c>
      <c r="H3364">
        <f>Profiling!$P$524</f>
        <v>0</v>
      </c>
      <c r="J3364">
        <v>0</v>
      </c>
      <c r="K3364" t="s">
        <v>158</v>
      </c>
    </row>
    <row r="3365" spans="1:11" x14ac:dyDescent="0.2">
      <c r="A3365" t="s">
        <v>408</v>
      </c>
      <c r="B3365" t="s">
        <v>365</v>
      </c>
      <c r="D3365">
        <v>0</v>
      </c>
      <c r="E3365" s="80">
        <v>47208</v>
      </c>
      <c r="H3365">
        <f>Profiling!$Q$524</f>
        <v>0</v>
      </c>
      <c r="J3365">
        <v>0</v>
      </c>
      <c r="K3365" t="s">
        <v>158</v>
      </c>
    </row>
    <row r="3366" spans="1:11" x14ac:dyDescent="0.2">
      <c r="A3366" t="s">
        <v>408</v>
      </c>
      <c r="B3366" t="s">
        <v>365</v>
      </c>
      <c r="D3366">
        <v>0</v>
      </c>
      <c r="E3366" s="80">
        <v>47573</v>
      </c>
      <c r="H3366">
        <f>Profiling!$R$524</f>
        <v>0</v>
      </c>
      <c r="J3366">
        <v>0</v>
      </c>
      <c r="K3366" t="s">
        <v>158</v>
      </c>
    </row>
    <row r="3367" spans="1:11" x14ac:dyDescent="0.2">
      <c r="A3367" t="s">
        <v>408</v>
      </c>
      <c r="B3367" t="s">
        <v>365</v>
      </c>
      <c r="D3367">
        <v>0</v>
      </c>
      <c r="E3367" s="80">
        <v>47938</v>
      </c>
      <c r="H3367">
        <f>Profiling!$S$524</f>
        <v>0</v>
      </c>
      <c r="J3367">
        <v>0</v>
      </c>
      <c r="K3367" t="s">
        <v>158</v>
      </c>
    </row>
    <row r="3368" spans="1:11" x14ac:dyDescent="0.2">
      <c r="A3368" t="s">
        <v>408</v>
      </c>
      <c r="B3368" t="s">
        <v>365</v>
      </c>
      <c r="D3368">
        <v>0</v>
      </c>
      <c r="E3368" s="80">
        <v>48304</v>
      </c>
      <c r="H3368">
        <f>Profiling!$T$524</f>
        <v>0</v>
      </c>
      <c r="J3368">
        <v>0</v>
      </c>
      <c r="K3368" t="s">
        <v>158</v>
      </c>
    </row>
    <row r="3369" spans="1:11" x14ac:dyDescent="0.2">
      <c r="A3369" t="s">
        <v>408</v>
      </c>
      <c r="B3369" t="s">
        <v>365</v>
      </c>
      <c r="D3369">
        <v>0</v>
      </c>
      <c r="E3369" s="80">
        <v>48669</v>
      </c>
      <c r="H3369">
        <f>Profiling!$U$524</f>
        <v>0</v>
      </c>
      <c r="J3369">
        <v>0</v>
      </c>
      <c r="K3369" t="s">
        <v>158</v>
      </c>
    </row>
    <row r="3370" spans="1:11" x14ac:dyDescent="0.2">
      <c r="A3370" t="s">
        <v>408</v>
      </c>
      <c r="B3370" t="s">
        <v>365</v>
      </c>
      <c r="D3370">
        <v>0</v>
      </c>
      <c r="E3370" s="80">
        <v>49034</v>
      </c>
      <c r="H3370">
        <f>Profiling!$V$524</f>
        <v>0</v>
      </c>
      <c r="J3370">
        <v>0</v>
      </c>
      <c r="K3370" t="s">
        <v>158</v>
      </c>
    </row>
    <row r="3371" spans="1:11" x14ac:dyDescent="0.2">
      <c r="A3371" t="s">
        <v>408</v>
      </c>
      <c r="B3371" t="s">
        <v>365</v>
      </c>
      <c r="D3371">
        <v>0</v>
      </c>
      <c r="E3371" s="80">
        <v>49399</v>
      </c>
      <c r="H3371">
        <f>Profiling!$W$524</f>
        <v>0</v>
      </c>
      <c r="J3371">
        <v>0</v>
      </c>
      <c r="K3371" t="s">
        <v>158</v>
      </c>
    </row>
    <row r="3372" spans="1:11" x14ac:dyDescent="0.2">
      <c r="A3372" t="s">
        <v>2500</v>
      </c>
      <c r="D3372">
        <v>0</v>
      </c>
      <c r="E3372" s="80">
        <v>44651</v>
      </c>
      <c r="H3372">
        <f>Profiling!$J$531</f>
        <v>0</v>
      </c>
      <c r="J3372">
        <v>0</v>
      </c>
      <c r="K3372" t="s">
        <v>330</v>
      </c>
    </row>
    <row r="3373" spans="1:11" x14ac:dyDescent="0.2">
      <c r="A3373" t="s">
        <v>2500</v>
      </c>
      <c r="D3373">
        <v>0</v>
      </c>
      <c r="E3373" s="80">
        <v>45016</v>
      </c>
      <c r="H3373">
        <f>Profiling!$K$531</f>
        <v>0</v>
      </c>
      <c r="J3373">
        <v>0</v>
      </c>
      <c r="K3373" t="s">
        <v>330</v>
      </c>
    </row>
    <row r="3374" spans="1:11" x14ac:dyDescent="0.2">
      <c r="A3374" t="s">
        <v>2500</v>
      </c>
      <c r="D3374">
        <v>0</v>
      </c>
      <c r="E3374" s="80">
        <v>45382</v>
      </c>
      <c r="H3374">
        <f>Profiling!$L$531</f>
        <v>0</v>
      </c>
      <c r="J3374">
        <v>0</v>
      </c>
      <c r="K3374" t="s">
        <v>330</v>
      </c>
    </row>
    <row r="3375" spans="1:11" x14ac:dyDescent="0.2">
      <c r="A3375" t="s">
        <v>2500</v>
      </c>
      <c r="D3375">
        <v>0</v>
      </c>
      <c r="E3375" s="80">
        <v>45747</v>
      </c>
      <c r="H3375">
        <f>Profiling!$M$531</f>
        <v>0</v>
      </c>
      <c r="J3375">
        <v>0</v>
      </c>
      <c r="K3375" t="s">
        <v>330</v>
      </c>
    </row>
    <row r="3376" spans="1:11" x14ac:dyDescent="0.2">
      <c r="A3376" t="s">
        <v>2500</v>
      </c>
      <c r="D3376">
        <v>0</v>
      </c>
      <c r="E3376" s="80">
        <v>46112</v>
      </c>
      <c r="H3376">
        <f>Profiling!$N$531</f>
        <v>0</v>
      </c>
      <c r="J3376">
        <v>0</v>
      </c>
      <c r="K3376" t="s">
        <v>330</v>
      </c>
    </row>
    <row r="3377" spans="1:11" x14ac:dyDescent="0.2">
      <c r="A3377" t="s">
        <v>2500</v>
      </c>
      <c r="D3377">
        <v>0</v>
      </c>
      <c r="E3377" s="80">
        <v>46477</v>
      </c>
      <c r="H3377">
        <f>Profiling!$O$531</f>
        <v>0</v>
      </c>
      <c r="J3377">
        <v>0</v>
      </c>
      <c r="K3377" t="s">
        <v>330</v>
      </c>
    </row>
    <row r="3378" spans="1:11" x14ac:dyDescent="0.2">
      <c r="A3378" t="s">
        <v>2500</v>
      </c>
      <c r="D3378">
        <v>0</v>
      </c>
      <c r="E3378" s="80">
        <v>46843</v>
      </c>
      <c r="H3378">
        <f>Profiling!$P$531</f>
        <v>0</v>
      </c>
      <c r="J3378">
        <v>0</v>
      </c>
      <c r="K3378" t="s">
        <v>330</v>
      </c>
    </row>
    <row r="3379" spans="1:11" x14ac:dyDescent="0.2">
      <c r="A3379" t="s">
        <v>2500</v>
      </c>
      <c r="D3379">
        <v>0</v>
      </c>
      <c r="E3379" s="80">
        <v>47208</v>
      </c>
      <c r="H3379">
        <f>Profiling!$Q$531</f>
        <v>0</v>
      </c>
      <c r="J3379">
        <v>0</v>
      </c>
      <c r="K3379" t="s">
        <v>330</v>
      </c>
    </row>
    <row r="3380" spans="1:11" x14ac:dyDescent="0.2">
      <c r="A3380" t="s">
        <v>2500</v>
      </c>
      <c r="D3380">
        <v>0</v>
      </c>
      <c r="E3380" s="80">
        <v>47573</v>
      </c>
      <c r="H3380">
        <f>Profiling!$R$531</f>
        <v>0</v>
      </c>
      <c r="J3380">
        <v>0</v>
      </c>
      <c r="K3380" t="s">
        <v>330</v>
      </c>
    </row>
    <row r="3381" spans="1:11" x14ac:dyDescent="0.2">
      <c r="A3381" t="s">
        <v>2500</v>
      </c>
      <c r="D3381">
        <v>0</v>
      </c>
      <c r="E3381" s="80">
        <v>47938</v>
      </c>
      <c r="H3381">
        <f>Profiling!$S$531</f>
        <v>0</v>
      </c>
      <c r="J3381">
        <v>0</v>
      </c>
      <c r="K3381" t="s">
        <v>330</v>
      </c>
    </row>
    <row r="3382" spans="1:11" x14ac:dyDescent="0.2">
      <c r="A3382" t="s">
        <v>2500</v>
      </c>
      <c r="D3382">
        <v>0</v>
      </c>
      <c r="E3382" s="80">
        <v>48304</v>
      </c>
      <c r="H3382">
        <f>Profiling!$T$531</f>
        <v>0</v>
      </c>
      <c r="J3382">
        <v>0</v>
      </c>
      <c r="K3382" t="s">
        <v>330</v>
      </c>
    </row>
    <row r="3383" spans="1:11" x14ac:dyDescent="0.2">
      <c r="A3383" t="s">
        <v>2500</v>
      </c>
      <c r="D3383">
        <v>0</v>
      </c>
      <c r="E3383" s="80">
        <v>48669</v>
      </c>
      <c r="H3383">
        <f>Profiling!$U$531</f>
        <v>0</v>
      </c>
      <c r="J3383">
        <v>0</v>
      </c>
      <c r="K3383" t="s">
        <v>330</v>
      </c>
    </row>
    <row r="3384" spans="1:11" x14ac:dyDescent="0.2">
      <c r="A3384" t="s">
        <v>2500</v>
      </c>
      <c r="D3384">
        <v>0</v>
      </c>
      <c r="E3384" s="80">
        <v>49034</v>
      </c>
      <c r="H3384">
        <f>Profiling!$V$531</f>
        <v>0</v>
      </c>
      <c r="J3384">
        <v>0</v>
      </c>
      <c r="K3384" t="s">
        <v>330</v>
      </c>
    </row>
    <row r="3385" spans="1:11" x14ac:dyDescent="0.2">
      <c r="A3385" t="s">
        <v>2500</v>
      </c>
      <c r="D3385">
        <v>0</v>
      </c>
      <c r="E3385" s="80">
        <v>49399</v>
      </c>
      <c r="H3385">
        <f>Profiling!$W$531</f>
        <v>0</v>
      </c>
      <c r="J3385">
        <v>0</v>
      </c>
      <c r="K3385" t="s">
        <v>330</v>
      </c>
    </row>
    <row r="3386" spans="1:11" x14ac:dyDescent="0.2">
      <c r="A3386" t="s">
        <v>59</v>
      </c>
      <c r="D3386">
        <v>0</v>
      </c>
      <c r="E3386" s="80">
        <v>44651</v>
      </c>
      <c r="H3386">
        <f>Profiling!$J$538</f>
        <v>0</v>
      </c>
      <c r="J3386">
        <v>0</v>
      </c>
      <c r="K3386" t="s">
        <v>2409</v>
      </c>
    </row>
    <row r="3387" spans="1:11" x14ac:dyDescent="0.2">
      <c r="A3387" t="s">
        <v>59</v>
      </c>
      <c r="D3387">
        <v>0</v>
      </c>
      <c r="E3387" s="80">
        <v>45016</v>
      </c>
      <c r="H3387">
        <f>Profiling!$K$538</f>
        <v>0</v>
      </c>
      <c r="J3387">
        <v>0</v>
      </c>
      <c r="K3387" t="s">
        <v>2409</v>
      </c>
    </row>
    <row r="3388" spans="1:11" x14ac:dyDescent="0.2">
      <c r="A3388" t="s">
        <v>59</v>
      </c>
      <c r="D3388">
        <v>0</v>
      </c>
      <c r="E3388" s="80">
        <v>45382</v>
      </c>
      <c r="H3388">
        <f>Profiling!$L$538</f>
        <v>0</v>
      </c>
      <c r="J3388">
        <v>0</v>
      </c>
      <c r="K3388" t="s">
        <v>2409</v>
      </c>
    </row>
    <row r="3389" spans="1:11" x14ac:dyDescent="0.2">
      <c r="A3389" t="s">
        <v>59</v>
      </c>
      <c r="D3389">
        <v>0</v>
      </c>
      <c r="E3389" s="80">
        <v>45747</v>
      </c>
      <c r="H3389">
        <f>Profiling!$M$538</f>
        <v>0</v>
      </c>
      <c r="J3389">
        <v>0</v>
      </c>
      <c r="K3389" t="s">
        <v>2409</v>
      </c>
    </row>
    <row r="3390" spans="1:11" x14ac:dyDescent="0.2">
      <c r="A3390" t="s">
        <v>59</v>
      </c>
      <c r="D3390">
        <v>0</v>
      </c>
      <c r="E3390" s="80">
        <v>46112</v>
      </c>
      <c r="H3390">
        <f>Profiling!$N$538</f>
        <v>0</v>
      </c>
      <c r="J3390">
        <v>0</v>
      </c>
      <c r="K3390" t="s">
        <v>2409</v>
      </c>
    </row>
    <row r="3391" spans="1:11" x14ac:dyDescent="0.2">
      <c r="A3391" t="s">
        <v>59</v>
      </c>
      <c r="D3391">
        <v>0</v>
      </c>
      <c r="E3391" s="80">
        <v>46477</v>
      </c>
      <c r="H3391">
        <f>Profiling!$O$538</f>
        <v>0</v>
      </c>
      <c r="J3391">
        <v>0</v>
      </c>
      <c r="K3391" t="s">
        <v>2409</v>
      </c>
    </row>
    <row r="3392" spans="1:11" x14ac:dyDescent="0.2">
      <c r="A3392" t="s">
        <v>59</v>
      </c>
      <c r="D3392">
        <v>0</v>
      </c>
      <c r="E3392" s="80">
        <v>46843</v>
      </c>
      <c r="H3392">
        <f>Profiling!$P$538</f>
        <v>0</v>
      </c>
      <c r="J3392">
        <v>0</v>
      </c>
      <c r="K3392" t="s">
        <v>2409</v>
      </c>
    </row>
    <row r="3393" spans="1:11" x14ac:dyDescent="0.2">
      <c r="A3393" t="s">
        <v>59</v>
      </c>
      <c r="D3393">
        <v>0</v>
      </c>
      <c r="E3393" s="80">
        <v>47208</v>
      </c>
      <c r="H3393">
        <f>Profiling!$Q$538</f>
        <v>0</v>
      </c>
      <c r="J3393">
        <v>0</v>
      </c>
      <c r="K3393" t="s">
        <v>2409</v>
      </c>
    </row>
    <row r="3394" spans="1:11" x14ac:dyDescent="0.2">
      <c r="A3394" t="s">
        <v>59</v>
      </c>
      <c r="D3394">
        <v>0</v>
      </c>
      <c r="E3394" s="80">
        <v>47573</v>
      </c>
      <c r="H3394">
        <f>Profiling!$R$538</f>
        <v>0</v>
      </c>
      <c r="J3394">
        <v>0</v>
      </c>
      <c r="K3394" t="s">
        <v>2409</v>
      </c>
    </row>
    <row r="3395" spans="1:11" x14ac:dyDescent="0.2">
      <c r="A3395" t="s">
        <v>59</v>
      </c>
      <c r="D3395">
        <v>0</v>
      </c>
      <c r="E3395" s="80">
        <v>47938</v>
      </c>
      <c r="H3395">
        <f>Profiling!$S$538</f>
        <v>0</v>
      </c>
      <c r="J3395">
        <v>0</v>
      </c>
      <c r="K3395" t="s">
        <v>2409</v>
      </c>
    </row>
    <row r="3396" spans="1:11" x14ac:dyDescent="0.2">
      <c r="A3396" t="s">
        <v>59</v>
      </c>
      <c r="D3396">
        <v>0</v>
      </c>
      <c r="E3396" s="80">
        <v>48304</v>
      </c>
      <c r="H3396">
        <f>Profiling!$T$538</f>
        <v>0</v>
      </c>
      <c r="J3396">
        <v>0</v>
      </c>
      <c r="K3396" t="s">
        <v>2409</v>
      </c>
    </row>
    <row r="3397" spans="1:11" x14ac:dyDescent="0.2">
      <c r="A3397" t="s">
        <v>59</v>
      </c>
      <c r="D3397">
        <v>0</v>
      </c>
      <c r="E3397" s="80">
        <v>48669</v>
      </c>
      <c r="H3397">
        <f>Profiling!$U$538</f>
        <v>0</v>
      </c>
      <c r="J3397">
        <v>0</v>
      </c>
      <c r="K3397" t="s">
        <v>2409</v>
      </c>
    </row>
    <row r="3398" spans="1:11" x14ac:dyDescent="0.2">
      <c r="A3398" t="s">
        <v>59</v>
      </c>
      <c r="D3398">
        <v>0</v>
      </c>
      <c r="E3398" s="80">
        <v>49034</v>
      </c>
      <c r="H3398">
        <f>Profiling!$V$538</f>
        <v>0</v>
      </c>
      <c r="J3398">
        <v>0</v>
      </c>
      <c r="K3398" t="s">
        <v>2409</v>
      </c>
    </row>
    <row r="3399" spans="1:11" x14ac:dyDescent="0.2">
      <c r="A3399" t="s">
        <v>59</v>
      </c>
      <c r="D3399">
        <v>0</v>
      </c>
      <c r="E3399" s="80">
        <v>49399</v>
      </c>
      <c r="H3399">
        <f>Profiling!$W$538</f>
        <v>0</v>
      </c>
      <c r="J3399">
        <v>0</v>
      </c>
      <c r="K3399" t="s">
        <v>2409</v>
      </c>
    </row>
    <row r="3400" spans="1:11" x14ac:dyDescent="0.2">
      <c r="A3400" t="s">
        <v>409</v>
      </c>
      <c r="B3400" t="s">
        <v>1096</v>
      </c>
      <c r="D3400">
        <v>0</v>
      </c>
      <c r="E3400" s="80">
        <v>44651</v>
      </c>
      <c r="H3400">
        <f>Profiling!$J$555</f>
        <v>0</v>
      </c>
      <c r="J3400">
        <v>0</v>
      </c>
      <c r="K3400" t="s">
        <v>331</v>
      </c>
    </row>
    <row r="3401" spans="1:11" x14ac:dyDescent="0.2">
      <c r="A3401" t="s">
        <v>409</v>
      </c>
      <c r="B3401" t="s">
        <v>1096</v>
      </c>
      <c r="D3401">
        <v>0</v>
      </c>
      <c r="E3401" s="80">
        <v>45016</v>
      </c>
      <c r="H3401">
        <f>Profiling!$K$555</f>
        <v>0</v>
      </c>
      <c r="J3401">
        <v>0</v>
      </c>
      <c r="K3401" t="s">
        <v>331</v>
      </c>
    </row>
    <row r="3402" spans="1:11" x14ac:dyDescent="0.2">
      <c r="A3402" t="s">
        <v>409</v>
      </c>
      <c r="B3402" t="s">
        <v>1096</v>
      </c>
      <c r="D3402">
        <v>0</v>
      </c>
      <c r="E3402" s="80">
        <v>45382</v>
      </c>
      <c r="H3402">
        <f>Profiling!$L$555</f>
        <v>0</v>
      </c>
      <c r="J3402">
        <v>0</v>
      </c>
      <c r="K3402" t="s">
        <v>331</v>
      </c>
    </row>
    <row r="3403" spans="1:11" x14ac:dyDescent="0.2">
      <c r="A3403" t="s">
        <v>409</v>
      </c>
      <c r="B3403" t="s">
        <v>1096</v>
      </c>
      <c r="D3403">
        <v>0</v>
      </c>
      <c r="E3403" s="80">
        <v>45747</v>
      </c>
      <c r="H3403">
        <f>Profiling!$M$555</f>
        <v>0</v>
      </c>
      <c r="J3403">
        <v>0</v>
      </c>
      <c r="K3403" t="s">
        <v>331</v>
      </c>
    </row>
    <row r="3404" spans="1:11" x14ac:dyDescent="0.2">
      <c r="A3404" t="s">
        <v>409</v>
      </c>
      <c r="B3404" t="s">
        <v>1096</v>
      </c>
      <c r="D3404">
        <v>0</v>
      </c>
      <c r="E3404" s="80">
        <v>46112</v>
      </c>
      <c r="H3404">
        <f>Profiling!$N$555</f>
        <v>0</v>
      </c>
      <c r="J3404">
        <v>0</v>
      </c>
      <c r="K3404" t="s">
        <v>331</v>
      </c>
    </row>
    <row r="3405" spans="1:11" x14ac:dyDescent="0.2">
      <c r="A3405" t="s">
        <v>409</v>
      </c>
      <c r="B3405" t="s">
        <v>1096</v>
      </c>
      <c r="D3405">
        <v>0</v>
      </c>
      <c r="E3405" s="80">
        <v>46477</v>
      </c>
      <c r="H3405">
        <f>Profiling!$O$555</f>
        <v>0</v>
      </c>
      <c r="J3405">
        <v>0</v>
      </c>
      <c r="K3405" t="s">
        <v>331</v>
      </c>
    </row>
    <row r="3406" spans="1:11" x14ac:dyDescent="0.2">
      <c r="A3406" t="s">
        <v>409</v>
      </c>
      <c r="B3406" t="s">
        <v>1096</v>
      </c>
      <c r="D3406">
        <v>0</v>
      </c>
      <c r="E3406" s="80">
        <v>46843</v>
      </c>
      <c r="H3406">
        <f>Profiling!$P$555</f>
        <v>0</v>
      </c>
      <c r="J3406">
        <v>0</v>
      </c>
      <c r="K3406" t="s">
        <v>331</v>
      </c>
    </row>
    <row r="3407" spans="1:11" x14ac:dyDescent="0.2">
      <c r="A3407" t="s">
        <v>409</v>
      </c>
      <c r="B3407" t="s">
        <v>1096</v>
      </c>
      <c r="D3407">
        <v>0</v>
      </c>
      <c r="E3407" s="80">
        <v>47208</v>
      </c>
      <c r="H3407">
        <f>Profiling!$Q$555</f>
        <v>0</v>
      </c>
      <c r="J3407">
        <v>0</v>
      </c>
      <c r="K3407" t="s">
        <v>331</v>
      </c>
    </row>
    <row r="3408" spans="1:11" x14ac:dyDescent="0.2">
      <c r="A3408" t="s">
        <v>409</v>
      </c>
      <c r="B3408" t="s">
        <v>1096</v>
      </c>
      <c r="D3408">
        <v>0</v>
      </c>
      <c r="E3408" s="80">
        <v>47573</v>
      </c>
      <c r="H3408">
        <f>Profiling!$R$555</f>
        <v>0</v>
      </c>
      <c r="J3408">
        <v>0</v>
      </c>
      <c r="K3408" t="s">
        <v>331</v>
      </c>
    </row>
    <row r="3409" spans="1:11" x14ac:dyDescent="0.2">
      <c r="A3409" t="s">
        <v>409</v>
      </c>
      <c r="B3409" t="s">
        <v>1096</v>
      </c>
      <c r="D3409">
        <v>0</v>
      </c>
      <c r="E3409" s="80">
        <v>47938</v>
      </c>
      <c r="H3409">
        <f>Profiling!$S$555</f>
        <v>0</v>
      </c>
      <c r="J3409">
        <v>0</v>
      </c>
      <c r="K3409" t="s">
        <v>331</v>
      </c>
    </row>
    <row r="3410" spans="1:11" x14ac:dyDescent="0.2">
      <c r="A3410" t="s">
        <v>409</v>
      </c>
      <c r="B3410" t="s">
        <v>1096</v>
      </c>
      <c r="D3410">
        <v>0</v>
      </c>
      <c r="E3410" s="80">
        <v>48304</v>
      </c>
      <c r="H3410">
        <f>Profiling!$T$555</f>
        <v>0</v>
      </c>
      <c r="J3410">
        <v>0</v>
      </c>
      <c r="K3410" t="s">
        <v>331</v>
      </c>
    </row>
    <row r="3411" spans="1:11" x14ac:dyDescent="0.2">
      <c r="A3411" t="s">
        <v>409</v>
      </c>
      <c r="B3411" t="s">
        <v>1096</v>
      </c>
      <c r="D3411">
        <v>0</v>
      </c>
      <c r="E3411" s="80">
        <v>48669</v>
      </c>
      <c r="H3411">
        <f>Profiling!$U$555</f>
        <v>0</v>
      </c>
      <c r="J3411">
        <v>0</v>
      </c>
      <c r="K3411" t="s">
        <v>331</v>
      </c>
    </row>
    <row r="3412" spans="1:11" x14ac:dyDescent="0.2">
      <c r="A3412" t="s">
        <v>409</v>
      </c>
      <c r="B3412" t="s">
        <v>1096</v>
      </c>
      <c r="D3412">
        <v>0</v>
      </c>
      <c r="E3412" s="80">
        <v>49034</v>
      </c>
      <c r="H3412">
        <f>Profiling!$V$555</f>
        <v>0</v>
      </c>
      <c r="J3412">
        <v>0</v>
      </c>
      <c r="K3412" t="s">
        <v>331</v>
      </c>
    </row>
    <row r="3413" spans="1:11" x14ac:dyDescent="0.2">
      <c r="A3413" t="s">
        <v>409</v>
      </c>
      <c r="B3413" t="s">
        <v>1096</v>
      </c>
      <c r="D3413">
        <v>0</v>
      </c>
      <c r="E3413" s="80">
        <v>49399</v>
      </c>
      <c r="H3413">
        <f>Profiling!$W$555</f>
        <v>0</v>
      </c>
      <c r="J3413">
        <v>0</v>
      </c>
      <c r="K3413" t="s">
        <v>331</v>
      </c>
    </row>
    <row r="3414" spans="1:11" x14ac:dyDescent="0.2">
      <c r="A3414" t="s">
        <v>409</v>
      </c>
      <c r="B3414" t="s">
        <v>891</v>
      </c>
      <c r="D3414">
        <v>0</v>
      </c>
      <c r="E3414" s="80">
        <v>44651</v>
      </c>
      <c r="H3414">
        <f>Profiling!$J$556</f>
        <v>0</v>
      </c>
      <c r="J3414">
        <v>0</v>
      </c>
      <c r="K3414" t="s">
        <v>331</v>
      </c>
    </row>
    <row r="3415" spans="1:11" x14ac:dyDescent="0.2">
      <c r="A3415" t="s">
        <v>409</v>
      </c>
      <c r="B3415" t="s">
        <v>891</v>
      </c>
      <c r="D3415">
        <v>0</v>
      </c>
      <c r="E3415" s="80">
        <v>45016</v>
      </c>
      <c r="H3415">
        <f>Profiling!$K$556</f>
        <v>0</v>
      </c>
      <c r="J3415">
        <v>0</v>
      </c>
      <c r="K3415" t="s">
        <v>331</v>
      </c>
    </row>
    <row r="3416" spans="1:11" x14ac:dyDescent="0.2">
      <c r="A3416" t="s">
        <v>409</v>
      </c>
      <c r="B3416" t="s">
        <v>891</v>
      </c>
      <c r="D3416">
        <v>0</v>
      </c>
      <c r="E3416" s="80">
        <v>45382</v>
      </c>
      <c r="H3416">
        <f>Profiling!$L$556</f>
        <v>0</v>
      </c>
      <c r="J3416">
        <v>0</v>
      </c>
      <c r="K3416" t="s">
        <v>331</v>
      </c>
    </row>
    <row r="3417" spans="1:11" x14ac:dyDescent="0.2">
      <c r="A3417" t="s">
        <v>409</v>
      </c>
      <c r="B3417" t="s">
        <v>891</v>
      </c>
      <c r="D3417">
        <v>0</v>
      </c>
      <c r="E3417" s="80">
        <v>45747</v>
      </c>
      <c r="H3417">
        <f>Profiling!$M$556</f>
        <v>0</v>
      </c>
      <c r="J3417">
        <v>0</v>
      </c>
      <c r="K3417" t="s">
        <v>331</v>
      </c>
    </row>
    <row r="3418" spans="1:11" x14ac:dyDescent="0.2">
      <c r="A3418" t="s">
        <v>409</v>
      </c>
      <c r="B3418" t="s">
        <v>891</v>
      </c>
      <c r="D3418">
        <v>0</v>
      </c>
      <c r="E3418" s="80">
        <v>46112</v>
      </c>
      <c r="H3418">
        <f>Profiling!$N$556</f>
        <v>0</v>
      </c>
      <c r="J3418">
        <v>0</v>
      </c>
      <c r="K3418" t="s">
        <v>331</v>
      </c>
    </row>
    <row r="3419" spans="1:11" x14ac:dyDescent="0.2">
      <c r="A3419" t="s">
        <v>409</v>
      </c>
      <c r="B3419" t="s">
        <v>891</v>
      </c>
      <c r="D3419">
        <v>0</v>
      </c>
      <c r="E3419" s="80">
        <v>46477</v>
      </c>
      <c r="H3419">
        <f>Profiling!$O$556</f>
        <v>0</v>
      </c>
      <c r="J3419">
        <v>0</v>
      </c>
      <c r="K3419" t="s">
        <v>331</v>
      </c>
    </row>
    <row r="3420" spans="1:11" x14ac:dyDescent="0.2">
      <c r="A3420" t="s">
        <v>409</v>
      </c>
      <c r="B3420" t="s">
        <v>891</v>
      </c>
      <c r="D3420">
        <v>0</v>
      </c>
      <c r="E3420" s="80">
        <v>46843</v>
      </c>
      <c r="H3420">
        <f>Profiling!$P$556</f>
        <v>0</v>
      </c>
      <c r="J3420">
        <v>0</v>
      </c>
      <c r="K3420" t="s">
        <v>331</v>
      </c>
    </row>
    <row r="3421" spans="1:11" x14ac:dyDescent="0.2">
      <c r="A3421" t="s">
        <v>409</v>
      </c>
      <c r="B3421" t="s">
        <v>891</v>
      </c>
      <c r="D3421">
        <v>0</v>
      </c>
      <c r="E3421" s="80">
        <v>47208</v>
      </c>
      <c r="H3421">
        <f>Profiling!$Q$556</f>
        <v>0</v>
      </c>
      <c r="J3421">
        <v>0</v>
      </c>
      <c r="K3421" t="s">
        <v>331</v>
      </c>
    </row>
    <row r="3422" spans="1:11" x14ac:dyDescent="0.2">
      <c r="A3422" t="s">
        <v>409</v>
      </c>
      <c r="B3422" t="s">
        <v>891</v>
      </c>
      <c r="D3422">
        <v>0</v>
      </c>
      <c r="E3422" s="80">
        <v>47573</v>
      </c>
      <c r="H3422">
        <f>Profiling!$R$556</f>
        <v>0</v>
      </c>
      <c r="J3422">
        <v>0</v>
      </c>
      <c r="K3422" t="s">
        <v>331</v>
      </c>
    </row>
    <row r="3423" spans="1:11" x14ac:dyDescent="0.2">
      <c r="A3423" t="s">
        <v>409</v>
      </c>
      <c r="B3423" t="s">
        <v>891</v>
      </c>
      <c r="D3423">
        <v>0</v>
      </c>
      <c r="E3423" s="80">
        <v>47938</v>
      </c>
      <c r="H3423">
        <f>Profiling!$S$556</f>
        <v>0</v>
      </c>
      <c r="J3423">
        <v>0</v>
      </c>
      <c r="K3423" t="s">
        <v>331</v>
      </c>
    </row>
    <row r="3424" spans="1:11" x14ac:dyDescent="0.2">
      <c r="A3424" t="s">
        <v>409</v>
      </c>
      <c r="B3424" t="s">
        <v>891</v>
      </c>
      <c r="D3424">
        <v>0</v>
      </c>
      <c r="E3424" s="80">
        <v>48304</v>
      </c>
      <c r="H3424">
        <f>Profiling!$T$556</f>
        <v>0</v>
      </c>
      <c r="J3424">
        <v>0</v>
      </c>
      <c r="K3424" t="s">
        <v>331</v>
      </c>
    </row>
    <row r="3425" spans="1:11" x14ac:dyDescent="0.2">
      <c r="A3425" t="s">
        <v>409</v>
      </c>
      <c r="B3425" t="s">
        <v>891</v>
      </c>
      <c r="D3425">
        <v>0</v>
      </c>
      <c r="E3425" s="80">
        <v>48669</v>
      </c>
      <c r="H3425">
        <f>Profiling!$U$556</f>
        <v>0</v>
      </c>
      <c r="J3425">
        <v>0</v>
      </c>
      <c r="K3425" t="s">
        <v>331</v>
      </c>
    </row>
    <row r="3426" spans="1:11" x14ac:dyDescent="0.2">
      <c r="A3426" t="s">
        <v>409</v>
      </c>
      <c r="B3426" t="s">
        <v>891</v>
      </c>
      <c r="D3426">
        <v>0</v>
      </c>
      <c r="E3426" s="80">
        <v>49034</v>
      </c>
      <c r="H3426">
        <f>Profiling!$V$556</f>
        <v>0</v>
      </c>
      <c r="J3426">
        <v>0</v>
      </c>
      <c r="K3426" t="s">
        <v>331</v>
      </c>
    </row>
    <row r="3427" spans="1:11" x14ac:dyDescent="0.2">
      <c r="A3427" t="s">
        <v>409</v>
      </c>
      <c r="B3427" t="s">
        <v>891</v>
      </c>
      <c r="D3427">
        <v>0</v>
      </c>
      <c r="E3427" s="80">
        <v>49399</v>
      </c>
      <c r="H3427">
        <f>Profiling!$W$556</f>
        <v>0</v>
      </c>
      <c r="J3427">
        <v>0</v>
      </c>
      <c r="K3427" t="s">
        <v>331</v>
      </c>
    </row>
    <row r="3428" spans="1:11" x14ac:dyDescent="0.2">
      <c r="A3428" t="s">
        <v>409</v>
      </c>
      <c r="B3428" t="s">
        <v>541</v>
      </c>
      <c r="D3428">
        <v>0</v>
      </c>
      <c r="E3428" s="80">
        <v>44651</v>
      </c>
      <c r="H3428">
        <f>Profiling!$J$557</f>
        <v>0</v>
      </c>
      <c r="J3428">
        <v>0</v>
      </c>
      <c r="K3428" t="s">
        <v>331</v>
      </c>
    </row>
    <row r="3429" spans="1:11" x14ac:dyDescent="0.2">
      <c r="A3429" t="s">
        <v>409</v>
      </c>
      <c r="B3429" t="s">
        <v>541</v>
      </c>
      <c r="D3429">
        <v>0</v>
      </c>
      <c r="E3429" s="80">
        <v>45016</v>
      </c>
      <c r="H3429">
        <f>Profiling!$K$557</f>
        <v>0</v>
      </c>
      <c r="J3429">
        <v>0</v>
      </c>
      <c r="K3429" t="s">
        <v>331</v>
      </c>
    </row>
    <row r="3430" spans="1:11" x14ac:dyDescent="0.2">
      <c r="A3430" t="s">
        <v>409</v>
      </c>
      <c r="B3430" t="s">
        <v>541</v>
      </c>
      <c r="D3430">
        <v>0</v>
      </c>
      <c r="E3430" s="80">
        <v>45382</v>
      </c>
      <c r="H3430">
        <f>Profiling!$L$557</f>
        <v>0</v>
      </c>
      <c r="J3430">
        <v>0</v>
      </c>
      <c r="K3430" t="s">
        <v>331</v>
      </c>
    </row>
    <row r="3431" spans="1:11" x14ac:dyDescent="0.2">
      <c r="A3431" t="s">
        <v>409</v>
      </c>
      <c r="B3431" t="s">
        <v>541</v>
      </c>
      <c r="D3431">
        <v>0</v>
      </c>
      <c r="E3431" s="80">
        <v>45747</v>
      </c>
      <c r="H3431">
        <f>Profiling!$M$557</f>
        <v>0</v>
      </c>
      <c r="J3431">
        <v>0</v>
      </c>
      <c r="K3431" t="s">
        <v>331</v>
      </c>
    </row>
    <row r="3432" spans="1:11" x14ac:dyDescent="0.2">
      <c r="A3432" t="s">
        <v>409</v>
      </c>
      <c r="B3432" t="s">
        <v>541</v>
      </c>
      <c r="D3432">
        <v>0</v>
      </c>
      <c r="E3432" s="80">
        <v>46112</v>
      </c>
      <c r="H3432">
        <f>Profiling!$N$557</f>
        <v>0</v>
      </c>
      <c r="J3432">
        <v>0</v>
      </c>
      <c r="K3432" t="s">
        <v>331</v>
      </c>
    </row>
    <row r="3433" spans="1:11" x14ac:dyDescent="0.2">
      <c r="A3433" t="s">
        <v>409</v>
      </c>
      <c r="B3433" t="s">
        <v>541</v>
      </c>
      <c r="D3433">
        <v>0</v>
      </c>
      <c r="E3433" s="80">
        <v>46477</v>
      </c>
      <c r="H3433">
        <f>Profiling!$O$557</f>
        <v>0</v>
      </c>
      <c r="J3433">
        <v>0</v>
      </c>
      <c r="K3433" t="s">
        <v>331</v>
      </c>
    </row>
    <row r="3434" spans="1:11" x14ac:dyDescent="0.2">
      <c r="A3434" t="s">
        <v>409</v>
      </c>
      <c r="B3434" t="s">
        <v>541</v>
      </c>
      <c r="D3434">
        <v>0</v>
      </c>
      <c r="E3434" s="80">
        <v>46843</v>
      </c>
      <c r="H3434">
        <f>Profiling!$P$557</f>
        <v>0</v>
      </c>
      <c r="J3434">
        <v>0</v>
      </c>
      <c r="K3434" t="s">
        <v>331</v>
      </c>
    </row>
    <row r="3435" spans="1:11" x14ac:dyDescent="0.2">
      <c r="A3435" t="s">
        <v>409</v>
      </c>
      <c r="B3435" t="s">
        <v>541</v>
      </c>
      <c r="D3435">
        <v>0</v>
      </c>
      <c r="E3435" s="80">
        <v>47208</v>
      </c>
      <c r="H3435">
        <f>Profiling!$Q$557</f>
        <v>0</v>
      </c>
      <c r="J3435">
        <v>0</v>
      </c>
      <c r="K3435" t="s">
        <v>331</v>
      </c>
    </row>
    <row r="3436" spans="1:11" x14ac:dyDescent="0.2">
      <c r="A3436" t="s">
        <v>409</v>
      </c>
      <c r="B3436" t="s">
        <v>541</v>
      </c>
      <c r="D3436">
        <v>0</v>
      </c>
      <c r="E3436" s="80">
        <v>47573</v>
      </c>
      <c r="H3436">
        <f>Profiling!$R$557</f>
        <v>0</v>
      </c>
      <c r="J3436">
        <v>0</v>
      </c>
      <c r="K3436" t="s">
        <v>331</v>
      </c>
    </row>
    <row r="3437" spans="1:11" x14ac:dyDescent="0.2">
      <c r="A3437" t="s">
        <v>409</v>
      </c>
      <c r="B3437" t="s">
        <v>541</v>
      </c>
      <c r="D3437">
        <v>0</v>
      </c>
      <c r="E3437" s="80">
        <v>47938</v>
      </c>
      <c r="H3437">
        <f>Profiling!$S$557</f>
        <v>0</v>
      </c>
      <c r="J3437">
        <v>0</v>
      </c>
      <c r="K3437" t="s">
        <v>331</v>
      </c>
    </row>
    <row r="3438" spans="1:11" x14ac:dyDescent="0.2">
      <c r="A3438" t="s">
        <v>409</v>
      </c>
      <c r="B3438" t="s">
        <v>541</v>
      </c>
      <c r="D3438">
        <v>0</v>
      </c>
      <c r="E3438" s="80">
        <v>48304</v>
      </c>
      <c r="H3438">
        <f>Profiling!$T$557</f>
        <v>0</v>
      </c>
      <c r="J3438">
        <v>0</v>
      </c>
      <c r="K3438" t="s">
        <v>331</v>
      </c>
    </row>
    <row r="3439" spans="1:11" x14ac:dyDescent="0.2">
      <c r="A3439" t="s">
        <v>409</v>
      </c>
      <c r="B3439" t="s">
        <v>541</v>
      </c>
      <c r="D3439">
        <v>0</v>
      </c>
      <c r="E3439" s="80">
        <v>48669</v>
      </c>
      <c r="H3439">
        <f>Profiling!$U$557</f>
        <v>0</v>
      </c>
      <c r="J3439">
        <v>0</v>
      </c>
      <c r="K3439" t="s">
        <v>331</v>
      </c>
    </row>
    <row r="3440" spans="1:11" x14ac:dyDescent="0.2">
      <c r="A3440" t="s">
        <v>409</v>
      </c>
      <c r="B3440" t="s">
        <v>541</v>
      </c>
      <c r="D3440">
        <v>0</v>
      </c>
      <c r="E3440" s="80">
        <v>49034</v>
      </c>
      <c r="H3440">
        <f>Profiling!$V$557</f>
        <v>0</v>
      </c>
      <c r="J3440">
        <v>0</v>
      </c>
      <c r="K3440" t="s">
        <v>331</v>
      </c>
    </row>
    <row r="3441" spans="1:11" x14ac:dyDescent="0.2">
      <c r="A3441" t="s">
        <v>409</v>
      </c>
      <c r="B3441" t="s">
        <v>541</v>
      </c>
      <c r="D3441">
        <v>0</v>
      </c>
      <c r="E3441" s="80">
        <v>49399</v>
      </c>
      <c r="H3441">
        <f>Profiling!$W$557</f>
        <v>0</v>
      </c>
      <c r="J3441">
        <v>0</v>
      </c>
      <c r="K3441" t="s">
        <v>331</v>
      </c>
    </row>
    <row r="3442" spans="1:11" x14ac:dyDescent="0.2">
      <c r="A3442" t="s">
        <v>409</v>
      </c>
      <c r="B3442" t="s">
        <v>1089</v>
      </c>
      <c r="D3442">
        <v>0</v>
      </c>
      <c r="E3442" s="80">
        <v>44651</v>
      </c>
      <c r="H3442">
        <f>Profiling!$J$558</f>
        <v>0</v>
      </c>
      <c r="J3442">
        <v>0</v>
      </c>
      <c r="K3442" t="s">
        <v>331</v>
      </c>
    </row>
    <row r="3443" spans="1:11" x14ac:dyDescent="0.2">
      <c r="A3443" t="s">
        <v>409</v>
      </c>
      <c r="B3443" t="s">
        <v>1089</v>
      </c>
      <c r="D3443">
        <v>0</v>
      </c>
      <c r="E3443" s="80">
        <v>45016</v>
      </c>
      <c r="H3443">
        <f>Profiling!$K$558</f>
        <v>0</v>
      </c>
      <c r="J3443">
        <v>0</v>
      </c>
      <c r="K3443" t="s">
        <v>331</v>
      </c>
    </row>
    <row r="3444" spans="1:11" x14ac:dyDescent="0.2">
      <c r="A3444" t="s">
        <v>409</v>
      </c>
      <c r="B3444" t="s">
        <v>1089</v>
      </c>
      <c r="D3444">
        <v>0</v>
      </c>
      <c r="E3444" s="80">
        <v>45382</v>
      </c>
      <c r="H3444">
        <f>Profiling!$L$558</f>
        <v>0</v>
      </c>
      <c r="J3444">
        <v>0</v>
      </c>
      <c r="K3444" t="s">
        <v>331</v>
      </c>
    </row>
    <row r="3445" spans="1:11" x14ac:dyDescent="0.2">
      <c r="A3445" t="s">
        <v>409</v>
      </c>
      <c r="B3445" t="s">
        <v>1089</v>
      </c>
      <c r="D3445">
        <v>0</v>
      </c>
      <c r="E3445" s="80">
        <v>45747</v>
      </c>
      <c r="H3445">
        <f>Profiling!$M$558</f>
        <v>0</v>
      </c>
      <c r="J3445">
        <v>0</v>
      </c>
      <c r="K3445" t="s">
        <v>331</v>
      </c>
    </row>
    <row r="3446" spans="1:11" x14ac:dyDescent="0.2">
      <c r="A3446" t="s">
        <v>409</v>
      </c>
      <c r="B3446" t="s">
        <v>1089</v>
      </c>
      <c r="D3446">
        <v>0</v>
      </c>
      <c r="E3446" s="80">
        <v>46112</v>
      </c>
      <c r="H3446">
        <f>Profiling!$N$558</f>
        <v>0</v>
      </c>
      <c r="J3446">
        <v>0</v>
      </c>
      <c r="K3446" t="s">
        <v>331</v>
      </c>
    </row>
    <row r="3447" spans="1:11" x14ac:dyDescent="0.2">
      <c r="A3447" t="s">
        <v>409</v>
      </c>
      <c r="B3447" t="s">
        <v>1089</v>
      </c>
      <c r="D3447">
        <v>0</v>
      </c>
      <c r="E3447" s="80">
        <v>46477</v>
      </c>
      <c r="H3447">
        <f>Profiling!$O$558</f>
        <v>0</v>
      </c>
      <c r="J3447">
        <v>0</v>
      </c>
      <c r="K3447" t="s">
        <v>331</v>
      </c>
    </row>
    <row r="3448" spans="1:11" x14ac:dyDescent="0.2">
      <c r="A3448" t="s">
        <v>409</v>
      </c>
      <c r="B3448" t="s">
        <v>1089</v>
      </c>
      <c r="D3448">
        <v>0</v>
      </c>
      <c r="E3448" s="80">
        <v>46843</v>
      </c>
      <c r="H3448">
        <f>Profiling!$P$558</f>
        <v>0</v>
      </c>
      <c r="J3448">
        <v>0</v>
      </c>
      <c r="K3448" t="s">
        <v>331</v>
      </c>
    </row>
    <row r="3449" spans="1:11" x14ac:dyDescent="0.2">
      <c r="A3449" t="s">
        <v>409</v>
      </c>
      <c r="B3449" t="s">
        <v>1089</v>
      </c>
      <c r="D3449">
        <v>0</v>
      </c>
      <c r="E3449" s="80">
        <v>47208</v>
      </c>
      <c r="H3449">
        <f>Profiling!$Q$558</f>
        <v>0</v>
      </c>
      <c r="J3449">
        <v>0</v>
      </c>
      <c r="K3449" t="s">
        <v>331</v>
      </c>
    </row>
    <row r="3450" spans="1:11" x14ac:dyDescent="0.2">
      <c r="A3450" t="s">
        <v>409</v>
      </c>
      <c r="B3450" t="s">
        <v>1089</v>
      </c>
      <c r="D3450">
        <v>0</v>
      </c>
      <c r="E3450" s="80">
        <v>47573</v>
      </c>
      <c r="H3450">
        <f>Profiling!$R$558</f>
        <v>0</v>
      </c>
      <c r="J3450">
        <v>0</v>
      </c>
      <c r="K3450" t="s">
        <v>331</v>
      </c>
    </row>
    <row r="3451" spans="1:11" x14ac:dyDescent="0.2">
      <c r="A3451" t="s">
        <v>409</v>
      </c>
      <c r="B3451" t="s">
        <v>1089</v>
      </c>
      <c r="D3451">
        <v>0</v>
      </c>
      <c r="E3451" s="80">
        <v>47938</v>
      </c>
      <c r="H3451">
        <f>Profiling!$S$558</f>
        <v>0</v>
      </c>
      <c r="J3451">
        <v>0</v>
      </c>
      <c r="K3451" t="s">
        <v>331</v>
      </c>
    </row>
    <row r="3452" spans="1:11" x14ac:dyDescent="0.2">
      <c r="A3452" t="s">
        <v>409</v>
      </c>
      <c r="B3452" t="s">
        <v>1089</v>
      </c>
      <c r="D3452">
        <v>0</v>
      </c>
      <c r="E3452" s="80">
        <v>48304</v>
      </c>
      <c r="H3452">
        <f>Profiling!$T$558</f>
        <v>0</v>
      </c>
      <c r="J3452">
        <v>0</v>
      </c>
      <c r="K3452" t="s">
        <v>331</v>
      </c>
    </row>
    <row r="3453" spans="1:11" x14ac:dyDescent="0.2">
      <c r="A3453" t="s">
        <v>409</v>
      </c>
      <c r="B3453" t="s">
        <v>1089</v>
      </c>
      <c r="D3453">
        <v>0</v>
      </c>
      <c r="E3453" s="80">
        <v>48669</v>
      </c>
      <c r="H3453">
        <f>Profiling!$U$558</f>
        <v>0</v>
      </c>
      <c r="J3453">
        <v>0</v>
      </c>
      <c r="K3453" t="s">
        <v>331</v>
      </c>
    </row>
    <row r="3454" spans="1:11" x14ac:dyDescent="0.2">
      <c r="A3454" t="s">
        <v>409</v>
      </c>
      <c r="B3454" t="s">
        <v>1089</v>
      </c>
      <c r="D3454">
        <v>0</v>
      </c>
      <c r="E3454" s="80">
        <v>49034</v>
      </c>
      <c r="H3454">
        <f>Profiling!$V$558</f>
        <v>0</v>
      </c>
      <c r="J3454">
        <v>0</v>
      </c>
      <c r="K3454" t="s">
        <v>331</v>
      </c>
    </row>
    <row r="3455" spans="1:11" x14ac:dyDescent="0.2">
      <c r="A3455" t="s">
        <v>409</v>
      </c>
      <c r="B3455" t="s">
        <v>1089</v>
      </c>
      <c r="D3455">
        <v>0</v>
      </c>
      <c r="E3455" s="80">
        <v>49399</v>
      </c>
      <c r="H3455">
        <f>Profiling!$W$558</f>
        <v>0</v>
      </c>
      <c r="J3455">
        <v>0</v>
      </c>
      <c r="K3455" t="s">
        <v>331</v>
      </c>
    </row>
    <row r="3456" spans="1:11" x14ac:dyDescent="0.2">
      <c r="A3456" t="s">
        <v>409</v>
      </c>
      <c r="B3456" t="s">
        <v>1152</v>
      </c>
      <c r="D3456">
        <v>0</v>
      </c>
      <c r="E3456" s="80">
        <v>44651</v>
      </c>
      <c r="H3456">
        <f>Profiling!$J$559</f>
        <v>0</v>
      </c>
      <c r="J3456">
        <v>0</v>
      </c>
      <c r="K3456" t="s">
        <v>331</v>
      </c>
    </row>
    <row r="3457" spans="1:11" x14ac:dyDescent="0.2">
      <c r="A3457" t="s">
        <v>409</v>
      </c>
      <c r="B3457" t="s">
        <v>1152</v>
      </c>
      <c r="D3457">
        <v>0</v>
      </c>
      <c r="E3457" s="80">
        <v>45016</v>
      </c>
      <c r="H3457">
        <f>Profiling!$K$559</f>
        <v>0</v>
      </c>
      <c r="J3457">
        <v>0</v>
      </c>
      <c r="K3457" t="s">
        <v>331</v>
      </c>
    </row>
    <row r="3458" spans="1:11" x14ac:dyDescent="0.2">
      <c r="A3458" t="s">
        <v>409</v>
      </c>
      <c r="B3458" t="s">
        <v>1152</v>
      </c>
      <c r="D3458">
        <v>0</v>
      </c>
      <c r="E3458" s="80">
        <v>45382</v>
      </c>
      <c r="H3458">
        <f>Profiling!$L$559</f>
        <v>0</v>
      </c>
      <c r="J3458">
        <v>0</v>
      </c>
      <c r="K3458" t="s">
        <v>331</v>
      </c>
    </row>
    <row r="3459" spans="1:11" x14ac:dyDescent="0.2">
      <c r="A3459" t="s">
        <v>409</v>
      </c>
      <c r="B3459" t="s">
        <v>1152</v>
      </c>
      <c r="D3459">
        <v>0</v>
      </c>
      <c r="E3459" s="80">
        <v>45747</v>
      </c>
      <c r="H3459">
        <f>Profiling!$M$559</f>
        <v>0</v>
      </c>
      <c r="J3459">
        <v>0</v>
      </c>
      <c r="K3459" t="s">
        <v>331</v>
      </c>
    </row>
    <row r="3460" spans="1:11" x14ac:dyDescent="0.2">
      <c r="A3460" t="s">
        <v>409</v>
      </c>
      <c r="B3460" t="s">
        <v>1152</v>
      </c>
      <c r="D3460">
        <v>0</v>
      </c>
      <c r="E3460" s="80">
        <v>46112</v>
      </c>
      <c r="H3460">
        <f>Profiling!$N$559</f>
        <v>0</v>
      </c>
      <c r="J3460">
        <v>0</v>
      </c>
      <c r="K3460" t="s">
        <v>331</v>
      </c>
    </row>
    <row r="3461" spans="1:11" x14ac:dyDescent="0.2">
      <c r="A3461" t="s">
        <v>409</v>
      </c>
      <c r="B3461" t="s">
        <v>1152</v>
      </c>
      <c r="D3461">
        <v>0</v>
      </c>
      <c r="E3461" s="80">
        <v>46477</v>
      </c>
      <c r="H3461">
        <f>Profiling!$O$559</f>
        <v>0</v>
      </c>
      <c r="J3461">
        <v>0</v>
      </c>
      <c r="K3461" t="s">
        <v>331</v>
      </c>
    </row>
    <row r="3462" spans="1:11" x14ac:dyDescent="0.2">
      <c r="A3462" t="s">
        <v>409</v>
      </c>
      <c r="B3462" t="s">
        <v>1152</v>
      </c>
      <c r="D3462">
        <v>0</v>
      </c>
      <c r="E3462" s="80">
        <v>46843</v>
      </c>
      <c r="H3462">
        <f>Profiling!$P$559</f>
        <v>0</v>
      </c>
      <c r="J3462">
        <v>0</v>
      </c>
      <c r="K3462" t="s">
        <v>331</v>
      </c>
    </row>
    <row r="3463" spans="1:11" x14ac:dyDescent="0.2">
      <c r="A3463" t="s">
        <v>409</v>
      </c>
      <c r="B3463" t="s">
        <v>1152</v>
      </c>
      <c r="D3463">
        <v>0</v>
      </c>
      <c r="E3463" s="80">
        <v>47208</v>
      </c>
      <c r="H3463">
        <f>Profiling!$Q$559</f>
        <v>0</v>
      </c>
      <c r="J3463">
        <v>0</v>
      </c>
      <c r="K3463" t="s">
        <v>331</v>
      </c>
    </row>
    <row r="3464" spans="1:11" x14ac:dyDescent="0.2">
      <c r="A3464" t="s">
        <v>409</v>
      </c>
      <c r="B3464" t="s">
        <v>1152</v>
      </c>
      <c r="D3464">
        <v>0</v>
      </c>
      <c r="E3464" s="80">
        <v>47573</v>
      </c>
      <c r="H3464">
        <f>Profiling!$R$559</f>
        <v>0</v>
      </c>
      <c r="J3464">
        <v>0</v>
      </c>
      <c r="K3464" t="s">
        <v>331</v>
      </c>
    </row>
    <row r="3465" spans="1:11" x14ac:dyDescent="0.2">
      <c r="A3465" t="s">
        <v>409</v>
      </c>
      <c r="B3465" t="s">
        <v>1152</v>
      </c>
      <c r="D3465">
        <v>0</v>
      </c>
      <c r="E3465" s="80">
        <v>47938</v>
      </c>
      <c r="H3465">
        <f>Profiling!$S$559</f>
        <v>0</v>
      </c>
      <c r="J3465">
        <v>0</v>
      </c>
      <c r="K3465" t="s">
        <v>331</v>
      </c>
    </row>
    <row r="3466" spans="1:11" x14ac:dyDescent="0.2">
      <c r="A3466" t="s">
        <v>409</v>
      </c>
      <c r="B3466" t="s">
        <v>1152</v>
      </c>
      <c r="D3466">
        <v>0</v>
      </c>
      <c r="E3466" s="80">
        <v>48304</v>
      </c>
      <c r="H3466">
        <f>Profiling!$T$559</f>
        <v>0</v>
      </c>
      <c r="J3466">
        <v>0</v>
      </c>
      <c r="K3466" t="s">
        <v>331</v>
      </c>
    </row>
    <row r="3467" spans="1:11" x14ac:dyDescent="0.2">
      <c r="A3467" t="s">
        <v>409</v>
      </c>
      <c r="B3467" t="s">
        <v>1152</v>
      </c>
      <c r="D3467">
        <v>0</v>
      </c>
      <c r="E3467" s="80">
        <v>48669</v>
      </c>
      <c r="H3467">
        <f>Profiling!$U$559</f>
        <v>0</v>
      </c>
      <c r="J3467">
        <v>0</v>
      </c>
      <c r="K3467" t="s">
        <v>331</v>
      </c>
    </row>
    <row r="3468" spans="1:11" x14ac:dyDescent="0.2">
      <c r="A3468" t="s">
        <v>409</v>
      </c>
      <c r="B3468" t="s">
        <v>1152</v>
      </c>
      <c r="D3468">
        <v>0</v>
      </c>
      <c r="E3468" s="80">
        <v>49034</v>
      </c>
      <c r="H3468">
        <f>Profiling!$V$559</f>
        <v>0</v>
      </c>
      <c r="J3468">
        <v>0</v>
      </c>
      <c r="K3468" t="s">
        <v>331</v>
      </c>
    </row>
    <row r="3469" spans="1:11" x14ac:dyDescent="0.2">
      <c r="A3469" t="s">
        <v>409</v>
      </c>
      <c r="B3469" t="s">
        <v>1152</v>
      </c>
      <c r="D3469">
        <v>0</v>
      </c>
      <c r="E3469" s="80">
        <v>49399</v>
      </c>
      <c r="H3469">
        <f>Profiling!$W$559</f>
        <v>0</v>
      </c>
      <c r="J3469">
        <v>0</v>
      </c>
      <c r="K3469" t="s">
        <v>331</v>
      </c>
    </row>
    <row r="3470" spans="1:11" x14ac:dyDescent="0.2">
      <c r="A3470" t="s">
        <v>409</v>
      </c>
      <c r="B3470" t="s">
        <v>2124</v>
      </c>
      <c r="D3470">
        <v>0</v>
      </c>
      <c r="E3470" s="80">
        <v>44651</v>
      </c>
      <c r="H3470">
        <f>Profiling!$J$560</f>
        <v>0</v>
      </c>
      <c r="J3470">
        <v>0</v>
      </c>
      <c r="K3470" t="s">
        <v>331</v>
      </c>
    </row>
    <row r="3471" spans="1:11" x14ac:dyDescent="0.2">
      <c r="A3471" t="s">
        <v>409</v>
      </c>
      <c r="B3471" t="s">
        <v>2124</v>
      </c>
      <c r="D3471">
        <v>0</v>
      </c>
      <c r="E3471" s="80">
        <v>45016</v>
      </c>
      <c r="H3471">
        <f>Profiling!$K$560</f>
        <v>0</v>
      </c>
      <c r="J3471">
        <v>0</v>
      </c>
      <c r="K3471" t="s">
        <v>331</v>
      </c>
    </row>
    <row r="3472" spans="1:11" x14ac:dyDescent="0.2">
      <c r="A3472" t="s">
        <v>409</v>
      </c>
      <c r="B3472" t="s">
        <v>2124</v>
      </c>
      <c r="D3472">
        <v>0</v>
      </c>
      <c r="E3472" s="80">
        <v>45382</v>
      </c>
      <c r="H3472">
        <f>Profiling!$L$560</f>
        <v>0</v>
      </c>
      <c r="J3472">
        <v>0</v>
      </c>
      <c r="K3472" t="s">
        <v>331</v>
      </c>
    </row>
    <row r="3473" spans="1:11" x14ac:dyDescent="0.2">
      <c r="A3473" t="s">
        <v>409</v>
      </c>
      <c r="B3473" t="s">
        <v>2124</v>
      </c>
      <c r="D3473">
        <v>0</v>
      </c>
      <c r="E3473" s="80">
        <v>45747</v>
      </c>
      <c r="H3473">
        <f>Profiling!$M$560</f>
        <v>0</v>
      </c>
      <c r="J3473">
        <v>0</v>
      </c>
      <c r="K3473" t="s">
        <v>331</v>
      </c>
    </row>
    <row r="3474" spans="1:11" x14ac:dyDescent="0.2">
      <c r="A3474" t="s">
        <v>409</v>
      </c>
      <c r="B3474" t="s">
        <v>2124</v>
      </c>
      <c r="D3474">
        <v>0</v>
      </c>
      <c r="E3474" s="80">
        <v>46112</v>
      </c>
      <c r="H3474">
        <f>Profiling!$N$560</f>
        <v>0</v>
      </c>
      <c r="J3474">
        <v>0</v>
      </c>
      <c r="K3474" t="s">
        <v>331</v>
      </c>
    </row>
    <row r="3475" spans="1:11" x14ac:dyDescent="0.2">
      <c r="A3475" t="s">
        <v>409</v>
      </c>
      <c r="B3475" t="s">
        <v>2124</v>
      </c>
      <c r="D3475">
        <v>0</v>
      </c>
      <c r="E3475" s="80">
        <v>46477</v>
      </c>
      <c r="H3475">
        <f>Profiling!$O$560</f>
        <v>0</v>
      </c>
      <c r="J3475">
        <v>0</v>
      </c>
      <c r="K3475" t="s">
        <v>331</v>
      </c>
    </row>
    <row r="3476" spans="1:11" x14ac:dyDescent="0.2">
      <c r="A3476" t="s">
        <v>409</v>
      </c>
      <c r="B3476" t="s">
        <v>2124</v>
      </c>
      <c r="D3476">
        <v>0</v>
      </c>
      <c r="E3476" s="80">
        <v>46843</v>
      </c>
      <c r="H3476">
        <f>Profiling!$P$560</f>
        <v>0</v>
      </c>
      <c r="J3476">
        <v>0</v>
      </c>
      <c r="K3476" t="s">
        <v>331</v>
      </c>
    </row>
    <row r="3477" spans="1:11" x14ac:dyDescent="0.2">
      <c r="A3477" t="s">
        <v>409</v>
      </c>
      <c r="B3477" t="s">
        <v>2124</v>
      </c>
      <c r="D3477">
        <v>0</v>
      </c>
      <c r="E3477" s="80">
        <v>47208</v>
      </c>
      <c r="H3477">
        <f>Profiling!$Q$560</f>
        <v>0</v>
      </c>
      <c r="J3477">
        <v>0</v>
      </c>
      <c r="K3477" t="s">
        <v>331</v>
      </c>
    </row>
    <row r="3478" spans="1:11" x14ac:dyDescent="0.2">
      <c r="A3478" t="s">
        <v>409</v>
      </c>
      <c r="B3478" t="s">
        <v>2124</v>
      </c>
      <c r="D3478">
        <v>0</v>
      </c>
      <c r="E3478" s="80">
        <v>47573</v>
      </c>
      <c r="H3478">
        <f>Profiling!$R$560</f>
        <v>0</v>
      </c>
      <c r="J3478">
        <v>0</v>
      </c>
      <c r="K3478" t="s">
        <v>331</v>
      </c>
    </row>
    <row r="3479" spans="1:11" x14ac:dyDescent="0.2">
      <c r="A3479" t="s">
        <v>409</v>
      </c>
      <c r="B3479" t="s">
        <v>2124</v>
      </c>
      <c r="D3479">
        <v>0</v>
      </c>
      <c r="E3479" s="80">
        <v>47938</v>
      </c>
      <c r="H3479">
        <f>Profiling!$S$560</f>
        <v>0</v>
      </c>
      <c r="J3479">
        <v>0</v>
      </c>
      <c r="K3479" t="s">
        <v>331</v>
      </c>
    </row>
    <row r="3480" spans="1:11" x14ac:dyDescent="0.2">
      <c r="A3480" t="s">
        <v>409</v>
      </c>
      <c r="B3480" t="s">
        <v>2124</v>
      </c>
      <c r="D3480">
        <v>0</v>
      </c>
      <c r="E3480" s="80">
        <v>48304</v>
      </c>
      <c r="H3480">
        <f>Profiling!$T$560</f>
        <v>0</v>
      </c>
      <c r="J3480">
        <v>0</v>
      </c>
      <c r="K3480" t="s">
        <v>331</v>
      </c>
    </row>
    <row r="3481" spans="1:11" x14ac:dyDescent="0.2">
      <c r="A3481" t="s">
        <v>409</v>
      </c>
      <c r="B3481" t="s">
        <v>2124</v>
      </c>
      <c r="D3481">
        <v>0</v>
      </c>
      <c r="E3481" s="80">
        <v>48669</v>
      </c>
      <c r="H3481">
        <f>Profiling!$U$560</f>
        <v>0</v>
      </c>
      <c r="J3481">
        <v>0</v>
      </c>
      <c r="K3481" t="s">
        <v>331</v>
      </c>
    </row>
    <row r="3482" spans="1:11" x14ac:dyDescent="0.2">
      <c r="A3482" t="s">
        <v>409</v>
      </c>
      <c r="B3482" t="s">
        <v>2124</v>
      </c>
      <c r="D3482">
        <v>0</v>
      </c>
      <c r="E3482" s="80">
        <v>49034</v>
      </c>
      <c r="H3482">
        <f>Profiling!$V$560</f>
        <v>0</v>
      </c>
      <c r="J3482">
        <v>0</v>
      </c>
      <c r="K3482" t="s">
        <v>331</v>
      </c>
    </row>
    <row r="3483" spans="1:11" x14ac:dyDescent="0.2">
      <c r="A3483" t="s">
        <v>409</v>
      </c>
      <c r="B3483" t="s">
        <v>2124</v>
      </c>
      <c r="D3483">
        <v>0</v>
      </c>
      <c r="E3483" s="80">
        <v>49399</v>
      </c>
      <c r="H3483">
        <f>Profiling!$W$560</f>
        <v>0</v>
      </c>
      <c r="J3483">
        <v>0</v>
      </c>
      <c r="K3483" t="s">
        <v>331</v>
      </c>
    </row>
    <row r="3484" spans="1:11" x14ac:dyDescent="0.2">
      <c r="A3484" t="s">
        <v>409</v>
      </c>
      <c r="B3484" t="s">
        <v>364</v>
      </c>
      <c r="D3484">
        <v>0</v>
      </c>
      <c r="E3484" s="80">
        <v>44651</v>
      </c>
      <c r="H3484">
        <f>Profiling!$J$561</f>
        <v>0</v>
      </c>
      <c r="J3484">
        <v>0</v>
      </c>
      <c r="K3484" t="s">
        <v>331</v>
      </c>
    </row>
    <row r="3485" spans="1:11" x14ac:dyDescent="0.2">
      <c r="A3485" t="s">
        <v>409</v>
      </c>
      <c r="B3485" t="s">
        <v>364</v>
      </c>
      <c r="D3485">
        <v>0</v>
      </c>
      <c r="E3485" s="80">
        <v>45016</v>
      </c>
      <c r="H3485">
        <f>Profiling!$K$561</f>
        <v>0</v>
      </c>
      <c r="J3485">
        <v>0</v>
      </c>
      <c r="K3485" t="s">
        <v>331</v>
      </c>
    </row>
    <row r="3486" spans="1:11" x14ac:dyDescent="0.2">
      <c r="A3486" t="s">
        <v>409</v>
      </c>
      <c r="B3486" t="s">
        <v>364</v>
      </c>
      <c r="D3486">
        <v>0</v>
      </c>
      <c r="E3486" s="80">
        <v>45382</v>
      </c>
      <c r="H3486">
        <f>Profiling!$L$561</f>
        <v>0</v>
      </c>
      <c r="J3486">
        <v>0</v>
      </c>
      <c r="K3486" t="s">
        <v>331</v>
      </c>
    </row>
    <row r="3487" spans="1:11" x14ac:dyDescent="0.2">
      <c r="A3487" t="s">
        <v>409</v>
      </c>
      <c r="B3487" t="s">
        <v>364</v>
      </c>
      <c r="D3487">
        <v>0</v>
      </c>
      <c r="E3487" s="80">
        <v>45747</v>
      </c>
      <c r="H3487">
        <f>Profiling!$M$561</f>
        <v>0</v>
      </c>
      <c r="J3487">
        <v>0</v>
      </c>
      <c r="K3487" t="s">
        <v>331</v>
      </c>
    </row>
    <row r="3488" spans="1:11" x14ac:dyDescent="0.2">
      <c r="A3488" t="s">
        <v>409</v>
      </c>
      <c r="B3488" t="s">
        <v>364</v>
      </c>
      <c r="D3488">
        <v>0</v>
      </c>
      <c r="E3488" s="80">
        <v>46112</v>
      </c>
      <c r="H3488">
        <f>Profiling!$N$561</f>
        <v>0</v>
      </c>
      <c r="J3488">
        <v>0</v>
      </c>
      <c r="K3488" t="s">
        <v>331</v>
      </c>
    </row>
    <row r="3489" spans="1:11" x14ac:dyDescent="0.2">
      <c r="A3489" t="s">
        <v>409</v>
      </c>
      <c r="B3489" t="s">
        <v>364</v>
      </c>
      <c r="D3489">
        <v>0</v>
      </c>
      <c r="E3489" s="80">
        <v>46477</v>
      </c>
      <c r="H3489">
        <f>Profiling!$O$561</f>
        <v>0</v>
      </c>
      <c r="J3489">
        <v>0</v>
      </c>
      <c r="K3489" t="s">
        <v>331</v>
      </c>
    </row>
    <row r="3490" spans="1:11" x14ac:dyDescent="0.2">
      <c r="A3490" t="s">
        <v>409</v>
      </c>
      <c r="B3490" t="s">
        <v>364</v>
      </c>
      <c r="D3490">
        <v>0</v>
      </c>
      <c r="E3490" s="80">
        <v>46843</v>
      </c>
      <c r="H3490">
        <f>Profiling!$P$561</f>
        <v>0</v>
      </c>
      <c r="J3490">
        <v>0</v>
      </c>
      <c r="K3490" t="s">
        <v>331</v>
      </c>
    </row>
    <row r="3491" spans="1:11" x14ac:dyDescent="0.2">
      <c r="A3491" t="s">
        <v>409</v>
      </c>
      <c r="B3491" t="s">
        <v>364</v>
      </c>
      <c r="D3491">
        <v>0</v>
      </c>
      <c r="E3491" s="80">
        <v>47208</v>
      </c>
      <c r="H3491">
        <f>Profiling!$Q$561</f>
        <v>0</v>
      </c>
      <c r="J3491">
        <v>0</v>
      </c>
      <c r="K3491" t="s">
        <v>331</v>
      </c>
    </row>
    <row r="3492" spans="1:11" x14ac:dyDescent="0.2">
      <c r="A3492" t="s">
        <v>409</v>
      </c>
      <c r="B3492" t="s">
        <v>364</v>
      </c>
      <c r="D3492">
        <v>0</v>
      </c>
      <c r="E3492" s="80">
        <v>47573</v>
      </c>
      <c r="H3492">
        <f>Profiling!$R$561</f>
        <v>0</v>
      </c>
      <c r="J3492">
        <v>0</v>
      </c>
      <c r="K3492" t="s">
        <v>331</v>
      </c>
    </row>
    <row r="3493" spans="1:11" x14ac:dyDescent="0.2">
      <c r="A3493" t="s">
        <v>409</v>
      </c>
      <c r="B3493" t="s">
        <v>364</v>
      </c>
      <c r="D3493">
        <v>0</v>
      </c>
      <c r="E3493" s="80">
        <v>47938</v>
      </c>
      <c r="H3493">
        <f>Profiling!$S$561</f>
        <v>0</v>
      </c>
      <c r="J3493">
        <v>0</v>
      </c>
      <c r="K3493" t="s">
        <v>331</v>
      </c>
    </row>
    <row r="3494" spans="1:11" x14ac:dyDescent="0.2">
      <c r="A3494" t="s">
        <v>409</v>
      </c>
      <c r="B3494" t="s">
        <v>364</v>
      </c>
      <c r="D3494">
        <v>0</v>
      </c>
      <c r="E3494" s="80">
        <v>48304</v>
      </c>
      <c r="H3494">
        <f>Profiling!$T$561</f>
        <v>0</v>
      </c>
      <c r="J3494">
        <v>0</v>
      </c>
      <c r="K3494" t="s">
        <v>331</v>
      </c>
    </row>
    <row r="3495" spans="1:11" x14ac:dyDescent="0.2">
      <c r="A3495" t="s">
        <v>409</v>
      </c>
      <c r="B3495" t="s">
        <v>364</v>
      </c>
      <c r="D3495">
        <v>0</v>
      </c>
      <c r="E3495" s="80">
        <v>48669</v>
      </c>
      <c r="H3495">
        <f>Profiling!$U$561</f>
        <v>0</v>
      </c>
      <c r="J3495">
        <v>0</v>
      </c>
      <c r="K3495" t="s">
        <v>331</v>
      </c>
    </row>
    <row r="3496" spans="1:11" x14ac:dyDescent="0.2">
      <c r="A3496" t="s">
        <v>409</v>
      </c>
      <c r="B3496" t="s">
        <v>364</v>
      </c>
      <c r="D3496">
        <v>0</v>
      </c>
      <c r="E3496" s="80">
        <v>49034</v>
      </c>
      <c r="H3496">
        <f>Profiling!$V$561</f>
        <v>0</v>
      </c>
      <c r="J3496">
        <v>0</v>
      </c>
      <c r="K3496" t="s">
        <v>331</v>
      </c>
    </row>
    <row r="3497" spans="1:11" x14ac:dyDescent="0.2">
      <c r="A3497" t="s">
        <v>409</v>
      </c>
      <c r="B3497" t="s">
        <v>364</v>
      </c>
      <c r="D3497">
        <v>0</v>
      </c>
      <c r="E3497" s="80">
        <v>49399</v>
      </c>
      <c r="H3497">
        <f>Profiling!$W$561</f>
        <v>0</v>
      </c>
      <c r="J3497">
        <v>0</v>
      </c>
      <c r="K3497" t="s">
        <v>331</v>
      </c>
    </row>
    <row r="3498" spans="1:11" x14ac:dyDescent="0.2">
      <c r="A3498" t="s">
        <v>409</v>
      </c>
      <c r="B3498" t="s">
        <v>365</v>
      </c>
      <c r="D3498">
        <v>0</v>
      </c>
      <c r="E3498" s="80">
        <v>44651</v>
      </c>
      <c r="H3498">
        <f>Profiling!$J$562</f>
        <v>0</v>
      </c>
      <c r="J3498">
        <v>0</v>
      </c>
      <c r="K3498" t="s">
        <v>331</v>
      </c>
    </row>
    <row r="3499" spans="1:11" x14ac:dyDescent="0.2">
      <c r="A3499" t="s">
        <v>409</v>
      </c>
      <c r="B3499" t="s">
        <v>365</v>
      </c>
      <c r="D3499">
        <v>0</v>
      </c>
      <c r="E3499" s="80">
        <v>45016</v>
      </c>
      <c r="H3499">
        <f>Profiling!$K$562</f>
        <v>0</v>
      </c>
      <c r="J3499">
        <v>0</v>
      </c>
      <c r="K3499" t="s">
        <v>331</v>
      </c>
    </row>
    <row r="3500" spans="1:11" x14ac:dyDescent="0.2">
      <c r="A3500" t="s">
        <v>409</v>
      </c>
      <c r="B3500" t="s">
        <v>365</v>
      </c>
      <c r="D3500">
        <v>0</v>
      </c>
      <c r="E3500" s="80">
        <v>45382</v>
      </c>
      <c r="H3500">
        <f>Profiling!$L$562</f>
        <v>0</v>
      </c>
      <c r="J3500">
        <v>0</v>
      </c>
      <c r="K3500" t="s">
        <v>331</v>
      </c>
    </row>
    <row r="3501" spans="1:11" x14ac:dyDescent="0.2">
      <c r="A3501" t="s">
        <v>409</v>
      </c>
      <c r="B3501" t="s">
        <v>365</v>
      </c>
      <c r="D3501">
        <v>0</v>
      </c>
      <c r="E3501" s="80">
        <v>45747</v>
      </c>
      <c r="H3501">
        <f>Profiling!$M$562</f>
        <v>0</v>
      </c>
      <c r="J3501">
        <v>0</v>
      </c>
      <c r="K3501" t="s">
        <v>331</v>
      </c>
    </row>
    <row r="3502" spans="1:11" x14ac:dyDescent="0.2">
      <c r="A3502" t="s">
        <v>409</v>
      </c>
      <c r="B3502" t="s">
        <v>365</v>
      </c>
      <c r="D3502">
        <v>0</v>
      </c>
      <c r="E3502" s="80">
        <v>46112</v>
      </c>
      <c r="H3502">
        <f>Profiling!$N$562</f>
        <v>0</v>
      </c>
      <c r="J3502">
        <v>0</v>
      </c>
      <c r="K3502" t="s">
        <v>331</v>
      </c>
    </row>
    <row r="3503" spans="1:11" x14ac:dyDescent="0.2">
      <c r="A3503" t="s">
        <v>409</v>
      </c>
      <c r="B3503" t="s">
        <v>365</v>
      </c>
      <c r="D3503">
        <v>0</v>
      </c>
      <c r="E3503" s="80">
        <v>46477</v>
      </c>
      <c r="H3503">
        <f>Profiling!$O$562</f>
        <v>0</v>
      </c>
      <c r="J3503">
        <v>0</v>
      </c>
      <c r="K3503" t="s">
        <v>331</v>
      </c>
    </row>
    <row r="3504" spans="1:11" x14ac:dyDescent="0.2">
      <c r="A3504" t="s">
        <v>409</v>
      </c>
      <c r="B3504" t="s">
        <v>365</v>
      </c>
      <c r="D3504">
        <v>0</v>
      </c>
      <c r="E3504" s="80">
        <v>46843</v>
      </c>
      <c r="H3504">
        <f>Profiling!$P$562</f>
        <v>0</v>
      </c>
      <c r="J3504">
        <v>0</v>
      </c>
      <c r="K3504" t="s">
        <v>331</v>
      </c>
    </row>
    <row r="3505" spans="1:11" x14ac:dyDescent="0.2">
      <c r="A3505" t="s">
        <v>409</v>
      </c>
      <c r="B3505" t="s">
        <v>365</v>
      </c>
      <c r="D3505">
        <v>0</v>
      </c>
      <c r="E3505" s="80">
        <v>47208</v>
      </c>
      <c r="H3505">
        <f>Profiling!$Q$562</f>
        <v>0</v>
      </c>
      <c r="J3505">
        <v>0</v>
      </c>
      <c r="K3505" t="s">
        <v>331</v>
      </c>
    </row>
    <row r="3506" spans="1:11" x14ac:dyDescent="0.2">
      <c r="A3506" t="s">
        <v>409</v>
      </c>
      <c r="B3506" t="s">
        <v>365</v>
      </c>
      <c r="D3506">
        <v>0</v>
      </c>
      <c r="E3506" s="80">
        <v>47573</v>
      </c>
      <c r="H3506">
        <f>Profiling!$R$562</f>
        <v>0</v>
      </c>
      <c r="J3506">
        <v>0</v>
      </c>
      <c r="K3506" t="s">
        <v>331</v>
      </c>
    </row>
    <row r="3507" spans="1:11" x14ac:dyDescent="0.2">
      <c r="A3507" t="s">
        <v>409</v>
      </c>
      <c r="B3507" t="s">
        <v>365</v>
      </c>
      <c r="D3507">
        <v>0</v>
      </c>
      <c r="E3507" s="80">
        <v>47938</v>
      </c>
      <c r="H3507">
        <f>Profiling!$S$562</f>
        <v>0</v>
      </c>
      <c r="J3507">
        <v>0</v>
      </c>
      <c r="K3507" t="s">
        <v>331</v>
      </c>
    </row>
    <row r="3508" spans="1:11" x14ac:dyDescent="0.2">
      <c r="A3508" t="s">
        <v>409</v>
      </c>
      <c r="B3508" t="s">
        <v>365</v>
      </c>
      <c r="D3508">
        <v>0</v>
      </c>
      <c r="E3508" s="80">
        <v>48304</v>
      </c>
      <c r="H3508">
        <f>Profiling!$T$562</f>
        <v>0</v>
      </c>
      <c r="J3508">
        <v>0</v>
      </c>
      <c r="K3508" t="s">
        <v>331</v>
      </c>
    </row>
    <row r="3509" spans="1:11" x14ac:dyDescent="0.2">
      <c r="A3509" t="s">
        <v>409</v>
      </c>
      <c r="B3509" t="s">
        <v>365</v>
      </c>
      <c r="D3509">
        <v>0</v>
      </c>
      <c r="E3509" s="80">
        <v>48669</v>
      </c>
      <c r="H3509">
        <f>Profiling!$U$562</f>
        <v>0</v>
      </c>
      <c r="J3509">
        <v>0</v>
      </c>
      <c r="K3509" t="s">
        <v>331</v>
      </c>
    </row>
    <row r="3510" spans="1:11" x14ac:dyDescent="0.2">
      <c r="A3510" t="s">
        <v>409</v>
      </c>
      <c r="B3510" t="s">
        <v>365</v>
      </c>
      <c r="D3510">
        <v>0</v>
      </c>
      <c r="E3510" s="80">
        <v>49034</v>
      </c>
      <c r="H3510">
        <f>Profiling!$V$562</f>
        <v>0</v>
      </c>
      <c r="J3510">
        <v>0</v>
      </c>
      <c r="K3510" t="s">
        <v>331</v>
      </c>
    </row>
    <row r="3511" spans="1:11" x14ac:dyDescent="0.2">
      <c r="A3511" t="s">
        <v>409</v>
      </c>
      <c r="B3511" t="s">
        <v>365</v>
      </c>
      <c r="D3511">
        <v>0</v>
      </c>
      <c r="E3511" s="80">
        <v>49399</v>
      </c>
      <c r="H3511">
        <f>Profiling!$W$562</f>
        <v>0</v>
      </c>
      <c r="J3511">
        <v>0</v>
      </c>
      <c r="K3511" t="s">
        <v>331</v>
      </c>
    </row>
    <row r="3512" spans="1:11" x14ac:dyDescent="0.2">
      <c r="A3512" t="s">
        <v>2501</v>
      </c>
      <c r="D3512">
        <v>0</v>
      </c>
      <c r="E3512" s="80">
        <v>44651</v>
      </c>
      <c r="H3512">
        <f>Profiling!$J$569</f>
        <v>0</v>
      </c>
      <c r="J3512">
        <v>0</v>
      </c>
      <c r="K3512" t="s">
        <v>1464</v>
      </c>
    </row>
    <row r="3513" spans="1:11" x14ac:dyDescent="0.2">
      <c r="A3513" t="s">
        <v>2501</v>
      </c>
      <c r="D3513">
        <v>0</v>
      </c>
      <c r="E3513" s="80">
        <v>45016</v>
      </c>
      <c r="H3513">
        <f>Profiling!$K$569</f>
        <v>0</v>
      </c>
      <c r="J3513">
        <v>0</v>
      </c>
      <c r="K3513" t="s">
        <v>1464</v>
      </c>
    </row>
    <row r="3514" spans="1:11" x14ac:dyDescent="0.2">
      <c r="A3514" t="s">
        <v>2501</v>
      </c>
      <c r="D3514">
        <v>0</v>
      </c>
      <c r="E3514" s="80">
        <v>45382</v>
      </c>
      <c r="H3514">
        <f>Profiling!$L$569</f>
        <v>0</v>
      </c>
      <c r="J3514">
        <v>0</v>
      </c>
      <c r="K3514" t="s">
        <v>1464</v>
      </c>
    </row>
    <row r="3515" spans="1:11" x14ac:dyDescent="0.2">
      <c r="A3515" t="s">
        <v>2501</v>
      </c>
      <c r="D3515">
        <v>0</v>
      </c>
      <c r="E3515" s="80">
        <v>45747</v>
      </c>
      <c r="H3515">
        <f>Profiling!$M$569</f>
        <v>0</v>
      </c>
      <c r="J3515">
        <v>0</v>
      </c>
      <c r="K3515" t="s">
        <v>1464</v>
      </c>
    </row>
    <row r="3516" spans="1:11" x14ac:dyDescent="0.2">
      <c r="A3516" t="s">
        <v>2501</v>
      </c>
      <c r="D3516">
        <v>0</v>
      </c>
      <c r="E3516" s="80">
        <v>46112</v>
      </c>
      <c r="H3516">
        <f>Profiling!$N$569</f>
        <v>0</v>
      </c>
      <c r="J3516">
        <v>0</v>
      </c>
      <c r="K3516" t="s">
        <v>1464</v>
      </c>
    </row>
    <row r="3517" spans="1:11" x14ac:dyDescent="0.2">
      <c r="A3517" t="s">
        <v>2501</v>
      </c>
      <c r="D3517">
        <v>0</v>
      </c>
      <c r="E3517" s="80">
        <v>46477</v>
      </c>
      <c r="H3517">
        <f>Profiling!$O$569</f>
        <v>0</v>
      </c>
      <c r="J3517">
        <v>0</v>
      </c>
      <c r="K3517" t="s">
        <v>1464</v>
      </c>
    </row>
    <row r="3518" spans="1:11" x14ac:dyDescent="0.2">
      <c r="A3518" t="s">
        <v>2501</v>
      </c>
      <c r="D3518">
        <v>0</v>
      </c>
      <c r="E3518" s="80">
        <v>46843</v>
      </c>
      <c r="H3518">
        <f>Profiling!$P$569</f>
        <v>0</v>
      </c>
      <c r="J3518">
        <v>0</v>
      </c>
      <c r="K3518" t="s">
        <v>1464</v>
      </c>
    </row>
    <row r="3519" spans="1:11" x14ac:dyDescent="0.2">
      <c r="A3519" t="s">
        <v>2501</v>
      </c>
      <c r="D3519">
        <v>0</v>
      </c>
      <c r="E3519" s="80">
        <v>47208</v>
      </c>
      <c r="H3519">
        <f>Profiling!$Q$569</f>
        <v>0</v>
      </c>
      <c r="J3519">
        <v>0</v>
      </c>
      <c r="K3519" t="s">
        <v>1464</v>
      </c>
    </row>
    <row r="3520" spans="1:11" x14ac:dyDescent="0.2">
      <c r="A3520" t="s">
        <v>2501</v>
      </c>
      <c r="D3520">
        <v>0</v>
      </c>
      <c r="E3520" s="80">
        <v>47573</v>
      </c>
      <c r="H3520">
        <f>Profiling!$R$569</f>
        <v>0</v>
      </c>
      <c r="J3520">
        <v>0</v>
      </c>
      <c r="K3520" t="s">
        <v>1464</v>
      </c>
    </row>
    <row r="3521" spans="1:11" x14ac:dyDescent="0.2">
      <c r="A3521" t="s">
        <v>2501</v>
      </c>
      <c r="D3521">
        <v>0</v>
      </c>
      <c r="E3521" s="80">
        <v>47938</v>
      </c>
      <c r="H3521">
        <f>Profiling!$S$569</f>
        <v>0</v>
      </c>
      <c r="J3521">
        <v>0</v>
      </c>
      <c r="K3521" t="s">
        <v>1464</v>
      </c>
    </row>
    <row r="3522" spans="1:11" x14ac:dyDescent="0.2">
      <c r="A3522" t="s">
        <v>2501</v>
      </c>
      <c r="D3522">
        <v>0</v>
      </c>
      <c r="E3522" s="80">
        <v>48304</v>
      </c>
      <c r="H3522">
        <f>Profiling!$T$569</f>
        <v>0</v>
      </c>
      <c r="J3522">
        <v>0</v>
      </c>
      <c r="K3522" t="s">
        <v>1464</v>
      </c>
    </row>
    <row r="3523" spans="1:11" x14ac:dyDescent="0.2">
      <c r="A3523" t="s">
        <v>2501</v>
      </c>
      <c r="D3523">
        <v>0</v>
      </c>
      <c r="E3523" s="80">
        <v>48669</v>
      </c>
      <c r="H3523">
        <f>Profiling!$U$569</f>
        <v>0</v>
      </c>
      <c r="J3523">
        <v>0</v>
      </c>
      <c r="K3523" t="s">
        <v>1464</v>
      </c>
    </row>
    <row r="3524" spans="1:11" x14ac:dyDescent="0.2">
      <c r="A3524" t="s">
        <v>2501</v>
      </c>
      <c r="D3524">
        <v>0</v>
      </c>
      <c r="E3524" s="80">
        <v>49034</v>
      </c>
      <c r="H3524">
        <f>Profiling!$V$569</f>
        <v>0</v>
      </c>
      <c r="J3524">
        <v>0</v>
      </c>
      <c r="K3524" t="s">
        <v>1464</v>
      </c>
    </row>
    <row r="3525" spans="1:11" x14ac:dyDescent="0.2">
      <c r="A3525" t="s">
        <v>2501</v>
      </c>
      <c r="D3525">
        <v>0</v>
      </c>
      <c r="E3525" s="80">
        <v>49399</v>
      </c>
      <c r="H3525">
        <f>Profiling!$W$569</f>
        <v>0</v>
      </c>
      <c r="J3525">
        <v>0</v>
      </c>
      <c r="K3525" t="s">
        <v>1464</v>
      </c>
    </row>
    <row r="3526" spans="1:11" x14ac:dyDescent="0.2">
      <c r="A3526" t="s">
        <v>1564</v>
      </c>
      <c r="D3526">
        <v>0</v>
      </c>
      <c r="E3526" s="80">
        <v>44651</v>
      </c>
      <c r="H3526">
        <f>Profiling!$J$576</f>
        <v>0</v>
      </c>
      <c r="J3526">
        <v>0</v>
      </c>
      <c r="K3526" t="s">
        <v>1268</v>
      </c>
    </row>
    <row r="3527" spans="1:11" x14ac:dyDescent="0.2">
      <c r="A3527" t="s">
        <v>1564</v>
      </c>
      <c r="D3527">
        <v>0</v>
      </c>
      <c r="E3527" s="80">
        <v>45016</v>
      </c>
      <c r="H3527">
        <f>Profiling!$K$576</f>
        <v>0</v>
      </c>
      <c r="J3527">
        <v>0</v>
      </c>
      <c r="K3527" t="s">
        <v>1268</v>
      </c>
    </row>
    <row r="3528" spans="1:11" x14ac:dyDescent="0.2">
      <c r="A3528" t="s">
        <v>1564</v>
      </c>
      <c r="D3528">
        <v>0</v>
      </c>
      <c r="E3528" s="80">
        <v>45382</v>
      </c>
      <c r="H3528">
        <f>Profiling!$L$576</f>
        <v>0</v>
      </c>
      <c r="J3528">
        <v>0</v>
      </c>
      <c r="K3528" t="s">
        <v>1268</v>
      </c>
    </row>
    <row r="3529" spans="1:11" x14ac:dyDescent="0.2">
      <c r="A3529" t="s">
        <v>1564</v>
      </c>
      <c r="D3529">
        <v>0</v>
      </c>
      <c r="E3529" s="80">
        <v>45747</v>
      </c>
      <c r="H3529">
        <f>Profiling!$M$576</f>
        <v>0</v>
      </c>
      <c r="J3529">
        <v>0</v>
      </c>
      <c r="K3529" t="s">
        <v>1268</v>
      </c>
    </row>
    <row r="3530" spans="1:11" x14ac:dyDescent="0.2">
      <c r="A3530" t="s">
        <v>1564</v>
      </c>
      <c r="D3530">
        <v>0</v>
      </c>
      <c r="E3530" s="80">
        <v>46112</v>
      </c>
      <c r="H3530">
        <f>Profiling!$N$576</f>
        <v>0</v>
      </c>
      <c r="J3530">
        <v>0</v>
      </c>
      <c r="K3530" t="s">
        <v>1268</v>
      </c>
    </row>
    <row r="3531" spans="1:11" x14ac:dyDescent="0.2">
      <c r="A3531" t="s">
        <v>1564</v>
      </c>
      <c r="D3531">
        <v>0</v>
      </c>
      <c r="E3531" s="80">
        <v>46477</v>
      </c>
      <c r="H3531">
        <f>Profiling!$O$576</f>
        <v>0</v>
      </c>
      <c r="J3531">
        <v>0</v>
      </c>
      <c r="K3531" t="s">
        <v>1268</v>
      </c>
    </row>
    <row r="3532" spans="1:11" x14ac:dyDescent="0.2">
      <c r="A3532" t="s">
        <v>1564</v>
      </c>
      <c r="D3532">
        <v>0</v>
      </c>
      <c r="E3532" s="80">
        <v>46843</v>
      </c>
      <c r="H3532">
        <f>Profiling!$P$576</f>
        <v>0</v>
      </c>
      <c r="J3532">
        <v>0</v>
      </c>
      <c r="K3532" t="s">
        <v>1268</v>
      </c>
    </row>
    <row r="3533" spans="1:11" x14ac:dyDescent="0.2">
      <c r="A3533" t="s">
        <v>1564</v>
      </c>
      <c r="D3533">
        <v>0</v>
      </c>
      <c r="E3533" s="80">
        <v>47208</v>
      </c>
      <c r="H3533">
        <f>Profiling!$Q$576</f>
        <v>0</v>
      </c>
      <c r="J3533">
        <v>0</v>
      </c>
      <c r="K3533" t="s">
        <v>1268</v>
      </c>
    </row>
    <row r="3534" spans="1:11" x14ac:dyDescent="0.2">
      <c r="A3534" t="s">
        <v>1564</v>
      </c>
      <c r="D3534">
        <v>0</v>
      </c>
      <c r="E3534" s="80">
        <v>47573</v>
      </c>
      <c r="H3534">
        <f>Profiling!$R$576</f>
        <v>0</v>
      </c>
      <c r="J3534">
        <v>0</v>
      </c>
      <c r="K3534" t="s">
        <v>1268</v>
      </c>
    </row>
    <row r="3535" spans="1:11" x14ac:dyDescent="0.2">
      <c r="A3535" t="s">
        <v>1564</v>
      </c>
      <c r="D3535">
        <v>0</v>
      </c>
      <c r="E3535" s="80">
        <v>47938</v>
      </c>
      <c r="H3535">
        <f>Profiling!$S$576</f>
        <v>0</v>
      </c>
      <c r="J3535">
        <v>0</v>
      </c>
      <c r="K3535" t="s">
        <v>1268</v>
      </c>
    </row>
    <row r="3536" spans="1:11" x14ac:dyDescent="0.2">
      <c r="A3536" t="s">
        <v>1564</v>
      </c>
      <c r="D3536">
        <v>0</v>
      </c>
      <c r="E3536" s="80">
        <v>48304</v>
      </c>
      <c r="H3536">
        <f>Profiling!$T$576</f>
        <v>0</v>
      </c>
      <c r="J3536">
        <v>0</v>
      </c>
      <c r="K3536" t="s">
        <v>1268</v>
      </c>
    </row>
    <row r="3537" spans="1:11" x14ac:dyDescent="0.2">
      <c r="A3537" t="s">
        <v>1564</v>
      </c>
      <c r="D3537">
        <v>0</v>
      </c>
      <c r="E3537" s="80">
        <v>48669</v>
      </c>
      <c r="H3537">
        <f>Profiling!$U$576</f>
        <v>0</v>
      </c>
      <c r="J3537">
        <v>0</v>
      </c>
      <c r="K3537" t="s">
        <v>1268</v>
      </c>
    </row>
    <row r="3538" spans="1:11" x14ac:dyDescent="0.2">
      <c r="A3538" t="s">
        <v>1564</v>
      </c>
      <c r="D3538">
        <v>0</v>
      </c>
      <c r="E3538" s="80">
        <v>49034</v>
      </c>
      <c r="H3538">
        <f>Profiling!$V$576</f>
        <v>0</v>
      </c>
      <c r="J3538">
        <v>0</v>
      </c>
      <c r="K3538" t="s">
        <v>1268</v>
      </c>
    </row>
    <row r="3539" spans="1:11" x14ac:dyDescent="0.2">
      <c r="A3539" t="s">
        <v>1564</v>
      </c>
      <c r="D3539">
        <v>0</v>
      </c>
      <c r="E3539" s="80">
        <v>49399</v>
      </c>
      <c r="H3539">
        <f>Profiling!$W$576</f>
        <v>0</v>
      </c>
      <c r="J3539">
        <v>0</v>
      </c>
      <c r="K3539" t="s">
        <v>1268</v>
      </c>
    </row>
    <row r="3540" spans="1:11" x14ac:dyDescent="0.2">
      <c r="A3540" t="s">
        <v>1365</v>
      </c>
      <c r="B3540" t="s">
        <v>1096</v>
      </c>
      <c r="D3540">
        <v>0</v>
      </c>
      <c r="E3540" s="80">
        <v>44651</v>
      </c>
      <c r="H3540">
        <f>Profiling!$J$590</f>
        <v>0</v>
      </c>
      <c r="J3540">
        <v>0</v>
      </c>
      <c r="K3540" t="s">
        <v>1060</v>
      </c>
    </row>
    <row r="3541" spans="1:11" x14ac:dyDescent="0.2">
      <c r="A3541" t="s">
        <v>1365</v>
      </c>
      <c r="B3541" t="s">
        <v>1096</v>
      </c>
      <c r="D3541">
        <v>0</v>
      </c>
      <c r="E3541" s="80">
        <v>45016</v>
      </c>
      <c r="H3541">
        <f>Profiling!$K$590</f>
        <v>0</v>
      </c>
      <c r="J3541">
        <v>0</v>
      </c>
      <c r="K3541" t="s">
        <v>1060</v>
      </c>
    </row>
    <row r="3542" spans="1:11" x14ac:dyDescent="0.2">
      <c r="A3542" t="s">
        <v>1365</v>
      </c>
      <c r="B3542" t="s">
        <v>1096</v>
      </c>
      <c r="D3542">
        <v>0</v>
      </c>
      <c r="E3542" s="80">
        <v>45382</v>
      </c>
      <c r="H3542">
        <f>Profiling!$L$590</f>
        <v>0</v>
      </c>
      <c r="J3542">
        <v>0</v>
      </c>
      <c r="K3542" t="s">
        <v>1060</v>
      </c>
    </row>
    <row r="3543" spans="1:11" x14ac:dyDescent="0.2">
      <c r="A3543" t="s">
        <v>1365</v>
      </c>
      <c r="B3543" t="s">
        <v>1096</v>
      </c>
      <c r="D3543">
        <v>0</v>
      </c>
      <c r="E3543" s="80">
        <v>45747</v>
      </c>
      <c r="H3543">
        <f>Profiling!$M$590</f>
        <v>0</v>
      </c>
      <c r="J3543">
        <v>0</v>
      </c>
      <c r="K3543" t="s">
        <v>1060</v>
      </c>
    </row>
    <row r="3544" spans="1:11" x14ac:dyDescent="0.2">
      <c r="A3544" t="s">
        <v>1365</v>
      </c>
      <c r="B3544" t="s">
        <v>1096</v>
      </c>
      <c r="D3544">
        <v>0</v>
      </c>
      <c r="E3544" s="80">
        <v>46112</v>
      </c>
      <c r="H3544">
        <f>Profiling!$N$590</f>
        <v>0</v>
      </c>
      <c r="J3544">
        <v>0</v>
      </c>
      <c r="K3544" t="s">
        <v>1060</v>
      </c>
    </row>
    <row r="3545" spans="1:11" x14ac:dyDescent="0.2">
      <c r="A3545" t="s">
        <v>1365</v>
      </c>
      <c r="B3545" t="s">
        <v>1096</v>
      </c>
      <c r="D3545">
        <v>0</v>
      </c>
      <c r="E3545" s="80">
        <v>46477</v>
      </c>
      <c r="H3545">
        <f>Profiling!$O$590</f>
        <v>0</v>
      </c>
      <c r="J3545">
        <v>0</v>
      </c>
      <c r="K3545" t="s">
        <v>1060</v>
      </c>
    </row>
    <row r="3546" spans="1:11" x14ac:dyDescent="0.2">
      <c r="A3546" t="s">
        <v>1365</v>
      </c>
      <c r="B3546" t="s">
        <v>1096</v>
      </c>
      <c r="D3546">
        <v>0</v>
      </c>
      <c r="E3546" s="80">
        <v>46843</v>
      </c>
      <c r="H3546">
        <f>Profiling!$P$590</f>
        <v>0</v>
      </c>
      <c r="J3546">
        <v>0</v>
      </c>
      <c r="K3546" t="s">
        <v>1060</v>
      </c>
    </row>
    <row r="3547" spans="1:11" x14ac:dyDescent="0.2">
      <c r="A3547" t="s">
        <v>1365</v>
      </c>
      <c r="B3547" t="s">
        <v>1096</v>
      </c>
      <c r="D3547">
        <v>0</v>
      </c>
      <c r="E3547" s="80">
        <v>47208</v>
      </c>
      <c r="H3547">
        <f>Profiling!$Q$590</f>
        <v>0</v>
      </c>
      <c r="J3547">
        <v>0</v>
      </c>
      <c r="K3547" t="s">
        <v>1060</v>
      </c>
    </row>
    <row r="3548" spans="1:11" x14ac:dyDescent="0.2">
      <c r="A3548" t="s">
        <v>1365</v>
      </c>
      <c r="B3548" t="s">
        <v>1096</v>
      </c>
      <c r="D3548">
        <v>0</v>
      </c>
      <c r="E3548" s="80">
        <v>47573</v>
      </c>
      <c r="H3548">
        <f>Profiling!$R$590</f>
        <v>0</v>
      </c>
      <c r="J3548">
        <v>0</v>
      </c>
      <c r="K3548" t="s">
        <v>1060</v>
      </c>
    </row>
    <row r="3549" spans="1:11" x14ac:dyDescent="0.2">
      <c r="A3549" t="s">
        <v>1365</v>
      </c>
      <c r="B3549" t="s">
        <v>1096</v>
      </c>
      <c r="D3549">
        <v>0</v>
      </c>
      <c r="E3549" s="80">
        <v>47938</v>
      </c>
      <c r="H3549">
        <f>Profiling!$S$590</f>
        <v>0</v>
      </c>
      <c r="J3549">
        <v>0</v>
      </c>
      <c r="K3549" t="s">
        <v>1060</v>
      </c>
    </row>
    <row r="3550" spans="1:11" x14ac:dyDescent="0.2">
      <c r="A3550" t="s">
        <v>1365</v>
      </c>
      <c r="B3550" t="s">
        <v>1096</v>
      </c>
      <c r="D3550">
        <v>0</v>
      </c>
      <c r="E3550" s="80">
        <v>48304</v>
      </c>
      <c r="H3550">
        <f>Profiling!$T$590</f>
        <v>0</v>
      </c>
      <c r="J3550">
        <v>0</v>
      </c>
      <c r="K3550" t="s">
        <v>1060</v>
      </c>
    </row>
    <row r="3551" spans="1:11" x14ac:dyDescent="0.2">
      <c r="A3551" t="s">
        <v>1365</v>
      </c>
      <c r="B3551" t="s">
        <v>1096</v>
      </c>
      <c r="D3551">
        <v>0</v>
      </c>
      <c r="E3551" s="80">
        <v>48669</v>
      </c>
      <c r="H3551">
        <f>Profiling!$U$590</f>
        <v>0</v>
      </c>
      <c r="J3551">
        <v>0</v>
      </c>
      <c r="K3551" t="s">
        <v>1060</v>
      </c>
    </row>
    <row r="3552" spans="1:11" x14ac:dyDescent="0.2">
      <c r="A3552" t="s">
        <v>1365</v>
      </c>
      <c r="B3552" t="s">
        <v>1096</v>
      </c>
      <c r="D3552">
        <v>0</v>
      </c>
      <c r="E3552" s="80">
        <v>49034</v>
      </c>
      <c r="H3552">
        <f>Profiling!$V$590</f>
        <v>0</v>
      </c>
      <c r="J3552">
        <v>0</v>
      </c>
      <c r="K3552" t="s">
        <v>1060</v>
      </c>
    </row>
    <row r="3553" spans="1:11" x14ac:dyDescent="0.2">
      <c r="A3553" t="s">
        <v>1365</v>
      </c>
      <c r="B3553" t="s">
        <v>1096</v>
      </c>
      <c r="D3553">
        <v>0</v>
      </c>
      <c r="E3553" s="80">
        <v>49399</v>
      </c>
      <c r="H3553">
        <f>Profiling!$W$590</f>
        <v>0</v>
      </c>
      <c r="J3553">
        <v>0</v>
      </c>
      <c r="K3553" t="s">
        <v>1060</v>
      </c>
    </row>
    <row r="3554" spans="1:11" x14ac:dyDescent="0.2">
      <c r="A3554" t="s">
        <v>1365</v>
      </c>
      <c r="B3554" t="s">
        <v>891</v>
      </c>
      <c r="D3554">
        <v>0</v>
      </c>
      <c r="E3554" s="80">
        <v>44651</v>
      </c>
      <c r="H3554">
        <f>Profiling!$J$591</f>
        <v>0</v>
      </c>
      <c r="J3554">
        <v>0</v>
      </c>
      <c r="K3554" t="s">
        <v>1060</v>
      </c>
    </row>
    <row r="3555" spans="1:11" x14ac:dyDescent="0.2">
      <c r="A3555" t="s">
        <v>1365</v>
      </c>
      <c r="B3555" t="s">
        <v>891</v>
      </c>
      <c r="D3555">
        <v>0</v>
      </c>
      <c r="E3555" s="80">
        <v>45016</v>
      </c>
      <c r="H3555">
        <f>Profiling!$K$591</f>
        <v>0</v>
      </c>
      <c r="J3555">
        <v>0</v>
      </c>
      <c r="K3555" t="s">
        <v>1060</v>
      </c>
    </row>
    <row r="3556" spans="1:11" x14ac:dyDescent="0.2">
      <c r="A3556" t="s">
        <v>1365</v>
      </c>
      <c r="B3556" t="s">
        <v>891</v>
      </c>
      <c r="D3556">
        <v>0</v>
      </c>
      <c r="E3556" s="80">
        <v>45382</v>
      </c>
      <c r="H3556">
        <f>Profiling!$L$591</f>
        <v>0</v>
      </c>
      <c r="J3556">
        <v>0</v>
      </c>
      <c r="K3556" t="s">
        <v>1060</v>
      </c>
    </row>
    <row r="3557" spans="1:11" x14ac:dyDescent="0.2">
      <c r="A3557" t="s">
        <v>1365</v>
      </c>
      <c r="B3557" t="s">
        <v>891</v>
      </c>
      <c r="D3557">
        <v>0</v>
      </c>
      <c r="E3557" s="80">
        <v>45747</v>
      </c>
      <c r="H3557">
        <f>Profiling!$M$591</f>
        <v>0</v>
      </c>
      <c r="J3557">
        <v>0</v>
      </c>
      <c r="K3557" t="s">
        <v>1060</v>
      </c>
    </row>
    <row r="3558" spans="1:11" x14ac:dyDescent="0.2">
      <c r="A3558" t="s">
        <v>1365</v>
      </c>
      <c r="B3558" t="s">
        <v>891</v>
      </c>
      <c r="D3558">
        <v>0</v>
      </c>
      <c r="E3558" s="80">
        <v>46112</v>
      </c>
      <c r="H3558">
        <f>Profiling!$N$591</f>
        <v>0</v>
      </c>
      <c r="J3558">
        <v>0</v>
      </c>
      <c r="K3558" t="s">
        <v>1060</v>
      </c>
    </row>
    <row r="3559" spans="1:11" x14ac:dyDescent="0.2">
      <c r="A3559" t="s">
        <v>1365</v>
      </c>
      <c r="B3559" t="s">
        <v>891</v>
      </c>
      <c r="D3559">
        <v>0</v>
      </c>
      <c r="E3559" s="80">
        <v>46477</v>
      </c>
      <c r="H3559">
        <f>Profiling!$O$591</f>
        <v>0</v>
      </c>
      <c r="J3559">
        <v>0</v>
      </c>
      <c r="K3559" t="s">
        <v>1060</v>
      </c>
    </row>
    <row r="3560" spans="1:11" x14ac:dyDescent="0.2">
      <c r="A3560" t="s">
        <v>1365</v>
      </c>
      <c r="B3560" t="s">
        <v>891</v>
      </c>
      <c r="D3560">
        <v>0</v>
      </c>
      <c r="E3560" s="80">
        <v>46843</v>
      </c>
      <c r="H3560">
        <f>Profiling!$P$591</f>
        <v>0</v>
      </c>
      <c r="J3560">
        <v>0</v>
      </c>
      <c r="K3560" t="s">
        <v>1060</v>
      </c>
    </row>
    <row r="3561" spans="1:11" x14ac:dyDescent="0.2">
      <c r="A3561" t="s">
        <v>1365</v>
      </c>
      <c r="B3561" t="s">
        <v>891</v>
      </c>
      <c r="D3561">
        <v>0</v>
      </c>
      <c r="E3561" s="80">
        <v>47208</v>
      </c>
      <c r="H3561">
        <f>Profiling!$Q$591</f>
        <v>0</v>
      </c>
      <c r="J3561">
        <v>0</v>
      </c>
      <c r="K3561" t="s">
        <v>1060</v>
      </c>
    </row>
    <row r="3562" spans="1:11" x14ac:dyDescent="0.2">
      <c r="A3562" t="s">
        <v>1365</v>
      </c>
      <c r="B3562" t="s">
        <v>891</v>
      </c>
      <c r="D3562">
        <v>0</v>
      </c>
      <c r="E3562" s="80">
        <v>47573</v>
      </c>
      <c r="H3562">
        <f>Profiling!$R$591</f>
        <v>0</v>
      </c>
      <c r="J3562">
        <v>0</v>
      </c>
      <c r="K3562" t="s">
        <v>1060</v>
      </c>
    </row>
    <row r="3563" spans="1:11" x14ac:dyDescent="0.2">
      <c r="A3563" t="s">
        <v>1365</v>
      </c>
      <c r="B3563" t="s">
        <v>891</v>
      </c>
      <c r="D3563">
        <v>0</v>
      </c>
      <c r="E3563" s="80">
        <v>47938</v>
      </c>
      <c r="H3563">
        <f>Profiling!$S$591</f>
        <v>0</v>
      </c>
      <c r="J3563">
        <v>0</v>
      </c>
      <c r="K3563" t="s">
        <v>1060</v>
      </c>
    </row>
    <row r="3564" spans="1:11" x14ac:dyDescent="0.2">
      <c r="A3564" t="s">
        <v>1365</v>
      </c>
      <c r="B3564" t="s">
        <v>891</v>
      </c>
      <c r="D3564">
        <v>0</v>
      </c>
      <c r="E3564" s="80">
        <v>48304</v>
      </c>
      <c r="H3564">
        <f>Profiling!$T$591</f>
        <v>0</v>
      </c>
      <c r="J3564">
        <v>0</v>
      </c>
      <c r="K3564" t="s">
        <v>1060</v>
      </c>
    </row>
    <row r="3565" spans="1:11" x14ac:dyDescent="0.2">
      <c r="A3565" t="s">
        <v>1365</v>
      </c>
      <c r="B3565" t="s">
        <v>891</v>
      </c>
      <c r="D3565">
        <v>0</v>
      </c>
      <c r="E3565" s="80">
        <v>48669</v>
      </c>
      <c r="H3565">
        <f>Profiling!$U$591</f>
        <v>0</v>
      </c>
      <c r="J3565">
        <v>0</v>
      </c>
      <c r="K3565" t="s">
        <v>1060</v>
      </c>
    </row>
    <row r="3566" spans="1:11" x14ac:dyDescent="0.2">
      <c r="A3566" t="s">
        <v>1365</v>
      </c>
      <c r="B3566" t="s">
        <v>891</v>
      </c>
      <c r="D3566">
        <v>0</v>
      </c>
      <c r="E3566" s="80">
        <v>49034</v>
      </c>
      <c r="H3566">
        <f>Profiling!$V$591</f>
        <v>0</v>
      </c>
      <c r="J3566">
        <v>0</v>
      </c>
      <c r="K3566" t="s">
        <v>1060</v>
      </c>
    </row>
    <row r="3567" spans="1:11" x14ac:dyDescent="0.2">
      <c r="A3567" t="s">
        <v>1365</v>
      </c>
      <c r="B3567" t="s">
        <v>891</v>
      </c>
      <c r="D3567">
        <v>0</v>
      </c>
      <c r="E3567" s="80">
        <v>49399</v>
      </c>
      <c r="H3567">
        <f>Profiling!$W$591</f>
        <v>0</v>
      </c>
      <c r="J3567">
        <v>0</v>
      </c>
      <c r="K3567" t="s">
        <v>1060</v>
      </c>
    </row>
    <row r="3568" spans="1:11" x14ac:dyDescent="0.2">
      <c r="A3568" t="s">
        <v>1365</v>
      </c>
      <c r="B3568" t="s">
        <v>541</v>
      </c>
      <c r="D3568">
        <v>0</v>
      </c>
      <c r="E3568" s="80">
        <v>44651</v>
      </c>
      <c r="H3568">
        <f>Profiling!$J$592</f>
        <v>0</v>
      </c>
      <c r="J3568">
        <v>0</v>
      </c>
      <c r="K3568" t="s">
        <v>1060</v>
      </c>
    </row>
    <row r="3569" spans="1:11" x14ac:dyDescent="0.2">
      <c r="A3569" t="s">
        <v>1365</v>
      </c>
      <c r="B3569" t="s">
        <v>541</v>
      </c>
      <c r="D3569">
        <v>0</v>
      </c>
      <c r="E3569" s="80">
        <v>45016</v>
      </c>
      <c r="H3569">
        <f>Profiling!$K$592</f>
        <v>0</v>
      </c>
      <c r="J3569">
        <v>0</v>
      </c>
      <c r="K3569" t="s">
        <v>1060</v>
      </c>
    </row>
    <row r="3570" spans="1:11" x14ac:dyDescent="0.2">
      <c r="A3570" t="s">
        <v>1365</v>
      </c>
      <c r="B3570" t="s">
        <v>541</v>
      </c>
      <c r="D3570">
        <v>0</v>
      </c>
      <c r="E3570" s="80">
        <v>45382</v>
      </c>
      <c r="H3570">
        <f>Profiling!$L$592</f>
        <v>0</v>
      </c>
      <c r="J3570">
        <v>0</v>
      </c>
      <c r="K3570" t="s">
        <v>1060</v>
      </c>
    </row>
    <row r="3571" spans="1:11" x14ac:dyDescent="0.2">
      <c r="A3571" t="s">
        <v>1365</v>
      </c>
      <c r="B3571" t="s">
        <v>541</v>
      </c>
      <c r="D3571">
        <v>0</v>
      </c>
      <c r="E3571" s="80">
        <v>45747</v>
      </c>
      <c r="H3571">
        <f>Profiling!$M$592</f>
        <v>0</v>
      </c>
      <c r="J3571">
        <v>0</v>
      </c>
      <c r="K3571" t="s">
        <v>1060</v>
      </c>
    </row>
    <row r="3572" spans="1:11" x14ac:dyDescent="0.2">
      <c r="A3572" t="s">
        <v>1365</v>
      </c>
      <c r="B3572" t="s">
        <v>541</v>
      </c>
      <c r="D3572">
        <v>0</v>
      </c>
      <c r="E3572" s="80">
        <v>46112</v>
      </c>
      <c r="H3572">
        <f>Profiling!$N$592</f>
        <v>0</v>
      </c>
      <c r="J3572">
        <v>0</v>
      </c>
      <c r="K3572" t="s">
        <v>1060</v>
      </c>
    </row>
    <row r="3573" spans="1:11" x14ac:dyDescent="0.2">
      <c r="A3573" t="s">
        <v>1365</v>
      </c>
      <c r="B3573" t="s">
        <v>541</v>
      </c>
      <c r="D3573">
        <v>0</v>
      </c>
      <c r="E3573" s="80">
        <v>46477</v>
      </c>
      <c r="H3573">
        <f>Profiling!$O$592</f>
        <v>0</v>
      </c>
      <c r="J3573">
        <v>0</v>
      </c>
      <c r="K3573" t="s">
        <v>1060</v>
      </c>
    </row>
    <row r="3574" spans="1:11" x14ac:dyDescent="0.2">
      <c r="A3574" t="s">
        <v>1365</v>
      </c>
      <c r="B3574" t="s">
        <v>541</v>
      </c>
      <c r="D3574">
        <v>0</v>
      </c>
      <c r="E3574" s="80">
        <v>46843</v>
      </c>
      <c r="H3574">
        <f>Profiling!$P$592</f>
        <v>0</v>
      </c>
      <c r="J3574">
        <v>0</v>
      </c>
      <c r="K3574" t="s">
        <v>1060</v>
      </c>
    </row>
    <row r="3575" spans="1:11" x14ac:dyDescent="0.2">
      <c r="A3575" t="s">
        <v>1365</v>
      </c>
      <c r="B3575" t="s">
        <v>541</v>
      </c>
      <c r="D3575">
        <v>0</v>
      </c>
      <c r="E3575" s="80">
        <v>47208</v>
      </c>
      <c r="H3575">
        <f>Profiling!$Q$592</f>
        <v>0</v>
      </c>
      <c r="J3575">
        <v>0</v>
      </c>
      <c r="K3575" t="s">
        <v>1060</v>
      </c>
    </row>
    <row r="3576" spans="1:11" x14ac:dyDescent="0.2">
      <c r="A3576" t="s">
        <v>1365</v>
      </c>
      <c r="B3576" t="s">
        <v>541</v>
      </c>
      <c r="D3576">
        <v>0</v>
      </c>
      <c r="E3576" s="80">
        <v>47573</v>
      </c>
      <c r="H3576">
        <f>Profiling!$R$592</f>
        <v>0</v>
      </c>
      <c r="J3576">
        <v>0</v>
      </c>
      <c r="K3576" t="s">
        <v>1060</v>
      </c>
    </row>
    <row r="3577" spans="1:11" x14ac:dyDescent="0.2">
      <c r="A3577" t="s">
        <v>1365</v>
      </c>
      <c r="B3577" t="s">
        <v>541</v>
      </c>
      <c r="D3577">
        <v>0</v>
      </c>
      <c r="E3577" s="80">
        <v>47938</v>
      </c>
      <c r="H3577">
        <f>Profiling!$S$592</f>
        <v>0</v>
      </c>
      <c r="J3577">
        <v>0</v>
      </c>
      <c r="K3577" t="s">
        <v>1060</v>
      </c>
    </row>
    <row r="3578" spans="1:11" x14ac:dyDescent="0.2">
      <c r="A3578" t="s">
        <v>1365</v>
      </c>
      <c r="B3578" t="s">
        <v>541</v>
      </c>
      <c r="D3578">
        <v>0</v>
      </c>
      <c r="E3578" s="80">
        <v>48304</v>
      </c>
      <c r="H3578">
        <f>Profiling!$T$592</f>
        <v>0</v>
      </c>
      <c r="J3578">
        <v>0</v>
      </c>
      <c r="K3578" t="s">
        <v>1060</v>
      </c>
    </row>
    <row r="3579" spans="1:11" x14ac:dyDescent="0.2">
      <c r="A3579" t="s">
        <v>1365</v>
      </c>
      <c r="B3579" t="s">
        <v>541</v>
      </c>
      <c r="D3579">
        <v>0</v>
      </c>
      <c r="E3579" s="80">
        <v>48669</v>
      </c>
      <c r="H3579">
        <f>Profiling!$U$592</f>
        <v>0</v>
      </c>
      <c r="J3579">
        <v>0</v>
      </c>
      <c r="K3579" t="s">
        <v>1060</v>
      </c>
    </row>
    <row r="3580" spans="1:11" x14ac:dyDescent="0.2">
      <c r="A3580" t="s">
        <v>1365</v>
      </c>
      <c r="B3580" t="s">
        <v>541</v>
      </c>
      <c r="D3580">
        <v>0</v>
      </c>
      <c r="E3580" s="80">
        <v>49034</v>
      </c>
      <c r="H3580">
        <f>Profiling!$V$592</f>
        <v>0</v>
      </c>
      <c r="J3580">
        <v>0</v>
      </c>
      <c r="K3580" t="s">
        <v>1060</v>
      </c>
    </row>
    <row r="3581" spans="1:11" x14ac:dyDescent="0.2">
      <c r="A3581" t="s">
        <v>1365</v>
      </c>
      <c r="B3581" t="s">
        <v>541</v>
      </c>
      <c r="D3581">
        <v>0</v>
      </c>
      <c r="E3581" s="80">
        <v>49399</v>
      </c>
      <c r="H3581">
        <f>Profiling!$W$592</f>
        <v>0</v>
      </c>
      <c r="J3581">
        <v>0</v>
      </c>
      <c r="K3581" t="s">
        <v>1060</v>
      </c>
    </row>
    <row r="3582" spans="1:11" x14ac:dyDescent="0.2">
      <c r="A3582" t="s">
        <v>1365</v>
      </c>
      <c r="B3582" t="s">
        <v>1089</v>
      </c>
      <c r="D3582">
        <v>0</v>
      </c>
      <c r="E3582" s="80">
        <v>44651</v>
      </c>
      <c r="H3582">
        <f>Profiling!$J$593</f>
        <v>0</v>
      </c>
      <c r="J3582">
        <v>0</v>
      </c>
      <c r="K3582" t="s">
        <v>1060</v>
      </c>
    </row>
    <row r="3583" spans="1:11" x14ac:dyDescent="0.2">
      <c r="A3583" t="s">
        <v>1365</v>
      </c>
      <c r="B3583" t="s">
        <v>1089</v>
      </c>
      <c r="D3583">
        <v>0</v>
      </c>
      <c r="E3583" s="80">
        <v>45016</v>
      </c>
      <c r="H3583">
        <f>Profiling!$K$593</f>
        <v>0</v>
      </c>
      <c r="J3583">
        <v>0</v>
      </c>
      <c r="K3583" t="s">
        <v>1060</v>
      </c>
    </row>
    <row r="3584" spans="1:11" x14ac:dyDescent="0.2">
      <c r="A3584" t="s">
        <v>1365</v>
      </c>
      <c r="B3584" t="s">
        <v>1089</v>
      </c>
      <c r="D3584">
        <v>0</v>
      </c>
      <c r="E3584" s="80">
        <v>45382</v>
      </c>
      <c r="H3584">
        <f>Profiling!$L$593</f>
        <v>0</v>
      </c>
      <c r="J3584">
        <v>0</v>
      </c>
      <c r="K3584" t="s">
        <v>1060</v>
      </c>
    </row>
    <row r="3585" spans="1:11" x14ac:dyDescent="0.2">
      <c r="A3585" t="s">
        <v>1365</v>
      </c>
      <c r="B3585" t="s">
        <v>1089</v>
      </c>
      <c r="D3585">
        <v>0</v>
      </c>
      <c r="E3585" s="80">
        <v>45747</v>
      </c>
      <c r="H3585">
        <f>Profiling!$M$593</f>
        <v>0</v>
      </c>
      <c r="J3585">
        <v>0</v>
      </c>
      <c r="K3585" t="s">
        <v>1060</v>
      </c>
    </row>
    <row r="3586" spans="1:11" x14ac:dyDescent="0.2">
      <c r="A3586" t="s">
        <v>1365</v>
      </c>
      <c r="B3586" t="s">
        <v>1089</v>
      </c>
      <c r="D3586">
        <v>0</v>
      </c>
      <c r="E3586" s="80">
        <v>46112</v>
      </c>
      <c r="H3586">
        <f>Profiling!$N$593</f>
        <v>0</v>
      </c>
      <c r="J3586">
        <v>0</v>
      </c>
      <c r="K3586" t="s">
        <v>1060</v>
      </c>
    </row>
    <row r="3587" spans="1:11" x14ac:dyDescent="0.2">
      <c r="A3587" t="s">
        <v>1365</v>
      </c>
      <c r="B3587" t="s">
        <v>1089</v>
      </c>
      <c r="D3587">
        <v>0</v>
      </c>
      <c r="E3587" s="80">
        <v>46477</v>
      </c>
      <c r="H3587">
        <f>Profiling!$O$593</f>
        <v>0</v>
      </c>
      <c r="J3587">
        <v>0</v>
      </c>
      <c r="K3587" t="s">
        <v>1060</v>
      </c>
    </row>
    <row r="3588" spans="1:11" x14ac:dyDescent="0.2">
      <c r="A3588" t="s">
        <v>1365</v>
      </c>
      <c r="B3588" t="s">
        <v>1089</v>
      </c>
      <c r="D3588">
        <v>0</v>
      </c>
      <c r="E3588" s="80">
        <v>46843</v>
      </c>
      <c r="H3588">
        <f>Profiling!$P$593</f>
        <v>0</v>
      </c>
      <c r="J3588">
        <v>0</v>
      </c>
      <c r="K3588" t="s">
        <v>1060</v>
      </c>
    </row>
    <row r="3589" spans="1:11" x14ac:dyDescent="0.2">
      <c r="A3589" t="s">
        <v>1365</v>
      </c>
      <c r="B3589" t="s">
        <v>1089</v>
      </c>
      <c r="D3589">
        <v>0</v>
      </c>
      <c r="E3589" s="80">
        <v>47208</v>
      </c>
      <c r="H3589">
        <f>Profiling!$Q$593</f>
        <v>0</v>
      </c>
      <c r="J3589">
        <v>0</v>
      </c>
      <c r="K3589" t="s">
        <v>1060</v>
      </c>
    </row>
    <row r="3590" spans="1:11" x14ac:dyDescent="0.2">
      <c r="A3590" t="s">
        <v>1365</v>
      </c>
      <c r="B3590" t="s">
        <v>1089</v>
      </c>
      <c r="D3590">
        <v>0</v>
      </c>
      <c r="E3590" s="80">
        <v>47573</v>
      </c>
      <c r="H3590">
        <f>Profiling!$R$593</f>
        <v>0</v>
      </c>
      <c r="J3590">
        <v>0</v>
      </c>
      <c r="K3590" t="s">
        <v>1060</v>
      </c>
    </row>
    <row r="3591" spans="1:11" x14ac:dyDescent="0.2">
      <c r="A3591" t="s">
        <v>1365</v>
      </c>
      <c r="B3591" t="s">
        <v>1089</v>
      </c>
      <c r="D3591">
        <v>0</v>
      </c>
      <c r="E3591" s="80">
        <v>47938</v>
      </c>
      <c r="H3591">
        <f>Profiling!$S$593</f>
        <v>0</v>
      </c>
      <c r="J3591">
        <v>0</v>
      </c>
      <c r="K3591" t="s">
        <v>1060</v>
      </c>
    </row>
    <row r="3592" spans="1:11" x14ac:dyDescent="0.2">
      <c r="A3592" t="s">
        <v>1365</v>
      </c>
      <c r="B3592" t="s">
        <v>1089</v>
      </c>
      <c r="D3592">
        <v>0</v>
      </c>
      <c r="E3592" s="80">
        <v>48304</v>
      </c>
      <c r="H3592">
        <f>Profiling!$T$593</f>
        <v>0</v>
      </c>
      <c r="J3592">
        <v>0</v>
      </c>
      <c r="K3592" t="s">
        <v>1060</v>
      </c>
    </row>
    <row r="3593" spans="1:11" x14ac:dyDescent="0.2">
      <c r="A3593" t="s">
        <v>1365</v>
      </c>
      <c r="B3593" t="s">
        <v>1089</v>
      </c>
      <c r="D3593">
        <v>0</v>
      </c>
      <c r="E3593" s="80">
        <v>48669</v>
      </c>
      <c r="H3593">
        <f>Profiling!$U$593</f>
        <v>0</v>
      </c>
      <c r="J3593">
        <v>0</v>
      </c>
      <c r="K3593" t="s">
        <v>1060</v>
      </c>
    </row>
    <row r="3594" spans="1:11" x14ac:dyDescent="0.2">
      <c r="A3594" t="s">
        <v>1365</v>
      </c>
      <c r="B3594" t="s">
        <v>1089</v>
      </c>
      <c r="D3594">
        <v>0</v>
      </c>
      <c r="E3594" s="80">
        <v>49034</v>
      </c>
      <c r="H3594">
        <f>Profiling!$V$593</f>
        <v>0</v>
      </c>
      <c r="J3594">
        <v>0</v>
      </c>
      <c r="K3594" t="s">
        <v>1060</v>
      </c>
    </row>
    <row r="3595" spans="1:11" x14ac:dyDescent="0.2">
      <c r="A3595" t="s">
        <v>1365</v>
      </c>
      <c r="B3595" t="s">
        <v>1089</v>
      </c>
      <c r="D3595">
        <v>0</v>
      </c>
      <c r="E3595" s="80">
        <v>49399</v>
      </c>
      <c r="H3595">
        <f>Profiling!$W$593</f>
        <v>0</v>
      </c>
      <c r="J3595">
        <v>0</v>
      </c>
      <c r="K3595" t="s">
        <v>1060</v>
      </c>
    </row>
    <row r="3596" spans="1:11" x14ac:dyDescent="0.2">
      <c r="A3596" t="s">
        <v>1365</v>
      </c>
      <c r="B3596" t="s">
        <v>1152</v>
      </c>
      <c r="D3596">
        <v>0</v>
      </c>
      <c r="E3596" s="80">
        <v>44651</v>
      </c>
      <c r="H3596">
        <f>Profiling!$J$594</f>
        <v>0</v>
      </c>
      <c r="J3596">
        <v>0</v>
      </c>
      <c r="K3596" t="s">
        <v>1060</v>
      </c>
    </row>
    <row r="3597" spans="1:11" x14ac:dyDescent="0.2">
      <c r="A3597" t="s">
        <v>1365</v>
      </c>
      <c r="B3597" t="s">
        <v>1152</v>
      </c>
      <c r="D3597">
        <v>0</v>
      </c>
      <c r="E3597" s="80">
        <v>45016</v>
      </c>
      <c r="H3597">
        <f>Profiling!$K$594</f>
        <v>0</v>
      </c>
      <c r="J3597">
        <v>0</v>
      </c>
      <c r="K3597" t="s">
        <v>1060</v>
      </c>
    </row>
    <row r="3598" spans="1:11" x14ac:dyDescent="0.2">
      <c r="A3598" t="s">
        <v>1365</v>
      </c>
      <c r="B3598" t="s">
        <v>1152</v>
      </c>
      <c r="D3598">
        <v>0</v>
      </c>
      <c r="E3598" s="80">
        <v>45382</v>
      </c>
      <c r="H3598">
        <f>Profiling!$L$594</f>
        <v>0</v>
      </c>
      <c r="J3598">
        <v>0</v>
      </c>
      <c r="K3598" t="s">
        <v>1060</v>
      </c>
    </row>
    <row r="3599" spans="1:11" x14ac:dyDescent="0.2">
      <c r="A3599" t="s">
        <v>1365</v>
      </c>
      <c r="B3599" t="s">
        <v>1152</v>
      </c>
      <c r="D3599">
        <v>0</v>
      </c>
      <c r="E3599" s="80">
        <v>45747</v>
      </c>
      <c r="H3599">
        <f>Profiling!$M$594</f>
        <v>0</v>
      </c>
      <c r="J3599">
        <v>0</v>
      </c>
      <c r="K3599" t="s">
        <v>1060</v>
      </c>
    </row>
    <row r="3600" spans="1:11" x14ac:dyDescent="0.2">
      <c r="A3600" t="s">
        <v>1365</v>
      </c>
      <c r="B3600" t="s">
        <v>1152</v>
      </c>
      <c r="D3600">
        <v>0</v>
      </c>
      <c r="E3600" s="80">
        <v>46112</v>
      </c>
      <c r="H3600">
        <f>Profiling!$N$594</f>
        <v>0</v>
      </c>
      <c r="J3600">
        <v>0</v>
      </c>
      <c r="K3600" t="s">
        <v>1060</v>
      </c>
    </row>
    <row r="3601" spans="1:11" x14ac:dyDescent="0.2">
      <c r="A3601" t="s">
        <v>1365</v>
      </c>
      <c r="B3601" t="s">
        <v>1152</v>
      </c>
      <c r="D3601">
        <v>0</v>
      </c>
      <c r="E3601" s="80">
        <v>46477</v>
      </c>
      <c r="H3601">
        <f>Profiling!$O$594</f>
        <v>0</v>
      </c>
      <c r="J3601">
        <v>0</v>
      </c>
      <c r="K3601" t="s">
        <v>1060</v>
      </c>
    </row>
    <row r="3602" spans="1:11" x14ac:dyDescent="0.2">
      <c r="A3602" t="s">
        <v>1365</v>
      </c>
      <c r="B3602" t="s">
        <v>1152</v>
      </c>
      <c r="D3602">
        <v>0</v>
      </c>
      <c r="E3602" s="80">
        <v>46843</v>
      </c>
      <c r="H3602">
        <f>Profiling!$P$594</f>
        <v>0</v>
      </c>
      <c r="J3602">
        <v>0</v>
      </c>
      <c r="K3602" t="s">
        <v>1060</v>
      </c>
    </row>
    <row r="3603" spans="1:11" x14ac:dyDescent="0.2">
      <c r="A3603" t="s">
        <v>1365</v>
      </c>
      <c r="B3603" t="s">
        <v>1152</v>
      </c>
      <c r="D3603">
        <v>0</v>
      </c>
      <c r="E3603" s="80">
        <v>47208</v>
      </c>
      <c r="H3603">
        <f>Profiling!$Q$594</f>
        <v>0</v>
      </c>
      <c r="J3603">
        <v>0</v>
      </c>
      <c r="K3603" t="s">
        <v>1060</v>
      </c>
    </row>
    <row r="3604" spans="1:11" x14ac:dyDescent="0.2">
      <c r="A3604" t="s">
        <v>1365</v>
      </c>
      <c r="B3604" t="s">
        <v>1152</v>
      </c>
      <c r="D3604">
        <v>0</v>
      </c>
      <c r="E3604" s="80">
        <v>47573</v>
      </c>
      <c r="H3604">
        <f>Profiling!$R$594</f>
        <v>0</v>
      </c>
      <c r="J3604">
        <v>0</v>
      </c>
      <c r="K3604" t="s">
        <v>1060</v>
      </c>
    </row>
    <row r="3605" spans="1:11" x14ac:dyDescent="0.2">
      <c r="A3605" t="s">
        <v>1365</v>
      </c>
      <c r="B3605" t="s">
        <v>1152</v>
      </c>
      <c r="D3605">
        <v>0</v>
      </c>
      <c r="E3605" s="80">
        <v>47938</v>
      </c>
      <c r="H3605">
        <f>Profiling!$S$594</f>
        <v>0</v>
      </c>
      <c r="J3605">
        <v>0</v>
      </c>
      <c r="K3605" t="s">
        <v>1060</v>
      </c>
    </row>
    <row r="3606" spans="1:11" x14ac:dyDescent="0.2">
      <c r="A3606" t="s">
        <v>1365</v>
      </c>
      <c r="B3606" t="s">
        <v>1152</v>
      </c>
      <c r="D3606">
        <v>0</v>
      </c>
      <c r="E3606" s="80">
        <v>48304</v>
      </c>
      <c r="H3606">
        <f>Profiling!$T$594</f>
        <v>0</v>
      </c>
      <c r="J3606">
        <v>0</v>
      </c>
      <c r="K3606" t="s">
        <v>1060</v>
      </c>
    </row>
    <row r="3607" spans="1:11" x14ac:dyDescent="0.2">
      <c r="A3607" t="s">
        <v>1365</v>
      </c>
      <c r="B3607" t="s">
        <v>1152</v>
      </c>
      <c r="D3607">
        <v>0</v>
      </c>
      <c r="E3607" s="80">
        <v>48669</v>
      </c>
      <c r="H3607">
        <f>Profiling!$U$594</f>
        <v>0</v>
      </c>
      <c r="J3607">
        <v>0</v>
      </c>
      <c r="K3607" t="s">
        <v>1060</v>
      </c>
    </row>
    <row r="3608" spans="1:11" x14ac:dyDescent="0.2">
      <c r="A3608" t="s">
        <v>1365</v>
      </c>
      <c r="B3608" t="s">
        <v>1152</v>
      </c>
      <c r="D3608">
        <v>0</v>
      </c>
      <c r="E3608" s="80">
        <v>49034</v>
      </c>
      <c r="H3608">
        <f>Profiling!$V$594</f>
        <v>0</v>
      </c>
      <c r="J3608">
        <v>0</v>
      </c>
      <c r="K3608" t="s">
        <v>1060</v>
      </c>
    </row>
    <row r="3609" spans="1:11" x14ac:dyDescent="0.2">
      <c r="A3609" t="s">
        <v>1365</v>
      </c>
      <c r="B3609" t="s">
        <v>1152</v>
      </c>
      <c r="D3609">
        <v>0</v>
      </c>
      <c r="E3609" s="80">
        <v>49399</v>
      </c>
      <c r="H3609">
        <f>Profiling!$W$594</f>
        <v>0</v>
      </c>
      <c r="J3609">
        <v>0</v>
      </c>
      <c r="K3609" t="s">
        <v>1060</v>
      </c>
    </row>
    <row r="3610" spans="1:11" x14ac:dyDescent="0.2">
      <c r="A3610" t="s">
        <v>1365</v>
      </c>
      <c r="B3610" t="s">
        <v>2124</v>
      </c>
      <c r="D3610">
        <v>0</v>
      </c>
      <c r="E3610" s="80">
        <v>44651</v>
      </c>
      <c r="H3610">
        <f>Profiling!$J$595</f>
        <v>0</v>
      </c>
      <c r="J3610">
        <v>0</v>
      </c>
      <c r="K3610" t="s">
        <v>1060</v>
      </c>
    </row>
    <row r="3611" spans="1:11" x14ac:dyDescent="0.2">
      <c r="A3611" t="s">
        <v>1365</v>
      </c>
      <c r="B3611" t="s">
        <v>2124</v>
      </c>
      <c r="D3611">
        <v>0</v>
      </c>
      <c r="E3611" s="80">
        <v>45016</v>
      </c>
      <c r="H3611">
        <f>Profiling!$K$595</f>
        <v>0</v>
      </c>
      <c r="J3611">
        <v>0</v>
      </c>
      <c r="K3611" t="s">
        <v>1060</v>
      </c>
    </row>
    <row r="3612" spans="1:11" x14ac:dyDescent="0.2">
      <c r="A3612" t="s">
        <v>1365</v>
      </c>
      <c r="B3612" t="s">
        <v>2124</v>
      </c>
      <c r="D3612">
        <v>0</v>
      </c>
      <c r="E3612" s="80">
        <v>45382</v>
      </c>
      <c r="H3612">
        <f>Profiling!$L$595</f>
        <v>0</v>
      </c>
      <c r="J3612">
        <v>0</v>
      </c>
      <c r="K3612" t="s">
        <v>1060</v>
      </c>
    </row>
    <row r="3613" spans="1:11" x14ac:dyDescent="0.2">
      <c r="A3613" t="s">
        <v>1365</v>
      </c>
      <c r="B3613" t="s">
        <v>2124</v>
      </c>
      <c r="D3613">
        <v>0</v>
      </c>
      <c r="E3613" s="80">
        <v>45747</v>
      </c>
      <c r="H3613">
        <f>Profiling!$M$595</f>
        <v>0</v>
      </c>
      <c r="J3613">
        <v>0</v>
      </c>
      <c r="K3613" t="s">
        <v>1060</v>
      </c>
    </row>
    <row r="3614" spans="1:11" x14ac:dyDescent="0.2">
      <c r="A3614" t="s">
        <v>1365</v>
      </c>
      <c r="B3614" t="s">
        <v>2124</v>
      </c>
      <c r="D3614">
        <v>0</v>
      </c>
      <c r="E3614" s="80">
        <v>46112</v>
      </c>
      <c r="H3614">
        <f>Profiling!$N$595</f>
        <v>0</v>
      </c>
      <c r="J3614">
        <v>0</v>
      </c>
      <c r="K3614" t="s">
        <v>1060</v>
      </c>
    </row>
    <row r="3615" spans="1:11" x14ac:dyDescent="0.2">
      <c r="A3615" t="s">
        <v>1365</v>
      </c>
      <c r="B3615" t="s">
        <v>2124</v>
      </c>
      <c r="D3615">
        <v>0</v>
      </c>
      <c r="E3615" s="80">
        <v>46477</v>
      </c>
      <c r="H3615">
        <f>Profiling!$O$595</f>
        <v>0</v>
      </c>
      <c r="J3615">
        <v>0</v>
      </c>
      <c r="K3615" t="s">
        <v>1060</v>
      </c>
    </row>
    <row r="3616" spans="1:11" x14ac:dyDescent="0.2">
      <c r="A3616" t="s">
        <v>1365</v>
      </c>
      <c r="B3616" t="s">
        <v>2124</v>
      </c>
      <c r="D3616">
        <v>0</v>
      </c>
      <c r="E3616" s="80">
        <v>46843</v>
      </c>
      <c r="H3616">
        <f>Profiling!$P$595</f>
        <v>0</v>
      </c>
      <c r="J3616">
        <v>0</v>
      </c>
      <c r="K3616" t="s">
        <v>1060</v>
      </c>
    </row>
    <row r="3617" spans="1:11" x14ac:dyDescent="0.2">
      <c r="A3617" t="s">
        <v>1365</v>
      </c>
      <c r="B3617" t="s">
        <v>2124</v>
      </c>
      <c r="D3617">
        <v>0</v>
      </c>
      <c r="E3617" s="80">
        <v>47208</v>
      </c>
      <c r="H3617">
        <f>Profiling!$Q$595</f>
        <v>0</v>
      </c>
      <c r="J3617">
        <v>0</v>
      </c>
      <c r="K3617" t="s">
        <v>1060</v>
      </c>
    </row>
    <row r="3618" spans="1:11" x14ac:dyDescent="0.2">
      <c r="A3618" t="s">
        <v>1365</v>
      </c>
      <c r="B3618" t="s">
        <v>2124</v>
      </c>
      <c r="D3618">
        <v>0</v>
      </c>
      <c r="E3618" s="80">
        <v>47573</v>
      </c>
      <c r="H3618">
        <f>Profiling!$R$595</f>
        <v>0</v>
      </c>
      <c r="J3618">
        <v>0</v>
      </c>
      <c r="K3618" t="s">
        <v>1060</v>
      </c>
    </row>
    <row r="3619" spans="1:11" x14ac:dyDescent="0.2">
      <c r="A3619" t="s">
        <v>1365</v>
      </c>
      <c r="B3619" t="s">
        <v>2124</v>
      </c>
      <c r="D3619">
        <v>0</v>
      </c>
      <c r="E3619" s="80">
        <v>47938</v>
      </c>
      <c r="H3619">
        <f>Profiling!$S$595</f>
        <v>0</v>
      </c>
      <c r="J3619">
        <v>0</v>
      </c>
      <c r="K3619" t="s">
        <v>1060</v>
      </c>
    </row>
    <row r="3620" spans="1:11" x14ac:dyDescent="0.2">
      <c r="A3620" t="s">
        <v>1365</v>
      </c>
      <c r="B3620" t="s">
        <v>2124</v>
      </c>
      <c r="D3620">
        <v>0</v>
      </c>
      <c r="E3620" s="80">
        <v>48304</v>
      </c>
      <c r="H3620">
        <f>Profiling!$T$595</f>
        <v>0</v>
      </c>
      <c r="J3620">
        <v>0</v>
      </c>
      <c r="K3620" t="s">
        <v>1060</v>
      </c>
    </row>
    <row r="3621" spans="1:11" x14ac:dyDescent="0.2">
      <c r="A3621" t="s">
        <v>1365</v>
      </c>
      <c r="B3621" t="s">
        <v>2124</v>
      </c>
      <c r="D3621">
        <v>0</v>
      </c>
      <c r="E3621" s="80">
        <v>48669</v>
      </c>
      <c r="H3621">
        <f>Profiling!$U$595</f>
        <v>0</v>
      </c>
      <c r="J3621">
        <v>0</v>
      </c>
      <c r="K3621" t="s">
        <v>1060</v>
      </c>
    </row>
    <row r="3622" spans="1:11" x14ac:dyDescent="0.2">
      <c r="A3622" t="s">
        <v>1365</v>
      </c>
      <c r="B3622" t="s">
        <v>2124</v>
      </c>
      <c r="D3622">
        <v>0</v>
      </c>
      <c r="E3622" s="80">
        <v>49034</v>
      </c>
      <c r="H3622">
        <f>Profiling!$V$595</f>
        <v>0</v>
      </c>
      <c r="J3622">
        <v>0</v>
      </c>
      <c r="K3622" t="s">
        <v>1060</v>
      </c>
    </row>
    <row r="3623" spans="1:11" x14ac:dyDescent="0.2">
      <c r="A3623" t="s">
        <v>1365</v>
      </c>
      <c r="B3623" t="s">
        <v>2124</v>
      </c>
      <c r="D3623">
        <v>0</v>
      </c>
      <c r="E3623" s="80">
        <v>49399</v>
      </c>
      <c r="H3623">
        <f>Profiling!$W$595</f>
        <v>0</v>
      </c>
      <c r="J3623">
        <v>0</v>
      </c>
      <c r="K3623" t="s">
        <v>1060</v>
      </c>
    </row>
    <row r="3624" spans="1:11" x14ac:dyDescent="0.2">
      <c r="A3624" t="s">
        <v>1365</v>
      </c>
      <c r="B3624" t="s">
        <v>364</v>
      </c>
      <c r="D3624">
        <v>0</v>
      </c>
      <c r="E3624" s="80">
        <v>44651</v>
      </c>
      <c r="H3624">
        <f>Profiling!$J$596</f>
        <v>0</v>
      </c>
      <c r="J3624">
        <v>0</v>
      </c>
      <c r="K3624" t="s">
        <v>1060</v>
      </c>
    </row>
    <row r="3625" spans="1:11" x14ac:dyDescent="0.2">
      <c r="A3625" t="s">
        <v>1365</v>
      </c>
      <c r="B3625" t="s">
        <v>364</v>
      </c>
      <c r="D3625">
        <v>0</v>
      </c>
      <c r="E3625" s="80">
        <v>45016</v>
      </c>
      <c r="H3625">
        <f>Profiling!$K$596</f>
        <v>0</v>
      </c>
      <c r="J3625">
        <v>0</v>
      </c>
      <c r="K3625" t="s">
        <v>1060</v>
      </c>
    </row>
    <row r="3626" spans="1:11" x14ac:dyDescent="0.2">
      <c r="A3626" t="s">
        <v>1365</v>
      </c>
      <c r="B3626" t="s">
        <v>364</v>
      </c>
      <c r="D3626">
        <v>0</v>
      </c>
      <c r="E3626" s="80">
        <v>45382</v>
      </c>
      <c r="H3626">
        <f>Profiling!$L$596</f>
        <v>0</v>
      </c>
      <c r="J3626">
        <v>0</v>
      </c>
      <c r="K3626" t="s">
        <v>1060</v>
      </c>
    </row>
    <row r="3627" spans="1:11" x14ac:dyDescent="0.2">
      <c r="A3627" t="s">
        <v>1365</v>
      </c>
      <c r="B3627" t="s">
        <v>364</v>
      </c>
      <c r="D3627">
        <v>0</v>
      </c>
      <c r="E3627" s="80">
        <v>45747</v>
      </c>
      <c r="H3627">
        <f>Profiling!$M$596</f>
        <v>0</v>
      </c>
      <c r="J3627">
        <v>0</v>
      </c>
      <c r="K3627" t="s">
        <v>1060</v>
      </c>
    </row>
    <row r="3628" spans="1:11" x14ac:dyDescent="0.2">
      <c r="A3628" t="s">
        <v>1365</v>
      </c>
      <c r="B3628" t="s">
        <v>364</v>
      </c>
      <c r="D3628">
        <v>0</v>
      </c>
      <c r="E3628" s="80">
        <v>46112</v>
      </c>
      <c r="H3628">
        <f>Profiling!$N$596</f>
        <v>0</v>
      </c>
      <c r="J3628">
        <v>0</v>
      </c>
      <c r="K3628" t="s">
        <v>1060</v>
      </c>
    </row>
    <row r="3629" spans="1:11" x14ac:dyDescent="0.2">
      <c r="A3629" t="s">
        <v>1365</v>
      </c>
      <c r="B3629" t="s">
        <v>364</v>
      </c>
      <c r="D3629">
        <v>0</v>
      </c>
      <c r="E3629" s="80">
        <v>46477</v>
      </c>
      <c r="H3629">
        <f>Profiling!$O$596</f>
        <v>0</v>
      </c>
      <c r="J3629">
        <v>0</v>
      </c>
      <c r="K3629" t="s">
        <v>1060</v>
      </c>
    </row>
    <row r="3630" spans="1:11" x14ac:dyDescent="0.2">
      <c r="A3630" t="s">
        <v>1365</v>
      </c>
      <c r="B3630" t="s">
        <v>364</v>
      </c>
      <c r="D3630">
        <v>0</v>
      </c>
      <c r="E3630" s="80">
        <v>46843</v>
      </c>
      <c r="H3630">
        <f>Profiling!$P$596</f>
        <v>0</v>
      </c>
      <c r="J3630">
        <v>0</v>
      </c>
      <c r="K3630" t="s">
        <v>1060</v>
      </c>
    </row>
    <row r="3631" spans="1:11" x14ac:dyDescent="0.2">
      <c r="A3631" t="s">
        <v>1365</v>
      </c>
      <c r="B3631" t="s">
        <v>364</v>
      </c>
      <c r="D3631">
        <v>0</v>
      </c>
      <c r="E3631" s="80">
        <v>47208</v>
      </c>
      <c r="H3631">
        <f>Profiling!$Q$596</f>
        <v>0</v>
      </c>
      <c r="J3631">
        <v>0</v>
      </c>
      <c r="K3631" t="s">
        <v>1060</v>
      </c>
    </row>
    <row r="3632" spans="1:11" x14ac:dyDescent="0.2">
      <c r="A3632" t="s">
        <v>1365</v>
      </c>
      <c r="B3632" t="s">
        <v>364</v>
      </c>
      <c r="D3632">
        <v>0</v>
      </c>
      <c r="E3632" s="80">
        <v>47573</v>
      </c>
      <c r="H3632">
        <f>Profiling!$R$596</f>
        <v>0</v>
      </c>
      <c r="J3632">
        <v>0</v>
      </c>
      <c r="K3632" t="s">
        <v>1060</v>
      </c>
    </row>
    <row r="3633" spans="1:11" x14ac:dyDescent="0.2">
      <c r="A3633" t="s">
        <v>1365</v>
      </c>
      <c r="B3633" t="s">
        <v>364</v>
      </c>
      <c r="D3633">
        <v>0</v>
      </c>
      <c r="E3633" s="80">
        <v>47938</v>
      </c>
      <c r="H3633">
        <f>Profiling!$S$596</f>
        <v>0</v>
      </c>
      <c r="J3633">
        <v>0</v>
      </c>
      <c r="K3633" t="s">
        <v>1060</v>
      </c>
    </row>
    <row r="3634" spans="1:11" x14ac:dyDescent="0.2">
      <c r="A3634" t="s">
        <v>1365</v>
      </c>
      <c r="B3634" t="s">
        <v>364</v>
      </c>
      <c r="D3634">
        <v>0</v>
      </c>
      <c r="E3634" s="80">
        <v>48304</v>
      </c>
      <c r="H3634">
        <f>Profiling!$T$596</f>
        <v>0</v>
      </c>
      <c r="J3634">
        <v>0</v>
      </c>
      <c r="K3634" t="s">
        <v>1060</v>
      </c>
    </row>
    <row r="3635" spans="1:11" x14ac:dyDescent="0.2">
      <c r="A3635" t="s">
        <v>1365</v>
      </c>
      <c r="B3635" t="s">
        <v>364</v>
      </c>
      <c r="D3635">
        <v>0</v>
      </c>
      <c r="E3635" s="80">
        <v>48669</v>
      </c>
      <c r="H3635">
        <f>Profiling!$U$596</f>
        <v>0</v>
      </c>
      <c r="J3635">
        <v>0</v>
      </c>
      <c r="K3635" t="s">
        <v>1060</v>
      </c>
    </row>
    <row r="3636" spans="1:11" x14ac:dyDescent="0.2">
      <c r="A3636" t="s">
        <v>1365</v>
      </c>
      <c r="B3636" t="s">
        <v>364</v>
      </c>
      <c r="D3636">
        <v>0</v>
      </c>
      <c r="E3636" s="80">
        <v>49034</v>
      </c>
      <c r="H3636">
        <f>Profiling!$V$596</f>
        <v>0</v>
      </c>
      <c r="J3636">
        <v>0</v>
      </c>
      <c r="K3636" t="s">
        <v>1060</v>
      </c>
    </row>
    <row r="3637" spans="1:11" x14ac:dyDescent="0.2">
      <c r="A3637" t="s">
        <v>1365</v>
      </c>
      <c r="B3637" t="s">
        <v>364</v>
      </c>
      <c r="D3637">
        <v>0</v>
      </c>
      <c r="E3637" s="80">
        <v>49399</v>
      </c>
      <c r="H3637">
        <f>Profiling!$W$596</f>
        <v>0</v>
      </c>
      <c r="J3637">
        <v>0</v>
      </c>
      <c r="K3637" t="s">
        <v>1060</v>
      </c>
    </row>
    <row r="3638" spans="1:11" x14ac:dyDescent="0.2">
      <c r="A3638" t="s">
        <v>1365</v>
      </c>
      <c r="B3638" t="s">
        <v>365</v>
      </c>
      <c r="D3638">
        <v>0</v>
      </c>
      <c r="E3638" s="80">
        <v>44651</v>
      </c>
      <c r="H3638">
        <f>Profiling!$J$597</f>
        <v>0</v>
      </c>
      <c r="J3638">
        <v>0</v>
      </c>
      <c r="K3638" t="s">
        <v>1060</v>
      </c>
    </row>
    <row r="3639" spans="1:11" x14ac:dyDescent="0.2">
      <c r="A3639" t="s">
        <v>1365</v>
      </c>
      <c r="B3639" t="s">
        <v>365</v>
      </c>
      <c r="D3639">
        <v>0</v>
      </c>
      <c r="E3639" s="80">
        <v>45016</v>
      </c>
      <c r="H3639">
        <f>Profiling!$K$597</f>
        <v>0</v>
      </c>
      <c r="J3639">
        <v>0</v>
      </c>
      <c r="K3639" t="s">
        <v>1060</v>
      </c>
    </row>
    <row r="3640" spans="1:11" x14ac:dyDescent="0.2">
      <c r="A3640" t="s">
        <v>1365</v>
      </c>
      <c r="B3640" t="s">
        <v>365</v>
      </c>
      <c r="D3640">
        <v>0</v>
      </c>
      <c r="E3640" s="80">
        <v>45382</v>
      </c>
      <c r="H3640">
        <f>Profiling!$L$597</f>
        <v>0</v>
      </c>
      <c r="J3640">
        <v>0</v>
      </c>
      <c r="K3640" t="s">
        <v>1060</v>
      </c>
    </row>
    <row r="3641" spans="1:11" x14ac:dyDescent="0.2">
      <c r="A3641" t="s">
        <v>1365</v>
      </c>
      <c r="B3641" t="s">
        <v>365</v>
      </c>
      <c r="D3641">
        <v>0</v>
      </c>
      <c r="E3641" s="80">
        <v>45747</v>
      </c>
      <c r="H3641">
        <f>Profiling!$M$597</f>
        <v>0</v>
      </c>
      <c r="J3641">
        <v>0</v>
      </c>
      <c r="K3641" t="s">
        <v>1060</v>
      </c>
    </row>
    <row r="3642" spans="1:11" x14ac:dyDescent="0.2">
      <c r="A3642" t="s">
        <v>1365</v>
      </c>
      <c r="B3642" t="s">
        <v>365</v>
      </c>
      <c r="D3642">
        <v>0</v>
      </c>
      <c r="E3642" s="80">
        <v>46112</v>
      </c>
      <c r="H3642">
        <f>Profiling!$N$597</f>
        <v>0</v>
      </c>
      <c r="J3642">
        <v>0</v>
      </c>
      <c r="K3642" t="s">
        <v>1060</v>
      </c>
    </row>
    <row r="3643" spans="1:11" x14ac:dyDescent="0.2">
      <c r="A3643" t="s">
        <v>1365</v>
      </c>
      <c r="B3643" t="s">
        <v>365</v>
      </c>
      <c r="D3643">
        <v>0</v>
      </c>
      <c r="E3643" s="80">
        <v>46477</v>
      </c>
      <c r="H3643">
        <f>Profiling!$O$597</f>
        <v>0</v>
      </c>
      <c r="J3643">
        <v>0</v>
      </c>
      <c r="K3643" t="s">
        <v>1060</v>
      </c>
    </row>
    <row r="3644" spans="1:11" x14ac:dyDescent="0.2">
      <c r="A3644" t="s">
        <v>1365</v>
      </c>
      <c r="B3644" t="s">
        <v>365</v>
      </c>
      <c r="D3644">
        <v>0</v>
      </c>
      <c r="E3644" s="80">
        <v>46843</v>
      </c>
      <c r="H3644">
        <f>Profiling!$P$597</f>
        <v>0</v>
      </c>
      <c r="J3644">
        <v>0</v>
      </c>
      <c r="K3644" t="s">
        <v>1060</v>
      </c>
    </row>
    <row r="3645" spans="1:11" x14ac:dyDescent="0.2">
      <c r="A3645" t="s">
        <v>1365</v>
      </c>
      <c r="B3645" t="s">
        <v>365</v>
      </c>
      <c r="D3645">
        <v>0</v>
      </c>
      <c r="E3645" s="80">
        <v>47208</v>
      </c>
      <c r="H3645">
        <f>Profiling!$Q$597</f>
        <v>0</v>
      </c>
      <c r="J3645">
        <v>0</v>
      </c>
      <c r="K3645" t="s">
        <v>1060</v>
      </c>
    </row>
    <row r="3646" spans="1:11" x14ac:dyDescent="0.2">
      <c r="A3646" t="s">
        <v>1365</v>
      </c>
      <c r="B3646" t="s">
        <v>365</v>
      </c>
      <c r="D3646">
        <v>0</v>
      </c>
      <c r="E3646" s="80">
        <v>47573</v>
      </c>
      <c r="H3646">
        <f>Profiling!$R$597</f>
        <v>0</v>
      </c>
      <c r="J3646">
        <v>0</v>
      </c>
      <c r="K3646" t="s">
        <v>1060</v>
      </c>
    </row>
    <row r="3647" spans="1:11" x14ac:dyDescent="0.2">
      <c r="A3647" t="s">
        <v>1365</v>
      </c>
      <c r="B3647" t="s">
        <v>365</v>
      </c>
      <c r="D3647">
        <v>0</v>
      </c>
      <c r="E3647" s="80">
        <v>47938</v>
      </c>
      <c r="H3647">
        <f>Profiling!$S$597</f>
        <v>0</v>
      </c>
      <c r="J3647">
        <v>0</v>
      </c>
      <c r="K3647" t="s">
        <v>1060</v>
      </c>
    </row>
    <row r="3648" spans="1:11" x14ac:dyDescent="0.2">
      <c r="A3648" t="s">
        <v>1365</v>
      </c>
      <c r="B3648" t="s">
        <v>365</v>
      </c>
      <c r="D3648">
        <v>0</v>
      </c>
      <c r="E3648" s="80">
        <v>48304</v>
      </c>
      <c r="H3648">
        <f>Profiling!$T$597</f>
        <v>0</v>
      </c>
      <c r="J3648">
        <v>0</v>
      </c>
      <c r="K3648" t="s">
        <v>1060</v>
      </c>
    </row>
    <row r="3649" spans="1:11" x14ac:dyDescent="0.2">
      <c r="A3649" t="s">
        <v>1365</v>
      </c>
      <c r="B3649" t="s">
        <v>365</v>
      </c>
      <c r="D3649">
        <v>0</v>
      </c>
      <c r="E3649" s="80">
        <v>48669</v>
      </c>
      <c r="H3649">
        <f>Profiling!$U$597</f>
        <v>0</v>
      </c>
      <c r="J3649">
        <v>0</v>
      </c>
      <c r="K3649" t="s">
        <v>1060</v>
      </c>
    </row>
    <row r="3650" spans="1:11" x14ac:dyDescent="0.2">
      <c r="A3650" t="s">
        <v>1365</v>
      </c>
      <c r="B3650" t="s">
        <v>365</v>
      </c>
      <c r="D3650">
        <v>0</v>
      </c>
      <c r="E3650" s="80">
        <v>49034</v>
      </c>
      <c r="H3650">
        <f>Profiling!$V$597</f>
        <v>0</v>
      </c>
      <c r="J3650">
        <v>0</v>
      </c>
      <c r="K3650" t="s">
        <v>1060</v>
      </c>
    </row>
    <row r="3651" spans="1:11" x14ac:dyDescent="0.2">
      <c r="A3651" t="s">
        <v>1365</v>
      </c>
      <c r="B3651" t="s">
        <v>365</v>
      </c>
      <c r="D3651">
        <v>0</v>
      </c>
      <c r="E3651" s="80">
        <v>49399</v>
      </c>
      <c r="H3651">
        <f>Profiling!$W$597</f>
        <v>0</v>
      </c>
      <c r="J3651">
        <v>0</v>
      </c>
      <c r="K3651" t="s">
        <v>1060</v>
      </c>
    </row>
    <row r="3652" spans="1:11" x14ac:dyDescent="0.2">
      <c r="A3652" t="s">
        <v>242</v>
      </c>
      <c r="D3652">
        <v>0</v>
      </c>
      <c r="E3652" s="80">
        <v>44651</v>
      </c>
      <c r="H3652">
        <f>Profiling!$J$604</f>
        <v>0</v>
      </c>
      <c r="J3652">
        <v>0</v>
      </c>
      <c r="K3652" t="s">
        <v>1061</v>
      </c>
    </row>
    <row r="3653" spans="1:11" x14ac:dyDescent="0.2">
      <c r="A3653" t="s">
        <v>242</v>
      </c>
      <c r="D3653">
        <v>0</v>
      </c>
      <c r="E3653" s="80">
        <v>45016</v>
      </c>
      <c r="H3653">
        <f>Profiling!$K$604</f>
        <v>0</v>
      </c>
      <c r="J3653">
        <v>0</v>
      </c>
      <c r="K3653" t="s">
        <v>1061</v>
      </c>
    </row>
    <row r="3654" spans="1:11" x14ac:dyDescent="0.2">
      <c r="A3654" t="s">
        <v>242</v>
      </c>
      <c r="D3654">
        <v>0</v>
      </c>
      <c r="E3654" s="80">
        <v>45382</v>
      </c>
      <c r="H3654">
        <f>Profiling!$L$604</f>
        <v>0</v>
      </c>
      <c r="J3654">
        <v>0</v>
      </c>
      <c r="K3654" t="s">
        <v>1061</v>
      </c>
    </row>
    <row r="3655" spans="1:11" x14ac:dyDescent="0.2">
      <c r="A3655" t="s">
        <v>242</v>
      </c>
      <c r="D3655">
        <v>0</v>
      </c>
      <c r="E3655" s="80">
        <v>45747</v>
      </c>
      <c r="H3655">
        <f>Profiling!$M$604</f>
        <v>0</v>
      </c>
      <c r="J3655">
        <v>0</v>
      </c>
      <c r="K3655" t="s">
        <v>1061</v>
      </c>
    </row>
    <row r="3656" spans="1:11" x14ac:dyDescent="0.2">
      <c r="A3656" t="s">
        <v>242</v>
      </c>
      <c r="D3656">
        <v>0</v>
      </c>
      <c r="E3656" s="80">
        <v>46112</v>
      </c>
      <c r="H3656">
        <f>Profiling!$N$604</f>
        <v>0</v>
      </c>
      <c r="J3656">
        <v>0</v>
      </c>
      <c r="K3656" t="s">
        <v>1061</v>
      </c>
    </row>
    <row r="3657" spans="1:11" x14ac:dyDescent="0.2">
      <c r="A3657" t="s">
        <v>242</v>
      </c>
      <c r="D3657">
        <v>0</v>
      </c>
      <c r="E3657" s="80">
        <v>46477</v>
      </c>
      <c r="H3657">
        <f>Profiling!$O$604</f>
        <v>0</v>
      </c>
      <c r="J3657">
        <v>0</v>
      </c>
      <c r="K3657" t="s">
        <v>1061</v>
      </c>
    </row>
    <row r="3658" spans="1:11" x14ac:dyDescent="0.2">
      <c r="A3658" t="s">
        <v>242</v>
      </c>
      <c r="D3658">
        <v>0</v>
      </c>
      <c r="E3658" s="80">
        <v>46843</v>
      </c>
      <c r="H3658">
        <f>Profiling!$P$604</f>
        <v>0</v>
      </c>
      <c r="J3658">
        <v>0</v>
      </c>
      <c r="K3658" t="s">
        <v>1061</v>
      </c>
    </row>
    <row r="3659" spans="1:11" x14ac:dyDescent="0.2">
      <c r="A3659" t="s">
        <v>242</v>
      </c>
      <c r="D3659">
        <v>0</v>
      </c>
      <c r="E3659" s="80">
        <v>47208</v>
      </c>
      <c r="H3659">
        <f>Profiling!$Q$604</f>
        <v>0</v>
      </c>
      <c r="J3659">
        <v>0</v>
      </c>
      <c r="K3659" t="s">
        <v>1061</v>
      </c>
    </row>
    <row r="3660" spans="1:11" x14ac:dyDescent="0.2">
      <c r="A3660" t="s">
        <v>242</v>
      </c>
      <c r="D3660">
        <v>0</v>
      </c>
      <c r="E3660" s="80">
        <v>47573</v>
      </c>
      <c r="H3660">
        <f>Profiling!$R$604</f>
        <v>0</v>
      </c>
      <c r="J3660">
        <v>0</v>
      </c>
      <c r="K3660" t="s">
        <v>1061</v>
      </c>
    </row>
    <row r="3661" spans="1:11" x14ac:dyDescent="0.2">
      <c r="A3661" t="s">
        <v>242</v>
      </c>
      <c r="D3661">
        <v>0</v>
      </c>
      <c r="E3661" s="80">
        <v>47938</v>
      </c>
      <c r="H3661">
        <f>Profiling!$S$604</f>
        <v>0</v>
      </c>
      <c r="J3661">
        <v>0</v>
      </c>
      <c r="K3661" t="s">
        <v>1061</v>
      </c>
    </row>
    <row r="3662" spans="1:11" x14ac:dyDescent="0.2">
      <c r="A3662" t="s">
        <v>242</v>
      </c>
      <c r="D3662">
        <v>0</v>
      </c>
      <c r="E3662" s="80">
        <v>48304</v>
      </c>
      <c r="H3662">
        <f>Profiling!$T$604</f>
        <v>0</v>
      </c>
      <c r="J3662">
        <v>0</v>
      </c>
      <c r="K3662" t="s">
        <v>1061</v>
      </c>
    </row>
    <row r="3663" spans="1:11" x14ac:dyDescent="0.2">
      <c r="A3663" t="s">
        <v>242</v>
      </c>
      <c r="D3663">
        <v>0</v>
      </c>
      <c r="E3663" s="80">
        <v>48669</v>
      </c>
      <c r="H3663">
        <f>Profiling!$U$604</f>
        <v>0</v>
      </c>
      <c r="J3663">
        <v>0</v>
      </c>
      <c r="K3663" t="s">
        <v>1061</v>
      </c>
    </row>
    <row r="3664" spans="1:11" x14ac:dyDescent="0.2">
      <c r="A3664" t="s">
        <v>242</v>
      </c>
      <c r="D3664">
        <v>0</v>
      </c>
      <c r="E3664" s="80">
        <v>49034</v>
      </c>
      <c r="H3664">
        <f>Profiling!$V$604</f>
        <v>0</v>
      </c>
      <c r="J3664">
        <v>0</v>
      </c>
      <c r="K3664" t="s">
        <v>1061</v>
      </c>
    </row>
    <row r="3665" spans="1:11" x14ac:dyDescent="0.2">
      <c r="A3665" t="s">
        <v>242</v>
      </c>
      <c r="D3665">
        <v>0</v>
      </c>
      <c r="E3665" s="80">
        <v>49399</v>
      </c>
      <c r="H3665">
        <f>Profiling!$W$604</f>
        <v>0</v>
      </c>
      <c r="J3665">
        <v>0</v>
      </c>
      <c r="K3665" t="s">
        <v>1061</v>
      </c>
    </row>
    <row r="3666" spans="1:11" x14ac:dyDescent="0.2">
      <c r="A3666" t="s">
        <v>1758</v>
      </c>
      <c r="D3666">
        <v>0</v>
      </c>
      <c r="E3666" s="80">
        <v>44651</v>
      </c>
      <c r="H3666">
        <f>Profiling!$J$611</f>
        <v>0</v>
      </c>
      <c r="J3666">
        <v>0</v>
      </c>
      <c r="K3666" t="s">
        <v>1062</v>
      </c>
    </row>
    <row r="3667" spans="1:11" x14ac:dyDescent="0.2">
      <c r="A3667" t="s">
        <v>1758</v>
      </c>
      <c r="D3667">
        <v>0</v>
      </c>
      <c r="E3667" s="80">
        <v>45016</v>
      </c>
      <c r="H3667">
        <f>Profiling!$K$611</f>
        <v>0</v>
      </c>
      <c r="J3667">
        <v>0</v>
      </c>
      <c r="K3667" t="s">
        <v>1062</v>
      </c>
    </row>
    <row r="3668" spans="1:11" x14ac:dyDescent="0.2">
      <c r="A3668" t="s">
        <v>1758</v>
      </c>
      <c r="D3668">
        <v>0</v>
      </c>
      <c r="E3668" s="80">
        <v>45382</v>
      </c>
      <c r="H3668">
        <f>Profiling!$L$611</f>
        <v>0</v>
      </c>
      <c r="J3668">
        <v>0</v>
      </c>
      <c r="K3668" t="s">
        <v>1062</v>
      </c>
    </row>
    <row r="3669" spans="1:11" x14ac:dyDescent="0.2">
      <c r="A3669" t="s">
        <v>1758</v>
      </c>
      <c r="D3669">
        <v>0</v>
      </c>
      <c r="E3669" s="80">
        <v>45747</v>
      </c>
      <c r="H3669">
        <f>Profiling!$M$611</f>
        <v>0</v>
      </c>
      <c r="J3669">
        <v>0</v>
      </c>
      <c r="K3669" t="s">
        <v>1062</v>
      </c>
    </row>
    <row r="3670" spans="1:11" x14ac:dyDescent="0.2">
      <c r="A3670" t="s">
        <v>1758</v>
      </c>
      <c r="D3670">
        <v>0</v>
      </c>
      <c r="E3670" s="80">
        <v>46112</v>
      </c>
      <c r="H3670">
        <f>Profiling!$N$611</f>
        <v>0</v>
      </c>
      <c r="J3670">
        <v>0</v>
      </c>
      <c r="K3670" t="s">
        <v>1062</v>
      </c>
    </row>
    <row r="3671" spans="1:11" x14ac:dyDescent="0.2">
      <c r="A3671" t="s">
        <v>1758</v>
      </c>
      <c r="D3671">
        <v>0</v>
      </c>
      <c r="E3671" s="80">
        <v>46477</v>
      </c>
      <c r="H3671">
        <f>Profiling!$O$611</f>
        <v>0</v>
      </c>
      <c r="J3671">
        <v>0</v>
      </c>
      <c r="K3671" t="s">
        <v>1062</v>
      </c>
    </row>
    <row r="3672" spans="1:11" x14ac:dyDescent="0.2">
      <c r="A3672" t="s">
        <v>1758</v>
      </c>
      <c r="D3672">
        <v>0</v>
      </c>
      <c r="E3672" s="80">
        <v>46843</v>
      </c>
      <c r="H3672">
        <f>Profiling!$P$611</f>
        <v>0</v>
      </c>
      <c r="J3672">
        <v>0</v>
      </c>
      <c r="K3672" t="s">
        <v>1062</v>
      </c>
    </row>
    <row r="3673" spans="1:11" x14ac:dyDescent="0.2">
      <c r="A3673" t="s">
        <v>1758</v>
      </c>
      <c r="D3673">
        <v>0</v>
      </c>
      <c r="E3673" s="80">
        <v>47208</v>
      </c>
      <c r="H3673">
        <f>Profiling!$Q$611</f>
        <v>0</v>
      </c>
      <c r="J3673">
        <v>0</v>
      </c>
      <c r="K3673" t="s">
        <v>1062</v>
      </c>
    </row>
    <row r="3674" spans="1:11" x14ac:dyDescent="0.2">
      <c r="A3674" t="s">
        <v>1758</v>
      </c>
      <c r="D3674">
        <v>0</v>
      </c>
      <c r="E3674" s="80">
        <v>47573</v>
      </c>
      <c r="H3674">
        <f>Profiling!$R$611</f>
        <v>0</v>
      </c>
      <c r="J3674">
        <v>0</v>
      </c>
      <c r="K3674" t="s">
        <v>1062</v>
      </c>
    </row>
    <row r="3675" spans="1:11" x14ac:dyDescent="0.2">
      <c r="A3675" t="s">
        <v>1758</v>
      </c>
      <c r="D3675">
        <v>0</v>
      </c>
      <c r="E3675" s="80">
        <v>47938</v>
      </c>
      <c r="H3675">
        <f>Profiling!$S$611</f>
        <v>0</v>
      </c>
      <c r="J3675">
        <v>0</v>
      </c>
      <c r="K3675" t="s">
        <v>1062</v>
      </c>
    </row>
    <row r="3676" spans="1:11" x14ac:dyDescent="0.2">
      <c r="A3676" t="s">
        <v>1758</v>
      </c>
      <c r="D3676">
        <v>0</v>
      </c>
      <c r="E3676" s="80">
        <v>48304</v>
      </c>
      <c r="H3676">
        <f>Profiling!$T$611</f>
        <v>0</v>
      </c>
      <c r="J3676">
        <v>0</v>
      </c>
      <c r="K3676" t="s">
        <v>1062</v>
      </c>
    </row>
    <row r="3677" spans="1:11" x14ac:dyDescent="0.2">
      <c r="A3677" t="s">
        <v>1758</v>
      </c>
      <c r="D3677">
        <v>0</v>
      </c>
      <c r="E3677" s="80">
        <v>48669</v>
      </c>
      <c r="H3677">
        <f>Profiling!$U$611</f>
        <v>0</v>
      </c>
      <c r="J3677">
        <v>0</v>
      </c>
      <c r="K3677" t="s">
        <v>1062</v>
      </c>
    </row>
    <row r="3678" spans="1:11" x14ac:dyDescent="0.2">
      <c r="A3678" t="s">
        <v>1758</v>
      </c>
      <c r="D3678">
        <v>0</v>
      </c>
      <c r="E3678" s="80">
        <v>49034</v>
      </c>
      <c r="H3678">
        <f>Profiling!$V$611</f>
        <v>0</v>
      </c>
      <c r="J3678">
        <v>0</v>
      </c>
      <c r="K3678" t="s">
        <v>1062</v>
      </c>
    </row>
    <row r="3679" spans="1:11" x14ac:dyDescent="0.2">
      <c r="A3679" t="s">
        <v>1758</v>
      </c>
      <c r="D3679">
        <v>0</v>
      </c>
      <c r="E3679" s="80">
        <v>49399</v>
      </c>
      <c r="H3679">
        <f>Profiling!$W$611</f>
        <v>0</v>
      </c>
      <c r="J3679">
        <v>0</v>
      </c>
      <c r="K3679" t="s">
        <v>1062</v>
      </c>
    </row>
    <row r="3680" spans="1:11" x14ac:dyDescent="0.2">
      <c r="A3680" t="s">
        <v>2302</v>
      </c>
      <c r="B3680" t="s">
        <v>1096</v>
      </c>
      <c r="D3680">
        <v>0</v>
      </c>
      <c r="E3680" s="80">
        <v>44651</v>
      </c>
      <c r="H3680">
        <f>Profiling!$J$642</f>
        <v>0</v>
      </c>
      <c r="J3680">
        <v>0</v>
      </c>
      <c r="K3680" t="s">
        <v>2410</v>
      </c>
    </row>
    <row r="3681" spans="1:11" x14ac:dyDescent="0.2">
      <c r="A3681" t="s">
        <v>2302</v>
      </c>
      <c r="B3681" t="s">
        <v>1096</v>
      </c>
      <c r="D3681">
        <v>0</v>
      </c>
      <c r="E3681" s="80">
        <v>45016</v>
      </c>
      <c r="H3681">
        <f>Profiling!$K$642</f>
        <v>0</v>
      </c>
      <c r="J3681">
        <v>0</v>
      </c>
      <c r="K3681" t="s">
        <v>2410</v>
      </c>
    </row>
    <row r="3682" spans="1:11" x14ac:dyDescent="0.2">
      <c r="A3682" t="s">
        <v>2302</v>
      </c>
      <c r="B3682" t="s">
        <v>1096</v>
      </c>
      <c r="D3682">
        <v>0</v>
      </c>
      <c r="E3682" s="80">
        <v>45382</v>
      </c>
      <c r="H3682">
        <f>Profiling!$L$642</f>
        <v>0</v>
      </c>
      <c r="J3682">
        <v>0</v>
      </c>
      <c r="K3682" t="s">
        <v>2410</v>
      </c>
    </row>
    <row r="3683" spans="1:11" x14ac:dyDescent="0.2">
      <c r="A3683" t="s">
        <v>2302</v>
      </c>
      <c r="B3683" t="s">
        <v>1096</v>
      </c>
      <c r="D3683">
        <v>0</v>
      </c>
      <c r="E3683" s="80">
        <v>45747</v>
      </c>
      <c r="H3683">
        <f>Profiling!$M$642</f>
        <v>0</v>
      </c>
      <c r="J3683">
        <v>0</v>
      </c>
      <c r="K3683" t="s">
        <v>2410</v>
      </c>
    </row>
    <row r="3684" spans="1:11" x14ac:dyDescent="0.2">
      <c r="A3684" t="s">
        <v>2302</v>
      </c>
      <c r="B3684" t="s">
        <v>1096</v>
      </c>
      <c r="D3684">
        <v>0</v>
      </c>
      <c r="E3684" s="80">
        <v>46112</v>
      </c>
      <c r="H3684">
        <f>Profiling!$N$642</f>
        <v>0</v>
      </c>
      <c r="J3684">
        <v>0</v>
      </c>
      <c r="K3684" t="s">
        <v>2410</v>
      </c>
    </row>
    <row r="3685" spans="1:11" x14ac:dyDescent="0.2">
      <c r="A3685" t="s">
        <v>2302</v>
      </c>
      <c r="B3685" t="s">
        <v>1096</v>
      </c>
      <c r="D3685">
        <v>0</v>
      </c>
      <c r="E3685" s="80">
        <v>46477</v>
      </c>
      <c r="H3685">
        <f>Profiling!$O$642</f>
        <v>0</v>
      </c>
      <c r="J3685">
        <v>0</v>
      </c>
      <c r="K3685" t="s">
        <v>2410</v>
      </c>
    </row>
    <row r="3686" spans="1:11" x14ac:dyDescent="0.2">
      <c r="A3686" t="s">
        <v>2302</v>
      </c>
      <c r="B3686" t="s">
        <v>1096</v>
      </c>
      <c r="D3686">
        <v>0</v>
      </c>
      <c r="E3686" s="80">
        <v>46843</v>
      </c>
      <c r="H3686">
        <f>Profiling!$P$642</f>
        <v>0</v>
      </c>
      <c r="J3686">
        <v>0</v>
      </c>
      <c r="K3686" t="s">
        <v>2410</v>
      </c>
    </row>
    <row r="3687" spans="1:11" x14ac:dyDescent="0.2">
      <c r="A3687" t="s">
        <v>2302</v>
      </c>
      <c r="B3687" t="s">
        <v>1096</v>
      </c>
      <c r="D3687">
        <v>0</v>
      </c>
      <c r="E3687" s="80">
        <v>47208</v>
      </c>
      <c r="H3687">
        <f>Profiling!$Q$642</f>
        <v>0</v>
      </c>
      <c r="J3687">
        <v>0</v>
      </c>
      <c r="K3687" t="s">
        <v>2410</v>
      </c>
    </row>
    <row r="3688" spans="1:11" x14ac:dyDescent="0.2">
      <c r="A3688" t="s">
        <v>2302</v>
      </c>
      <c r="B3688" t="s">
        <v>1096</v>
      </c>
      <c r="D3688">
        <v>0</v>
      </c>
      <c r="E3688" s="80">
        <v>47573</v>
      </c>
      <c r="H3688">
        <f>Profiling!$R$642</f>
        <v>0</v>
      </c>
      <c r="J3688">
        <v>0</v>
      </c>
      <c r="K3688" t="s">
        <v>2410</v>
      </c>
    </row>
    <row r="3689" spans="1:11" x14ac:dyDescent="0.2">
      <c r="A3689" t="s">
        <v>2302</v>
      </c>
      <c r="B3689" t="s">
        <v>1096</v>
      </c>
      <c r="D3689">
        <v>0</v>
      </c>
      <c r="E3689" s="80">
        <v>47938</v>
      </c>
      <c r="H3689">
        <f>Profiling!$S$642</f>
        <v>0</v>
      </c>
      <c r="J3689">
        <v>0</v>
      </c>
      <c r="K3689" t="s">
        <v>2410</v>
      </c>
    </row>
    <row r="3690" spans="1:11" x14ac:dyDescent="0.2">
      <c r="A3690" t="s">
        <v>2302</v>
      </c>
      <c r="B3690" t="s">
        <v>1096</v>
      </c>
      <c r="D3690">
        <v>0</v>
      </c>
      <c r="E3690" s="80">
        <v>48304</v>
      </c>
      <c r="H3690">
        <f>Profiling!$T$642</f>
        <v>0</v>
      </c>
      <c r="J3690">
        <v>0</v>
      </c>
      <c r="K3690" t="s">
        <v>2410</v>
      </c>
    </row>
    <row r="3691" spans="1:11" x14ac:dyDescent="0.2">
      <c r="A3691" t="s">
        <v>2302</v>
      </c>
      <c r="B3691" t="s">
        <v>1096</v>
      </c>
      <c r="D3691">
        <v>0</v>
      </c>
      <c r="E3691" s="80">
        <v>48669</v>
      </c>
      <c r="H3691">
        <f>Profiling!$U$642</f>
        <v>0</v>
      </c>
      <c r="J3691">
        <v>0</v>
      </c>
      <c r="K3691" t="s">
        <v>2410</v>
      </c>
    </row>
    <row r="3692" spans="1:11" x14ac:dyDescent="0.2">
      <c r="A3692" t="s">
        <v>2302</v>
      </c>
      <c r="B3692" t="s">
        <v>1096</v>
      </c>
      <c r="D3692">
        <v>0</v>
      </c>
      <c r="E3692" s="80">
        <v>49034</v>
      </c>
      <c r="H3692">
        <f>Profiling!$V$642</f>
        <v>0</v>
      </c>
      <c r="J3692">
        <v>0</v>
      </c>
      <c r="K3692" t="s">
        <v>2410</v>
      </c>
    </row>
    <row r="3693" spans="1:11" x14ac:dyDescent="0.2">
      <c r="A3693" t="s">
        <v>2302</v>
      </c>
      <c r="B3693" t="s">
        <v>1096</v>
      </c>
      <c r="D3693">
        <v>0</v>
      </c>
      <c r="E3693" s="80">
        <v>49399</v>
      </c>
      <c r="H3693">
        <f>Profiling!$W$642</f>
        <v>0</v>
      </c>
      <c r="J3693">
        <v>0</v>
      </c>
      <c r="K3693" t="s">
        <v>2410</v>
      </c>
    </row>
    <row r="3694" spans="1:11" x14ac:dyDescent="0.2">
      <c r="A3694" t="s">
        <v>2302</v>
      </c>
      <c r="B3694" t="s">
        <v>891</v>
      </c>
      <c r="D3694">
        <v>0</v>
      </c>
      <c r="E3694" s="80">
        <v>44651</v>
      </c>
      <c r="H3694">
        <f>Profiling!$J$643</f>
        <v>0</v>
      </c>
      <c r="J3694">
        <v>0</v>
      </c>
      <c r="K3694" t="s">
        <v>2410</v>
      </c>
    </row>
    <row r="3695" spans="1:11" x14ac:dyDescent="0.2">
      <c r="A3695" t="s">
        <v>2302</v>
      </c>
      <c r="B3695" t="s">
        <v>891</v>
      </c>
      <c r="D3695">
        <v>0</v>
      </c>
      <c r="E3695" s="80">
        <v>45016</v>
      </c>
      <c r="H3695">
        <f>Profiling!$K$643</f>
        <v>0</v>
      </c>
      <c r="J3695">
        <v>0</v>
      </c>
      <c r="K3695" t="s">
        <v>2410</v>
      </c>
    </row>
    <row r="3696" spans="1:11" x14ac:dyDescent="0.2">
      <c r="A3696" t="s">
        <v>2302</v>
      </c>
      <c r="B3696" t="s">
        <v>891</v>
      </c>
      <c r="D3696">
        <v>0</v>
      </c>
      <c r="E3696" s="80">
        <v>45382</v>
      </c>
      <c r="H3696">
        <f>Profiling!$L$643</f>
        <v>0</v>
      </c>
      <c r="J3696">
        <v>0</v>
      </c>
      <c r="K3696" t="s">
        <v>2410</v>
      </c>
    </row>
    <row r="3697" spans="1:11" x14ac:dyDescent="0.2">
      <c r="A3697" t="s">
        <v>2302</v>
      </c>
      <c r="B3697" t="s">
        <v>891</v>
      </c>
      <c r="D3697">
        <v>0</v>
      </c>
      <c r="E3697" s="80">
        <v>45747</v>
      </c>
      <c r="H3697">
        <f>Profiling!$M$643</f>
        <v>0</v>
      </c>
      <c r="J3697">
        <v>0</v>
      </c>
      <c r="K3697" t="s">
        <v>2410</v>
      </c>
    </row>
    <row r="3698" spans="1:11" x14ac:dyDescent="0.2">
      <c r="A3698" t="s">
        <v>2302</v>
      </c>
      <c r="B3698" t="s">
        <v>891</v>
      </c>
      <c r="D3698">
        <v>0</v>
      </c>
      <c r="E3698" s="80">
        <v>46112</v>
      </c>
      <c r="H3698">
        <f>Profiling!$N$643</f>
        <v>0</v>
      </c>
      <c r="J3698">
        <v>0</v>
      </c>
      <c r="K3698" t="s">
        <v>2410</v>
      </c>
    </row>
    <row r="3699" spans="1:11" x14ac:dyDescent="0.2">
      <c r="A3699" t="s">
        <v>2302</v>
      </c>
      <c r="B3699" t="s">
        <v>891</v>
      </c>
      <c r="D3699">
        <v>0</v>
      </c>
      <c r="E3699" s="80">
        <v>46477</v>
      </c>
      <c r="H3699">
        <f>Profiling!$O$643</f>
        <v>0</v>
      </c>
      <c r="J3699">
        <v>0</v>
      </c>
      <c r="K3699" t="s">
        <v>2410</v>
      </c>
    </row>
    <row r="3700" spans="1:11" x14ac:dyDescent="0.2">
      <c r="A3700" t="s">
        <v>2302</v>
      </c>
      <c r="B3700" t="s">
        <v>891</v>
      </c>
      <c r="D3700">
        <v>0</v>
      </c>
      <c r="E3700" s="80">
        <v>46843</v>
      </c>
      <c r="H3700">
        <f>Profiling!$P$643</f>
        <v>0</v>
      </c>
      <c r="J3700">
        <v>0</v>
      </c>
      <c r="K3700" t="s">
        <v>2410</v>
      </c>
    </row>
    <row r="3701" spans="1:11" x14ac:dyDescent="0.2">
      <c r="A3701" t="s">
        <v>2302</v>
      </c>
      <c r="B3701" t="s">
        <v>891</v>
      </c>
      <c r="D3701">
        <v>0</v>
      </c>
      <c r="E3701" s="80">
        <v>47208</v>
      </c>
      <c r="H3701">
        <f>Profiling!$Q$643</f>
        <v>0</v>
      </c>
      <c r="J3701">
        <v>0</v>
      </c>
      <c r="K3701" t="s">
        <v>2410</v>
      </c>
    </row>
    <row r="3702" spans="1:11" x14ac:dyDescent="0.2">
      <c r="A3702" t="s">
        <v>2302</v>
      </c>
      <c r="B3702" t="s">
        <v>891</v>
      </c>
      <c r="D3702">
        <v>0</v>
      </c>
      <c r="E3702" s="80">
        <v>47573</v>
      </c>
      <c r="H3702">
        <f>Profiling!$R$643</f>
        <v>0</v>
      </c>
      <c r="J3702">
        <v>0</v>
      </c>
      <c r="K3702" t="s">
        <v>2410</v>
      </c>
    </row>
    <row r="3703" spans="1:11" x14ac:dyDescent="0.2">
      <c r="A3703" t="s">
        <v>2302</v>
      </c>
      <c r="B3703" t="s">
        <v>891</v>
      </c>
      <c r="D3703">
        <v>0</v>
      </c>
      <c r="E3703" s="80">
        <v>47938</v>
      </c>
      <c r="H3703">
        <f>Profiling!$S$643</f>
        <v>0</v>
      </c>
      <c r="J3703">
        <v>0</v>
      </c>
      <c r="K3703" t="s">
        <v>2410</v>
      </c>
    </row>
    <row r="3704" spans="1:11" x14ac:dyDescent="0.2">
      <c r="A3704" t="s">
        <v>2302</v>
      </c>
      <c r="B3704" t="s">
        <v>891</v>
      </c>
      <c r="D3704">
        <v>0</v>
      </c>
      <c r="E3704" s="80">
        <v>48304</v>
      </c>
      <c r="H3704">
        <f>Profiling!$T$643</f>
        <v>0</v>
      </c>
      <c r="J3704">
        <v>0</v>
      </c>
      <c r="K3704" t="s">
        <v>2410</v>
      </c>
    </row>
    <row r="3705" spans="1:11" x14ac:dyDescent="0.2">
      <c r="A3705" t="s">
        <v>2302</v>
      </c>
      <c r="B3705" t="s">
        <v>891</v>
      </c>
      <c r="D3705">
        <v>0</v>
      </c>
      <c r="E3705" s="80">
        <v>48669</v>
      </c>
      <c r="H3705">
        <f>Profiling!$U$643</f>
        <v>0</v>
      </c>
      <c r="J3705">
        <v>0</v>
      </c>
      <c r="K3705" t="s">
        <v>2410</v>
      </c>
    </row>
    <row r="3706" spans="1:11" x14ac:dyDescent="0.2">
      <c r="A3706" t="s">
        <v>2302</v>
      </c>
      <c r="B3706" t="s">
        <v>891</v>
      </c>
      <c r="D3706">
        <v>0</v>
      </c>
      <c r="E3706" s="80">
        <v>49034</v>
      </c>
      <c r="H3706">
        <f>Profiling!$V$643</f>
        <v>0</v>
      </c>
      <c r="J3706">
        <v>0</v>
      </c>
      <c r="K3706" t="s">
        <v>2410</v>
      </c>
    </row>
    <row r="3707" spans="1:11" x14ac:dyDescent="0.2">
      <c r="A3707" t="s">
        <v>2302</v>
      </c>
      <c r="B3707" t="s">
        <v>891</v>
      </c>
      <c r="D3707">
        <v>0</v>
      </c>
      <c r="E3707" s="80">
        <v>49399</v>
      </c>
      <c r="H3707">
        <f>Profiling!$W$643</f>
        <v>0</v>
      </c>
      <c r="J3707">
        <v>0</v>
      </c>
      <c r="K3707" t="s">
        <v>2410</v>
      </c>
    </row>
    <row r="3708" spans="1:11" x14ac:dyDescent="0.2">
      <c r="A3708" t="s">
        <v>2302</v>
      </c>
      <c r="B3708" t="s">
        <v>541</v>
      </c>
      <c r="D3708">
        <v>0</v>
      </c>
      <c r="E3708" s="80">
        <v>44651</v>
      </c>
      <c r="H3708">
        <f>Profiling!$J$644</f>
        <v>0</v>
      </c>
      <c r="J3708">
        <v>0</v>
      </c>
      <c r="K3708" t="s">
        <v>2410</v>
      </c>
    </row>
    <row r="3709" spans="1:11" x14ac:dyDescent="0.2">
      <c r="A3709" t="s">
        <v>2302</v>
      </c>
      <c r="B3709" t="s">
        <v>541</v>
      </c>
      <c r="D3709">
        <v>0</v>
      </c>
      <c r="E3709" s="80">
        <v>45016</v>
      </c>
      <c r="H3709">
        <f>Profiling!$K$644</f>
        <v>0</v>
      </c>
      <c r="J3709">
        <v>0</v>
      </c>
      <c r="K3709" t="s">
        <v>2410</v>
      </c>
    </row>
    <row r="3710" spans="1:11" x14ac:dyDescent="0.2">
      <c r="A3710" t="s">
        <v>2302</v>
      </c>
      <c r="B3710" t="s">
        <v>541</v>
      </c>
      <c r="D3710">
        <v>0</v>
      </c>
      <c r="E3710" s="80">
        <v>45382</v>
      </c>
      <c r="H3710">
        <f>Profiling!$L$644</f>
        <v>0</v>
      </c>
      <c r="J3710">
        <v>0</v>
      </c>
      <c r="K3710" t="s">
        <v>2410</v>
      </c>
    </row>
    <row r="3711" spans="1:11" x14ac:dyDescent="0.2">
      <c r="A3711" t="s">
        <v>2302</v>
      </c>
      <c r="B3711" t="s">
        <v>541</v>
      </c>
      <c r="D3711">
        <v>0</v>
      </c>
      <c r="E3711" s="80">
        <v>45747</v>
      </c>
      <c r="H3711">
        <f>Profiling!$M$644</f>
        <v>0</v>
      </c>
      <c r="J3711">
        <v>0</v>
      </c>
      <c r="K3711" t="s">
        <v>2410</v>
      </c>
    </row>
    <row r="3712" spans="1:11" x14ac:dyDescent="0.2">
      <c r="A3712" t="s">
        <v>2302</v>
      </c>
      <c r="B3712" t="s">
        <v>541</v>
      </c>
      <c r="D3712">
        <v>0</v>
      </c>
      <c r="E3712" s="80">
        <v>46112</v>
      </c>
      <c r="H3712">
        <f>Profiling!$N$644</f>
        <v>0</v>
      </c>
      <c r="J3712">
        <v>0</v>
      </c>
      <c r="K3712" t="s">
        <v>2410</v>
      </c>
    </row>
    <row r="3713" spans="1:11" x14ac:dyDescent="0.2">
      <c r="A3713" t="s">
        <v>2302</v>
      </c>
      <c r="B3713" t="s">
        <v>541</v>
      </c>
      <c r="D3713">
        <v>0</v>
      </c>
      <c r="E3713" s="80">
        <v>46477</v>
      </c>
      <c r="H3713">
        <f>Profiling!$O$644</f>
        <v>0</v>
      </c>
      <c r="J3713">
        <v>0</v>
      </c>
      <c r="K3713" t="s">
        <v>2410</v>
      </c>
    </row>
    <row r="3714" spans="1:11" x14ac:dyDescent="0.2">
      <c r="A3714" t="s">
        <v>2302</v>
      </c>
      <c r="B3714" t="s">
        <v>541</v>
      </c>
      <c r="D3714">
        <v>0</v>
      </c>
      <c r="E3714" s="80">
        <v>46843</v>
      </c>
      <c r="H3714">
        <f>Profiling!$P$644</f>
        <v>0</v>
      </c>
      <c r="J3714">
        <v>0</v>
      </c>
      <c r="K3714" t="s">
        <v>2410</v>
      </c>
    </row>
    <row r="3715" spans="1:11" x14ac:dyDescent="0.2">
      <c r="A3715" t="s">
        <v>2302</v>
      </c>
      <c r="B3715" t="s">
        <v>541</v>
      </c>
      <c r="D3715">
        <v>0</v>
      </c>
      <c r="E3715" s="80">
        <v>47208</v>
      </c>
      <c r="H3715">
        <f>Profiling!$Q$644</f>
        <v>0</v>
      </c>
      <c r="J3715">
        <v>0</v>
      </c>
      <c r="K3715" t="s">
        <v>2410</v>
      </c>
    </row>
    <row r="3716" spans="1:11" x14ac:dyDescent="0.2">
      <c r="A3716" t="s">
        <v>2302</v>
      </c>
      <c r="B3716" t="s">
        <v>541</v>
      </c>
      <c r="D3716">
        <v>0</v>
      </c>
      <c r="E3716" s="80">
        <v>47573</v>
      </c>
      <c r="H3716">
        <f>Profiling!$R$644</f>
        <v>0</v>
      </c>
      <c r="J3716">
        <v>0</v>
      </c>
      <c r="K3716" t="s">
        <v>2410</v>
      </c>
    </row>
    <row r="3717" spans="1:11" x14ac:dyDescent="0.2">
      <c r="A3717" t="s">
        <v>2302</v>
      </c>
      <c r="B3717" t="s">
        <v>541</v>
      </c>
      <c r="D3717">
        <v>0</v>
      </c>
      <c r="E3717" s="80">
        <v>47938</v>
      </c>
      <c r="H3717">
        <f>Profiling!$S$644</f>
        <v>0</v>
      </c>
      <c r="J3717">
        <v>0</v>
      </c>
      <c r="K3717" t="s">
        <v>2410</v>
      </c>
    </row>
    <row r="3718" spans="1:11" x14ac:dyDescent="0.2">
      <c r="A3718" t="s">
        <v>2302</v>
      </c>
      <c r="B3718" t="s">
        <v>541</v>
      </c>
      <c r="D3718">
        <v>0</v>
      </c>
      <c r="E3718" s="80">
        <v>48304</v>
      </c>
      <c r="H3718">
        <f>Profiling!$T$644</f>
        <v>0</v>
      </c>
      <c r="J3718">
        <v>0</v>
      </c>
      <c r="K3718" t="s">
        <v>2410</v>
      </c>
    </row>
    <row r="3719" spans="1:11" x14ac:dyDescent="0.2">
      <c r="A3719" t="s">
        <v>2302</v>
      </c>
      <c r="B3719" t="s">
        <v>541</v>
      </c>
      <c r="D3719">
        <v>0</v>
      </c>
      <c r="E3719" s="80">
        <v>48669</v>
      </c>
      <c r="H3719">
        <f>Profiling!$U$644</f>
        <v>0</v>
      </c>
      <c r="J3719">
        <v>0</v>
      </c>
      <c r="K3719" t="s">
        <v>2410</v>
      </c>
    </row>
    <row r="3720" spans="1:11" x14ac:dyDescent="0.2">
      <c r="A3720" t="s">
        <v>2302</v>
      </c>
      <c r="B3720" t="s">
        <v>541</v>
      </c>
      <c r="D3720">
        <v>0</v>
      </c>
      <c r="E3720" s="80">
        <v>49034</v>
      </c>
      <c r="H3720">
        <f>Profiling!$V$644</f>
        <v>0</v>
      </c>
      <c r="J3720">
        <v>0</v>
      </c>
      <c r="K3720" t="s">
        <v>2410</v>
      </c>
    </row>
    <row r="3721" spans="1:11" x14ac:dyDescent="0.2">
      <c r="A3721" t="s">
        <v>2302</v>
      </c>
      <c r="B3721" t="s">
        <v>541</v>
      </c>
      <c r="D3721">
        <v>0</v>
      </c>
      <c r="E3721" s="80">
        <v>49399</v>
      </c>
      <c r="H3721">
        <f>Profiling!$W$644</f>
        <v>0</v>
      </c>
      <c r="J3721">
        <v>0</v>
      </c>
      <c r="K3721" t="s">
        <v>2410</v>
      </c>
    </row>
    <row r="3722" spans="1:11" x14ac:dyDescent="0.2">
      <c r="A3722" t="s">
        <v>2302</v>
      </c>
      <c r="B3722" t="s">
        <v>1089</v>
      </c>
      <c r="D3722">
        <v>0</v>
      </c>
      <c r="E3722" s="80">
        <v>44651</v>
      </c>
      <c r="H3722">
        <f>Profiling!$J$645</f>
        <v>0</v>
      </c>
      <c r="J3722">
        <v>0</v>
      </c>
      <c r="K3722" t="s">
        <v>2410</v>
      </c>
    </row>
    <row r="3723" spans="1:11" x14ac:dyDescent="0.2">
      <c r="A3723" t="s">
        <v>2302</v>
      </c>
      <c r="B3723" t="s">
        <v>1089</v>
      </c>
      <c r="D3723">
        <v>0</v>
      </c>
      <c r="E3723" s="80">
        <v>45016</v>
      </c>
      <c r="H3723">
        <f>Profiling!$K$645</f>
        <v>0</v>
      </c>
      <c r="J3723">
        <v>0</v>
      </c>
      <c r="K3723" t="s">
        <v>2410</v>
      </c>
    </row>
    <row r="3724" spans="1:11" x14ac:dyDescent="0.2">
      <c r="A3724" t="s">
        <v>2302</v>
      </c>
      <c r="B3724" t="s">
        <v>1089</v>
      </c>
      <c r="D3724">
        <v>0</v>
      </c>
      <c r="E3724" s="80">
        <v>45382</v>
      </c>
      <c r="H3724">
        <f>Profiling!$L$645</f>
        <v>0</v>
      </c>
      <c r="J3724">
        <v>0</v>
      </c>
      <c r="K3724" t="s">
        <v>2410</v>
      </c>
    </row>
    <row r="3725" spans="1:11" x14ac:dyDescent="0.2">
      <c r="A3725" t="s">
        <v>2302</v>
      </c>
      <c r="B3725" t="s">
        <v>1089</v>
      </c>
      <c r="D3725">
        <v>0</v>
      </c>
      <c r="E3725" s="80">
        <v>45747</v>
      </c>
      <c r="H3725">
        <f>Profiling!$M$645</f>
        <v>0</v>
      </c>
      <c r="J3725">
        <v>0</v>
      </c>
      <c r="K3725" t="s">
        <v>2410</v>
      </c>
    </row>
    <row r="3726" spans="1:11" x14ac:dyDescent="0.2">
      <c r="A3726" t="s">
        <v>2302</v>
      </c>
      <c r="B3726" t="s">
        <v>1089</v>
      </c>
      <c r="D3726">
        <v>0</v>
      </c>
      <c r="E3726" s="80">
        <v>46112</v>
      </c>
      <c r="H3726">
        <f>Profiling!$N$645</f>
        <v>0</v>
      </c>
      <c r="J3726">
        <v>0</v>
      </c>
      <c r="K3726" t="s">
        <v>2410</v>
      </c>
    </row>
    <row r="3727" spans="1:11" x14ac:dyDescent="0.2">
      <c r="A3727" t="s">
        <v>2302</v>
      </c>
      <c r="B3727" t="s">
        <v>1089</v>
      </c>
      <c r="D3727">
        <v>0</v>
      </c>
      <c r="E3727" s="80">
        <v>46477</v>
      </c>
      <c r="H3727">
        <f>Profiling!$O$645</f>
        <v>0</v>
      </c>
      <c r="J3727">
        <v>0</v>
      </c>
      <c r="K3727" t="s">
        <v>2410</v>
      </c>
    </row>
    <row r="3728" spans="1:11" x14ac:dyDescent="0.2">
      <c r="A3728" t="s">
        <v>2302</v>
      </c>
      <c r="B3728" t="s">
        <v>1089</v>
      </c>
      <c r="D3728">
        <v>0</v>
      </c>
      <c r="E3728" s="80">
        <v>46843</v>
      </c>
      <c r="H3728">
        <f>Profiling!$P$645</f>
        <v>0</v>
      </c>
      <c r="J3728">
        <v>0</v>
      </c>
      <c r="K3728" t="s">
        <v>2410</v>
      </c>
    </row>
    <row r="3729" spans="1:11" x14ac:dyDescent="0.2">
      <c r="A3729" t="s">
        <v>2302</v>
      </c>
      <c r="B3729" t="s">
        <v>1089</v>
      </c>
      <c r="D3729">
        <v>0</v>
      </c>
      <c r="E3729" s="80">
        <v>47208</v>
      </c>
      <c r="H3729">
        <f>Profiling!$Q$645</f>
        <v>0</v>
      </c>
      <c r="J3729">
        <v>0</v>
      </c>
      <c r="K3729" t="s">
        <v>2410</v>
      </c>
    </row>
    <row r="3730" spans="1:11" x14ac:dyDescent="0.2">
      <c r="A3730" t="s">
        <v>2302</v>
      </c>
      <c r="B3730" t="s">
        <v>1089</v>
      </c>
      <c r="D3730">
        <v>0</v>
      </c>
      <c r="E3730" s="80">
        <v>47573</v>
      </c>
      <c r="H3730">
        <f>Profiling!$R$645</f>
        <v>0</v>
      </c>
      <c r="J3730">
        <v>0</v>
      </c>
      <c r="K3730" t="s">
        <v>2410</v>
      </c>
    </row>
    <row r="3731" spans="1:11" x14ac:dyDescent="0.2">
      <c r="A3731" t="s">
        <v>2302</v>
      </c>
      <c r="B3731" t="s">
        <v>1089</v>
      </c>
      <c r="D3731">
        <v>0</v>
      </c>
      <c r="E3731" s="80">
        <v>47938</v>
      </c>
      <c r="H3731">
        <f>Profiling!$S$645</f>
        <v>0</v>
      </c>
      <c r="J3731">
        <v>0</v>
      </c>
      <c r="K3731" t="s">
        <v>2410</v>
      </c>
    </row>
    <row r="3732" spans="1:11" x14ac:dyDescent="0.2">
      <c r="A3732" t="s">
        <v>2302</v>
      </c>
      <c r="B3732" t="s">
        <v>1089</v>
      </c>
      <c r="D3732">
        <v>0</v>
      </c>
      <c r="E3732" s="80">
        <v>48304</v>
      </c>
      <c r="H3732">
        <f>Profiling!$T$645</f>
        <v>0</v>
      </c>
      <c r="J3732">
        <v>0</v>
      </c>
      <c r="K3732" t="s">
        <v>2410</v>
      </c>
    </row>
    <row r="3733" spans="1:11" x14ac:dyDescent="0.2">
      <c r="A3733" t="s">
        <v>2302</v>
      </c>
      <c r="B3733" t="s">
        <v>1089</v>
      </c>
      <c r="D3733">
        <v>0</v>
      </c>
      <c r="E3733" s="80">
        <v>48669</v>
      </c>
      <c r="H3733">
        <f>Profiling!$U$645</f>
        <v>0</v>
      </c>
      <c r="J3733">
        <v>0</v>
      </c>
      <c r="K3733" t="s">
        <v>2410</v>
      </c>
    </row>
    <row r="3734" spans="1:11" x14ac:dyDescent="0.2">
      <c r="A3734" t="s">
        <v>2302</v>
      </c>
      <c r="B3734" t="s">
        <v>1089</v>
      </c>
      <c r="D3734">
        <v>0</v>
      </c>
      <c r="E3734" s="80">
        <v>49034</v>
      </c>
      <c r="H3734">
        <f>Profiling!$V$645</f>
        <v>0</v>
      </c>
      <c r="J3734">
        <v>0</v>
      </c>
      <c r="K3734" t="s">
        <v>2410</v>
      </c>
    </row>
    <row r="3735" spans="1:11" x14ac:dyDescent="0.2">
      <c r="A3735" t="s">
        <v>2302</v>
      </c>
      <c r="B3735" t="s">
        <v>1089</v>
      </c>
      <c r="D3735">
        <v>0</v>
      </c>
      <c r="E3735" s="80">
        <v>49399</v>
      </c>
      <c r="H3735">
        <f>Profiling!$W$645</f>
        <v>0</v>
      </c>
      <c r="J3735">
        <v>0</v>
      </c>
      <c r="K3735" t="s">
        <v>2410</v>
      </c>
    </row>
    <row r="3736" spans="1:11" x14ac:dyDescent="0.2">
      <c r="A3736" t="s">
        <v>2302</v>
      </c>
      <c r="B3736" t="s">
        <v>1152</v>
      </c>
      <c r="D3736">
        <v>0</v>
      </c>
      <c r="E3736" s="80">
        <v>44651</v>
      </c>
      <c r="H3736">
        <f>Profiling!$J$646</f>
        <v>0</v>
      </c>
      <c r="J3736">
        <v>0</v>
      </c>
      <c r="K3736" t="s">
        <v>2410</v>
      </c>
    </row>
    <row r="3737" spans="1:11" x14ac:dyDescent="0.2">
      <c r="A3737" t="s">
        <v>2302</v>
      </c>
      <c r="B3737" t="s">
        <v>1152</v>
      </c>
      <c r="D3737">
        <v>0</v>
      </c>
      <c r="E3737" s="80">
        <v>45016</v>
      </c>
      <c r="H3737">
        <f>Profiling!$K$646</f>
        <v>0</v>
      </c>
      <c r="J3737">
        <v>0</v>
      </c>
      <c r="K3737" t="s">
        <v>2410</v>
      </c>
    </row>
    <row r="3738" spans="1:11" x14ac:dyDescent="0.2">
      <c r="A3738" t="s">
        <v>2302</v>
      </c>
      <c r="B3738" t="s">
        <v>1152</v>
      </c>
      <c r="D3738">
        <v>0</v>
      </c>
      <c r="E3738" s="80">
        <v>45382</v>
      </c>
      <c r="H3738">
        <f>Profiling!$L$646</f>
        <v>0</v>
      </c>
      <c r="J3738">
        <v>0</v>
      </c>
      <c r="K3738" t="s">
        <v>2410</v>
      </c>
    </row>
    <row r="3739" spans="1:11" x14ac:dyDescent="0.2">
      <c r="A3739" t="s">
        <v>2302</v>
      </c>
      <c r="B3739" t="s">
        <v>1152</v>
      </c>
      <c r="D3739">
        <v>0</v>
      </c>
      <c r="E3739" s="80">
        <v>45747</v>
      </c>
      <c r="H3739">
        <f>Profiling!$M$646</f>
        <v>0</v>
      </c>
      <c r="J3739">
        <v>0</v>
      </c>
      <c r="K3739" t="s">
        <v>2410</v>
      </c>
    </row>
    <row r="3740" spans="1:11" x14ac:dyDescent="0.2">
      <c r="A3740" t="s">
        <v>2302</v>
      </c>
      <c r="B3740" t="s">
        <v>1152</v>
      </c>
      <c r="D3740">
        <v>0</v>
      </c>
      <c r="E3740" s="80">
        <v>46112</v>
      </c>
      <c r="H3740">
        <f>Profiling!$N$646</f>
        <v>0</v>
      </c>
      <c r="J3740">
        <v>0</v>
      </c>
      <c r="K3740" t="s">
        <v>2410</v>
      </c>
    </row>
    <row r="3741" spans="1:11" x14ac:dyDescent="0.2">
      <c r="A3741" t="s">
        <v>2302</v>
      </c>
      <c r="B3741" t="s">
        <v>1152</v>
      </c>
      <c r="D3741">
        <v>0</v>
      </c>
      <c r="E3741" s="80">
        <v>46477</v>
      </c>
      <c r="H3741">
        <f>Profiling!$O$646</f>
        <v>0</v>
      </c>
      <c r="J3741">
        <v>0</v>
      </c>
      <c r="K3741" t="s">
        <v>2410</v>
      </c>
    </row>
    <row r="3742" spans="1:11" x14ac:dyDescent="0.2">
      <c r="A3742" t="s">
        <v>2302</v>
      </c>
      <c r="B3742" t="s">
        <v>1152</v>
      </c>
      <c r="D3742">
        <v>0</v>
      </c>
      <c r="E3742" s="80">
        <v>46843</v>
      </c>
      <c r="H3742">
        <f>Profiling!$P$646</f>
        <v>0</v>
      </c>
      <c r="J3742">
        <v>0</v>
      </c>
      <c r="K3742" t="s">
        <v>2410</v>
      </c>
    </row>
    <row r="3743" spans="1:11" x14ac:dyDescent="0.2">
      <c r="A3743" t="s">
        <v>2302</v>
      </c>
      <c r="B3743" t="s">
        <v>1152</v>
      </c>
      <c r="D3743">
        <v>0</v>
      </c>
      <c r="E3743" s="80">
        <v>47208</v>
      </c>
      <c r="H3743">
        <f>Profiling!$Q$646</f>
        <v>0</v>
      </c>
      <c r="J3743">
        <v>0</v>
      </c>
      <c r="K3743" t="s">
        <v>2410</v>
      </c>
    </row>
    <row r="3744" spans="1:11" x14ac:dyDescent="0.2">
      <c r="A3744" t="s">
        <v>2302</v>
      </c>
      <c r="B3744" t="s">
        <v>1152</v>
      </c>
      <c r="D3744">
        <v>0</v>
      </c>
      <c r="E3744" s="80">
        <v>47573</v>
      </c>
      <c r="H3744">
        <f>Profiling!$R$646</f>
        <v>0</v>
      </c>
      <c r="J3744">
        <v>0</v>
      </c>
      <c r="K3744" t="s">
        <v>2410</v>
      </c>
    </row>
    <row r="3745" spans="1:11" x14ac:dyDescent="0.2">
      <c r="A3745" t="s">
        <v>2302</v>
      </c>
      <c r="B3745" t="s">
        <v>1152</v>
      </c>
      <c r="D3745">
        <v>0</v>
      </c>
      <c r="E3745" s="80">
        <v>47938</v>
      </c>
      <c r="H3745">
        <f>Profiling!$S$646</f>
        <v>0</v>
      </c>
      <c r="J3745">
        <v>0</v>
      </c>
      <c r="K3745" t="s">
        <v>2410</v>
      </c>
    </row>
    <row r="3746" spans="1:11" x14ac:dyDescent="0.2">
      <c r="A3746" t="s">
        <v>2302</v>
      </c>
      <c r="B3746" t="s">
        <v>1152</v>
      </c>
      <c r="D3746">
        <v>0</v>
      </c>
      <c r="E3746" s="80">
        <v>48304</v>
      </c>
      <c r="H3746">
        <f>Profiling!$T$646</f>
        <v>0</v>
      </c>
      <c r="J3746">
        <v>0</v>
      </c>
      <c r="K3746" t="s">
        <v>2410</v>
      </c>
    </row>
    <row r="3747" spans="1:11" x14ac:dyDescent="0.2">
      <c r="A3747" t="s">
        <v>2302</v>
      </c>
      <c r="B3747" t="s">
        <v>1152</v>
      </c>
      <c r="D3747">
        <v>0</v>
      </c>
      <c r="E3747" s="80">
        <v>48669</v>
      </c>
      <c r="H3747">
        <f>Profiling!$U$646</f>
        <v>0</v>
      </c>
      <c r="J3747">
        <v>0</v>
      </c>
      <c r="K3747" t="s">
        <v>2410</v>
      </c>
    </row>
    <row r="3748" spans="1:11" x14ac:dyDescent="0.2">
      <c r="A3748" t="s">
        <v>2302</v>
      </c>
      <c r="B3748" t="s">
        <v>1152</v>
      </c>
      <c r="D3748">
        <v>0</v>
      </c>
      <c r="E3748" s="80">
        <v>49034</v>
      </c>
      <c r="H3748">
        <f>Profiling!$V$646</f>
        <v>0</v>
      </c>
      <c r="J3748">
        <v>0</v>
      </c>
      <c r="K3748" t="s">
        <v>2410</v>
      </c>
    </row>
    <row r="3749" spans="1:11" x14ac:dyDescent="0.2">
      <c r="A3749" t="s">
        <v>2302</v>
      </c>
      <c r="B3749" t="s">
        <v>1152</v>
      </c>
      <c r="D3749">
        <v>0</v>
      </c>
      <c r="E3749" s="80">
        <v>49399</v>
      </c>
      <c r="H3749">
        <f>Profiling!$W$646</f>
        <v>0</v>
      </c>
      <c r="J3749">
        <v>0</v>
      </c>
      <c r="K3749" t="s">
        <v>2410</v>
      </c>
    </row>
    <row r="3750" spans="1:11" x14ac:dyDescent="0.2">
      <c r="A3750" t="s">
        <v>2302</v>
      </c>
      <c r="B3750" t="s">
        <v>2124</v>
      </c>
      <c r="D3750">
        <v>0</v>
      </c>
      <c r="E3750" s="80">
        <v>44651</v>
      </c>
      <c r="H3750">
        <f>Profiling!$J$647</f>
        <v>0</v>
      </c>
      <c r="J3750">
        <v>0</v>
      </c>
      <c r="K3750" t="s">
        <v>2410</v>
      </c>
    </row>
    <row r="3751" spans="1:11" x14ac:dyDescent="0.2">
      <c r="A3751" t="s">
        <v>2302</v>
      </c>
      <c r="B3751" t="s">
        <v>2124</v>
      </c>
      <c r="D3751">
        <v>0</v>
      </c>
      <c r="E3751" s="80">
        <v>45016</v>
      </c>
      <c r="H3751">
        <f>Profiling!$K$647</f>
        <v>0</v>
      </c>
      <c r="J3751">
        <v>0</v>
      </c>
      <c r="K3751" t="s">
        <v>2410</v>
      </c>
    </row>
    <row r="3752" spans="1:11" x14ac:dyDescent="0.2">
      <c r="A3752" t="s">
        <v>2302</v>
      </c>
      <c r="B3752" t="s">
        <v>2124</v>
      </c>
      <c r="D3752">
        <v>0</v>
      </c>
      <c r="E3752" s="80">
        <v>45382</v>
      </c>
      <c r="H3752">
        <f>Profiling!$L$647</f>
        <v>0</v>
      </c>
      <c r="J3752">
        <v>0</v>
      </c>
      <c r="K3752" t="s">
        <v>2410</v>
      </c>
    </row>
    <row r="3753" spans="1:11" x14ac:dyDescent="0.2">
      <c r="A3753" t="s">
        <v>2302</v>
      </c>
      <c r="B3753" t="s">
        <v>2124</v>
      </c>
      <c r="D3753">
        <v>0</v>
      </c>
      <c r="E3753" s="80">
        <v>45747</v>
      </c>
      <c r="H3753">
        <f>Profiling!$M$647</f>
        <v>0</v>
      </c>
      <c r="J3753">
        <v>0</v>
      </c>
      <c r="K3753" t="s">
        <v>2410</v>
      </c>
    </row>
    <row r="3754" spans="1:11" x14ac:dyDescent="0.2">
      <c r="A3754" t="s">
        <v>2302</v>
      </c>
      <c r="B3754" t="s">
        <v>2124</v>
      </c>
      <c r="D3754">
        <v>0</v>
      </c>
      <c r="E3754" s="80">
        <v>46112</v>
      </c>
      <c r="H3754">
        <f>Profiling!$N$647</f>
        <v>0</v>
      </c>
      <c r="J3754">
        <v>0</v>
      </c>
      <c r="K3754" t="s">
        <v>2410</v>
      </c>
    </row>
    <row r="3755" spans="1:11" x14ac:dyDescent="0.2">
      <c r="A3755" t="s">
        <v>2302</v>
      </c>
      <c r="B3755" t="s">
        <v>2124</v>
      </c>
      <c r="D3755">
        <v>0</v>
      </c>
      <c r="E3755" s="80">
        <v>46477</v>
      </c>
      <c r="H3755">
        <f>Profiling!$O$647</f>
        <v>0</v>
      </c>
      <c r="J3755">
        <v>0</v>
      </c>
      <c r="K3755" t="s">
        <v>2410</v>
      </c>
    </row>
    <row r="3756" spans="1:11" x14ac:dyDescent="0.2">
      <c r="A3756" t="s">
        <v>2302</v>
      </c>
      <c r="B3756" t="s">
        <v>2124</v>
      </c>
      <c r="D3756">
        <v>0</v>
      </c>
      <c r="E3756" s="80">
        <v>46843</v>
      </c>
      <c r="H3756">
        <f>Profiling!$P$647</f>
        <v>0</v>
      </c>
      <c r="J3756">
        <v>0</v>
      </c>
      <c r="K3756" t="s">
        <v>2410</v>
      </c>
    </row>
    <row r="3757" spans="1:11" x14ac:dyDescent="0.2">
      <c r="A3757" t="s">
        <v>2302</v>
      </c>
      <c r="B3757" t="s">
        <v>2124</v>
      </c>
      <c r="D3757">
        <v>0</v>
      </c>
      <c r="E3757" s="80">
        <v>47208</v>
      </c>
      <c r="H3757">
        <f>Profiling!$Q$647</f>
        <v>0</v>
      </c>
      <c r="J3757">
        <v>0</v>
      </c>
      <c r="K3757" t="s">
        <v>2410</v>
      </c>
    </row>
    <row r="3758" spans="1:11" x14ac:dyDescent="0.2">
      <c r="A3758" t="s">
        <v>2302</v>
      </c>
      <c r="B3758" t="s">
        <v>2124</v>
      </c>
      <c r="D3758">
        <v>0</v>
      </c>
      <c r="E3758" s="80">
        <v>47573</v>
      </c>
      <c r="H3758">
        <f>Profiling!$R$647</f>
        <v>0</v>
      </c>
      <c r="J3758">
        <v>0</v>
      </c>
      <c r="K3758" t="s">
        <v>2410</v>
      </c>
    </row>
    <row r="3759" spans="1:11" x14ac:dyDescent="0.2">
      <c r="A3759" t="s">
        <v>2302</v>
      </c>
      <c r="B3759" t="s">
        <v>2124</v>
      </c>
      <c r="D3759">
        <v>0</v>
      </c>
      <c r="E3759" s="80">
        <v>47938</v>
      </c>
      <c r="H3759">
        <f>Profiling!$S$647</f>
        <v>0</v>
      </c>
      <c r="J3759">
        <v>0</v>
      </c>
      <c r="K3759" t="s">
        <v>2410</v>
      </c>
    </row>
    <row r="3760" spans="1:11" x14ac:dyDescent="0.2">
      <c r="A3760" t="s">
        <v>2302</v>
      </c>
      <c r="B3760" t="s">
        <v>2124</v>
      </c>
      <c r="D3760">
        <v>0</v>
      </c>
      <c r="E3760" s="80">
        <v>48304</v>
      </c>
      <c r="H3760">
        <f>Profiling!$T$647</f>
        <v>0</v>
      </c>
      <c r="J3760">
        <v>0</v>
      </c>
      <c r="K3760" t="s">
        <v>2410</v>
      </c>
    </row>
    <row r="3761" spans="1:11" x14ac:dyDescent="0.2">
      <c r="A3761" t="s">
        <v>2302</v>
      </c>
      <c r="B3761" t="s">
        <v>2124</v>
      </c>
      <c r="D3761">
        <v>0</v>
      </c>
      <c r="E3761" s="80">
        <v>48669</v>
      </c>
      <c r="H3761">
        <f>Profiling!$U$647</f>
        <v>0</v>
      </c>
      <c r="J3761">
        <v>0</v>
      </c>
      <c r="K3761" t="s">
        <v>2410</v>
      </c>
    </row>
    <row r="3762" spans="1:11" x14ac:dyDescent="0.2">
      <c r="A3762" t="s">
        <v>2302</v>
      </c>
      <c r="B3762" t="s">
        <v>2124</v>
      </c>
      <c r="D3762">
        <v>0</v>
      </c>
      <c r="E3762" s="80">
        <v>49034</v>
      </c>
      <c r="H3762">
        <f>Profiling!$V$647</f>
        <v>0</v>
      </c>
      <c r="J3762">
        <v>0</v>
      </c>
      <c r="K3762" t="s">
        <v>2410</v>
      </c>
    </row>
    <row r="3763" spans="1:11" x14ac:dyDescent="0.2">
      <c r="A3763" t="s">
        <v>2302</v>
      </c>
      <c r="B3763" t="s">
        <v>2124</v>
      </c>
      <c r="D3763">
        <v>0</v>
      </c>
      <c r="E3763" s="80">
        <v>49399</v>
      </c>
      <c r="H3763">
        <f>Profiling!$W$647</f>
        <v>0</v>
      </c>
      <c r="J3763">
        <v>0</v>
      </c>
      <c r="K3763" t="s">
        <v>2410</v>
      </c>
    </row>
    <row r="3764" spans="1:11" x14ac:dyDescent="0.2">
      <c r="A3764" t="s">
        <v>2302</v>
      </c>
      <c r="B3764" t="s">
        <v>364</v>
      </c>
      <c r="D3764">
        <v>0</v>
      </c>
      <c r="E3764" s="80">
        <v>44651</v>
      </c>
      <c r="H3764">
        <f>Profiling!$J$648</f>
        <v>0</v>
      </c>
      <c r="J3764">
        <v>0</v>
      </c>
      <c r="K3764" t="s">
        <v>2410</v>
      </c>
    </row>
    <row r="3765" spans="1:11" x14ac:dyDescent="0.2">
      <c r="A3765" t="s">
        <v>2302</v>
      </c>
      <c r="B3765" t="s">
        <v>364</v>
      </c>
      <c r="D3765">
        <v>0</v>
      </c>
      <c r="E3765" s="80">
        <v>45016</v>
      </c>
      <c r="H3765">
        <f>Profiling!$K$648</f>
        <v>0</v>
      </c>
      <c r="J3765">
        <v>0</v>
      </c>
      <c r="K3765" t="s">
        <v>2410</v>
      </c>
    </row>
    <row r="3766" spans="1:11" x14ac:dyDescent="0.2">
      <c r="A3766" t="s">
        <v>2302</v>
      </c>
      <c r="B3766" t="s">
        <v>364</v>
      </c>
      <c r="D3766">
        <v>0</v>
      </c>
      <c r="E3766" s="80">
        <v>45382</v>
      </c>
      <c r="H3766">
        <f>Profiling!$L$648</f>
        <v>0</v>
      </c>
      <c r="J3766">
        <v>0</v>
      </c>
      <c r="K3766" t="s">
        <v>2410</v>
      </c>
    </row>
    <row r="3767" spans="1:11" x14ac:dyDescent="0.2">
      <c r="A3767" t="s">
        <v>2302</v>
      </c>
      <c r="B3767" t="s">
        <v>364</v>
      </c>
      <c r="D3767">
        <v>0</v>
      </c>
      <c r="E3767" s="80">
        <v>45747</v>
      </c>
      <c r="H3767">
        <f>Profiling!$M$648</f>
        <v>0</v>
      </c>
      <c r="J3767">
        <v>0</v>
      </c>
      <c r="K3767" t="s">
        <v>2410</v>
      </c>
    </row>
    <row r="3768" spans="1:11" x14ac:dyDescent="0.2">
      <c r="A3768" t="s">
        <v>2302</v>
      </c>
      <c r="B3768" t="s">
        <v>364</v>
      </c>
      <c r="D3768">
        <v>0</v>
      </c>
      <c r="E3768" s="80">
        <v>46112</v>
      </c>
      <c r="H3768">
        <f>Profiling!$N$648</f>
        <v>0</v>
      </c>
      <c r="J3768">
        <v>0</v>
      </c>
      <c r="K3768" t="s">
        <v>2410</v>
      </c>
    </row>
    <row r="3769" spans="1:11" x14ac:dyDescent="0.2">
      <c r="A3769" t="s">
        <v>2302</v>
      </c>
      <c r="B3769" t="s">
        <v>364</v>
      </c>
      <c r="D3769">
        <v>0</v>
      </c>
      <c r="E3769" s="80">
        <v>46477</v>
      </c>
      <c r="H3769">
        <f>Profiling!$O$648</f>
        <v>0</v>
      </c>
      <c r="J3769">
        <v>0</v>
      </c>
      <c r="K3769" t="s">
        <v>2410</v>
      </c>
    </row>
    <row r="3770" spans="1:11" x14ac:dyDescent="0.2">
      <c r="A3770" t="s">
        <v>2302</v>
      </c>
      <c r="B3770" t="s">
        <v>364</v>
      </c>
      <c r="D3770">
        <v>0</v>
      </c>
      <c r="E3770" s="80">
        <v>46843</v>
      </c>
      <c r="H3770">
        <f>Profiling!$P$648</f>
        <v>0</v>
      </c>
      <c r="J3770">
        <v>0</v>
      </c>
      <c r="K3770" t="s">
        <v>2410</v>
      </c>
    </row>
    <row r="3771" spans="1:11" x14ac:dyDescent="0.2">
      <c r="A3771" t="s">
        <v>2302</v>
      </c>
      <c r="B3771" t="s">
        <v>364</v>
      </c>
      <c r="D3771">
        <v>0</v>
      </c>
      <c r="E3771" s="80">
        <v>47208</v>
      </c>
      <c r="H3771">
        <f>Profiling!$Q$648</f>
        <v>0</v>
      </c>
      <c r="J3771">
        <v>0</v>
      </c>
      <c r="K3771" t="s">
        <v>2410</v>
      </c>
    </row>
    <row r="3772" spans="1:11" x14ac:dyDescent="0.2">
      <c r="A3772" t="s">
        <v>2302</v>
      </c>
      <c r="B3772" t="s">
        <v>364</v>
      </c>
      <c r="D3772">
        <v>0</v>
      </c>
      <c r="E3772" s="80">
        <v>47573</v>
      </c>
      <c r="H3772">
        <f>Profiling!$R$648</f>
        <v>0</v>
      </c>
      <c r="J3772">
        <v>0</v>
      </c>
      <c r="K3772" t="s">
        <v>2410</v>
      </c>
    </row>
    <row r="3773" spans="1:11" x14ac:dyDescent="0.2">
      <c r="A3773" t="s">
        <v>2302</v>
      </c>
      <c r="B3773" t="s">
        <v>364</v>
      </c>
      <c r="D3773">
        <v>0</v>
      </c>
      <c r="E3773" s="80">
        <v>47938</v>
      </c>
      <c r="H3773">
        <f>Profiling!$S$648</f>
        <v>0</v>
      </c>
      <c r="J3773">
        <v>0</v>
      </c>
      <c r="K3773" t="s">
        <v>2410</v>
      </c>
    </row>
    <row r="3774" spans="1:11" x14ac:dyDescent="0.2">
      <c r="A3774" t="s">
        <v>2302</v>
      </c>
      <c r="B3774" t="s">
        <v>364</v>
      </c>
      <c r="D3774">
        <v>0</v>
      </c>
      <c r="E3774" s="80">
        <v>48304</v>
      </c>
      <c r="H3774">
        <f>Profiling!$T$648</f>
        <v>0</v>
      </c>
      <c r="J3774">
        <v>0</v>
      </c>
      <c r="K3774" t="s">
        <v>2410</v>
      </c>
    </row>
    <row r="3775" spans="1:11" x14ac:dyDescent="0.2">
      <c r="A3775" t="s">
        <v>2302</v>
      </c>
      <c r="B3775" t="s">
        <v>364</v>
      </c>
      <c r="D3775">
        <v>0</v>
      </c>
      <c r="E3775" s="80">
        <v>48669</v>
      </c>
      <c r="H3775">
        <f>Profiling!$U$648</f>
        <v>0</v>
      </c>
      <c r="J3775">
        <v>0</v>
      </c>
      <c r="K3775" t="s">
        <v>2410</v>
      </c>
    </row>
    <row r="3776" spans="1:11" x14ac:dyDescent="0.2">
      <c r="A3776" t="s">
        <v>2302</v>
      </c>
      <c r="B3776" t="s">
        <v>364</v>
      </c>
      <c r="D3776">
        <v>0</v>
      </c>
      <c r="E3776" s="80">
        <v>49034</v>
      </c>
      <c r="H3776">
        <f>Profiling!$V$648</f>
        <v>0</v>
      </c>
      <c r="J3776">
        <v>0</v>
      </c>
      <c r="K3776" t="s">
        <v>2410</v>
      </c>
    </row>
    <row r="3777" spans="1:11" x14ac:dyDescent="0.2">
      <c r="A3777" t="s">
        <v>2302</v>
      </c>
      <c r="B3777" t="s">
        <v>364</v>
      </c>
      <c r="D3777">
        <v>0</v>
      </c>
      <c r="E3777" s="80">
        <v>49399</v>
      </c>
      <c r="H3777">
        <f>Profiling!$W$648</f>
        <v>0</v>
      </c>
      <c r="J3777">
        <v>0</v>
      </c>
      <c r="K3777" t="s">
        <v>2410</v>
      </c>
    </row>
    <row r="3778" spans="1:11" x14ac:dyDescent="0.2">
      <c r="A3778" t="s">
        <v>2302</v>
      </c>
      <c r="B3778" t="s">
        <v>365</v>
      </c>
      <c r="D3778">
        <v>0</v>
      </c>
      <c r="E3778" s="80">
        <v>44651</v>
      </c>
      <c r="H3778">
        <f>Profiling!$J$649</f>
        <v>0</v>
      </c>
      <c r="J3778">
        <v>0</v>
      </c>
      <c r="K3778" t="s">
        <v>2410</v>
      </c>
    </row>
    <row r="3779" spans="1:11" x14ac:dyDescent="0.2">
      <c r="A3779" t="s">
        <v>2302</v>
      </c>
      <c r="B3779" t="s">
        <v>365</v>
      </c>
      <c r="D3779">
        <v>0</v>
      </c>
      <c r="E3779" s="80">
        <v>45016</v>
      </c>
      <c r="H3779">
        <f>Profiling!$K$649</f>
        <v>0</v>
      </c>
      <c r="J3779">
        <v>0</v>
      </c>
      <c r="K3779" t="s">
        <v>2410</v>
      </c>
    </row>
    <row r="3780" spans="1:11" x14ac:dyDescent="0.2">
      <c r="A3780" t="s">
        <v>2302</v>
      </c>
      <c r="B3780" t="s">
        <v>365</v>
      </c>
      <c r="D3780">
        <v>0</v>
      </c>
      <c r="E3780" s="80">
        <v>45382</v>
      </c>
      <c r="H3780">
        <f>Profiling!$L$649</f>
        <v>0</v>
      </c>
      <c r="J3780">
        <v>0</v>
      </c>
      <c r="K3780" t="s">
        <v>2410</v>
      </c>
    </row>
    <row r="3781" spans="1:11" x14ac:dyDescent="0.2">
      <c r="A3781" t="s">
        <v>2302</v>
      </c>
      <c r="B3781" t="s">
        <v>365</v>
      </c>
      <c r="D3781">
        <v>0</v>
      </c>
      <c r="E3781" s="80">
        <v>45747</v>
      </c>
      <c r="H3781">
        <f>Profiling!$M$649</f>
        <v>0</v>
      </c>
      <c r="J3781">
        <v>0</v>
      </c>
      <c r="K3781" t="s">
        <v>2410</v>
      </c>
    </row>
    <row r="3782" spans="1:11" x14ac:dyDescent="0.2">
      <c r="A3782" t="s">
        <v>2302</v>
      </c>
      <c r="B3782" t="s">
        <v>365</v>
      </c>
      <c r="D3782">
        <v>0</v>
      </c>
      <c r="E3782" s="80">
        <v>46112</v>
      </c>
      <c r="H3782">
        <f>Profiling!$N$649</f>
        <v>0</v>
      </c>
      <c r="J3782">
        <v>0</v>
      </c>
      <c r="K3782" t="s">
        <v>2410</v>
      </c>
    </row>
    <row r="3783" spans="1:11" x14ac:dyDescent="0.2">
      <c r="A3783" t="s">
        <v>2302</v>
      </c>
      <c r="B3783" t="s">
        <v>365</v>
      </c>
      <c r="D3783">
        <v>0</v>
      </c>
      <c r="E3783" s="80">
        <v>46477</v>
      </c>
      <c r="H3783">
        <f>Profiling!$O$649</f>
        <v>0</v>
      </c>
      <c r="J3783">
        <v>0</v>
      </c>
      <c r="K3783" t="s">
        <v>2410</v>
      </c>
    </row>
    <row r="3784" spans="1:11" x14ac:dyDescent="0.2">
      <c r="A3784" t="s">
        <v>2302</v>
      </c>
      <c r="B3784" t="s">
        <v>365</v>
      </c>
      <c r="D3784">
        <v>0</v>
      </c>
      <c r="E3784" s="80">
        <v>46843</v>
      </c>
      <c r="H3784">
        <f>Profiling!$P$649</f>
        <v>0</v>
      </c>
      <c r="J3784">
        <v>0</v>
      </c>
      <c r="K3784" t="s">
        <v>2410</v>
      </c>
    </row>
    <row r="3785" spans="1:11" x14ac:dyDescent="0.2">
      <c r="A3785" t="s">
        <v>2302</v>
      </c>
      <c r="B3785" t="s">
        <v>365</v>
      </c>
      <c r="D3785">
        <v>0</v>
      </c>
      <c r="E3785" s="80">
        <v>47208</v>
      </c>
      <c r="H3785">
        <f>Profiling!$Q$649</f>
        <v>0</v>
      </c>
      <c r="J3785">
        <v>0</v>
      </c>
      <c r="K3785" t="s">
        <v>2410</v>
      </c>
    </row>
    <row r="3786" spans="1:11" x14ac:dyDescent="0.2">
      <c r="A3786" t="s">
        <v>2302</v>
      </c>
      <c r="B3786" t="s">
        <v>365</v>
      </c>
      <c r="D3786">
        <v>0</v>
      </c>
      <c r="E3786" s="80">
        <v>47573</v>
      </c>
      <c r="H3786">
        <f>Profiling!$R$649</f>
        <v>0</v>
      </c>
      <c r="J3786">
        <v>0</v>
      </c>
      <c r="K3786" t="s">
        <v>2410</v>
      </c>
    </row>
    <row r="3787" spans="1:11" x14ac:dyDescent="0.2">
      <c r="A3787" t="s">
        <v>2302</v>
      </c>
      <c r="B3787" t="s">
        <v>365</v>
      </c>
      <c r="D3787">
        <v>0</v>
      </c>
      <c r="E3787" s="80">
        <v>47938</v>
      </c>
      <c r="H3787">
        <f>Profiling!$S$649</f>
        <v>0</v>
      </c>
      <c r="J3787">
        <v>0</v>
      </c>
      <c r="K3787" t="s">
        <v>2410</v>
      </c>
    </row>
    <row r="3788" spans="1:11" x14ac:dyDescent="0.2">
      <c r="A3788" t="s">
        <v>2302</v>
      </c>
      <c r="B3788" t="s">
        <v>365</v>
      </c>
      <c r="D3788">
        <v>0</v>
      </c>
      <c r="E3788" s="80">
        <v>48304</v>
      </c>
      <c r="H3788">
        <f>Profiling!$T$649</f>
        <v>0</v>
      </c>
      <c r="J3788">
        <v>0</v>
      </c>
      <c r="K3788" t="s">
        <v>2410</v>
      </c>
    </row>
    <row r="3789" spans="1:11" x14ac:dyDescent="0.2">
      <c r="A3789" t="s">
        <v>2302</v>
      </c>
      <c r="B3789" t="s">
        <v>365</v>
      </c>
      <c r="D3789">
        <v>0</v>
      </c>
      <c r="E3789" s="80">
        <v>48669</v>
      </c>
      <c r="H3789">
        <f>Profiling!$U$649</f>
        <v>0</v>
      </c>
      <c r="J3789">
        <v>0</v>
      </c>
      <c r="K3789" t="s">
        <v>2410</v>
      </c>
    </row>
    <row r="3790" spans="1:11" x14ac:dyDescent="0.2">
      <c r="A3790" t="s">
        <v>2302</v>
      </c>
      <c r="B3790" t="s">
        <v>365</v>
      </c>
      <c r="D3790">
        <v>0</v>
      </c>
      <c r="E3790" s="80">
        <v>49034</v>
      </c>
      <c r="H3790">
        <f>Profiling!$V$649</f>
        <v>0</v>
      </c>
      <c r="J3790">
        <v>0</v>
      </c>
      <c r="K3790" t="s">
        <v>2410</v>
      </c>
    </row>
    <row r="3791" spans="1:11" x14ac:dyDescent="0.2">
      <c r="A3791" t="s">
        <v>2302</v>
      </c>
      <c r="B3791" t="s">
        <v>365</v>
      </c>
      <c r="D3791">
        <v>0</v>
      </c>
      <c r="E3791" s="80">
        <v>49399</v>
      </c>
      <c r="H3791">
        <f>Profiling!$W$649</f>
        <v>0</v>
      </c>
      <c r="J3791">
        <v>0</v>
      </c>
      <c r="K3791" t="s">
        <v>2410</v>
      </c>
    </row>
    <row r="3792" spans="1:11" x14ac:dyDescent="0.2">
      <c r="A3792" t="s">
        <v>243</v>
      </c>
      <c r="B3792" t="s">
        <v>1096</v>
      </c>
      <c r="D3792">
        <v>0</v>
      </c>
      <c r="E3792" s="80">
        <v>44651</v>
      </c>
      <c r="H3792">
        <f>Profiling!$J$677</f>
        <v>0</v>
      </c>
      <c r="J3792">
        <v>0</v>
      </c>
      <c r="K3792" t="s">
        <v>332</v>
      </c>
    </row>
    <row r="3793" spans="1:11" x14ac:dyDescent="0.2">
      <c r="A3793" t="s">
        <v>243</v>
      </c>
      <c r="B3793" t="s">
        <v>1096</v>
      </c>
      <c r="D3793">
        <v>0</v>
      </c>
      <c r="E3793" s="80">
        <v>45016</v>
      </c>
      <c r="H3793">
        <f>Profiling!$K$677</f>
        <v>0</v>
      </c>
      <c r="J3793">
        <v>0</v>
      </c>
      <c r="K3793" t="s">
        <v>332</v>
      </c>
    </row>
    <row r="3794" spans="1:11" x14ac:dyDescent="0.2">
      <c r="A3794" t="s">
        <v>243</v>
      </c>
      <c r="B3794" t="s">
        <v>1096</v>
      </c>
      <c r="D3794">
        <v>0</v>
      </c>
      <c r="E3794" s="80">
        <v>45382</v>
      </c>
      <c r="H3794">
        <f>Profiling!$L$677</f>
        <v>0</v>
      </c>
      <c r="J3794">
        <v>0</v>
      </c>
      <c r="K3794" t="s">
        <v>332</v>
      </c>
    </row>
    <row r="3795" spans="1:11" x14ac:dyDescent="0.2">
      <c r="A3795" t="s">
        <v>243</v>
      </c>
      <c r="B3795" t="s">
        <v>1096</v>
      </c>
      <c r="D3795">
        <v>0</v>
      </c>
      <c r="E3795" s="80">
        <v>45747</v>
      </c>
      <c r="H3795">
        <f>Profiling!$M$677</f>
        <v>0</v>
      </c>
      <c r="J3795">
        <v>0</v>
      </c>
      <c r="K3795" t="s">
        <v>332</v>
      </c>
    </row>
    <row r="3796" spans="1:11" x14ac:dyDescent="0.2">
      <c r="A3796" t="s">
        <v>243</v>
      </c>
      <c r="B3796" t="s">
        <v>1096</v>
      </c>
      <c r="D3796">
        <v>0</v>
      </c>
      <c r="E3796" s="80">
        <v>46112</v>
      </c>
      <c r="H3796">
        <f>Profiling!$N$677</f>
        <v>0</v>
      </c>
      <c r="J3796">
        <v>0</v>
      </c>
      <c r="K3796" t="s">
        <v>332</v>
      </c>
    </row>
    <row r="3797" spans="1:11" x14ac:dyDescent="0.2">
      <c r="A3797" t="s">
        <v>243</v>
      </c>
      <c r="B3797" t="s">
        <v>1096</v>
      </c>
      <c r="D3797">
        <v>0</v>
      </c>
      <c r="E3797" s="80">
        <v>46477</v>
      </c>
      <c r="H3797">
        <f>Profiling!$O$677</f>
        <v>0</v>
      </c>
      <c r="J3797">
        <v>0</v>
      </c>
      <c r="K3797" t="s">
        <v>332</v>
      </c>
    </row>
    <row r="3798" spans="1:11" x14ac:dyDescent="0.2">
      <c r="A3798" t="s">
        <v>243</v>
      </c>
      <c r="B3798" t="s">
        <v>1096</v>
      </c>
      <c r="D3798">
        <v>0</v>
      </c>
      <c r="E3798" s="80">
        <v>46843</v>
      </c>
      <c r="H3798">
        <f>Profiling!$P$677</f>
        <v>0</v>
      </c>
      <c r="J3798">
        <v>0</v>
      </c>
      <c r="K3798" t="s">
        <v>332</v>
      </c>
    </row>
    <row r="3799" spans="1:11" x14ac:dyDescent="0.2">
      <c r="A3799" t="s">
        <v>243</v>
      </c>
      <c r="B3799" t="s">
        <v>1096</v>
      </c>
      <c r="D3799">
        <v>0</v>
      </c>
      <c r="E3799" s="80">
        <v>47208</v>
      </c>
      <c r="H3799">
        <f>Profiling!$Q$677</f>
        <v>0</v>
      </c>
      <c r="J3799">
        <v>0</v>
      </c>
      <c r="K3799" t="s">
        <v>332</v>
      </c>
    </row>
    <row r="3800" spans="1:11" x14ac:dyDescent="0.2">
      <c r="A3800" t="s">
        <v>243</v>
      </c>
      <c r="B3800" t="s">
        <v>1096</v>
      </c>
      <c r="D3800">
        <v>0</v>
      </c>
      <c r="E3800" s="80">
        <v>47573</v>
      </c>
      <c r="H3800">
        <f>Profiling!$R$677</f>
        <v>0</v>
      </c>
      <c r="J3800">
        <v>0</v>
      </c>
      <c r="K3800" t="s">
        <v>332</v>
      </c>
    </row>
    <row r="3801" spans="1:11" x14ac:dyDescent="0.2">
      <c r="A3801" t="s">
        <v>243</v>
      </c>
      <c r="B3801" t="s">
        <v>1096</v>
      </c>
      <c r="D3801">
        <v>0</v>
      </c>
      <c r="E3801" s="80">
        <v>47938</v>
      </c>
      <c r="H3801">
        <f>Profiling!$S$677</f>
        <v>0</v>
      </c>
      <c r="J3801">
        <v>0</v>
      </c>
      <c r="K3801" t="s">
        <v>332</v>
      </c>
    </row>
    <row r="3802" spans="1:11" x14ac:dyDescent="0.2">
      <c r="A3802" t="s">
        <v>243</v>
      </c>
      <c r="B3802" t="s">
        <v>1096</v>
      </c>
      <c r="D3802">
        <v>0</v>
      </c>
      <c r="E3802" s="80">
        <v>48304</v>
      </c>
      <c r="H3802">
        <f>Profiling!$T$677</f>
        <v>0</v>
      </c>
      <c r="J3802">
        <v>0</v>
      </c>
      <c r="K3802" t="s">
        <v>332</v>
      </c>
    </row>
    <row r="3803" spans="1:11" x14ac:dyDescent="0.2">
      <c r="A3803" t="s">
        <v>243</v>
      </c>
      <c r="B3803" t="s">
        <v>1096</v>
      </c>
      <c r="D3803">
        <v>0</v>
      </c>
      <c r="E3803" s="80">
        <v>48669</v>
      </c>
      <c r="H3803">
        <f>Profiling!$U$677</f>
        <v>0</v>
      </c>
      <c r="J3803">
        <v>0</v>
      </c>
      <c r="K3803" t="s">
        <v>332</v>
      </c>
    </row>
    <row r="3804" spans="1:11" x14ac:dyDescent="0.2">
      <c r="A3804" t="s">
        <v>243</v>
      </c>
      <c r="B3804" t="s">
        <v>1096</v>
      </c>
      <c r="D3804">
        <v>0</v>
      </c>
      <c r="E3804" s="80">
        <v>49034</v>
      </c>
      <c r="H3804">
        <f>Profiling!$V$677</f>
        <v>0</v>
      </c>
      <c r="J3804">
        <v>0</v>
      </c>
      <c r="K3804" t="s">
        <v>332</v>
      </c>
    </row>
    <row r="3805" spans="1:11" x14ac:dyDescent="0.2">
      <c r="A3805" t="s">
        <v>243</v>
      </c>
      <c r="B3805" t="s">
        <v>1096</v>
      </c>
      <c r="D3805">
        <v>0</v>
      </c>
      <c r="E3805" s="80">
        <v>49399</v>
      </c>
      <c r="H3805">
        <f>Profiling!$W$677</f>
        <v>0</v>
      </c>
      <c r="J3805">
        <v>0</v>
      </c>
      <c r="K3805" t="s">
        <v>332</v>
      </c>
    </row>
    <row r="3806" spans="1:11" x14ac:dyDescent="0.2">
      <c r="A3806" t="s">
        <v>243</v>
      </c>
      <c r="B3806" t="s">
        <v>891</v>
      </c>
      <c r="D3806">
        <v>0</v>
      </c>
      <c r="E3806" s="80">
        <v>44651</v>
      </c>
      <c r="H3806">
        <f>Profiling!$J$678</f>
        <v>0</v>
      </c>
      <c r="J3806">
        <v>0</v>
      </c>
      <c r="K3806" t="s">
        <v>332</v>
      </c>
    </row>
    <row r="3807" spans="1:11" x14ac:dyDescent="0.2">
      <c r="A3807" t="s">
        <v>243</v>
      </c>
      <c r="B3807" t="s">
        <v>891</v>
      </c>
      <c r="D3807">
        <v>0</v>
      </c>
      <c r="E3807" s="80">
        <v>45016</v>
      </c>
      <c r="H3807">
        <f>Profiling!$K$678</f>
        <v>0</v>
      </c>
      <c r="J3807">
        <v>0</v>
      </c>
      <c r="K3807" t="s">
        <v>332</v>
      </c>
    </row>
    <row r="3808" spans="1:11" x14ac:dyDescent="0.2">
      <c r="A3808" t="s">
        <v>243</v>
      </c>
      <c r="B3808" t="s">
        <v>891</v>
      </c>
      <c r="D3808">
        <v>0</v>
      </c>
      <c r="E3808" s="80">
        <v>45382</v>
      </c>
      <c r="H3808">
        <f>Profiling!$L$678</f>
        <v>0</v>
      </c>
      <c r="J3808">
        <v>0</v>
      </c>
      <c r="K3808" t="s">
        <v>332</v>
      </c>
    </row>
    <row r="3809" spans="1:11" x14ac:dyDescent="0.2">
      <c r="A3809" t="s">
        <v>243</v>
      </c>
      <c r="B3809" t="s">
        <v>891</v>
      </c>
      <c r="D3809">
        <v>0</v>
      </c>
      <c r="E3809" s="80">
        <v>45747</v>
      </c>
      <c r="H3809">
        <f>Profiling!$M$678</f>
        <v>0</v>
      </c>
      <c r="J3809">
        <v>0</v>
      </c>
      <c r="K3809" t="s">
        <v>332</v>
      </c>
    </row>
    <row r="3810" spans="1:11" x14ac:dyDescent="0.2">
      <c r="A3810" t="s">
        <v>243</v>
      </c>
      <c r="B3810" t="s">
        <v>891</v>
      </c>
      <c r="D3810">
        <v>0</v>
      </c>
      <c r="E3810" s="80">
        <v>46112</v>
      </c>
      <c r="H3810">
        <f>Profiling!$N$678</f>
        <v>0</v>
      </c>
      <c r="J3810">
        <v>0</v>
      </c>
      <c r="K3810" t="s">
        <v>332</v>
      </c>
    </row>
    <row r="3811" spans="1:11" x14ac:dyDescent="0.2">
      <c r="A3811" t="s">
        <v>243</v>
      </c>
      <c r="B3811" t="s">
        <v>891</v>
      </c>
      <c r="D3811">
        <v>0</v>
      </c>
      <c r="E3811" s="80">
        <v>46477</v>
      </c>
      <c r="H3811">
        <f>Profiling!$O$678</f>
        <v>0</v>
      </c>
      <c r="J3811">
        <v>0</v>
      </c>
      <c r="K3811" t="s">
        <v>332</v>
      </c>
    </row>
    <row r="3812" spans="1:11" x14ac:dyDescent="0.2">
      <c r="A3812" t="s">
        <v>243</v>
      </c>
      <c r="B3812" t="s">
        <v>891</v>
      </c>
      <c r="D3812">
        <v>0</v>
      </c>
      <c r="E3812" s="80">
        <v>46843</v>
      </c>
      <c r="H3812">
        <f>Profiling!$P$678</f>
        <v>0</v>
      </c>
      <c r="J3812">
        <v>0</v>
      </c>
      <c r="K3812" t="s">
        <v>332</v>
      </c>
    </row>
    <row r="3813" spans="1:11" x14ac:dyDescent="0.2">
      <c r="A3813" t="s">
        <v>243</v>
      </c>
      <c r="B3813" t="s">
        <v>891</v>
      </c>
      <c r="D3813">
        <v>0</v>
      </c>
      <c r="E3813" s="80">
        <v>47208</v>
      </c>
      <c r="H3813">
        <f>Profiling!$Q$678</f>
        <v>0</v>
      </c>
      <c r="J3813">
        <v>0</v>
      </c>
      <c r="K3813" t="s">
        <v>332</v>
      </c>
    </row>
    <row r="3814" spans="1:11" x14ac:dyDescent="0.2">
      <c r="A3814" t="s">
        <v>243</v>
      </c>
      <c r="B3814" t="s">
        <v>891</v>
      </c>
      <c r="D3814">
        <v>0</v>
      </c>
      <c r="E3814" s="80">
        <v>47573</v>
      </c>
      <c r="H3814">
        <f>Profiling!$R$678</f>
        <v>0</v>
      </c>
      <c r="J3814">
        <v>0</v>
      </c>
      <c r="K3814" t="s">
        <v>332</v>
      </c>
    </row>
    <row r="3815" spans="1:11" x14ac:dyDescent="0.2">
      <c r="A3815" t="s">
        <v>243</v>
      </c>
      <c r="B3815" t="s">
        <v>891</v>
      </c>
      <c r="D3815">
        <v>0</v>
      </c>
      <c r="E3815" s="80">
        <v>47938</v>
      </c>
      <c r="H3815">
        <f>Profiling!$S$678</f>
        <v>0</v>
      </c>
      <c r="J3815">
        <v>0</v>
      </c>
      <c r="K3815" t="s">
        <v>332</v>
      </c>
    </row>
    <row r="3816" spans="1:11" x14ac:dyDescent="0.2">
      <c r="A3816" t="s">
        <v>243</v>
      </c>
      <c r="B3816" t="s">
        <v>891</v>
      </c>
      <c r="D3816">
        <v>0</v>
      </c>
      <c r="E3816" s="80">
        <v>48304</v>
      </c>
      <c r="H3816">
        <f>Profiling!$T$678</f>
        <v>0</v>
      </c>
      <c r="J3816">
        <v>0</v>
      </c>
      <c r="K3816" t="s">
        <v>332</v>
      </c>
    </row>
    <row r="3817" spans="1:11" x14ac:dyDescent="0.2">
      <c r="A3817" t="s">
        <v>243</v>
      </c>
      <c r="B3817" t="s">
        <v>891</v>
      </c>
      <c r="D3817">
        <v>0</v>
      </c>
      <c r="E3817" s="80">
        <v>48669</v>
      </c>
      <c r="H3817">
        <f>Profiling!$U$678</f>
        <v>0</v>
      </c>
      <c r="J3817">
        <v>0</v>
      </c>
      <c r="K3817" t="s">
        <v>332</v>
      </c>
    </row>
    <row r="3818" spans="1:11" x14ac:dyDescent="0.2">
      <c r="A3818" t="s">
        <v>243</v>
      </c>
      <c r="B3818" t="s">
        <v>891</v>
      </c>
      <c r="D3818">
        <v>0</v>
      </c>
      <c r="E3818" s="80">
        <v>49034</v>
      </c>
      <c r="H3818">
        <f>Profiling!$V$678</f>
        <v>0</v>
      </c>
      <c r="J3818">
        <v>0</v>
      </c>
      <c r="K3818" t="s">
        <v>332</v>
      </c>
    </row>
    <row r="3819" spans="1:11" x14ac:dyDescent="0.2">
      <c r="A3819" t="s">
        <v>243</v>
      </c>
      <c r="B3819" t="s">
        <v>891</v>
      </c>
      <c r="D3819">
        <v>0</v>
      </c>
      <c r="E3819" s="80">
        <v>49399</v>
      </c>
      <c r="H3819">
        <f>Profiling!$W$678</f>
        <v>0</v>
      </c>
      <c r="J3819">
        <v>0</v>
      </c>
      <c r="K3819" t="s">
        <v>332</v>
      </c>
    </row>
    <row r="3820" spans="1:11" x14ac:dyDescent="0.2">
      <c r="A3820" t="s">
        <v>243</v>
      </c>
      <c r="B3820" t="s">
        <v>541</v>
      </c>
      <c r="D3820">
        <v>0</v>
      </c>
      <c r="E3820" s="80">
        <v>44651</v>
      </c>
      <c r="H3820">
        <f>Profiling!$J$679</f>
        <v>0</v>
      </c>
      <c r="J3820">
        <v>0</v>
      </c>
      <c r="K3820" t="s">
        <v>332</v>
      </c>
    </row>
    <row r="3821" spans="1:11" x14ac:dyDescent="0.2">
      <c r="A3821" t="s">
        <v>243</v>
      </c>
      <c r="B3821" t="s">
        <v>541</v>
      </c>
      <c r="D3821">
        <v>0</v>
      </c>
      <c r="E3821" s="80">
        <v>45016</v>
      </c>
      <c r="H3821">
        <f>Profiling!$K$679</f>
        <v>0</v>
      </c>
      <c r="J3821">
        <v>0</v>
      </c>
      <c r="K3821" t="s">
        <v>332</v>
      </c>
    </row>
    <row r="3822" spans="1:11" x14ac:dyDescent="0.2">
      <c r="A3822" t="s">
        <v>243</v>
      </c>
      <c r="B3822" t="s">
        <v>541</v>
      </c>
      <c r="D3822">
        <v>0</v>
      </c>
      <c r="E3822" s="80">
        <v>45382</v>
      </c>
      <c r="H3822">
        <f>Profiling!$L$679</f>
        <v>0</v>
      </c>
      <c r="J3822">
        <v>0</v>
      </c>
      <c r="K3822" t="s">
        <v>332</v>
      </c>
    </row>
    <row r="3823" spans="1:11" x14ac:dyDescent="0.2">
      <c r="A3823" t="s">
        <v>243</v>
      </c>
      <c r="B3823" t="s">
        <v>541</v>
      </c>
      <c r="D3823">
        <v>0</v>
      </c>
      <c r="E3823" s="80">
        <v>45747</v>
      </c>
      <c r="H3823">
        <f>Profiling!$M$679</f>
        <v>0</v>
      </c>
      <c r="J3823">
        <v>0</v>
      </c>
      <c r="K3823" t="s">
        <v>332</v>
      </c>
    </row>
    <row r="3824" spans="1:11" x14ac:dyDescent="0.2">
      <c r="A3824" t="s">
        <v>243</v>
      </c>
      <c r="B3824" t="s">
        <v>541</v>
      </c>
      <c r="D3824">
        <v>0</v>
      </c>
      <c r="E3824" s="80">
        <v>46112</v>
      </c>
      <c r="H3824">
        <f>Profiling!$N$679</f>
        <v>0</v>
      </c>
      <c r="J3824">
        <v>0</v>
      </c>
      <c r="K3824" t="s">
        <v>332</v>
      </c>
    </row>
    <row r="3825" spans="1:11" x14ac:dyDescent="0.2">
      <c r="A3825" t="s">
        <v>243</v>
      </c>
      <c r="B3825" t="s">
        <v>541</v>
      </c>
      <c r="D3825">
        <v>0</v>
      </c>
      <c r="E3825" s="80">
        <v>46477</v>
      </c>
      <c r="H3825">
        <f>Profiling!$O$679</f>
        <v>0</v>
      </c>
      <c r="J3825">
        <v>0</v>
      </c>
      <c r="K3825" t="s">
        <v>332</v>
      </c>
    </row>
    <row r="3826" spans="1:11" x14ac:dyDescent="0.2">
      <c r="A3826" t="s">
        <v>243</v>
      </c>
      <c r="B3826" t="s">
        <v>541</v>
      </c>
      <c r="D3826">
        <v>0</v>
      </c>
      <c r="E3826" s="80">
        <v>46843</v>
      </c>
      <c r="H3826">
        <f>Profiling!$P$679</f>
        <v>0</v>
      </c>
      <c r="J3826">
        <v>0</v>
      </c>
      <c r="K3826" t="s">
        <v>332</v>
      </c>
    </row>
    <row r="3827" spans="1:11" x14ac:dyDescent="0.2">
      <c r="A3827" t="s">
        <v>243</v>
      </c>
      <c r="B3827" t="s">
        <v>541</v>
      </c>
      <c r="D3827">
        <v>0</v>
      </c>
      <c r="E3827" s="80">
        <v>47208</v>
      </c>
      <c r="H3827">
        <f>Profiling!$Q$679</f>
        <v>0</v>
      </c>
      <c r="J3827">
        <v>0</v>
      </c>
      <c r="K3827" t="s">
        <v>332</v>
      </c>
    </row>
    <row r="3828" spans="1:11" x14ac:dyDescent="0.2">
      <c r="A3828" t="s">
        <v>243</v>
      </c>
      <c r="B3828" t="s">
        <v>541</v>
      </c>
      <c r="D3828">
        <v>0</v>
      </c>
      <c r="E3828" s="80">
        <v>47573</v>
      </c>
      <c r="H3828">
        <f>Profiling!$R$679</f>
        <v>0</v>
      </c>
      <c r="J3828">
        <v>0</v>
      </c>
      <c r="K3828" t="s">
        <v>332</v>
      </c>
    </row>
    <row r="3829" spans="1:11" x14ac:dyDescent="0.2">
      <c r="A3829" t="s">
        <v>243</v>
      </c>
      <c r="B3829" t="s">
        <v>541</v>
      </c>
      <c r="D3829">
        <v>0</v>
      </c>
      <c r="E3829" s="80">
        <v>47938</v>
      </c>
      <c r="H3829">
        <f>Profiling!$S$679</f>
        <v>0</v>
      </c>
      <c r="J3829">
        <v>0</v>
      </c>
      <c r="K3829" t="s">
        <v>332</v>
      </c>
    </row>
    <row r="3830" spans="1:11" x14ac:dyDescent="0.2">
      <c r="A3830" t="s">
        <v>243</v>
      </c>
      <c r="B3830" t="s">
        <v>541</v>
      </c>
      <c r="D3830">
        <v>0</v>
      </c>
      <c r="E3830" s="80">
        <v>48304</v>
      </c>
      <c r="H3830">
        <f>Profiling!$T$679</f>
        <v>0</v>
      </c>
      <c r="J3830">
        <v>0</v>
      </c>
      <c r="K3830" t="s">
        <v>332</v>
      </c>
    </row>
    <row r="3831" spans="1:11" x14ac:dyDescent="0.2">
      <c r="A3831" t="s">
        <v>243</v>
      </c>
      <c r="B3831" t="s">
        <v>541</v>
      </c>
      <c r="D3831">
        <v>0</v>
      </c>
      <c r="E3831" s="80">
        <v>48669</v>
      </c>
      <c r="H3831">
        <f>Profiling!$U$679</f>
        <v>0</v>
      </c>
      <c r="J3831">
        <v>0</v>
      </c>
      <c r="K3831" t="s">
        <v>332</v>
      </c>
    </row>
    <row r="3832" spans="1:11" x14ac:dyDescent="0.2">
      <c r="A3832" t="s">
        <v>243</v>
      </c>
      <c r="B3832" t="s">
        <v>541</v>
      </c>
      <c r="D3832">
        <v>0</v>
      </c>
      <c r="E3832" s="80">
        <v>49034</v>
      </c>
      <c r="H3832">
        <f>Profiling!$V$679</f>
        <v>0</v>
      </c>
      <c r="J3832">
        <v>0</v>
      </c>
      <c r="K3832" t="s">
        <v>332</v>
      </c>
    </row>
    <row r="3833" spans="1:11" x14ac:dyDescent="0.2">
      <c r="A3833" t="s">
        <v>243</v>
      </c>
      <c r="B3833" t="s">
        <v>541</v>
      </c>
      <c r="D3833">
        <v>0</v>
      </c>
      <c r="E3833" s="80">
        <v>49399</v>
      </c>
      <c r="H3833">
        <f>Profiling!$W$679</f>
        <v>0</v>
      </c>
      <c r="J3833">
        <v>0</v>
      </c>
      <c r="K3833" t="s">
        <v>332</v>
      </c>
    </row>
    <row r="3834" spans="1:11" x14ac:dyDescent="0.2">
      <c r="A3834" t="s">
        <v>243</v>
      </c>
      <c r="B3834" t="s">
        <v>1089</v>
      </c>
      <c r="D3834">
        <v>0</v>
      </c>
      <c r="E3834" s="80">
        <v>44651</v>
      </c>
      <c r="H3834">
        <f>Profiling!$J$680</f>
        <v>0</v>
      </c>
      <c r="J3834">
        <v>0</v>
      </c>
      <c r="K3834" t="s">
        <v>332</v>
      </c>
    </row>
    <row r="3835" spans="1:11" x14ac:dyDescent="0.2">
      <c r="A3835" t="s">
        <v>243</v>
      </c>
      <c r="B3835" t="s">
        <v>1089</v>
      </c>
      <c r="D3835">
        <v>0</v>
      </c>
      <c r="E3835" s="80">
        <v>45016</v>
      </c>
      <c r="H3835">
        <f>Profiling!$K$680</f>
        <v>0</v>
      </c>
      <c r="J3835">
        <v>0</v>
      </c>
      <c r="K3835" t="s">
        <v>332</v>
      </c>
    </row>
    <row r="3836" spans="1:11" x14ac:dyDescent="0.2">
      <c r="A3836" t="s">
        <v>243</v>
      </c>
      <c r="B3836" t="s">
        <v>1089</v>
      </c>
      <c r="D3836">
        <v>0</v>
      </c>
      <c r="E3836" s="80">
        <v>45382</v>
      </c>
      <c r="H3836">
        <f>Profiling!$L$680</f>
        <v>0</v>
      </c>
      <c r="J3836">
        <v>0</v>
      </c>
      <c r="K3836" t="s">
        <v>332</v>
      </c>
    </row>
    <row r="3837" spans="1:11" x14ac:dyDescent="0.2">
      <c r="A3837" t="s">
        <v>243</v>
      </c>
      <c r="B3837" t="s">
        <v>1089</v>
      </c>
      <c r="D3837">
        <v>0</v>
      </c>
      <c r="E3837" s="80">
        <v>45747</v>
      </c>
      <c r="H3837">
        <f>Profiling!$M$680</f>
        <v>0</v>
      </c>
      <c r="J3837">
        <v>0</v>
      </c>
      <c r="K3837" t="s">
        <v>332</v>
      </c>
    </row>
    <row r="3838" spans="1:11" x14ac:dyDescent="0.2">
      <c r="A3838" t="s">
        <v>243</v>
      </c>
      <c r="B3838" t="s">
        <v>1089</v>
      </c>
      <c r="D3838">
        <v>0</v>
      </c>
      <c r="E3838" s="80">
        <v>46112</v>
      </c>
      <c r="H3838">
        <f>Profiling!$N$680</f>
        <v>0</v>
      </c>
      <c r="J3838">
        <v>0</v>
      </c>
      <c r="K3838" t="s">
        <v>332</v>
      </c>
    </row>
    <row r="3839" spans="1:11" x14ac:dyDescent="0.2">
      <c r="A3839" t="s">
        <v>243</v>
      </c>
      <c r="B3839" t="s">
        <v>1089</v>
      </c>
      <c r="D3839">
        <v>0</v>
      </c>
      <c r="E3839" s="80">
        <v>46477</v>
      </c>
      <c r="H3839">
        <f>Profiling!$O$680</f>
        <v>0</v>
      </c>
      <c r="J3839">
        <v>0</v>
      </c>
      <c r="K3839" t="s">
        <v>332</v>
      </c>
    </row>
    <row r="3840" spans="1:11" x14ac:dyDescent="0.2">
      <c r="A3840" t="s">
        <v>243</v>
      </c>
      <c r="B3840" t="s">
        <v>1089</v>
      </c>
      <c r="D3840">
        <v>0</v>
      </c>
      <c r="E3840" s="80">
        <v>46843</v>
      </c>
      <c r="H3840">
        <f>Profiling!$P$680</f>
        <v>0</v>
      </c>
      <c r="J3840">
        <v>0</v>
      </c>
      <c r="K3840" t="s">
        <v>332</v>
      </c>
    </row>
    <row r="3841" spans="1:11" x14ac:dyDescent="0.2">
      <c r="A3841" t="s">
        <v>243</v>
      </c>
      <c r="B3841" t="s">
        <v>1089</v>
      </c>
      <c r="D3841">
        <v>0</v>
      </c>
      <c r="E3841" s="80">
        <v>47208</v>
      </c>
      <c r="H3841">
        <f>Profiling!$Q$680</f>
        <v>0</v>
      </c>
      <c r="J3841">
        <v>0</v>
      </c>
      <c r="K3841" t="s">
        <v>332</v>
      </c>
    </row>
    <row r="3842" spans="1:11" x14ac:dyDescent="0.2">
      <c r="A3842" t="s">
        <v>243</v>
      </c>
      <c r="B3842" t="s">
        <v>1089</v>
      </c>
      <c r="D3842">
        <v>0</v>
      </c>
      <c r="E3842" s="80">
        <v>47573</v>
      </c>
      <c r="H3842">
        <f>Profiling!$R$680</f>
        <v>0</v>
      </c>
      <c r="J3842">
        <v>0</v>
      </c>
      <c r="K3842" t="s">
        <v>332</v>
      </c>
    </row>
    <row r="3843" spans="1:11" x14ac:dyDescent="0.2">
      <c r="A3843" t="s">
        <v>243</v>
      </c>
      <c r="B3843" t="s">
        <v>1089</v>
      </c>
      <c r="D3843">
        <v>0</v>
      </c>
      <c r="E3843" s="80">
        <v>47938</v>
      </c>
      <c r="H3843">
        <f>Profiling!$S$680</f>
        <v>0</v>
      </c>
      <c r="J3843">
        <v>0</v>
      </c>
      <c r="K3843" t="s">
        <v>332</v>
      </c>
    </row>
    <row r="3844" spans="1:11" x14ac:dyDescent="0.2">
      <c r="A3844" t="s">
        <v>243</v>
      </c>
      <c r="B3844" t="s">
        <v>1089</v>
      </c>
      <c r="D3844">
        <v>0</v>
      </c>
      <c r="E3844" s="80">
        <v>48304</v>
      </c>
      <c r="H3844">
        <f>Profiling!$T$680</f>
        <v>0</v>
      </c>
      <c r="J3844">
        <v>0</v>
      </c>
      <c r="K3844" t="s">
        <v>332</v>
      </c>
    </row>
    <row r="3845" spans="1:11" x14ac:dyDescent="0.2">
      <c r="A3845" t="s">
        <v>243</v>
      </c>
      <c r="B3845" t="s">
        <v>1089</v>
      </c>
      <c r="D3845">
        <v>0</v>
      </c>
      <c r="E3845" s="80">
        <v>48669</v>
      </c>
      <c r="H3845">
        <f>Profiling!$U$680</f>
        <v>0</v>
      </c>
      <c r="J3845">
        <v>0</v>
      </c>
      <c r="K3845" t="s">
        <v>332</v>
      </c>
    </row>
    <row r="3846" spans="1:11" x14ac:dyDescent="0.2">
      <c r="A3846" t="s">
        <v>243</v>
      </c>
      <c r="B3846" t="s">
        <v>1089</v>
      </c>
      <c r="D3846">
        <v>0</v>
      </c>
      <c r="E3846" s="80">
        <v>49034</v>
      </c>
      <c r="H3846">
        <f>Profiling!$V$680</f>
        <v>0</v>
      </c>
      <c r="J3846">
        <v>0</v>
      </c>
      <c r="K3846" t="s">
        <v>332</v>
      </c>
    </row>
    <row r="3847" spans="1:11" x14ac:dyDescent="0.2">
      <c r="A3847" t="s">
        <v>243</v>
      </c>
      <c r="B3847" t="s">
        <v>1089</v>
      </c>
      <c r="D3847">
        <v>0</v>
      </c>
      <c r="E3847" s="80">
        <v>49399</v>
      </c>
      <c r="H3847">
        <f>Profiling!$W$680</f>
        <v>0</v>
      </c>
      <c r="J3847">
        <v>0</v>
      </c>
      <c r="K3847" t="s">
        <v>332</v>
      </c>
    </row>
    <row r="3848" spans="1:11" x14ac:dyDescent="0.2">
      <c r="A3848" t="s">
        <v>243</v>
      </c>
      <c r="B3848" t="s">
        <v>1152</v>
      </c>
      <c r="D3848">
        <v>0</v>
      </c>
      <c r="E3848" s="80">
        <v>44651</v>
      </c>
      <c r="H3848">
        <f>Profiling!$J$681</f>
        <v>0</v>
      </c>
      <c r="J3848">
        <v>0</v>
      </c>
      <c r="K3848" t="s">
        <v>332</v>
      </c>
    </row>
    <row r="3849" spans="1:11" x14ac:dyDescent="0.2">
      <c r="A3849" t="s">
        <v>243</v>
      </c>
      <c r="B3849" t="s">
        <v>1152</v>
      </c>
      <c r="D3849">
        <v>0</v>
      </c>
      <c r="E3849" s="80">
        <v>45016</v>
      </c>
      <c r="H3849">
        <f>Profiling!$K$681</f>
        <v>0</v>
      </c>
      <c r="J3849">
        <v>0</v>
      </c>
      <c r="K3849" t="s">
        <v>332</v>
      </c>
    </row>
    <row r="3850" spans="1:11" x14ac:dyDescent="0.2">
      <c r="A3850" t="s">
        <v>243</v>
      </c>
      <c r="B3850" t="s">
        <v>1152</v>
      </c>
      <c r="D3850">
        <v>0</v>
      </c>
      <c r="E3850" s="80">
        <v>45382</v>
      </c>
      <c r="H3850">
        <f>Profiling!$L$681</f>
        <v>0</v>
      </c>
      <c r="J3850">
        <v>0</v>
      </c>
      <c r="K3850" t="s">
        <v>332</v>
      </c>
    </row>
    <row r="3851" spans="1:11" x14ac:dyDescent="0.2">
      <c r="A3851" t="s">
        <v>243</v>
      </c>
      <c r="B3851" t="s">
        <v>1152</v>
      </c>
      <c r="D3851">
        <v>0</v>
      </c>
      <c r="E3851" s="80">
        <v>45747</v>
      </c>
      <c r="H3851">
        <f>Profiling!$M$681</f>
        <v>0</v>
      </c>
      <c r="J3851">
        <v>0</v>
      </c>
      <c r="K3851" t="s">
        <v>332</v>
      </c>
    </row>
    <row r="3852" spans="1:11" x14ac:dyDescent="0.2">
      <c r="A3852" t="s">
        <v>243</v>
      </c>
      <c r="B3852" t="s">
        <v>1152</v>
      </c>
      <c r="D3852">
        <v>0</v>
      </c>
      <c r="E3852" s="80">
        <v>46112</v>
      </c>
      <c r="H3852">
        <f>Profiling!$N$681</f>
        <v>0</v>
      </c>
      <c r="J3852">
        <v>0</v>
      </c>
      <c r="K3852" t="s">
        <v>332</v>
      </c>
    </row>
    <row r="3853" spans="1:11" x14ac:dyDescent="0.2">
      <c r="A3853" t="s">
        <v>243</v>
      </c>
      <c r="B3853" t="s">
        <v>1152</v>
      </c>
      <c r="D3853">
        <v>0</v>
      </c>
      <c r="E3853" s="80">
        <v>46477</v>
      </c>
      <c r="H3853">
        <f>Profiling!$O$681</f>
        <v>0</v>
      </c>
      <c r="J3853">
        <v>0</v>
      </c>
      <c r="K3853" t="s">
        <v>332</v>
      </c>
    </row>
    <row r="3854" spans="1:11" x14ac:dyDescent="0.2">
      <c r="A3854" t="s">
        <v>243</v>
      </c>
      <c r="B3854" t="s">
        <v>1152</v>
      </c>
      <c r="D3854">
        <v>0</v>
      </c>
      <c r="E3854" s="80">
        <v>46843</v>
      </c>
      <c r="H3854">
        <f>Profiling!$P$681</f>
        <v>0</v>
      </c>
      <c r="J3854">
        <v>0</v>
      </c>
      <c r="K3854" t="s">
        <v>332</v>
      </c>
    </row>
    <row r="3855" spans="1:11" x14ac:dyDescent="0.2">
      <c r="A3855" t="s">
        <v>243</v>
      </c>
      <c r="B3855" t="s">
        <v>1152</v>
      </c>
      <c r="D3855">
        <v>0</v>
      </c>
      <c r="E3855" s="80">
        <v>47208</v>
      </c>
      <c r="H3855">
        <f>Profiling!$Q$681</f>
        <v>0</v>
      </c>
      <c r="J3855">
        <v>0</v>
      </c>
      <c r="K3855" t="s">
        <v>332</v>
      </c>
    </row>
    <row r="3856" spans="1:11" x14ac:dyDescent="0.2">
      <c r="A3856" t="s">
        <v>243</v>
      </c>
      <c r="B3856" t="s">
        <v>1152</v>
      </c>
      <c r="D3856">
        <v>0</v>
      </c>
      <c r="E3856" s="80">
        <v>47573</v>
      </c>
      <c r="H3856">
        <f>Profiling!$R$681</f>
        <v>0</v>
      </c>
      <c r="J3856">
        <v>0</v>
      </c>
      <c r="K3856" t="s">
        <v>332</v>
      </c>
    </row>
    <row r="3857" spans="1:11" x14ac:dyDescent="0.2">
      <c r="A3857" t="s">
        <v>243</v>
      </c>
      <c r="B3857" t="s">
        <v>1152</v>
      </c>
      <c r="D3857">
        <v>0</v>
      </c>
      <c r="E3857" s="80">
        <v>47938</v>
      </c>
      <c r="H3857">
        <f>Profiling!$S$681</f>
        <v>0</v>
      </c>
      <c r="J3857">
        <v>0</v>
      </c>
      <c r="K3857" t="s">
        <v>332</v>
      </c>
    </row>
    <row r="3858" spans="1:11" x14ac:dyDescent="0.2">
      <c r="A3858" t="s">
        <v>243</v>
      </c>
      <c r="B3858" t="s">
        <v>1152</v>
      </c>
      <c r="D3858">
        <v>0</v>
      </c>
      <c r="E3858" s="80">
        <v>48304</v>
      </c>
      <c r="H3858">
        <f>Profiling!$T$681</f>
        <v>0</v>
      </c>
      <c r="J3858">
        <v>0</v>
      </c>
      <c r="K3858" t="s">
        <v>332</v>
      </c>
    </row>
    <row r="3859" spans="1:11" x14ac:dyDescent="0.2">
      <c r="A3859" t="s">
        <v>243</v>
      </c>
      <c r="B3859" t="s">
        <v>1152</v>
      </c>
      <c r="D3859">
        <v>0</v>
      </c>
      <c r="E3859" s="80">
        <v>48669</v>
      </c>
      <c r="H3859">
        <f>Profiling!$U$681</f>
        <v>0</v>
      </c>
      <c r="J3859">
        <v>0</v>
      </c>
      <c r="K3859" t="s">
        <v>332</v>
      </c>
    </row>
    <row r="3860" spans="1:11" x14ac:dyDescent="0.2">
      <c r="A3860" t="s">
        <v>243</v>
      </c>
      <c r="B3860" t="s">
        <v>1152</v>
      </c>
      <c r="D3860">
        <v>0</v>
      </c>
      <c r="E3860" s="80">
        <v>49034</v>
      </c>
      <c r="H3860">
        <f>Profiling!$V$681</f>
        <v>0</v>
      </c>
      <c r="J3860">
        <v>0</v>
      </c>
      <c r="K3860" t="s">
        <v>332</v>
      </c>
    </row>
    <row r="3861" spans="1:11" x14ac:dyDescent="0.2">
      <c r="A3861" t="s">
        <v>243</v>
      </c>
      <c r="B3861" t="s">
        <v>1152</v>
      </c>
      <c r="D3861">
        <v>0</v>
      </c>
      <c r="E3861" s="80">
        <v>49399</v>
      </c>
      <c r="H3861">
        <f>Profiling!$W$681</f>
        <v>0</v>
      </c>
      <c r="J3861">
        <v>0</v>
      </c>
      <c r="K3861" t="s">
        <v>332</v>
      </c>
    </row>
    <row r="3862" spans="1:11" x14ac:dyDescent="0.2">
      <c r="A3862" t="s">
        <v>243</v>
      </c>
      <c r="B3862" t="s">
        <v>2124</v>
      </c>
      <c r="D3862">
        <v>0</v>
      </c>
      <c r="E3862" s="80">
        <v>44651</v>
      </c>
      <c r="H3862">
        <f>Profiling!$J$682</f>
        <v>0</v>
      </c>
      <c r="J3862">
        <v>0</v>
      </c>
      <c r="K3862" t="s">
        <v>332</v>
      </c>
    </row>
    <row r="3863" spans="1:11" x14ac:dyDescent="0.2">
      <c r="A3863" t="s">
        <v>243</v>
      </c>
      <c r="B3863" t="s">
        <v>2124</v>
      </c>
      <c r="D3863">
        <v>0</v>
      </c>
      <c r="E3863" s="80">
        <v>45016</v>
      </c>
      <c r="H3863">
        <f>Profiling!$K$682</f>
        <v>0</v>
      </c>
      <c r="J3863">
        <v>0</v>
      </c>
      <c r="K3863" t="s">
        <v>332</v>
      </c>
    </row>
    <row r="3864" spans="1:11" x14ac:dyDescent="0.2">
      <c r="A3864" t="s">
        <v>243</v>
      </c>
      <c r="B3864" t="s">
        <v>2124</v>
      </c>
      <c r="D3864">
        <v>0</v>
      </c>
      <c r="E3864" s="80">
        <v>45382</v>
      </c>
      <c r="H3864">
        <f>Profiling!$L$682</f>
        <v>0</v>
      </c>
      <c r="J3864">
        <v>0</v>
      </c>
      <c r="K3864" t="s">
        <v>332</v>
      </c>
    </row>
    <row r="3865" spans="1:11" x14ac:dyDescent="0.2">
      <c r="A3865" t="s">
        <v>243</v>
      </c>
      <c r="B3865" t="s">
        <v>2124</v>
      </c>
      <c r="D3865">
        <v>0</v>
      </c>
      <c r="E3865" s="80">
        <v>45747</v>
      </c>
      <c r="H3865">
        <f>Profiling!$M$682</f>
        <v>0</v>
      </c>
      <c r="J3865">
        <v>0</v>
      </c>
      <c r="K3865" t="s">
        <v>332</v>
      </c>
    </row>
    <row r="3866" spans="1:11" x14ac:dyDescent="0.2">
      <c r="A3866" t="s">
        <v>243</v>
      </c>
      <c r="B3866" t="s">
        <v>2124</v>
      </c>
      <c r="D3866">
        <v>0</v>
      </c>
      <c r="E3866" s="80">
        <v>46112</v>
      </c>
      <c r="H3866">
        <f>Profiling!$N$682</f>
        <v>0</v>
      </c>
      <c r="J3866">
        <v>0</v>
      </c>
      <c r="K3866" t="s">
        <v>332</v>
      </c>
    </row>
    <row r="3867" spans="1:11" x14ac:dyDescent="0.2">
      <c r="A3867" t="s">
        <v>243</v>
      </c>
      <c r="B3867" t="s">
        <v>2124</v>
      </c>
      <c r="D3867">
        <v>0</v>
      </c>
      <c r="E3867" s="80">
        <v>46477</v>
      </c>
      <c r="H3867">
        <f>Profiling!$O$682</f>
        <v>0</v>
      </c>
      <c r="J3867">
        <v>0</v>
      </c>
      <c r="K3867" t="s">
        <v>332</v>
      </c>
    </row>
    <row r="3868" spans="1:11" x14ac:dyDescent="0.2">
      <c r="A3868" t="s">
        <v>243</v>
      </c>
      <c r="B3868" t="s">
        <v>2124</v>
      </c>
      <c r="D3868">
        <v>0</v>
      </c>
      <c r="E3868" s="80">
        <v>46843</v>
      </c>
      <c r="H3868">
        <f>Profiling!$P$682</f>
        <v>0</v>
      </c>
      <c r="J3868">
        <v>0</v>
      </c>
      <c r="K3868" t="s">
        <v>332</v>
      </c>
    </row>
    <row r="3869" spans="1:11" x14ac:dyDescent="0.2">
      <c r="A3869" t="s">
        <v>243</v>
      </c>
      <c r="B3869" t="s">
        <v>2124</v>
      </c>
      <c r="D3869">
        <v>0</v>
      </c>
      <c r="E3869" s="80">
        <v>47208</v>
      </c>
      <c r="H3869">
        <f>Profiling!$Q$682</f>
        <v>0</v>
      </c>
      <c r="J3869">
        <v>0</v>
      </c>
      <c r="K3869" t="s">
        <v>332</v>
      </c>
    </row>
    <row r="3870" spans="1:11" x14ac:dyDescent="0.2">
      <c r="A3870" t="s">
        <v>243</v>
      </c>
      <c r="B3870" t="s">
        <v>2124</v>
      </c>
      <c r="D3870">
        <v>0</v>
      </c>
      <c r="E3870" s="80">
        <v>47573</v>
      </c>
      <c r="H3870">
        <f>Profiling!$R$682</f>
        <v>0</v>
      </c>
      <c r="J3870">
        <v>0</v>
      </c>
      <c r="K3870" t="s">
        <v>332</v>
      </c>
    </row>
    <row r="3871" spans="1:11" x14ac:dyDescent="0.2">
      <c r="A3871" t="s">
        <v>243</v>
      </c>
      <c r="B3871" t="s">
        <v>2124</v>
      </c>
      <c r="D3871">
        <v>0</v>
      </c>
      <c r="E3871" s="80">
        <v>47938</v>
      </c>
      <c r="H3871">
        <f>Profiling!$S$682</f>
        <v>0</v>
      </c>
      <c r="J3871">
        <v>0</v>
      </c>
      <c r="K3871" t="s">
        <v>332</v>
      </c>
    </row>
    <row r="3872" spans="1:11" x14ac:dyDescent="0.2">
      <c r="A3872" t="s">
        <v>243</v>
      </c>
      <c r="B3872" t="s">
        <v>2124</v>
      </c>
      <c r="D3872">
        <v>0</v>
      </c>
      <c r="E3872" s="80">
        <v>48304</v>
      </c>
      <c r="H3872">
        <f>Profiling!$T$682</f>
        <v>0</v>
      </c>
      <c r="J3872">
        <v>0</v>
      </c>
      <c r="K3872" t="s">
        <v>332</v>
      </c>
    </row>
    <row r="3873" spans="1:11" x14ac:dyDescent="0.2">
      <c r="A3873" t="s">
        <v>243</v>
      </c>
      <c r="B3873" t="s">
        <v>2124</v>
      </c>
      <c r="D3873">
        <v>0</v>
      </c>
      <c r="E3873" s="80">
        <v>48669</v>
      </c>
      <c r="H3873">
        <f>Profiling!$U$682</f>
        <v>0</v>
      </c>
      <c r="J3873">
        <v>0</v>
      </c>
      <c r="K3873" t="s">
        <v>332</v>
      </c>
    </row>
    <row r="3874" spans="1:11" x14ac:dyDescent="0.2">
      <c r="A3874" t="s">
        <v>243</v>
      </c>
      <c r="B3874" t="s">
        <v>2124</v>
      </c>
      <c r="D3874">
        <v>0</v>
      </c>
      <c r="E3874" s="80">
        <v>49034</v>
      </c>
      <c r="H3874">
        <f>Profiling!$V$682</f>
        <v>0</v>
      </c>
      <c r="J3874">
        <v>0</v>
      </c>
      <c r="K3874" t="s">
        <v>332</v>
      </c>
    </row>
    <row r="3875" spans="1:11" x14ac:dyDescent="0.2">
      <c r="A3875" t="s">
        <v>243</v>
      </c>
      <c r="B3875" t="s">
        <v>2124</v>
      </c>
      <c r="D3875">
        <v>0</v>
      </c>
      <c r="E3875" s="80">
        <v>49399</v>
      </c>
      <c r="H3875">
        <f>Profiling!$W$682</f>
        <v>0</v>
      </c>
      <c r="J3875">
        <v>0</v>
      </c>
      <c r="K3875" t="s">
        <v>332</v>
      </c>
    </row>
    <row r="3876" spans="1:11" x14ac:dyDescent="0.2">
      <c r="A3876" t="s">
        <v>243</v>
      </c>
      <c r="B3876" t="s">
        <v>364</v>
      </c>
      <c r="D3876">
        <v>0</v>
      </c>
      <c r="E3876" s="80">
        <v>44651</v>
      </c>
      <c r="H3876">
        <f>Profiling!$J$683</f>
        <v>0</v>
      </c>
      <c r="J3876">
        <v>0</v>
      </c>
      <c r="K3876" t="s">
        <v>332</v>
      </c>
    </row>
    <row r="3877" spans="1:11" x14ac:dyDescent="0.2">
      <c r="A3877" t="s">
        <v>243</v>
      </c>
      <c r="B3877" t="s">
        <v>364</v>
      </c>
      <c r="D3877">
        <v>0</v>
      </c>
      <c r="E3877" s="80">
        <v>45016</v>
      </c>
      <c r="H3877">
        <f>Profiling!$K$683</f>
        <v>0</v>
      </c>
      <c r="J3877">
        <v>0</v>
      </c>
      <c r="K3877" t="s">
        <v>332</v>
      </c>
    </row>
    <row r="3878" spans="1:11" x14ac:dyDescent="0.2">
      <c r="A3878" t="s">
        <v>243</v>
      </c>
      <c r="B3878" t="s">
        <v>364</v>
      </c>
      <c r="D3878">
        <v>0</v>
      </c>
      <c r="E3878" s="80">
        <v>45382</v>
      </c>
      <c r="H3878">
        <f>Profiling!$L$683</f>
        <v>0</v>
      </c>
      <c r="J3878">
        <v>0</v>
      </c>
      <c r="K3878" t="s">
        <v>332</v>
      </c>
    </row>
    <row r="3879" spans="1:11" x14ac:dyDescent="0.2">
      <c r="A3879" t="s">
        <v>243</v>
      </c>
      <c r="B3879" t="s">
        <v>364</v>
      </c>
      <c r="D3879">
        <v>0</v>
      </c>
      <c r="E3879" s="80">
        <v>45747</v>
      </c>
      <c r="H3879">
        <f>Profiling!$M$683</f>
        <v>0</v>
      </c>
      <c r="J3879">
        <v>0</v>
      </c>
      <c r="K3879" t="s">
        <v>332</v>
      </c>
    </row>
    <row r="3880" spans="1:11" x14ac:dyDescent="0.2">
      <c r="A3880" t="s">
        <v>243</v>
      </c>
      <c r="B3880" t="s">
        <v>364</v>
      </c>
      <c r="D3880">
        <v>0</v>
      </c>
      <c r="E3880" s="80">
        <v>46112</v>
      </c>
      <c r="H3880">
        <f>Profiling!$N$683</f>
        <v>0</v>
      </c>
      <c r="J3880">
        <v>0</v>
      </c>
      <c r="K3880" t="s">
        <v>332</v>
      </c>
    </row>
    <row r="3881" spans="1:11" x14ac:dyDescent="0.2">
      <c r="A3881" t="s">
        <v>243</v>
      </c>
      <c r="B3881" t="s">
        <v>364</v>
      </c>
      <c r="D3881">
        <v>0</v>
      </c>
      <c r="E3881" s="80">
        <v>46477</v>
      </c>
      <c r="H3881">
        <f>Profiling!$O$683</f>
        <v>0</v>
      </c>
      <c r="J3881">
        <v>0</v>
      </c>
      <c r="K3881" t="s">
        <v>332</v>
      </c>
    </row>
    <row r="3882" spans="1:11" x14ac:dyDescent="0.2">
      <c r="A3882" t="s">
        <v>243</v>
      </c>
      <c r="B3882" t="s">
        <v>364</v>
      </c>
      <c r="D3882">
        <v>0</v>
      </c>
      <c r="E3882" s="80">
        <v>46843</v>
      </c>
      <c r="H3882">
        <f>Profiling!$P$683</f>
        <v>0</v>
      </c>
      <c r="J3882">
        <v>0</v>
      </c>
      <c r="K3882" t="s">
        <v>332</v>
      </c>
    </row>
    <row r="3883" spans="1:11" x14ac:dyDescent="0.2">
      <c r="A3883" t="s">
        <v>243</v>
      </c>
      <c r="B3883" t="s">
        <v>364</v>
      </c>
      <c r="D3883">
        <v>0</v>
      </c>
      <c r="E3883" s="80">
        <v>47208</v>
      </c>
      <c r="H3883">
        <f>Profiling!$Q$683</f>
        <v>0</v>
      </c>
      <c r="J3883">
        <v>0</v>
      </c>
      <c r="K3883" t="s">
        <v>332</v>
      </c>
    </row>
    <row r="3884" spans="1:11" x14ac:dyDescent="0.2">
      <c r="A3884" t="s">
        <v>243</v>
      </c>
      <c r="B3884" t="s">
        <v>364</v>
      </c>
      <c r="D3884">
        <v>0</v>
      </c>
      <c r="E3884" s="80">
        <v>47573</v>
      </c>
      <c r="H3884">
        <f>Profiling!$R$683</f>
        <v>0</v>
      </c>
      <c r="J3884">
        <v>0</v>
      </c>
      <c r="K3884" t="s">
        <v>332</v>
      </c>
    </row>
    <row r="3885" spans="1:11" x14ac:dyDescent="0.2">
      <c r="A3885" t="s">
        <v>243</v>
      </c>
      <c r="B3885" t="s">
        <v>364</v>
      </c>
      <c r="D3885">
        <v>0</v>
      </c>
      <c r="E3885" s="80">
        <v>47938</v>
      </c>
      <c r="H3885">
        <f>Profiling!$S$683</f>
        <v>0</v>
      </c>
      <c r="J3885">
        <v>0</v>
      </c>
      <c r="K3885" t="s">
        <v>332</v>
      </c>
    </row>
    <row r="3886" spans="1:11" x14ac:dyDescent="0.2">
      <c r="A3886" t="s">
        <v>243</v>
      </c>
      <c r="B3886" t="s">
        <v>364</v>
      </c>
      <c r="D3886">
        <v>0</v>
      </c>
      <c r="E3886" s="80">
        <v>48304</v>
      </c>
      <c r="H3886">
        <f>Profiling!$T$683</f>
        <v>0</v>
      </c>
      <c r="J3886">
        <v>0</v>
      </c>
      <c r="K3886" t="s">
        <v>332</v>
      </c>
    </row>
    <row r="3887" spans="1:11" x14ac:dyDescent="0.2">
      <c r="A3887" t="s">
        <v>243</v>
      </c>
      <c r="B3887" t="s">
        <v>364</v>
      </c>
      <c r="D3887">
        <v>0</v>
      </c>
      <c r="E3887" s="80">
        <v>48669</v>
      </c>
      <c r="H3887">
        <f>Profiling!$U$683</f>
        <v>0</v>
      </c>
      <c r="J3887">
        <v>0</v>
      </c>
      <c r="K3887" t="s">
        <v>332</v>
      </c>
    </row>
    <row r="3888" spans="1:11" x14ac:dyDescent="0.2">
      <c r="A3888" t="s">
        <v>243</v>
      </c>
      <c r="B3888" t="s">
        <v>364</v>
      </c>
      <c r="D3888">
        <v>0</v>
      </c>
      <c r="E3888" s="80">
        <v>49034</v>
      </c>
      <c r="H3888">
        <f>Profiling!$V$683</f>
        <v>0</v>
      </c>
      <c r="J3888">
        <v>0</v>
      </c>
      <c r="K3888" t="s">
        <v>332</v>
      </c>
    </row>
    <row r="3889" spans="1:11" x14ac:dyDescent="0.2">
      <c r="A3889" t="s">
        <v>243</v>
      </c>
      <c r="B3889" t="s">
        <v>364</v>
      </c>
      <c r="D3889">
        <v>0</v>
      </c>
      <c r="E3889" s="80">
        <v>49399</v>
      </c>
      <c r="H3889">
        <f>Profiling!$W$683</f>
        <v>0</v>
      </c>
      <c r="J3889">
        <v>0</v>
      </c>
      <c r="K3889" t="s">
        <v>332</v>
      </c>
    </row>
    <row r="3890" spans="1:11" x14ac:dyDescent="0.2">
      <c r="A3890" t="s">
        <v>243</v>
      </c>
      <c r="B3890" t="s">
        <v>365</v>
      </c>
      <c r="D3890">
        <v>0</v>
      </c>
      <c r="E3890" s="80">
        <v>44651</v>
      </c>
      <c r="H3890">
        <f>Profiling!$J$684</f>
        <v>0</v>
      </c>
      <c r="J3890">
        <v>0</v>
      </c>
      <c r="K3890" t="s">
        <v>332</v>
      </c>
    </row>
    <row r="3891" spans="1:11" x14ac:dyDescent="0.2">
      <c r="A3891" t="s">
        <v>243</v>
      </c>
      <c r="B3891" t="s">
        <v>365</v>
      </c>
      <c r="D3891">
        <v>0</v>
      </c>
      <c r="E3891" s="80">
        <v>45016</v>
      </c>
      <c r="H3891">
        <f>Profiling!$K$684</f>
        <v>0</v>
      </c>
      <c r="J3891">
        <v>0</v>
      </c>
      <c r="K3891" t="s">
        <v>332</v>
      </c>
    </row>
    <row r="3892" spans="1:11" x14ac:dyDescent="0.2">
      <c r="A3892" t="s">
        <v>243</v>
      </c>
      <c r="B3892" t="s">
        <v>365</v>
      </c>
      <c r="D3892">
        <v>0</v>
      </c>
      <c r="E3892" s="80">
        <v>45382</v>
      </c>
      <c r="H3892">
        <f>Profiling!$L$684</f>
        <v>0</v>
      </c>
      <c r="J3892">
        <v>0</v>
      </c>
      <c r="K3892" t="s">
        <v>332</v>
      </c>
    </row>
    <row r="3893" spans="1:11" x14ac:dyDescent="0.2">
      <c r="A3893" t="s">
        <v>243</v>
      </c>
      <c r="B3893" t="s">
        <v>365</v>
      </c>
      <c r="D3893">
        <v>0</v>
      </c>
      <c r="E3893" s="80">
        <v>45747</v>
      </c>
      <c r="H3893">
        <f>Profiling!$M$684</f>
        <v>0</v>
      </c>
      <c r="J3893">
        <v>0</v>
      </c>
      <c r="K3893" t="s">
        <v>332</v>
      </c>
    </row>
    <row r="3894" spans="1:11" x14ac:dyDescent="0.2">
      <c r="A3894" t="s">
        <v>243</v>
      </c>
      <c r="B3894" t="s">
        <v>365</v>
      </c>
      <c r="D3894">
        <v>0</v>
      </c>
      <c r="E3894" s="80">
        <v>46112</v>
      </c>
      <c r="H3894">
        <f>Profiling!$N$684</f>
        <v>0</v>
      </c>
      <c r="J3894">
        <v>0</v>
      </c>
      <c r="K3894" t="s">
        <v>332</v>
      </c>
    </row>
    <row r="3895" spans="1:11" x14ac:dyDescent="0.2">
      <c r="A3895" t="s">
        <v>243</v>
      </c>
      <c r="B3895" t="s">
        <v>365</v>
      </c>
      <c r="D3895">
        <v>0</v>
      </c>
      <c r="E3895" s="80">
        <v>46477</v>
      </c>
      <c r="H3895">
        <f>Profiling!$O$684</f>
        <v>0</v>
      </c>
      <c r="J3895">
        <v>0</v>
      </c>
      <c r="K3895" t="s">
        <v>332</v>
      </c>
    </row>
    <row r="3896" spans="1:11" x14ac:dyDescent="0.2">
      <c r="A3896" t="s">
        <v>243</v>
      </c>
      <c r="B3896" t="s">
        <v>365</v>
      </c>
      <c r="D3896">
        <v>0</v>
      </c>
      <c r="E3896" s="80">
        <v>46843</v>
      </c>
      <c r="H3896">
        <f>Profiling!$P$684</f>
        <v>0</v>
      </c>
      <c r="J3896">
        <v>0</v>
      </c>
      <c r="K3896" t="s">
        <v>332</v>
      </c>
    </row>
    <row r="3897" spans="1:11" x14ac:dyDescent="0.2">
      <c r="A3897" t="s">
        <v>243</v>
      </c>
      <c r="B3897" t="s">
        <v>365</v>
      </c>
      <c r="D3897">
        <v>0</v>
      </c>
      <c r="E3897" s="80">
        <v>47208</v>
      </c>
      <c r="H3897">
        <f>Profiling!$Q$684</f>
        <v>0</v>
      </c>
      <c r="J3897">
        <v>0</v>
      </c>
      <c r="K3897" t="s">
        <v>332</v>
      </c>
    </row>
    <row r="3898" spans="1:11" x14ac:dyDescent="0.2">
      <c r="A3898" t="s">
        <v>243</v>
      </c>
      <c r="B3898" t="s">
        <v>365</v>
      </c>
      <c r="D3898">
        <v>0</v>
      </c>
      <c r="E3898" s="80">
        <v>47573</v>
      </c>
      <c r="H3898">
        <f>Profiling!$R$684</f>
        <v>0</v>
      </c>
      <c r="J3898">
        <v>0</v>
      </c>
      <c r="K3898" t="s">
        <v>332</v>
      </c>
    </row>
    <row r="3899" spans="1:11" x14ac:dyDescent="0.2">
      <c r="A3899" t="s">
        <v>243</v>
      </c>
      <c r="B3899" t="s">
        <v>365</v>
      </c>
      <c r="D3899">
        <v>0</v>
      </c>
      <c r="E3899" s="80">
        <v>47938</v>
      </c>
      <c r="H3899">
        <f>Profiling!$S$684</f>
        <v>0</v>
      </c>
      <c r="J3899">
        <v>0</v>
      </c>
      <c r="K3899" t="s">
        <v>332</v>
      </c>
    </row>
    <row r="3900" spans="1:11" x14ac:dyDescent="0.2">
      <c r="A3900" t="s">
        <v>243</v>
      </c>
      <c r="B3900" t="s">
        <v>365</v>
      </c>
      <c r="D3900">
        <v>0</v>
      </c>
      <c r="E3900" s="80">
        <v>48304</v>
      </c>
      <c r="H3900">
        <f>Profiling!$T$684</f>
        <v>0</v>
      </c>
      <c r="J3900">
        <v>0</v>
      </c>
      <c r="K3900" t="s">
        <v>332</v>
      </c>
    </row>
    <row r="3901" spans="1:11" x14ac:dyDescent="0.2">
      <c r="A3901" t="s">
        <v>243</v>
      </c>
      <c r="B3901" t="s">
        <v>365</v>
      </c>
      <c r="D3901">
        <v>0</v>
      </c>
      <c r="E3901" s="80">
        <v>48669</v>
      </c>
      <c r="H3901">
        <f>Profiling!$U$684</f>
        <v>0</v>
      </c>
      <c r="J3901">
        <v>0</v>
      </c>
      <c r="K3901" t="s">
        <v>332</v>
      </c>
    </row>
    <row r="3902" spans="1:11" x14ac:dyDescent="0.2">
      <c r="A3902" t="s">
        <v>243</v>
      </c>
      <c r="B3902" t="s">
        <v>365</v>
      </c>
      <c r="D3902">
        <v>0</v>
      </c>
      <c r="E3902" s="80">
        <v>49034</v>
      </c>
      <c r="H3902">
        <f>Profiling!$V$684</f>
        <v>0</v>
      </c>
      <c r="J3902">
        <v>0</v>
      </c>
      <c r="K3902" t="s">
        <v>332</v>
      </c>
    </row>
    <row r="3903" spans="1:11" x14ac:dyDescent="0.2">
      <c r="A3903" t="s">
        <v>243</v>
      </c>
      <c r="B3903" t="s">
        <v>365</v>
      </c>
      <c r="D3903">
        <v>0</v>
      </c>
      <c r="E3903" s="80">
        <v>49399</v>
      </c>
      <c r="H3903">
        <f>Profiling!$W$684</f>
        <v>0</v>
      </c>
      <c r="J3903">
        <v>0</v>
      </c>
      <c r="K3903" t="s">
        <v>332</v>
      </c>
    </row>
    <row r="3904" spans="1:11" x14ac:dyDescent="0.2">
      <c r="A3904" t="s">
        <v>1565</v>
      </c>
      <c r="D3904">
        <v>0</v>
      </c>
      <c r="E3904" s="80">
        <v>44651</v>
      </c>
      <c r="H3904">
        <f>Profiling!$J$693</f>
        <v>0</v>
      </c>
      <c r="J3904">
        <v>0</v>
      </c>
      <c r="K3904" t="s">
        <v>2040</v>
      </c>
    </row>
    <row r="3905" spans="1:11" x14ac:dyDescent="0.2">
      <c r="A3905" t="s">
        <v>1565</v>
      </c>
      <c r="D3905">
        <v>0</v>
      </c>
      <c r="E3905" s="80">
        <v>45016</v>
      </c>
      <c r="H3905">
        <f>Profiling!$K$693</f>
        <v>0</v>
      </c>
      <c r="J3905">
        <v>0</v>
      </c>
      <c r="K3905" t="s">
        <v>2040</v>
      </c>
    </row>
    <row r="3906" spans="1:11" x14ac:dyDescent="0.2">
      <c r="A3906" t="s">
        <v>1565</v>
      </c>
      <c r="D3906">
        <v>0</v>
      </c>
      <c r="E3906" s="80">
        <v>45382</v>
      </c>
      <c r="H3906">
        <f>Profiling!$L$693</f>
        <v>0</v>
      </c>
      <c r="J3906">
        <v>0</v>
      </c>
      <c r="K3906" t="s">
        <v>2040</v>
      </c>
    </row>
    <row r="3907" spans="1:11" x14ac:dyDescent="0.2">
      <c r="A3907" t="s">
        <v>1565</v>
      </c>
      <c r="D3907">
        <v>0</v>
      </c>
      <c r="E3907" s="80">
        <v>45747</v>
      </c>
      <c r="H3907">
        <f>Profiling!$M$693</f>
        <v>0</v>
      </c>
      <c r="J3907">
        <v>0</v>
      </c>
      <c r="K3907" t="s">
        <v>2040</v>
      </c>
    </row>
    <row r="3908" spans="1:11" x14ac:dyDescent="0.2">
      <c r="A3908" t="s">
        <v>1565</v>
      </c>
      <c r="D3908">
        <v>0</v>
      </c>
      <c r="E3908" s="80">
        <v>46112</v>
      </c>
      <c r="H3908">
        <f>Profiling!$N$693</f>
        <v>0</v>
      </c>
      <c r="J3908">
        <v>0</v>
      </c>
      <c r="K3908" t="s">
        <v>2040</v>
      </c>
    </row>
    <row r="3909" spans="1:11" x14ac:dyDescent="0.2">
      <c r="A3909" t="s">
        <v>1565</v>
      </c>
      <c r="D3909">
        <v>0</v>
      </c>
      <c r="E3909" s="80">
        <v>46477</v>
      </c>
      <c r="H3909">
        <f>Profiling!$O$693</f>
        <v>0</v>
      </c>
      <c r="J3909">
        <v>0</v>
      </c>
      <c r="K3909" t="s">
        <v>2040</v>
      </c>
    </row>
    <row r="3910" spans="1:11" x14ac:dyDescent="0.2">
      <c r="A3910" t="s">
        <v>1565</v>
      </c>
      <c r="D3910">
        <v>0</v>
      </c>
      <c r="E3910" s="80">
        <v>46843</v>
      </c>
      <c r="H3910">
        <f>Profiling!$P$693</f>
        <v>0</v>
      </c>
      <c r="J3910">
        <v>0</v>
      </c>
      <c r="K3910" t="s">
        <v>2040</v>
      </c>
    </row>
    <row r="3911" spans="1:11" x14ac:dyDescent="0.2">
      <c r="A3911" t="s">
        <v>1565</v>
      </c>
      <c r="D3911">
        <v>0</v>
      </c>
      <c r="E3911" s="80">
        <v>47208</v>
      </c>
      <c r="H3911">
        <f>Profiling!$Q$693</f>
        <v>0</v>
      </c>
      <c r="J3911">
        <v>0</v>
      </c>
      <c r="K3911" t="s">
        <v>2040</v>
      </c>
    </row>
    <row r="3912" spans="1:11" x14ac:dyDescent="0.2">
      <c r="A3912" t="s">
        <v>1565</v>
      </c>
      <c r="D3912">
        <v>0</v>
      </c>
      <c r="E3912" s="80">
        <v>47573</v>
      </c>
      <c r="H3912">
        <f>Profiling!$R$693</f>
        <v>0</v>
      </c>
      <c r="J3912">
        <v>0</v>
      </c>
      <c r="K3912" t="s">
        <v>2040</v>
      </c>
    </row>
    <row r="3913" spans="1:11" x14ac:dyDescent="0.2">
      <c r="A3913" t="s">
        <v>1565</v>
      </c>
      <c r="D3913">
        <v>0</v>
      </c>
      <c r="E3913" s="80">
        <v>47938</v>
      </c>
      <c r="H3913">
        <f>Profiling!$S$693</f>
        <v>0</v>
      </c>
      <c r="J3913">
        <v>0</v>
      </c>
      <c r="K3913" t="s">
        <v>2040</v>
      </c>
    </row>
    <row r="3914" spans="1:11" x14ac:dyDescent="0.2">
      <c r="A3914" t="s">
        <v>1565</v>
      </c>
      <c r="D3914">
        <v>0</v>
      </c>
      <c r="E3914" s="80">
        <v>48304</v>
      </c>
      <c r="H3914">
        <f>Profiling!$T$693</f>
        <v>0</v>
      </c>
      <c r="J3914">
        <v>0</v>
      </c>
      <c r="K3914" t="s">
        <v>2040</v>
      </c>
    </row>
    <row r="3915" spans="1:11" x14ac:dyDescent="0.2">
      <c r="A3915" t="s">
        <v>1565</v>
      </c>
      <c r="D3915">
        <v>0</v>
      </c>
      <c r="E3915" s="80">
        <v>48669</v>
      </c>
      <c r="H3915">
        <f>Profiling!$U$693</f>
        <v>0</v>
      </c>
      <c r="J3915">
        <v>0</v>
      </c>
      <c r="K3915" t="s">
        <v>2040</v>
      </c>
    </row>
    <row r="3916" spans="1:11" x14ac:dyDescent="0.2">
      <c r="A3916" t="s">
        <v>1565</v>
      </c>
      <c r="D3916">
        <v>0</v>
      </c>
      <c r="E3916" s="80">
        <v>49034</v>
      </c>
      <c r="H3916">
        <f>Profiling!$V$693</f>
        <v>0</v>
      </c>
      <c r="J3916">
        <v>0</v>
      </c>
      <c r="K3916" t="s">
        <v>2040</v>
      </c>
    </row>
    <row r="3917" spans="1:11" x14ac:dyDescent="0.2">
      <c r="A3917" t="s">
        <v>1565</v>
      </c>
      <c r="D3917">
        <v>0</v>
      </c>
      <c r="E3917" s="80">
        <v>49399</v>
      </c>
      <c r="H3917">
        <f>Profiling!$W$693</f>
        <v>0</v>
      </c>
      <c r="J3917">
        <v>0</v>
      </c>
      <c r="K3917" t="s">
        <v>2040</v>
      </c>
    </row>
    <row r="3918" spans="1:11" x14ac:dyDescent="0.2">
      <c r="A3918" t="s">
        <v>1366</v>
      </c>
      <c r="D3918">
        <v>0</v>
      </c>
      <c r="E3918" s="80">
        <v>44651</v>
      </c>
      <c r="H3918">
        <f>Profiling!$J$702</f>
        <v>0</v>
      </c>
      <c r="J3918">
        <v>0</v>
      </c>
      <c r="K3918" t="s">
        <v>1465</v>
      </c>
    </row>
    <row r="3919" spans="1:11" x14ac:dyDescent="0.2">
      <c r="A3919" t="s">
        <v>1366</v>
      </c>
      <c r="D3919">
        <v>0</v>
      </c>
      <c r="E3919" s="80">
        <v>45016</v>
      </c>
      <c r="H3919">
        <f>Profiling!$K$702</f>
        <v>0</v>
      </c>
      <c r="J3919">
        <v>0</v>
      </c>
      <c r="K3919" t="s">
        <v>1465</v>
      </c>
    </row>
    <row r="3920" spans="1:11" x14ac:dyDescent="0.2">
      <c r="A3920" t="s">
        <v>1366</v>
      </c>
      <c r="D3920">
        <v>0</v>
      </c>
      <c r="E3920" s="80">
        <v>45382</v>
      </c>
      <c r="H3920">
        <f>Profiling!$L$702</f>
        <v>0</v>
      </c>
      <c r="J3920">
        <v>0</v>
      </c>
      <c r="K3920" t="s">
        <v>1465</v>
      </c>
    </row>
    <row r="3921" spans="1:11" x14ac:dyDescent="0.2">
      <c r="A3921" t="s">
        <v>1366</v>
      </c>
      <c r="D3921">
        <v>0</v>
      </c>
      <c r="E3921" s="80">
        <v>45747</v>
      </c>
      <c r="H3921">
        <f>Profiling!$M$702</f>
        <v>0</v>
      </c>
      <c r="J3921">
        <v>0</v>
      </c>
      <c r="K3921" t="s">
        <v>1465</v>
      </c>
    </row>
    <row r="3922" spans="1:11" x14ac:dyDescent="0.2">
      <c r="A3922" t="s">
        <v>1366</v>
      </c>
      <c r="D3922">
        <v>0</v>
      </c>
      <c r="E3922" s="80">
        <v>46112</v>
      </c>
      <c r="H3922">
        <f>Profiling!$N$702</f>
        <v>0</v>
      </c>
      <c r="J3922">
        <v>0</v>
      </c>
      <c r="K3922" t="s">
        <v>1465</v>
      </c>
    </row>
    <row r="3923" spans="1:11" x14ac:dyDescent="0.2">
      <c r="A3923" t="s">
        <v>1366</v>
      </c>
      <c r="D3923">
        <v>0</v>
      </c>
      <c r="E3923" s="80">
        <v>46477</v>
      </c>
      <c r="H3923">
        <f>Profiling!$O$702</f>
        <v>0</v>
      </c>
      <c r="J3923">
        <v>0</v>
      </c>
      <c r="K3923" t="s">
        <v>1465</v>
      </c>
    </row>
    <row r="3924" spans="1:11" x14ac:dyDescent="0.2">
      <c r="A3924" t="s">
        <v>1366</v>
      </c>
      <c r="D3924">
        <v>0</v>
      </c>
      <c r="E3924" s="80">
        <v>46843</v>
      </c>
      <c r="H3924">
        <f>Profiling!$P$702</f>
        <v>0</v>
      </c>
      <c r="J3924">
        <v>0</v>
      </c>
      <c r="K3924" t="s">
        <v>1465</v>
      </c>
    </row>
    <row r="3925" spans="1:11" x14ac:dyDescent="0.2">
      <c r="A3925" t="s">
        <v>1366</v>
      </c>
      <c r="D3925">
        <v>0</v>
      </c>
      <c r="E3925" s="80">
        <v>47208</v>
      </c>
      <c r="H3925">
        <f>Profiling!$Q$702</f>
        <v>0</v>
      </c>
      <c r="J3925">
        <v>0</v>
      </c>
      <c r="K3925" t="s">
        <v>1465</v>
      </c>
    </row>
    <row r="3926" spans="1:11" x14ac:dyDescent="0.2">
      <c r="A3926" t="s">
        <v>1366</v>
      </c>
      <c r="D3926">
        <v>0</v>
      </c>
      <c r="E3926" s="80">
        <v>47573</v>
      </c>
      <c r="H3926">
        <f>Profiling!$R$702</f>
        <v>0</v>
      </c>
      <c r="J3926">
        <v>0</v>
      </c>
      <c r="K3926" t="s">
        <v>1465</v>
      </c>
    </row>
    <row r="3927" spans="1:11" x14ac:dyDescent="0.2">
      <c r="A3927" t="s">
        <v>1366</v>
      </c>
      <c r="D3927">
        <v>0</v>
      </c>
      <c r="E3927" s="80">
        <v>47938</v>
      </c>
      <c r="H3927">
        <f>Profiling!$S$702</f>
        <v>0</v>
      </c>
      <c r="J3927">
        <v>0</v>
      </c>
      <c r="K3927" t="s">
        <v>1465</v>
      </c>
    </row>
    <row r="3928" spans="1:11" x14ac:dyDescent="0.2">
      <c r="A3928" t="s">
        <v>1366</v>
      </c>
      <c r="D3928">
        <v>0</v>
      </c>
      <c r="E3928" s="80">
        <v>48304</v>
      </c>
      <c r="H3928">
        <f>Profiling!$T$702</f>
        <v>0</v>
      </c>
      <c r="J3928">
        <v>0</v>
      </c>
      <c r="K3928" t="s">
        <v>1465</v>
      </c>
    </row>
    <row r="3929" spans="1:11" x14ac:dyDescent="0.2">
      <c r="A3929" t="s">
        <v>1366</v>
      </c>
      <c r="D3929">
        <v>0</v>
      </c>
      <c r="E3929" s="80">
        <v>48669</v>
      </c>
      <c r="H3929">
        <f>Profiling!$U$702</f>
        <v>0</v>
      </c>
      <c r="J3929">
        <v>0</v>
      </c>
      <c r="K3929" t="s">
        <v>1465</v>
      </c>
    </row>
    <row r="3930" spans="1:11" x14ac:dyDescent="0.2">
      <c r="A3930" t="s">
        <v>1366</v>
      </c>
      <c r="D3930">
        <v>0</v>
      </c>
      <c r="E3930" s="80">
        <v>49034</v>
      </c>
      <c r="H3930">
        <f>Profiling!$V$702</f>
        <v>0</v>
      </c>
      <c r="J3930">
        <v>0</v>
      </c>
      <c r="K3930" t="s">
        <v>1465</v>
      </c>
    </row>
    <row r="3931" spans="1:11" x14ac:dyDescent="0.2">
      <c r="A3931" t="s">
        <v>1366</v>
      </c>
      <c r="D3931">
        <v>0</v>
      </c>
      <c r="E3931" s="80">
        <v>49399</v>
      </c>
      <c r="H3931">
        <f>Profiling!$W$702</f>
        <v>0</v>
      </c>
      <c r="J3931">
        <v>0</v>
      </c>
      <c r="K3931" t="s">
        <v>1465</v>
      </c>
    </row>
    <row r="3932" spans="1:11" x14ac:dyDescent="0.2">
      <c r="A3932" t="s">
        <v>1150</v>
      </c>
      <c r="D3932">
        <v>0</v>
      </c>
      <c r="E3932" s="80">
        <v>44651</v>
      </c>
      <c r="H3932">
        <f>'Report lookups'!$F$26</f>
        <v>0</v>
      </c>
      <c r="J3932">
        <v>0</v>
      </c>
      <c r="K3932" t="s">
        <v>667</v>
      </c>
    </row>
    <row r="3933" spans="1:11" x14ac:dyDescent="0.2">
      <c r="A3933" t="s">
        <v>1759</v>
      </c>
      <c r="D3933">
        <v>0</v>
      </c>
      <c r="E3933" s="80">
        <v>44651</v>
      </c>
      <c r="H3933">
        <f>'Report lookups'!$F$38</f>
        <v>0</v>
      </c>
      <c r="J3933">
        <v>0</v>
      </c>
      <c r="K3933" t="s">
        <v>2411</v>
      </c>
    </row>
    <row r="3934" spans="1:11" x14ac:dyDescent="0.2">
      <c r="E3934" s="80"/>
    </row>
    <row r="3935" spans="1:11" x14ac:dyDescent="0.2">
      <c r="E3935" s="80"/>
    </row>
    <row r="3936" spans="1:11" x14ac:dyDescent="0.2">
      <c r="A3936" t="s">
        <v>60</v>
      </c>
      <c r="D3936">
        <v>0</v>
      </c>
      <c r="E3936" s="80">
        <v>44651</v>
      </c>
      <c r="H3936">
        <f>'Report lookups'!$F$50</f>
        <v>0</v>
      </c>
      <c r="J3936">
        <v>0</v>
      </c>
      <c r="K3936" t="s">
        <v>1269</v>
      </c>
    </row>
    <row r="3937" spans="1:11" x14ac:dyDescent="0.2">
      <c r="A3937" t="s">
        <v>2884</v>
      </c>
      <c r="D3937">
        <v>0</v>
      </c>
      <c r="E3937" s="80">
        <v>44651</v>
      </c>
      <c r="H3937">
        <f>'Report lookups'!$F$62</f>
        <v>0</v>
      </c>
      <c r="J3937">
        <v>0</v>
      </c>
      <c r="K3937" t="s">
        <v>2990</v>
      </c>
    </row>
    <row r="3938" spans="1:11" x14ac:dyDescent="0.2">
      <c r="A3938" t="s">
        <v>2502</v>
      </c>
      <c r="D3938">
        <v>0</v>
      </c>
      <c r="E3938" s="80">
        <v>44651</v>
      </c>
      <c r="H3938">
        <f>'Report lookups'!$F$74</f>
        <v>0</v>
      </c>
      <c r="J3938">
        <v>0</v>
      </c>
      <c r="K3938" t="s">
        <v>159</v>
      </c>
    </row>
    <row r="3939" spans="1:11" x14ac:dyDescent="0.2">
      <c r="A3939" t="s">
        <v>1151</v>
      </c>
      <c r="D3939">
        <v>0</v>
      </c>
      <c r="E3939" s="80">
        <v>44651</v>
      </c>
      <c r="H3939">
        <f>'Report lookups'!$F$89</f>
        <v>0</v>
      </c>
      <c r="J3939">
        <v>0</v>
      </c>
      <c r="K3939" t="s">
        <v>518</v>
      </c>
    </row>
    <row r="3940" spans="1:11" x14ac:dyDescent="0.2">
      <c r="A3940" t="s">
        <v>1566</v>
      </c>
      <c r="D3940">
        <v>0</v>
      </c>
      <c r="E3940" s="80">
        <v>44651</v>
      </c>
      <c r="H3940">
        <f>'Report lookups'!$F$101</f>
        <v>0</v>
      </c>
      <c r="J3940">
        <v>0</v>
      </c>
      <c r="K3940" t="s">
        <v>2218</v>
      </c>
    </row>
    <row r="3941" spans="1:11" x14ac:dyDescent="0.2">
      <c r="E3941" s="80"/>
    </row>
    <row r="3942" spans="1:11" x14ac:dyDescent="0.2">
      <c r="E3942" s="80"/>
    </row>
    <row r="3943" spans="1:11" x14ac:dyDescent="0.2">
      <c r="A3943" t="s">
        <v>61</v>
      </c>
      <c r="D3943">
        <v>0</v>
      </c>
      <c r="E3943" s="80">
        <v>44651</v>
      </c>
      <c r="H3943">
        <f>'Report lookups'!$F$113</f>
        <v>0</v>
      </c>
      <c r="J3943">
        <v>0</v>
      </c>
      <c r="K3943" t="s">
        <v>1063</v>
      </c>
    </row>
    <row r="3944" spans="1:11" x14ac:dyDescent="0.2">
      <c r="A3944" t="s">
        <v>2885</v>
      </c>
      <c r="D3944">
        <v>0</v>
      </c>
      <c r="E3944" s="80">
        <v>44651</v>
      </c>
      <c r="H3944">
        <f>'Report lookups'!$F$125</f>
        <v>0</v>
      </c>
      <c r="J3944">
        <v>0</v>
      </c>
      <c r="K3944" t="s">
        <v>2793</v>
      </c>
    </row>
    <row r="3945" spans="1:11" x14ac:dyDescent="0.2">
      <c r="A3945" t="s">
        <v>2503</v>
      </c>
      <c r="D3945">
        <v>0</v>
      </c>
      <c r="E3945" s="80">
        <v>44651</v>
      </c>
      <c r="H3945">
        <f>'Report lookups'!$F$137</f>
        <v>0</v>
      </c>
      <c r="J3945">
        <v>0</v>
      </c>
      <c r="K3945" t="s">
        <v>2991</v>
      </c>
    </row>
    <row r="3946" spans="1:11" x14ac:dyDescent="0.2">
      <c r="A3946" t="s">
        <v>760</v>
      </c>
      <c r="D3946">
        <v>0</v>
      </c>
      <c r="E3946" s="80">
        <v>44651</v>
      </c>
      <c r="H3946">
        <f>'Report lookups'!$F$152</f>
        <v>0</v>
      </c>
      <c r="J3946">
        <v>0</v>
      </c>
      <c r="K3946" t="s">
        <v>2041</v>
      </c>
    </row>
    <row r="3947" spans="1:11" x14ac:dyDescent="0.2">
      <c r="A3947" t="s">
        <v>761</v>
      </c>
      <c r="D3947">
        <v>0</v>
      </c>
      <c r="E3947" s="80">
        <v>44651</v>
      </c>
      <c r="H3947">
        <f>'Report lookups'!$F$164</f>
        <v>0</v>
      </c>
      <c r="J3947">
        <v>0</v>
      </c>
      <c r="K3947" t="s">
        <v>1270</v>
      </c>
    </row>
    <row r="3948" spans="1:11" x14ac:dyDescent="0.2">
      <c r="E3948" s="80"/>
    </row>
    <row r="3949" spans="1:11" x14ac:dyDescent="0.2">
      <c r="E3949" s="80"/>
    </row>
    <row r="3950" spans="1:11" x14ac:dyDescent="0.2">
      <c r="A3950" t="s">
        <v>2303</v>
      </c>
      <c r="D3950">
        <v>0</v>
      </c>
      <c r="E3950" s="80">
        <v>44651</v>
      </c>
      <c r="H3950">
        <f>'Report lookups'!$F$176</f>
        <v>0</v>
      </c>
      <c r="J3950">
        <v>0</v>
      </c>
      <c r="K3950" t="s">
        <v>2412</v>
      </c>
    </row>
    <row r="3951" spans="1:11" x14ac:dyDescent="0.2">
      <c r="A3951" t="s">
        <v>2304</v>
      </c>
      <c r="D3951">
        <v>0</v>
      </c>
      <c r="E3951" s="80">
        <v>44651</v>
      </c>
      <c r="H3951">
        <f>'Report lookups'!$F$188</f>
        <v>0</v>
      </c>
      <c r="J3951">
        <v>0</v>
      </c>
      <c r="K3951" t="s">
        <v>519</v>
      </c>
    </row>
    <row r="3952" spans="1:11" x14ac:dyDescent="0.2">
      <c r="A3952" t="s">
        <v>2504</v>
      </c>
      <c r="D3952">
        <v>0</v>
      </c>
      <c r="E3952" s="80">
        <v>44651</v>
      </c>
      <c r="H3952">
        <f>'Report lookups'!$F$200</f>
        <v>0</v>
      </c>
      <c r="J3952">
        <v>0</v>
      </c>
      <c r="K3952" t="s">
        <v>2042</v>
      </c>
    </row>
    <row r="3953" spans="1:11" x14ac:dyDescent="0.2">
      <c r="A3953" t="s">
        <v>2703</v>
      </c>
      <c r="D3953">
        <v>0</v>
      </c>
      <c r="E3953" s="80">
        <v>44651</v>
      </c>
      <c r="H3953">
        <f>'Report lookups'!$F$215</f>
        <v>0</v>
      </c>
      <c r="J3953">
        <v>0</v>
      </c>
      <c r="K3953" t="s">
        <v>2043</v>
      </c>
    </row>
    <row r="3954" spans="1:11" x14ac:dyDescent="0.2">
      <c r="A3954" t="s">
        <v>62</v>
      </c>
      <c r="D3954">
        <v>0</v>
      </c>
      <c r="E3954" s="80">
        <v>44651</v>
      </c>
      <c r="H3954">
        <f>'Report lookups'!$F$227</f>
        <v>0</v>
      </c>
      <c r="J3954">
        <v>0</v>
      </c>
      <c r="K3954" t="s">
        <v>668</v>
      </c>
    </row>
    <row r="3955" spans="1:11" x14ac:dyDescent="0.2">
      <c r="E3955" s="80"/>
    </row>
    <row r="3956" spans="1:11" x14ac:dyDescent="0.2">
      <c r="E3956" s="80"/>
    </row>
    <row r="3957" spans="1:11" x14ac:dyDescent="0.2">
      <c r="A3957" t="s">
        <v>1567</v>
      </c>
      <c r="D3957">
        <v>0</v>
      </c>
      <c r="E3957" s="80">
        <v>44651</v>
      </c>
      <c r="H3957">
        <f>'Report lookups'!$F$239</f>
        <v>0</v>
      </c>
      <c r="J3957">
        <v>0</v>
      </c>
      <c r="K3957" t="s">
        <v>2601</v>
      </c>
    </row>
    <row r="3958" spans="1:11" x14ac:dyDescent="0.2">
      <c r="A3958" t="s">
        <v>1367</v>
      </c>
      <c r="D3958">
        <v>0</v>
      </c>
      <c r="E3958" s="80">
        <v>44651</v>
      </c>
      <c r="H3958">
        <f>'Report lookups'!$F$251</f>
        <v>0</v>
      </c>
      <c r="J3958">
        <v>0</v>
      </c>
      <c r="K3958" t="s">
        <v>1271</v>
      </c>
    </row>
    <row r="3959" spans="1:11" x14ac:dyDescent="0.2">
      <c r="A3959" t="s">
        <v>947</v>
      </c>
      <c r="D3959">
        <v>0</v>
      </c>
      <c r="E3959" s="80">
        <v>44651</v>
      </c>
      <c r="H3959">
        <f>'Report lookups'!$F$263</f>
        <v>0</v>
      </c>
      <c r="J3959">
        <v>0</v>
      </c>
      <c r="K3959" t="s">
        <v>1466</v>
      </c>
    </row>
    <row r="3960" spans="1:11" x14ac:dyDescent="0.2">
      <c r="A3960" t="s">
        <v>1760</v>
      </c>
      <c r="D3960">
        <v>0</v>
      </c>
      <c r="E3960" s="80">
        <v>44651</v>
      </c>
      <c r="H3960">
        <f>'Report lookups'!$F$278</f>
        <v>0</v>
      </c>
      <c r="J3960">
        <v>0</v>
      </c>
      <c r="K3960" t="s">
        <v>333</v>
      </c>
    </row>
    <row r="3961" spans="1:11" x14ac:dyDescent="0.2">
      <c r="A3961" t="s">
        <v>2505</v>
      </c>
      <c r="D3961">
        <v>0</v>
      </c>
      <c r="E3961" s="80">
        <v>44651</v>
      </c>
      <c r="H3961">
        <f>'Report lookups'!$F$290</f>
        <v>0</v>
      </c>
      <c r="J3961">
        <v>0</v>
      </c>
      <c r="K3961" t="s">
        <v>669</v>
      </c>
    </row>
    <row r="3962" spans="1:11" x14ac:dyDescent="0.2">
      <c r="E3962" s="80"/>
    </row>
    <row r="3963" spans="1:11" x14ac:dyDescent="0.2">
      <c r="E3963" s="80"/>
    </row>
    <row r="3964" spans="1:11" x14ac:dyDescent="0.2">
      <c r="A3964" t="s">
        <v>1153</v>
      </c>
      <c r="D3964">
        <v>0</v>
      </c>
      <c r="E3964" s="80">
        <v>44651</v>
      </c>
      <c r="H3964">
        <f>'Report lookups'!$F$302</f>
        <v>0</v>
      </c>
      <c r="J3964">
        <v>0</v>
      </c>
      <c r="K3964" t="s">
        <v>854</v>
      </c>
    </row>
    <row r="3965" spans="1:11" x14ac:dyDescent="0.2">
      <c r="A3965" t="s">
        <v>762</v>
      </c>
      <c r="D3965">
        <v>0</v>
      </c>
      <c r="E3965" s="80">
        <v>44651</v>
      </c>
      <c r="H3965">
        <f>'Report lookups'!$F$314</f>
        <v>0</v>
      </c>
      <c r="J3965">
        <v>0</v>
      </c>
      <c r="K3965" t="s">
        <v>520</v>
      </c>
    </row>
    <row r="3966" spans="1:11" x14ac:dyDescent="0.2">
      <c r="A3966" t="s">
        <v>2305</v>
      </c>
      <c r="D3966">
        <v>0</v>
      </c>
      <c r="E3966" s="80">
        <v>44651</v>
      </c>
      <c r="H3966">
        <f>'Report lookups'!$F$326</f>
        <v>0</v>
      </c>
      <c r="J3966">
        <v>0</v>
      </c>
      <c r="K3966" t="s">
        <v>2992</v>
      </c>
    </row>
    <row r="3967" spans="1:11" x14ac:dyDescent="0.2">
      <c r="A3967" t="s">
        <v>948</v>
      </c>
      <c r="D3967">
        <v>0</v>
      </c>
      <c r="E3967" s="80">
        <v>44651</v>
      </c>
      <c r="H3967">
        <f>'Report lookups'!$F$341</f>
        <v>0</v>
      </c>
      <c r="J3967">
        <v>0</v>
      </c>
      <c r="K3967" t="s">
        <v>2602</v>
      </c>
    </row>
    <row r="3968" spans="1:11" x14ac:dyDescent="0.2">
      <c r="A3968" t="s">
        <v>1761</v>
      </c>
      <c r="D3968">
        <v>0</v>
      </c>
      <c r="E3968" s="80">
        <v>44651</v>
      </c>
      <c r="H3968">
        <f>'Report lookups'!$F$353</f>
        <v>0</v>
      </c>
      <c r="J3968">
        <v>0</v>
      </c>
      <c r="K3968" t="s">
        <v>2993</v>
      </c>
    </row>
    <row r="3969" spans="1:11" x14ac:dyDescent="0.2">
      <c r="E3969" s="80"/>
    </row>
    <row r="3970" spans="1:11" x14ac:dyDescent="0.2">
      <c r="E3970" s="80"/>
    </row>
    <row r="3971" spans="1:11" x14ac:dyDescent="0.2">
      <c r="A3971" t="s">
        <v>411</v>
      </c>
      <c r="D3971">
        <v>0</v>
      </c>
      <c r="E3971" s="80">
        <v>44651</v>
      </c>
      <c r="H3971">
        <f>'Report lookups'!$F$365</f>
        <v>0</v>
      </c>
      <c r="J3971">
        <v>0</v>
      </c>
      <c r="K3971" t="s">
        <v>160</v>
      </c>
    </row>
    <row r="3972" spans="1:11" x14ac:dyDescent="0.2">
      <c r="A3972" t="s">
        <v>63</v>
      </c>
      <c r="D3972">
        <v>0</v>
      </c>
      <c r="E3972" s="80">
        <v>44651</v>
      </c>
      <c r="H3972">
        <f>'Report lookups'!$F$377</f>
        <v>0</v>
      </c>
      <c r="J3972">
        <v>0</v>
      </c>
      <c r="K3972" t="s">
        <v>2994</v>
      </c>
    </row>
    <row r="3973" spans="1:11" x14ac:dyDescent="0.2">
      <c r="A3973" t="s">
        <v>1762</v>
      </c>
      <c r="D3973">
        <v>0</v>
      </c>
      <c r="E3973" s="80">
        <v>44651</v>
      </c>
      <c r="H3973">
        <f>'Report lookups'!$F$389</f>
        <v>0</v>
      </c>
      <c r="J3973">
        <v>0</v>
      </c>
      <c r="K3973" t="s">
        <v>2219</v>
      </c>
    </row>
    <row r="3974" spans="1:11" x14ac:dyDescent="0.2">
      <c r="A3974" t="s">
        <v>1763</v>
      </c>
      <c r="D3974">
        <v>0</v>
      </c>
      <c r="E3974" s="80">
        <v>44651</v>
      </c>
      <c r="H3974">
        <f>'Report lookups'!$F$404</f>
        <v>0</v>
      </c>
      <c r="J3974">
        <v>0</v>
      </c>
      <c r="K3974" t="s">
        <v>2995</v>
      </c>
    </row>
    <row r="3975" spans="1:11" x14ac:dyDescent="0.2">
      <c r="A3975" t="s">
        <v>412</v>
      </c>
      <c r="D3975">
        <v>0</v>
      </c>
      <c r="E3975" s="80">
        <v>44651</v>
      </c>
      <c r="H3975">
        <f>'Report lookups'!$F$416</f>
        <v>0</v>
      </c>
      <c r="J3975">
        <v>0</v>
      </c>
      <c r="K3975" t="s">
        <v>855</v>
      </c>
    </row>
    <row r="3976" spans="1:11" x14ac:dyDescent="0.2">
      <c r="E3976" s="80"/>
    </row>
    <row r="3977" spans="1:11" x14ac:dyDescent="0.2">
      <c r="E3977" s="80"/>
    </row>
    <row r="3978" spans="1:11" x14ac:dyDescent="0.2">
      <c r="A3978" t="s">
        <v>1368</v>
      </c>
      <c r="D3978">
        <v>0</v>
      </c>
      <c r="E3978" s="80">
        <v>44651</v>
      </c>
      <c r="H3978">
        <f>'Report lookups'!$F$428</f>
        <v>0</v>
      </c>
      <c r="J3978">
        <v>0</v>
      </c>
      <c r="K3978" t="s">
        <v>670</v>
      </c>
    </row>
    <row r="3979" spans="1:11" x14ac:dyDescent="0.2">
      <c r="A3979" t="s">
        <v>2125</v>
      </c>
      <c r="D3979">
        <v>0</v>
      </c>
      <c r="E3979" s="80">
        <v>44651</v>
      </c>
      <c r="H3979">
        <f>'Report lookups'!$F$440</f>
        <v>0</v>
      </c>
      <c r="J3979">
        <v>0</v>
      </c>
      <c r="K3979" t="s">
        <v>334</v>
      </c>
    </row>
    <row r="3980" spans="1:11" x14ac:dyDescent="0.2">
      <c r="A3980" t="s">
        <v>1369</v>
      </c>
      <c r="D3980">
        <v>0</v>
      </c>
      <c r="E3980" s="80">
        <v>44651</v>
      </c>
      <c r="H3980">
        <f>'Report lookups'!$F$452</f>
        <v>0</v>
      </c>
      <c r="J3980">
        <v>0</v>
      </c>
      <c r="K3980" t="s">
        <v>1675</v>
      </c>
    </row>
    <row r="3981" spans="1:11" x14ac:dyDescent="0.2">
      <c r="A3981" t="s">
        <v>587</v>
      </c>
      <c r="D3981">
        <v>0</v>
      </c>
      <c r="E3981" s="80">
        <v>44651</v>
      </c>
      <c r="H3981">
        <f>'Report lookups'!$F$467</f>
        <v>0</v>
      </c>
      <c r="J3981">
        <v>0</v>
      </c>
      <c r="K3981" t="s">
        <v>2044</v>
      </c>
    </row>
    <row r="3982" spans="1:11" x14ac:dyDescent="0.2">
      <c r="A3982" t="s">
        <v>1764</v>
      </c>
      <c r="D3982">
        <v>0</v>
      </c>
      <c r="E3982" s="80">
        <v>44651</v>
      </c>
      <c r="H3982">
        <f>'Report lookups'!$F$479</f>
        <v>0</v>
      </c>
      <c r="J3982">
        <v>0</v>
      </c>
      <c r="K3982" t="s">
        <v>2220</v>
      </c>
    </row>
    <row r="3983" spans="1:11" x14ac:dyDescent="0.2">
      <c r="E3983" s="80"/>
    </row>
    <row r="3984" spans="1:11" x14ac:dyDescent="0.2">
      <c r="E3984" s="80"/>
    </row>
    <row r="3985" spans="1:11" x14ac:dyDescent="0.2">
      <c r="A3985" t="s">
        <v>1948</v>
      </c>
      <c r="D3985">
        <v>0</v>
      </c>
      <c r="E3985" s="80">
        <v>44651</v>
      </c>
      <c r="H3985">
        <f>'Report lookups'!$F$491</f>
        <v>0</v>
      </c>
      <c r="J3985">
        <v>0</v>
      </c>
      <c r="K3985" t="s">
        <v>1676</v>
      </c>
    </row>
    <row r="3986" spans="1:11" x14ac:dyDescent="0.2">
      <c r="A3986" t="s">
        <v>2506</v>
      </c>
      <c r="D3986">
        <v>0</v>
      </c>
      <c r="E3986" s="80">
        <v>44651</v>
      </c>
      <c r="H3986">
        <f>'Report lookups'!$F$503</f>
        <v>0</v>
      </c>
      <c r="J3986">
        <v>0</v>
      </c>
      <c r="K3986" t="s">
        <v>2221</v>
      </c>
    </row>
    <row r="3987" spans="1:11" x14ac:dyDescent="0.2">
      <c r="A3987" t="s">
        <v>2704</v>
      </c>
      <c r="D3987">
        <v>0</v>
      </c>
      <c r="E3987" s="80">
        <v>44651</v>
      </c>
      <c r="H3987">
        <f>'Report lookups'!$F$515</f>
        <v>0</v>
      </c>
      <c r="J3987">
        <v>0</v>
      </c>
      <c r="K3987" t="s">
        <v>1467</v>
      </c>
    </row>
    <row r="3988" spans="1:11" x14ac:dyDescent="0.2">
      <c r="A3988" t="s">
        <v>1765</v>
      </c>
      <c r="D3988">
        <v>0</v>
      </c>
      <c r="E3988" s="80">
        <v>44651</v>
      </c>
      <c r="H3988">
        <f>'Report lookups'!$F$533</f>
        <v>0</v>
      </c>
      <c r="J3988">
        <v>0</v>
      </c>
      <c r="K3988" t="s">
        <v>2413</v>
      </c>
    </row>
    <row r="3989" spans="1:11" x14ac:dyDescent="0.2">
      <c r="E3989" s="80"/>
    </row>
    <row r="3990" spans="1:11" x14ac:dyDescent="0.2">
      <c r="E3990" s="80"/>
    </row>
    <row r="3991" spans="1:11" x14ac:dyDescent="0.2">
      <c r="A3991" t="s">
        <v>763</v>
      </c>
      <c r="D3991">
        <v>0</v>
      </c>
      <c r="E3991" s="80">
        <v>44651</v>
      </c>
      <c r="H3991">
        <f>'Report lookups'!$F$545</f>
        <v>0</v>
      </c>
      <c r="J3991">
        <v>0</v>
      </c>
      <c r="K3991" t="s">
        <v>2045</v>
      </c>
    </row>
    <row r="3992" spans="1:11" x14ac:dyDescent="0.2">
      <c r="A3992" t="s">
        <v>1949</v>
      </c>
      <c r="D3992">
        <v>0</v>
      </c>
      <c r="E3992" s="80">
        <v>44651</v>
      </c>
      <c r="H3992">
        <f>'Report lookups'!$F$557</f>
        <v>0</v>
      </c>
      <c r="J3992">
        <v>0</v>
      </c>
      <c r="K3992" t="s">
        <v>1859</v>
      </c>
    </row>
    <row r="3993" spans="1:11" x14ac:dyDescent="0.2">
      <c r="A3993" t="s">
        <v>413</v>
      </c>
      <c r="D3993">
        <v>0</v>
      </c>
      <c r="E3993" s="80">
        <v>44651</v>
      </c>
      <c r="H3993">
        <f>'Report lookups'!$F$569</f>
        <v>0</v>
      </c>
      <c r="J3993">
        <v>0</v>
      </c>
      <c r="K3993" t="s">
        <v>856</v>
      </c>
    </row>
    <row r="3994" spans="1:11" x14ac:dyDescent="0.2">
      <c r="A3994" t="s">
        <v>1568</v>
      </c>
      <c r="D3994">
        <v>0</v>
      </c>
      <c r="E3994" s="80">
        <v>44651</v>
      </c>
      <c r="H3994">
        <f>'Report lookups'!$F$584</f>
        <v>0</v>
      </c>
      <c r="J3994">
        <v>0</v>
      </c>
      <c r="K3994" t="s">
        <v>2222</v>
      </c>
    </row>
    <row r="3995" spans="1:11" x14ac:dyDescent="0.2">
      <c r="E3995" s="80"/>
    </row>
    <row r="3996" spans="1:11" x14ac:dyDescent="0.2">
      <c r="E3996" s="80"/>
    </row>
    <row r="3997" spans="1:11" x14ac:dyDescent="0.2">
      <c r="A3997" t="s">
        <v>764</v>
      </c>
      <c r="D3997">
        <v>0</v>
      </c>
      <c r="E3997" s="80">
        <v>44651</v>
      </c>
      <c r="H3997">
        <f>'Report lookups'!$F$596</f>
        <v>0</v>
      </c>
      <c r="J3997">
        <v>0</v>
      </c>
      <c r="K3997" t="s">
        <v>1860</v>
      </c>
    </row>
    <row r="3998" spans="1:11" x14ac:dyDescent="0.2">
      <c r="A3998" t="s">
        <v>1766</v>
      </c>
      <c r="D3998">
        <v>0</v>
      </c>
      <c r="E3998" s="80">
        <v>44651</v>
      </c>
      <c r="H3998">
        <f>'Report lookups'!$F$608</f>
        <v>0</v>
      </c>
      <c r="J3998">
        <v>0</v>
      </c>
      <c r="K3998" t="s">
        <v>1861</v>
      </c>
    </row>
    <row r="3999" spans="1:11" x14ac:dyDescent="0.2">
      <c r="A3999" t="s">
        <v>414</v>
      </c>
      <c r="D3999">
        <v>0</v>
      </c>
      <c r="E3999" s="80">
        <v>44651</v>
      </c>
      <c r="H3999">
        <f>'Report lookups'!$F$620</f>
        <v>0</v>
      </c>
      <c r="J3999">
        <v>0</v>
      </c>
      <c r="K3999" t="s">
        <v>857</v>
      </c>
    </row>
    <row r="4000" spans="1:11" x14ac:dyDescent="0.2">
      <c r="A4000" t="s">
        <v>2126</v>
      </c>
      <c r="D4000">
        <v>0</v>
      </c>
      <c r="E4000" s="80">
        <v>44651</v>
      </c>
      <c r="H4000">
        <f>'Report lookups'!$F$635</f>
        <v>0</v>
      </c>
      <c r="J4000">
        <v>0</v>
      </c>
      <c r="K4000" t="s">
        <v>2603</v>
      </c>
    </row>
    <row r="4001" spans="1:11" x14ac:dyDescent="0.2">
      <c r="E4001" s="80"/>
    </row>
    <row r="4002" spans="1:11" x14ac:dyDescent="0.2">
      <c r="E4002" s="80"/>
    </row>
    <row r="4003" spans="1:11" x14ac:dyDescent="0.2">
      <c r="A4003" t="s">
        <v>1569</v>
      </c>
      <c r="D4003">
        <v>0</v>
      </c>
      <c r="E4003" s="80">
        <v>44651</v>
      </c>
      <c r="H4003">
        <f>'Report lookups'!$F$647</f>
        <v>0</v>
      </c>
      <c r="J4003">
        <v>0</v>
      </c>
      <c r="K4003" t="s">
        <v>1677</v>
      </c>
    </row>
    <row r="4004" spans="1:11" x14ac:dyDescent="0.2">
      <c r="A4004" t="s">
        <v>64</v>
      </c>
      <c r="D4004">
        <v>0</v>
      </c>
      <c r="E4004" s="80">
        <v>44651</v>
      </c>
      <c r="H4004">
        <f>'Report lookups'!$F$659</f>
        <v>0</v>
      </c>
      <c r="J4004">
        <v>0</v>
      </c>
      <c r="K4004" t="s">
        <v>1272</v>
      </c>
    </row>
    <row r="4005" spans="1:11" x14ac:dyDescent="0.2">
      <c r="A4005" t="s">
        <v>1370</v>
      </c>
      <c r="D4005">
        <v>0</v>
      </c>
      <c r="E4005" s="80">
        <v>44651</v>
      </c>
      <c r="H4005">
        <f>'Report lookups'!$F$671</f>
        <v>0</v>
      </c>
      <c r="J4005">
        <v>0</v>
      </c>
      <c r="K4005" t="s">
        <v>671</v>
      </c>
    </row>
    <row r="4006" spans="1:11" x14ac:dyDescent="0.2">
      <c r="A4006" t="s">
        <v>65</v>
      </c>
      <c r="D4006">
        <v>0</v>
      </c>
      <c r="E4006" s="80">
        <v>44651</v>
      </c>
      <c r="H4006">
        <f>'Report lookups'!$F$686</f>
        <v>0</v>
      </c>
      <c r="J4006">
        <v>0</v>
      </c>
      <c r="K4006" t="s">
        <v>672</v>
      </c>
    </row>
    <row r="4007" spans="1:11" x14ac:dyDescent="0.2">
      <c r="E4007" s="80"/>
    </row>
    <row r="4008" spans="1:11" x14ac:dyDescent="0.2">
      <c r="E4008" s="80"/>
    </row>
    <row r="4009" spans="1:11" x14ac:dyDescent="0.2">
      <c r="A4009" t="s">
        <v>2306</v>
      </c>
      <c r="D4009">
        <v>0</v>
      </c>
      <c r="E4009" s="80">
        <v>44651</v>
      </c>
      <c r="H4009">
        <f>'Report lookups'!$F$698</f>
        <v>0</v>
      </c>
      <c r="J4009">
        <v>0</v>
      </c>
      <c r="K4009" t="s">
        <v>335</v>
      </c>
    </row>
    <row r="4010" spans="1:11" x14ac:dyDescent="0.2">
      <c r="A4010" t="s">
        <v>244</v>
      </c>
      <c r="D4010">
        <v>0</v>
      </c>
      <c r="E4010" s="80">
        <v>44651</v>
      </c>
      <c r="H4010">
        <f>'Report lookups'!$F$710</f>
        <v>0</v>
      </c>
      <c r="J4010">
        <v>0</v>
      </c>
      <c r="K4010" t="s">
        <v>336</v>
      </c>
    </row>
    <row r="4011" spans="1:11" x14ac:dyDescent="0.2">
      <c r="A4011" t="s">
        <v>1950</v>
      </c>
      <c r="D4011">
        <v>0</v>
      </c>
      <c r="E4011" s="80">
        <v>44651</v>
      </c>
      <c r="H4011">
        <f>'Report lookups'!$F$722</f>
        <v>0</v>
      </c>
      <c r="J4011">
        <v>0</v>
      </c>
      <c r="K4011" t="s">
        <v>2414</v>
      </c>
    </row>
    <row r="4012" spans="1:11" x14ac:dyDescent="0.2">
      <c r="A4012" t="s">
        <v>1154</v>
      </c>
      <c r="D4012">
        <v>0</v>
      </c>
      <c r="E4012" s="80">
        <v>44651</v>
      </c>
      <c r="H4012">
        <f>'Report lookups'!$F$737</f>
        <v>0</v>
      </c>
      <c r="J4012">
        <v>0</v>
      </c>
      <c r="K4012" t="s">
        <v>2415</v>
      </c>
    </row>
    <row r="4013" spans="1:11" x14ac:dyDescent="0.2">
      <c r="E4013" s="80"/>
    </row>
    <row r="4014" spans="1:11" x14ac:dyDescent="0.2">
      <c r="E4014" s="80"/>
    </row>
    <row r="4015" spans="1:11" x14ac:dyDescent="0.2">
      <c r="A4015" t="s">
        <v>2705</v>
      </c>
      <c r="D4015">
        <v>0</v>
      </c>
      <c r="E4015" s="80">
        <v>44651</v>
      </c>
      <c r="H4015">
        <f>'Report lookups'!$F$749</f>
        <v>0</v>
      </c>
      <c r="J4015">
        <v>0</v>
      </c>
      <c r="K4015" t="s">
        <v>2604</v>
      </c>
    </row>
    <row r="4016" spans="1:11" x14ac:dyDescent="0.2">
      <c r="A4016" t="s">
        <v>2127</v>
      </c>
      <c r="D4016">
        <v>0</v>
      </c>
      <c r="E4016" s="80">
        <v>44651</v>
      </c>
      <c r="H4016">
        <f>'Report lookups'!$F$761</f>
        <v>0</v>
      </c>
      <c r="J4016">
        <v>0</v>
      </c>
      <c r="K4016" t="s">
        <v>1862</v>
      </c>
    </row>
    <row r="4017" spans="1:11" x14ac:dyDescent="0.2">
      <c r="A4017" t="s">
        <v>949</v>
      </c>
      <c r="D4017">
        <v>0</v>
      </c>
      <c r="E4017" s="80">
        <v>44651</v>
      </c>
      <c r="H4017">
        <f>'Report lookups'!$F$773</f>
        <v>0</v>
      </c>
      <c r="J4017">
        <v>0</v>
      </c>
      <c r="K4017" t="s">
        <v>1468</v>
      </c>
    </row>
    <row r="4018" spans="1:11" x14ac:dyDescent="0.2">
      <c r="A4018" t="s">
        <v>588</v>
      </c>
      <c r="D4018">
        <v>0</v>
      </c>
      <c r="E4018" s="80">
        <v>44651</v>
      </c>
      <c r="H4018">
        <f>'Report lookups'!$F$788</f>
        <v>0</v>
      </c>
      <c r="J4018">
        <v>0</v>
      </c>
      <c r="K4018" t="s">
        <v>1863</v>
      </c>
    </row>
    <row r="4019" spans="1:11" x14ac:dyDescent="0.2">
      <c r="E4019" s="80"/>
    </row>
    <row r="4020" spans="1:11" x14ac:dyDescent="0.2">
      <c r="E4020" s="80"/>
    </row>
    <row r="4021" spans="1:11" x14ac:dyDescent="0.2">
      <c r="A4021" t="s">
        <v>1951</v>
      </c>
      <c r="D4021">
        <v>0</v>
      </c>
      <c r="E4021" s="80">
        <v>44651</v>
      </c>
      <c r="H4021">
        <f>'Report lookups'!$F$800</f>
        <v>0</v>
      </c>
      <c r="J4021">
        <v>0</v>
      </c>
      <c r="K4021" t="s">
        <v>1864</v>
      </c>
    </row>
    <row r="4022" spans="1:11" x14ac:dyDescent="0.2">
      <c r="A4022" t="s">
        <v>1371</v>
      </c>
      <c r="D4022">
        <v>0</v>
      </c>
      <c r="E4022" s="80">
        <v>44651</v>
      </c>
      <c r="H4022">
        <f>'Report lookups'!$F$812</f>
        <v>0</v>
      </c>
      <c r="J4022">
        <v>0</v>
      </c>
      <c r="K4022" t="s">
        <v>1273</v>
      </c>
    </row>
    <row r="4023" spans="1:11" x14ac:dyDescent="0.2">
      <c r="A4023" t="s">
        <v>245</v>
      </c>
      <c r="D4023">
        <v>0</v>
      </c>
      <c r="E4023" s="80">
        <v>44651</v>
      </c>
      <c r="H4023">
        <f>'Report lookups'!$F$824</f>
        <v>0</v>
      </c>
      <c r="J4023">
        <v>0</v>
      </c>
      <c r="K4023" t="s">
        <v>673</v>
      </c>
    </row>
    <row r="4024" spans="1:11" x14ac:dyDescent="0.2">
      <c r="A4024" t="s">
        <v>1952</v>
      </c>
      <c r="D4024">
        <v>0</v>
      </c>
      <c r="E4024" s="80">
        <v>44651</v>
      </c>
      <c r="H4024">
        <f>'Report lookups'!$F$839</f>
        <v>0</v>
      </c>
      <c r="J4024">
        <v>0</v>
      </c>
      <c r="K4024" t="s">
        <v>2605</v>
      </c>
    </row>
    <row r="4025" spans="1:11" x14ac:dyDescent="0.2">
      <c r="E4025" s="80"/>
    </row>
    <row r="4026" spans="1:11" x14ac:dyDescent="0.2">
      <c r="E4026" s="80"/>
    </row>
    <row r="4027" spans="1:11" x14ac:dyDescent="0.2">
      <c r="A4027" t="s">
        <v>66</v>
      </c>
      <c r="D4027">
        <v>0</v>
      </c>
      <c r="E4027" s="80">
        <v>44651</v>
      </c>
      <c r="H4027">
        <f>'Report lookups'!$F$851</f>
        <v>0</v>
      </c>
      <c r="J4027">
        <v>0</v>
      </c>
      <c r="K4027" t="s">
        <v>2606</v>
      </c>
    </row>
    <row r="4028" spans="1:11" x14ac:dyDescent="0.2">
      <c r="A4028" t="s">
        <v>246</v>
      </c>
      <c r="D4028">
        <v>0</v>
      </c>
      <c r="E4028" s="80">
        <v>44651</v>
      </c>
      <c r="H4028">
        <f>'Report lookups'!$F$863</f>
        <v>0</v>
      </c>
      <c r="J4028">
        <v>0</v>
      </c>
      <c r="K4028" t="s">
        <v>1469</v>
      </c>
    </row>
    <row r="4029" spans="1:11" x14ac:dyDescent="0.2">
      <c r="A4029" t="s">
        <v>2307</v>
      </c>
      <c r="D4029">
        <v>0</v>
      </c>
      <c r="E4029" s="80">
        <v>44651</v>
      </c>
      <c r="H4029">
        <f>'Report lookups'!$F$875</f>
        <v>0</v>
      </c>
      <c r="J4029">
        <v>0</v>
      </c>
      <c r="K4029" t="s">
        <v>2607</v>
      </c>
    </row>
    <row r="4030" spans="1:11" x14ac:dyDescent="0.2">
      <c r="A4030" t="s">
        <v>2706</v>
      </c>
      <c r="D4030">
        <v>0</v>
      </c>
      <c r="E4030" s="80">
        <v>44651</v>
      </c>
      <c r="H4030">
        <f>'Report lookups'!$F$890</f>
        <v>0</v>
      </c>
      <c r="J4030">
        <v>0</v>
      </c>
      <c r="K4030" t="s">
        <v>161</v>
      </c>
    </row>
    <row r="4031" spans="1:11" x14ac:dyDescent="0.2">
      <c r="E4031" s="80"/>
    </row>
    <row r="4032" spans="1:11" x14ac:dyDescent="0.2">
      <c r="E4032" s="80"/>
    </row>
    <row r="4033" spans="1:11" x14ac:dyDescent="0.2">
      <c r="A4033" t="s">
        <v>1953</v>
      </c>
      <c r="D4033">
        <v>0</v>
      </c>
      <c r="E4033" s="80">
        <v>44651</v>
      </c>
      <c r="H4033">
        <f>'Report lookups'!$F$902</f>
        <v>0</v>
      </c>
      <c r="J4033">
        <v>0</v>
      </c>
      <c r="K4033" t="s">
        <v>1470</v>
      </c>
    </row>
    <row r="4034" spans="1:11" x14ac:dyDescent="0.2">
      <c r="A4034" t="s">
        <v>67</v>
      </c>
      <c r="D4034">
        <v>0</v>
      </c>
      <c r="E4034" s="80">
        <v>44651</v>
      </c>
      <c r="H4034">
        <f>'Report lookups'!$F$914</f>
        <v>0</v>
      </c>
      <c r="J4034">
        <v>0</v>
      </c>
      <c r="K4034" t="s">
        <v>2794</v>
      </c>
    </row>
    <row r="4035" spans="1:11" x14ac:dyDescent="0.2">
      <c r="A4035" t="s">
        <v>1570</v>
      </c>
      <c r="D4035">
        <v>0</v>
      </c>
      <c r="E4035" s="80">
        <v>44651</v>
      </c>
      <c r="H4035">
        <f>'Report lookups'!$F$926</f>
        <v>0</v>
      </c>
      <c r="J4035">
        <v>0</v>
      </c>
      <c r="K4035" t="s">
        <v>337</v>
      </c>
    </row>
    <row r="4036" spans="1:11" x14ac:dyDescent="0.2">
      <c r="A4036" t="s">
        <v>247</v>
      </c>
      <c r="D4036">
        <v>0</v>
      </c>
      <c r="E4036" s="80">
        <v>44651</v>
      </c>
      <c r="H4036">
        <f>'Report lookups'!$F$944</f>
        <v>0</v>
      </c>
      <c r="J4036">
        <v>0</v>
      </c>
      <c r="K4036" t="s">
        <v>858</v>
      </c>
    </row>
    <row r="4037" spans="1:11" x14ac:dyDescent="0.2">
      <c r="A4037" t="s">
        <v>1767</v>
      </c>
      <c r="D4037">
        <v>0</v>
      </c>
      <c r="E4037" s="80">
        <v>44651</v>
      </c>
      <c r="H4037">
        <f>'Report lookups'!$F$956</f>
        <v>0</v>
      </c>
      <c r="J4037">
        <v>0</v>
      </c>
      <c r="K4037" t="s">
        <v>2795</v>
      </c>
    </row>
    <row r="4038" spans="1:11" x14ac:dyDescent="0.2">
      <c r="A4038" t="s">
        <v>1571</v>
      </c>
      <c r="D4038">
        <v>0</v>
      </c>
      <c r="E4038" s="80">
        <v>44651</v>
      </c>
      <c r="H4038">
        <f>'Report lookups'!$F$968</f>
        <v>0</v>
      </c>
      <c r="J4038">
        <v>0</v>
      </c>
      <c r="K4038" t="s">
        <v>1678</v>
      </c>
    </row>
    <row r="4039" spans="1:11" x14ac:dyDescent="0.2">
      <c r="A4039" t="s">
        <v>415</v>
      </c>
      <c r="D4039">
        <v>0</v>
      </c>
      <c r="E4039" s="80">
        <v>44651</v>
      </c>
      <c r="H4039">
        <f>'Report lookups'!$F$980</f>
        <v>0</v>
      </c>
      <c r="J4039">
        <v>0</v>
      </c>
      <c r="K4039" t="s">
        <v>859</v>
      </c>
    </row>
    <row r="4040" spans="1:11" x14ac:dyDescent="0.2">
      <c r="A4040" t="s">
        <v>68</v>
      </c>
      <c r="D4040">
        <v>0</v>
      </c>
      <c r="E4040" s="80">
        <v>44651</v>
      </c>
      <c r="H4040">
        <f>'Report lookups'!$F$995</f>
        <v>0</v>
      </c>
      <c r="J4040">
        <v>0</v>
      </c>
      <c r="K4040" t="s">
        <v>674</v>
      </c>
    </row>
    <row r="4041" spans="1:11" x14ac:dyDescent="0.2">
      <c r="A4041" t="s">
        <v>1572</v>
      </c>
      <c r="D4041">
        <v>0</v>
      </c>
      <c r="E4041" s="80">
        <v>44651</v>
      </c>
      <c r="H4041">
        <f>'Report lookups'!$F$1007</f>
        <v>0</v>
      </c>
      <c r="J4041">
        <v>0</v>
      </c>
      <c r="K4041" t="s">
        <v>2796</v>
      </c>
    </row>
    <row r="4042" spans="1:11" x14ac:dyDescent="0.2">
      <c r="A4042" t="s">
        <v>1372</v>
      </c>
      <c r="D4042">
        <v>0</v>
      </c>
      <c r="E4042" s="80">
        <v>44651</v>
      </c>
      <c r="H4042">
        <f>'Report lookups'!$F$1019</f>
        <v>0</v>
      </c>
      <c r="J4042">
        <v>0</v>
      </c>
      <c r="K4042" t="s">
        <v>1471</v>
      </c>
    </row>
    <row r="4043" spans="1:11" x14ac:dyDescent="0.2">
      <c r="A4043" t="s">
        <v>248</v>
      </c>
      <c r="D4043">
        <v>0</v>
      </c>
      <c r="E4043" s="80">
        <v>44651</v>
      </c>
      <c r="H4043">
        <f>'Report lookups'!$F$1031</f>
        <v>0</v>
      </c>
      <c r="J4043">
        <v>0</v>
      </c>
      <c r="K4043" t="s">
        <v>675</v>
      </c>
    </row>
    <row r="4044" spans="1:11" x14ac:dyDescent="0.2">
      <c r="A4044" t="s">
        <v>765</v>
      </c>
      <c r="D4044">
        <v>0</v>
      </c>
      <c r="E4044" s="80">
        <v>44651</v>
      </c>
      <c r="H4044">
        <f>'Report lookups'!$F$1046</f>
        <v>0</v>
      </c>
      <c r="J4044">
        <v>0</v>
      </c>
      <c r="K4044" t="s">
        <v>1274</v>
      </c>
    </row>
    <row r="4045" spans="1:11" x14ac:dyDescent="0.2">
      <c r="A4045" t="s">
        <v>2308</v>
      </c>
      <c r="D4045">
        <v>0</v>
      </c>
      <c r="E4045" s="80">
        <v>44651</v>
      </c>
      <c r="H4045">
        <f>'Report lookups'!$F$1058</f>
        <v>0</v>
      </c>
      <c r="J4045">
        <v>0</v>
      </c>
      <c r="K4045" t="s">
        <v>2416</v>
      </c>
    </row>
    <row r="4046" spans="1:11" x14ac:dyDescent="0.2">
      <c r="A4046" t="s">
        <v>950</v>
      </c>
      <c r="D4046">
        <v>0</v>
      </c>
      <c r="E4046" s="80">
        <v>44651</v>
      </c>
      <c r="H4046">
        <f>'Report lookups'!$F$1070</f>
        <v>0</v>
      </c>
      <c r="J4046">
        <v>0</v>
      </c>
      <c r="K4046" t="s">
        <v>2046</v>
      </c>
    </row>
    <row r="4047" spans="1:11" x14ac:dyDescent="0.2">
      <c r="A4047" t="s">
        <v>2507</v>
      </c>
      <c r="D4047">
        <v>0</v>
      </c>
      <c r="E4047" s="80">
        <v>44651</v>
      </c>
      <c r="H4047">
        <f>'Report lookups'!$F$1082</f>
        <v>0</v>
      </c>
      <c r="J4047">
        <v>0</v>
      </c>
      <c r="K4047" t="s">
        <v>1865</v>
      </c>
    </row>
    <row r="4048" spans="1:11" x14ac:dyDescent="0.2">
      <c r="A4048" t="s">
        <v>1573</v>
      </c>
      <c r="D4048">
        <v>0</v>
      </c>
      <c r="E4048" s="80">
        <v>44651</v>
      </c>
      <c r="H4048">
        <f>'Report lookups'!$F$1097</f>
        <v>0</v>
      </c>
      <c r="J4048">
        <v>0</v>
      </c>
      <c r="K4048" t="s">
        <v>2223</v>
      </c>
    </row>
    <row r="4049" spans="1:11" x14ac:dyDescent="0.2">
      <c r="A4049" t="s">
        <v>69</v>
      </c>
      <c r="D4049">
        <v>0</v>
      </c>
      <c r="E4049" s="80">
        <v>44651</v>
      </c>
      <c r="H4049">
        <f>'Report lookups'!$F$1109</f>
        <v>0</v>
      </c>
      <c r="J4049">
        <v>0</v>
      </c>
      <c r="K4049" t="s">
        <v>1275</v>
      </c>
    </row>
    <row r="4050" spans="1:11" x14ac:dyDescent="0.2">
      <c r="A4050" t="s">
        <v>2887</v>
      </c>
      <c r="D4050">
        <v>0</v>
      </c>
      <c r="E4050" s="80">
        <v>44651</v>
      </c>
      <c r="H4050">
        <f>'Report lookups'!$F$1121</f>
        <v>0</v>
      </c>
      <c r="J4050">
        <v>0</v>
      </c>
      <c r="K4050" t="s">
        <v>2996</v>
      </c>
    </row>
    <row r="4051" spans="1:11" x14ac:dyDescent="0.2">
      <c r="A4051" t="s">
        <v>1768</v>
      </c>
      <c r="D4051">
        <v>0</v>
      </c>
      <c r="E4051" s="80">
        <v>44651</v>
      </c>
      <c r="H4051">
        <f>'Report lookups'!$F$1133</f>
        <v>0</v>
      </c>
      <c r="J4051">
        <v>0</v>
      </c>
      <c r="K4051" t="s">
        <v>2224</v>
      </c>
    </row>
    <row r="4052" spans="1:11" x14ac:dyDescent="0.2">
      <c r="A4052" t="s">
        <v>70</v>
      </c>
      <c r="D4052">
        <v>0</v>
      </c>
      <c r="E4052" s="80">
        <v>44651</v>
      </c>
      <c r="H4052">
        <f>'Report lookups'!$F$1148</f>
        <v>0</v>
      </c>
      <c r="J4052">
        <v>0</v>
      </c>
      <c r="K4052" t="s">
        <v>1276</v>
      </c>
    </row>
    <row r="4053" spans="1:11" x14ac:dyDescent="0.2">
      <c r="A4053" t="s">
        <v>2128</v>
      </c>
      <c r="D4053">
        <v>0</v>
      </c>
      <c r="E4053" s="80">
        <v>44651</v>
      </c>
      <c r="H4053">
        <f>'Report lookups'!$F$1160</f>
        <v>0</v>
      </c>
      <c r="J4053">
        <v>0</v>
      </c>
      <c r="K4053" t="s">
        <v>1866</v>
      </c>
    </row>
    <row r="4054" spans="1:11" x14ac:dyDescent="0.2">
      <c r="A4054" t="s">
        <v>2707</v>
      </c>
      <c r="D4054">
        <v>0</v>
      </c>
      <c r="E4054" s="80">
        <v>44651</v>
      </c>
      <c r="H4054">
        <f>'Report lookups'!$F$1172</f>
        <v>0</v>
      </c>
      <c r="J4054">
        <v>0</v>
      </c>
      <c r="K4054" t="s">
        <v>2417</v>
      </c>
    </row>
    <row r="4055" spans="1:11" x14ac:dyDescent="0.2">
      <c r="A4055" t="s">
        <v>589</v>
      </c>
      <c r="D4055">
        <v>0</v>
      </c>
      <c r="E4055" s="80">
        <v>44651</v>
      </c>
      <c r="H4055">
        <f>'Report lookups'!$F$1184</f>
        <v>0</v>
      </c>
      <c r="J4055">
        <v>0</v>
      </c>
      <c r="K4055" t="s">
        <v>1064</v>
      </c>
    </row>
    <row r="4056" spans="1:11" x14ac:dyDescent="0.2">
      <c r="A4056" t="s">
        <v>2309</v>
      </c>
      <c r="D4056">
        <v>0</v>
      </c>
      <c r="E4056" s="80">
        <v>44651</v>
      </c>
      <c r="H4056">
        <f>'Report lookups'!$F$1199</f>
        <v>0</v>
      </c>
      <c r="J4056">
        <v>0</v>
      </c>
      <c r="K4056" t="s">
        <v>521</v>
      </c>
    </row>
    <row r="4057" spans="1:11" x14ac:dyDescent="0.2">
      <c r="A4057" t="s">
        <v>1373</v>
      </c>
      <c r="D4057">
        <v>0</v>
      </c>
      <c r="E4057" s="80">
        <v>44651</v>
      </c>
      <c r="H4057">
        <f>'Report lookups'!$F$1211</f>
        <v>0</v>
      </c>
      <c r="J4057">
        <v>0</v>
      </c>
      <c r="K4057" t="s">
        <v>1277</v>
      </c>
    </row>
    <row r="4058" spans="1:11" x14ac:dyDescent="0.2">
      <c r="A4058" t="s">
        <v>1954</v>
      </c>
      <c r="D4058">
        <v>0</v>
      </c>
      <c r="E4058" s="80">
        <v>44651</v>
      </c>
      <c r="H4058">
        <f>'Report lookups'!$F$1223</f>
        <v>0</v>
      </c>
      <c r="J4058">
        <v>0</v>
      </c>
      <c r="K4058" t="s">
        <v>1867</v>
      </c>
    </row>
    <row r="4059" spans="1:11" x14ac:dyDescent="0.2">
      <c r="A4059" t="s">
        <v>2888</v>
      </c>
      <c r="D4059">
        <v>0</v>
      </c>
      <c r="E4059" s="80">
        <v>44651</v>
      </c>
      <c r="H4059">
        <f>'Report lookups'!$F$1235</f>
        <v>0</v>
      </c>
      <c r="J4059">
        <v>0</v>
      </c>
      <c r="K4059" t="s">
        <v>338</v>
      </c>
    </row>
    <row r="4060" spans="1:11" x14ac:dyDescent="0.2">
      <c r="A4060" t="s">
        <v>1574</v>
      </c>
      <c r="D4060">
        <v>0</v>
      </c>
      <c r="E4060" s="80">
        <v>44651</v>
      </c>
      <c r="H4060">
        <f>'Report lookups'!$F$1250</f>
        <v>0</v>
      </c>
      <c r="J4060">
        <v>0</v>
      </c>
      <c r="K4060" t="s">
        <v>2225</v>
      </c>
    </row>
    <row r="4061" spans="1:11" x14ac:dyDescent="0.2">
      <c r="A4061" t="s">
        <v>1769</v>
      </c>
      <c r="D4061">
        <v>0</v>
      </c>
      <c r="E4061" s="80">
        <v>44651</v>
      </c>
      <c r="H4061">
        <f>'Report lookups'!$F$1262</f>
        <v>0</v>
      </c>
      <c r="J4061">
        <v>0</v>
      </c>
      <c r="K4061" t="s">
        <v>1278</v>
      </c>
    </row>
    <row r="4062" spans="1:11" x14ac:dyDescent="0.2">
      <c r="A4062" t="s">
        <v>416</v>
      </c>
      <c r="D4062">
        <v>0</v>
      </c>
      <c r="E4062" s="80">
        <v>44651</v>
      </c>
      <c r="H4062">
        <f>'Report lookups'!$F$1274</f>
        <v>0</v>
      </c>
      <c r="J4062">
        <v>0</v>
      </c>
      <c r="K4062" t="s">
        <v>1679</v>
      </c>
    </row>
    <row r="4063" spans="1:11" x14ac:dyDescent="0.2">
      <c r="A4063" t="s">
        <v>2310</v>
      </c>
      <c r="D4063">
        <v>0</v>
      </c>
      <c r="E4063" s="80">
        <v>44651</v>
      </c>
      <c r="H4063">
        <f>'Report lookups'!$F$1286</f>
        <v>0</v>
      </c>
      <c r="J4063">
        <v>0</v>
      </c>
      <c r="K4063" t="s">
        <v>2608</v>
      </c>
    </row>
    <row r="4064" spans="1:11" x14ac:dyDescent="0.2">
      <c r="A4064" t="s">
        <v>2508</v>
      </c>
      <c r="D4064">
        <v>0</v>
      </c>
      <c r="E4064" s="80">
        <v>44651</v>
      </c>
      <c r="H4064">
        <f>'Report lookups'!$F$1301</f>
        <v>0</v>
      </c>
      <c r="J4064">
        <v>0</v>
      </c>
      <c r="K4064" t="s">
        <v>162</v>
      </c>
    </row>
    <row r="4065" spans="1:11" x14ac:dyDescent="0.2">
      <c r="A4065" t="s">
        <v>1955</v>
      </c>
      <c r="D4065">
        <v>0</v>
      </c>
      <c r="E4065" s="80">
        <v>44651</v>
      </c>
      <c r="H4065">
        <f>'Report lookups'!$F$1313</f>
        <v>0</v>
      </c>
      <c r="J4065">
        <v>0</v>
      </c>
      <c r="K4065" t="s">
        <v>1680</v>
      </c>
    </row>
    <row r="4066" spans="1:11" x14ac:dyDescent="0.2">
      <c r="A4066" t="s">
        <v>249</v>
      </c>
      <c r="D4066">
        <v>0</v>
      </c>
      <c r="E4066" s="80">
        <v>44651</v>
      </c>
      <c r="H4066">
        <f>'Report lookups'!$F$1325</f>
        <v>0</v>
      </c>
      <c r="J4066">
        <v>0</v>
      </c>
      <c r="K4066" t="s">
        <v>2997</v>
      </c>
    </row>
    <row r="4067" spans="1:11" x14ac:dyDescent="0.2">
      <c r="A4067" t="s">
        <v>2889</v>
      </c>
      <c r="D4067">
        <v>0</v>
      </c>
      <c r="E4067" s="80">
        <v>44651</v>
      </c>
      <c r="H4067">
        <f>'Report lookups'!$F$1337</f>
        <v>0</v>
      </c>
      <c r="J4067">
        <v>0</v>
      </c>
      <c r="K4067" t="s">
        <v>1681</v>
      </c>
    </row>
    <row r="4068" spans="1:11" x14ac:dyDescent="0.2">
      <c r="A4068" t="s">
        <v>1155</v>
      </c>
      <c r="D4068">
        <v>0</v>
      </c>
      <c r="E4068" s="80">
        <v>44651</v>
      </c>
      <c r="H4068">
        <f>'Report lookups'!$F$1355</f>
        <v>0</v>
      </c>
      <c r="J4068">
        <v>0</v>
      </c>
      <c r="K4068" t="s">
        <v>1472</v>
      </c>
    </row>
    <row r="4069" spans="1:11" x14ac:dyDescent="0.2">
      <c r="A4069" t="s">
        <v>951</v>
      </c>
      <c r="D4069">
        <v>0</v>
      </c>
      <c r="E4069" s="80">
        <v>44651</v>
      </c>
      <c r="H4069">
        <f>'Report lookups'!$F$1367</f>
        <v>0</v>
      </c>
      <c r="J4069">
        <v>0</v>
      </c>
      <c r="K4069" t="s">
        <v>1279</v>
      </c>
    </row>
    <row r="4070" spans="1:11" x14ac:dyDescent="0.2">
      <c r="E4070" s="80"/>
    </row>
    <row r="4071" spans="1:11" x14ac:dyDescent="0.2">
      <c r="E4071" s="80"/>
    </row>
    <row r="4072" spans="1:11" x14ac:dyDescent="0.2">
      <c r="A4072" t="s">
        <v>2509</v>
      </c>
      <c r="D4072">
        <v>0</v>
      </c>
      <c r="E4072" s="80">
        <v>44651</v>
      </c>
      <c r="H4072">
        <f>'Report lookups'!$F$1379</f>
        <v>0</v>
      </c>
      <c r="J4072">
        <v>0</v>
      </c>
      <c r="K4072" t="s">
        <v>2998</v>
      </c>
    </row>
    <row r="4073" spans="1:11" x14ac:dyDescent="0.2">
      <c r="A4073" t="s">
        <v>417</v>
      </c>
      <c r="D4073">
        <v>0</v>
      </c>
      <c r="E4073" s="80">
        <v>44651</v>
      </c>
      <c r="H4073">
        <f>'Report lookups'!$F$1391</f>
        <v>0</v>
      </c>
      <c r="J4073">
        <v>0</v>
      </c>
      <c r="K4073" t="s">
        <v>1065</v>
      </c>
    </row>
    <row r="4074" spans="1:11" x14ac:dyDescent="0.2">
      <c r="A4074" t="s">
        <v>418</v>
      </c>
      <c r="D4074">
        <v>0</v>
      </c>
      <c r="E4074" s="80">
        <v>44651</v>
      </c>
      <c r="H4074">
        <f>'Report lookups'!$F$1403</f>
        <v>0</v>
      </c>
      <c r="J4074">
        <v>0</v>
      </c>
      <c r="K4074" t="s">
        <v>676</v>
      </c>
    </row>
    <row r="4075" spans="1:11" x14ac:dyDescent="0.2">
      <c r="A4075" t="s">
        <v>1770</v>
      </c>
      <c r="D4075">
        <v>0</v>
      </c>
      <c r="E4075" s="80">
        <v>44651</v>
      </c>
      <c r="H4075">
        <f>'Report lookups'!$F$1415</f>
        <v>0</v>
      </c>
      <c r="J4075">
        <v>0</v>
      </c>
      <c r="K4075" t="s">
        <v>2797</v>
      </c>
    </row>
    <row r="4076" spans="1:11" x14ac:dyDescent="0.2">
      <c r="A4076" t="s">
        <v>1575</v>
      </c>
      <c r="D4076">
        <v>0</v>
      </c>
      <c r="E4076" s="80">
        <v>44651</v>
      </c>
      <c r="H4076">
        <f>'Report lookups'!$F$1427</f>
        <v>0</v>
      </c>
      <c r="J4076">
        <v>0</v>
      </c>
      <c r="K4076" t="s">
        <v>2418</v>
      </c>
    </row>
    <row r="4077" spans="1:11" x14ac:dyDescent="0.2">
      <c r="A4077" t="s">
        <v>2890</v>
      </c>
      <c r="D4077">
        <v>0</v>
      </c>
      <c r="E4077" s="80">
        <v>44651</v>
      </c>
      <c r="H4077">
        <f>'Report lookups'!$F$1439</f>
        <v>0</v>
      </c>
      <c r="J4077">
        <v>0</v>
      </c>
      <c r="K4077" t="s">
        <v>1066</v>
      </c>
    </row>
    <row r="4078" spans="1:11" x14ac:dyDescent="0.2">
      <c r="A4078" t="s">
        <v>1576</v>
      </c>
      <c r="D4078">
        <v>0</v>
      </c>
      <c r="E4078" s="80">
        <v>44651</v>
      </c>
      <c r="H4078">
        <f>'Report lookups'!$F$1451</f>
        <v>0</v>
      </c>
      <c r="J4078">
        <v>0</v>
      </c>
      <c r="K4078" t="s">
        <v>1868</v>
      </c>
    </row>
    <row r="4079" spans="1:11" x14ac:dyDescent="0.2">
      <c r="A4079" t="s">
        <v>1771</v>
      </c>
      <c r="D4079">
        <v>0</v>
      </c>
      <c r="E4079" s="80">
        <v>44651</v>
      </c>
      <c r="H4079">
        <f>'Report lookups'!$F$1463</f>
        <v>0</v>
      </c>
      <c r="J4079">
        <v>0</v>
      </c>
      <c r="K4079" t="s">
        <v>2798</v>
      </c>
    </row>
    <row r="4080" spans="1:11" x14ac:dyDescent="0.2">
      <c r="A4080" t="s">
        <v>2510</v>
      </c>
      <c r="D4080">
        <v>0</v>
      </c>
      <c r="E4080" s="80">
        <v>44651</v>
      </c>
      <c r="H4080">
        <f>'Report lookups'!$F$1475</f>
        <v>0</v>
      </c>
      <c r="J4080">
        <v>0</v>
      </c>
      <c r="K4080" t="s">
        <v>2609</v>
      </c>
    </row>
    <row r="4081" spans="1:11" x14ac:dyDescent="0.2">
      <c r="A4081" t="s">
        <v>3068</v>
      </c>
      <c r="D4081">
        <v>0</v>
      </c>
      <c r="E4081" s="80">
        <v>44651</v>
      </c>
      <c r="H4081">
        <f>'Report lookups'!$F$1487</f>
        <v>0</v>
      </c>
      <c r="J4081">
        <v>0</v>
      </c>
      <c r="K4081" t="s">
        <v>3090</v>
      </c>
    </row>
    <row r="4082" spans="1:11" x14ac:dyDescent="0.2">
      <c r="A4082" t="s">
        <v>250</v>
      </c>
      <c r="D4082">
        <v>0</v>
      </c>
      <c r="E4082" s="80">
        <v>44651</v>
      </c>
      <c r="H4082">
        <f>'Report lookups'!$F$1499</f>
        <v>0</v>
      </c>
      <c r="J4082">
        <v>0</v>
      </c>
      <c r="K4082" t="s">
        <v>1869</v>
      </c>
    </row>
    <row r="4083" spans="1:11" x14ac:dyDescent="0.2">
      <c r="A4083" t="s">
        <v>251</v>
      </c>
      <c r="D4083">
        <v>0</v>
      </c>
      <c r="E4083" s="80">
        <v>44651</v>
      </c>
      <c r="H4083">
        <f>'Report lookups'!$F$1511</f>
        <v>0</v>
      </c>
      <c r="J4083">
        <v>0</v>
      </c>
      <c r="K4083" t="s">
        <v>860</v>
      </c>
    </row>
    <row r="4084" spans="1:11" x14ac:dyDescent="0.2">
      <c r="A4084" t="s">
        <v>590</v>
      </c>
      <c r="D4084">
        <v>0</v>
      </c>
      <c r="E4084" s="80">
        <v>44651</v>
      </c>
      <c r="H4084">
        <f>'Report lookups'!$F$1523</f>
        <v>0</v>
      </c>
      <c r="J4084">
        <v>0</v>
      </c>
      <c r="K4084" t="s">
        <v>861</v>
      </c>
    </row>
    <row r="4085" spans="1:11" x14ac:dyDescent="0.2">
      <c r="A4085" t="s">
        <v>1577</v>
      </c>
      <c r="D4085">
        <v>0</v>
      </c>
      <c r="E4085" s="80">
        <v>44651</v>
      </c>
      <c r="H4085">
        <f>'Report lookups'!$F$1535</f>
        <v>0</v>
      </c>
      <c r="J4085">
        <v>0</v>
      </c>
      <c r="K4085" t="s">
        <v>163</v>
      </c>
    </row>
    <row r="4086" spans="1:11" x14ac:dyDescent="0.2">
      <c r="A4086" t="s">
        <v>2708</v>
      </c>
      <c r="D4086">
        <v>0</v>
      </c>
      <c r="E4086" s="80">
        <v>44651</v>
      </c>
      <c r="H4086">
        <f>'Report lookups'!$F$1547</f>
        <v>0</v>
      </c>
      <c r="J4086">
        <v>0</v>
      </c>
      <c r="K4086" t="s">
        <v>2419</v>
      </c>
    </row>
    <row r="4087" spans="1:11" x14ac:dyDescent="0.2">
      <c r="A4087" t="s">
        <v>2709</v>
      </c>
      <c r="D4087">
        <v>0</v>
      </c>
      <c r="E4087" s="80">
        <v>44651</v>
      </c>
      <c r="H4087">
        <f>'Report lookups'!$F$1559</f>
        <v>0</v>
      </c>
      <c r="J4087">
        <v>0</v>
      </c>
      <c r="K4087" t="s">
        <v>677</v>
      </c>
    </row>
    <row r="4088" spans="1:11" x14ac:dyDescent="0.2">
      <c r="A4088" t="s">
        <v>1374</v>
      </c>
      <c r="D4088">
        <v>0</v>
      </c>
      <c r="E4088" s="80">
        <v>44651</v>
      </c>
      <c r="H4088">
        <f>'Report lookups'!$F$1571</f>
        <v>0</v>
      </c>
      <c r="J4088">
        <v>0</v>
      </c>
      <c r="K4088" t="s">
        <v>862</v>
      </c>
    </row>
    <row r="4089" spans="1:11" x14ac:dyDescent="0.2">
      <c r="A4089" t="s">
        <v>2511</v>
      </c>
      <c r="D4089">
        <v>0</v>
      </c>
      <c r="E4089" s="80">
        <v>44651</v>
      </c>
      <c r="H4089">
        <f>'Report lookups'!$F$1583</f>
        <v>0</v>
      </c>
      <c r="J4089">
        <v>0</v>
      </c>
      <c r="K4089" t="s">
        <v>1280</v>
      </c>
    </row>
    <row r="4090" spans="1:11" x14ac:dyDescent="0.2">
      <c r="E4090" s="80"/>
    </row>
    <row r="4091" spans="1:11" x14ac:dyDescent="0.2">
      <c r="A4091" t="s">
        <v>2710</v>
      </c>
      <c r="D4091">
        <v>0</v>
      </c>
      <c r="E4091" s="80">
        <v>44651</v>
      </c>
      <c r="H4091">
        <f>'Report lookups'!$F$1595</f>
        <v>0</v>
      </c>
      <c r="J4091">
        <v>0</v>
      </c>
      <c r="K4091" t="s">
        <v>2226</v>
      </c>
    </row>
    <row r="4092" spans="1:11" x14ac:dyDescent="0.2">
      <c r="A4092" t="s">
        <v>591</v>
      </c>
      <c r="D4092">
        <v>0</v>
      </c>
      <c r="E4092" s="80">
        <v>44651</v>
      </c>
      <c r="H4092">
        <f>'Report lookups'!$F$1607</f>
        <v>0</v>
      </c>
      <c r="J4092">
        <v>0</v>
      </c>
      <c r="K4092" t="s">
        <v>2799</v>
      </c>
    </row>
    <row r="4093" spans="1:11" x14ac:dyDescent="0.2">
      <c r="A4093" t="s">
        <v>952</v>
      </c>
      <c r="D4093">
        <v>0</v>
      </c>
      <c r="E4093" s="80">
        <v>44651</v>
      </c>
      <c r="H4093">
        <f>'Report lookups'!$F$1622</f>
        <v>0</v>
      </c>
      <c r="J4093">
        <v>0</v>
      </c>
      <c r="K4093" t="s">
        <v>1281</v>
      </c>
    </row>
    <row r="4094" spans="1:11" x14ac:dyDescent="0.2">
      <c r="E4094" s="80"/>
    </row>
    <row r="4095" spans="1:11" x14ac:dyDescent="0.2">
      <c r="E4095" s="80"/>
    </row>
    <row r="4096" spans="1:11" x14ac:dyDescent="0.2">
      <c r="A4096" t="s">
        <v>2512</v>
      </c>
      <c r="D4096">
        <v>0</v>
      </c>
      <c r="E4096" s="80">
        <v>44651</v>
      </c>
      <c r="H4096">
        <f>'Report lookups'!$F$1634</f>
        <v>0</v>
      </c>
      <c r="J4096">
        <v>0</v>
      </c>
      <c r="K4096" t="s">
        <v>2999</v>
      </c>
    </row>
    <row r="4097" spans="1:11" x14ac:dyDescent="0.2">
      <c r="A4097" t="s">
        <v>252</v>
      </c>
      <c r="D4097">
        <v>0</v>
      </c>
      <c r="E4097" s="80">
        <v>44651</v>
      </c>
      <c r="H4097">
        <f>'Report lookups'!$F$1646</f>
        <v>0</v>
      </c>
      <c r="J4097">
        <v>0</v>
      </c>
      <c r="K4097" t="s">
        <v>863</v>
      </c>
    </row>
    <row r="4098" spans="1:11" x14ac:dyDescent="0.2">
      <c r="A4098" t="s">
        <v>419</v>
      </c>
      <c r="D4098">
        <v>0</v>
      </c>
      <c r="E4098" s="80">
        <v>44651</v>
      </c>
      <c r="H4098">
        <f>'Report lookups'!$F$1658</f>
        <v>0</v>
      </c>
      <c r="J4098">
        <v>0</v>
      </c>
      <c r="K4098" t="s">
        <v>522</v>
      </c>
    </row>
    <row r="4099" spans="1:11" x14ac:dyDescent="0.2">
      <c r="A4099" t="s">
        <v>1772</v>
      </c>
      <c r="D4099">
        <v>0</v>
      </c>
      <c r="E4099" s="80">
        <v>44651</v>
      </c>
      <c r="H4099">
        <f>'Report lookups'!$F$1670</f>
        <v>0</v>
      </c>
      <c r="J4099">
        <v>0</v>
      </c>
      <c r="K4099" t="s">
        <v>2800</v>
      </c>
    </row>
    <row r="4100" spans="1:11" x14ac:dyDescent="0.2">
      <c r="A4100" t="s">
        <v>1578</v>
      </c>
      <c r="D4100">
        <v>0</v>
      </c>
      <c r="E4100" s="80">
        <v>44651</v>
      </c>
      <c r="H4100">
        <f>'Report lookups'!$F$1682</f>
        <v>0</v>
      </c>
      <c r="J4100">
        <v>0</v>
      </c>
      <c r="K4100" t="s">
        <v>2227</v>
      </c>
    </row>
    <row r="4101" spans="1:11" x14ac:dyDescent="0.2">
      <c r="A4101" t="s">
        <v>2891</v>
      </c>
      <c r="D4101">
        <v>0</v>
      </c>
      <c r="E4101" s="80">
        <v>44651</v>
      </c>
      <c r="H4101">
        <f>'Report lookups'!$F$1694</f>
        <v>0</v>
      </c>
      <c r="J4101">
        <v>0</v>
      </c>
      <c r="K4101" t="s">
        <v>1067</v>
      </c>
    </row>
    <row r="4102" spans="1:11" x14ac:dyDescent="0.2">
      <c r="A4102" t="s">
        <v>1375</v>
      </c>
      <c r="D4102">
        <v>0</v>
      </c>
      <c r="E4102" s="80">
        <v>44651</v>
      </c>
      <c r="H4102">
        <f>'Report lookups'!$F$1706</f>
        <v>0</v>
      </c>
      <c r="J4102">
        <v>0</v>
      </c>
      <c r="K4102" t="s">
        <v>1682</v>
      </c>
    </row>
    <row r="4103" spans="1:11" x14ac:dyDescent="0.2">
      <c r="A4103" t="s">
        <v>1579</v>
      </c>
      <c r="D4103">
        <v>0</v>
      </c>
      <c r="E4103" s="80">
        <v>44651</v>
      </c>
      <c r="H4103">
        <f>'Report lookups'!$F$1718</f>
        <v>0</v>
      </c>
      <c r="J4103">
        <v>0</v>
      </c>
      <c r="K4103" t="s">
        <v>2610</v>
      </c>
    </row>
    <row r="4104" spans="1:11" x14ac:dyDescent="0.2">
      <c r="A4104" t="s">
        <v>2311</v>
      </c>
      <c r="D4104">
        <v>0</v>
      </c>
      <c r="E4104" s="80">
        <v>44651</v>
      </c>
      <c r="H4104">
        <f>'Report lookups'!$F$1730</f>
        <v>0</v>
      </c>
      <c r="J4104">
        <v>0</v>
      </c>
      <c r="K4104" t="s">
        <v>2611</v>
      </c>
    </row>
    <row r="4105" spans="1:11" x14ac:dyDescent="0.2">
      <c r="A4105" t="s">
        <v>3069</v>
      </c>
      <c r="D4105">
        <v>0</v>
      </c>
      <c r="E4105" s="80">
        <v>44651</v>
      </c>
      <c r="H4105">
        <f>'Report lookups'!$F$1742</f>
        <v>0</v>
      </c>
      <c r="J4105">
        <v>0</v>
      </c>
      <c r="K4105" t="s">
        <v>3091</v>
      </c>
    </row>
    <row r="4106" spans="1:11" x14ac:dyDescent="0.2">
      <c r="A4106" t="s">
        <v>71</v>
      </c>
      <c r="D4106">
        <v>0</v>
      </c>
      <c r="E4106" s="80">
        <v>44651</v>
      </c>
      <c r="H4106">
        <f>'Report lookups'!$F$1754</f>
        <v>0</v>
      </c>
      <c r="J4106">
        <v>0</v>
      </c>
      <c r="K4106" t="s">
        <v>1870</v>
      </c>
    </row>
    <row r="4107" spans="1:11" x14ac:dyDescent="0.2">
      <c r="A4107" t="s">
        <v>253</v>
      </c>
      <c r="D4107">
        <v>0</v>
      </c>
      <c r="E4107" s="80">
        <v>44651</v>
      </c>
      <c r="H4107">
        <f>'Report lookups'!$F$1766</f>
        <v>0</v>
      </c>
      <c r="J4107">
        <v>0</v>
      </c>
      <c r="K4107" t="s">
        <v>864</v>
      </c>
    </row>
    <row r="4108" spans="1:11" x14ac:dyDescent="0.2">
      <c r="A4108" t="s">
        <v>420</v>
      </c>
      <c r="D4108">
        <v>0</v>
      </c>
      <c r="E4108" s="80">
        <v>44651</v>
      </c>
      <c r="H4108">
        <f>'Report lookups'!$F$1778</f>
        <v>0</v>
      </c>
      <c r="J4108">
        <v>0</v>
      </c>
      <c r="K4108" t="s">
        <v>678</v>
      </c>
    </row>
    <row r="4109" spans="1:11" x14ac:dyDescent="0.2">
      <c r="A4109" t="s">
        <v>1376</v>
      </c>
      <c r="D4109">
        <v>0</v>
      </c>
      <c r="E4109" s="80">
        <v>44651</v>
      </c>
      <c r="H4109">
        <f>'Report lookups'!$F$1790</f>
        <v>0</v>
      </c>
      <c r="J4109">
        <v>0</v>
      </c>
      <c r="K4109" t="s">
        <v>164</v>
      </c>
    </row>
    <row r="4110" spans="1:11" x14ac:dyDescent="0.2">
      <c r="A4110" t="s">
        <v>2513</v>
      </c>
      <c r="D4110">
        <v>0</v>
      </c>
      <c r="E4110" s="80">
        <v>44651</v>
      </c>
      <c r="H4110">
        <f>'Report lookups'!$F$1802</f>
        <v>0</v>
      </c>
      <c r="J4110">
        <v>0</v>
      </c>
      <c r="K4110" t="s">
        <v>2228</v>
      </c>
    </row>
    <row r="4111" spans="1:11" x14ac:dyDescent="0.2">
      <c r="A4111" t="s">
        <v>2711</v>
      </c>
      <c r="D4111">
        <v>0</v>
      </c>
      <c r="E4111" s="80">
        <v>44651</v>
      </c>
      <c r="H4111">
        <f>'Report lookups'!$F$1814</f>
        <v>0</v>
      </c>
      <c r="J4111">
        <v>0</v>
      </c>
      <c r="K4111" t="s">
        <v>679</v>
      </c>
    </row>
    <row r="4112" spans="1:11" x14ac:dyDescent="0.2">
      <c r="A4112" t="s">
        <v>766</v>
      </c>
      <c r="D4112">
        <v>0</v>
      </c>
      <c r="E4112" s="80">
        <v>44651</v>
      </c>
      <c r="H4112">
        <f>'Report lookups'!$F$1826</f>
        <v>0</v>
      </c>
      <c r="J4112">
        <v>0</v>
      </c>
      <c r="K4112" t="s">
        <v>1068</v>
      </c>
    </row>
    <row r="4113" spans="1:11" x14ac:dyDescent="0.2">
      <c r="A4113" t="s">
        <v>1156</v>
      </c>
      <c r="D4113">
        <v>0</v>
      </c>
      <c r="E4113" s="80">
        <v>44651</v>
      </c>
      <c r="H4113">
        <f>'Report lookups'!$F$1838</f>
        <v>0</v>
      </c>
      <c r="J4113">
        <v>0</v>
      </c>
      <c r="K4113" t="s">
        <v>680</v>
      </c>
    </row>
    <row r="4114" spans="1:11" x14ac:dyDescent="0.2">
      <c r="A4114" t="s">
        <v>2514</v>
      </c>
      <c r="D4114">
        <v>0</v>
      </c>
      <c r="E4114" s="80">
        <v>44651</v>
      </c>
      <c r="H4114">
        <f>'Report lookups'!$F$1850</f>
        <v>0</v>
      </c>
      <c r="J4114">
        <v>0</v>
      </c>
      <c r="K4114" t="s">
        <v>1069</v>
      </c>
    </row>
    <row r="4115" spans="1:11" x14ac:dyDescent="0.2">
      <c r="E4115" s="80"/>
    </row>
    <row r="4116" spans="1:11" x14ac:dyDescent="0.2">
      <c r="A4116" t="s">
        <v>2712</v>
      </c>
      <c r="D4116">
        <v>0</v>
      </c>
      <c r="E4116" s="80">
        <v>44651</v>
      </c>
      <c r="H4116">
        <f>'Report lookups'!$F$1862</f>
        <v>0</v>
      </c>
      <c r="J4116">
        <v>0</v>
      </c>
      <c r="K4116" t="s">
        <v>2229</v>
      </c>
    </row>
    <row r="4117" spans="1:11" x14ac:dyDescent="0.2">
      <c r="A4117" t="s">
        <v>592</v>
      </c>
      <c r="D4117">
        <v>0</v>
      </c>
      <c r="E4117" s="80">
        <v>44651</v>
      </c>
      <c r="H4117">
        <f>'Report lookups'!$F$1874</f>
        <v>0</v>
      </c>
      <c r="J4117">
        <v>0</v>
      </c>
      <c r="K4117" t="s">
        <v>2801</v>
      </c>
    </row>
    <row r="4118" spans="1:11" x14ac:dyDescent="0.2">
      <c r="A4118" t="s">
        <v>953</v>
      </c>
      <c r="D4118">
        <v>0</v>
      </c>
      <c r="E4118" s="80">
        <v>44651</v>
      </c>
      <c r="H4118">
        <f>'Report lookups'!$F$1889</f>
        <v>0</v>
      </c>
      <c r="J4118">
        <v>0</v>
      </c>
      <c r="K4118" t="s">
        <v>523</v>
      </c>
    </row>
    <row r="4119" spans="1:11" x14ac:dyDescent="0.2">
      <c r="E4119" s="80"/>
    </row>
    <row r="4120" spans="1:11" x14ac:dyDescent="0.2">
      <c r="E4120" s="80"/>
    </row>
    <row r="4121" spans="1:11" x14ac:dyDescent="0.2">
      <c r="A4121" t="s">
        <v>1157</v>
      </c>
      <c r="D4121">
        <v>0</v>
      </c>
      <c r="E4121" s="80">
        <v>44651</v>
      </c>
      <c r="H4121">
        <f>'Report lookups'!$F$1901</f>
        <v>0</v>
      </c>
      <c r="J4121">
        <v>0</v>
      </c>
      <c r="K4121" t="s">
        <v>3000</v>
      </c>
    </row>
    <row r="4122" spans="1:11" x14ac:dyDescent="0.2">
      <c r="A4122" t="s">
        <v>767</v>
      </c>
      <c r="D4122">
        <v>0</v>
      </c>
      <c r="E4122" s="80">
        <v>44651</v>
      </c>
      <c r="H4122">
        <f>'Report lookups'!$F$1913</f>
        <v>0</v>
      </c>
      <c r="J4122">
        <v>0</v>
      </c>
      <c r="K4122" t="s">
        <v>1473</v>
      </c>
    </row>
    <row r="4123" spans="1:11" x14ac:dyDescent="0.2">
      <c r="A4123" t="s">
        <v>2713</v>
      </c>
      <c r="D4123">
        <v>0</v>
      </c>
      <c r="E4123" s="80">
        <v>44651</v>
      </c>
      <c r="H4123">
        <f>'Report lookups'!$F$1925</f>
        <v>0</v>
      </c>
      <c r="J4123">
        <v>0</v>
      </c>
      <c r="K4123" t="s">
        <v>3001</v>
      </c>
    </row>
    <row r="4124" spans="1:11" x14ac:dyDescent="0.2">
      <c r="A4124" t="s">
        <v>2312</v>
      </c>
      <c r="D4124">
        <v>0</v>
      </c>
      <c r="E4124" s="80">
        <v>44651</v>
      </c>
      <c r="H4124">
        <f>'Report lookups'!$F$1937</f>
        <v>0</v>
      </c>
      <c r="J4124">
        <v>0</v>
      </c>
      <c r="K4124" t="s">
        <v>165</v>
      </c>
    </row>
    <row r="4125" spans="1:11" x14ac:dyDescent="0.2">
      <c r="A4125" t="s">
        <v>1377</v>
      </c>
      <c r="D4125">
        <v>0</v>
      </c>
      <c r="E4125" s="80">
        <v>44651</v>
      </c>
      <c r="H4125">
        <f>'Report lookups'!$F$1949</f>
        <v>0</v>
      </c>
      <c r="J4125">
        <v>0</v>
      </c>
      <c r="K4125" t="s">
        <v>2047</v>
      </c>
    </row>
    <row r="4126" spans="1:11" x14ac:dyDescent="0.2">
      <c r="A4126" t="s">
        <v>254</v>
      </c>
      <c r="D4126">
        <v>0</v>
      </c>
      <c r="E4126" s="80">
        <v>44651</v>
      </c>
      <c r="H4126">
        <f>'Report lookups'!$F$1961</f>
        <v>0</v>
      </c>
      <c r="J4126">
        <v>0</v>
      </c>
      <c r="K4126" t="s">
        <v>2612</v>
      </c>
    </row>
    <row r="4127" spans="1:11" x14ac:dyDescent="0.2">
      <c r="A4127" t="s">
        <v>2892</v>
      </c>
      <c r="D4127">
        <v>0</v>
      </c>
      <c r="E4127" s="80">
        <v>44651</v>
      </c>
      <c r="H4127">
        <f>'Report lookups'!$F$1973</f>
        <v>0</v>
      </c>
      <c r="J4127">
        <v>0</v>
      </c>
      <c r="K4127" t="s">
        <v>2420</v>
      </c>
    </row>
    <row r="4128" spans="1:11" x14ac:dyDescent="0.2">
      <c r="A4128" t="s">
        <v>768</v>
      </c>
      <c r="D4128">
        <v>0</v>
      </c>
      <c r="E4128" s="80">
        <v>44651</v>
      </c>
      <c r="H4128">
        <f>'Report lookups'!$F$1985</f>
        <v>0</v>
      </c>
      <c r="J4128">
        <v>0</v>
      </c>
      <c r="K4128" t="s">
        <v>1871</v>
      </c>
    </row>
    <row r="4129" spans="1:11" x14ac:dyDescent="0.2">
      <c r="A4129" t="s">
        <v>2714</v>
      </c>
      <c r="D4129">
        <v>0</v>
      </c>
      <c r="E4129" s="80">
        <v>44651</v>
      </c>
      <c r="H4129">
        <f>'Report lookups'!$F$1997</f>
        <v>0</v>
      </c>
      <c r="J4129">
        <v>0</v>
      </c>
      <c r="K4129" t="s">
        <v>339</v>
      </c>
    </row>
    <row r="4130" spans="1:11" x14ac:dyDescent="0.2">
      <c r="A4130" t="s">
        <v>3070</v>
      </c>
      <c r="D4130">
        <v>0</v>
      </c>
      <c r="E4130" s="80">
        <v>44651</v>
      </c>
      <c r="H4130">
        <f>'Report lookups'!$F$2009</f>
        <v>0</v>
      </c>
      <c r="J4130">
        <v>0</v>
      </c>
      <c r="K4130" t="s">
        <v>3092</v>
      </c>
    </row>
    <row r="4131" spans="1:11" x14ac:dyDescent="0.2">
      <c r="A4131" t="s">
        <v>2893</v>
      </c>
      <c r="D4131">
        <v>0</v>
      </c>
      <c r="E4131" s="80">
        <v>44651</v>
      </c>
      <c r="H4131">
        <f>'Report lookups'!$F$2021</f>
        <v>0</v>
      </c>
      <c r="J4131">
        <v>0</v>
      </c>
      <c r="K4131" t="s">
        <v>2802</v>
      </c>
    </row>
    <row r="4132" spans="1:11" x14ac:dyDescent="0.2">
      <c r="A4132" t="s">
        <v>769</v>
      </c>
      <c r="D4132">
        <v>0</v>
      </c>
      <c r="E4132" s="80">
        <v>44651</v>
      </c>
      <c r="H4132">
        <f>'Report lookups'!$F$2033</f>
        <v>0</v>
      </c>
      <c r="J4132">
        <v>0</v>
      </c>
      <c r="K4132" t="s">
        <v>340</v>
      </c>
    </row>
    <row r="4133" spans="1:11" x14ac:dyDescent="0.2">
      <c r="A4133" t="s">
        <v>1773</v>
      </c>
      <c r="D4133">
        <v>0</v>
      </c>
      <c r="E4133" s="80">
        <v>44651</v>
      </c>
      <c r="H4133">
        <f>'Report lookups'!$F$2045</f>
        <v>0</v>
      </c>
      <c r="J4133">
        <v>0</v>
      </c>
      <c r="K4133" t="s">
        <v>1474</v>
      </c>
    </row>
    <row r="4134" spans="1:11" x14ac:dyDescent="0.2">
      <c r="A4134" t="s">
        <v>1774</v>
      </c>
      <c r="D4134">
        <v>0</v>
      </c>
      <c r="E4134" s="80">
        <v>44651</v>
      </c>
      <c r="H4134">
        <f>'Report lookups'!$F$2057</f>
        <v>0</v>
      </c>
      <c r="J4134">
        <v>0</v>
      </c>
      <c r="K4134" t="s">
        <v>166</v>
      </c>
    </row>
    <row r="4135" spans="1:11" x14ac:dyDescent="0.2">
      <c r="A4135" t="s">
        <v>2894</v>
      </c>
      <c r="D4135">
        <v>0</v>
      </c>
      <c r="E4135" s="80">
        <v>44651</v>
      </c>
      <c r="H4135">
        <f>'Report lookups'!$F$2069</f>
        <v>0</v>
      </c>
      <c r="J4135">
        <v>0</v>
      </c>
      <c r="K4135" t="s">
        <v>2230</v>
      </c>
    </row>
    <row r="4136" spans="1:11" x14ac:dyDescent="0.2">
      <c r="A4136" t="s">
        <v>1580</v>
      </c>
      <c r="D4136">
        <v>0</v>
      </c>
      <c r="E4136" s="80">
        <v>44651</v>
      </c>
      <c r="H4136">
        <f>'Report lookups'!$F$2081</f>
        <v>0</v>
      </c>
      <c r="J4136">
        <v>0</v>
      </c>
      <c r="K4136" t="s">
        <v>2613</v>
      </c>
    </row>
    <row r="4137" spans="1:11" x14ac:dyDescent="0.2">
      <c r="A4137" t="s">
        <v>2129</v>
      </c>
      <c r="D4137">
        <v>0</v>
      </c>
      <c r="E4137" s="80">
        <v>44651</v>
      </c>
      <c r="H4137">
        <f>'Report lookups'!$F$2093</f>
        <v>0</v>
      </c>
      <c r="J4137">
        <v>0</v>
      </c>
      <c r="K4137" t="s">
        <v>1683</v>
      </c>
    </row>
    <row r="4138" spans="1:11" x14ac:dyDescent="0.2">
      <c r="A4138" t="s">
        <v>954</v>
      </c>
      <c r="D4138">
        <v>0</v>
      </c>
      <c r="E4138" s="80">
        <v>44651</v>
      </c>
      <c r="H4138">
        <f>'Report lookups'!$F$2105</f>
        <v>0</v>
      </c>
      <c r="J4138">
        <v>0</v>
      </c>
      <c r="K4138" t="s">
        <v>1070</v>
      </c>
    </row>
    <row r="4139" spans="1:11" x14ac:dyDescent="0.2">
      <c r="A4139" t="s">
        <v>593</v>
      </c>
      <c r="D4139">
        <v>0</v>
      </c>
      <c r="E4139" s="80">
        <v>44651</v>
      </c>
      <c r="H4139">
        <f>'Report lookups'!$F$2117</f>
        <v>0</v>
      </c>
      <c r="J4139">
        <v>0</v>
      </c>
      <c r="K4139" t="s">
        <v>865</v>
      </c>
    </row>
    <row r="4140" spans="1:11" x14ac:dyDescent="0.2">
      <c r="E4140" s="80"/>
    </row>
    <row r="4141" spans="1:11" x14ac:dyDescent="0.2">
      <c r="A4141" t="s">
        <v>2715</v>
      </c>
      <c r="D4141">
        <v>0</v>
      </c>
      <c r="E4141" s="80">
        <v>44651</v>
      </c>
      <c r="H4141">
        <f>'Report lookups'!$F$2129</f>
        <v>0</v>
      </c>
      <c r="J4141">
        <v>0</v>
      </c>
      <c r="K4141" t="s">
        <v>1684</v>
      </c>
    </row>
    <row r="4142" spans="1:11" x14ac:dyDescent="0.2">
      <c r="A4142" t="s">
        <v>770</v>
      </c>
      <c r="D4142">
        <v>0</v>
      </c>
      <c r="E4142" s="80">
        <v>44651</v>
      </c>
      <c r="H4142">
        <f>'Report lookups'!$F$2141</f>
        <v>0</v>
      </c>
      <c r="J4142">
        <v>0</v>
      </c>
      <c r="K4142" t="s">
        <v>524</v>
      </c>
    </row>
    <row r="4143" spans="1:11" x14ac:dyDescent="0.2">
      <c r="A4143" t="s">
        <v>2515</v>
      </c>
      <c r="D4143">
        <v>0</v>
      </c>
      <c r="E4143" s="80">
        <v>44651</v>
      </c>
      <c r="H4143">
        <f>'Report lookups'!$F$2156</f>
        <v>0</v>
      </c>
      <c r="J4143">
        <v>0</v>
      </c>
      <c r="K4143" t="s">
        <v>2803</v>
      </c>
    </row>
    <row r="4144" spans="1:11" x14ac:dyDescent="0.2">
      <c r="E4144" s="80"/>
    </row>
    <row r="4145" spans="1:11" x14ac:dyDescent="0.2">
      <c r="E4145" s="80"/>
    </row>
    <row r="4146" spans="1:11" x14ac:dyDescent="0.2">
      <c r="A4146" t="s">
        <v>955</v>
      </c>
      <c r="D4146">
        <v>0</v>
      </c>
      <c r="E4146" s="80">
        <v>44651</v>
      </c>
      <c r="H4146">
        <f>'Report lookups'!$F$2168</f>
        <v>0</v>
      </c>
      <c r="J4146">
        <v>0</v>
      </c>
      <c r="K4146" t="s">
        <v>1475</v>
      </c>
    </row>
    <row r="4147" spans="1:11" x14ac:dyDescent="0.2">
      <c r="A4147" t="s">
        <v>1956</v>
      </c>
      <c r="D4147">
        <v>0</v>
      </c>
      <c r="E4147" s="80">
        <v>44651</v>
      </c>
      <c r="H4147">
        <f>'Report lookups'!$F$2180</f>
        <v>0</v>
      </c>
      <c r="J4147">
        <v>0</v>
      </c>
      <c r="K4147" t="s">
        <v>2421</v>
      </c>
    </row>
    <row r="4148" spans="1:11" x14ac:dyDescent="0.2">
      <c r="A4148" t="s">
        <v>1957</v>
      </c>
      <c r="D4148">
        <v>0</v>
      </c>
      <c r="E4148" s="80">
        <v>44651</v>
      </c>
      <c r="H4148">
        <f>'Report lookups'!$F$2192</f>
        <v>0</v>
      </c>
      <c r="J4148">
        <v>0</v>
      </c>
      <c r="K4148" t="s">
        <v>2048</v>
      </c>
    </row>
    <row r="4149" spans="1:11" x14ac:dyDescent="0.2">
      <c r="A4149" t="s">
        <v>255</v>
      </c>
      <c r="D4149">
        <v>0</v>
      </c>
      <c r="E4149" s="80">
        <v>44651</v>
      </c>
      <c r="H4149">
        <f>'Report lookups'!$F$2204</f>
        <v>0</v>
      </c>
      <c r="J4149">
        <v>0</v>
      </c>
      <c r="K4149" t="s">
        <v>1282</v>
      </c>
    </row>
    <row r="4150" spans="1:11" x14ac:dyDescent="0.2">
      <c r="A4150" t="s">
        <v>72</v>
      </c>
      <c r="D4150">
        <v>0</v>
      </c>
      <c r="E4150" s="80">
        <v>44651</v>
      </c>
      <c r="H4150">
        <f>'Report lookups'!$F$2216</f>
        <v>0</v>
      </c>
      <c r="J4150">
        <v>0</v>
      </c>
      <c r="K4150" t="s">
        <v>681</v>
      </c>
    </row>
    <row r="4151" spans="1:11" x14ac:dyDescent="0.2">
      <c r="A4151" t="s">
        <v>1378</v>
      </c>
      <c r="D4151">
        <v>0</v>
      </c>
      <c r="E4151" s="80">
        <v>44651</v>
      </c>
      <c r="H4151">
        <f>'Report lookups'!$F$2228</f>
        <v>0</v>
      </c>
      <c r="J4151">
        <v>0</v>
      </c>
      <c r="K4151" t="s">
        <v>2614</v>
      </c>
    </row>
    <row r="4152" spans="1:11" x14ac:dyDescent="0.2">
      <c r="A4152" t="s">
        <v>2895</v>
      </c>
      <c r="D4152">
        <v>0</v>
      </c>
      <c r="E4152" s="80">
        <v>44651</v>
      </c>
      <c r="H4152">
        <f>'Report lookups'!$F$2240</f>
        <v>0</v>
      </c>
      <c r="J4152">
        <v>0</v>
      </c>
      <c r="K4152" t="s">
        <v>167</v>
      </c>
    </row>
    <row r="4153" spans="1:11" x14ac:dyDescent="0.2">
      <c r="A4153" t="s">
        <v>73</v>
      </c>
      <c r="D4153">
        <v>0</v>
      </c>
      <c r="E4153" s="80">
        <v>44651</v>
      </c>
      <c r="H4153">
        <f>'Report lookups'!$F$2252</f>
        <v>0</v>
      </c>
      <c r="J4153">
        <v>0</v>
      </c>
      <c r="K4153" t="s">
        <v>1071</v>
      </c>
    </row>
    <row r="4154" spans="1:11" x14ac:dyDescent="0.2">
      <c r="A4154" t="s">
        <v>771</v>
      </c>
      <c r="D4154">
        <v>0</v>
      </c>
      <c r="E4154" s="80">
        <v>44651</v>
      </c>
      <c r="H4154">
        <f>'Report lookups'!$F$2264</f>
        <v>0</v>
      </c>
      <c r="J4154">
        <v>0</v>
      </c>
      <c r="K4154" t="s">
        <v>1072</v>
      </c>
    </row>
    <row r="4155" spans="1:11" x14ac:dyDescent="0.2">
      <c r="A4155" t="s">
        <v>3071</v>
      </c>
      <c r="D4155">
        <v>0</v>
      </c>
      <c r="E4155" s="80">
        <v>44651</v>
      </c>
      <c r="H4155">
        <f>'Report lookups'!$F$2276</f>
        <v>0</v>
      </c>
      <c r="J4155">
        <v>0</v>
      </c>
      <c r="K4155" t="s">
        <v>3093</v>
      </c>
    </row>
    <row r="4156" spans="1:11" x14ac:dyDescent="0.2">
      <c r="A4156" t="s">
        <v>1581</v>
      </c>
      <c r="D4156">
        <v>0</v>
      </c>
      <c r="E4156" s="80">
        <v>44651</v>
      </c>
      <c r="H4156">
        <f>'Report lookups'!$F$2288</f>
        <v>0</v>
      </c>
      <c r="J4156">
        <v>0</v>
      </c>
      <c r="K4156" t="s">
        <v>341</v>
      </c>
    </row>
    <row r="4157" spans="1:11" x14ac:dyDescent="0.2">
      <c r="A4157" t="s">
        <v>1775</v>
      </c>
      <c r="D4157">
        <v>0</v>
      </c>
      <c r="E4157" s="80">
        <v>44651</v>
      </c>
      <c r="H4157">
        <f>'Report lookups'!$F$2300</f>
        <v>0</v>
      </c>
      <c r="J4157">
        <v>0</v>
      </c>
      <c r="K4157" t="s">
        <v>2422</v>
      </c>
    </row>
    <row r="4158" spans="1:11" x14ac:dyDescent="0.2">
      <c r="A4158" t="s">
        <v>1958</v>
      </c>
      <c r="D4158">
        <v>0</v>
      </c>
      <c r="E4158" s="80">
        <v>44651</v>
      </c>
      <c r="H4158">
        <f>'Report lookups'!$F$2312</f>
        <v>0</v>
      </c>
      <c r="J4158">
        <v>0</v>
      </c>
      <c r="K4158" t="s">
        <v>2231</v>
      </c>
    </row>
    <row r="4159" spans="1:11" x14ac:dyDescent="0.2">
      <c r="A4159" t="s">
        <v>2896</v>
      </c>
      <c r="D4159">
        <v>0</v>
      </c>
      <c r="E4159" s="80">
        <v>44651</v>
      </c>
      <c r="H4159">
        <f>'Report lookups'!$F$2324</f>
        <v>0</v>
      </c>
      <c r="J4159">
        <v>0</v>
      </c>
      <c r="K4159" t="s">
        <v>1685</v>
      </c>
    </row>
    <row r="4160" spans="1:11" x14ac:dyDescent="0.2">
      <c r="A4160" t="s">
        <v>956</v>
      </c>
      <c r="D4160">
        <v>0</v>
      </c>
      <c r="E4160" s="80">
        <v>44651</v>
      </c>
      <c r="H4160">
        <f>'Report lookups'!$F$2336</f>
        <v>0</v>
      </c>
      <c r="J4160">
        <v>0</v>
      </c>
      <c r="K4160" t="s">
        <v>682</v>
      </c>
    </row>
    <row r="4161" spans="1:11" x14ac:dyDescent="0.2">
      <c r="A4161" t="s">
        <v>1158</v>
      </c>
      <c r="D4161">
        <v>0</v>
      </c>
      <c r="E4161" s="80">
        <v>44651</v>
      </c>
      <c r="H4161">
        <f>'Report lookups'!$F$2348</f>
        <v>0</v>
      </c>
      <c r="J4161">
        <v>0</v>
      </c>
      <c r="K4161" t="s">
        <v>2232</v>
      </c>
    </row>
    <row r="4162" spans="1:11" x14ac:dyDescent="0.2">
      <c r="A4162" t="s">
        <v>2516</v>
      </c>
      <c r="D4162">
        <v>0</v>
      </c>
      <c r="E4162" s="80">
        <v>44651</v>
      </c>
      <c r="H4162">
        <f>'Report lookups'!$F$2360</f>
        <v>0</v>
      </c>
      <c r="J4162">
        <v>0</v>
      </c>
      <c r="K4162" t="s">
        <v>2615</v>
      </c>
    </row>
    <row r="4163" spans="1:11" x14ac:dyDescent="0.2">
      <c r="A4163" t="s">
        <v>2716</v>
      </c>
      <c r="D4163">
        <v>0</v>
      </c>
      <c r="E4163" s="80">
        <v>44651</v>
      </c>
      <c r="H4163">
        <f>'Report lookups'!$F$2372</f>
        <v>0</v>
      </c>
      <c r="J4163">
        <v>0</v>
      </c>
      <c r="K4163" t="s">
        <v>2233</v>
      </c>
    </row>
    <row r="4164" spans="1:11" x14ac:dyDescent="0.2">
      <c r="A4164" t="s">
        <v>957</v>
      </c>
      <c r="D4164">
        <v>0</v>
      </c>
      <c r="E4164" s="80">
        <v>44651</v>
      </c>
      <c r="H4164">
        <f>'Report lookups'!$F$2384</f>
        <v>0</v>
      </c>
      <c r="J4164">
        <v>0</v>
      </c>
      <c r="K4164" t="s">
        <v>2616</v>
      </c>
    </row>
    <row r="4165" spans="1:11" x14ac:dyDescent="0.2">
      <c r="E4165" s="80"/>
    </row>
    <row r="4166" spans="1:11" x14ac:dyDescent="0.2">
      <c r="A4166" t="s">
        <v>1159</v>
      </c>
      <c r="D4166">
        <v>0</v>
      </c>
      <c r="E4166" s="80">
        <v>44651</v>
      </c>
      <c r="H4166">
        <f>'Report lookups'!$F$2396</f>
        <v>0</v>
      </c>
      <c r="J4166">
        <v>0</v>
      </c>
      <c r="K4166" t="s">
        <v>683</v>
      </c>
    </row>
    <row r="4167" spans="1:11" x14ac:dyDescent="0.2">
      <c r="A4167" t="s">
        <v>2130</v>
      </c>
      <c r="D4167">
        <v>0</v>
      </c>
      <c r="E4167" s="80">
        <v>44651</v>
      </c>
      <c r="H4167">
        <f>'Report lookups'!$F$2408</f>
        <v>0</v>
      </c>
      <c r="J4167">
        <v>0</v>
      </c>
      <c r="K4167" t="s">
        <v>1283</v>
      </c>
    </row>
    <row r="4168" spans="1:11" x14ac:dyDescent="0.2">
      <c r="A4168" t="s">
        <v>421</v>
      </c>
      <c r="D4168">
        <v>0</v>
      </c>
      <c r="E4168" s="80">
        <v>44651</v>
      </c>
      <c r="H4168">
        <f>'Report lookups'!$F$2423</f>
        <v>0</v>
      </c>
      <c r="J4168">
        <v>0</v>
      </c>
      <c r="K4168" t="s">
        <v>1284</v>
      </c>
    </row>
    <row r="4169" spans="1:11" x14ac:dyDescent="0.2">
      <c r="E4169" s="80"/>
    </row>
    <row r="4170" spans="1:11" x14ac:dyDescent="0.2">
      <c r="E4170" s="80"/>
    </row>
    <row r="4171" spans="1:11" x14ac:dyDescent="0.2">
      <c r="A4171" t="s">
        <v>422</v>
      </c>
      <c r="D4171">
        <v>0</v>
      </c>
      <c r="E4171" s="80">
        <v>44651</v>
      </c>
      <c r="H4171">
        <f>'Report lookups'!$F$2435</f>
        <v>0</v>
      </c>
      <c r="J4171">
        <v>0</v>
      </c>
      <c r="K4171" t="s">
        <v>2049</v>
      </c>
    </row>
    <row r="4172" spans="1:11" x14ac:dyDescent="0.2">
      <c r="A4172" t="s">
        <v>1582</v>
      </c>
      <c r="D4172">
        <v>0</v>
      </c>
      <c r="E4172" s="80">
        <v>44651</v>
      </c>
      <c r="H4172">
        <f>'Report lookups'!$F$2447</f>
        <v>0</v>
      </c>
      <c r="J4172">
        <v>0</v>
      </c>
      <c r="K4172" t="s">
        <v>2617</v>
      </c>
    </row>
    <row r="4173" spans="1:11" x14ac:dyDescent="0.2">
      <c r="A4173" t="s">
        <v>772</v>
      </c>
      <c r="D4173">
        <v>0</v>
      </c>
      <c r="E4173" s="80">
        <v>44651</v>
      </c>
      <c r="H4173">
        <f>'Report lookups'!$F$2459</f>
        <v>0</v>
      </c>
      <c r="J4173">
        <v>0</v>
      </c>
      <c r="K4173" t="s">
        <v>1686</v>
      </c>
    </row>
    <row r="4174" spans="1:11" x14ac:dyDescent="0.2">
      <c r="A4174" t="s">
        <v>423</v>
      </c>
      <c r="D4174">
        <v>0</v>
      </c>
      <c r="E4174" s="80">
        <v>44651</v>
      </c>
      <c r="H4174">
        <f>'Report lookups'!$F$2471</f>
        <v>0</v>
      </c>
      <c r="J4174">
        <v>0</v>
      </c>
      <c r="K4174" t="s">
        <v>168</v>
      </c>
    </row>
    <row r="4175" spans="1:11" x14ac:dyDescent="0.2">
      <c r="A4175" t="s">
        <v>773</v>
      </c>
      <c r="D4175">
        <v>0</v>
      </c>
      <c r="E4175" s="80">
        <v>44651</v>
      </c>
      <c r="H4175">
        <f>'Report lookups'!$F$2483</f>
        <v>0</v>
      </c>
      <c r="J4175">
        <v>0</v>
      </c>
      <c r="K4175" t="s">
        <v>1872</v>
      </c>
    </row>
    <row r="4176" spans="1:11" x14ac:dyDescent="0.2">
      <c r="A4176" t="s">
        <v>2517</v>
      </c>
      <c r="D4176">
        <v>0</v>
      </c>
      <c r="E4176" s="80">
        <v>44651</v>
      </c>
      <c r="H4176">
        <f>'Report lookups'!$F$2495</f>
        <v>0</v>
      </c>
      <c r="J4176">
        <v>0</v>
      </c>
      <c r="K4176" t="s">
        <v>2618</v>
      </c>
    </row>
    <row r="4177" spans="1:11" x14ac:dyDescent="0.2">
      <c r="A4177" t="s">
        <v>2717</v>
      </c>
      <c r="D4177">
        <v>0</v>
      </c>
      <c r="E4177" s="80">
        <v>44651</v>
      </c>
      <c r="H4177">
        <f>'Report lookups'!$F$2507</f>
        <v>0</v>
      </c>
      <c r="J4177">
        <v>0</v>
      </c>
      <c r="K4177" t="s">
        <v>525</v>
      </c>
    </row>
    <row r="4178" spans="1:11" x14ac:dyDescent="0.2">
      <c r="A4178" t="s">
        <v>1379</v>
      </c>
      <c r="D4178">
        <v>0</v>
      </c>
      <c r="E4178" s="80">
        <v>44651</v>
      </c>
      <c r="H4178">
        <f>'Report lookups'!$F$2519</f>
        <v>0</v>
      </c>
      <c r="J4178">
        <v>0</v>
      </c>
      <c r="K4178" t="s">
        <v>2234</v>
      </c>
    </row>
    <row r="4179" spans="1:11" x14ac:dyDescent="0.2">
      <c r="A4179" t="s">
        <v>1380</v>
      </c>
      <c r="D4179">
        <v>0</v>
      </c>
      <c r="E4179" s="80">
        <v>44651</v>
      </c>
      <c r="H4179">
        <f>'Report lookups'!$F$2531</f>
        <v>0</v>
      </c>
      <c r="J4179">
        <v>0</v>
      </c>
      <c r="K4179" t="s">
        <v>2050</v>
      </c>
    </row>
    <row r="4180" spans="1:11" x14ac:dyDescent="0.2">
      <c r="A4180" t="s">
        <v>3072</v>
      </c>
      <c r="D4180">
        <v>0</v>
      </c>
      <c r="E4180" s="80">
        <v>44651</v>
      </c>
      <c r="H4180">
        <f>'Report lookups'!$F$2543</f>
        <v>0</v>
      </c>
      <c r="J4180">
        <v>0</v>
      </c>
      <c r="K4180" t="s">
        <v>3094</v>
      </c>
    </row>
    <row r="4181" spans="1:11" x14ac:dyDescent="0.2">
      <c r="A4181" t="s">
        <v>958</v>
      </c>
      <c r="D4181">
        <v>0</v>
      </c>
      <c r="E4181" s="80">
        <v>44651</v>
      </c>
      <c r="H4181">
        <f>'Report lookups'!$F$2555</f>
        <v>0</v>
      </c>
      <c r="J4181">
        <v>0</v>
      </c>
      <c r="K4181" t="s">
        <v>526</v>
      </c>
    </row>
    <row r="4182" spans="1:11" x14ac:dyDescent="0.2">
      <c r="A4182" t="s">
        <v>74</v>
      </c>
      <c r="D4182">
        <v>0</v>
      </c>
      <c r="E4182" s="80">
        <v>44651</v>
      </c>
      <c r="H4182">
        <f>'Report lookups'!$F$2567</f>
        <v>0</v>
      </c>
      <c r="J4182">
        <v>0</v>
      </c>
      <c r="K4182" t="s">
        <v>3002</v>
      </c>
    </row>
    <row r="4183" spans="1:11" x14ac:dyDescent="0.2">
      <c r="A4183" t="s">
        <v>1959</v>
      </c>
      <c r="D4183">
        <v>0</v>
      </c>
      <c r="E4183" s="80">
        <v>44651</v>
      </c>
      <c r="H4183">
        <f>'Report lookups'!$F$2579</f>
        <v>0</v>
      </c>
      <c r="J4183">
        <v>0</v>
      </c>
      <c r="K4183" t="s">
        <v>2804</v>
      </c>
    </row>
    <row r="4184" spans="1:11" x14ac:dyDescent="0.2">
      <c r="A4184" t="s">
        <v>774</v>
      </c>
      <c r="D4184">
        <v>0</v>
      </c>
      <c r="E4184" s="80">
        <v>44651</v>
      </c>
      <c r="H4184">
        <f>'Report lookups'!$F$2591</f>
        <v>0</v>
      </c>
      <c r="J4184">
        <v>0</v>
      </c>
      <c r="K4184" t="s">
        <v>1073</v>
      </c>
    </row>
    <row r="4185" spans="1:11" x14ac:dyDescent="0.2">
      <c r="A4185" t="s">
        <v>1381</v>
      </c>
      <c r="D4185">
        <v>0</v>
      </c>
      <c r="E4185" s="80">
        <v>44651</v>
      </c>
      <c r="H4185">
        <f>'Report lookups'!$F$2603</f>
        <v>0</v>
      </c>
      <c r="J4185">
        <v>0</v>
      </c>
      <c r="K4185" t="s">
        <v>684</v>
      </c>
    </row>
    <row r="4186" spans="1:11" x14ac:dyDescent="0.2">
      <c r="A4186" t="s">
        <v>2131</v>
      </c>
      <c r="D4186">
        <v>0</v>
      </c>
      <c r="E4186" s="80">
        <v>44651</v>
      </c>
      <c r="H4186">
        <f>'Report lookups'!$F$2615</f>
        <v>0</v>
      </c>
      <c r="J4186">
        <v>0</v>
      </c>
      <c r="K4186" t="s">
        <v>3003</v>
      </c>
    </row>
    <row r="4187" spans="1:11" x14ac:dyDescent="0.2">
      <c r="A4187" t="s">
        <v>1583</v>
      </c>
      <c r="D4187">
        <v>0</v>
      </c>
      <c r="E4187" s="80">
        <v>44651</v>
      </c>
      <c r="H4187">
        <f>'Report lookups'!$F$2627</f>
        <v>0</v>
      </c>
      <c r="J4187">
        <v>0</v>
      </c>
      <c r="K4187" t="s">
        <v>2423</v>
      </c>
    </row>
    <row r="4188" spans="1:11" x14ac:dyDescent="0.2">
      <c r="A4188" t="s">
        <v>2718</v>
      </c>
      <c r="D4188">
        <v>0</v>
      </c>
      <c r="E4188" s="80">
        <v>44651</v>
      </c>
      <c r="H4188">
        <f>'Report lookups'!$F$2639</f>
        <v>0</v>
      </c>
      <c r="J4188">
        <v>0</v>
      </c>
      <c r="K4188" t="s">
        <v>342</v>
      </c>
    </row>
    <row r="4189" spans="1:11" x14ac:dyDescent="0.2">
      <c r="A4189" t="s">
        <v>424</v>
      </c>
      <c r="D4189">
        <v>0</v>
      </c>
      <c r="E4189" s="80">
        <v>44651</v>
      </c>
      <c r="H4189">
        <f>'Report lookups'!$F$2651</f>
        <v>0</v>
      </c>
      <c r="J4189">
        <v>0</v>
      </c>
      <c r="K4189" t="s">
        <v>1687</v>
      </c>
    </row>
    <row r="4190" spans="1:11" x14ac:dyDescent="0.2">
      <c r="E4190" s="80"/>
    </row>
    <row r="4191" spans="1:11" x14ac:dyDescent="0.2">
      <c r="A4191" t="s">
        <v>1160</v>
      </c>
      <c r="D4191">
        <v>0</v>
      </c>
      <c r="E4191" s="80">
        <v>44651</v>
      </c>
      <c r="H4191">
        <f>'Report lookups'!$F$2663</f>
        <v>0</v>
      </c>
      <c r="J4191">
        <v>0</v>
      </c>
      <c r="K4191" t="s">
        <v>2805</v>
      </c>
    </row>
    <row r="4192" spans="1:11" x14ac:dyDescent="0.2">
      <c r="A4192" t="s">
        <v>1584</v>
      </c>
      <c r="D4192">
        <v>0</v>
      </c>
      <c r="E4192" s="80">
        <v>44651</v>
      </c>
      <c r="H4192">
        <f>'Report lookups'!$F$2675</f>
        <v>0</v>
      </c>
      <c r="J4192">
        <v>0</v>
      </c>
      <c r="K4192" t="s">
        <v>2806</v>
      </c>
    </row>
    <row r="4193" spans="1:11" x14ac:dyDescent="0.2">
      <c r="A4193" t="s">
        <v>2719</v>
      </c>
      <c r="D4193">
        <v>0</v>
      </c>
      <c r="E4193" s="80">
        <v>44651</v>
      </c>
      <c r="H4193">
        <f>'Report lookups'!$F$2690</f>
        <v>0</v>
      </c>
      <c r="J4193">
        <v>0</v>
      </c>
      <c r="K4193" t="s">
        <v>527</v>
      </c>
    </row>
    <row r="4194" spans="1:11" x14ac:dyDescent="0.2">
      <c r="E4194" s="80"/>
    </row>
    <row r="4195" spans="1:11" x14ac:dyDescent="0.2">
      <c r="E4195" s="80"/>
    </row>
    <row r="4196" spans="1:11" x14ac:dyDescent="0.2">
      <c r="A4196" t="s">
        <v>2720</v>
      </c>
      <c r="D4196">
        <v>0</v>
      </c>
      <c r="E4196" s="80">
        <v>44651</v>
      </c>
      <c r="H4196">
        <f>'Report lookups'!$F$2702</f>
        <v>0</v>
      </c>
      <c r="J4196">
        <v>0</v>
      </c>
      <c r="K4196" t="s">
        <v>1285</v>
      </c>
    </row>
    <row r="4197" spans="1:11" x14ac:dyDescent="0.2">
      <c r="A4197" t="s">
        <v>775</v>
      </c>
      <c r="D4197">
        <v>0</v>
      </c>
      <c r="E4197" s="80">
        <v>44651</v>
      </c>
      <c r="H4197">
        <f>'Report lookups'!$F$2714</f>
        <v>0</v>
      </c>
      <c r="J4197">
        <v>0</v>
      </c>
      <c r="K4197" t="s">
        <v>1873</v>
      </c>
    </row>
    <row r="4198" spans="1:11" x14ac:dyDescent="0.2">
      <c r="A4198" t="s">
        <v>256</v>
      </c>
      <c r="D4198">
        <v>0</v>
      </c>
      <c r="E4198" s="80">
        <v>44651</v>
      </c>
      <c r="H4198">
        <f>'Report lookups'!$F$2726</f>
        <v>0</v>
      </c>
      <c r="J4198">
        <v>0</v>
      </c>
      <c r="K4198" t="s">
        <v>866</v>
      </c>
    </row>
    <row r="4199" spans="1:11" x14ac:dyDescent="0.2">
      <c r="A4199" t="s">
        <v>2721</v>
      </c>
      <c r="D4199">
        <v>0</v>
      </c>
      <c r="E4199" s="80">
        <v>44651</v>
      </c>
      <c r="H4199">
        <f>'Report lookups'!$F$2738</f>
        <v>0</v>
      </c>
      <c r="J4199">
        <v>0</v>
      </c>
      <c r="K4199" t="s">
        <v>2424</v>
      </c>
    </row>
    <row r="4200" spans="1:11" x14ac:dyDescent="0.2">
      <c r="A4200" t="s">
        <v>75</v>
      </c>
      <c r="D4200">
        <v>0</v>
      </c>
      <c r="E4200" s="80">
        <v>44651</v>
      </c>
      <c r="H4200">
        <f>'Report lookups'!$F$2750</f>
        <v>0</v>
      </c>
      <c r="J4200">
        <v>0</v>
      </c>
      <c r="K4200" t="s">
        <v>1074</v>
      </c>
    </row>
    <row r="4201" spans="1:11" x14ac:dyDescent="0.2">
      <c r="A4201" t="s">
        <v>1776</v>
      </c>
      <c r="D4201">
        <v>0</v>
      </c>
      <c r="E4201" s="80">
        <v>44651</v>
      </c>
      <c r="H4201">
        <f>'Report lookups'!$F$2762</f>
        <v>0</v>
      </c>
      <c r="J4201">
        <v>0</v>
      </c>
      <c r="K4201" t="s">
        <v>2051</v>
      </c>
    </row>
    <row r="4202" spans="1:11" x14ac:dyDescent="0.2">
      <c r="A4202" t="s">
        <v>1960</v>
      </c>
      <c r="D4202">
        <v>0</v>
      </c>
      <c r="E4202" s="80">
        <v>44651</v>
      </c>
      <c r="H4202">
        <f>'Report lookups'!$F$2774</f>
        <v>0</v>
      </c>
      <c r="J4202">
        <v>0</v>
      </c>
      <c r="K4202" t="s">
        <v>3004</v>
      </c>
    </row>
    <row r="4203" spans="1:11" x14ac:dyDescent="0.2">
      <c r="A4203" t="s">
        <v>594</v>
      </c>
      <c r="D4203">
        <v>0</v>
      </c>
      <c r="E4203" s="80">
        <v>44651</v>
      </c>
      <c r="H4203">
        <f>'Report lookups'!$F$2786</f>
        <v>0</v>
      </c>
      <c r="J4203">
        <v>0</v>
      </c>
      <c r="K4203" t="s">
        <v>1476</v>
      </c>
    </row>
    <row r="4204" spans="1:11" x14ac:dyDescent="0.2">
      <c r="A4204" t="s">
        <v>595</v>
      </c>
      <c r="D4204">
        <v>0</v>
      </c>
      <c r="E4204" s="80">
        <v>44651</v>
      </c>
      <c r="H4204">
        <f>'Report lookups'!$F$2798</f>
        <v>0</v>
      </c>
      <c r="J4204">
        <v>0</v>
      </c>
      <c r="K4204" t="s">
        <v>1286</v>
      </c>
    </row>
    <row r="4205" spans="1:11" x14ac:dyDescent="0.2">
      <c r="A4205" t="s">
        <v>3073</v>
      </c>
      <c r="D4205">
        <v>0</v>
      </c>
      <c r="E4205" s="80">
        <v>44651</v>
      </c>
      <c r="H4205">
        <f>'Report lookups'!$F$2810</f>
        <v>0</v>
      </c>
      <c r="J4205">
        <v>0</v>
      </c>
      <c r="K4205" t="s">
        <v>3095</v>
      </c>
    </row>
    <row r="4206" spans="1:11" x14ac:dyDescent="0.2">
      <c r="A4206" t="s">
        <v>257</v>
      </c>
      <c r="D4206">
        <v>0</v>
      </c>
      <c r="E4206" s="80">
        <v>44651</v>
      </c>
      <c r="H4206">
        <f>'Report lookups'!$F$2822</f>
        <v>0</v>
      </c>
      <c r="J4206">
        <v>0</v>
      </c>
      <c r="K4206" t="s">
        <v>2807</v>
      </c>
    </row>
    <row r="4207" spans="1:11" x14ac:dyDescent="0.2">
      <c r="A4207" t="s">
        <v>2313</v>
      </c>
      <c r="D4207">
        <v>0</v>
      </c>
      <c r="E4207" s="80">
        <v>44651</v>
      </c>
      <c r="H4207">
        <f>'Report lookups'!$F$2834</f>
        <v>0</v>
      </c>
      <c r="J4207">
        <v>0</v>
      </c>
      <c r="K4207" t="s">
        <v>2235</v>
      </c>
    </row>
    <row r="4208" spans="1:11" x14ac:dyDescent="0.2">
      <c r="A4208" t="s">
        <v>1161</v>
      </c>
      <c r="D4208">
        <v>0</v>
      </c>
      <c r="E4208" s="80">
        <v>44651</v>
      </c>
      <c r="H4208">
        <f>'Report lookups'!$F$2846</f>
        <v>0</v>
      </c>
      <c r="J4208">
        <v>0</v>
      </c>
      <c r="K4208" t="s">
        <v>2052</v>
      </c>
    </row>
    <row r="4209" spans="1:11" x14ac:dyDescent="0.2">
      <c r="A4209" t="s">
        <v>76</v>
      </c>
      <c r="D4209">
        <v>0</v>
      </c>
      <c r="E4209" s="80">
        <v>44651</v>
      </c>
      <c r="H4209">
        <f>'Report lookups'!$F$2858</f>
        <v>0</v>
      </c>
      <c r="J4209">
        <v>0</v>
      </c>
      <c r="K4209" t="s">
        <v>343</v>
      </c>
    </row>
    <row r="4210" spans="1:11" x14ac:dyDescent="0.2">
      <c r="A4210" t="s">
        <v>596</v>
      </c>
      <c r="D4210">
        <v>0</v>
      </c>
      <c r="E4210" s="80">
        <v>44651</v>
      </c>
      <c r="H4210">
        <f>'Report lookups'!$F$2870</f>
        <v>0</v>
      </c>
      <c r="J4210">
        <v>0</v>
      </c>
      <c r="K4210" t="s">
        <v>3005</v>
      </c>
    </row>
    <row r="4211" spans="1:11" x14ac:dyDescent="0.2">
      <c r="A4211" t="s">
        <v>1585</v>
      </c>
      <c r="D4211">
        <v>0</v>
      </c>
      <c r="E4211" s="80">
        <v>44651</v>
      </c>
      <c r="H4211">
        <f>'Report lookups'!$F$2882</f>
        <v>0</v>
      </c>
      <c r="J4211">
        <v>0</v>
      </c>
      <c r="K4211" t="s">
        <v>2236</v>
      </c>
    </row>
    <row r="4212" spans="1:11" x14ac:dyDescent="0.2">
      <c r="A4212" t="s">
        <v>776</v>
      </c>
      <c r="D4212">
        <v>0</v>
      </c>
      <c r="E4212" s="80">
        <v>44651</v>
      </c>
      <c r="H4212">
        <f>'Report lookups'!$F$2894</f>
        <v>0</v>
      </c>
      <c r="J4212">
        <v>0</v>
      </c>
      <c r="K4212" t="s">
        <v>1688</v>
      </c>
    </row>
    <row r="4213" spans="1:11" x14ac:dyDescent="0.2">
      <c r="A4213" t="s">
        <v>1961</v>
      </c>
      <c r="D4213">
        <v>0</v>
      </c>
      <c r="E4213" s="80">
        <v>44651</v>
      </c>
      <c r="H4213">
        <f>'Report lookups'!$F$2906</f>
        <v>0</v>
      </c>
      <c r="J4213">
        <v>0</v>
      </c>
      <c r="K4213" t="s">
        <v>2619</v>
      </c>
    </row>
    <row r="4214" spans="1:11" x14ac:dyDescent="0.2">
      <c r="A4214" t="s">
        <v>2722</v>
      </c>
      <c r="D4214">
        <v>0</v>
      </c>
      <c r="E4214" s="80">
        <v>44651</v>
      </c>
      <c r="H4214">
        <f>'Report lookups'!$F$2918</f>
        <v>0</v>
      </c>
      <c r="J4214">
        <v>0</v>
      </c>
      <c r="K4214" t="s">
        <v>1075</v>
      </c>
    </row>
    <row r="4215" spans="1:11" x14ac:dyDescent="0.2">
      <c r="E4215" s="80"/>
    </row>
    <row r="4216" spans="1:11" x14ac:dyDescent="0.2">
      <c r="A4216" t="s">
        <v>425</v>
      </c>
      <c r="D4216">
        <v>0</v>
      </c>
      <c r="E4216" s="80">
        <v>44651</v>
      </c>
      <c r="H4216">
        <f>'Report lookups'!$F$2930</f>
        <v>0</v>
      </c>
      <c r="J4216">
        <v>0</v>
      </c>
      <c r="K4216" t="s">
        <v>2237</v>
      </c>
    </row>
    <row r="4217" spans="1:11" x14ac:dyDescent="0.2">
      <c r="A4217" t="s">
        <v>777</v>
      </c>
      <c r="D4217">
        <v>0</v>
      </c>
      <c r="E4217" s="80">
        <v>44651</v>
      </c>
      <c r="H4217">
        <f>'Report lookups'!$F$2942</f>
        <v>0</v>
      </c>
      <c r="J4217">
        <v>0</v>
      </c>
      <c r="K4217" t="s">
        <v>2053</v>
      </c>
    </row>
    <row r="4218" spans="1:11" x14ac:dyDescent="0.2">
      <c r="A4218" t="s">
        <v>1162</v>
      </c>
      <c r="D4218">
        <v>0</v>
      </c>
      <c r="E4218" s="80">
        <v>44651</v>
      </c>
      <c r="H4218">
        <f>'Report lookups'!$F$2960</f>
        <v>0</v>
      </c>
      <c r="J4218">
        <v>0</v>
      </c>
      <c r="K4218" t="s">
        <v>2620</v>
      </c>
    </row>
    <row r="4219" spans="1:11" x14ac:dyDescent="0.2">
      <c r="E4219" s="80"/>
    </row>
    <row r="4220" spans="1:11" x14ac:dyDescent="0.2">
      <c r="E4220" s="80"/>
    </row>
    <row r="4221" spans="1:11" x14ac:dyDescent="0.2">
      <c r="A4221" t="s">
        <v>1586</v>
      </c>
      <c r="D4221">
        <v>0</v>
      </c>
      <c r="E4221" s="80">
        <v>44651</v>
      </c>
      <c r="H4221">
        <f>'Report lookups'!$F$2972</f>
        <v>0</v>
      </c>
      <c r="J4221">
        <v>0</v>
      </c>
      <c r="K4221" t="s">
        <v>3006</v>
      </c>
    </row>
    <row r="4222" spans="1:11" x14ac:dyDescent="0.2">
      <c r="A4222" t="s">
        <v>426</v>
      </c>
      <c r="D4222">
        <v>0</v>
      </c>
      <c r="E4222" s="80">
        <v>44651</v>
      </c>
      <c r="H4222">
        <f>'Report lookups'!$F$2984</f>
        <v>0</v>
      </c>
      <c r="J4222">
        <v>0</v>
      </c>
      <c r="K4222" t="s">
        <v>1477</v>
      </c>
    </row>
    <row r="4223" spans="1:11" x14ac:dyDescent="0.2">
      <c r="A4223" t="s">
        <v>77</v>
      </c>
      <c r="D4223">
        <v>0</v>
      </c>
      <c r="E4223" s="80">
        <v>44651</v>
      </c>
      <c r="H4223">
        <f>'Report lookups'!$F$2996</f>
        <v>0</v>
      </c>
      <c r="J4223">
        <v>0</v>
      </c>
      <c r="K4223" t="s">
        <v>685</v>
      </c>
    </row>
    <row r="4224" spans="1:11" x14ac:dyDescent="0.2">
      <c r="A4224" t="s">
        <v>78</v>
      </c>
      <c r="D4224">
        <v>0</v>
      </c>
      <c r="E4224" s="80">
        <v>44651</v>
      </c>
      <c r="H4224">
        <f>'Report lookups'!$F$3008</f>
        <v>0</v>
      </c>
      <c r="J4224">
        <v>0</v>
      </c>
      <c r="K4224" t="s">
        <v>2621</v>
      </c>
    </row>
    <row r="4225" spans="1:11" x14ac:dyDescent="0.2">
      <c r="A4225" t="s">
        <v>1382</v>
      </c>
      <c r="D4225">
        <v>0</v>
      </c>
      <c r="E4225" s="80">
        <v>44651</v>
      </c>
      <c r="H4225">
        <f>'Report lookups'!$F$3020</f>
        <v>0</v>
      </c>
      <c r="J4225">
        <v>0</v>
      </c>
      <c r="K4225" t="s">
        <v>2425</v>
      </c>
    </row>
    <row r="4226" spans="1:11" x14ac:dyDescent="0.2">
      <c r="A4226" t="s">
        <v>597</v>
      </c>
      <c r="D4226">
        <v>0</v>
      </c>
      <c r="E4226" s="80">
        <v>44651</v>
      </c>
      <c r="H4226">
        <f>'Report lookups'!$F$3032</f>
        <v>0</v>
      </c>
      <c r="J4226">
        <v>0</v>
      </c>
      <c r="K4226" t="s">
        <v>1287</v>
      </c>
    </row>
    <row r="4227" spans="1:11" x14ac:dyDescent="0.2">
      <c r="A4227" t="s">
        <v>1383</v>
      </c>
      <c r="D4227">
        <v>0</v>
      </c>
      <c r="E4227" s="80">
        <v>44651</v>
      </c>
      <c r="H4227">
        <f>'Report lookups'!$F$3044</f>
        <v>0</v>
      </c>
      <c r="J4227">
        <v>0</v>
      </c>
      <c r="K4227" t="s">
        <v>2808</v>
      </c>
    </row>
    <row r="4228" spans="1:11" x14ac:dyDescent="0.2">
      <c r="A4228" t="s">
        <v>427</v>
      </c>
      <c r="D4228">
        <v>0</v>
      </c>
      <c r="E4228" s="80">
        <v>44651</v>
      </c>
      <c r="H4228">
        <f>'Report lookups'!$F$3056</f>
        <v>0</v>
      </c>
      <c r="J4228">
        <v>0</v>
      </c>
      <c r="K4228" t="s">
        <v>2622</v>
      </c>
    </row>
    <row r="4229" spans="1:11" x14ac:dyDescent="0.2">
      <c r="A4229" t="s">
        <v>2897</v>
      </c>
      <c r="D4229">
        <v>0</v>
      </c>
      <c r="E4229" s="80">
        <v>44651</v>
      </c>
      <c r="H4229">
        <f>'Report lookups'!$F$3068</f>
        <v>0</v>
      </c>
      <c r="J4229">
        <v>0</v>
      </c>
      <c r="K4229" t="s">
        <v>867</v>
      </c>
    </row>
    <row r="4230" spans="1:11" x14ac:dyDescent="0.2">
      <c r="A4230" t="s">
        <v>3074</v>
      </c>
      <c r="D4230">
        <v>0</v>
      </c>
      <c r="E4230" s="80">
        <v>44651</v>
      </c>
      <c r="H4230">
        <f>'Report lookups'!$F$3080</f>
        <v>0</v>
      </c>
      <c r="J4230">
        <v>0</v>
      </c>
      <c r="K4230" t="s">
        <v>3096</v>
      </c>
    </row>
    <row r="4231" spans="1:11" x14ac:dyDescent="0.2">
      <c r="A4231" t="s">
        <v>2898</v>
      </c>
      <c r="D4231">
        <v>0</v>
      </c>
      <c r="E4231" s="80">
        <v>44651</v>
      </c>
      <c r="H4231">
        <f>'Report lookups'!$F$3092</f>
        <v>0</v>
      </c>
      <c r="J4231">
        <v>0</v>
      </c>
      <c r="K4231" t="s">
        <v>2054</v>
      </c>
    </row>
    <row r="4232" spans="1:11" x14ac:dyDescent="0.2">
      <c r="A4232" t="s">
        <v>2899</v>
      </c>
      <c r="D4232">
        <v>0</v>
      </c>
      <c r="E4232" s="80">
        <v>44651</v>
      </c>
      <c r="H4232">
        <f>'Report lookups'!$F$3104</f>
        <v>0</v>
      </c>
      <c r="J4232">
        <v>0</v>
      </c>
      <c r="K4232" t="s">
        <v>1689</v>
      </c>
    </row>
    <row r="4233" spans="1:11" x14ac:dyDescent="0.2">
      <c r="A4233" t="s">
        <v>2314</v>
      </c>
      <c r="D4233">
        <v>0</v>
      </c>
      <c r="E4233" s="80">
        <v>44651</v>
      </c>
      <c r="H4233">
        <f>'Report lookups'!$F$3116</f>
        <v>0</v>
      </c>
      <c r="J4233">
        <v>0</v>
      </c>
      <c r="K4233" t="s">
        <v>686</v>
      </c>
    </row>
    <row r="4234" spans="1:11" x14ac:dyDescent="0.2">
      <c r="A4234" t="s">
        <v>1587</v>
      </c>
      <c r="D4234">
        <v>0</v>
      </c>
      <c r="E4234" s="80">
        <v>44651</v>
      </c>
      <c r="H4234">
        <f>'Report lookups'!$F$3128</f>
        <v>0</v>
      </c>
      <c r="J4234">
        <v>0</v>
      </c>
      <c r="K4234" t="s">
        <v>1288</v>
      </c>
    </row>
    <row r="4235" spans="1:11" x14ac:dyDescent="0.2">
      <c r="A4235" t="s">
        <v>2723</v>
      </c>
      <c r="D4235">
        <v>0</v>
      </c>
      <c r="E4235" s="80">
        <v>44651</v>
      </c>
      <c r="H4235">
        <f>'Report lookups'!$F$3140</f>
        <v>0</v>
      </c>
      <c r="J4235">
        <v>0</v>
      </c>
      <c r="K4235" t="s">
        <v>1289</v>
      </c>
    </row>
    <row r="4236" spans="1:11" x14ac:dyDescent="0.2">
      <c r="A4236" t="s">
        <v>598</v>
      </c>
      <c r="D4236">
        <v>0</v>
      </c>
      <c r="E4236" s="80">
        <v>44651</v>
      </c>
      <c r="H4236">
        <f>'Report lookups'!$F$3152</f>
        <v>0</v>
      </c>
      <c r="J4236">
        <v>0</v>
      </c>
      <c r="K4236" t="s">
        <v>2809</v>
      </c>
    </row>
    <row r="4237" spans="1:11" x14ac:dyDescent="0.2">
      <c r="A4237" t="s">
        <v>258</v>
      </c>
      <c r="D4237">
        <v>0</v>
      </c>
      <c r="E4237" s="80">
        <v>44651</v>
      </c>
      <c r="H4237">
        <f>'Report lookups'!$F$3164</f>
        <v>0</v>
      </c>
      <c r="J4237">
        <v>0</v>
      </c>
      <c r="K4237" t="s">
        <v>1478</v>
      </c>
    </row>
    <row r="4238" spans="1:11" x14ac:dyDescent="0.2">
      <c r="A4238" t="s">
        <v>2518</v>
      </c>
      <c r="D4238">
        <v>0</v>
      </c>
      <c r="E4238" s="80">
        <v>44651</v>
      </c>
      <c r="H4238">
        <f>'Report lookups'!$F$3176</f>
        <v>0</v>
      </c>
      <c r="J4238">
        <v>0</v>
      </c>
      <c r="K4238" t="s">
        <v>169</v>
      </c>
    </row>
    <row r="4239" spans="1:11" x14ac:dyDescent="0.2">
      <c r="A4239" t="s">
        <v>2724</v>
      </c>
      <c r="D4239">
        <v>0</v>
      </c>
      <c r="E4239" s="80">
        <v>44651</v>
      </c>
      <c r="H4239">
        <f>'Report lookups'!$F$3188</f>
        <v>0</v>
      </c>
      <c r="J4239">
        <v>0</v>
      </c>
      <c r="K4239" t="s">
        <v>170</v>
      </c>
    </row>
    <row r="4240" spans="1:11" x14ac:dyDescent="0.2">
      <c r="E4240" s="80"/>
    </row>
    <row r="4241" spans="1:11" x14ac:dyDescent="0.2">
      <c r="A4241" t="s">
        <v>428</v>
      </c>
      <c r="D4241">
        <v>0</v>
      </c>
      <c r="E4241" s="80">
        <v>44651</v>
      </c>
      <c r="H4241">
        <f>'Report lookups'!$F$3200</f>
        <v>0</v>
      </c>
      <c r="J4241">
        <v>0</v>
      </c>
      <c r="K4241" t="s">
        <v>528</v>
      </c>
    </row>
    <row r="4242" spans="1:11" x14ac:dyDescent="0.2">
      <c r="A4242" t="s">
        <v>1163</v>
      </c>
      <c r="D4242">
        <v>0</v>
      </c>
      <c r="E4242" s="80">
        <v>44651</v>
      </c>
      <c r="H4242">
        <f>'Report lookups'!$F$3212</f>
        <v>0</v>
      </c>
      <c r="J4242">
        <v>0</v>
      </c>
      <c r="K4242" t="s">
        <v>529</v>
      </c>
    </row>
    <row r="4243" spans="1:11" x14ac:dyDescent="0.2">
      <c r="A4243" t="s">
        <v>959</v>
      </c>
      <c r="D4243">
        <v>0</v>
      </c>
      <c r="E4243" s="80">
        <v>44651</v>
      </c>
      <c r="H4243">
        <f>'Report lookups'!$F$3227</f>
        <v>0</v>
      </c>
      <c r="J4243">
        <v>0</v>
      </c>
      <c r="K4243" t="s">
        <v>2426</v>
      </c>
    </row>
    <row r="4244" spans="1:11" x14ac:dyDescent="0.2">
      <c r="E4244" s="80"/>
    </row>
    <row r="4245" spans="1:11" x14ac:dyDescent="0.2">
      <c r="E4245" s="80"/>
    </row>
    <row r="4246" spans="1:11" x14ac:dyDescent="0.2">
      <c r="A4246" t="s">
        <v>1384</v>
      </c>
      <c r="D4246">
        <v>0</v>
      </c>
      <c r="E4246" s="80">
        <v>44651</v>
      </c>
      <c r="H4246">
        <f>'Report lookups'!$F$3239</f>
        <v>0</v>
      </c>
      <c r="J4246">
        <v>0</v>
      </c>
      <c r="K4246" t="s">
        <v>2810</v>
      </c>
    </row>
    <row r="4247" spans="1:11" x14ac:dyDescent="0.2">
      <c r="A4247" t="s">
        <v>259</v>
      </c>
      <c r="D4247">
        <v>0</v>
      </c>
      <c r="E4247" s="80">
        <v>44651</v>
      </c>
      <c r="H4247">
        <f>'Report lookups'!$F$3251</f>
        <v>0</v>
      </c>
      <c r="J4247">
        <v>0</v>
      </c>
      <c r="K4247" t="s">
        <v>1479</v>
      </c>
    </row>
    <row r="4248" spans="1:11" x14ac:dyDescent="0.2">
      <c r="A4248" t="s">
        <v>2900</v>
      </c>
      <c r="D4248">
        <v>0</v>
      </c>
      <c r="E4248" s="80">
        <v>44651</v>
      </c>
      <c r="H4248">
        <f>'Report lookups'!$F$3263</f>
        <v>0</v>
      </c>
      <c r="J4248">
        <v>0</v>
      </c>
      <c r="K4248" t="s">
        <v>530</v>
      </c>
    </row>
    <row r="4249" spans="1:11" x14ac:dyDescent="0.2">
      <c r="A4249" t="s">
        <v>79</v>
      </c>
      <c r="D4249">
        <v>0</v>
      </c>
      <c r="E4249" s="80">
        <v>44651</v>
      </c>
      <c r="H4249">
        <f>'Report lookups'!$F$3275</f>
        <v>0</v>
      </c>
      <c r="J4249">
        <v>0</v>
      </c>
      <c r="K4249" t="s">
        <v>2427</v>
      </c>
    </row>
    <row r="4250" spans="1:11" x14ac:dyDescent="0.2">
      <c r="A4250" t="s">
        <v>1385</v>
      </c>
      <c r="D4250">
        <v>0</v>
      </c>
      <c r="E4250" s="80">
        <v>44651</v>
      </c>
      <c r="H4250">
        <f>'Report lookups'!$F$3287</f>
        <v>0</v>
      </c>
      <c r="J4250">
        <v>0</v>
      </c>
      <c r="K4250" t="s">
        <v>2428</v>
      </c>
    </row>
    <row r="4251" spans="1:11" x14ac:dyDescent="0.2">
      <c r="A4251" t="s">
        <v>429</v>
      </c>
      <c r="D4251">
        <v>0</v>
      </c>
      <c r="E4251" s="80">
        <v>44651</v>
      </c>
      <c r="H4251">
        <f>'Report lookups'!$F$3299</f>
        <v>0</v>
      </c>
      <c r="J4251">
        <v>0</v>
      </c>
      <c r="K4251" t="s">
        <v>1076</v>
      </c>
    </row>
    <row r="4252" spans="1:11" x14ac:dyDescent="0.2">
      <c r="A4252" t="s">
        <v>1164</v>
      </c>
      <c r="D4252">
        <v>0</v>
      </c>
      <c r="E4252" s="80">
        <v>44651</v>
      </c>
      <c r="H4252">
        <f>'Report lookups'!$F$3311</f>
        <v>0</v>
      </c>
      <c r="J4252">
        <v>0</v>
      </c>
      <c r="K4252" t="s">
        <v>2623</v>
      </c>
    </row>
    <row r="4253" spans="1:11" x14ac:dyDescent="0.2">
      <c r="A4253" t="s">
        <v>260</v>
      </c>
      <c r="D4253">
        <v>0</v>
      </c>
      <c r="E4253" s="80">
        <v>44651</v>
      </c>
      <c r="H4253">
        <f>'Report lookups'!$F$3323</f>
        <v>0</v>
      </c>
      <c r="J4253">
        <v>0</v>
      </c>
      <c r="K4253" t="s">
        <v>2429</v>
      </c>
    </row>
    <row r="4254" spans="1:11" x14ac:dyDescent="0.2">
      <c r="A4254" t="s">
        <v>2901</v>
      </c>
      <c r="D4254">
        <v>0</v>
      </c>
      <c r="E4254" s="80">
        <v>44651</v>
      </c>
      <c r="H4254">
        <f>'Report lookups'!$F$3335</f>
        <v>0</v>
      </c>
      <c r="J4254">
        <v>0</v>
      </c>
      <c r="K4254" t="s">
        <v>868</v>
      </c>
    </row>
    <row r="4255" spans="1:11" x14ac:dyDescent="0.2">
      <c r="A4255" t="s">
        <v>3075</v>
      </c>
      <c r="D4255">
        <v>0</v>
      </c>
      <c r="E4255" s="80">
        <v>44651</v>
      </c>
      <c r="H4255">
        <f>'Report lookups'!$F$3347</f>
        <v>0</v>
      </c>
      <c r="J4255">
        <v>0</v>
      </c>
      <c r="K4255" t="s">
        <v>3097</v>
      </c>
    </row>
    <row r="4256" spans="1:11" x14ac:dyDescent="0.2">
      <c r="A4256" t="s">
        <v>2902</v>
      </c>
      <c r="D4256">
        <v>0</v>
      </c>
      <c r="E4256" s="80">
        <v>44651</v>
      </c>
      <c r="H4256">
        <f>'Report lookups'!$F$3359</f>
        <v>0</v>
      </c>
      <c r="J4256">
        <v>0</v>
      </c>
      <c r="K4256" t="s">
        <v>1874</v>
      </c>
    </row>
    <row r="4257" spans="1:11" x14ac:dyDescent="0.2">
      <c r="A4257" t="s">
        <v>2725</v>
      </c>
      <c r="D4257">
        <v>0</v>
      </c>
      <c r="E4257" s="80">
        <v>44651</v>
      </c>
      <c r="H4257">
        <f>'Report lookups'!$F$3371</f>
        <v>0</v>
      </c>
      <c r="J4257">
        <v>0</v>
      </c>
      <c r="K4257" t="s">
        <v>1480</v>
      </c>
    </row>
    <row r="4258" spans="1:11" x14ac:dyDescent="0.2">
      <c r="A4258" t="s">
        <v>2315</v>
      </c>
      <c r="D4258">
        <v>0</v>
      </c>
      <c r="E4258" s="80">
        <v>44651</v>
      </c>
      <c r="H4258">
        <f>'Report lookups'!$F$3383</f>
        <v>0</v>
      </c>
      <c r="J4258">
        <v>0</v>
      </c>
      <c r="K4258" t="s">
        <v>531</v>
      </c>
    </row>
    <row r="4259" spans="1:11" x14ac:dyDescent="0.2">
      <c r="A4259" t="s">
        <v>1588</v>
      </c>
      <c r="D4259">
        <v>0</v>
      </c>
      <c r="E4259" s="80">
        <v>44651</v>
      </c>
      <c r="H4259">
        <f>'Report lookups'!$F$3395</f>
        <v>0</v>
      </c>
      <c r="J4259">
        <v>0</v>
      </c>
      <c r="K4259" t="s">
        <v>1077</v>
      </c>
    </row>
    <row r="4260" spans="1:11" x14ac:dyDescent="0.2">
      <c r="A4260" t="s">
        <v>2726</v>
      </c>
      <c r="D4260">
        <v>0</v>
      </c>
      <c r="E4260" s="80">
        <v>44651</v>
      </c>
      <c r="H4260">
        <f>'Report lookups'!$F$3407</f>
        <v>0</v>
      </c>
      <c r="J4260">
        <v>0</v>
      </c>
      <c r="K4260" t="s">
        <v>1078</v>
      </c>
    </row>
    <row r="4261" spans="1:11" x14ac:dyDescent="0.2">
      <c r="A4261" t="s">
        <v>599</v>
      </c>
      <c r="D4261">
        <v>0</v>
      </c>
      <c r="E4261" s="80">
        <v>44651</v>
      </c>
      <c r="H4261">
        <f>'Report lookups'!$F$3419</f>
        <v>0</v>
      </c>
      <c r="J4261">
        <v>0</v>
      </c>
      <c r="K4261" t="s">
        <v>2624</v>
      </c>
    </row>
    <row r="4262" spans="1:11" x14ac:dyDescent="0.2">
      <c r="A4262" t="s">
        <v>80</v>
      </c>
      <c r="D4262">
        <v>0</v>
      </c>
      <c r="E4262" s="80">
        <v>44651</v>
      </c>
      <c r="H4262">
        <f>'Report lookups'!$F$3431</f>
        <v>0</v>
      </c>
      <c r="J4262">
        <v>0</v>
      </c>
      <c r="K4262" t="s">
        <v>1481</v>
      </c>
    </row>
    <row r="4263" spans="1:11" x14ac:dyDescent="0.2">
      <c r="A4263" t="s">
        <v>2519</v>
      </c>
      <c r="D4263">
        <v>0</v>
      </c>
      <c r="E4263" s="80">
        <v>44651</v>
      </c>
      <c r="H4263">
        <f>'Report lookups'!$F$3443</f>
        <v>0</v>
      </c>
      <c r="J4263">
        <v>0</v>
      </c>
      <c r="K4263" t="s">
        <v>171</v>
      </c>
    </row>
    <row r="4264" spans="1:11" x14ac:dyDescent="0.2">
      <c r="A4264" t="s">
        <v>2520</v>
      </c>
      <c r="D4264">
        <v>0</v>
      </c>
      <c r="E4264" s="80">
        <v>44651</v>
      </c>
      <c r="H4264">
        <f>'Report lookups'!$F$3455</f>
        <v>0</v>
      </c>
      <c r="J4264">
        <v>0</v>
      </c>
      <c r="K4264" t="s">
        <v>3007</v>
      </c>
    </row>
    <row r="4265" spans="1:11" x14ac:dyDescent="0.2">
      <c r="E4265" s="80"/>
    </row>
    <row r="4266" spans="1:11" x14ac:dyDescent="0.2">
      <c r="A4266" t="s">
        <v>261</v>
      </c>
      <c r="D4266">
        <v>0</v>
      </c>
      <c r="E4266" s="80">
        <v>44651</v>
      </c>
      <c r="H4266">
        <f>'Report lookups'!$F$3467</f>
        <v>0</v>
      </c>
      <c r="J4266">
        <v>0</v>
      </c>
      <c r="K4266" t="s">
        <v>344</v>
      </c>
    </row>
    <row r="4267" spans="1:11" x14ac:dyDescent="0.2">
      <c r="A4267" t="s">
        <v>1165</v>
      </c>
      <c r="D4267">
        <v>0</v>
      </c>
      <c r="E4267" s="80">
        <v>44651</v>
      </c>
      <c r="H4267">
        <f>'Report lookups'!$F$3479</f>
        <v>0</v>
      </c>
      <c r="J4267">
        <v>0</v>
      </c>
      <c r="K4267" t="s">
        <v>345</v>
      </c>
    </row>
    <row r="4268" spans="1:11" x14ac:dyDescent="0.2">
      <c r="A4268" t="s">
        <v>960</v>
      </c>
      <c r="D4268">
        <v>0</v>
      </c>
      <c r="E4268" s="80">
        <v>44651</v>
      </c>
      <c r="H4268">
        <f>'Report lookups'!$F$3494</f>
        <v>0</v>
      </c>
      <c r="J4268">
        <v>0</v>
      </c>
      <c r="K4268" t="s">
        <v>687</v>
      </c>
    </row>
    <row r="4269" spans="1:11" x14ac:dyDescent="0.2">
      <c r="E4269" s="80"/>
    </row>
    <row r="4270" spans="1:11" x14ac:dyDescent="0.2">
      <c r="E4270" s="80"/>
    </row>
    <row r="4271" spans="1:11" x14ac:dyDescent="0.2">
      <c r="A4271" t="s">
        <v>1962</v>
      </c>
      <c r="D4271">
        <v>0</v>
      </c>
      <c r="E4271" s="80">
        <v>44651</v>
      </c>
      <c r="H4271">
        <f>'Report lookups'!$F$3506</f>
        <v>0</v>
      </c>
      <c r="J4271">
        <v>0</v>
      </c>
      <c r="K4271" t="s">
        <v>2430</v>
      </c>
    </row>
    <row r="4272" spans="1:11" x14ac:dyDescent="0.2">
      <c r="A4272" t="s">
        <v>81</v>
      </c>
      <c r="D4272">
        <v>0</v>
      </c>
      <c r="E4272" s="80">
        <v>44651</v>
      </c>
      <c r="H4272">
        <f>'Report lookups'!$F$3518</f>
        <v>0</v>
      </c>
      <c r="J4272">
        <v>0</v>
      </c>
      <c r="K4272" t="s">
        <v>1079</v>
      </c>
    </row>
    <row r="4273" spans="1:11" x14ac:dyDescent="0.2">
      <c r="A4273" t="s">
        <v>1963</v>
      </c>
      <c r="D4273">
        <v>0</v>
      </c>
      <c r="E4273" s="80">
        <v>44651</v>
      </c>
      <c r="H4273">
        <f>'Report lookups'!$F$3530</f>
        <v>0</v>
      </c>
      <c r="J4273">
        <v>0</v>
      </c>
      <c r="K4273" t="s">
        <v>3008</v>
      </c>
    </row>
    <row r="4274" spans="1:11" x14ac:dyDescent="0.2">
      <c r="A4274" t="s">
        <v>1777</v>
      </c>
      <c r="D4274">
        <v>0</v>
      </c>
      <c r="E4274" s="80">
        <v>44651</v>
      </c>
      <c r="H4274">
        <f>'Report lookups'!$F$3542</f>
        <v>0</v>
      </c>
      <c r="J4274">
        <v>0</v>
      </c>
      <c r="K4274" t="s">
        <v>3009</v>
      </c>
    </row>
    <row r="4275" spans="1:11" x14ac:dyDescent="0.2">
      <c r="A4275" t="s">
        <v>262</v>
      </c>
      <c r="D4275">
        <v>0</v>
      </c>
      <c r="E4275" s="80">
        <v>44651</v>
      </c>
      <c r="H4275">
        <f>'Report lookups'!$F$3554</f>
        <v>0</v>
      </c>
      <c r="J4275">
        <v>0</v>
      </c>
      <c r="K4275" t="s">
        <v>1080</v>
      </c>
    </row>
    <row r="4276" spans="1:11" x14ac:dyDescent="0.2">
      <c r="A4276" t="s">
        <v>1166</v>
      </c>
      <c r="D4276">
        <v>0</v>
      </c>
      <c r="E4276" s="80">
        <v>44651</v>
      </c>
      <c r="H4276">
        <f>'Report lookups'!$F$3566</f>
        <v>0</v>
      </c>
      <c r="J4276">
        <v>0</v>
      </c>
      <c r="K4276" t="s">
        <v>2055</v>
      </c>
    </row>
    <row r="4277" spans="1:11" x14ac:dyDescent="0.2">
      <c r="A4277" t="s">
        <v>1589</v>
      </c>
      <c r="D4277">
        <v>0</v>
      </c>
      <c r="E4277" s="80">
        <v>44651</v>
      </c>
      <c r="H4277">
        <f>'Report lookups'!$F$3578</f>
        <v>0</v>
      </c>
      <c r="J4277">
        <v>0</v>
      </c>
      <c r="K4277" t="s">
        <v>1290</v>
      </c>
    </row>
    <row r="4278" spans="1:11" x14ac:dyDescent="0.2">
      <c r="A4278" t="s">
        <v>600</v>
      </c>
      <c r="D4278">
        <v>0</v>
      </c>
      <c r="E4278" s="80">
        <v>44651</v>
      </c>
      <c r="H4278">
        <f>'Report lookups'!$F$3590</f>
        <v>0</v>
      </c>
      <c r="J4278">
        <v>0</v>
      </c>
      <c r="K4278" t="s">
        <v>346</v>
      </c>
    </row>
    <row r="4279" spans="1:11" x14ac:dyDescent="0.2">
      <c r="A4279" t="s">
        <v>2727</v>
      </c>
      <c r="D4279">
        <v>0</v>
      </c>
      <c r="E4279" s="80">
        <v>44651</v>
      </c>
      <c r="H4279">
        <f>'Report lookups'!$F$3602</f>
        <v>0</v>
      </c>
      <c r="J4279">
        <v>0</v>
      </c>
      <c r="K4279" t="s">
        <v>869</v>
      </c>
    </row>
    <row r="4280" spans="1:11" x14ac:dyDescent="0.2">
      <c r="A4280" t="s">
        <v>3076</v>
      </c>
      <c r="D4280">
        <v>0</v>
      </c>
      <c r="E4280" s="80">
        <v>44651</v>
      </c>
      <c r="H4280">
        <f>'Report lookups'!$F$3614</f>
        <v>0</v>
      </c>
      <c r="J4280">
        <v>0</v>
      </c>
      <c r="K4280" t="s">
        <v>3098</v>
      </c>
    </row>
    <row r="4281" spans="1:11" x14ac:dyDescent="0.2">
      <c r="A4281" t="s">
        <v>1590</v>
      </c>
      <c r="D4281">
        <v>0</v>
      </c>
      <c r="E4281" s="80">
        <v>44651</v>
      </c>
      <c r="H4281">
        <f>'Report lookups'!$F$3626</f>
        <v>0</v>
      </c>
      <c r="J4281">
        <v>0</v>
      </c>
      <c r="K4281" t="s">
        <v>1482</v>
      </c>
    </row>
    <row r="4282" spans="1:11" x14ac:dyDescent="0.2">
      <c r="A4282" t="s">
        <v>1386</v>
      </c>
      <c r="D4282">
        <v>0</v>
      </c>
      <c r="E4282" s="80">
        <v>44651</v>
      </c>
      <c r="H4282">
        <f>'Report lookups'!$F$3638</f>
        <v>0</v>
      </c>
      <c r="J4282">
        <v>0</v>
      </c>
      <c r="K4282" t="s">
        <v>1483</v>
      </c>
    </row>
    <row r="4283" spans="1:11" x14ac:dyDescent="0.2">
      <c r="A4283" t="s">
        <v>82</v>
      </c>
      <c r="D4283">
        <v>0</v>
      </c>
      <c r="E4283" s="80">
        <v>44651</v>
      </c>
      <c r="H4283">
        <f>'Report lookups'!$F$3650</f>
        <v>0</v>
      </c>
      <c r="J4283">
        <v>0</v>
      </c>
      <c r="K4283" t="s">
        <v>2811</v>
      </c>
    </row>
    <row r="4284" spans="1:11" x14ac:dyDescent="0.2">
      <c r="A4284" t="s">
        <v>1964</v>
      </c>
      <c r="D4284">
        <v>0</v>
      </c>
      <c r="E4284" s="80">
        <v>44651</v>
      </c>
      <c r="H4284">
        <f>'Report lookups'!$F$3662</f>
        <v>0</v>
      </c>
      <c r="J4284">
        <v>0</v>
      </c>
      <c r="K4284" t="s">
        <v>2625</v>
      </c>
    </row>
    <row r="4285" spans="1:11" x14ac:dyDescent="0.2">
      <c r="A4285" t="s">
        <v>83</v>
      </c>
      <c r="D4285">
        <v>0</v>
      </c>
      <c r="E4285" s="80">
        <v>44651</v>
      </c>
      <c r="H4285">
        <f>'Report lookups'!$F$3674</f>
        <v>0</v>
      </c>
      <c r="J4285">
        <v>0</v>
      </c>
      <c r="K4285" t="s">
        <v>3010</v>
      </c>
    </row>
    <row r="4286" spans="1:11" x14ac:dyDescent="0.2">
      <c r="A4286" t="s">
        <v>2316</v>
      </c>
      <c r="D4286">
        <v>0</v>
      </c>
      <c r="E4286" s="80">
        <v>44651</v>
      </c>
      <c r="H4286">
        <f>'Report lookups'!$F$3686</f>
        <v>0</v>
      </c>
      <c r="J4286">
        <v>0</v>
      </c>
      <c r="K4286" t="s">
        <v>2056</v>
      </c>
    </row>
    <row r="4287" spans="1:11" x14ac:dyDescent="0.2">
      <c r="A4287" t="s">
        <v>778</v>
      </c>
      <c r="D4287">
        <v>0</v>
      </c>
      <c r="E4287" s="80">
        <v>44651</v>
      </c>
      <c r="H4287">
        <f>'Report lookups'!$F$3698</f>
        <v>0</v>
      </c>
      <c r="J4287">
        <v>0</v>
      </c>
      <c r="K4287" t="s">
        <v>532</v>
      </c>
    </row>
    <row r="4288" spans="1:11" x14ac:dyDescent="0.2">
      <c r="A4288" t="s">
        <v>2317</v>
      </c>
      <c r="D4288">
        <v>0</v>
      </c>
      <c r="E4288" s="80">
        <v>44651</v>
      </c>
      <c r="H4288">
        <f>'Report lookups'!$F$3710</f>
        <v>0</v>
      </c>
      <c r="J4288">
        <v>0</v>
      </c>
      <c r="K4288" t="s">
        <v>3011</v>
      </c>
    </row>
    <row r="4289" spans="1:11" x14ac:dyDescent="0.2">
      <c r="A4289" t="s">
        <v>2132</v>
      </c>
      <c r="D4289">
        <v>0</v>
      </c>
      <c r="E4289" s="80">
        <v>44651</v>
      </c>
      <c r="H4289">
        <f>'Report lookups'!$F$3722</f>
        <v>0</v>
      </c>
      <c r="J4289">
        <v>0</v>
      </c>
      <c r="K4289" t="s">
        <v>870</v>
      </c>
    </row>
    <row r="4290" spans="1:11" x14ac:dyDescent="0.2">
      <c r="E4290" s="80"/>
    </row>
    <row r="4291" spans="1:11" x14ac:dyDescent="0.2">
      <c r="A4291" t="s">
        <v>2133</v>
      </c>
      <c r="D4291">
        <v>0</v>
      </c>
      <c r="E4291" s="80">
        <v>44651</v>
      </c>
      <c r="H4291">
        <f>'Report lookups'!$F$3734</f>
        <v>0</v>
      </c>
      <c r="J4291">
        <v>0</v>
      </c>
      <c r="K4291" t="s">
        <v>688</v>
      </c>
    </row>
    <row r="4292" spans="1:11" x14ac:dyDescent="0.2">
      <c r="A4292" t="s">
        <v>961</v>
      </c>
      <c r="D4292">
        <v>0</v>
      </c>
      <c r="E4292" s="80">
        <v>44651</v>
      </c>
      <c r="H4292">
        <f>'Report lookups'!$F$3746</f>
        <v>0</v>
      </c>
      <c r="J4292">
        <v>0</v>
      </c>
      <c r="K4292" t="s">
        <v>2431</v>
      </c>
    </row>
    <row r="4293" spans="1:11" x14ac:dyDescent="0.2">
      <c r="A4293" t="s">
        <v>2521</v>
      </c>
      <c r="D4293">
        <v>0</v>
      </c>
      <c r="E4293" s="80">
        <v>44651</v>
      </c>
      <c r="H4293">
        <f>'Report lookups'!$F$3761</f>
        <v>0</v>
      </c>
      <c r="J4293">
        <v>0</v>
      </c>
      <c r="K4293" t="s">
        <v>871</v>
      </c>
    </row>
    <row r="4294" spans="1:11" x14ac:dyDescent="0.2">
      <c r="E4294" s="80"/>
    </row>
    <row r="4295" spans="1:11" x14ac:dyDescent="0.2">
      <c r="E4295" s="80"/>
    </row>
    <row r="4296" spans="1:11" x14ac:dyDescent="0.2">
      <c r="A4296" t="s">
        <v>2903</v>
      </c>
      <c r="D4296">
        <v>0</v>
      </c>
      <c r="E4296" s="80">
        <v>44651</v>
      </c>
      <c r="H4296">
        <f>'Report lookups'!$F$3773</f>
        <v>0</v>
      </c>
      <c r="J4296">
        <v>0</v>
      </c>
      <c r="K4296" t="s">
        <v>1291</v>
      </c>
    </row>
    <row r="4297" spans="1:11" x14ac:dyDescent="0.2">
      <c r="A4297" t="s">
        <v>1778</v>
      </c>
      <c r="D4297">
        <v>0</v>
      </c>
      <c r="E4297" s="80">
        <v>44651</v>
      </c>
      <c r="H4297">
        <f>'Report lookups'!$F$3785</f>
        <v>0</v>
      </c>
      <c r="J4297">
        <v>0</v>
      </c>
      <c r="K4297" t="s">
        <v>3012</v>
      </c>
    </row>
    <row r="4298" spans="1:11" x14ac:dyDescent="0.2">
      <c r="A4298" t="s">
        <v>1387</v>
      </c>
      <c r="D4298">
        <v>0</v>
      </c>
      <c r="E4298" s="80">
        <v>44651</v>
      </c>
      <c r="H4298">
        <f>'Report lookups'!$F$3797</f>
        <v>0</v>
      </c>
      <c r="J4298">
        <v>0</v>
      </c>
      <c r="K4298" t="s">
        <v>2057</v>
      </c>
    </row>
    <row r="4299" spans="1:11" x14ac:dyDescent="0.2">
      <c r="A4299" t="s">
        <v>1591</v>
      </c>
      <c r="D4299">
        <v>0</v>
      </c>
      <c r="E4299" s="80">
        <v>44651</v>
      </c>
      <c r="H4299">
        <f>'Report lookups'!$F$3809</f>
        <v>0</v>
      </c>
      <c r="J4299">
        <v>0</v>
      </c>
      <c r="K4299" t="s">
        <v>872</v>
      </c>
    </row>
    <row r="4300" spans="1:11" x14ac:dyDescent="0.2">
      <c r="A4300" t="s">
        <v>2904</v>
      </c>
      <c r="D4300">
        <v>0</v>
      </c>
      <c r="E4300" s="80">
        <v>44651</v>
      </c>
      <c r="H4300">
        <f>'Report lookups'!$F$3821</f>
        <v>0</v>
      </c>
      <c r="J4300">
        <v>0</v>
      </c>
      <c r="K4300" t="s">
        <v>873</v>
      </c>
    </row>
    <row r="4301" spans="1:11" x14ac:dyDescent="0.2">
      <c r="A4301" t="s">
        <v>1965</v>
      </c>
      <c r="D4301">
        <v>0</v>
      </c>
      <c r="E4301" s="80">
        <v>44651</v>
      </c>
      <c r="H4301">
        <f>'Report lookups'!$F$3833</f>
        <v>0</v>
      </c>
      <c r="J4301">
        <v>0</v>
      </c>
      <c r="K4301" t="s">
        <v>2626</v>
      </c>
    </row>
    <row r="4302" spans="1:11" x14ac:dyDescent="0.2">
      <c r="A4302" t="s">
        <v>2728</v>
      </c>
      <c r="D4302">
        <v>0</v>
      </c>
      <c r="E4302" s="80">
        <v>44651</v>
      </c>
      <c r="H4302">
        <f>'Report lookups'!$F$3845</f>
        <v>0</v>
      </c>
      <c r="J4302">
        <v>0</v>
      </c>
      <c r="K4302" t="s">
        <v>1081</v>
      </c>
    </row>
    <row r="4303" spans="1:11" x14ac:dyDescent="0.2">
      <c r="A4303" t="s">
        <v>1779</v>
      </c>
      <c r="D4303">
        <v>0</v>
      </c>
      <c r="E4303" s="80">
        <v>44651</v>
      </c>
      <c r="H4303">
        <f>'Report lookups'!$F$3857</f>
        <v>0</v>
      </c>
      <c r="J4303">
        <v>0</v>
      </c>
      <c r="K4303" t="s">
        <v>874</v>
      </c>
    </row>
    <row r="4304" spans="1:11" x14ac:dyDescent="0.2">
      <c r="A4304" t="s">
        <v>1388</v>
      </c>
      <c r="D4304">
        <v>0</v>
      </c>
      <c r="E4304" s="80">
        <v>44651</v>
      </c>
      <c r="H4304">
        <f>'Report lookups'!$F$3869</f>
        <v>0</v>
      </c>
      <c r="J4304">
        <v>0</v>
      </c>
      <c r="K4304" t="s">
        <v>2432</v>
      </c>
    </row>
    <row r="4305" spans="1:11" x14ac:dyDescent="0.2">
      <c r="A4305" t="s">
        <v>3077</v>
      </c>
      <c r="D4305">
        <v>0</v>
      </c>
      <c r="E4305" s="80">
        <v>44651</v>
      </c>
      <c r="H4305">
        <f>'Report lookups'!$F$3881</f>
        <v>0</v>
      </c>
      <c r="J4305">
        <v>0</v>
      </c>
      <c r="K4305" t="s">
        <v>3099</v>
      </c>
    </row>
    <row r="4306" spans="1:11" x14ac:dyDescent="0.2">
      <c r="A4306" t="s">
        <v>1389</v>
      </c>
      <c r="D4306">
        <v>0</v>
      </c>
      <c r="E4306" s="80">
        <v>44651</v>
      </c>
      <c r="H4306">
        <f>'Report lookups'!$F$3893</f>
        <v>0</v>
      </c>
      <c r="J4306">
        <v>0</v>
      </c>
      <c r="K4306" t="s">
        <v>347</v>
      </c>
    </row>
    <row r="4307" spans="1:11" x14ac:dyDescent="0.2">
      <c r="A4307" t="s">
        <v>1167</v>
      </c>
      <c r="D4307">
        <v>0</v>
      </c>
      <c r="E4307" s="80">
        <v>44651</v>
      </c>
      <c r="H4307">
        <f>'Report lookups'!$F$3905</f>
        <v>0</v>
      </c>
      <c r="J4307">
        <v>0</v>
      </c>
      <c r="K4307" t="s">
        <v>3013</v>
      </c>
    </row>
    <row r="4308" spans="1:11" x14ac:dyDescent="0.2">
      <c r="A4308" t="s">
        <v>779</v>
      </c>
      <c r="D4308">
        <v>0</v>
      </c>
      <c r="E4308" s="80">
        <v>44651</v>
      </c>
      <c r="H4308">
        <f>'Report lookups'!$F$3917</f>
        <v>0</v>
      </c>
      <c r="J4308">
        <v>0</v>
      </c>
      <c r="K4308" t="s">
        <v>2058</v>
      </c>
    </row>
    <row r="4309" spans="1:11" x14ac:dyDescent="0.2">
      <c r="A4309" t="s">
        <v>84</v>
      </c>
      <c r="D4309">
        <v>0</v>
      </c>
      <c r="E4309" s="80">
        <v>44651</v>
      </c>
      <c r="H4309">
        <f>'Report lookups'!$F$3929</f>
        <v>0</v>
      </c>
      <c r="J4309">
        <v>0</v>
      </c>
      <c r="K4309" t="s">
        <v>2627</v>
      </c>
    </row>
    <row r="4310" spans="1:11" x14ac:dyDescent="0.2">
      <c r="A4310" t="s">
        <v>1168</v>
      </c>
      <c r="D4310">
        <v>0</v>
      </c>
      <c r="E4310" s="80">
        <v>44651</v>
      </c>
      <c r="H4310">
        <f>'Report lookups'!$F$3941</f>
        <v>0</v>
      </c>
      <c r="J4310">
        <v>0</v>
      </c>
      <c r="K4310" t="s">
        <v>2628</v>
      </c>
    </row>
    <row r="4311" spans="1:11" x14ac:dyDescent="0.2">
      <c r="A4311" t="s">
        <v>2134</v>
      </c>
      <c r="D4311">
        <v>0</v>
      </c>
      <c r="E4311" s="80">
        <v>44651</v>
      </c>
      <c r="H4311">
        <f>'Report lookups'!$F$3953</f>
        <v>0</v>
      </c>
      <c r="J4311">
        <v>0</v>
      </c>
      <c r="K4311" t="s">
        <v>1292</v>
      </c>
    </row>
    <row r="4312" spans="1:11" x14ac:dyDescent="0.2">
      <c r="A4312" t="s">
        <v>1592</v>
      </c>
      <c r="D4312">
        <v>0</v>
      </c>
      <c r="E4312" s="80">
        <v>44651</v>
      </c>
      <c r="H4312">
        <f>'Report lookups'!$F$3965</f>
        <v>0</v>
      </c>
      <c r="J4312">
        <v>0</v>
      </c>
      <c r="K4312" t="s">
        <v>3014</v>
      </c>
    </row>
    <row r="4313" spans="1:11" x14ac:dyDescent="0.2">
      <c r="A4313" t="s">
        <v>962</v>
      </c>
      <c r="D4313">
        <v>0</v>
      </c>
      <c r="E4313" s="80">
        <v>44651</v>
      </c>
      <c r="H4313">
        <f>'Report lookups'!$F$3977</f>
        <v>0</v>
      </c>
      <c r="J4313">
        <v>0</v>
      </c>
      <c r="K4313" t="s">
        <v>1690</v>
      </c>
    </row>
    <row r="4314" spans="1:11" x14ac:dyDescent="0.2">
      <c r="A4314" t="s">
        <v>963</v>
      </c>
      <c r="D4314">
        <v>0</v>
      </c>
      <c r="E4314" s="80">
        <v>44651</v>
      </c>
      <c r="H4314">
        <f>'Report lookups'!$F$3989</f>
        <v>0</v>
      </c>
      <c r="J4314">
        <v>0</v>
      </c>
      <c r="K4314" t="s">
        <v>1484</v>
      </c>
    </row>
    <row r="4315" spans="1:11" x14ac:dyDescent="0.2">
      <c r="E4315" s="80"/>
    </row>
    <row r="4316" spans="1:11" x14ac:dyDescent="0.2">
      <c r="A4316" t="s">
        <v>1780</v>
      </c>
      <c r="D4316">
        <v>0</v>
      </c>
      <c r="E4316" s="80">
        <v>44651</v>
      </c>
      <c r="H4316">
        <f>'Report lookups'!$F$4001</f>
        <v>0</v>
      </c>
      <c r="J4316">
        <v>0</v>
      </c>
      <c r="K4316" t="s">
        <v>1875</v>
      </c>
    </row>
    <row r="4317" spans="1:11" x14ac:dyDescent="0.2">
      <c r="A4317" t="s">
        <v>2729</v>
      </c>
      <c r="D4317">
        <v>0</v>
      </c>
      <c r="E4317" s="80">
        <v>44651</v>
      </c>
      <c r="H4317">
        <f>'Report lookups'!$F$4013</f>
        <v>0</v>
      </c>
      <c r="J4317">
        <v>0</v>
      </c>
      <c r="K4317" t="s">
        <v>1876</v>
      </c>
    </row>
    <row r="4318" spans="1:11" x14ac:dyDescent="0.2">
      <c r="A4318" t="s">
        <v>601</v>
      </c>
      <c r="D4318">
        <v>0</v>
      </c>
      <c r="E4318" s="80">
        <v>44651</v>
      </c>
      <c r="H4318">
        <f>'Report lookups'!$F$4028</f>
        <v>0</v>
      </c>
      <c r="J4318">
        <v>0</v>
      </c>
      <c r="K4318" t="s">
        <v>2238</v>
      </c>
    </row>
    <row r="4319" spans="1:11" x14ac:dyDescent="0.2">
      <c r="E4319" s="80"/>
    </row>
    <row r="4320" spans="1:11" x14ac:dyDescent="0.2">
      <c r="E4320" s="80"/>
    </row>
    <row r="4321" spans="1:11" x14ac:dyDescent="0.2">
      <c r="A4321" t="s">
        <v>85</v>
      </c>
      <c r="D4321">
        <v>0</v>
      </c>
      <c r="E4321" s="80">
        <v>44651</v>
      </c>
      <c r="H4321">
        <f>'Report lookups'!$F$4040</f>
        <v>0</v>
      </c>
      <c r="J4321">
        <v>0</v>
      </c>
      <c r="K4321" t="s">
        <v>1293</v>
      </c>
    </row>
    <row r="4322" spans="1:11" x14ac:dyDescent="0.2">
      <c r="A4322" t="s">
        <v>86</v>
      </c>
      <c r="D4322">
        <v>0</v>
      </c>
      <c r="E4322" s="80">
        <v>44651</v>
      </c>
      <c r="H4322">
        <f>'Report lookups'!$F$4052</f>
        <v>0</v>
      </c>
      <c r="J4322">
        <v>0</v>
      </c>
      <c r="K4322" t="s">
        <v>2239</v>
      </c>
    </row>
    <row r="4323" spans="1:11" x14ac:dyDescent="0.2">
      <c r="A4323" t="s">
        <v>2522</v>
      </c>
      <c r="D4323">
        <v>0</v>
      </c>
      <c r="E4323" s="80">
        <v>44651</v>
      </c>
      <c r="H4323">
        <f>'Report lookups'!$F$4064</f>
        <v>0</v>
      </c>
      <c r="J4323">
        <v>0</v>
      </c>
      <c r="K4323" t="s">
        <v>533</v>
      </c>
    </row>
    <row r="4324" spans="1:11" x14ac:dyDescent="0.2">
      <c r="A4324" t="s">
        <v>964</v>
      </c>
      <c r="D4324">
        <v>0</v>
      </c>
      <c r="E4324" s="80">
        <v>44651</v>
      </c>
      <c r="H4324">
        <f>'Report lookups'!$F$4076</f>
        <v>0</v>
      </c>
      <c r="J4324">
        <v>0</v>
      </c>
      <c r="K4324" t="s">
        <v>2629</v>
      </c>
    </row>
    <row r="4325" spans="1:11" x14ac:dyDescent="0.2">
      <c r="A4325" t="s">
        <v>1169</v>
      </c>
      <c r="D4325">
        <v>0</v>
      </c>
      <c r="E4325" s="80">
        <v>44651</v>
      </c>
      <c r="H4325">
        <f>'Report lookups'!$F$4088</f>
        <v>0</v>
      </c>
      <c r="J4325">
        <v>0</v>
      </c>
      <c r="K4325" t="s">
        <v>875</v>
      </c>
    </row>
    <row r="4326" spans="1:11" x14ac:dyDescent="0.2">
      <c r="A4326" t="s">
        <v>2318</v>
      </c>
      <c r="D4326">
        <v>0</v>
      </c>
      <c r="E4326" s="80">
        <v>44651</v>
      </c>
      <c r="H4326">
        <f>'Report lookups'!$F$4100</f>
        <v>0</v>
      </c>
      <c r="J4326">
        <v>0</v>
      </c>
      <c r="K4326" t="s">
        <v>348</v>
      </c>
    </row>
    <row r="4327" spans="1:11" x14ac:dyDescent="0.2">
      <c r="A4327" t="s">
        <v>2730</v>
      </c>
      <c r="D4327">
        <v>0</v>
      </c>
      <c r="E4327" s="80">
        <v>44651</v>
      </c>
      <c r="H4327">
        <f>'Report lookups'!$F$4112</f>
        <v>0</v>
      </c>
      <c r="J4327">
        <v>0</v>
      </c>
      <c r="K4327" t="s">
        <v>1294</v>
      </c>
    </row>
    <row r="4328" spans="1:11" x14ac:dyDescent="0.2">
      <c r="A4328" t="s">
        <v>1966</v>
      </c>
      <c r="D4328">
        <v>0</v>
      </c>
      <c r="E4328" s="80">
        <v>44651</v>
      </c>
      <c r="H4328">
        <f>'Report lookups'!$F$4124</f>
        <v>0</v>
      </c>
      <c r="J4328">
        <v>0</v>
      </c>
      <c r="K4328" t="s">
        <v>172</v>
      </c>
    </row>
    <row r="4329" spans="1:11" x14ac:dyDescent="0.2">
      <c r="A4329" t="s">
        <v>602</v>
      </c>
      <c r="D4329">
        <v>0</v>
      </c>
      <c r="E4329" s="80">
        <v>44651</v>
      </c>
      <c r="H4329">
        <f>'Report lookups'!$F$4136</f>
        <v>0</v>
      </c>
      <c r="J4329">
        <v>0</v>
      </c>
      <c r="K4329" t="s">
        <v>1295</v>
      </c>
    </row>
    <row r="4330" spans="1:11" x14ac:dyDescent="0.2">
      <c r="A4330" t="s">
        <v>3078</v>
      </c>
      <c r="D4330">
        <v>0</v>
      </c>
      <c r="E4330" s="80">
        <v>44651</v>
      </c>
      <c r="H4330">
        <f>'Report lookups'!$F$4148</f>
        <v>0</v>
      </c>
      <c r="J4330">
        <v>0</v>
      </c>
      <c r="K4330" t="s">
        <v>3100</v>
      </c>
    </row>
    <row r="4331" spans="1:11" x14ac:dyDescent="0.2">
      <c r="A4331" t="s">
        <v>2905</v>
      </c>
      <c r="D4331">
        <v>0</v>
      </c>
      <c r="E4331" s="80">
        <v>44651</v>
      </c>
      <c r="H4331">
        <f>'Report lookups'!$F$4160</f>
        <v>0</v>
      </c>
      <c r="J4331">
        <v>0</v>
      </c>
      <c r="K4331" t="s">
        <v>3015</v>
      </c>
    </row>
    <row r="4332" spans="1:11" x14ac:dyDescent="0.2">
      <c r="A4332" t="s">
        <v>2731</v>
      </c>
      <c r="D4332">
        <v>0</v>
      </c>
      <c r="E4332" s="80">
        <v>44651</v>
      </c>
      <c r="H4332">
        <f>'Report lookups'!$F$4172</f>
        <v>0</v>
      </c>
      <c r="J4332">
        <v>0</v>
      </c>
      <c r="K4332" t="s">
        <v>2433</v>
      </c>
    </row>
    <row r="4333" spans="1:11" x14ac:dyDescent="0.2">
      <c r="A4333" t="s">
        <v>603</v>
      </c>
      <c r="D4333">
        <v>0</v>
      </c>
      <c r="E4333" s="80">
        <v>44651</v>
      </c>
      <c r="H4333">
        <f>'Report lookups'!$F$4184</f>
        <v>0</v>
      </c>
      <c r="J4333">
        <v>0</v>
      </c>
      <c r="K4333" t="s">
        <v>2240</v>
      </c>
    </row>
    <row r="4334" spans="1:11" x14ac:dyDescent="0.2">
      <c r="A4334" t="s">
        <v>780</v>
      </c>
      <c r="D4334">
        <v>0</v>
      </c>
      <c r="E4334" s="80">
        <v>44651</v>
      </c>
      <c r="H4334">
        <f>'Report lookups'!$F$4196</f>
        <v>0</v>
      </c>
      <c r="J4334">
        <v>0</v>
      </c>
      <c r="K4334" t="s">
        <v>2241</v>
      </c>
    </row>
    <row r="4335" spans="1:11" x14ac:dyDescent="0.2">
      <c r="A4335" t="s">
        <v>1170</v>
      </c>
      <c r="D4335">
        <v>0</v>
      </c>
      <c r="E4335" s="80">
        <v>44651</v>
      </c>
      <c r="H4335">
        <f>'Report lookups'!$F$4208</f>
        <v>0</v>
      </c>
      <c r="J4335">
        <v>0</v>
      </c>
      <c r="K4335" t="s">
        <v>876</v>
      </c>
    </row>
    <row r="4336" spans="1:11" x14ac:dyDescent="0.2">
      <c r="A4336" t="s">
        <v>87</v>
      </c>
      <c r="D4336">
        <v>0</v>
      </c>
      <c r="E4336" s="80">
        <v>44651</v>
      </c>
      <c r="H4336">
        <f>'Report lookups'!$F$4220</f>
        <v>0</v>
      </c>
      <c r="J4336">
        <v>0</v>
      </c>
      <c r="K4336" t="s">
        <v>1296</v>
      </c>
    </row>
    <row r="4337" spans="1:11" x14ac:dyDescent="0.2">
      <c r="A4337" t="s">
        <v>781</v>
      </c>
      <c r="D4337">
        <v>0</v>
      </c>
      <c r="E4337" s="80">
        <v>44651</v>
      </c>
      <c r="H4337">
        <f>'Report lookups'!$F$4232</f>
        <v>0</v>
      </c>
      <c r="J4337">
        <v>0</v>
      </c>
      <c r="K4337" t="s">
        <v>2434</v>
      </c>
    </row>
    <row r="4338" spans="1:11" x14ac:dyDescent="0.2">
      <c r="A4338" t="s">
        <v>1593</v>
      </c>
      <c r="D4338">
        <v>0</v>
      </c>
      <c r="E4338" s="80">
        <v>44651</v>
      </c>
      <c r="H4338">
        <f>'Report lookups'!$F$4244</f>
        <v>0</v>
      </c>
      <c r="J4338">
        <v>0</v>
      </c>
      <c r="K4338" t="s">
        <v>2630</v>
      </c>
    </row>
    <row r="4339" spans="1:11" x14ac:dyDescent="0.2">
      <c r="A4339" t="s">
        <v>1594</v>
      </c>
      <c r="D4339">
        <v>0</v>
      </c>
      <c r="E4339" s="80">
        <v>44651</v>
      </c>
      <c r="H4339">
        <f>'Report lookups'!$F$4256</f>
        <v>0</v>
      </c>
      <c r="J4339">
        <v>0</v>
      </c>
      <c r="K4339" t="s">
        <v>2059</v>
      </c>
    </row>
    <row r="4340" spans="1:11" x14ac:dyDescent="0.2">
      <c r="E4340" s="80"/>
    </row>
    <row r="4341" spans="1:11" x14ac:dyDescent="0.2">
      <c r="A4341" t="s">
        <v>2135</v>
      </c>
      <c r="D4341">
        <v>0</v>
      </c>
      <c r="E4341" s="80">
        <v>44651</v>
      </c>
      <c r="H4341">
        <f>'Report lookups'!$F$4268</f>
        <v>0</v>
      </c>
      <c r="J4341">
        <v>0</v>
      </c>
      <c r="K4341" t="s">
        <v>349</v>
      </c>
    </row>
    <row r="4342" spans="1:11" x14ac:dyDescent="0.2">
      <c r="A4342" t="s">
        <v>604</v>
      </c>
      <c r="D4342">
        <v>0</v>
      </c>
      <c r="E4342" s="80">
        <v>44651</v>
      </c>
      <c r="H4342">
        <f>'Report lookups'!$F$4280</f>
        <v>0</v>
      </c>
      <c r="J4342">
        <v>0</v>
      </c>
      <c r="K4342" t="s">
        <v>2435</v>
      </c>
    </row>
    <row r="4343" spans="1:11" x14ac:dyDescent="0.2">
      <c r="A4343" t="s">
        <v>2906</v>
      </c>
      <c r="D4343">
        <v>0</v>
      </c>
      <c r="E4343" s="80">
        <v>44651</v>
      </c>
      <c r="H4343">
        <f>'Report lookups'!$F$4295</f>
        <v>0</v>
      </c>
      <c r="J4343">
        <v>0</v>
      </c>
      <c r="K4343" t="s">
        <v>1485</v>
      </c>
    </row>
    <row r="4344" spans="1:11" x14ac:dyDescent="0.2">
      <c r="E4344" s="80"/>
    </row>
    <row r="4345" spans="1:11" x14ac:dyDescent="0.2">
      <c r="E4345" s="80"/>
    </row>
    <row r="4346" spans="1:11" x14ac:dyDescent="0.2">
      <c r="A4346" t="s">
        <v>2319</v>
      </c>
      <c r="D4346">
        <v>0</v>
      </c>
      <c r="E4346" s="80">
        <v>44651</v>
      </c>
      <c r="H4346">
        <f>'Report lookups'!$F$4307</f>
        <v>0</v>
      </c>
      <c r="J4346">
        <v>0</v>
      </c>
      <c r="K4346" t="s">
        <v>534</v>
      </c>
    </row>
    <row r="4347" spans="1:11" x14ac:dyDescent="0.2">
      <c r="A4347" t="s">
        <v>2320</v>
      </c>
      <c r="D4347">
        <v>0</v>
      </c>
      <c r="E4347" s="80">
        <v>44651</v>
      </c>
      <c r="H4347">
        <f>'Report lookups'!$F$4319</f>
        <v>0</v>
      </c>
      <c r="J4347">
        <v>0</v>
      </c>
      <c r="K4347" t="s">
        <v>1486</v>
      </c>
    </row>
    <row r="4348" spans="1:11" x14ac:dyDescent="0.2">
      <c r="A4348" t="s">
        <v>1781</v>
      </c>
      <c r="D4348">
        <v>0</v>
      </c>
      <c r="E4348" s="80">
        <v>44651</v>
      </c>
      <c r="H4348">
        <f>'Report lookups'!$F$4331</f>
        <v>0</v>
      </c>
      <c r="J4348">
        <v>0</v>
      </c>
      <c r="K4348" t="s">
        <v>2812</v>
      </c>
    </row>
    <row r="4349" spans="1:11" x14ac:dyDescent="0.2">
      <c r="A4349" t="s">
        <v>263</v>
      </c>
      <c r="D4349">
        <v>0</v>
      </c>
      <c r="E4349" s="80">
        <v>44651</v>
      </c>
      <c r="H4349">
        <f>'Report lookups'!$F$4343</f>
        <v>0</v>
      </c>
      <c r="J4349">
        <v>0</v>
      </c>
      <c r="K4349" t="s">
        <v>1877</v>
      </c>
    </row>
    <row r="4350" spans="1:11" x14ac:dyDescent="0.2">
      <c r="A4350" t="s">
        <v>430</v>
      </c>
      <c r="D4350">
        <v>0</v>
      </c>
      <c r="E4350" s="80">
        <v>44651</v>
      </c>
      <c r="H4350">
        <f>'Report lookups'!$F$4355</f>
        <v>0</v>
      </c>
      <c r="J4350">
        <v>0</v>
      </c>
      <c r="K4350" t="s">
        <v>173</v>
      </c>
    </row>
    <row r="4351" spans="1:11" x14ac:dyDescent="0.2">
      <c r="A4351" t="s">
        <v>1595</v>
      </c>
      <c r="D4351">
        <v>0</v>
      </c>
      <c r="E4351" s="80">
        <v>44651</v>
      </c>
      <c r="H4351">
        <f>'Report lookups'!$F$4367</f>
        <v>0</v>
      </c>
      <c r="J4351">
        <v>0</v>
      </c>
      <c r="K4351" t="s">
        <v>2631</v>
      </c>
    </row>
    <row r="4352" spans="1:11" x14ac:dyDescent="0.2">
      <c r="A4352" t="s">
        <v>1967</v>
      </c>
      <c r="D4352">
        <v>0</v>
      </c>
      <c r="E4352" s="80">
        <v>44651</v>
      </c>
      <c r="H4352">
        <f>'Report lookups'!$F$4379</f>
        <v>0</v>
      </c>
      <c r="J4352">
        <v>0</v>
      </c>
      <c r="K4352" t="s">
        <v>535</v>
      </c>
    </row>
    <row r="4353" spans="1:11" x14ac:dyDescent="0.2">
      <c r="A4353" t="s">
        <v>1171</v>
      </c>
      <c r="D4353">
        <v>0</v>
      </c>
      <c r="E4353" s="80">
        <v>44651</v>
      </c>
      <c r="H4353">
        <f>'Report lookups'!$F$4391</f>
        <v>0</v>
      </c>
      <c r="J4353">
        <v>0</v>
      </c>
      <c r="K4353" t="s">
        <v>2436</v>
      </c>
    </row>
    <row r="4354" spans="1:11" x14ac:dyDescent="0.2">
      <c r="A4354" t="s">
        <v>2907</v>
      </c>
      <c r="D4354">
        <v>0</v>
      </c>
      <c r="E4354" s="80">
        <v>44651</v>
      </c>
      <c r="H4354">
        <f>'Report lookups'!$F$4403</f>
        <v>0</v>
      </c>
      <c r="J4354">
        <v>0</v>
      </c>
      <c r="K4354" t="s">
        <v>689</v>
      </c>
    </row>
    <row r="4355" spans="1:11" x14ac:dyDescent="0.2">
      <c r="A4355" t="s">
        <v>3079</v>
      </c>
      <c r="D4355">
        <v>0</v>
      </c>
      <c r="E4355" s="80">
        <v>44651</v>
      </c>
      <c r="H4355">
        <f>'Report lookups'!$F$4415</f>
        <v>0</v>
      </c>
      <c r="J4355">
        <v>0</v>
      </c>
      <c r="K4355" t="s">
        <v>3101</v>
      </c>
    </row>
    <row r="4356" spans="1:11" x14ac:dyDescent="0.2">
      <c r="A4356" t="s">
        <v>2136</v>
      </c>
      <c r="D4356">
        <v>0</v>
      </c>
      <c r="E4356" s="80">
        <v>44651</v>
      </c>
      <c r="H4356">
        <f>'Report lookups'!$F$4427</f>
        <v>0</v>
      </c>
      <c r="J4356">
        <v>0</v>
      </c>
      <c r="K4356" t="s">
        <v>2242</v>
      </c>
    </row>
    <row r="4357" spans="1:11" x14ac:dyDescent="0.2">
      <c r="A4357" t="s">
        <v>1968</v>
      </c>
      <c r="D4357">
        <v>0</v>
      </c>
      <c r="E4357" s="80">
        <v>44651</v>
      </c>
      <c r="H4357">
        <f>'Report lookups'!$F$4439</f>
        <v>0</v>
      </c>
      <c r="J4357">
        <v>0</v>
      </c>
      <c r="K4357" t="s">
        <v>1691</v>
      </c>
    </row>
    <row r="4358" spans="1:11" x14ac:dyDescent="0.2">
      <c r="A4358" t="s">
        <v>88</v>
      </c>
      <c r="D4358">
        <v>0</v>
      </c>
      <c r="E4358" s="80">
        <v>44651</v>
      </c>
      <c r="H4358">
        <f>'Report lookups'!$F$4451</f>
        <v>0</v>
      </c>
      <c r="J4358">
        <v>0</v>
      </c>
      <c r="K4358" t="s">
        <v>1487</v>
      </c>
    </row>
    <row r="4359" spans="1:11" x14ac:dyDescent="0.2">
      <c r="A4359" t="s">
        <v>89</v>
      </c>
      <c r="D4359">
        <v>0</v>
      </c>
      <c r="E4359" s="80">
        <v>44651</v>
      </c>
      <c r="H4359">
        <f>'Report lookups'!$F$4463</f>
        <v>0</v>
      </c>
      <c r="J4359">
        <v>0</v>
      </c>
      <c r="K4359" t="s">
        <v>1488</v>
      </c>
    </row>
    <row r="4360" spans="1:11" x14ac:dyDescent="0.2">
      <c r="A4360" t="s">
        <v>431</v>
      </c>
      <c r="D4360">
        <v>0</v>
      </c>
      <c r="E4360" s="80">
        <v>44651</v>
      </c>
      <c r="H4360">
        <f>'Report lookups'!$F$4475</f>
        <v>0</v>
      </c>
      <c r="J4360">
        <v>0</v>
      </c>
      <c r="K4360" t="s">
        <v>174</v>
      </c>
    </row>
    <row r="4361" spans="1:11" x14ac:dyDescent="0.2">
      <c r="A4361" t="s">
        <v>2321</v>
      </c>
      <c r="D4361">
        <v>0</v>
      </c>
      <c r="E4361" s="80">
        <v>44651</v>
      </c>
      <c r="H4361">
        <f>'Report lookups'!$F$4487</f>
        <v>0</v>
      </c>
      <c r="J4361">
        <v>0</v>
      </c>
      <c r="K4361" t="s">
        <v>536</v>
      </c>
    </row>
    <row r="4362" spans="1:11" x14ac:dyDescent="0.2">
      <c r="A4362" t="s">
        <v>90</v>
      </c>
      <c r="D4362">
        <v>0</v>
      </c>
      <c r="E4362" s="80">
        <v>44651</v>
      </c>
      <c r="H4362">
        <f>'Report lookups'!$F$4499</f>
        <v>0</v>
      </c>
      <c r="J4362">
        <v>0</v>
      </c>
      <c r="K4362" t="s">
        <v>1692</v>
      </c>
    </row>
    <row r="4363" spans="1:11" x14ac:dyDescent="0.2">
      <c r="A4363" t="s">
        <v>782</v>
      </c>
      <c r="D4363">
        <v>0</v>
      </c>
      <c r="E4363" s="80">
        <v>44651</v>
      </c>
      <c r="H4363">
        <f>'Report lookups'!$F$4511</f>
        <v>0</v>
      </c>
      <c r="J4363">
        <v>0</v>
      </c>
      <c r="K4363" t="s">
        <v>1878</v>
      </c>
    </row>
    <row r="4364" spans="1:11" x14ac:dyDescent="0.2">
      <c r="A4364" t="s">
        <v>783</v>
      </c>
      <c r="D4364">
        <v>0</v>
      </c>
      <c r="E4364" s="80">
        <v>44651</v>
      </c>
      <c r="H4364">
        <f>'Report lookups'!$F$4523</f>
        <v>0</v>
      </c>
      <c r="J4364">
        <v>0</v>
      </c>
      <c r="K4364" t="s">
        <v>1489</v>
      </c>
    </row>
    <row r="4365" spans="1:11" x14ac:dyDescent="0.2">
      <c r="E4365" s="80"/>
    </row>
    <row r="4366" spans="1:11" x14ac:dyDescent="0.2">
      <c r="A4366" t="s">
        <v>1390</v>
      </c>
      <c r="D4366">
        <v>0</v>
      </c>
      <c r="E4366" s="80">
        <v>44651</v>
      </c>
      <c r="H4366">
        <f>'Report lookups'!$F$4535</f>
        <v>0</v>
      </c>
      <c r="J4366">
        <v>0</v>
      </c>
      <c r="K4366" t="s">
        <v>2632</v>
      </c>
    </row>
    <row r="4367" spans="1:11" x14ac:dyDescent="0.2">
      <c r="A4367" t="s">
        <v>2908</v>
      </c>
      <c r="D4367">
        <v>0</v>
      </c>
      <c r="E4367" s="80">
        <v>44651</v>
      </c>
      <c r="H4367">
        <f>'Report lookups'!$F$4547</f>
        <v>0</v>
      </c>
      <c r="J4367">
        <v>0</v>
      </c>
      <c r="K4367" t="s">
        <v>1693</v>
      </c>
    </row>
    <row r="4368" spans="1:11" x14ac:dyDescent="0.2">
      <c r="A4368" t="s">
        <v>784</v>
      </c>
      <c r="D4368">
        <v>0</v>
      </c>
      <c r="E4368" s="80">
        <v>44651</v>
      </c>
      <c r="H4368">
        <f>'Report lookups'!$F$4562</f>
        <v>0</v>
      </c>
      <c r="J4368">
        <v>0</v>
      </c>
      <c r="K4368" t="s">
        <v>537</v>
      </c>
    </row>
    <row r="4369" spans="1:11" x14ac:dyDescent="0.2">
      <c r="A4369" t="s">
        <v>2322</v>
      </c>
      <c r="D4369">
        <v>0</v>
      </c>
      <c r="E4369" s="80">
        <v>44651</v>
      </c>
      <c r="H4369">
        <f>'Report lookups'!$F$4574</f>
        <v>0</v>
      </c>
      <c r="J4369">
        <v>0</v>
      </c>
      <c r="K4369" t="s">
        <v>350</v>
      </c>
    </row>
    <row r="4370" spans="1:11" x14ac:dyDescent="0.2">
      <c r="E4370" s="80"/>
    </row>
    <row r="4371" spans="1:11" x14ac:dyDescent="0.2">
      <c r="E4371" s="80"/>
    </row>
    <row r="4372" spans="1:11" x14ac:dyDescent="0.2">
      <c r="A4372" t="s">
        <v>2732</v>
      </c>
      <c r="D4372">
        <v>0</v>
      </c>
      <c r="E4372" s="80">
        <v>44651</v>
      </c>
      <c r="H4372">
        <f>'Report lookups'!$F$4586</f>
        <v>0</v>
      </c>
      <c r="J4372">
        <v>0</v>
      </c>
      <c r="K4372" t="s">
        <v>2243</v>
      </c>
    </row>
    <row r="4373" spans="1:11" x14ac:dyDescent="0.2">
      <c r="A4373" t="s">
        <v>2323</v>
      </c>
      <c r="D4373">
        <v>0</v>
      </c>
      <c r="E4373" s="80">
        <v>44651</v>
      </c>
      <c r="H4373">
        <f>'Report lookups'!$F$4598</f>
        <v>0</v>
      </c>
      <c r="J4373">
        <v>0</v>
      </c>
      <c r="K4373" t="s">
        <v>1082</v>
      </c>
    </row>
    <row r="4374" spans="1:11" x14ac:dyDescent="0.2">
      <c r="A4374" t="s">
        <v>2733</v>
      </c>
      <c r="D4374">
        <v>0</v>
      </c>
      <c r="E4374" s="80">
        <v>44651</v>
      </c>
      <c r="H4374">
        <f>'Report lookups'!$F$4610</f>
        <v>0</v>
      </c>
      <c r="J4374">
        <v>0</v>
      </c>
      <c r="K4374" t="s">
        <v>1879</v>
      </c>
    </row>
    <row r="4375" spans="1:11" x14ac:dyDescent="0.2">
      <c r="A4375" t="s">
        <v>1782</v>
      </c>
      <c r="D4375">
        <v>0</v>
      </c>
      <c r="E4375" s="80">
        <v>44651</v>
      </c>
      <c r="H4375">
        <f>'Report lookups'!$F$4622</f>
        <v>0</v>
      </c>
      <c r="J4375">
        <v>0</v>
      </c>
      <c r="K4375" t="s">
        <v>3016</v>
      </c>
    </row>
    <row r="4376" spans="1:11" x14ac:dyDescent="0.2">
      <c r="A4376" t="s">
        <v>91</v>
      </c>
      <c r="D4376">
        <v>0</v>
      </c>
      <c r="E4376" s="80">
        <v>44651</v>
      </c>
      <c r="H4376">
        <f>'Report lookups'!$F$4634</f>
        <v>0</v>
      </c>
      <c r="J4376">
        <v>0</v>
      </c>
      <c r="K4376" t="s">
        <v>175</v>
      </c>
    </row>
    <row r="4377" spans="1:11" x14ac:dyDescent="0.2">
      <c r="A4377" t="s">
        <v>965</v>
      </c>
      <c r="D4377">
        <v>0</v>
      </c>
      <c r="E4377" s="80">
        <v>44651</v>
      </c>
      <c r="H4377">
        <f>'Report lookups'!$F$4646</f>
        <v>0</v>
      </c>
      <c r="J4377">
        <v>0</v>
      </c>
      <c r="K4377" t="s">
        <v>1694</v>
      </c>
    </row>
    <row r="4378" spans="1:11" x14ac:dyDescent="0.2">
      <c r="A4378" t="s">
        <v>966</v>
      </c>
      <c r="D4378">
        <v>0</v>
      </c>
      <c r="E4378" s="80">
        <v>44651</v>
      </c>
      <c r="H4378">
        <f>'Report lookups'!$F$4658</f>
        <v>0</v>
      </c>
      <c r="J4378">
        <v>0</v>
      </c>
      <c r="K4378" t="s">
        <v>690</v>
      </c>
    </row>
    <row r="4379" spans="1:11" x14ac:dyDescent="0.2">
      <c r="A4379" t="s">
        <v>2734</v>
      </c>
      <c r="D4379">
        <v>0</v>
      </c>
      <c r="E4379" s="80">
        <v>44651</v>
      </c>
      <c r="H4379">
        <f>'Report lookups'!$F$4670</f>
        <v>0</v>
      </c>
      <c r="J4379">
        <v>0</v>
      </c>
      <c r="K4379" t="s">
        <v>2437</v>
      </c>
    </row>
    <row r="4380" spans="1:11" x14ac:dyDescent="0.2">
      <c r="A4380" t="s">
        <v>1596</v>
      </c>
      <c r="D4380">
        <v>0</v>
      </c>
      <c r="E4380" s="80">
        <v>44651</v>
      </c>
      <c r="H4380">
        <f>'Report lookups'!$F$4682</f>
        <v>0</v>
      </c>
      <c r="J4380">
        <v>0</v>
      </c>
      <c r="K4380" t="s">
        <v>1490</v>
      </c>
    </row>
    <row r="4381" spans="1:11" x14ac:dyDescent="0.2">
      <c r="A4381" t="s">
        <v>3080</v>
      </c>
      <c r="D4381">
        <v>0</v>
      </c>
      <c r="E4381" s="80">
        <v>44651</v>
      </c>
      <c r="H4381">
        <f>'Report lookups'!$F$4694</f>
        <v>0</v>
      </c>
      <c r="J4381">
        <v>0</v>
      </c>
      <c r="K4381" t="s">
        <v>3102</v>
      </c>
    </row>
    <row r="4382" spans="1:11" x14ac:dyDescent="0.2">
      <c r="A4382" t="s">
        <v>2909</v>
      </c>
      <c r="D4382">
        <v>0</v>
      </c>
      <c r="E4382" s="80">
        <v>44651</v>
      </c>
      <c r="H4382">
        <f>'Report lookups'!$F$4706</f>
        <v>0</v>
      </c>
      <c r="J4382">
        <v>0</v>
      </c>
      <c r="K4382" t="s">
        <v>877</v>
      </c>
    </row>
    <row r="4383" spans="1:11" x14ac:dyDescent="0.2">
      <c r="A4383" t="s">
        <v>2137</v>
      </c>
      <c r="D4383">
        <v>0</v>
      </c>
      <c r="E4383" s="80">
        <v>44651</v>
      </c>
      <c r="H4383">
        <f>'Report lookups'!$F$4718</f>
        <v>0</v>
      </c>
      <c r="J4383">
        <v>0</v>
      </c>
      <c r="K4383" t="s">
        <v>1880</v>
      </c>
    </row>
    <row r="4384" spans="1:11" x14ac:dyDescent="0.2">
      <c r="A4384" t="s">
        <v>2735</v>
      </c>
      <c r="D4384">
        <v>0</v>
      </c>
      <c r="E4384" s="80">
        <v>44651</v>
      </c>
      <c r="H4384">
        <f>'Report lookups'!$F$4730</f>
        <v>0</v>
      </c>
      <c r="J4384">
        <v>0</v>
      </c>
      <c r="K4384" t="s">
        <v>691</v>
      </c>
    </row>
    <row r="4385" spans="1:11" x14ac:dyDescent="0.2">
      <c r="A4385" t="s">
        <v>432</v>
      </c>
      <c r="D4385">
        <v>0</v>
      </c>
      <c r="E4385" s="80">
        <v>44651</v>
      </c>
      <c r="H4385">
        <f>'Report lookups'!$F$4742</f>
        <v>0</v>
      </c>
      <c r="J4385">
        <v>0</v>
      </c>
      <c r="K4385" t="s">
        <v>2060</v>
      </c>
    </row>
    <row r="4386" spans="1:11" x14ac:dyDescent="0.2">
      <c r="A4386" t="s">
        <v>1783</v>
      </c>
      <c r="D4386">
        <v>0</v>
      </c>
      <c r="E4386" s="80">
        <v>44651</v>
      </c>
      <c r="H4386">
        <f>'Report lookups'!$F$4754</f>
        <v>0</v>
      </c>
      <c r="J4386">
        <v>0</v>
      </c>
      <c r="K4386" t="s">
        <v>1491</v>
      </c>
    </row>
    <row r="4387" spans="1:11" x14ac:dyDescent="0.2">
      <c r="A4387" t="s">
        <v>264</v>
      </c>
      <c r="D4387">
        <v>0</v>
      </c>
      <c r="E4387" s="80">
        <v>44651</v>
      </c>
      <c r="H4387">
        <f>'Report lookups'!$F$4766</f>
        <v>0</v>
      </c>
      <c r="J4387">
        <v>0</v>
      </c>
      <c r="K4387" t="s">
        <v>3017</v>
      </c>
    </row>
    <row r="4388" spans="1:11" x14ac:dyDescent="0.2">
      <c r="A4388" t="s">
        <v>1597</v>
      </c>
      <c r="D4388">
        <v>0</v>
      </c>
      <c r="E4388" s="80">
        <v>44651</v>
      </c>
      <c r="H4388">
        <f>'Report lookups'!$F$4778</f>
        <v>0</v>
      </c>
      <c r="J4388">
        <v>0</v>
      </c>
      <c r="K4388" t="s">
        <v>1083</v>
      </c>
    </row>
    <row r="4389" spans="1:11" x14ac:dyDescent="0.2">
      <c r="A4389" t="s">
        <v>785</v>
      </c>
      <c r="D4389">
        <v>0</v>
      </c>
      <c r="E4389" s="80">
        <v>44651</v>
      </c>
      <c r="H4389">
        <f>'Report lookups'!$F$4790</f>
        <v>0</v>
      </c>
      <c r="J4389">
        <v>0</v>
      </c>
      <c r="K4389" t="s">
        <v>692</v>
      </c>
    </row>
    <row r="4390" spans="1:11" x14ac:dyDescent="0.2">
      <c r="A4390" t="s">
        <v>2324</v>
      </c>
      <c r="D4390">
        <v>0</v>
      </c>
      <c r="E4390" s="80">
        <v>44651</v>
      </c>
      <c r="H4390">
        <f>'Report lookups'!$F$4805</f>
        <v>0</v>
      </c>
      <c r="J4390">
        <v>0</v>
      </c>
      <c r="K4390" t="s">
        <v>351</v>
      </c>
    </row>
    <row r="4391" spans="1:11" x14ac:dyDescent="0.2">
      <c r="A4391" t="s">
        <v>433</v>
      </c>
      <c r="D4391">
        <v>0</v>
      </c>
      <c r="E4391" s="80">
        <v>44651</v>
      </c>
      <c r="H4391">
        <f>'Report lookups'!$F$4817</f>
        <v>0</v>
      </c>
      <c r="J4391">
        <v>0</v>
      </c>
      <c r="K4391" t="s">
        <v>1084</v>
      </c>
    </row>
    <row r="4392" spans="1:11" x14ac:dyDescent="0.2">
      <c r="E4392" s="80"/>
    </row>
    <row r="4393" spans="1:11" x14ac:dyDescent="0.2">
      <c r="E4393" s="80"/>
    </row>
    <row r="4394" spans="1:11" x14ac:dyDescent="0.2">
      <c r="A4394" t="s">
        <v>2138</v>
      </c>
      <c r="D4394">
        <v>0</v>
      </c>
      <c r="E4394" s="80">
        <v>44651</v>
      </c>
      <c r="H4394">
        <f>'Report lookups'!$F$4829</f>
        <v>0</v>
      </c>
      <c r="J4394">
        <v>0</v>
      </c>
      <c r="K4394" t="s">
        <v>3018</v>
      </c>
    </row>
    <row r="4395" spans="1:11" x14ac:dyDescent="0.2">
      <c r="A4395" t="s">
        <v>265</v>
      </c>
      <c r="D4395">
        <v>0</v>
      </c>
      <c r="E4395" s="80">
        <v>44651</v>
      </c>
      <c r="H4395">
        <f>'Report lookups'!$F$4841</f>
        <v>0</v>
      </c>
      <c r="J4395">
        <v>0</v>
      </c>
      <c r="K4395" t="s">
        <v>2813</v>
      </c>
    </row>
    <row r="4396" spans="1:11" x14ac:dyDescent="0.2">
      <c r="A4396" t="s">
        <v>434</v>
      </c>
      <c r="D4396">
        <v>0</v>
      </c>
      <c r="E4396" s="80">
        <v>44651</v>
      </c>
      <c r="H4396">
        <f>'Report lookups'!$F$4853</f>
        <v>0</v>
      </c>
      <c r="J4396">
        <v>0</v>
      </c>
      <c r="K4396" t="s">
        <v>352</v>
      </c>
    </row>
    <row r="4397" spans="1:11" x14ac:dyDescent="0.2">
      <c r="A4397" t="s">
        <v>605</v>
      </c>
      <c r="D4397">
        <v>0</v>
      </c>
      <c r="E4397" s="80">
        <v>44651</v>
      </c>
      <c r="H4397">
        <f>'Report lookups'!$F$4865</f>
        <v>0</v>
      </c>
      <c r="J4397">
        <v>0</v>
      </c>
      <c r="K4397" t="s">
        <v>2061</v>
      </c>
    </row>
    <row r="4398" spans="1:11" x14ac:dyDescent="0.2">
      <c r="A4398" t="s">
        <v>1172</v>
      </c>
      <c r="D4398">
        <v>0</v>
      </c>
      <c r="E4398" s="80">
        <v>44651</v>
      </c>
      <c r="H4398">
        <f>'Report lookups'!$F$4877</f>
        <v>0</v>
      </c>
      <c r="J4398">
        <v>0</v>
      </c>
      <c r="K4398" t="s">
        <v>176</v>
      </c>
    </row>
    <row r="4399" spans="1:11" x14ac:dyDescent="0.2">
      <c r="A4399" t="s">
        <v>435</v>
      </c>
      <c r="D4399">
        <v>0</v>
      </c>
      <c r="E4399" s="80">
        <v>44651</v>
      </c>
      <c r="H4399">
        <f>'Report lookups'!$F$4889</f>
        <v>0</v>
      </c>
      <c r="J4399">
        <v>0</v>
      </c>
      <c r="K4399" t="s">
        <v>353</v>
      </c>
    </row>
    <row r="4400" spans="1:11" x14ac:dyDescent="0.2">
      <c r="A4400" t="s">
        <v>2325</v>
      </c>
      <c r="D4400">
        <v>0</v>
      </c>
      <c r="E4400" s="80">
        <v>44651</v>
      </c>
      <c r="H4400">
        <f>'Report lookups'!$F$4901</f>
        <v>0</v>
      </c>
      <c r="J4400">
        <v>0</v>
      </c>
      <c r="K4400" t="s">
        <v>354</v>
      </c>
    </row>
    <row r="4401" spans="1:11" x14ac:dyDescent="0.2">
      <c r="A4401" t="s">
        <v>1391</v>
      </c>
      <c r="D4401">
        <v>0</v>
      </c>
      <c r="E4401" s="80">
        <v>44651</v>
      </c>
      <c r="H4401">
        <f>'Report lookups'!$F$4913</f>
        <v>0</v>
      </c>
      <c r="J4401">
        <v>0</v>
      </c>
      <c r="K4401" t="s">
        <v>3019</v>
      </c>
    </row>
    <row r="4402" spans="1:11" x14ac:dyDescent="0.2">
      <c r="A4402" t="s">
        <v>967</v>
      </c>
      <c r="D4402">
        <v>0</v>
      </c>
      <c r="E4402" s="80">
        <v>44651</v>
      </c>
      <c r="H4402">
        <f>'Report lookups'!$F$4925</f>
        <v>0</v>
      </c>
      <c r="J4402">
        <v>0</v>
      </c>
      <c r="K4402" t="s">
        <v>1695</v>
      </c>
    </row>
    <row r="4403" spans="1:11" x14ac:dyDescent="0.2">
      <c r="A4403" t="s">
        <v>3081</v>
      </c>
      <c r="D4403">
        <v>0</v>
      </c>
      <c r="E4403" s="80">
        <v>44651</v>
      </c>
      <c r="H4403">
        <f>'Report lookups'!$F$4937</f>
        <v>0</v>
      </c>
      <c r="J4403">
        <v>0</v>
      </c>
      <c r="K4403" t="s">
        <v>3103</v>
      </c>
    </row>
    <row r="4404" spans="1:11" x14ac:dyDescent="0.2">
      <c r="A4404" t="s">
        <v>968</v>
      </c>
      <c r="D4404">
        <v>0</v>
      </c>
      <c r="E4404" s="80">
        <v>44651</v>
      </c>
      <c r="H4404">
        <f>'Report lookups'!$F$4949</f>
        <v>0</v>
      </c>
      <c r="J4404">
        <v>0</v>
      </c>
      <c r="K4404" t="s">
        <v>2814</v>
      </c>
    </row>
    <row r="4405" spans="1:11" x14ac:dyDescent="0.2">
      <c r="A4405" t="s">
        <v>969</v>
      </c>
      <c r="D4405">
        <v>0</v>
      </c>
      <c r="E4405" s="80">
        <v>44651</v>
      </c>
      <c r="H4405">
        <f>'Report lookups'!$F$4961</f>
        <v>0</v>
      </c>
      <c r="J4405">
        <v>0</v>
      </c>
      <c r="K4405" t="s">
        <v>2062</v>
      </c>
    </row>
    <row r="4406" spans="1:11" x14ac:dyDescent="0.2">
      <c r="A4406" t="s">
        <v>1598</v>
      </c>
      <c r="D4406">
        <v>0</v>
      </c>
      <c r="E4406" s="80">
        <v>44651</v>
      </c>
      <c r="H4406">
        <f>'Report lookups'!$F$4973</f>
        <v>0</v>
      </c>
      <c r="J4406">
        <v>0</v>
      </c>
      <c r="K4406" t="s">
        <v>2244</v>
      </c>
    </row>
    <row r="4407" spans="1:11" x14ac:dyDescent="0.2">
      <c r="A4407" t="s">
        <v>1784</v>
      </c>
      <c r="D4407">
        <v>0</v>
      </c>
      <c r="E4407" s="80">
        <v>44651</v>
      </c>
      <c r="H4407">
        <f>'Report lookups'!$F$4985</f>
        <v>0</v>
      </c>
      <c r="J4407">
        <v>0</v>
      </c>
      <c r="K4407" t="s">
        <v>3020</v>
      </c>
    </row>
    <row r="4408" spans="1:11" x14ac:dyDescent="0.2">
      <c r="A4408" t="s">
        <v>1599</v>
      </c>
      <c r="D4408">
        <v>0</v>
      </c>
      <c r="E4408" s="80">
        <v>44651</v>
      </c>
      <c r="H4408">
        <f>'Report lookups'!$F$4997</f>
        <v>0</v>
      </c>
      <c r="J4408">
        <v>0</v>
      </c>
      <c r="K4408" t="s">
        <v>177</v>
      </c>
    </row>
    <row r="4409" spans="1:11" x14ac:dyDescent="0.2">
      <c r="A4409" t="s">
        <v>92</v>
      </c>
      <c r="D4409">
        <v>0</v>
      </c>
      <c r="E4409" s="80">
        <v>44651</v>
      </c>
      <c r="H4409">
        <f>'Report lookups'!$F$5009</f>
        <v>0</v>
      </c>
      <c r="J4409">
        <v>0</v>
      </c>
      <c r="K4409" t="s">
        <v>1085</v>
      </c>
    </row>
    <row r="4410" spans="1:11" x14ac:dyDescent="0.2">
      <c r="A4410" t="s">
        <v>2736</v>
      </c>
      <c r="D4410">
        <v>0</v>
      </c>
      <c r="E4410" s="80">
        <v>44651</v>
      </c>
      <c r="H4410">
        <f>'Report lookups'!$F$5021</f>
        <v>0</v>
      </c>
      <c r="J4410">
        <v>0</v>
      </c>
      <c r="K4410" t="s">
        <v>1297</v>
      </c>
    </row>
    <row r="4411" spans="1:11" x14ac:dyDescent="0.2">
      <c r="A4411" t="s">
        <v>1173</v>
      </c>
      <c r="D4411">
        <v>0</v>
      </c>
      <c r="E4411" s="80">
        <v>44651</v>
      </c>
      <c r="H4411">
        <f>'Report lookups'!$F$5033</f>
        <v>0</v>
      </c>
      <c r="J4411">
        <v>0</v>
      </c>
      <c r="K4411" t="s">
        <v>878</v>
      </c>
    </row>
  </sheetData>
  <pageMargins left="0.70866141732283472" right="0.70866141732283472" top="0.74803149606299213" bottom="0.74803149606299213" header="0.31496062992125984" footer="0.31496062992125984"/>
  <pageSetup paperSize="8" scale="49" fitToHeight="0" orientation="landscape" r:id="rId1"/>
  <headerFooter>
    <oddHeader>&amp;L&amp;F&amp;CSheet: &amp;A&amp;ROFFICIAL</oddHeader>
    <oddFooter>&amp;LPrinted on &amp;D at &amp;T&amp;CPage &amp;P of &amp;N&amp;ROfwat</oddFooter>
  </headerFooter>
  <customProperties>
    <customPr name="MMSheetType" r:id="rId2"/>
  </customPropertie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CE"/>
    <pageSetUpPr fitToPage="1"/>
  </sheetPr>
  <dimension ref="A1:AX200"/>
  <sheetViews>
    <sheetView showGridLines="0" zoomScaleNormal="100" workbookViewId="0"/>
  </sheetViews>
  <sheetFormatPr defaultColWidth="0" defaultRowHeight="12.75" customHeight="1" zeroHeight="1" x14ac:dyDescent="0.3"/>
  <cols>
    <col min="1" max="4" width="2" style="191" customWidth="1"/>
    <col min="5" max="5" width="3.33203125" style="191" customWidth="1"/>
    <col min="6" max="6" width="5.77734375" style="191" customWidth="1"/>
    <col min="7" max="7" width="3.33203125" style="191" customWidth="1"/>
    <col min="8" max="8" width="40" style="191" customWidth="1"/>
    <col min="9" max="9" width="3.33203125" style="191" customWidth="1"/>
    <col min="10" max="10" width="5.77734375" style="191" customWidth="1"/>
    <col min="11" max="11" width="3.33203125" style="191" customWidth="1"/>
    <col min="12" max="12" width="40" style="191" customWidth="1"/>
    <col min="13" max="13" width="3.33203125" style="191" customWidth="1"/>
    <col min="14" max="14" width="5.77734375" style="191" customWidth="1"/>
    <col min="15" max="16" width="3.33203125" style="191" customWidth="1"/>
    <col min="17" max="17" width="40" style="191" customWidth="1"/>
    <col min="18" max="21" width="3.33203125" style="191" customWidth="1"/>
    <col min="22" max="22" width="7.33203125" style="191" customWidth="1"/>
    <col min="23" max="24" width="3.33203125" style="191" customWidth="1"/>
    <col min="25" max="25" width="40" style="191" customWidth="1"/>
    <col min="26" max="26" width="3.33203125" style="191" customWidth="1"/>
    <col min="27" max="27" width="7.33203125" style="191" customWidth="1"/>
    <col min="28" max="28" width="3.33203125" style="191" customWidth="1"/>
    <col min="29" max="29" width="40" style="191" customWidth="1"/>
    <col min="30" max="31" width="3.33203125" style="191" customWidth="1"/>
    <col min="32" max="32" width="9" style="112" customWidth="1"/>
    <col min="33" max="50" width="0" style="112" hidden="1" customWidth="1"/>
    <col min="51" max="16384" width="9" style="112" hidden="1"/>
  </cols>
  <sheetData>
    <row r="1" spans="1:32" ht="31" x14ac:dyDescent="0.3">
      <c r="A1" s="29" t="str">
        <f ca="1" xml:space="preserve"> RIGHT(CELL("filename", A1), LEN(CELL("filename", A1)) - SEARCH("]", CELL("filename", A1)))</f>
        <v>Map &amp; Key</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row>
    <row r="2" spans="1:32" ht="13" x14ac:dyDescent="0.3">
      <c r="A2" s="60"/>
      <c r="B2" s="15"/>
      <c r="C2" s="15"/>
      <c r="D2" s="15"/>
      <c r="E2" s="15"/>
      <c r="F2" s="15"/>
      <c r="G2" s="15"/>
      <c r="H2" s="51"/>
      <c r="I2" s="15"/>
      <c r="J2" s="15"/>
      <c r="K2" s="15"/>
      <c r="L2" s="15"/>
      <c r="M2" s="15"/>
      <c r="N2" s="15"/>
      <c r="O2" s="15"/>
      <c r="P2" s="15"/>
      <c r="Q2" s="15"/>
      <c r="R2" s="15"/>
      <c r="S2" s="15"/>
      <c r="T2" s="15"/>
      <c r="U2" s="15"/>
      <c r="V2" s="15"/>
      <c r="W2" s="15"/>
      <c r="X2" s="15"/>
      <c r="Y2" s="15"/>
      <c r="Z2" s="15"/>
      <c r="AA2" s="15"/>
      <c r="AB2" s="15"/>
      <c r="AC2" s="15"/>
      <c r="AD2" s="15"/>
      <c r="AE2" s="15"/>
    </row>
    <row r="3" spans="1:32" s="108" customFormat="1" ht="13" x14ac:dyDescent="0.2">
      <c r="A3" s="108" t="s">
        <v>2438</v>
      </c>
    </row>
    <row r="4" spans="1:32" ht="13" x14ac:dyDescent="0.3">
      <c r="A4" s="60"/>
      <c r="B4" s="15"/>
      <c r="C4" s="15"/>
      <c r="D4" s="15"/>
      <c r="E4" s="15"/>
      <c r="F4" s="15"/>
      <c r="G4" s="15"/>
      <c r="H4" s="51"/>
      <c r="I4" s="15"/>
      <c r="J4" s="15"/>
      <c r="K4" s="15"/>
      <c r="L4" s="15"/>
      <c r="M4" s="15"/>
      <c r="N4" s="15"/>
      <c r="O4" s="15"/>
      <c r="P4" s="15"/>
      <c r="Q4" s="15"/>
      <c r="R4" s="15"/>
      <c r="S4" s="15"/>
      <c r="T4" s="15"/>
      <c r="U4" s="15"/>
      <c r="V4" s="15"/>
      <c r="W4" s="15"/>
      <c r="X4" s="15"/>
      <c r="Y4" s="15"/>
      <c r="Z4" s="15"/>
      <c r="AA4" s="15"/>
      <c r="AB4" s="15"/>
      <c r="AC4" s="15"/>
      <c r="AD4" s="15"/>
      <c r="AE4" s="15"/>
    </row>
    <row r="5" spans="1:32" ht="13" x14ac:dyDescent="0.3">
      <c r="A5" s="128"/>
      <c r="B5" s="36"/>
      <c r="C5" s="36"/>
      <c r="D5" s="36"/>
      <c r="E5" s="36"/>
      <c r="F5" s="144" t="s">
        <v>2815</v>
      </c>
      <c r="G5" s="77"/>
      <c r="H5" s="77"/>
      <c r="I5" s="77"/>
      <c r="J5" s="77"/>
      <c r="K5" s="94"/>
      <c r="L5" s="158"/>
      <c r="M5" s="94"/>
      <c r="N5" s="94"/>
      <c r="O5" s="94"/>
      <c r="P5" s="77"/>
      <c r="Q5" s="77"/>
      <c r="R5" s="77"/>
      <c r="S5" s="155"/>
      <c r="T5" s="151"/>
      <c r="U5" s="36"/>
      <c r="V5" s="36"/>
      <c r="W5" s="36"/>
      <c r="X5" s="36"/>
      <c r="Y5" s="36"/>
      <c r="Z5" s="36"/>
      <c r="AA5" s="36"/>
      <c r="AB5" s="36"/>
      <c r="AC5" s="36"/>
      <c r="AD5" s="36"/>
      <c r="AE5" s="36"/>
    </row>
    <row r="6" spans="1:32" ht="13" x14ac:dyDescent="0.3">
      <c r="A6" s="60"/>
      <c r="B6" s="15"/>
      <c r="C6" s="15"/>
      <c r="D6" s="15"/>
      <c r="E6" s="15"/>
      <c r="F6" s="55"/>
      <c r="G6" s="15"/>
      <c r="H6" s="15"/>
      <c r="I6" s="15"/>
      <c r="J6" s="15"/>
      <c r="K6" s="15"/>
      <c r="L6" s="51"/>
      <c r="M6" s="15"/>
      <c r="N6" s="15"/>
      <c r="O6" s="15"/>
      <c r="P6" s="15"/>
      <c r="Q6" s="15"/>
      <c r="R6" s="15"/>
      <c r="S6" s="49"/>
      <c r="T6" s="15"/>
      <c r="U6" s="15"/>
      <c r="V6" s="15"/>
      <c r="W6" s="15"/>
      <c r="X6" s="15"/>
      <c r="Y6" s="15"/>
      <c r="Z6" s="15"/>
      <c r="AA6" s="15"/>
      <c r="AB6" s="15"/>
      <c r="AC6" s="15"/>
      <c r="AD6" s="15"/>
      <c r="AE6" s="15"/>
    </row>
    <row r="7" spans="1:32" ht="13" x14ac:dyDescent="0.3">
      <c r="A7" s="60"/>
      <c r="B7" s="15"/>
      <c r="C7" s="15"/>
      <c r="D7" s="15"/>
      <c r="E7" s="15"/>
      <c r="F7" s="55"/>
      <c r="G7" s="15"/>
      <c r="H7" s="93"/>
      <c r="I7" s="15"/>
      <c r="J7" s="15"/>
      <c r="K7" s="15"/>
      <c r="L7" s="51"/>
      <c r="M7" s="15"/>
      <c r="N7" s="15"/>
      <c r="O7" s="15"/>
      <c r="P7" s="15"/>
      <c r="Q7" s="92"/>
      <c r="R7" s="15"/>
      <c r="S7" s="49"/>
      <c r="T7" s="15"/>
      <c r="U7" s="15"/>
      <c r="V7" s="15"/>
      <c r="W7" s="15"/>
      <c r="X7" s="15"/>
      <c r="Y7" s="15"/>
      <c r="Z7" s="15"/>
      <c r="AA7" s="15"/>
      <c r="AB7" s="15"/>
      <c r="AC7" s="15"/>
      <c r="AD7" s="15"/>
      <c r="AE7" s="15"/>
    </row>
    <row r="8" spans="1:32" ht="13" x14ac:dyDescent="0.3">
      <c r="A8" s="60"/>
      <c r="B8" s="15"/>
      <c r="C8" s="15"/>
      <c r="D8" s="15"/>
      <c r="E8" s="15"/>
      <c r="F8" s="55"/>
      <c r="G8" s="15"/>
      <c r="H8" s="136" t="s">
        <v>1298</v>
      </c>
      <c r="I8" s="15"/>
      <c r="J8" s="15"/>
      <c r="K8" s="15"/>
      <c r="L8" s="51"/>
      <c r="M8" s="15"/>
      <c r="N8" s="15"/>
      <c r="O8" s="15"/>
      <c r="P8" s="15"/>
      <c r="Q8" s="119" t="s">
        <v>2633</v>
      </c>
      <c r="R8" s="15"/>
      <c r="S8" s="49"/>
      <c r="T8" s="15"/>
      <c r="U8" s="15"/>
      <c r="V8" s="15"/>
      <c r="W8" s="15"/>
      <c r="X8" s="15"/>
      <c r="Y8" s="15"/>
      <c r="Z8" s="15"/>
      <c r="AA8" s="15"/>
      <c r="AB8" s="15"/>
      <c r="AC8" s="15"/>
      <c r="AD8" s="15"/>
      <c r="AE8" s="15"/>
    </row>
    <row r="9" spans="1:32" ht="13" x14ac:dyDescent="0.3">
      <c r="A9" s="60"/>
      <c r="B9" s="15"/>
      <c r="C9" s="15"/>
      <c r="D9" s="15"/>
      <c r="E9" s="15"/>
      <c r="F9" s="55"/>
      <c r="G9" s="15"/>
      <c r="H9" s="93"/>
      <c r="I9" s="15"/>
      <c r="J9" s="15"/>
      <c r="K9" s="15"/>
      <c r="L9" s="51"/>
      <c r="M9" s="15"/>
      <c r="N9" s="15"/>
      <c r="O9" s="15"/>
      <c r="P9" s="15"/>
      <c r="Q9" s="92"/>
      <c r="R9" s="15"/>
      <c r="S9" s="49"/>
      <c r="T9" s="15"/>
      <c r="U9" s="15"/>
      <c r="V9" s="15"/>
      <c r="W9" s="15"/>
      <c r="X9" s="15"/>
      <c r="Y9" s="15"/>
      <c r="Z9" s="15"/>
      <c r="AA9" s="15"/>
      <c r="AB9" s="15"/>
      <c r="AC9" s="15"/>
      <c r="AD9" s="15"/>
      <c r="AE9" s="15"/>
    </row>
    <row r="10" spans="1:32" ht="13" x14ac:dyDescent="0.3">
      <c r="A10" s="60"/>
      <c r="B10" s="15"/>
      <c r="C10" s="15"/>
      <c r="D10" s="15"/>
      <c r="E10" s="15"/>
      <c r="F10" s="55"/>
      <c r="G10" s="15"/>
      <c r="H10" s="15"/>
      <c r="I10" s="15"/>
      <c r="J10" s="15"/>
      <c r="K10" s="15"/>
      <c r="L10" s="51"/>
      <c r="M10" s="15"/>
      <c r="N10" s="15"/>
      <c r="O10" s="15"/>
      <c r="P10" s="15"/>
      <c r="Q10" s="15"/>
      <c r="R10" s="15"/>
      <c r="S10" s="49"/>
      <c r="T10" s="15"/>
      <c r="U10" s="15"/>
      <c r="V10" s="15"/>
      <c r="W10" s="15"/>
      <c r="X10" s="15"/>
      <c r="Y10" s="15"/>
      <c r="Z10" s="15"/>
      <c r="AA10" s="15"/>
      <c r="AB10" s="15"/>
      <c r="AC10" s="15"/>
      <c r="AD10" s="15"/>
      <c r="AE10" s="15"/>
    </row>
    <row r="11" spans="1:32" ht="13" x14ac:dyDescent="0.3">
      <c r="A11" s="60"/>
      <c r="B11" s="15"/>
      <c r="C11" s="15"/>
      <c r="D11" s="15"/>
      <c r="E11" s="15"/>
      <c r="F11" s="55"/>
      <c r="G11" s="15"/>
      <c r="H11" s="15"/>
      <c r="I11" s="15"/>
      <c r="J11" s="15"/>
      <c r="K11" s="15"/>
      <c r="L11" s="51"/>
      <c r="M11" s="15"/>
      <c r="N11" s="15"/>
      <c r="O11" s="15"/>
      <c r="P11" s="15"/>
      <c r="Q11" s="15"/>
      <c r="R11" s="15"/>
      <c r="S11" s="49"/>
      <c r="T11" s="15"/>
      <c r="U11" s="15"/>
      <c r="V11" s="15"/>
      <c r="W11" s="15"/>
      <c r="X11" s="15"/>
      <c r="Y11" s="15"/>
      <c r="Z11" s="15"/>
      <c r="AA11" s="15"/>
      <c r="AB11" s="15"/>
      <c r="AC11" s="15"/>
      <c r="AD11" s="15"/>
      <c r="AE11" s="15"/>
    </row>
    <row r="12" spans="1:32" ht="13" x14ac:dyDescent="0.3">
      <c r="A12" s="60"/>
      <c r="B12" s="15"/>
      <c r="C12" s="15"/>
      <c r="D12" s="15"/>
      <c r="E12" s="15"/>
      <c r="F12" s="55"/>
      <c r="G12" s="15"/>
      <c r="H12" s="15"/>
      <c r="I12" s="15"/>
      <c r="J12" s="15"/>
      <c r="K12" s="15"/>
      <c r="L12" s="51"/>
      <c r="M12" s="15"/>
      <c r="N12" s="15"/>
      <c r="O12" s="15"/>
      <c r="P12" s="15"/>
      <c r="Q12" s="15"/>
      <c r="R12" s="15"/>
      <c r="S12" s="49"/>
      <c r="T12" s="15"/>
      <c r="U12" s="15"/>
      <c r="V12" s="15"/>
      <c r="W12" s="15"/>
      <c r="X12" s="15"/>
      <c r="Y12" s="15"/>
      <c r="Z12" s="15"/>
      <c r="AA12" s="15"/>
      <c r="AB12" s="15"/>
      <c r="AC12" s="15"/>
      <c r="AD12" s="15"/>
      <c r="AE12" s="15"/>
    </row>
    <row r="13" spans="1:32" ht="13" x14ac:dyDescent="0.3">
      <c r="A13" s="128"/>
      <c r="B13" s="36"/>
      <c r="C13" s="36"/>
      <c r="D13" s="36"/>
      <c r="E13" s="36"/>
      <c r="F13" s="140" t="s">
        <v>693</v>
      </c>
      <c r="G13" s="57"/>
      <c r="H13" s="57"/>
      <c r="I13" s="57"/>
      <c r="J13" s="57"/>
      <c r="K13" s="57"/>
      <c r="L13" s="142"/>
      <c r="M13" s="57"/>
      <c r="N13" s="57"/>
      <c r="O13" s="57"/>
      <c r="P13" s="57"/>
      <c r="Q13" s="57"/>
      <c r="R13" s="57"/>
      <c r="S13" s="167"/>
      <c r="T13" s="190"/>
      <c r="U13" s="36"/>
      <c r="V13" s="36"/>
      <c r="W13" s="36"/>
      <c r="X13" s="36"/>
      <c r="Y13" s="36"/>
      <c r="Z13" s="36"/>
      <c r="AA13" s="36"/>
      <c r="AB13" s="36"/>
      <c r="AC13" s="36"/>
      <c r="AD13" s="36"/>
      <c r="AE13" s="36"/>
    </row>
    <row r="14" spans="1:32" ht="13" x14ac:dyDescent="0.3">
      <c r="A14" s="60"/>
      <c r="B14" s="15"/>
      <c r="C14" s="15"/>
      <c r="D14" s="15"/>
      <c r="E14" s="15"/>
      <c r="F14" s="55"/>
      <c r="G14" s="15"/>
      <c r="H14" s="15"/>
      <c r="I14" s="15"/>
      <c r="J14" s="15"/>
      <c r="K14" s="15"/>
      <c r="L14" s="51"/>
      <c r="M14" s="15"/>
      <c r="N14" s="15"/>
      <c r="O14" s="15"/>
      <c r="P14" s="15"/>
      <c r="Q14" s="15"/>
      <c r="R14" s="15"/>
      <c r="S14" s="49"/>
      <c r="T14" s="15"/>
      <c r="U14" s="15"/>
      <c r="V14" s="15"/>
      <c r="W14" s="15"/>
      <c r="X14" s="15"/>
      <c r="Y14" s="15"/>
      <c r="Z14" s="15"/>
      <c r="AA14" s="15"/>
      <c r="AB14" s="15"/>
      <c r="AC14" s="15"/>
      <c r="AD14" s="15"/>
      <c r="AE14" s="15"/>
    </row>
    <row r="15" spans="1:32" ht="13" x14ac:dyDescent="0.3">
      <c r="A15" s="60"/>
      <c r="B15" s="15"/>
      <c r="C15" s="15"/>
      <c r="D15" s="15"/>
      <c r="E15" s="15"/>
      <c r="F15" s="55"/>
      <c r="G15" s="15"/>
      <c r="H15" s="15"/>
      <c r="I15" s="15"/>
      <c r="J15" s="15"/>
      <c r="K15" s="15"/>
      <c r="L15" s="51"/>
      <c r="M15" s="15"/>
      <c r="N15" s="15"/>
      <c r="O15" s="15"/>
      <c r="P15" s="15"/>
      <c r="Q15" s="15"/>
      <c r="R15" s="15"/>
      <c r="S15" s="49"/>
      <c r="T15" s="15"/>
      <c r="U15" s="15"/>
      <c r="V15" s="15"/>
      <c r="W15" s="15"/>
      <c r="X15" s="15"/>
      <c r="Y15" s="15"/>
      <c r="Z15" s="15"/>
      <c r="AA15" s="15"/>
      <c r="AB15" s="15"/>
      <c r="AC15" s="15"/>
      <c r="AD15" s="15"/>
      <c r="AE15" s="15"/>
    </row>
    <row r="16" spans="1:32" ht="13" x14ac:dyDescent="0.3">
      <c r="A16" s="60"/>
      <c r="B16" s="15"/>
      <c r="C16" s="15"/>
      <c r="D16" s="15"/>
      <c r="E16" s="15"/>
      <c r="F16" s="55"/>
      <c r="G16" s="15"/>
      <c r="H16" s="15"/>
      <c r="I16" s="15"/>
      <c r="J16" s="15"/>
      <c r="K16" s="15"/>
      <c r="L16" s="51"/>
      <c r="M16" s="15"/>
      <c r="N16" s="15"/>
      <c r="O16" s="15"/>
      <c r="P16" s="15"/>
      <c r="Q16" s="15"/>
      <c r="R16" s="15"/>
      <c r="S16" s="49"/>
      <c r="T16" s="15"/>
      <c r="U16" s="15"/>
      <c r="V16" s="15"/>
      <c r="W16" s="15"/>
      <c r="X16" s="15"/>
      <c r="Y16" s="15"/>
      <c r="Z16" s="15"/>
      <c r="AA16" s="15"/>
      <c r="AB16" s="15"/>
      <c r="AC16" s="15"/>
      <c r="AD16" s="15"/>
      <c r="AE16" s="15"/>
    </row>
    <row r="17" spans="1:31" ht="13" x14ac:dyDescent="0.3">
      <c r="A17" s="60"/>
      <c r="B17" s="15"/>
      <c r="C17" s="15"/>
      <c r="D17" s="15"/>
      <c r="E17" s="15"/>
      <c r="F17" s="55"/>
      <c r="G17" s="15"/>
      <c r="H17" s="15"/>
      <c r="I17" s="15"/>
      <c r="J17" s="15"/>
      <c r="K17" s="15"/>
      <c r="L17" s="51"/>
      <c r="M17" s="15"/>
      <c r="N17" s="15"/>
      <c r="O17" s="15"/>
      <c r="P17" s="15"/>
      <c r="Q17" s="15"/>
      <c r="R17" s="15"/>
      <c r="S17" s="49"/>
      <c r="T17" s="15"/>
      <c r="U17" s="15"/>
      <c r="V17" s="15"/>
      <c r="W17" s="15"/>
      <c r="X17" s="15"/>
      <c r="Y17" s="15"/>
      <c r="Z17" s="15"/>
      <c r="AA17" s="15"/>
      <c r="AB17" s="15"/>
      <c r="AC17" s="15"/>
      <c r="AD17" s="15"/>
      <c r="AE17" s="15"/>
    </row>
    <row r="18" spans="1:31" ht="13" x14ac:dyDescent="0.3">
      <c r="A18" s="60"/>
      <c r="B18" s="15"/>
      <c r="C18" s="15"/>
      <c r="D18" s="15"/>
      <c r="E18" s="15"/>
      <c r="F18" s="55"/>
      <c r="G18" s="15"/>
      <c r="H18" s="93"/>
      <c r="I18" s="15"/>
      <c r="J18" s="15"/>
      <c r="K18" s="15"/>
      <c r="L18" s="113"/>
      <c r="M18" s="15"/>
      <c r="N18" s="15"/>
      <c r="O18" s="15"/>
      <c r="P18" s="15"/>
      <c r="Q18" s="92"/>
      <c r="R18" s="15"/>
      <c r="S18" s="49"/>
      <c r="T18" s="15"/>
      <c r="U18" s="15"/>
      <c r="V18" s="15"/>
      <c r="W18" s="15"/>
      <c r="X18" s="15"/>
      <c r="Y18" s="15"/>
      <c r="Z18" s="15"/>
      <c r="AA18" s="15"/>
      <c r="AB18" s="15"/>
      <c r="AC18" s="15"/>
      <c r="AD18" s="15"/>
      <c r="AE18" s="15"/>
    </row>
    <row r="19" spans="1:31" ht="13" x14ac:dyDescent="0.3">
      <c r="A19" s="60"/>
      <c r="B19" s="15"/>
      <c r="C19" s="15"/>
      <c r="D19" s="15"/>
      <c r="E19" s="15"/>
      <c r="F19" s="55"/>
      <c r="G19" s="15"/>
      <c r="H19" s="136" t="s">
        <v>1086</v>
      </c>
      <c r="I19" s="15"/>
      <c r="J19" s="15"/>
      <c r="K19" s="15"/>
      <c r="L19" s="148" t="s">
        <v>2634</v>
      </c>
      <c r="M19" s="15"/>
      <c r="N19" s="15"/>
      <c r="O19" s="15"/>
      <c r="P19" s="15"/>
      <c r="Q19" s="119" t="s">
        <v>2063</v>
      </c>
      <c r="R19" s="15"/>
      <c r="S19" s="49"/>
      <c r="T19" s="15"/>
      <c r="U19" s="15"/>
      <c r="V19" s="15"/>
      <c r="W19" s="15"/>
      <c r="X19" s="15"/>
      <c r="Y19" s="15"/>
      <c r="Z19" s="15"/>
      <c r="AA19" s="15"/>
      <c r="AB19" s="15"/>
      <c r="AC19" s="15"/>
      <c r="AD19" s="15"/>
      <c r="AE19" s="15"/>
    </row>
    <row r="20" spans="1:31" ht="13" x14ac:dyDescent="0.3">
      <c r="A20" s="60"/>
      <c r="B20" s="15"/>
      <c r="C20" s="15"/>
      <c r="D20" s="15"/>
      <c r="E20" s="15"/>
      <c r="F20" s="55"/>
      <c r="G20" s="15"/>
      <c r="H20" s="93"/>
      <c r="I20" s="15"/>
      <c r="J20" s="15"/>
      <c r="K20" s="15"/>
      <c r="L20" s="113"/>
      <c r="M20" s="15"/>
      <c r="N20" s="15"/>
      <c r="O20" s="15"/>
      <c r="P20" s="15"/>
      <c r="Q20" s="92"/>
      <c r="R20" s="15"/>
      <c r="S20" s="49"/>
      <c r="T20" s="15"/>
      <c r="U20" s="15"/>
      <c r="V20" s="15"/>
      <c r="W20" s="15"/>
      <c r="X20" s="15"/>
      <c r="Y20" s="15"/>
      <c r="Z20" s="15"/>
      <c r="AA20" s="15"/>
      <c r="AB20" s="15"/>
      <c r="AC20" s="15"/>
      <c r="AD20" s="15"/>
      <c r="AE20" s="15"/>
    </row>
    <row r="21" spans="1:31" ht="13" x14ac:dyDescent="0.3">
      <c r="A21" s="60"/>
      <c r="B21" s="15"/>
      <c r="C21" s="15"/>
      <c r="D21" s="15"/>
      <c r="E21" s="15"/>
      <c r="F21" s="55"/>
      <c r="G21" s="15"/>
      <c r="H21" s="15"/>
      <c r="I21" s="15"/>
      <c r="J21" s="15"/>
      <c r="K21" s="15"/>
      <c r="L21" s="51"/>
      <c r="M21" s="15"/>
      <c r="N21" s="15"/>
      <c r="O21" s="15"/>
      <c r="P21" s="15"/>
      <c r="Q21" s="15"/>
      <c r="R21" s="15"/>
      <c r="S21" s="49"/>
      <c r="T21" s="15"/>
      <c r="U21" s="15"/>
      <c r="V21" s="15"/>
      <c r="W21" s="15"/>
      <c r="X21" s="15"/>
      <c r="Y21" s="15"/>
      <c r="Z21" s="15"/>
      <c r="AA21" s="15"/>
      <c r="AB21" s="15"/>
      <c r="AC21" s="15"/>
      <c r="AD21" s="15"/>
      <c r="AE21" s="15"/>
    </row>
    <row r="22" spans="1:31" ht="13" x14ac:dyDescent="0.3">
      <c r="A22" s="60"/>
      <c r="B22" s="15"/>
      <c r="C22" s="15"/>
      <c r="D22" s="15"/>
      <c r="E22" s="15"/>
      <c r="F22" s="55"/>
      <c r="G22" s="15"/>
      <c r="H22" s="15"/>
      <c r="I22" s="15"/>
      <c r="J22" s="15"/>
      <c r="K22" s="15"/>
      <c r="L22" s="51"/>
      <c r="M22" s="15"/>
      <c r="N22" s="15"/>
      <c r="O22" s="15"/>
      <c r="P22" s="15"/>
      <c r="Q22" s="15"/>
      <c r="R22" s="15"/>
      <c r="S22" s="49"/>
      <c r="T22" s="15"/>
      <c r="U22" s="15"/>
      <c r="V22" s="15"/>
      <c r="W22" s="15"/>
      <c r="X22" s="15"/>
      <c r="Y22" s="15"/>
      <c r="Z22" s="15"/>
      <c r="AA22" s="15"/>
      <c r="AB22" s="15"/>
      <c r="AC22" s="15"/>
      <c r="AD22" s="15"/>
      <c r="AE22" s="15"/>
    </row>
    <row r="23" spans="1:31" ht="13" x14ac:dyDescent="0.3">
      <c r="A23" s="60"/>
      <c r="B23" s="15"/>
      <c r="C23" s="15"/>
      <c r="D23" s="15"/>
      <c r="E23" s="15"/>
      <c r="F23" s="55"/>
      <c r="G23" s="15"/>
      <c r="H23" s="15"/>
      <c r="I23" s="15"/>
      <c r="J23" s="15"/>
      <c r="K23" s="15"/>
      <c r="L23" s="51"/>
      <c r="M23" s="15"/>
      <c r="N23" s="15"/>
      <c r="O23" s="15"/>
      <c r="P23" s="15"/>
      <c r="Q23" s="15"/>
      <c r="R23" s="15"/>
      <c r="S23" s="49"/>
      <c r="T23" s="15"/>
      <c r="U23" s="15"/>
      <c r="V23" s="15"/>
      <c r="W23" s="15"/>
      <c r="X23" s="15"/>
      <c r="Y23" s="15"/>
      <c r="Z23" s="15"/>
      <c r="AA23" s="15"/>
      <c r="AB23" s="15"/>
      <c r="AC23" s="15"/>
      <c r="AD23" s="15"/>
      <c r="AE23" s="15"/>
    </row>
    <row r="24" spans="1:31" ht="13" x14ac:dyDescent="0.3">
      <c r="A24" s="60"/>
      <c r="B24" s="15"/>
      <c r="C24" s="15"/>
      <c r="D24" s="15"/>
      <c r="E24" s="15"/>
      <c r="F24" s="89"/>
      <c r="G24" s="39"/>
      <c r="H24" s="39"/>
      <c r="I24" s="39"/>
      <c r="J24" s="39"/>
      <c r="K24" s="39"/>
      <c r="L24" s="107"/>
      <c r="M24" s="39"/>
      <c r="N24" s="39"/>
      <c r="O24" s="39"/>
      <c r="P24" s="39"/>
      <c r="Q24" s="39"/>
      <c r="R24" s="39"/>
      <c r="S24" s="72"/>
      <c r="T24" s="15"/>
      <c r="U24" s="15"/>
      <c r="V24" s="15"/>
      <c r="W24" s="15"/>
      <c r="X24" s="15"/>
      <c r="Y24" s="15"/>
      <c r="Z24" s="15"/>
      <c r="AA24" s="15"/>
      <c r="AB24" s="15"/>
      <c r="AC24" s="15"/>
      <c r="AD24" s="15"/>
      <c r="AE24" s="15"/>
    </row>
    <row r="25" spans="1:31" ht="13" x14ac:dyDescent="0.3">
      <c r="A25" s="60"/>
      <c r="B25" s="15"/>
      <c r="C25" s="15"/>
      <c r="D25" s="15"/>
      <c r="E25" s="15"/>
      <c r="F25" s="15" t="s">
        <v>881</v>
      </c>
      <c r="G25" s="15"/>
      <c r="H25" s="15"/>
      <c r="I25" s="15"/>
      <c r="J25" s="15"/>
      <c r="K25" s="15"/>
      <c r="L25" s="51"/>
      <c r="M25" s="15"/>
      <c r="N25" s="15"/>
      <c r="O25" s="15"/>
      <c r="P25" s="15"/>
      <c r="Q25" s="15"/>
      <c r="R25" s="15"/>
      <c r="S25" s="15"/>
      <c r="T25" s="15"/>
      <c r="U25" s="15"/>
      <c r="V25" s="15"/>
      <c r="W25" s="15"/>
      <c r="X25" s="15"/>
      <c r="Y25" s="15"/>
      <c r="Z25" s="15"/>
      <c r="AA25" s="15"/>
      <c r="AB25" s="15"/>
      <c r="AC25" s="15"/>
      <c r="AD25" s="15"/>
      <c r="AE25" s="15"/>
    </row>
    <row r="26" spans="1:31" ht="13" x14ac:dyDescent="0.3">
      <c r="A26" s="60"/>
      <c r="B26" s="15"/>
      <c r="C26" s="15"/>
      <c r="D26" s="15"/>
      <c r="E26" s="15"/>
      <c r="F26" s="15"/>
      <c r="G26" s="15"/>
      <c r="H26" s="15"/>
      <c r="I26" s="15"/>
      <c r="J26" s="15"/>
      <c r="K26" s="15"/>
      <c r="L26" s="51"/>
      <c r="M26" s="15"/>
      <c r="N26" s="15"/>
      <c r="O26" s="15"/>
      <c r="P26" s="15"/>
      <c r="Q26" s="15"/>
      <c r="R26" s="15"/>
      <c r="S26" s="15"/>
      <c r="T26" s="15"/>
      <c r="U26" s="15"/>
      <c r="V26" s="15"/>
      <c r="W26" s="15"/>
      <c r="X26" s="15"/>
      <c r="Y26" s="15"/>
      <c r="Z26" s="15"/>
      <c r="AA26" s="15"/>
      <c r="AB26" s="15"/>
      <c r="AC26" s="15"/>
      <c r="AD26" s="15"/>
      <c r="AE26" s="15"/>
    </row>
    <row r="27" spans="1:31" ht="13" x14ac:dyDescent="0.3">
      <c r="A27" s="60"/>
      <c r="B27" s="15"/>
      <c r="C27" s="15"/>
      <c r="D27" s="15"/>
      <c r="E27" s="15"/>
      <c r="F27" s="15"/>
      <c r="G27" s="15"/>
      <c r="H27" s="15"/>
      <c r="I27" s="15"/>
      <c r="J27" s="15"/>
      <c r="K27" s="15"/>
      <c r="L27" s="51"/>
      <c r="M27" s="15"/>
      <c r="N27" s="15"/>
      <c r="O27" s="15"/>
      <c r="P27" s="15"/>
      <c r="Q27" s="15"/>
      <c r="R27" s="15"/>
      <c r="S27" s="15"/>
      <c r="T27" s="15"/>
      <c r="U27" s="15"/>
      <c r="V27" s="15"/>
      <c r="W27" s="15"/>
      <c r="X27" s="15"/>
      <c r="Y27" s="15"/>
      <c r="Z27" s="15"/>
      <c r="AA27" s="15"/>
      <c r="AB27" s="15"/>
      <c r="AC27" s="15"/>
      <c r="AD27" s="15"/>
      <c r="AE27" s="15"/>
    </row>
    <row r="28" spans="1:31" s="108" customFormat="1" ht="13" x14ac:dyDescent="0.2">
      <c r="A28" s="108" t="s">
        <v>694</v>
      </c>
    </row>
    <row r="29" spans="1:31" ht="13" x14ac:dyDescent="0.3">
      <c r="A29" s="60"/>
      <c r="B29" s="15"/>
      <c r="C29" s="15"/>
      <c r="D29" s="15"/>
      <c r="E29" s="15"/>
      <c r="F29" s="15"/>
      <c r="G29" s="15"/>
      <c r="H29" s="15"/>
      <c r="I29" s="15"/>
      <c r="J29" s="15"/>
      <c r="K29" s="15"/>
      <c r="L29" s="51"/>
      <c r="M29" s="15"/>
      <c r="N29" s="15"/>
      <c r="O29" s="15"/>
      <c r="P29" s="15"/>
      <c r="Q29" s="51"/>
      <c r="R29" s="15"/>
      <c r="S29" s="15"/>
      <c r="T29" s="15"/>
      <c r="U29" s="15"/>
      <c r="V29" s="15"/>
      <c r="W29" s="15"/>
      <c r="X29" s="15"/>
      <c r="Y29" s="15"/>
      <c r="Z29" s="15"/>
      <c r="AA29" s="15"/>
      <c r="AB29" s="15"/>
      <c r="AC29" s="15"/>
      <c r="AD29" s="15"/>
      <c r="AE29" s="15"/>
    </row>
    <row r="30" spans="1:31" ht="13" x14ac:dyDescent="0.3">
      <c r="A30" s="60"/>
      <c r="B30" s="15"/>
      <c r="C30" s="15"/>
      <c r="D30" s="15"/>
      <c r="E30" s="15"/>
      <c r="F30" s="82" t="s">
        <v>694</v>
      </c>
      <c r="G30" s="40"/>
      <c r="H30" s="40"/>
      <c r="I30" s="82"/>
      <c r="J30" s="40"/>
      <c r="K30" s="40"/>
      <c r="L30" s="82"/>
      <c r="M30" s="40"/>
      <c r="N30" s="40"/>
      <c r="O30" s="40"/>
      <c r="P30" s="40"/>
      <c r="Q30" s="82"/>
      <c r="R30" s="40"/>
      <c r="S30" s="40"/>
      <c r="T30" s="40"/>
      <c r="U30" s="40"/>
      <c r="V30" s="15"/>
      <c r="W30" s="82" t="s">
        <v>2245</v>
      </c>
      <c r="X30" s="40"/>
      <c r="Y30" s="40"/>
      <c r="Z30" s="40"/>
      <c r="AA30" s="40"/>
      <c r="AB30" s="40"/>
      <c r="AC30" s="40"/>
      <c r="AD30" s="40"/>
      <c r="AE30" s="40"/>
    </row>
    <row r="31" spans="1:31" ht="13" x14ac:dyDescent="0.3">
      <c r="A31" s="60"/>
      <c r="B31" s="15"/>
      <c r="C31" s="15"/>
      <c r="D31" s="15"/>
      <c r="E31" s="15"/>
      <c r="F31" s="15"/>
      <c r="G31" s="15"/>
      <c r="H31" s="15"/>
      <c r="I31" s="15"/>
      <c r="J31" s="15"/>
      <c r="K31" s="15"/>
      <c r="L31" s="51"/>
      <c r="M31" s="15"/>
      <c r="N31" s="15"/>
      <c r="O31" s="15"/>
      <c r="P31" s="15"/>
      <c r="Q31" s="51"/>
      <c r="R31" s="15"/>
      <c r="S31" s="15"/>
      <c r="T31" s="15"/>
      <c r="U31" s="15"/>
      <c r="V31" s="15"/>
      <c r="W31" s="15"/>
      <c r="X31" s="15"/>
      <c r="Y31" s="15"/>
      <c r="Z31" s="15"/>
      <c r="AA31" s="15"/>
      <c r="AB31" s="15"/>
      <c r="AC31" s="15"/>
      <c r="AD31" s="15"/>
      <c r="AE31" s="15"/>
    </row>
    <row r="32" spans="1:31" ht="13" x14ac:dyDescent="0.3">
      <c r="A32" s="60"/>
      <c r="B32" s="15"/>
      <c r="C32" s="15"/>
      <c r="D32" s="15"/>
      <c r="E32" s="15"/>
      <c r="F32" s="47"/>
      <c r="G32" s="47"/>
      <c r="H32" s="47" t="s">
        <v>1</v>
      </c>
      <c r="I32" s="47"/>
      <c r="J32" s="47"/>
      <c r="L32" s="47" t="s">
        <v>2816</v>
      </c>
      <c r="O32" s="47"/>
      <c r="P32" s="47"/>
      <c r="Q32" s="47" t="s">
        <v>2449</v>
      </c>
      <c r="R32" s="47"/>
      <c r="S32" s="47"/>
      <c r="T32" s="47"/>
      <c r="U32" s="47"/>
      <c r="V32" s="15"/>
      <c r="W32" s="15"/>
      <c r="X32" s="15"/>
      <c r="Y32" s="47" t="s">
        <v>355</v>
      </c>
      <c r="Z32" s="15"/>
      <c r="AA32" s="15"/>
      <c r="AB32" s="15"/>
      <c r="AC32" s="47" t="s">
        <v>178</v>
      </c>
      <c r="AD32" s="15"/>
      <c r="AE32" s="15"/>
    </row>
    <row r="33" spans="1:31" ht="13" x14ac:dyDescent="0.3">
      <c r="A33" s="60"/>
      <c r="B33" s="15"/>
      <c r="C33" s="15"/>
      <c r="D33" s="15"/>
      <c r="E33" s="15"/>
      <c r="F33" s="90"/>
      <c r="G33" s="44"/>
      <c r="H33" s="101"/>
      <c r="I33" s="44"/>
      <c r="J33" s="44"/>
      <c r="K33" s="44"/>
      <c r="L33" s="101"/>
      <c r="M33" s="87"/>
      <c r="N33" s="87"/>
      <c r="O33" s="44"/>
      <c r="P33" s="44"/>
      <c r="Q33" s="87"/>
      <c r="R33" s="44"/>
      <c r="S33" s="44"/>
      <c r="T33" s="44"/>
      <c r="U33" s="74"/>
      <c r="V33" s="15"/>
      <c r="W33" s="90"/>
      <c r="X33" s="44"/>
      <c r="Y33" s="44"/>
      <c r="Z33" s="44"/>
      <c r="AA33" s="44"/>
      <c r="AB33" s="44"/>
      <c r="AC33" s="44"/>
      <c r="AD33" s="44"/>
      <c r="AE33" s="74"/>
    </row>
    <row r="34" spans="1:31" ht="13" x14ac:dyDescent="0.3">
      <c r="A34" s="60"/>
      <c r="B34" s="15"/>
      <c r="C34" s="15"/>
      <c r="D34" s="15"/>
      <c r="E34" s="15"/>
      <c r="F34" s="55"/>
      <c r="G34" s="15"/>
      <c r="H34" s="51"/>
      <c r="I34" s="15"/>
      <c r="J34" s="15"/>
      <c r="L34" s="51"/>
      <c r="O34" s="15"/>
      <c r="P34" s="15"/>
      <c r="R34" s="15"/>
      <c r="S34" s="15"/>
      <c r="T34" s="15"/>
      <c r="U34" s="73"/>
      <c r="V34" s="15"/>
      <c r="W34" s="55"/>
      <c r="X34" s="15"/>
      <c r="Y34" s="15"/>
      <c r="Z34" s="15"/>
      <c r="AA34" s="15"/>
      <c r="AB34" s="15"/>
      <c r="AC34" s="15"/>
      <c r="AD34" s="15"/>
      <c r="AE34" s="49"/>
    </row>
    <row r="35" spans="1:31" ht="13" x14ac:dyDescent="0.3">
      <c r="A35" s="60"/>
      <c r="B35" s="15"/>
      <c r="C35" s="15"/>
      <c r="D35" s="15"/>
      <c r="E35" s="15"/>
      <c r="F35" s="55"/>
      <c r="G35" s="130"/>
      <c r="H35" s="101"/>
      <c r="I35" s="74"/>
      <c r="J35" s="15"/>
      <c r="K35" s="130"/>
      <c r="L35" s="87"/>
      <c r="M35" s="74"/>
      <c r="O35" s="15"/>
      <c r="P35" s="90"/>
      <c r="Q35" s="87"/>
      <c r="R35" s="44"/>
      <c r="S35" s="74"/>
      <c r="T35" s="15"/>
      <c r="U35" s="73"/>
      <c r="V35" s="15"/>
      <c r="W35" s="55"/>
      <c r="X35" s="90"/>
      <c r="Y35" s="44"/>
      <c r="Z35" s="74"/>
      <c r="AA35" s="15"/>
      <c r="AB35" s="90"/>
      <c r="AC35" s="44"/>
      <c r="AD35" s="74"/>
      <c r="AE35" s="49"/>
    </row>
    <row r="36" spans="1:31" ht="13" x14ac:dyDescent="0.3">
      <c r="A36" s="46"/>
      <c r="B36" s="46"/>
      <c r="C36" s="46"/>
      <c r="D36" s="46"/>
      <c r="E36" s="46"/>
      <c r="F36" s="55"/>
      <c r="G36" s="154"/>
      <c r="H36" s="141" t="s">
        <v>882</v>
      </c>
      <c r="I36" s="66"/>
      <c r="J36" s="46"/>
      <c r="K36" s="124"/>
      <c r="L36" s="54" t="s">
        <v>1087</v>
      </c>
      <c r="M36" s="73"/>
      <c r="O36" s="15"/>
      <c r="P36" s="75"/>
      <c r="Q36" s="99" t="s">
        <v>361</v>
      </c>
      <c r="S36" s="73"/>
      <c r="U36" s="73"/>
      <c r="V36" s="46"/>
      <c r="W36" s="75"/>
      <c r="X36" s="75"/>
      <c r="Y36" s="54" t="s">
        <v>2635</v>
      </c>
      <c r="Z36" s="66"/>
      <c r="AA36" s="46"/>
      <c r="AB36" s="55"/>
      <c r="AC36" s="175" t="s">
        <v>2636</v>
      </c>
      <c r="AD36" s="49"/>
      <c r="AE36" s="66"/>
    </row>
    <row r="37" spans="1:31" ht="39" x14ac:dyDescent="0.3">
      <c r="A37" s="60"/>
      <c r="B37" s="15"/>
      <c r="C37" s="15"/>
      <c r="D37" s="15"/>
      <c r="E37" s="15"/>
      <c r="F37" s="55"/>
      <c r="G37" s="182"/>
      <c r="H37" s="42" t="s">
        <v>1881</v>
      </c>
      <c r="I37" s="49"/>
      <c r="J37" s="15"/>
      <c r="K37" s="124"/>
      <c r="L37" s="42" t="s">
        <v>2064</v>
      </c>
      <c r="M37" s="73"/>
      <c r="O37" s="15"/>
      <c r="P37" s="55"/>
      <c r="Q37" s="42" t="s">
        <v>2827</v>
      </c>
      <c r="S37" s="73"/>
      <c r="U37" s="73"/>
      <c r="V37" s="15"/>
      <c r="W37" s="55"/>
      <c r="X37" s="55"/>
      <c r="Y37" s="42" t="s">
        <v>2439</v>
      </c>
      <c r="Z37" s="49"/>
      <c r="AA37" s="15"/>
      <c r="AB37" s="55"/>
      <c r="AC37" s="171" t="s">
        <v>2067</v>
      </c>
      <c r="AD37" s="49"/>
      <c r="AE37" s="49"/>
    </row>
    <row r="38" spans="1:31" ht="13" x14ac:dyDescent="0.3">
      <c r="A38" s="60"/>
      <c r="B38" s="15"/>
      <c r="C38" s="15"/>
      <c r="D38" s="15"/>
      <c r="E38" s="15"/>
      <c r="F38" s="55"/>
      <c r="G38" s="169"/>
      <c r="H38" s="195"/>
      <c r="I38" s="72"/>
      <c r="J38" s="15"/>
      <c r="K38" s="124"/>
      <c r="M38" s="73"/>
      <c r="O38" s="15"/>
      <c r="P38" s="55"/>
      <c r="Q38" s="86"/>
      <c r="S38" s="73"/>
      <c r="U38" s="73"/>
      <c r="V38" s="15"/>
      <c r="W38" s="55"/>
      <c r="X38" s="55"/>
      <c r="Y38" s="15"/>
      <c r="Z38" s="49"/>
      <c r="AA38" s="15"/>
      <c r="AB38" s="89"/>
      <c r="AC38" s="39"/>
      <c r="AD38" s="72"/>
      <c r="AE38" s="49"/>
    </row>
    <row r="39" spans="1:31" ht="13" x14ac:dyDescent="0.3">
      <c r="A39" s="46"/>
      <c r="B39" s="46"/>
      <c r="C39" s="46"/>
      <c r="D39" s="46"/>
      <c r="E39" s="46"/>
      <c r="F39" s="55"/>
      <c r="G39" s="174"/>
      <c r="I39" s="46"/>
      <c r="J39" s="46"/>
      <c r="K39" s="124"/>
      <c r="L39" s="54" t="s">
        <v>695</v>
      </c>
      <c r="M39" s="66"/>
      <c r="O39" s="15"/>
      <c r="P39" s="75"/>
      <c r="Q39" s="99" t="s">
        <v>1711</v>
      </c>
      <c r="S39" s="73"/>
      <c r="T39" s="46"/>
      <c r="U39" s="73"/>
      <c r="V39" s="46"/>
      <c r="W39" s="75"/>
      <c r="X39" s="75"/>
      <c r="Y39" s="54" t="s">
        <v>356</v>
      </c>
      <c r="Z39" s="66"/>
      <c r="AA39" s="46"/>
      <c r="AB39" s="15"/>
      <c r="AC39" s="15"/>
      <c r="AD39" s="15"/>
      <c r="AE39" s="66"/>
    </row>
    <row r="40" spans="1:31" ht="26" x14ac:dyDescent="0.3">
      <c r="A40" s="60"/>
      <c r="B40" s="15"/>
      <c r="C40" s="15"/>
      <c r="D40" s="15"/>
      <c r="E40" s="15"/>
      <c r="F40" s="55"/>
      <c r="G40" s="104"/>
      <c r="I40" s="15"/>
      <c r="J40" s="15"/>
      <c r="K40" s="124"/>
      <c r="L40" s="42" t="s">
        <v>2065</v>
      </c>
      <c r="M40" s="49"/>
      <c r="O40" s="15"/>
      <c r="P40" s="55"/>
      <c r="Q40" s="42" t="s">
        <v>2827</v>
      </c>
      <c r="S40" s="73"/>
      <c r="T40" s="15"/>
      <c r="U40" s="73"/>
      <c r="V40" s="15"/>
      <c r="W40" s="55"/>
      <c r="X40" s="55"/>
      <c r="Y40" s="42" t="s">
        <v>883</v>
      </c>
      <c r="Z40" s="49"/>
      <c r="AA40" s="15"/>
      <c r="AB40" s="15"/>
      <c r="AC40" s="15"/>
      <c r="AD40" s="15"/>
      <c r="AE40" s="49"/>
    </row>
    <row r="41" spans="1:31" ht="13" x14ac:dyDescent="0.3">
      <c r="A41" s="60"/>
      <c r="B41" s="15"/>
      <c r="C41" s="15"/>
      <c r="D41" s="15"/>
      <c r="E41" s="15"/>
      <c r="F41" s="55"/>
      <c r="G41" s="104"/>
      <c r="H41" s="42"/>
      <c r="I41" s="15"/>
      <c r="J41" s="15"/>
      <c r="K41" s="124"/>
      <c r="M41" s="73"/>
      <c r="O41" s="15"/>
      <c r="P41" s="55"/>
      <c r="Q41" s="86"/>
      <c r="S41" s="73"/>
      <c r="T41" s="15"/>
      <c r="U41" s="73"/>
      <c r="V41" s="15"/>
      <c r="W41" s="55"/>
      <c r="X41" s="55"/>
      <c r="Z41" s="49"/>
      <c r="AA41" s="15"/>
      <c r="AB41" s="15"/>
      <c r="AC41" s="15"/>
      <c r="AD41" s="15"/>
      <c r="AE41" s="49"/>
    </row>
    <row r="42" spans="1:31" ht="13" x14ac:dyDescent="0.3">
      <c r="A42" s="60"/>
      <c r="B42" s="15"/>
      <c r="C42" s="15"/>
      <c r="D42" s="15"/>
      <c r="E42" s="15"/>
      <c r="F42" s="55"/>
      <c r="G42" s="104"/>
      <c r="H42" s="42"/>
      <c r="I42" s="15"/>
      <c r="J42" s="15"/>
      <c r="K42" s="124"/>
      <c r="L42" s="54" t="s">
        <v>708</v>
      </c>
      <c r="M42" s="66"/>
      <c r="O42" s="15"/>
      <c r="P42" s="75"/>
      <c r="Q42" s="99" t="s">
        <v>2452</v>
      </c>
      <c r="S42" s="73"/>
      <c r="T42" s="46"/>
      <c r="U42" s="73"/>
      <c r="V42" s="15"/>
      <c r="W42" s="55"/>
      <c r="X42" s="55"/>
      <c r="Y42" s="54" t="s">
        <v>1493</v>
      </c>
      <c r="Z42" s="49"/>
      <c r="AA42" s="15"/>
      <c r="AB42" s="15"/>
      <c r="AC42" s="15"/>
      <c r="AD42" s="15"/>
      <c r="AE42" s="49"/>
    </row>
    <row r="43" spans="1:31" ht="52" x14ac:dyDescent="0.3">
      <c r="A43" s="60"/>
      <c r="B43" s="15"/>
      <c r="C43" s="15"/>
      <c r="D43" s="15"/>
      <c r="E43" s="15"/>
      <c r="F43" s="55"/>
      <c r="G43" s="104"/>
      <c r="H43" s="42"/>
      <c r="I43" s="15"/>
      <c r="J43" s="15"/>
      <c r="K43" s="124"/>
      <c r="L43" s="42" t="s">
        <v>1316</v>
      </c>
      <c r="M43" s="49"/>
      <c r="O43" s="15"/>
      <c r="P43" s="55"/>
      <c r="Q43" s="42" t="s">
        <v>2827</v>
      </c>
      <c r="S43" s="73"/>
      <c r="T43" s="15"/>
      <c r="U43" s="73"/>
      <c r="V43" s="15"/>
      <c r="W43" s="55"/>
      <c r="X43" s="55"/>
      <c r="Y43" s="42" t="s">
        <v>1494</v>
      </c>
      <c r="Z43" s="49"/>
      <c r="AA43" s="15"/>
      <c r="AB43" s="15"/>
      <c r="AC43" s="15"/>
      <c r="AD43" s="15"/>
      <c r="AE43" s="49"/>
    </row>
    <row r="44" spans="1:31" ht="13" x14ac:dyDescent="0.3">
      <c r="A44" s="60"/>
      <c r="B44" s="15"/>
      <c r="C44" s="15"/>
      <c r="D44" s="15"/>
      <c r="E44" s="15"/>
      <c r="F44" s="55"/>
      <c r="G44" s="104"/>
      <c r="H44" s="42"/>
      <c r="I44" s="15"/>
      <c r="J44" s="15"/>
      <c r="K44" s="124"/>
      <c r="M44" s="73"/>
      <c r="O44" s="15"/>
      <c r="P44" s="89"/>
      <c r="Q44" s="86"/>
      <c r="R44" s="39"/>
      <c r="S44" s="72"/>
      <c r="T44" s="15"/>
      <c r="U44" s="73"/>
      <c r="V44" s="15"/>
      <c r="W44" s="55"/>
      <c r="X44" s="55"/>
      <c r="Y44" s="15"/>
      <c r="Z44" s="49"/>
      <c r="AA44" s="15"/>
      <c r="AB44" s="15"/>
      <c r="AC44" s="15"/>
      <c r="AD44" s="15"/>
      <c r="AE44" s="49"/>
    </row>
    <row r="45" spans="1:31" ht="13" x14ac:dyDescent="0.3">
      <c r="A45" s="60"/>
      <c r="B45" s="15"/>
      <c r="C45" s="15"/>
      <c r="D45" s="15"/>
      <c r="E45" s="15"/>
      <c r="F45" s="55"/>
      <c r="G45" s="104"/>
      <c r="H45" s="42"/>
      <c r="I45" s="15"/>
      <c r="J45" s="15"/>
      <c r="K45" s="124"/>
      <c r="L45" s="54" t="s">
        <v>2828</v>
      </c>
      <c r="M45" s="66"/>
      <c r="O45" s="15"/>
      <c r="P45" s="104"/>
      <c r="Q45" s="42"/>
      <c r="R45" s="15"/>
      <c r="S45" s="15"/>
      <c r="T45" s="15"/>
      <c r="U45" s="73"/>
      <c r="V45" s="15"/>
      <c r="W45" s="55"/>
      <c r="X45" s="55"/>
      <c r="Y45" s="54" t="s">
        <v>1709</v>
      </c>
      <c r="Z45" s="49"/>
      <c r="AA45" s="15"/>
      <c r="AB45" s="15"/>
      <c r="AC45" s="15"/>
      <c r="AD45" s="15"/>
      <c r="AE45" s="49"/>
    </row>
    <row r="46" spans="1:31" ht="26" x14ac:dyDescent="0.3">
      <c r="A46" s="60"/>
      <c r="B46" s="15"/>
      <c r="C46" s="15"/>
      <c r="D46" s="15"/>
      <c r="E46" s="15"/>
      <c r="F46" s="55"/>
      <c r="G46" s="104"/>
      <c r="H46" s="42"/>
      <c r="I46" s="15"/>
      <c r="J46" s="15"/>
      <c r="K46" s="124"/>
      <c r="L46" s="42" t="s">
        <v>1316</v>
      </c>
      <c r="M46" s="49"/>
      <c r="O46" s="15"/>
      <c r="P46" s="104"/>
      <c r="Q46" s="42"/>
      <c r="R46" s="15"/>
      <c r="S46" s="15"/>
      <c r="T46" s="15"/>
      <c r="U46" s="73"/>
      <c r="V46" s="15"/>
      <c r="W46" s="55"/>
      <c r="X46" s="55"/>
      <c r="Y46" s="42" t="s">
        <v>2450</v>
      </c>
      <c r="Z46" s="49"/>
      <c r="AA46" s="15"/>
      <c r="AB46" s="15"/>
      <c r="AC46" s="15"/>
      <c r="AD46" s="15"/>
      <c r="AE46" s="49"/>
    </row>
    <row r="47" spans="1:31" ht="13" x14ac:dyDescent="0.3">
      <c r="A47" s="60"/>
      <c r="B47" s="15"/>
      <c r="C47" s="15"/>
      <c r="D47" s="15"/>
      <c r="E47" s="15"/>
      <c r="F47" s="55"/>
      <c r="G47" s="104"/>
      <c r="H47" s="42"/>
      <c r="I47" s="15"/>
      <c r="J47" s="15"/>
      <c r="K47" s="124"/>
      <c r="M47" s="73"/>
      <c r="O47" s="15"/>
      <c r="P47" s="104"/>
      <c r="Q47" s="42"/>
      <c r="R47" s="15"/>
      <c r="S47" s="15"/>
      <c r="T47" s="15"/>
      <c r="U47" s="73"/>
      <c r="V47" s="15"/>
      <c r="W47" s="55"/>
      <c r="X47" s="55"/>
      <c r="Y47" s="15"/>
      <c r="Z47" s="49"/>
      <c r="AA47" s="15"/>
      <c r="AB47" s="15"/>
      <c r="AC47" s="15"/>
      <c r="AD47" s="15"/>
      <c r="AE47" s="49"/>
    </row>
    <row r="48" spans="1:31" ht="13" x14ac:dyDescent="0.3">
      <c r="A48" s="60"/>
      <c r="B48" s="15"/>
      <c r="C48" s="15"/>
      <c r="D48" s="15"/>
      <c r="E48" s="15"/>
      <c r="F48" s="55"/>
      <c r="G48" s="104"/>
      <c r="H48" s="42"/>
      <c r="I48" s="15"/>
      <c r="J48" s="15"/>
      <c r="K48" s="124"/>
      <c r="M48" s="73"/>
      <c r="O48" s="15"/>
      <c r="P48" s="104"/>
      <c r="Q48" s="42"/>
      <c r="R48" s="15"/>
      <c r="S48" s="15"/>
      <c r="T48" s="15"/>
      <c r="U48" s="73"/>
      <c r="V48" s="15"/>
      <c r="W48" s="55"/>
      <c r="X48" s="55"/>
      <c r="Y48" s="54" t="s">
        <v>1495</v>
      </c>
      <c r="Z48" s="49"/>
      <c r="AA48" s="15"/>
      <c r="AB48" s="15"/>
      <c r="AC48" s="15"/>
      <c r="AD48" s="15"/>
      <c r="AE48" s="49"/>
    </row>
    <row r="49" spans="1:32" ht="13" x14ac:dyDescent="0.3">
      <c r="A49" s="60"/>
      <c r="B49" s="15"/>
      <c r="C49" s="15"/>
      <c r="D49" s="15"/>
      <c r="E49" s="15"/>
      <c r="F49" s="55"/>
      <c r="G49" s="104"/>
      <c r="H49" s="42"/>
      <c r="I49" s="15"/>
      <c r="J49" s="15"/>
      <c r="K49" s="124"/>
      <c r="L49" s="54" t="s">
        <v>2451</v>
      </c>
      <c r="M49" s="66"/>
      <c r="O49" s="15"/>
      <c r="P49" s="104"/>
      <c r="Q49" s="42"/>
      <c r="R49" s="15"/>
      <c r="S49" s="15"/>
      <c r="T49" s="15"/>
      <c r="U49" s="73"/>
      <c r="V49" s="15"/>
      <c r="W49" s="55"/>
      <c r="X49" s="55"/>
      <c r="Y49" s="42" t="s">
        <v>884</v>
      </c>
      <c r="Z49" s="49"/>
      <c r="AA49" s="15"/>
      <c r="AB49" s="15"/>
      <c r="AC49" s="15"/>
      <c r="AD49" s="15"/>
      <c r="AE49" s="49"/>
    </row>
    <row r="50" spans="1:32" ht="26" x14ac:dyDescent="0.3">
      <c r="A50" s="60"/>
      <c r="B50" s="15"/>
      <c r="C50" s="15"/>
      <c r="D50" s="15"/>
      <c r="E50" s="15"/>
      <c r="F50" s="55"/>
      <c r="G50" s="104"/>
      <c r="H50" s="42"/>
      <c r="I50" s="15"/>
      <c r="J50" s="15"/>
      <c r="K50" s="124"/>
      <c r="L50" s="42" t="s">
        <v>1316</v>
      </c>
      <c r="M50" s="49"/>
      <c r="O50" s="15"/>
      <c r="P50" s="104"/>
      <c r="R50" s="15"/>
      <c r="S50" s="15"/>
      <c r="T50" s="15"/>
      <c r="U50" s="73"/>
      <c r="V50" s="15"/>
      <c r="W50" s="55"/>
      <c r="X50" s="55"/>
      <c r="Y50" s="42"/>
      <c r="Z50" s="49"/>
      <c r="AA50" s="15"/>
      <c r="AB50" s="15"/>
      <c r="AC50" s="15"/>
      <c r="AD50" s="15"/>
      <c r="AE50" s="49"/>
    </row>
    <row r="51" spans="1:32" ht="13" x14ac:dyDescent="0.3">
      <c r="A51" s="60"/>
      <c r="B51" s="15"/>
      <c r="C51" s="15"/>
      <c r="D51" s="15"/>
      <c r="E51" s="15"/>
      <c r="F51" s="55"/>
      <c r="G51" s="104"/>
      <c r="H51" s="42"/>
      <c r="I51" s="15"/>
      <c r="J51" s="15"/>
      <c r="K51" s="121"/>
      <c r="L51" s="86"/>
      <c r="M51" s="72"/>
      <c r="O51" s="15"/>
      <c r="P51" s="104"/>
      <c r="Q51" s="187"/>
      <c r="R51" s="15"/>
      <c r="S51" s="15"/>
      <c r="T51" s="15"/>
      <c r="U51" s="73"/>
      <c r="V51" s="15"/>
      <c r="W51" s="55"/>
      <c r="X51" s="55"/>
      <c r="Y51" s="54" t="s">
        <v>1299</v>
      </c>
      <c r="Z51" s="49"/>
      <c r="AA51" s="15"/>
      <c r="AB51" s="15"/>
      <c r="AC51" s="15"/>
      <c r="AD51" s="15"/>
      <c r="AE51" s="49"/>
    </row>
    <row r="52" spans="1:32" ht="39" x14ac:dyDescent="0.3">
      <c r="A52" s="60"/>
      <c r="B52" s="15"/>
      <c r="C52" s="15"/>
      <c r="D52" s="15"/>
      <c r="E52" s="15"/>
      <c r="F52" s="55"/>
      <c r="G52" s="104"/>
      <c r="H52" s="42"/>
      <c r="I52" s="15"/>
      <c r="J52" s="15"/>
      <c r="K52" s="124"/>
      <c r="M52" s="73"/>
      <c r="O52" s="15"/>
      <c r="P52" s="104"/>
      <c r="Q52" s="42"/>
      <c r="R52" s="15"/>
      <c r="S52" s="15"/>
      <c r="T52" s="15"/>
      <c r="U52" s="73"/>
      <c r="V52" s="15"/>
      <c r="W52" s="55"/>
      <c r="X52" s="55"/>
      <c r="Y52" s="42" t="s">
        <v>707</v>
      </c>
      <c r="Z52" s="49"/>
      <c r="AA52" s="15"/>
      <c r="AB52" s="15"/>
      <c r="AC52" s="15"/>
      <c r="AD52" s="15"/>
      <c r="AE52" s="49"/>
    </row>
    <row r="53" spans="1:32" ht="13" x14ac:dyDescent="0.3">
      <c r="A53" s="60"/>
      <c r="B53" s="15"/>
      <c r="C53" s="15"/>
      <c r="D53" s="15"/>
      <c r="E53" s="15"/>
      <c r="F53" s="55"/>
      <c r="G53" s="104"/>
      <c r="H53" s="42"/>
      <c r="I53" s="15"/>
      <c r="J53" s="15"/>
      <c r="K53" s="124"/>
      <c r="L53" s="54" t="s">
        <v>1712</v>
      </c>
      <c r="M53" s="66"/>
      <c r="O53" s="15"/>
      <c r="P53" s="104"/>
      <c r="R53" s="15"/>
      <c r="S53" s="15"/>
      <c r="T53" s="15"/>
      <c r="U53" s="73"/>
      <c r="V53" s="15"/>
      <c r="W53" s="55"/>
      <c r="X53" s="89"/>
      <c r="Y53" s="39"/>
      <c r="Z53" s="72"/>
      <c r="AA53" s="15"/>
      <c r="AB53" s="15"/>
      <c r="AC53" s="15"/>
      <c r="AD53" s="15"/>
      <c r="AE53" s="49"/>
    </row>
    <row r="54" spans="1:32" ht="13" x14ac:dyDescent="0.3">
      <c r="A54" s="60"/>
      <c r="B54" s="15"/>
      <c r="C54" s="15"/>
      <c r="D54" s="15"/>
      <c r="E54" s="15"/>
      <c r="F54" s="55"/>
      <c r="G54" s="104"/>
      <c r="H54" s="42"/>
      <c r="I54" s="15"/>
      <c r="J54" s="15"/>
      <c r="K54" s="124"/>
      <c r="L54" s="42"/>
      <c r="M54" s="49"/>
      <c r="O54" s="15"/>
      <c r="P54" s="104"/>
      <c r="R54" s="15"/>
      <c r="S54" s="15"/>
      <c r="T54" s="15"/>
      <c r="U54" s="73"/>
      <c r="V54" s="15"/>
      <c r="W54" s="55"/>
      <c r="X54" s="15"/>
      <c r="Y54" s="15"/>
      <c r="Z54" s="15"/>
      <c r="AA54" s="15"/>
      <c r="AB54" s="15"/>
      <c r="AC54" s="15"/>
      <c r="AD54" s="15"/>
      <c r="AE54" s="49"/>
    </row>
    <row r="55" spans="1:32" ht="13" x14ac:dyDescent="0.3">
      <c r="A55" s="60"/>
      <c r="B55" s="15"/>
      <c r="C55" s="15"/>
      <c r="D55" s="15"/>
      <c r="E55" s="15"/>
      <c r="F55" s="55"/>
      <c r="G55" s="104"/>
      <c r="H55" s="42"/>
      <c r="I55" s="15"/>
      <c r="J55" s="15"/>
      <c r="K55" s="121"/>
      <c r="L55" s="86"/>
      <c r="M55" s="72"/>
      <c r="O55" s="15"/>
      <c r="P55" s="104"/>
      <c r="R55" s="15"/>
      <c r="S55" s="15"/>
      <c r="T55" s="15"/>
      <c r="U55" s="73"/>
      <c r="V55" s="15"/>
      <c r="W55" s="55"/>
      <c r="X55" s="15"/>
      <c r="Y55" s="15"/>
      <c r="Z55" s="15"/>
      <c r="AA55" s="15"/>
      <c r="AB55" s="15"/>
      <c r="AC55" s="15"/>
      <c r="AD55" s="15"/>
      <c r="AE55" s="49"/>
    </row>
    <row r="56" spans="1:32" ht="13" x14ac:dyDescent="0.3">
      <c r="A56" s="60"/>
      <c r="B56" s="15"/>
      <c r="C56" s="15"/>
      <c r="D56" s="15"/>
      <c r="E56" s="15"/>
      <c r="F56" s="89"/>
      <c r="G56" s="39"/>
      <c r="H56" s="39"/>
      <c r="I56" s="39"/>
      <c r="J56" s="39"/>
      <c r="K56" s="135"/>
      <c r="L56" s="107"/>
      <c r="M56" s="39"/>
      <c r="N56" s="39"/>
      <c r="O56" s="39"/>
      <c r="P56" s="135"/>
      <c r="Q56" s="107"/>
      <c r="R56" s="39"/>
      <c r="S56" s="39"/>
      <c r="T56" s="39"/>
      <c r="U56" s="72"/>
      <c r="V56" s="15"/>
      <c r="W56" s="164"/>
      <c r="X56" s="79"/>
      <c r="Y56" s="179"/>
      <c r="Z56" s="79"/>
      <c r="AA56" s="79"/>
      <c r="AB56" s="79"/>
      <c r="AC56" s="79"/>
      <c r="AD56" s="79"/>
      <c r="AE56" s="159"/>
    </row>
    <row r="57" spans="1:32" ht="13" x14ac:dyDescent="0.3">
      <c r="A57" s="60"/>
      <c r="B57" s="15"/>
      <c r="C57" s="15"/>
      <c r="D57" s="15"/>
      <c r="E57" s="15"/>
      <c r="F57" s="15"/>
      <c r="G57" s="15"/>
      <c r="H57" s="51"/>
      <c r="I57" s="15"/>
      <c r="J57" s="15"/>
      <c r="K57" s="15"/>
      <c r="L57" s="15"/>
      <c r="M57" s="15"/>
      <c r="N57" s="15"/>
      <c r="O57" s="15"/>
      <c r="P57" s="15"/>
      <c r="Q57" s="15"/>
      <c r="R57" s="15"/>
      <c r="S57" s="15"/>
      <c r="T57" s="15"/>
      <c r="U57" s="15"/>
      <c r="V57" s="15"/>
      <c r="W57" s="15"/>
      <c r="X57" s="15"/>
      <c r="Y57" s="15"/>
      <c r="Z57" s="15"/>
      <c r="AA57" s="15"/>
      <c r="AB57" s="15"/>
      <c r="AC57" s="15"/>
      <c r="AD57" s="15"/>
      <c r="AE57" s="15"/>
    </row>
    <row r="58" spans="1:32" ht="13" x14ac:dyDescent="0.3">
      <c r="A58" s="60"/>
      <c r="B58" s="15"/>
      <c r="C58" s="15"/>
      <c r="D58" s="15"/>
      <c r="E58" s="15"/>
      <c r="F58" s="15"/>
      <c r="G58" s="15"/>
      <c r="H58" s="51"/>
      <c r="I58" s="15"/>
      <c r="J58" s="15"/>
      <c r="K58" s="15"/>
      <c r="L58" s="15"/>
      <c r="M58" s="15"/>
      <c r="N58" s="15"/>
      <c r="O58" s="15"/>
      <c r="P58" s="15"/>
      <c r="Q58" s="15"/>
      <c r="R58" s="15"/>
      <c r="S58" s="15"/>
      <c r="T58" s="15"/>
      <c r="U58" s="15"/>
      <c r="V58" s="15"/>
      <c r="W58" s="15"/>
      <c r="X58" s="15"/>
      <c r="Y58" s="15"/>
      <c r="Z58" s="15"/>
      <c r="AA58" s="15"/>
      <c r="AB58" s="15"/>
      <c r="AC58" s="15"/>
      <c r="AD58" s="15"/>
      <c r="AE58" s="15"/>
    </row>
    <row r="59" spans="1:32" ht="13" x14ac:dyDescent="0.3">
      <c r="A59" s="60"/>
      <c r="B59" s="15"/>
      <c r="C59" s="15"/>
      <c r="D59" s="15"/>
      <c r="E59" s="15"/>
      <c r="F59" s="15"/>
      <c r="G59" s="15"/>
      <c r="H59" s="51"/>
      <c r="I59" s="15"/>
      <c r="J59" s="15"/>
      <c r="K59" s="15"/>
      <c r="L59" s="15"/>
      <c r="M59" s="15"/>
      <c r="N59" s="15"/>
      <c r="O59" s="15"/>
      <c r="P59" s="15"/>
      <c r="Q59" s="15"/>
      <c r="R59" s="15"/>
      <c r="S59" s="15"/>
      <c r="T59" s="15"/>
      <c r="U59" s="15"/>
      <c r="V59" s="15"/>
      <c r="W59" s="15"/>
      <c r="X59" s="15"/>
      <c r="Y59" s="15"/>
      <c r="Z59" s="15"/>
      <c r="AA59" s="15"/>
      <c r="AB59" s="15"/>
      <c r="AC59" s="15"/>
      <c r="AD59" s="15"/>
      <c r="AE59" s="15"/>
    </row>
    <row r="60" spans="1:32" ht="13" x14ac:dyDescent="0.3">
      <c r="A60" s="60"/>
      <c r="B60" s="60"/>
      <c r="C60" s="117"/>
      <c r="D60" s="15"/>
      <c r="E60" s="122"/>
      <c r="F60" s="15"/>
      <c r="G60" s="122"/>
      <c r="H60" s="15"/>
      <c r="I60" s="15"/>
      <c r="J60" s="15"/>
      <c r="K60" s="15"/>
      <c r="L60" s="15"/>
      <c r="M60" s="15"/>
      <c r="N60" s="15"/>
      <c r="O60" s="15"/>
      <c r="P60" s="15"/>
      <c r="Q60" s="15"/>
      <c r="R60" s="15"/>
      <c r="S60" s="15"/>
      <c r="T60" s="15"/>
      <c r="U60" s="15"/>
      <c r="V60" s="15"/>
      <c r="W60" s="15"/>
      <c r="X60" s="15"/>
      <c r="Y60" s="15"/>
      <c r="Z60" s="15"/>
      <c r="AA60" s="15"/>
      <c r="AB60" s="15"/>
      <c r="AC60" s="15"/>
      <c r="AD60" s="15"/>
      <c r="AE60" s="15"/>
    </row>
    <row r="61" spans="1:32" ht="13" x14ac:dyDescent="0.3">
      <c r="A61" s="45" t="s">
        <v>1497</v>
      </c>
      <c r="B61" s="45"/>
      <c r="C61" s="58"/>
      <c r="D61" s="143"/>
      <c r="E61" s="45"/>
      <c r="F61" s="45"/>
      <c r="G61" s="45"/>
      <c r="H61" s="45"/>
      <c r="I61" s="45"/>
      <c r="J61" s="45"/>
      <c r="K61" s="45"/>
      <c r="L61" s="45"/>
      <c r="M61" s="45"/>
      <c r="N61" s="45"/>
      <c r="O61" s="45"/>
      <c r="P61" s="45"/>
      <c r="Q61" s="45"/>
      <c r="R61" s="45"/>
      <c r="S61" s="45"/>
      <c r="T61" s="45"/>
      <c r="U61" s="45"/>
      <c r="V61" s="58"/>
      <c r="W61" s="58"/>
      <c r="X61" s="58"/>
      <c r="Y61" s="58"/>
      <c r="Z61" s="58"/>
      <c r="AA61" s="58"/>
      <c r="AB61" s="58"/>
      <c r="AC61" s="58"/>
      <c r="AD61" s="58"/>
      <c r="AE61" s="58"/>
      <c r="AF61" s="58"/>
    </row>
    <row r="62" spans="1:32" ht="13" x14ac:dyDescent="0.3">
      <c r="A62" s="60"/>
      <c r="B62" s="60"/>
      <c r="C62" s="117"/>
      <c r="D62" s="104"/>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row>
    <row r="63" spans="1:32" ht="13" x14ac:dyDescent="0.3">
      <c r="A63" s="60"/>
      <c r="B63" s="60"/>
      <c r="C63" s="117"/>
      <c r="D63" s="104"/>
      <c r="E63" s="15"/>
      <c r="F63" s="15"/>
      <c r="G63" s="15"/>
      <c r="H63" s="15" t="s">
        <v>2817</v>
      </c>
      <c r="I63" s="15" t="s">
        <v>2818</v>
      </c>
      <c r="J63" s="15"/>
      <c r="K63" s="15"/>
      <c r="L63" s="15"/>
      <c r="M63" s="15"/>
      <c r="N63" s="15"/>
      <c r="O63" s="15"/>
      <c r="P63" s="15"/>
      <c r="Q63" s="15"/>
      <c r="R63" s="15"/>
      <c r="S63" s="15"/>
      <c r="T63" s="15"/>
      <c r="U63" s="15"/>
      <c r="V63" s="15"/>
      <c r="W63" s="15"/>
      <c r="X63" s="15"/>
      <c r="Y63" s="15"/>
      <c r="Z63" s="15"/>
      <c r="AA63" s="15"/>
      <c r="AB63" s="15"/>
      <c r="AC63" s="15"/>
      <c r="AD63" s="15"/>
      <c r="AE63" s="15"/>
    </row>
    <row r="64" spans="1:32" ht="13" x14ac:dyDescent="0.3">
      <c r="A64" s="60"/>
      <c r="B64" s="60"/>
      <c r="C64" s="117"/>
      <c r="D64" s="104"/>
      <c r="E64" s="15"/>
      <c r="F64" s="15"/>
      <c r="G64" s="15"/>
      <c r="H64" s="15" t="s">
        <v>1696</v>
      </c>
      <c r="I64" s="15" t="s">
        <v>1088</v>
      </c>
      <c r="J64" s="15"/>
      <c r="K64" s="15"/>
      <c r="L64" s="15"/>
      <c r="M64" s="15"/>
      <c r="N64" s="15"/>
      <c r="O64" s="15"/>
      <c r="P64" s="15"/>
      <c r="Q64" s="15"/>
      <c r="R64" s="15"/>
      <c r="S64" s="15"/>
      <c r="T64" s="15"/>
      <c r="U64" s="15"/>
      <c r="V64" s="15"/>
      <c r="W64" s="15"/>
      <c r="X64" s="15"/>
      <c r="Y64" s="15"/>
      <c r="Z64" s="15"/>
      <c r="AA64" s="15"/>
      <c r="AB64" s="15"/>
      <c r="AC64" s="15"/>
      <c r="AD64" s="15"/>
      <c r="AE64" s="15"/>
    </row>
    <row r="65" spans="1:31" ht="13" x14ac:dyDescent="0.3">
      <c r="A65" s="60"/>
      <c r="B65" s="60"/>
      <c r="C65" s="117"/>
      <c r="D65" s="104"/>
      <c r="E65" s="15"/>
      <c r="F65" s="15"/>
      <c r="G65" s="15"/>
      <c r="H65" s="15" t="s">
        <v>357</v>
      </c>
      <c r="I65" s="15" t="s">
        <v>1300</v>
      </c>
      <c r="J65" s="15"/>
      <c r="K65" s="15"/>
      <c r="L65" s="15"/>
      <c r="M65" s="15"/>
      <c r="N65" s="15"/>
      <c r="O65" s="15"/>
      <c r="P65" s="15"/>
      <c r="Q65" s="15"/>
      <c r="R65" s="15"/>
      <c r="S65" s="15"/>
      <c r="T65" s="15"/>
      <c r="U65" s="15"/>
      <c r="V65" s="15"/>
      <c r="W65" s="15"/>
      <c r="X65" s="15"/>
      <c r="Y65" s="15"/>
      <c r="Z65" s="15"/>
      <c r="AA65" s="15"/>
      <c r="AB65" s="15"/>
      <c r="AC65" s="15"/>
      <c r="AD65" s="15"/>
      <c r="AE65" s="15"/>
    </row>
    <row r="66" spans="1:31" ht="13" x14ac:dyDescent="0.3">
      <c r="A66" s="60"/>
      <c r="B66" s="60"/>
      <c r="C66" s="117"/>
      <c r="D66" s="104"/>
      <c r="E66" s="15"/>
      <c r="F66" s="15"/>
      <c r="G66" s="15"/>
      <c r="H66" s="15" t="s">
        <v>1089</v>
      </c>
      <c r="I66" s="15" t="s">
        <v>1697</v>
      </c>
      <c r="J66" s="15"/>
      <c r="K66" s="15"/>
      <c r="L66" s="15"/>
      <c r="M66" s="15"/>
      <c r="N66" s="15"/>
      <c r="O66" s="15"/>
      <c r="P66" s="15"/>
      <c r="Q66" s="15"/>
      <c r="R66" s="15"/>
      <c r="S66" s="15"/>
      <c r="T66" s="15"/>
      <c r="U66" s="15"/>
      <c r="V66" s="15"/>
      <c r="W66" s="15"/>
      <c r="X66" s="15"/>
      <c r="Y66" s="15"/>
      <c r="Z66" s="15"/>
      <c r="AA66" s="15"/>
      <c r="AB66" s="15"/>
      <c r="AC66" s="15"/>
      <c r="AD66" s="15"/>
      <c r="AE66" s="15"/>
    </row>
    <row r="67" spans="1:31" ht="13" x14ac:dyDescent="0.3">
      <c r="A67" s="60"/>
      <c r="B67" s="60"/>
      <c r="C67" s="117"/>
      <c r="D67" s="104"/>
      <c r="E67" s="15"/>
      <c r="F67" s="15"/>
      <c r="G67" s="15"/>
      <c r="H67" s="15" t="s">
        <v>1882</v>
      </c>
      <c r="I67" s="15" t="s">
        <v>885</v>
      </c>
      <c r="J67" s="15"/>
      <c r="K67" s="15"/>
      <c r="L67" s="15"/>
      <c r="M67" s="15"/>
      <c r="N67" s="15"/>
      <c r="O67" s="15"/>
      <c r="P67" s="15"/>
      <c r="Q67" s="15"/>
      <c r="R67" s="15"/>
      <c r="S67" s="15"/>
      <c r="T67" s="15"/>
      <c r="U67" s="15"/>
      <c r="V67" s="15"/>
      <c r="W67" s="15"/>
      <c r="X67" s="15"/>
      <c r="Y67" s="15"/>
      <c r="Z67" s="15"/>
      <c r="AA67" s="15"/>
      <c r="AB67" s="15"/>
      <c r="AC67" s="15"/>
      <c r="AD67" s="15"/>
      <c r="AE67" s="15"/>
    </row>
    <row r="68" spans="1:31" ht="13" x14ac:dyDescent="0.3">
      <c r="A68" s="60"/>
      <c r="B68" s="60"/>
      <c r="C68" s="117"/>
      <c r="D68" s="104"/>
      <c r="E68" s="15"/>
      <c r="F68" s="15"/>
      <c r="G68" s="15"/>
      <c r="H68" s="15" t="s">
        <v>2068</v>
      </c>
      <c r="I68" s="15" t="s">
        <v>1883</v>
      </c>
      <c r="J68" s="15"/>
      <c r="K68" s="15"/>
      <c r="L68" s="15"/>
      <c r="M68" s="15"/>
      <c r="N68" s="15"/>
      <c r="O68" s="15"/>
      <c r="P68" s="15"/>
      <c r="Q68" s="15"/>
      <c r="R68" s="15"/>
      <c r="S68" s="15"/>
      <c r="T68" s="15"/>
      <c r="U68" s="15"/>
      <c r="V68" s="15"/>
      <c r="W68" s="15"/>
      <c r="X68" s="15"/>
      <c r="Y68" s="15"/>
      <c r="Z68" s="15"/>
      <c r="AA68" s="15"/>
      <c r="AB68" s="15"/>
      <c r="AC68" s="15"/>
      <c r="AD68" s="15"/>
      <c r="AE68" s="15"/>
    </row>
    <row r="69" spans="1:31" ht="13" x14ac:dyDescent="0.3">
      <c r="A69" s="60"/>
      <c r="B69" s="60"/>
      <c r="C69" s="117"/>
      <c r="D69" s="104"/>
      <c r="E69" s="15"/>
      <c r="F69" s="15"/>
      <c r="G69" s="15"/>
      <c r="H69" s="15" t="s">
        <v>179</v>
      </c>
      <c r="I69" s="15" t="s">
        <v>2637</v>
      </c>
      <c r="J69" s="15"/>
      <c r="K69" s="15"/>
      <c r="L69" s="15"/>
      <c r="M69" s="15"/>
      <c r="N69" s="15"/>
      <c r="O69" s="15"/>
      <c r="P69" s="15"/>
      <c r="Q69" s="15"/>
      <c r="R69" s="15"/>
      <c r="S69" s="15"/>
      <c r="T69" s="15"/>
      <c r="U69" s="15"/>
      <c r="V69" s="15"/>
      <c r="W69" s="15"/>
      <c r="X69" s="15"/>
      <c r="Y69" s="15"/>
      <c r="Z69" s="15"/>
      <c r="AA69" s="15"/>
      <c r="AB69" s="15"/>
      <c r="AC69" s="15"/>
      <c r="AD69" s="15"/>
      <c r="AE69" s="15"/>
    </row>
    <row r="70" spans="1:31" ht="13" x14ac:dyDescent="0.3">
      <c r="A70" s="60"/>
      <c r="B70" s="60"/>
      <c r="C70" s="117"/>
      <c r="D70" s="104"/>
      <c r="E70" s="15"/>
      <c r="F70" s="15"/>
      <c r="G70" s="15"/>
      <c r="H70" s="15" t="s">
        <v>2638</v>
      </c>
      <c r="I70" s="15" t="s">
        <v>886</v>
      </c>
      <c r="J70" s="15"/>
      <c r="K70" s="15"/>
      <c r="L70" s="15"/>
      <c r="M70" s="15"/>
      <c r="N70" s="15"/>
      <c r="O70" s="15"/>
      <c r="P70" s="15"/>
      <c r="Q70" s="15"/>
      <c r="R70" s="15"/>
      <c r="S70" s="15"/>
      <c r="T70" s="15"/>
      <c r="U70" s="15"/>
      <c r="V70" s="15"/>
      <c r="W70" s="15"/>
      <c r="X70" s="15"/>
      <c r="Y70" s="15"/>
      <c r="Z70" s="15"/>
      <c r="AA70" s="15"/>
      <c r="AB70" s="15"/>
      <c r="AC70" s="15"/>
      <c r="AD70" s="15"/>
      <c r="AE70" s="15"/>
    </row>
    <row r="71" spans="1:31" ht="13" x14ac:dyDescent="0.3">
      <c r="A71" s="60"/>
      <c r="B71" s="60"/>
      <c r="C71" s="117"/>
      <c r="D71" s="104"/>
      <c r="E71" s="15"/>
      <c r="F71" s="15"/>
      <c r="G71" s="15"/>
      <c r="H71" s="15" t="s">
        <v>2639</v>
      </c>
      <c r="I71" s="15" t="s">
        <v>2640</v>
      </c>
      <c r="J71" s="15"/>
      <c r="K71" s="15"/>
      <c r="L71" s="15"/>
      <c r="M71" s="15"/>
      <c r="N71" s="15"/>
      <c r="O71" s="15"/>
      <c r="P71" s="15"/>
      <c r="Q71" s="15"/>
      <c r="R71" s="15"/>
      <c r="S71" s="15"/>
      <c r="T71" s="15"/>
      <c r="U71" s="15"/>
      <c r="V71" s="15"/>
      <c r="W71" s="15"/>
      <c r="X71" s="15"/>
      <c r="Y71" s="15"/>
      <c r="Z71" s="15"/>
      <c r="AA71" s="15"/>
      <c r="AB71" s="15"/>
      <c r="AC71" s="15"/>
      <c r="AD71" s="15"/>
      <c r="AE71" s="15"/>
    </row>
    <row r="72" spans="1:31" ht="13" x14ac:dyDescent="0.3">
      <c r="A72" s="60"/>
      <c r="B72" s="60"/>
      <c r="C72" s="117"/>
      <c r="D72" s="104"/>
      <c r="E72" s="15"/>
      <c r="F72" s="15"/>
      <c r="G72" s="15"/>
      <c r="H72" s="15" t="s">
        <v>358</v>
      </c>
      <c r="I72" s="15" t="s">
        <v>2641</v>
      </c>
      <c r="J72" s="15"/>
      <c r="K72" s="15"/>
      <c r="L72" s="15"/>
      <c r="M72" s="15"/>
      <c r="N72" s="15"/>
      <c r="O72" s="15"/>
      <c r="P72" s="15"/>
      <c r="Q72" s="15"/>
      <c r="R72" s="15"/>
      <c r="S72" s="15"/>
      <c r="T72" s="15"/>
      <c r="U72" s="15"/>
      <c r="V72" s="15"/>
      <c r="W72" s="15"/>
      <c r="X72" s="15"/>
      <c r="Y72" s="15"/>
      <c r="Z72" s="15"/>
      <c r="AA72" s="15"/>
      <c r="AB72" s="15"/>
      <c r="AC72" s="15"/>
      <c r="AD72" s="15"/>
      <c r="AE72" s="15"/>
    </row>
    <row r="73" spans="1:31" ht="13" x14ac:dyDescent="0.3">
      <c r="A73" s="60"/>
      <c r="B73" s="60"/>
      <c r="C73" s="117"/>
      <c r="D73" s="104"/>
      <c r="E73" s="15"/>
      <c r="F73" s="15"/>
      <c r="G73" s="15"/>
      <c r="H73" s="15" t="s">
        <v>2246</v>
      </c>
      <c r="I73" s="15" t="s">
        <v>1301</v>
      </c>
      <c r="J73" s="15"/>
      <c r="K73" s="15"/>
      <c r="L73" s="15"/>
      <c r="M73" s="15"/>
      <c r="N73" s="15"/>
      <c r="O73" s="15"/>
      <c r="P73" s="15"/>
      <c r="Q73" s="15"/>
      <c r="R73" s="15"/>
      <c r="S73" s="15"/>
      <c r="T73" s="15"/>
      <c r="U73" s="15"/>
      <c r="V73" s="15"/>
      <c r="W73" s="15"/>
      <c r="X73" s="15"/>
      <c r="Y73" s="15"/>
      <c r="Z73" s="15"/>
      <c r="AA73" s="15"/>
      <c r="AB73" s="15"/>
      <c r="AC73" s="15"/>
      <c r="AD73" s="15"/>
      <c r="AE73" s="15"/>
    </row>
    <row r="74" spans="1:31" ht="13" x14ac:dyDescent="0.3">
      <c r="A74" s="60"/>
      <c r="B74" s="60"/>
      <c r="C74" s="117"/>
      <c r="D74" s="104"/>
      <c r="E74" s="15"/>
      <c r="F74" s="15"/>
      <c r="G74" s="15"/>
      <c r="H74" s="15" t="s">
        <v>1498</v>
      </c>
      <c r="I74" s="15" t="s">
        <v>696</v>
      </c>
      <c r="J74" s="15"/>
      <c r="K74" s="15"/>
      <c r="L74" s="15"/>
      <c r="M74" s="15"/>
      <c r="N74" s="15"/>
      <c r="O74" s="15"/>
      <c r="P74" s="15"/>
      <c r="Q74" s="15"/>
      <c r="R74" s="15"/>
      <c r="S74" s="15"/>
      <c r="T74" s="15"/>
      <c r="U74" s="15"/>
      <c r="V74" s="15"/>
      <c r="W74" s="15"/>
      <c r="X74" s="15"/>
      <c r="Y74" s="15"/>
      <c r="Z74" s="15"/>
      <c r="AA74" s="15"/>
      <c r="AB74" s="15"/>
      <c r="AC74" s="15"/>
      <c r="AD74" s="15"/>
      <c r="AE74" s="15"/>
    </row>
    <row r="75" spans="1:31" ht="13" x14ac:dyDescent="0.3">
      <c r="A75" s="60"/>
      <c r="B75" s="60"/>
      <c r="C75" s="117"/>
      <c r="D75" s="104"/>
      <c r="E75" s="15"/>
      <c r="F75" s="15"/>
      <c r="G75" s="15"/>
      <c r="H75" s="15" t="s">
        <v>2819</v>
      </c>
      <c r="I75" s="15" t="s">
        <v>1090</v>
      </c>
      <c r="J75" s="15"/>
      <c r="K75" s="15"/>
      <c r="L75" s="15"/>
      <c r="M75" s="15"/>
      <c r="N75" s="15"/>
      <c r="O75" s="15"/>
      <c r="P75" s="15"/>
      <c r="Q75" s="15"/>
      <c r="R75" s="15"/>
      <c r="S75" s="15"/>
      <c r="T75" s="15"/>
      <c r="U75" s="15"/>
      <c r="V75" s="15"/>
      <c r="W75" s="15"/>
      <c r="X75" s="15"/>
      <c r="Y75" s="15"/>
      <c r="Z75" s="15"/>
      <c r="AA75" s="15"/>
      <c r="AB75" s="15"/>
      <c r="AC75" s="15"/>
      <c r="AD75" s="15"/>
      <c r="AE75" s="15"/>
    </row>
    <row r="76" spans="1:31" ht="13" x14ac:dyDescent="0.3">
      <c r="A76" s="60"/>
      <c r="B76" s="60"/>
      <c r="C76" s="117"/>
      <c r="D76" s="104"/>
      <c r="E76" s="15"/>
      <c r="F76" s="15"/>
      <c r="G76" s="15"/>
      <c r="H76" s="15" t="s">
        <v>887</v>
      </c>
      <c r="I76" s="15" t="s">
        <v>2247</v>
      </c>
      <c r="J76" s="15"/>
      <c r="K76" s="15"/>
      <c r="L76" s="15"/>
      <c r="M76" s="15"/>
      <c r="N76" s="15"/>
      <c r="O76" s="15"/>
      <c r="P76" s="15"/>
      <c r="Q76" s="15"/>
      <c r="R76" s="15"/>
      <c r="S76" s="15"/>
      <c r="T76" s="15"/>
      <c r="U76" s="15"/>
      <c r="V76" s="15"/>
      <c r="W76" s="15"/>
      <c r="X76" s="15"/>
      <c r="Y76" s="15"/>
      <c r="Z76" s="15"/>
      <c r="AA76" s="15"/>
      <c r="AB76" s="15"/>
      <c r="AC76" s="15"/>
      <c r="AD76" s="15"/>
      <c r="AE76" s="15"/>
    </row>
    <row r="77" spans="1:31" ht="13" x14ac:dyDescent="0.3">
      <c r="A77" s="60"/>
      <c r="B77" s="60"/>
      <c r="C77" s="117"/>
      <c r="D77" s="104"/>
      <c r="E77" s="15"/>
      <c r="F77" s="15"/>
      <c r="G77" s="15"/>
      <c r="H77" s="15" t="s">
        <v>2069</v>
      </c>
      <c r="I77" s="15" t="s">
        <v>2069</v>
      </c>
      <c r="J77" s="15"/>
      <c r="K77" s="15"/>
      <c r="L77" s="15"/>
      <c r="M77" s="15"/>
      <c r="N77" s="15"/>
      <c r="O77" s="15"/>
      <c r="P77" s="15"/>
      <c r="Q77" s="15"/>
      <c r="R77" s="15"/>
      <c r="S77" s="15"/>
      <c r="T77" s="15"/>
      <c r="U77" s="15"/>
      <c r="V77" s="15"/>
      <c r="W77" s="15"/>
      <c r="X77" s="15"/>
      <c r="Y77" s="15"/>
      <c r="Z77" s="15"/>
      <c r="AA77" s="15"/>
      <c r="AB77" s="15"/>
      <c r="AC77" s="15"/>
      <c r="AD77" s="15"/>
      <c r="AE77" s="15"/>
    </row>
    <row r="78" spans="1:31" ht="13" x14ac:dyDescent="0.3">
      <c r="A78" s="60"/>
      <c r="B78" s="60"/>
      <c r="C78" s="117"/>
      <c r="D78" s="104"/>
      <c r="E78" s="15"/>
      <c r="F78" s="15"/>
      <c r="G78" s="15"/>
      <c r="H78" s="15" t="s">
        <v>2070</v>
      </c>
      <c r="I78" s="15" t="s">
        <v>359</v>
      </c>
      <c r="J78" s="15"/>
      <c r="K78" s="15"/>
      <c r="L78" s="15"/>
      <c r="M78" s="15"/>
      <c r="N78" s="15"/>
      <c r="O78" s="15"/>
      <c r="P78" s="15"/>
      <c r="Q78" s="15"/>
      <c r="R78" s="15"/>
      <c r="S78" s="15"/>
      <c r="T78" s="15"/>
      <c r="U78" s="15"/>
      <c r="V78" s="15"/>
      <c r="W78" s="15"/>
      <c r="X78" s="15"/>
      <c r="Y78" s="15"/>
      <c r="Z78" s="15"/>
      <c r="AA78" s="15"/>
      <c r="AB78" s="15"/>
      <c r="AC78" s="15"/>
      <c r="AD78" s="15"/>
      <c r="AE78" s="15"/>
    </row>
    <row r="79" spans="1:31" ht="13" x14ac:dyDescent="0.3">
      <c r="A79" s="60"/>
      <c r="B79" s="60"/>
      <c r="C79" s="117"/>
      <c r="D79" s="104"/>
      <c r="E79" s="15"/>
      <c r="F79" s="15"/>
      <c r="G79" s="15"/>
      <c r="H79" s="15" t="s">
        <v>2642</v>
      </c>
      <c r="I79" s="15" t="s">
        <v>1091</v>
      </c>
      <c r="J79" s="15"/>
      <c r="K79" s="15"/>
      <c r="L79" s="15"/>
      <c r="M79" s="15"/>
      <c r="N79" s="15"/>
      <c r="O79" s="15"/>
      <c r="P79" s="15"/>
      <c r="Q79" s="15"/>
      <c r="R79" s="15"/>
      <c r="S79" s="15"/>
      <c r="T79" s="15"/>
      <c r="U79" s="15"/>
      <c r="V79" s="15"/>
      <c r="W79" s="15"/>
      <c r="X79" s="15"/>
      <c r="Y79" s="15"/>
      <c r="Z79" s="15"/>
      <c r="AA79" s="15"/>
      <c r="AB79" s="15"/>
      <c r="AC79" s="15"/>
      <c r="AD79" s="15"/>
      <c r="AE79" s="15"/>
    </row>
    <row r="80" spans="1:31" ht="13" x14ac:dyDescent="0.3">
      <c r="A80" s="60"/>
      <c r="B80" s="60"/>
      <c r="C80" s="117"/>
      <c r="D80" s="104"/>
      <c r="E80" s="15"/>
      <c r="F80" s="15"/>
      <c r="G80" s="15"/>
      <c r="H80" s="15" t="s">
        <v>2440</v>
      </c>
      <c r="I80" s="15" t="s">
        <v>2248</v>
      </c>
      <c r="J80" s="15"/>
      <c r="K80" s="15"/>
      <c r="L80" s="15"/>
      <c r="M80" s="15"/>
      <c r="N80" s="15"/>
      <c r="O80" s="15"/>
      <c r="P80" s="15"/>
      <c r="Q80" s="15"/>
      <c r="R80" s="15"/>
      <c r="S80" s="15"/>
      <c r="T80" s="15"/>
      <c r="U80" s="15"/>
      <c r="V80" s="15"/>
      <c r="W80" s="15"/>
      <c r="X80" s="15"/>
      <c r="Y80" s="15"/>
      <c r="Z80" s="15"/>
      <c r="AA80" s="15"/>
      <c r="AB80" s="15"/>
      <c r="AC80" s="15"/>
      <c r="AD80" s="15"/>
      <c r="AE80" s="15"/>
    </row>
    <row r="81" spans="1:31" ht="13" x14ac:dyDescent="0.3">
      <c r="A81" s="60"/>
      <c r="B81" s="60"/>
      <c r="C81" s="117"/>
      <c r="D81" s="104"/>
      <c r="E81" s="15"/>
      <c r="F81" s="15"/>
      <c r="G81" s="15"/>
      <c r="H81" s="15" t="s">
        <v>2071</v>
      </c>
      <c r="I81" s="15" t="s">
        <v>1698</v>
      </c>
      <c r="J81" s="15"/>
      <c r="K81" s="15"/>
      <c r="L81" s="15"/>
      <c r="M81" s="15"/>
      <c r="N81" s="15"/>
      <c r="O81" s="15"/>
      <c r="P81" s="15"/>
      <c r="Q81" s="15"/>
      <c r="R81" s="15"/>
      <c r="S81" s="15"/>
      <c r="T81" s="15"/>
      <c r="U81" s="15"/>
      <c r="V81" s="15"/>
      <c r="W81" s="15"/>
      <c r="X81" s="15"/>
      <c r="Y81" s="15"/>
      <c r="Z81" s="15"/>
      <c r="AA81" s="15"/>
      <c r="AB81" s="15"/>
      <c r="AC81" s="15"/>
      <c r="AD81" s="15"/>
      <c r="AE81" s="15"/>
    </row>
    <row r="82" spans="1:31" ht="13" x14ac:dyDescent="0.3">
      <c r="A82" s="60"/>
      <c r="B82" s="60"/>
      <c r="C82" s="117"/>
      <c r="D82" s="104"/>
      <c r="E82" s="15"/>
      <c r="F82" s="15"/>
      <c r="G82" s="15"/>
      <c r="H82" s="15" t="s">
        <v>2</v>
      </c>
      <c r="I82" s="15" t="s">
        <v>1302</v>
      </c>
      <c r="J82" s="15"/>
      <c r="K82" s="15"/>
      <c r="L82" s="15"/>
      <c r="M82" s="15"/>
      <c r="N82" s="15"/>
      <c r="O82" s="15"/>
      <c r="P82" s="15"/>
      <c r="Q82" s="15"/>
      <c r="R82" s="15"/>
      <c r="S82" s="15"/>
      <c r="T82" s="15"/>
      <c r="U82" s="15"/>
      <c r="V82" s="15"/>
      <c r="W82" s="15"/>
      <c r="X82" s="15"/>
      <c r="Y82" s="15"/>
      <c r="Z82" s="15"/>
      <c r="AA82" s="15"/>
      <c r="AB82" s="15"/>
      <c r="AC82" s="15"/>
      <c r="AD82" s="15"/>
      <c r="AE82" s="15"/>
    </row>
    <row r="83" spans="1:31" ht="13" x14ac:dyDescent="0.3">
      <c r="A83" s="60"/>
      <c r="B83" s="60"/>
      <c r="C83" s="117"/>
      <c r="D83" s="104"/>
      <c r="E83" s="15"/>
      <c r="F83" s="15"/>
      <c r="G83" s="15"/>
      <c r="H83" s="15" t="s">
        <v>180</v>
      </c>
      <c r="I83" s="15" t="s">
        <v>2249</v>
      </c>
      <c r="J83" s="15"/>
      <c r="K83" s="15"/>
      <c r="L83" s="15"/>
      <c r="M83" s="15"/>
      <c r="N83" s="15"/>
      <c r="O83" s="15"/>
      <c r="P83" s="15"/>
      <c r="Q83" s="15"/>
      <c r="R83" s="15"/>
      <c r="S83" s="15"/>
      <c r="T83" s="15"/>
      <c r="U83" s="15"/>
      <c r="V83" s="15"/>
      <c r="W83" s="15"/>
      <c r="X83" s="15"/>
      <c r="Y83" s="15"/>
      <c r="Z83" s="15"/>
      <c r="AA83" s="15"/>
      <c r="AB83" s="15"/>
      <c r="AC83" s="15"/>
      <c r="AD83" s="15"/>
      <c r="AE83" s="15"/>
    </row>
    <row r="84" spans="1:31" ht="13" x14ac:dyDescent="0.3">
      <c r="A84" s="60"/>
      <c r="B84" s="60"/>
      <c r="C84" s="117"/>
      <c r="D84" s="104"/>
      <c r="E84" s="15"/>
      <c r="F84" s="15"/>
      <c r="G84" s="15"/>
      <c r="H84" s="15" t="s">
        <v>2072</v>
      </c>
      <c r="I84" s="15" t="s">
        <v>2250</v>
      </c>
      <c r="J84" s="15"/>
      <c r="K84" s="15"/>
      <c r="L84" s="15"/>
      <c r="M84" s="15"/>
      <c r="N84" s="15"/>
      <c r="O84" s="15"/>
      <c r="P84" s="15"/>
      <c r="Q84" s="15"/>
      <c r="R84" s="15"/>
      <c r="S84" s="15"/>
      <c r="T84" s="15"/>
      <c r="U84" s="15"/>
      <c r="V84" s="15"/>
      <c r="W84" s="15"/>
      <c r="X84" s="15"/>
      <c r="Y84" s="15"/>
      <c r="Z84" s="15"/>
      <c r="AA84" s="15"/>
      <c r="AB84" s="15"/>
      <c r="AC84" s="15"/>
      <c r="AD84" s="15"/>
      <c r="AE84" s="15"/>
    </row>
    <row r="85" spans="1:31" ht="13" x14ac:dyDescent="0.3">
      <c r="A85" s="60"/>
      <c r="B85" s="60"/>
      <c r="C85" s="117"/>
      <c r="D85" s="104"/>
      <c r="E85" s="15"/>
      <c r="F85" s="15"/>
      <c r="G85" s="15"/>
      <c r="H85" s="15" t="s">
        <v>2073</v>
      </c>
      <c r="I85" s="15" t="s">
        <v>539</v>
      </c>
      <c r="J85" s="15"/>
      <c r="K85" s="15"/>
      <c r="L85" s="15"/>
      <c r="M85" s="15"/>
      <c r="N85" s="15"/>
      <c r="O85" s="15"/>
      <c r="P85" s="15"/>
      <c r="Q85" s="15"/>
      <c r="R85" s="15"/>
      <c r="S85" s="15"/>
      <c r="T85" s="15"/>
      <c r="U85" s="15"/>
      <c r="V85" s="15"/>
      <c r="W85" s="15"/>
      <c r="X85" s="15"/>
      <c r="Y85" s="15"/>
      <c r="Z85" s="15"/>
      <c r="AA85" s="15"/>
      <c r="AB85" s="15"/>
      <c r="AC85" s="15"/>
      <c r="AD85" s="15"/>
      <c r="AE85" s="15"/>
    </row>
    <row r="86" spans="1:31" ht="13" x14ac:dyDescent="0.3">
      <c r="A86" s="60"/>
      <c r="B86" s="60"/>
      <c r="C86" s="117"/>
      <c r="D86" s="104"/>
      <c r="E86" s="15"/>
      <c r="F86" s="15"/>
      <c r="G86" s="15"/>
      <c r="H86" s="15" t="s">
        <v>540</v>
      </c>
      <c r="I86" s="15" t="s">
        <v>1303</v>
      </c>
      <c r="J86" s="15"/>
      <c r="K86" s="15"/>
      <c r="L86" s="15"/>
      <c r="M86" s="15"/>
      <c r="N86" s="15"/>
      <c r="O86" s="15"/>
      <c r="P86" s="15"/>
      <c r="Q86" s="15"/>
      <c r="R86" s="15"/>
      <c r="S86" s="15"/>
      <c r="T86" s="15"/>
      <c r="U86" s="15"/>
      <c r="V86" s="15"/>
      <c r="W86" s="15"/>
      <c r="X86" s="15"/>
      <c r="Y86" s="15"/>
      <c r="Z86" s="15"/>
      <c r="AA86" s="15"/>
      <c r="AB86" s="15"/>
      <c r="AC86" s="15"/>
      <c r="AD86" s="15"/>
      <c r="AE86" s="15"/>
    </row>
    <row r="87" spans="1:31" ht="13" x14ac:dyDescent="0.3">
      <c r="A87" s="60"/>
      <c r="B87" s="60"/>
      <c r="C87" s="117"/>
      <c r="D87" s="104"/>
      <c r="E87" s="15"/>
      <c r="F87" s="15"/>
      <c r="G87" s="15"/>
      <c r="H87" s="15" t="s">
        <v>1304</v>
      </c>
      <c r="I87" s="15" t="s">
        <v>181</v>
      </c>
      <c r="J87" s="15"/>
      <c r="K87" s="15"/>
      <c r="L87" s="15"/>
      <c r="M87" s="15"/>
      <c r="N87" s="15"/>
      <c r="O87" s="15"/>
      <c r="P87" s="15"/>
      <c r="Q87" s="15"/>
      <c r="R87" s="15"/>
      <c r="S87" s="15"/>
      <c r="T87" s="15"/>
      <c r="V87" s="15"/>
      <c r="W87" s="15"/>
      <c r="X87" s="15"/>
      <c r="Y87" s="15"/>
      <c r="Z87" s="15"/>
      <c r="AA87" s="15"/>
      <c r="AB87" s="15"/>
      <c r="AC87" s="15"/>
      <c r="AD87" s="15"/>
      <c r="AE87" s="15"/>
    </row>
    <row r="88" spans="1:31" ht="13" x14ac:dyDescent="0.3">
      <c r="A88" s="60"/>
      <c r="B88" s="60"/>
      <c r="C88" s="117"/>
      <c r="D88" s="104"/>
      <c r="E88" s="15"/>
      <c r="F88" s="15"/>
      <c r="G88" s="15"/>
      <c r="H88" s="15" t="s">
        <v>182</v>
      </c>
      <c r="I88" s="15" t="s">
        <v>183</v>
      </c>
      <c r="J88" s="15"/>
      <c r="K88" s="15"/>
      <c r="L88" s="15"/>
      <c r="M88" s="15"/>
      <c r="N88" s="15"/>
      <c r="O88" s="15"/>
      <c r="P88" s="15"/>
      <c r="Q88" s="15"/>
      <c r="R88" s="15"/>
      <c r="S88" s="15"/>
      <c r="T88" s="15"/>
      <c r="V88" s="15"/>
      <c r="W88" s="15"/>
      <c r="X88" s="15"/>
      <c r="Y88" s="15"/>
      <c r="Z88" s="15"/>
      <c r="AA88" s="15"/>
      <c r="AB88" s="15"/>
      <c r="AC88" s="15"/>
      <c r="AD88" s="15"/>
      <c r="AE88" s="15"/>
    </row>
    <row r="89" spans="1:31" ht="13" x14ac:dyDescent="0.3">
      <c r="A89" s="60"/>
      <c r="B89" s="60"/>
      <c r="C89" s="117"/>
      <c r="D89" s="104"/>
      <c r="E89" s="15"/>
      <c r="F89" s="15"/>
      <c r="G89" s="15"/>
      <c r="H89" s="15" t="s">
        <v>3</v>
      </c>
      <c r="I89" s="15" t="s">
        <v>888</v>
      </c>
      <c r="J89" s="15"/>
      <c r="K89" s="15"/>
      <c r="L89" s="15"/>
      <c r="M89" s="15"/>
      <c r="N89" s="15"/>
      <c r="O89" s="15"/>
      <c r="P89" s="15"/>
      <c r="Q89" s="15"/>
      <c r="R89" s="15"/>
      <c r="S89" s="15"/>
      <c r="T89" s="15"/>
      <c r="V89" s="15"/>
      <c r="W89" s="15"/>
      <c r="X89" s="15"/>
      <c r="Y89" s="15"/>
      <c r="Z89" s="15"/>
      <c r="AA89" s="15"/>
      <c r="AB89" s="15"/>
      <c r="AC89" s="15"/>
      <c r="AD89" s="15"/>
      <c r="AE89" s="15"/>
    </row>
    <row r="90" spans="1:31" ht="13" x14ac:dyDescent="0.3">
      <c r="A90" s="60"/>
      <c r="B90" s="60"/>
      <c r="C90" s="117"/>
      <c r="D90" s="104"/>
      <c r="E90" s="15"/>
      <c r="F90" s="15"/>
      <c r="G90" s="15"/>
      <c r="H90" s="15" t="s">
        <v>2074</v>
      </c>
      <c r="I90" s="15" t="s">
        <v>2643</v>
      </c>
      <c r="J90" s="15"/>
      <c r="K90" s="15"/>
      <c r="L90" s="15"/>
      <c r="M90" s="15"/>
      <c r="N90" s="15"/>
      <c r="O90" s="15"/>
      <c r="P90" s="15"/>
      <c r="Q90" s="15"/>
      <c r="R90" s="15"/>
      <c r="S90" s="15"/>
      <c r="T90" s="15"/>
      <c r="V90" s="15"/>
      <c r="W90" s="15"/>
      <c r="X90" s="15"/>
      <c r="Y90" s="15"/>
      <c r="Z90" s="15"/>
      <c r="AA90" s="15"/>
      <c r="AB90" s="15"/>
      <c r="AC90" s="15"/>
      <c r="AD90" s="15"/>
      <c r="AE90" s="15"/>
    </row>
    <row r="91" spans="1:31" ht="13" x14ac:dyDescent="0.3">
      <c r="A91" s="60"/>
      <c r="B91" s="60"/>
      <c r="C91" s="117"/>
      <c r="D91" s="104"/>
      <c r="E91" s="15"/>
      <c r="F91" s="15"/>
      <c r="G91" s="15"/>
      <c r="H91" s="15" t="s">
        <v>1499</v>
      </c>
      <c r="I91" s="15" t="s">
        <v>2820</v>
      </c>
      <c r="J91" s="15"/>
      <c r="K91" s="15"/>
      <c r="L91" s="15"/>
      <c r="M91" s="15"/>
      <c r="N91" s="15"/>
      <c r="O91" s="15"/>
      <c r="P91" s="15"/>
      <c r="Q91" s="15"/>
      <c r="R91" s="15"/>
      <c r="S91" s="15"/>
      <c r="T91" s="15"/>
      <c r="V91" s="15"/>
      <c r="W91" s="15"/>
      <c r="X91" s="15"/>
      <c r="Y91" s="15"/>
      <c r="Z91" s="15"/>
      <c r="AA91" s="15"/>
      <c r="AB91" s="15"/>
      <c r="AC91" s="15"/>
      <c r="AD91" s="15"/>
      <c r="AE91" s="15"/>
    </row>
    <row r="92" spans="1:31" ht="13" x14ac:dyDescent="0.3">
      <c r="A92" s="60"/>
      <c r="B92" s="60"/>
      <c r="C92" s="117"/>
      <c r="D92" s="104"/>
      <c r="E92" s="15"/>
      <c r="F92" s="15"/>
      <c r="G92" s="15"/>
      <c r="H92" s="15" t="s">
        <v>2644</v>
      </c>
      <c r="I92" s="15" t="s">
        <v>1305</v>
      </c>
      <c r="J92" s="15"/>
      <c r="K92" s="15"/>
      <c r="L92" s="15"/>
      <c r="M92" s="15"/>
      <c r="N92" s="15"/>
      <c r="O92" s="15"/>
      <c r="P92" s="15"/>
      <c r="Q92" s="15"/>
      <c r="R92" s="15"/>
      <c r="S92" s="15"/>
      <c r="T92" s="15"/>
      <c r="U92" s="15"/>
      <c r="V92" s="15"/>
      <c r="W92" s="15"/>
      <c r="X92" s="15"/>
      <c r="Y92" s="15"/>
      <c r="Z92" s="15"/>
      <c r="AA92" s="15"/>
      <c r="AB92" s="15"/>
      <c r="AC92" s="15"/>
      <c r="AD92" s="15"/>
      <c r="AE92" s="15"/>
    </row>
    <row r="93" spans="1:31" ht="13" x14ac:dyDescent="0.3">
      <c r="A93" s="60"/>
      <c r="B93" s="60"/>
      <c r="C93" s="117"/>
      <c r="D93" s="104"/>
      <c r="E93" s="15"/>
      <c r="F93" s="15"/>
      <c r="G93" s="15"/>
      <c r="H93" s="15" t="s">
        <v>1496</v>
      </c>
      <c r="I93" s="15" t="s">
        <v>1500</v>
      </c>
      <c r="J93" s="15"/>
      <c r="K93" s="15"/>
      <c r="L93" s="15"/>
      <c r="M93" s="15"/>
      <c r="N93" s="15"/>
      <c r="O93" s="15"/>
      <c r="P93" s="15"/>
      <c r="Q93" s="15"/>
      <c r="R93" s="15"/>
      <c r="S93" s="15"/>
      <c r="T93" s="15"/>
      <c r="U93" s="15"/>
      <c r="V93" s="15"/>
      <c r="W93" s="15"/>
      <c r="X93" s="15"/>
      <c r="Y93" s="15"/>
      <c r="Z93" s="15"/>
      <c r="AA93" s="15"/>
      <c r="AB93" s="15"/>
      <c r="AC93" s="15"/>
      <c r="AD93" s="15"/>
      <c r="AE93" s="15"/>
    </row>
    <row r="94" spans="1:31" ht="13" x14ac:dyDescent="0.3">
      <c r="A94" s="60"/>
      <c r="B94" s="60"/>
      <c r="C94" s="117"/>
      <c r="D94" s="104"/>
      <c r="E94" s="15"/>
      <c r="F94" s="15"/>
      <c r="G94" s="15"/>
      <c r="H94" s="15" t="s">
        <v>1092</v>
      </c>
      <c r="I94" s="15" t="s">
        <v>1699</v>
      </c>
      <c r="J94" s="15"/>
      <c r="K94" s="15"/>
      <c r="L94" s="15"/>
      <c r="M94" s="15"/>
      <c r="N94" s="15"/>
      <c r="O94" s="15"/>
      <c r="P94" s="15"/>
      <c r="Q94" s="15"/>
      <c r="R94" s="15"/>
      <c r="S94" s="15"/>
      <c r="T94" s="15"/>
      <c r="U94" s="15"/>
      <c r="V94" s="15"/>
      <c r="W94" s="15"/>
      <c r="X94" s="15"/>
      <c r="Y94" s="15"/>
      <c r="Z94" s="15"/>
      <c r="AA94" s="15"/>
      <c r="AB94" s="15"/>
      <c r="AC94" s="15"/>
      <c r="AD94" s="15"/>
      <c r="AE94" s="15"/>
    </row>
    <row r="95" spans="1:31" ht="13" x14ac:dyDescent="0.3">
      <c r="A95" s="60"/>
      <c r="B95" s="60"/>
      <c r="C95" s="117"/>
      <c r="D95" s="104"/>
      <c r="E95" s="15"/>
      <c r="F95" s="15"/>
      <c r="G95" s="15"/>
      <c r="H95" s="15" t="s">
        <v>2251</v>
      </c>
      <c r="I95" s="15" t="s">
        <v>1501</v>
      </c>
      <c r="J95" s="15"/>
      <c r="K95" s="15"/>
      <c r="L95" s="15"/>
      <c r="M95" s="15"/>
      <c r="N95" s="15"/>
      <c r="O95" s="15"/>
      <c r="P95" s="15"/>
      <c r="Q95" s="15"/>
      <c r="R95" s="15"/>
      <c r="S95" s="15"/>
      <c r="T95" s="15"/>
      <c r="U95" s="15"/>
      <c r="V95" s="15"/>
      <c r="W95" s="15"/>
      <c r="X95" s="15"/>
      <c r="Y95" s="15"/>
      <c r="Z95" s="15"/>
      <c r="AA95" s="15"/>
      <c r="AB95" s="15"/>
      <c r="AC95" s="15"/>
      <c r="AD95" s="15"/>
      <c r="AE95" s="15"/>
    </row>
    <row r="96" spans="1:31" ht="13" x14ac:dyDescent="0.3">
      <c r="A96" s="60"/>
      <c r="B96" s="60"/>
      <c r="C96" s="117"/>
      <c r="D96" s="104"/>
      <c r="E96" s="15"/>
      <c r="F96" s="15"/>
      <c r="G96" s="15"/>
      <c r="H96" s="15" t="s">
        <v>1502</v>
      </c>
      <c r="I96" s="15" t="s">
        <v>1093</v>
      </c>
      <c r="J96" s="15"/>
      <c r="K96" s="15"/>
      <c r="L96" s="15"/>
      <c r="M96" s="15"/>
      <c r="N96" s="15"/>
      <c r="O96" s="15"/>
      <c r="P96" s="15"/>
      <c r="Q96" s="15"/>
      <c r="R96" s="15"/>
      <c r="S96" s="15"/>
      <c r="T96" s="15"/>
      <c r="U96" s="15"/>
      <c r="V96" s="15"/>
      <c r="W96" s="15"/>
      <c r="X96" s="15"/>
      <c r="Y96" s="15"/>
      <c r="Z96" s="15"/>
      <c r="AA96" s="15"/>
      <c r="AB96" s="15"/>
      <c r="AC96" s="15"/>
      <c r="AD96" s="15"/>
      <c r="AE96" s="15"/>
    </row>
    <row r="97" spans="1:32" ht="13" x14ac:dyDescent="0.3">
      <c r="A97" s="60"/>
      <c r="B97" s="60"/>
      <c r="C97" s="117"/>
      <c r="D97" s="104"/>
      <c r="E97" s="15"/>
      <c r="F97" s="15"/>
      <c r="G97" s="15"/>
      <c r="H97" s="15" t="s">
        <v>2066</v>
      </c>
      <c r="I97" s="15" t="s">
        <v>889</v>
      </c>
      <c r="J97" s="15"/>
      <c r="K97" s="15"/>
      <c r="L97" s="15"/>
      <c r="M97" s="15"/>
      <c r="N97" s="15"/>
      <c r="O97" s="15"/>
      <c r="P97" s="15"/>
      <c r="Q97" s="15"/>
      <c r="R97" s="15"/>
      <c r="S97" s="15"/>
      <c r="T97" s="15"/>
      <c r="U97" s="15"/>
      <c r="V97" s="15"/>
      <c r="W97" s="15"/>
      <c r="X97" s="15"/>
      <c r="Y97" s="15"/>
      <c r="Z97" s="15"/>
      <c r="AA97" s="15"/>
      <c r="AB97" s="15"/>
      <c r="AC97" s="15"/>
      <c r="AD97" s="15"/>
      <c r="AE97" s="15"/>
    </row>
    <row r="98" spans="1:32" ht="13" x14ac:dyDescent="0.3">
      <c r="A98" s="60"/>
      <c r="B98" s="60"/>
      <c r="C98" s="117"/>
      <c r="D98" s="104"/>
      <c r="E98" s="15"/>
      <c r="F98" s="15"/>
      <c r="G98" s="15"/>
      <c r="H98" s="15" t="s">
        <v>1094</v>
      </c>
      <c r="I98" s="15" t="s">
        <v>697</v>
      </c>
      <c r="J98" s="15"/>
      <c r="K98" s="15"/>
      <c r="L98" s="15"/>
      <c r="M98" s="15"/>
      <c r="N98" s="15"/>
      <c r="O98" s="15"/>
      <c r="P98" s="15"/>
      <c r="Q98" s="15"/>
      <c r="R98" s="15"/>
      <c r="S98" s="15"/>
      <c r="T98" s="15"/>
      <c r="U98" s="15"/>
      <c r="V98" s="15"/>
      <c r="W98" s="15"/>
      <c r="X98" s="15"/>
      <c r="Y98" s="15"/>
      <c r="Z98" s="15"/>
      <c r="AA98" s="15"/>
      <c r="AB98" s="15"/>
      <c r="AC98" s="15"/>
      <c r="AD98" s="15"/>
      <c r="AE98" s="15"/>
    </row>
    <row r="99" spans="1:32" ht="13" x14ac:dyDescent="0.3">
      <c r="A99" s="60"/>
      <c r="B99" s="60"/>
      <c r="C99" s="117"/>
      <c r="D99" s="104"/>
      <c r="E99" s="15"/>
      <c r="F99" s="15"/>
      <c r="G99" s="15"/>
      <c r="H99" s="15" t="s">
        <v>1306</v>
      </c>
      <c r="I99" s="15" t="s">
        <v>2645</v>
      </c>
      <c r="J99" s="15"/>
      <c r="K99" s="15"/>
      <c r="L99" s="15"/>
      <c r="M99" s="15"/>
      <c r="N99" s="15"/>
      <c r="O99" s="15"/>
      <c r="P99" s="15"/>
      <c r="Q99" s="15"/>
      <c r="R99" s="15"/>
      <c r="S99" s="15"/>
      <c r="T99" s="15"/>
      <c r="U99" s="15"/>
      <c r="V99" s="15"/>
      <c r="W99" s="15"/>
      <c r="X99" s="15"/>
      <c r="Y99" s="15"/>
      <c r="Z99" s="15"/>
      <c r="AA99" s="15"/>
      <c r="AB99" s="15"/>
      <c r="AC99" s="15"/>
      <c r="AD99" s="15"/>
      <c r="AE99" s="15"/>
    </row>
    <row r="100" spans="1:32" ht="13" x14ac:dyDescent="0.3">
      <c r="A100" s="60"/>
      <c r="B100" s="60"/>
      <c r="C100" s="117"/>
      <c r="D100" s="104"/>
      <c r="E100" s="15"/>
      <c r="F100" s="15"/>
      <c r="G100" s="15"/>
      <c r="H100" s="15" t="s">
        <v>1884</v>
      </c>
      <c r="I100" s="15" t="s">
        <v>184</v>
      </c>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2" ht="13" x14ac:dyDescent="0.3">
      <c r="A101" s="60"/>
      <c r="B101" s="60"/>
      <c r="C101" s="117"/>
      <c r="D101" s="104"/>
      <c r="E101" s="15"/>
      <c r="F101" s="15"/>
      <c r="G101" s="15"/>
      <c r="H101" s="15" t="s">
        <v>2252</v>
      </c>
      <c r="I101" s="15" t="s">
        <v>890</v>
      </c>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2" ht="13" x14ac:dyDescent="0.3">
      <c r="A102" s="60"/>
      <c r="B102" s="60"/>
      <c r="C102" s="117"/>
      <c r="D102" s="104"/>
      <c r="E102" s="15"/>
      <c r="F102" s="15"/>
      <c r="G102" s="15"/>
      <c r="H102" s="15" t="s">
        <v>891</v>
      </c>
      <c r="I102" s="15" t="s">
        <v>1095</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2" ht="13" x14ac:dyDescent="0.3">
      <c r="A103" s="60"/>
      <c r="B103" s="60"/>
      <c r="C103" s="117"/>
      <c r="D103" s="104"/>
      <c r="E103" s="15"/>
      <c r="F103" s="15"/>
      <c r="G103" s="15"/>
      <c r="H103" s="15" t="s">
        <v>1700</v>
      </c>
      <c r="I103" s="15" t="s">
        <v>1307</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2" ht="13" x14ac:dyDescent="0.3">
      <c r="A104" s="60"/>
      <c r="B104" s="60"/>
      <c r="C104" s="117"/>
      <c r="D104" s="104"/>
      <c r="E104" s="15"/>
      <c r="F104" s="15"/>
      <c r="G104" s="15"/>
      <c r="H104" s="15" t="s">
        <v>1096</v>
      </c>
      <c r="I104" s="15" t="s">
        <v>1308</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2" ht="13" x14ac:dyDescent="0.3">
      <c r="A105" s="60"/>
      <c r="B105" s="60"/>
      <c r="C105" s="117"/>
      <c r="D105" s="104"/>
      <c r="E105" s="15"/>
      <c r="F105" s="15"/>
      <c r="G105" s="15"/>
      <c r="H105" s="15" t="s">
        <v>1097</v>
      </c>
      <c r="I105" s="15" t="s">
        <v>1503</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2" ht="13" x14ac:dyDescent="0.3">
      <c r="A106" s="60"/>
      <c r="B106" s="60"/>
      <c r="C106" s="117"/>
      <c r="D106" s="104"/>
      <c r="E106" s="15"/>
      <c r="F106" s="15"/>
      <c r="G106" s="15"/>
      <c r="H106" s="15" t="s">
        <v>541</v>
      </c>
      <c r="I106" s="15" t="s">
        <v>2441</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2" ht="13" x14ac:dyDescent="0.3">
      <c r="A107" s="60"/>
      <c r="B107" s="15"/>
      <c r="C107" s="15"/>
      <c r="D107" s="15"/>
      <c r="E107" s="15"/>
      <c r="F107" s="15"/>
      <c r="G107" s="15"/>
      <c r="H107" s="51"/>
      <c r="I107" s="15"/>
      <c r="J107" s="15"/>
      <c r="K107" s="15"/>
      <c r="L107" s="199"/>
      <c r="M107" s="15"/>
      <c r="N107" s="15"/>
      <c r="O107" s="15"/>
      <c r="P107" s="15"/>
      <c r="Q107" s="15"/>
      <c r="R107" s="15"/>
      <c r="S107" s="15"/>
      <c r="T107" s="15"/>
      <c r="U107" s="15"/>
      <c r="V107" s="15"/>
      <c r="W107" s="15"/>
      <c r="X107" s="15"/>
      <c r="Y107" s="15"/>
      <c r="Z107" s="15"/>
      <c r="AA107" s="15"/>
      <c r="AB107" s="15"/>
      <c r="AC107" s="15"/>
      <c r="AD107" s="15"/>
      <c r="AE107" s="15"/>
    </row>
    <row r="108" spans="1:32" ht="13" x14ac:dyDescent="0.3">
      <c r="A108" s="38" t="s">
        <v>1885</v>
      </c>
      <c r="B108" s="38"/>
      <c r="C108" s="133"/>
      <c r="D108" s="188"/>
      <c r="E108" s="133"/>
      <c r="F108" s="185"/>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row>
    <row r="109" spans="1:32" ht="13" x14ac:dyDescent="0.3"/>
    <row r="110" spans="1:32" ht="13" x14ac:dyDescent="0.3"/>
    <row r="111" spans="1:32" ht="13" hidden="1" x14ac:dyDescent="0.3"/>
    <row r="112" spans="1:32" ht="13" hidden="1" x14ac:dyDescent="0.3"/>
    <row r="113" ht="13" hidden="1" x14ac:dyDescent="0.3"/>
    <row r="114" ht="13" hidden="1" x14ac:dyDescent="0.3"/>
    <row r="115" ht="13" hidden="1" x14ac:dyDescent="0.3"/>
    <row r="116" ht="13" hidden="1" x14ac:dyDescent="0.3"/>
    <row r="117" ht="13" hidden="1" x14ac:dyDescent="0.3"/>
    <row r="118" ht="13" hidden="1" x14ac:dyDescent="0.3"/>
    <row r="119" ht="13" hidden="1" x14ac:dyDescent="0.3"/>
    <row r="120" ht="13" hidden="1" x14ac:dyDescent="0.3"/>
    <row r="121" ht="13" hidden="1" x14ac:dyDescent="0.3"/>
    <row r="122" ht="13" hidden="1" x14ac:dyDescent="0.3"/>
    <row r="123" ht="13" hidden="1" x14ac:dyDescent="0.3"/>
    <row r="124" ht="13" hidden="1" x14ac:dyDescent="0.3"/>
    <row r="125" ht="13" hidden="1" x14ac:dyDescent="0.3"/>
    <row r="126" ht="13" hidden="1" x14ac:dyDescent="0.3"/>
    <row r="127" ht="13" hidden="1" x14ac:dyDescent="0.3"/>
    <row r="128" ht="13" hidden="1" x14ac:dyDescent="0.3"/>
    <row r="129" ht="13" hidden="1" x14ac:dyDescent="0.3"/>
    <row r="130" ht="13" hidden="1" x14ac:dyDescent="0.3"/>
    <row r="131" ht="13" hidden="1" x14ac:dyDescent="0.3"/>
    <row r="132" ht="13" hidden="1" x14ac:dyDescent="0.3"/>
    <row r="133" ht="13" hidden="1" x14ac:dyDescent="0.3"/>
    <row r="134" ht="13" hidden="1" x14ac:dyDescent="0.3"/>
    <row r="135" ht="13" hidden="1" x14ac:dyDescent="0.3"/>
    <row r="136" ht="13" hidden="1" x14ac:dyDescent="0.3"/>
    <row r="137" ht="13" hidden="1" x14ac:dyDescent="0.3"/>
    <row r="138" ht="13" hidden="1" x14ac:dyDescent="0.3"/>
    <row r="139" ht="13" hidden="1" x14ac:dyDescent="0.3"/>
    <row r="140" ht="13" hidden="1" x14ac:dyDescent="0.3"/>
    <row r="141" ht="13" hidden="1" x14ac:dyDescent="0.3"/>
    <row r="142" ht="13" hidden="1" x14ac:dyDescent="0.3"/>
    <row r="143" ht="13" hidden="1" x14ac:dyDescent="0.3"/>
    <row r="144" ht="13" hidden="1" x14ac:dyDescent="0.3"/>
    <row r="145" ht="13" hidden="1" x14ac:dyDescent="0.3"/>
    <row r="146" ht="13" hidden="1" x14ac:dyDescent="0.3"/>
    <row r="147" ht="13" hidden="1" x14ac:dyDescent="0.3"/>
    <row r="148" ht="13" hidden="1" x14ac:dyDescent="0.3"/>
    <row r="149" ht="13" hidden="1" x14ac:dyDescent="0.3"/>
    <row r="150" ht="13" hidden="1" x14ac:dyDescent="0.3"/>
    <row r="151" ht="13" hidden="1" x14ac:dyDescent="0.3"/>
    <row r="152" ht="13" hidden="1" x14ac:dyDescent="0.3"/>
    <row r="153" ht="13" hidden="1" x14ac:dyDescent="0.3"/>
    <row r="154" ht="13" hidden="1" x14ac:dyDescent="0.3"/>
    <row r="155" ht="13" hidden="1" x14ac:dyDescent="0.3"/>
    <row r="156" ht="13" hidden="1" x14ac:dyDescent="0.3"/>
    <row r="157" ht="13" hidden="1" x14ac:dyDescent="0.3"/>
    <row r="158" ht="13" hidden="1" x14ac:dyDescent="0.3"/>
    <row r="159" ht="13" hidden="1" x14ac:dyDescent="0.3"/>
    <row r="160" ht="13" hidden="1" x14ac:dyDescent="0.3"/>
    <row r="161" ht="13" hidden="1" x14ac:dyDescent="0.3"/>
    <row r="162" ht="13" hidden="1" x14ac:dyDescent="0.3"/>
    <row r="163" ht="13" hidden="1" x14ac:dyDescent="0.3"/>
    <row r="164" ht="13" hidden="1" x14ac:dyDescent="0.3"/>
    <row r="165" ht="13" hidden="1" x14ac:dyDescent="0.3"/>
    <row r="166" ht="13" hidden="1" x14ac:dyDescent="0.3"/>
    <row r="167" ht="13" hidden="1" x14ac:dyDescent="0.3"/>
    <row r="168" ht="13" hidden="1" x14ac:dyDescent="0.3"/>
    <row r="169" ht="13" hidden="1" x14ac:dyDescent="0.3"/>
    <row r="170" ht="13" hidden="1" x14ac:dyDescent="0.3"/>
    <row r="171" ht="13" hidden="1" x14ac:dyDescent="0.3"/>
    <row r="172" ht="13" hidden="1" x14ac:dyDescent="0.3"/>
    <row r="173" ht="13" hidden="1" x14ac:dyDescent="0.3"/>
    <row r="174" ht="13" hidden="1" x14ac:dyDescent="0.3"/>
    <row r="175" ht="13" hidden="1" x14ac:dyDescent="0.3"/>
    <row r="176" ht="13" hidden="1" x14ac:dyDescent="0.3"/>
    <row r="177" ht="13" hidden="1" x14ac:dyDescent="0.3"/>
    <row r="178" ht="13" hidden="1" x14ac:dyDescent="0.3"/>
    <row r="179" ht="13" hidden="1" x14ac:dyDescent="0.3"/>
    <row r="180" ht="13" hidden="1" x14ac:dyDescent="0.3"/>
    <row r="181" ht="13" hidden="1" x14ac:dyDescent="0.3"/>
    <row r="182" ht="13" hidden="1" x14ac:dyDescent="0.3"/>
    <row r="183" ht="13" hidden="1" x14ac:dyDescent="0.3"/>
    <row r="184" ht="13" hidden="1" x14ac:dyDescent="0.3"/>
    <row r="185" ht="13" hidden="1" x14ac:dyDescent="0.3"/>
    <row r="186" ht="13" hidden="1" x14ac:dyDescent="0.3"/>
    <row r="187" ht="13" hidden="1" x14ac:dyDescent="0.3"/>
    <row r="188" ht="13" hidden="1" x14ac:dyDescent="0.3"/>
    <row r="189" ht="13" hidden="1" x14ac:dyDescent="0.3"/>
    <row r="190" ht="13" hidden="1" x14ac:dyDescent="0.3"/>
    <row r="191" ht="13" hidden="1" x14ac:dyDescent="0.3"/>
    <row r="192" ht="13" hidden="1" x14ac:dyDescent="0.3"/>
    <row r="193" ht="13" hidden="1" x14ac:dyDescent="0.3"/>
    <row r="194" ht="13" hidden="1" x14ac:dyDescent="0.3"/>
    <row r="195" ht="13" hidden="1" x14ac:dyDescent="0.3"/>
    <row r="196" ht="13" hidden="1" x14ac:dyDescent="0.3"/>
    <row r="197" ht="13" hidden="1" x14ac:dyDescent="0.3"/>
    <row r="198" ht="13" hidden="1" x14ac:dyDescent="0.3"/>
    <row r="199" ht="13" hidden="1" x14ac:dyDescent="0.3"/>
    <row r="200" ht="13" hidden="1" x14ac:dyDescent="0.3"/>
  </sheetData>
  <conditionalFormatting sqref="Y32">
    <cfRule type="cellIs" dxfId="74" priority="4" stopIfTrue="1" operator="equal">
      <formula>"FEED"</formula>
    </cfRule>
    <cfRule type="cellIs" dxfId="73" priority="5" stopIfTrue="1" operator="equal">
      <formula>"EPC"</formula>
    </cfRule>
    <cfRule type="cellIs" dxfId="72" priority="6" stopIfTrue="1" operator="equal">
      <formula>"Operations"</formula>
    </cfRule>
  </conditionalFormatting>
  <conditionalFormatting sqref="AC32">
    <cfRule type="cellIs" dxfId="71" priority="1" stopIfTrue="1" operator="equal">
      <formula>"FEED"</formula>
    </cfRule>
    <cfRule type="cellIs" dxfId="70" priority="2" stopIfTrue="1" operator="equal">
      <formula>"EPC"</formula>
    </cfRule>
    <cfRule type="cellIs" dxfId="69" priority="3" stopIfTrue="1" operator="equal">
      <formula>"Operations"</formula>
    </cfRule>
  </conditionalFormatting>
  <pageMargins left="0.70866141732283472" right="0.70866141732283472" top="0.74803149606299213" bottom="0.74803149606299213" header="0.31496062992125984" footer="0.31496062992125984"/>
  <pageSetup paperSize="8" scale="80" fitToHeight="0" orientation="landscape" r:id="rId1"/>
  <headerFooter>
    <oddHeader>&amp;L&amp;F&amp;CSheet: &amp;A&amp;ROFFICIAL</oddHeader>
    <oddFooter>&amp;LPrinted on &amp;D at &amp;T&amp;CPage &amp;P of &amp;N&amp;ROfwat</oddFooter>
  </headerFooter>
  <customProperties>
    <customPr name="MMSheetType"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387-AE85-4067-955E-8862512C2599}">
  <sheetPr>
    <tabColor rgb="FFCCCCCE"/>
    <pageSetUpPr fitToPage="1"/>
  </sheetPr>
  <dimension ref="A1:G27"/>
  <sheetViews>
    <sheetView showGridLines="0" zoomScaleNormal="100" workbookViewId="0"/>
  </sheetViews>
  <sheetFormatPr defaultColWidth="0" defaultRowHeight="10" zeroHeight="1" x14ac:dyDescent="0.2"/>
  <cols>
    <col min="1" max="1" width="7.88671875" customWidth="1"/>
    <col min="2" max="2" width="14.33203125" customWidth="1"/>
    <col min="3" max="3" width="39.5546875" customWidth="1"/>
    <col min="4" max="4" width="47" customWidth="1"/>
    <col min="5" max="5" width="104.44140625" customWidth="1"/>
    <col min="6" max="7" width="8.88671875" customWidth="1"/>
    <col min="8" max="16384" width="8.88671875" hidden="1"/>
  </cols>
  <sheetData>
    <row r="1" spans="1:7" ht="21" x14ac:dyDescent="0.2">
      <c r="A1" s="228" t="str">
        <f ca="1" xml:space="preserve"> RIGHT(CELL("filename", $A$1), LEN(CELL("filename", $A$1)) - SEARCH("]", CELL("filename", $A$1)))</f>
        <v>Change log</v>
      </c>
      <c r="B1" s="228"/>
      <c r="C1" s="229"/>
      <c r="D1" s="229"/>
      <c r="E1" s="56"/>
      <c r="F1" s="56"/>
      <c r="G1" s="56"/>
    </row>
    <row r="2" spans="1:7" ht="14.5" x14ac:dyDescent="0.35">
      <c r="A2" s="230"/>
      <c r="B2" s="230"/>
      <c r="C2" s="230"/>
      <c r="D2" s="230"/>
      <c r="E2" s="230"/>
    </row>
    <row r="3" spans="1:7" ht="14.5" x14ac:dyDescent="0.35">
      <c r="A3" s="230"/>
      <c r="B3" s="230"/>
      <c r="C3" s="230"/>
      <c r="D3" s="230"/>
      <c r="E3" s="230"/>
    </row>
    <row r="4" spans="1:7" ht="14.5" x14ac:dyDescent="0.35">
      <c r="A4" s="230"/>
      <c r="B4" s="231" t="s">
        <v>1644</v>
      </c>
      <c r="C4" s="231" t="s">
        <v>3105</v>
      </c>
      <c r="D4" s="231" t="s">
        <v>3106</v>
      </c>
      <c r="E4" s="232" t="s">
        <v>3107</v>
      </c>
    </row>
    <row r="5" spans="1:7" ht="14.5" x14ac:dyDescent="0.35">
      <c r="A5" s="230"/>
      <c r="B5" s="233">
        <v>1</v>
      </c>
      <c r="C5" s="234" t="s">
        <v>1709</v>
      </c>
      <c r="D5" s="234" t="s">
        <v>3108</v>
      </c>
      <c r="E5" s="235" t="str">
        <f ca="1">A1</f>
        <v>Change log</v>
      </c>
    </row>
    <row r="6" spans="1:7" ht="14.5" x14ac:dyDescent="0.35">
      <c r="A6" s="230"/>
      <c r="B6" s="233">
        <v>2</v>
      </c>
      <c r="C6" s="234" t="s">
        <v>3109</v>
      </c>
      <c r="D6" s="234" t="s">
        <v>3110</v>
      </c>
      <c r="E6" s="235" t="str">
        <f ca="1">'Inputs &amp; outputs log'!$A$1</f>
        <v>Inputs &amp; outputs log</v>
      </c>
    </row>
    <row r="7" spans="1:7" ht="14.5" x14ac:dyDescent="0.35">
      <c r="A7" s="230"/>
      <c r="B7" s="256">
        <v>3</v>
      </c>
      <c r="C7" s="257" t="s">
        <v>3218</v>
      </c>
      <c r="D7" s="257" t="s">
        <v>3111</v>
      </c>
      <c r="E7" s="235" t="str">
        <f>Inputs!$E$205</f>
        <v xml:space="preserve">PR24 Cost change process revenue adjustment in 2022-23 FYA (CPIH deflated) prices (WR) </v>
      </c>
    </row>
    <row r="8" spans="1:7" ht="14.5" x14ac:dyDescent="0.35">
      <c r="A8" s="230"/>
      <c r="B8" s="256"/>
      <c r="C8" s="257"/>
      <c r="D8" s="257"/>
      <c r="E8" s="235" t="str">
        <f>Inputs!$E$507</f>
        <v xml:space="preserve">Eligible for post financeability adjustments tax uplift - PR24 Cost change process revenue adjustment (WR) </v>
      </c>
    </row>
    <row r="9" spans="1:7" ht="14.5" x14ac:dyDescent="0.35">
      <c r="A9" s="230"/>
      <c r="B9" s="256"/>
      <c r="C9" s="257"/>
      <c r="D9" s="257"/>
      <c r="E9" s="235" t="str">
        <f>Calc!$E$321</f>
        <v xml:space="preserve">Ofwat - PR24 Cost change process revenue adjustment expressed in 2027-28 CPIH FYA prices (WR) </v>
      </c>
    </row>
    <row r="10" spans="1:7" ht="14.5" x14ac:dyDescent="0.35">
      <c r="A10" s="230"/>
      <c r="B10" s="256"/>
      <c r="C10" s="257"/>
      <c r="D10" s="257"/>
      <c r="E10" s="235" t="str">
        <f>Calc!$E$640</f>
        <v>Ofwat - PR24 Cost change process revenue adjustment expressed in 2027-28 CPIH FYA prices (Total)</v>
      </c>
    </row>
    <row r="11" spans="1:7" ht="13" customHeight="1" x14ac:dyDescent="0.35">
      <c r="A11" s="230"/>
      <c r="B11" s="256"/>
      <c r="C11" s="257"/>
      <c r="D11" s="257"/>
      <c r="E11" s="235" t="str">
        <f>Calc!$E$1165</f>
        <v xml:space="preserve">Ofwat - PR24 Cost change process revenue adjustment eligible for tax uplift in 2027-28 CPIH FYA prices (WR) </v>
      </c>
    </row>
    <row r="12" spans="1:7" ht="13" customHeight="1" x14ac:dyDescent="0.35">
      <c r="A12" s="230"/>
      <c r="B12" s="256"/>
      <c r="C12" s="257"/>
      <c r="D12" s="257"/>
      <c r="E12" s="235" t="str">
        <f>Calc!$E$1921</f>
        <v xml:space="preserve">Ofwat - PR24 Cost change process revenue adjustment not eligible for tax uplift in 2027-28 CPIH FYA prices (WR) </v>
      </c>
    </row>
    <row r="13" spans="1:7" s="6" customFormat="1" ht="13" x14ac:dyDescent="0.2">
      <c r="B13" s="256"/>
      <c r="C13" s="257"/>
      <c r="D13" s="257"/>
      <c r="E13" s="258" t="str">
        <f>Outputs!$E$160</f>
        <v xml:space="preserve">Ofwat - PR24 Cost change process revenue adjustment expressed in 2027-28 CPIH FYA prices (WR) </v>
      </c>
    </row>
    <row r="14" spans="1:7" ht="14.5" x14ac:dyDescent="0.35">
      <c r="A14" s="230"/>
      <c r="B14" s="256"/>
      <c r="C14" s="257"/>
      <c r="D14" s="257"/>
      <c r="E14" s="235" t="str">
        <f>'FD Revenue by price control'!$B$20</f>
        <v>Cost change process</v>
      </c>
    </row>
    <row r="15" spans="1:7" ht="14.5" x14ac:dyDescent="0.35">
      <c r="A15" s="230"/>
      <c r="B15" s="246">
        <v>4</v>
      </c>
      <c r="C15" s="249" t="s">
        <v>1298</v>
      </c>
      <c r="D15" s="249" t="s">
        <v>3219</v>
      </c>
      <c r="E15" s="235" t="str">
        <f>Inputs!$E$70</f>
        <v xml:space="preserve">PR24 ODI revenue adjustment in 2022-23 FYA (CPIH deflated) prices (WR) </v>
      </c>
    </row>
    <row r="16" spans="1:7" ht="14.5" x14ac:dyDescent="0.35">
      <c r="A16" s="230"/>
      <c r="B16" s="247"/>
      <c r="C16" s="250"/>
      <c r="D16" s="250"/>
      <c r="E16" s="235" t="str">
        <f>Inputs!$E$283</f>
        <v xml:space="preserve">2028-29 ODI payments in 2022-23 CPIH FYA prices (WR) </v>
      </c>
    </row>
    <row r="17" spans="1:5" ht="14.5" x14ac:dyDescent="0.35">
      <c r="A17" s="230"/>
      <c r="B17" s="247"/>
      <c r="C17" s="250"/>
      <c r="D17" s="250"/>
      <c r="E17" s="235" t="str">
        <f>Inputs!$E$322</f>
        <v xml:space="preserve">2029-30 ODI payments in 2022-23 CPIH FYA prices (WR) </v>
      </c>
    </row>
    <row r="18" spans="1:5" ht="14.5" x14ac:dyDescent="0.35">
      <c r="A18" s="230"/>
      <c r="B18" s="248"/>
      <c r="C18" s="251"/>
      <c r="D18" s="251"/>
      <c r="E18" s="235" t="str">
        <f>Inputs!$E$370</f>
        <v xml:space="preserve">Eligible for post financeability adjustments tax uplift - PR24 ODI revenue adjustment (WR) </v>
      </c>
    </row>
    <row r="19" spans="1:5" ht="14.5" x14ac:dyDescent="0.35">
      <c r="A19" s="230"/>
      <c r="B19" s="233">
        <v>5</v>
      </c>
      <c r="C19" s="234" t="s">
        <v>2452</v>
      </c>
      <c r="D19" s="234" t="s">
        <v>3112</v>
      </c>
      <c r="E19" s="235" t="str">
        <f ca="1">'FD Revenue by price control'!A1</f>
        <v>FD Revenue by price control</v>
      </c>
    </row>
    <row r="20" spans="1:5" ht="14.5" x14ac:dyDescent="0.35">
      <c r="A20" s="230"/>
      <c r="B20" s="233">
        <v>6</v>
      </c>
      <c r="C20" s="234" t="s">
        <v>3113</v>
      </c>
      <c r="D20" s="234" t="s">
        <v>3114</v>
      </c>
      <c r="E20" s="235" t="s">
        <v>543</v>
      </c>
    </row>
    <row r="21" spans="1:5" x14ac:dyDescent="0.2"/>
    <row r="22" spans="1:5" x14ac:dyDescent="0.2"/>
    <row r="23" spans="1:5" x14ac:dyDescent="0.2"/>
    <row r="24" spans="1:5" x14ac:dyDescent="0.2"/>
    <row r="25" spans="1:5" x14ac:dyDescent="0.2"/>
    <row r="26" spans="1:5" x14ac:dyDescent="0.2"/>
    <row r="27" spans="1:5" x14ac:dyDescent="0.2"/>
  </sheetData>
  <mergeCells count="6">
    <mergeCell ref="B7:B14"/>
    <mergeCell ref="C7:C14"/>
    <mergeCell ref="D7:D14"/>
    <mergeCell ref="D15:D18"/>
    <mergeCell ref="C15:C18"/>
    <mergeCell ref="B15:B18"/>
  </mergeCells>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84D6A-27A1-4E67-8069-FE62FA01193C}">
  <sheetPr>
    <tabColor rgb="FFCCCCCE"/>
    <pageSetUpPr fitToPage="1"/>
  </sheetPr>
  <dimension ref="A1:K145"/>
  <sheetViews>
    <sheetView showGridLines="0" zoomScaleNormal="100" workbookViewId="0"/>
  </sheetViews>
  <sheetFormatPr defaultColWidth="0" defaultRowHeight="10" zeroHeight="1" x14ac:dyDescent="0.2"/>
  <cols>
    <col min="1" max="1" width="7.88671875" customWidth="1"/>
    <col min="2" max="2" width="6.21875" customWidth="1"/>
    <col min="3" max="3" width="12.21875" bestFit="1" customWidth="1"/>
    <col min="4" max="4" width="89.21875" customWidth="1"/>
    <col min="5" max="5" width="72" customWidth="1"/>
    <col min="6" max="6" width="40.109375" customWidth="1"/>
    <col min="7" max="7" width="26.6640625" customWidth="1"/>
    <col min="8" max="11" width="8.88671875" customWidth="1"/>
    <col min="12" max="16384" width="8.88671875" hidden="1"/>
  </cols>
  <sheetData>
    <row r="1" spans="1:11" ht="21" x14ac:dyDescent="0.2">
      <c r="A1" s="228" t="str">
        <f ca="1" xml:space="preserve"> RIGHT(CELL("filename", $A$1), LEN(CELL("filename", $A$1)) - SEARCH("]", CELL("filename", $A$1)))</f>
        <v>Inputs &amp; outputs log</v>
      </c>
      <c r="B1" s="228"/>
      <c r="C1" s="229"/>
      <c r="D1" s="229"/>
      <c r="E1" s="56"/>
      <c r="F1" s="56"/>
      <c r="G1" s="56"/>
      <c r="H1" s="56"/>
      <c r="I1" s="56"/>
      <c r="J1" s="56"/>
      <c r="K1" s="56"/>
    </row>
    <row r="2" spans="1:11" ht="14.5" x14ac:dyDescent="0.35">
      <c r="A2" s="230"/>
      <c r="B2" s="230"/>
      <c r="C2" s="230"/>
      <c r="D2" s="230"/>
      <c r="E2" s="230"/>
      <c r="F2" s="230"/>
    </row>
    <row r="3" spans="1:11" ht="14.5" x14ac:dyDescent="0.35">
      <c r="A3" s="230"/>
      <c r="B3" s="230"/>
      <c r="C3" s="230"/>
      <c r="D3" s="230"/>
      <c r="E3" s="230"/>
      <c r="F3" s="230"/>
    </row>
    <row r="4" spans="1:11" s="240" customFormat="1" ht="18.5" x14ac:dyDescent="0.2">
      <c r="A4" s="236" t="s">
        <v>3117</v>
      </c>
      <c r="B4" s="236"/>
      <c r="C4" s="236"/>
      <c r="D4" s="237"/>
      <c r="E4" s="238"/>
      <c r="F4" s="239"/>
      <c r="G4" s="239"/>
      <c r="H4" s="239"/>
      <c r="I4" s="239"/>
      <c r="J4" s="239"/>
      <c r="K4" s="239"/>
    </row>
    <row r="5" spans="1:11" ht="14.5" x14ac:dyDescent="0.35">
      <c r="A5" s="230"/>
      <c r="B5" s="230"/>
      <c r="C5" s="230"/>
      <c r="D5" s="230"/>
      <c r="E5" s="230"/>
      <c r="F5" s="230"/>
    </row>
    <row r="6" spans="1:11" ht="14.5" x14ac:dyDescent="0.35">
      <c r="A6" s="230"/>
      <c r="B6" s="231"/>
      <c r="C6" s="231" t="s">
        <v>3119</v>
      </c>
      <c r="D6" s="231" t="s">
        <v>2248</v>
      </c>
      <c r="E6" s="231" t="s">
        <v>3120</v>
      </c>
      <c r="F6" s="231" t="s">
        <v>3121</v>
      </c>
      <c r="G6" s="231" t="s">
        <v>3122</v>
      </c>
    </row>
    <row r="7" spans="1:11" ht="14.5" x14ac:dyDescent="0.35">
      <c r="A7" s="230"/>
      <c r="B7" s="233">
        <v>1</v>
      </c>
      <c r="C7" s="234" t="s">
        <v>1298</v>
      </c>
      <c r="D7" s="243" t="str">
        <f>Inputs!$E$11</f>
        <v>Start date</v>
      </c>
      <c r="E7" s="241" t="s">
        <v>3123</v>
      </c>
      <c r="F7" s="241" t="s">
        <v>3124</v>
      </c>
      <c r="G7" s="243" t="str">
        <f>Inputs!$G$11</f>
        <v>date</v>
      </c>
    </row>
    <row r="8" spans="1:11" ht="14.5" x14ac:dyDescent="0.35">
      <c r="A8" s="230"/>
      <c r="B8" s="233">
        <v>2</v>
      </c>
      <c r="C8" s="234" t="s">
        <v>1298</v>
      </c>
      <c r="D8" s="243" t="str">
        <f>Inputs!$E$12</f>
        <v>Financial Year End Month Number</v>
      </c>
      <c r="E8" s="241" t="s">
        <v>3125</v>
      </c>
      <c r="F8" s="241" t="s">
        <v>3124</v>
      </c>
      <c r="G8" s="243" t="str">
        <f>Inputs!$G$12</f>
        <v>months</v>
      </c>
    </row>
    <row r="9" spans="1:11" ht="14.5" x14ac:dyDescent="0.35">
      <c r="A9" s="230"/>
      <c r="B9" s="233">
        <v>3</v>
      </c>
      <c r="C9" s="234" t="s">
        <v>1298</v>
      </c>
      <c r="D9" s="243" t="str">
        <f>Inputs!$E$13</f>
        <v>Forecast start date</v>
      </c>
      <c r="E9" s="241" t="s">
        <v>3126</v>
      </c>
      <c r="F9" s="241" t="s">
        <v>3124</v>
      </c>
      <c r="G9" s="243" t="str">
        <f>Inputs!$G$13</f>
        <v>date</v>
      </c>
    </row>
    <row r="10" spans="1:11" ht="14.5" x14ac:dyDescent="0.35">
      <c r="A10" s="230"/>
      <c r="B10" s="233">
        <v>4</v>
      </c>
      <c r="C10" s="234" t="s">
        <v>1298</v>
      </c>
      <c r="D10" s="243" t="str">
        <f>Inputs!$E$14</f>
        <v>End of AMP period flag date</v>
      </c>
      <c r="E10" s="241" t="s">
        <v>3127</v>
      </c>
      <c r="F10" s="241" t="s">
        <v>3124</v>
      </c>
      <c r="G10" s="243" t="str">
        <f>Inputs!$G$14</f>
        <v>date</v>
      </c>
    </row>
    <row r="11" spans="1:11" ht="14.5" x14ac:dyDescent="0.35">
      <c r="A11" s="230"/>
      <c r="B11" s="233">
        <v>5</v>
      </c>
      <c r="C11" s="234" t="s">
        <v>1298</v>
      </c>
      <c r="D11" s="243" t="str">
        <f>Inputs!$E$15</f>
        <v>Company Acronym</v>
      </c>
      <c r="E11" s="241" t="s">
        <v>3224</v>
      </c>
      <c r="F11" s="241" t="s">
        <v>3129</v>
      </c>
      <c r="G11" s="243" t="str">
        <f>Inputs!$G$15</f>
        <v>text</v>
      </c>
    </row>
    <row r="12" spans="1:11" ht="14.5" x14ac:dyDescent="0.35">
      <c r="A12" s="230"/>
      <c r="B12" s="233">
        <v>6</v>
      </c>
      <c r="C12" s="234" t="s">
        <v>1298</v>
      </c>
      <c r="D12" s="243" t="str">
        <f>Inputs!$E$24</f>
        <v>Year on year % change - CPI(H): Financial year average indices year on year %</v>
      </c>
      <c r="E12" s="241" t="s">
        <v>3130</v>
      </c>
      <c r="F12" s="241" t="s">
        <v>3131</v>
      </c>
      <c r="G12" s="243" t="str">
        <f>Inputs!$G$24</f>
        <v>%</v>
      </c>
    </row>
    <row r="13" spans="1:11" ht="13" customHeight="1" x14ac:dyDescent="0.35">
      <c r="A13" s="230"/>
      <c r="B13" s="233">
        <v>7</v>
      </c>
      <c r="C13" s="234" t="s">
        <v>1298</v>
      </c>
      <c r="D13" s="243" t="str">
        <f>Inputs!$E$25</f>
        <v>Consumer price index (including housing costs) - Consumer Price Index (with housing) for April</v>
      </c>
      <c r="E13" s="241" t="s">
        <v>3132</v>
      </c>
      <c r="F13" s="241" t="s">
        <v>3133</v>
      </c>
      <c r="G13" s="243" t="str">
        <f>Inputs!$G$25</f>
        <v>Index</v>
      </c>
    </row>
    <row r="14" spans="1:11" ht="14.5" x14ac:dyDescent="0.35">
      <c r="A14" s="230"/>
      <c r="B14" s="233">
        <v>8</v>
      </c>
      <c r="C14" s="234" t="s">
        <v>1298</v>
      </c>
      <c r="D14" s="243" t="str">
        <f>Inputs!$E$41</f>
        <v>CPI(H) - 2027-28 - April</v>
      </c>
      <c r="E14" s="241" t="s">
        <v>3134</v>
      </c>
      <c r="F14" s="241" t="s">
        <v>3133</v>
      </c>
      <c r="G14" s="243" t="str">
        <f>Inputs!$G$41</f>
        <v>Index</v>
      </c>
    </row>
    <row r="15" spans="1:11" ht="14.5" x14ac:dyDescent="0.35">
      <c r="A15" s="230"/>
      <c r="B15" s="233">
        <v>9</v>
      </c>
      <c r="C15" s="234" t="s">
        <v>1298</v>
      </c>
      <c r="D15" s="243" t="str">
        <f>Inputs!$E$57</f>
        <v>Year reference for FYA base price 1 (FYA year ending March)</v>
      </c>
      <c r="E15" s="241" t="s">
        <v>3225</v>
      </c>
      <c r="F15" s="241" t="s">
        <v>3124</v>
      </c>
      <c r="G15" s="243" t="str">
        <f>Inputs!$G$57</f>
        <v>year</v>
      </c>
    </row>
    <row r="16" spans="1:11" ht="14.5" x14ac:dyDescent="0.35">
      <c r="A16" s="230"/>
      <c r="B16" s="233">
        <v>10</v>
      </c>
      <c r="C16" s="234" t="s">
        <v>1298</v>
      </c>
      <c r="D16" s="243" t="str">
        <f>Inputs!E58</f>
        <v>Year reference for FYA base price 2 (FYA year ending March)</v>
      </c>
      <c r="E16" s="241" t="s">
        <v>3226</v>
      </c>
      <c r="F16" s="241" t="s">
        <v>3124</v>
      </c>
      <c r="G16" s="243" t="str">
        <f>Inputs!$G$57</f>
        <v>year</v>
      </c>
    </row>
    <row r="17" spans="1:7" ht="14.5" x14ac:dyDescent="0.35">
      <c r="A17" s="230"/>
      <c r="B17" s="233">
        <v>11</v>
      </c>
      <c r="C17" s="234" t="s">
        <v>1298</v>
      </c>
      <c r="D17" s="243" t="str">
        <f>Inputs!E59</f>
        <v>Year reference for FYA base price 3 (FYA year ending March)</v>
      </c>
      <c r="E17" s="241" t="s">
        <v>3227</v>
      </c>
      <c r="F17" s="241" t="s">
        <v>3124</v>
      </c>
      <c r="G17" s="243" t="str">
        <f>Inputs!$G$57</f>
        <v>year</v>
      </c>
    </row>
    <row r="18" spans="1:7" ht="14.5" x14ac:dyDescent="0.35">
      <c r="A18" s="230"/>
      <c r="B18" s="233">
        <v>12</v>
      </c>
      <c r="C18" s="234" t="s">
        <v>1298</v>
      </c>
      <c r="D18" s="243" t="str">
        <f>Inputs!E60</f>
        <v>Year reference for FYE base price 1 (FYE year ending March)</v>
      </c>
      <c r="E18" s="241" t="s">
        <v>3228</v>
      </c>
      <c r="F18" s="241" t="s">
        <v>3124</v>
      </c>
      <c r="G18" s="243" t="str">
        <f>Inputs!$G$57</f>
        <v>year</v>
      </c>
    </row>
    <row r="19" spans="1:7" ht="14.5" x14ac:dyDescent="0.35">
      <c r="A19" s="230"/>
      <c r="B19" s="233">
        <v>13</v>
      </c>
      <c r="C19" s="234" t="s">
        <v>1298</v>
      </c>
      <c r="D19" s="243" t="str">
        <f>Inputs!E61</f>
        <v>Year reference for FYE base price 2 (FYE year ending March)</v>
      </c>
      <c r="E19" s="241" t="s">
        <v>3229</v>
      </c>
      <c r="F19" s="241" t="s">
        <v>3124</v>
      </c>
      <c r="G19" s="243" t="str">
        <f>Inputs!$G$57</f>
        <v>year</v>
      </c>
    </row>
    <row r="20" spans="1:7" ht="26" x14ac:dyDescent="0.35">
      <c r="A20" s="230"/>
      <c r="B20" s="233">
        <v>14</v>
      </c>
      <c r="C20" s="234" t="s">
        <v>1298</v>
      </c>
      <c r="D20" s="243" t="str">
        <f>Inputs!$E$70</f>
        <v xml:space="preserve">PR24 ODI revenue adjustment in 2022-23 FYA (CPIH deflated) prices (WR) </v>
      </c>
      <c r="E20" s="234" t="s">
        <v>3195</v>
      </c>
      <c r="F20" s="234" t="s">
        <v>3192</v>
      </c>
      <c r="G20" s="243" t="str">
        <f>Inputs!$G$70</f>
        <v>£m</v>
      </c>
    </row>
    <row r="21" spans="1:7" ht="26" x14ac:dyDescent="0.35">
      <c r="A21" s="230"/>
      <c r="B21" s="233">
        <v>15</v>
      </c>
      <c r="C21" s="234" t="s">
        <v>1298</v>
      </c>
      <c r="D21" s="243" t="str">
        <f>Inputs!$E$79</f>
        <v xml:space="preserve">PR24 RFI revenue adjustment in 2029-30 prior November (CPIH deflated) prices (WR) </v>
      </c>
      <c r="E21" s="234" t="s">
        <v>3196</v>
      </c>
      <c r="F21" s="234" t="s">
        <v>3193</v>
      </c>
      <c r="G21" s="243" t="str">
        <f>Inputs!$G$79</f>
        <v>£m</v>
      </c>
    </row>
    <row r="22" spans="1:7" ht="26" x14ac:dyDescent="0.35">
      <c r="A22" s="230"/>
      <c r="B22" s="233">
        <v>16</v>
      </c>
      <c r="C22" s="234" t="s">
        <v>1298</v>
      </c>
      <c r="D22" s="243" t="str">
        <f>Inputs!$E$88</f>
        <v xml:space="preserve">PR24 Delayed delivery cashflow mechanism (DDCM) revenue adjustment in 2022-23 FYA (CPIH deflated) prices (WR) </v>
      </c>
      <c r="E22" s="234" t="s">
        <v>3197</v>
      </c>
      <c r="F22" s="234" t="s">
        <v>3194</v>
      </c>
      <c r="G22" s="243" t="str">
        <f>Inputs!$G$88</f>
        <v>£m</v>
      </c>
    </row>
    <row r="23" spans="1:7" ht="26" x14ac:dyDescent="0.35">
      <c r="A23" s="230"/>
      <c r="B23" s="233">
        <v>17</v>
      </c>
      <c r="C23" s="234" t="s">
        <v>1298</v>
      </c>
      <c r="D23" s="243" t="str">
        <f>Inputs!$E$97</f>
        <v xml:space="preserve">PR24 Bioresources revenue adjustment in 2029-30 prior November (CPIH deflated) prices (WR) </v>
      </c>
      <c r="E23" s="234" t="s">
        <v>3169</v>
      </c>
      <c r="F23" s="234" t="s">
        <v>3162</v>
      </c>
      <c r="G23" s="243" t="str">
        <f>Inputs!$G$97</f>
        <v>£m</v>
      </c>
    </row>
    <row r="24" spans="1:7" ht="26" x14ac:dyDescent="0.35">
      <c r="A24" s="230"/>
      <c r="B24" s="233">
        <v>18</v>
      </c>
      <c r="C24" s="234" t="s">
        <v>1298</v>
      </c>
      <c r="D24" s="243" t="str">
        <f>Inputs!$E$106</f>
        <v xml:space="preserve">PR24 Bioresources forecasting accuracy incentive penalty in 2022-23 FYA (CPIH deflated) prices (WR) </v>
      </c>
      <c r="E24" s="234" t="s">
        <v>3170</v>
      </c>
      <c r="F24" s="234" t="s">
        <v>3163</v>
      </c>
      <c r="G24" s="243" t="str">
        <f>Inputs!$G$106</f>
        <v>£m</v>
      </c>
    </row>
    <row r="25" spans="1:7" ht="26" customHeight="1" x14ac:dyDescent="0.35">
      <c r="A25" s="230"/>
      <c r="B25" s="233">
        <v>19</v>
      </c>
      <c r="C25" s="234" t="s">
        <v>1298</v>
      </c>
      <c r="D25" s="243" t="str">
        <f>Inputs!$E$115</f>
        <v xml:space="preserve">PR24 Residential retail revenue adjustment in 2029-30 FYA (CPIH deflated) prices (WR) </v>
      </c>
      <c r="E25" s="234" t="s">
        <v>3230</v>
      </c>
      <c r="F25" s="234" t="s">
        <v>3231</v>
      </c>
      <c r="G25" s="243" t="str">
        <f>Inputs!$G$115</f>
        <v>£m</v>
      </c>
    </row>
    <row r="26" spans="1:7" ht="26" customHeight="1" x14ac:dyDescent="0.35">
      <c r="A26" s="230"/>
      <c r="B26" s="233">
        <v>20</v>
      </c>
      <c r="C26" s="234" t="s">
        <v>1298</v>
      </c>
      <c r="D26" s="243" t="str">
        <f>Inputs!$E$124</f>
        <v xml:space="preserve">PR24 Business retail revenue adjustment in 2022-23 FYA (CPIH deflated) prices (WR) </v>
      </c>
      <c r="E26" s="234" t="s">
        <v>3233</v>
      </c>
      <c r="F26" s="234" t="s">
        <v>3232</v>
      </c>
      <c r="G26" s="243" t="str">
        <f>Inputs!$G$124</f>
        <v>£m</v>
      </c>
    </row>
    <row r="27" spans="1:7" ht="26" x14ac:dyDescent="0.35">
      <c r="A27" s="230"/>
      <c r="B27" s="233">
        <v>21</v>
      </c>
      <c r="C27" s="234" t="s">
        <v>1298</v>
      </c>
      <c r="D27" s="243" t="str">
        <f>Inputs!$E$133</f>
        <v xml:space="preserve">PR24 Water trading revenue adjustment in 2022-23 FYA (CPIH deflated) prices (WR) </v>
      </c>
      <c r="E27" s="234" t="s">
        <v>3171</v>
      </c>
      <c r="F27" s="234" t="s">
        <v>3164</v>
      </c>
      <c r="G27" s="243" t="str">
        <f>Inputs!$G$133</f>
        <v>£m</v>
      </c>
    </row>
    <row r="28" spans="1:7" ht="26" x14ac:dyDescent="0.35">
      <c r="A28" s="230"/>
      <c r="B28" s="233">
        <v>22</v>
      </c>
      <c r="C28" s="234" t="s">
        <v>1298</v>
      </c>
      <c r="D28" s="243" t="str">
        <f>Inputs!$E$142</f>
        <v xml:space="preserve">PR24 Third party services revenue adjustment in 2022-23 FYA (CPIH deflated) prices (WR) </v>
      </c>
      <c r="E28" s="234" t="s">
        <v>3172</v>
      </c>
      <c r="F28" s="234" t="s">
        <v>3165</v>
      </c>
      <c r="G28" s="243" t="str">
        <f>Inputs!$G$142</f>
        <v>£m</v>
      </c>
    </row>
    <row r="29" spans="1:7" ht="26" x14ac:dyDescent="0.35">
      <c r="A29" s="230"/>
      <c r="B29" s="233">
        <v>23</v>
      </c>
      <c r="C29" s="234" t="s">
        <v>1298</v>
      </c>
      <c r="D29" s="243" t="str">
        <f>Inputs!$E$151</f>
        <v xml:space="preserve">PR24 Cost of new debt revenue adjustment in 2022-23 FYA (CPIH deflated) prices (WR) </v>
      </c>
      <c r="E29" s="234" t="s">
        <v>3173</v>
      </c>
      <c r="F29" s="234" t="s">
        <v>3166</v>
      </c>
      <c r="G29" s="243" t="str">
        <f>Inputs!$G$151</f>
        <v>£m</v>
      </c>
    </row>
    <row r="30" spans="1:7" ht="26" x14ac:dyDescent="0.35">
      <c r="A30" s="230"/>
      <c r="B30" s="233">
        <v>24</v>
      </c>
      <c r="C30" s="234" t="s">
        <v>1298</v>
      </c>
      <c r="D30" s="243" t="str">
        <f>Inputs!$E$160</f>
        <v xml:space="preserve">PR24 Delivery mechanism (DM) revenue adjustment in 2022-23 FYA (CPIH deflated) prices (WR) </v>
      </c>
      <c r="E30" s="234" t="s">
        <v>3174</v>
      </c>
      <c r="F30" s="234" t="s">
        <v>3167</v>
      </c>
      <c r="G30" s="243" t="str">
        <f>Inputs!$G$160</f>
        <v>£m</v>
      </c>
    </row>
    <row r="31" spans="1:7" ht="26" x14ac:dyDescent="0.35">
      <c r="A31" s="230"/>
      <c r="B31" s="233">
        <v>25</v>
      </c>
      <c r="C31" s="234" t="s">
        <v>1298</v>
      </c>
      <c r="D31" s="243" t="str">
        <f>Inputs!$E$169</f>
        <v xml:space="preserve">PR24 Totex costs revenue adjustment in 2022-23 FYA (CPIH deflated) prices (WR) </v>
      </c>
      <c r="E31" s="234" t="s">
        <v>3177</v>
      </c>
      <c r="F31" s="234" t="s">
        <v>3178</v>
      </c>
      <c r="G31" s="243" t="str">
        <f>Inputs!$G$169</f>
        <v>£m</v>
      </c>
    </row>
    <row r="32" spans="1:7" ht="26" x14ac:dyDescent="0.35">
      <c r="A32" s="230"/>
      <c r="B32" s="233">
        <v>26</v>
      </c>
      <c r="C32" s="234" t="s">
        <v>1298</v>
      </c>
      <c r="D32" s="243" t="str">
        <f>Inputs!$E$178</f>
        <v xml:space="preserve">PR24 Tax revenue adjustment in 2022-23 FYA (CPIH deflated) prices (WR) </v>
      </c>
      <c r="E32" s="234" t="s">
        <v>3180</v>
      </c>
      <c r="F32" s="234" t="s">
        <v>3179</v>
      </c>
      <c r="G32" s="243" t="str">
        <f>Inputs!$G$178</f>
        <v>£m</v>
      </c>
    </row>
    <row r="33" spans="1:7" ht="26" x14ac:dyDescent="0.35">
      <c r="A33" s="230"/>
      <c r="B33" s="233">
        <v>27</v>
      </c>
      <c r="C33" s="234" t="s">
        <v>1298</v>
      </c>
      <c r="D33" s="243" t="str">
        <f>Inputs!$E$187</f>
        <v xml:space="preserve">PR24 Real price effects revenue adjustment in 2022-23 FYA (CPIH deflated) prices (WR) </v>
      </c>
      <c r="E33" s="234" t="s">
        <v>3181</v>
      </c>
      <c r="F33" s="234" t="s">
        <v>3182</v>
      </c>
      <c r="G33" s="243" t="str">
        <f>Inputs!$G$187</f>
        <v>£m</v>
      </c>
    </row>
    <row r="34" spans="1:7" ht="26" x14ac:dyDescent="0.35">
      <c r="A34" s="230"/>
      <c r="B34" s="233">
        <v>28</v>
      </c>
      <c r="C34" s="234" t="s">
        <v>1298</v>
      </c>
      <c r="D34" s="243" t="str">
        <f>Inputs!$E$196</f>
        <v xml:space="preserve">PR24 Major projects revenue adjustment in 2022-23 FYA (CPIH deflated) prices (WR) </v>
      </c>
      <c r="E34" s="234" t="s">
        <v>3175</v>
      </c>
      <c r="F34" s="234" t="s">
        <v>3168</v>
      </c>
      <c r="G34" s="243" t="str">
        <f>Inputs!$G$196</f>
        <v>£m</v>
      </c>
    </row>
    <row r="35" spans="1:7" ht="26" x14ac:dyDescent="0.35">
      <c r="A35" s="230"/>
      <c r="B35" s="233">
        <v>29</v>
      </c>
      <c r="C35" s="234" t="s">
        <v>1298</v>
      </c>
      <c r="D35" s="243" t="str">
        <f>Inputs!$E$205</f>
        <v xml:space="preserve">PR24 Cost change process revenue adjustment in 2022-23 FYA (CPIH deflated) prices (WR) </v>
      </c>
      <c r="E35" s="234" t="s">
        <v>3184</v>
      </c>
      <c r="F35" s="234" t="s">
        <v>3183</v>
      </c>
      <c r="G35" s="243" t="str">
        <f>Inputs!$G$205</f>
        <v>£m</v>
      </c>
    </row>
    <row r="36" spans="1:7" ht="39" x14ac:dyDescent="0.35">
      <c r="A36" s="230"/>
      <c r="B36" s="233">
        <v>30</v>
      </c>
      <c r="C36" s="234" t="s">
        <v>1298</v>
      </c>
      <c r="D36" s="243" t="str">
        <f>Inputs!$E$214</f>
        <v xml:space="preserve">PR24 Havant Thicket - cost of debt revenue adjustment in 2022-23 FYA (CPIH deflated) prices (WR) </v>
      </c>
      <c r="E36" s="245" t="s">
        <v>3234</v>
      </c>
      <c r="F36" s="234" t="s">
        <v>3185</v>
      </c>
      <c r="G36" s="243" t="str">
        <f>Inputs!$G$214</f>
        <v>£m</v>
      </c>
    </row>
    <row r="37" spans="1:7" ht="26" customHeight="1" x14ac:dyDescent="0.35">
      <c r="A37" s="230"/>
      <c r="B37" s="233">
        <v>31</v>
      </c>
      <c r="C37" s="234" t="s">
        <v>1298</v>
      </c>
      <c r="D37" s="243" t="str">
        <f>Inputs!$E$223</f>
        <v xml:space="preserve">PR24 Innovation and water efficiency revenue adjustment in 2022-23 FYA (CPIH deflated) prices (WR) </v>
      </c>
      <c r="E37" s="234" t="s">
        <v>3176</v>
      </c>
      <c r="F37" s="234" t="s">
        <v>3186</v>
      </c>
      <c r="G37" s="243" t="str">
        <f>Inputs!$G$223</f>
        <v>£m</v>
      </c>
    </row>
    <row r="38" spans="1:7" ht="26" x14ac:dyDescent="0.35">
      <c r="A38" s="230"/>
      <c r="B38" s="233">
        <v>32</v>
      </c>
      <c r="C38" s="234" t="s">
        <v>1298</v>
      </c>
      <c r="D38" s="243" t="str">
        <f>Inputs!$E$232</f>
        <v xml:space="preserve">PR24 QAA revenue adjustment in 2022-23 FYA (CPIH deflated) prices (WR) </v>
      </c>
      <c r="E38" s="234" t="s">
        <v>3188</v>
      </c>
      <c r="F38" s="234" t="s">
        <v>3187</v>
      </c>
      <c r="G38" s="243" t="str">
        <f>Inputs!$G$232</f>
        <v>£m</v>
      </c>
    </row>
    <row r="39" spans="1:7" ht="14.5" x14ac:dyDescent="0.35">
      <c r="A39" s="230"/>
      <c r="B39" s="233">
        <v>33</v>
      </c>
      <c r="C39" s="234" t="s">
        <v>1298</v>
      </c>
      <c r="D39" s="243" t="str">
        <f>Inputs!$E$241</f>
        <v xml:space="preserve">Other revenue adjustments in 2022-23 FYA (CPIH deflated) prices (WR) </v>
      </c>
      <c r="E39" s="234" t="s">
        <v>3189</v>
      </c>
      <c r="F39" s="234" t="s">
        <v>3200</v>
      </c>
      <c r="G39" s="243" t="str">
        <f>Inputs!$G$241</f>
        <v>£m</v>
      </c>
    </row>
    <row r="40" spans="1:7" ht="26" x14ac:dyDescent="0.35">
      <c r="A40" s="230"/>
      <c r="B40" s="233">
        <v>34</v>
      </c>
      <c r="C40" s="234" t="s">
        <v>1298</v>
      </c>
      <c r="D40" s="243" t="str">
        <f>Inputs!$E$250</f>
        <v xml:space="preserve">PR24 Price control deliverables (PCD) revenue adjustment in 2022-23 FYA (CPIH deflated) prices (WR) </v>
      </c>
      <c r="E40" s="234" t="s">
        <v>3191</v>
      </c>
      <c r="F40" s="234" t="s">
        <v>3190</v>
      </c>
      <c r="G40" s="243" t="str">
        <f>Inputs!$G$250</f>
        <v>£m</v>
      </c>
    </row>
    <row r="41" spans="1:7" ht="26" x14ac:dyDescent="0.35">
      <c r="A41" s="230"/>
      <c r="B41" s="233">
        <v>35</v>
      </c>
      <c r="C41" s="234" t="s">
        <v>1298</v>
      </c>
      <c r="D41" s="243" t="str">
        <f>Inputs!$E$259</f>
        <v xml:space="preserve">PR24 Wastewater enhancement revenue adjustment in 2022-23 FYA (CPIH deflated) prices (WR) </v>
      </c>
      <c r="E41" s="234" t="s">
        <v>3161</v>
      </c>
      <c r="F41" s="234" t="s">
        <v>3235</v>
      </c>
      <c r="G41" s="243" t="str">
        <f>Inputs!$G$259</f>
        <v>£m</v>
      </c>
    </row>
    <row r="42" spans="1:7" ht="26" customHeight="1" x14ac:dyDescent="0.35">
      <c r="A42" s="230"/>
      <c r="B42" s="233">
        <v>36</v>
      </c>
      <c r="C42" s="234" t="s">
        <v>1298</v>
      </c>
      <c r="D42" s="243" t="str">
        <f>Inputs!$E$271</f>
        <v xml:space="preserve">2027-28 ODI payments deferred until next reporting year (tvm adjusted) in 2022-23 CPIH FYA prices (WR) </v>
      </c>
      <c r="E42" s="234" t="s">
        <v>3236</v>
      </c>
      <c r="F42" s="234" t="s">
        <v>3192</v>
      </c>
      <c r="G42" s="243" t="str">
        <f>Inputs!$G$271</f>
        <v>£m</v>
      </c>
    </row>
    <row r="43" spans="1:7" ht="14.5" x14ac:dyDescent="0.35">
      <c r="A43" s="230"/>
      <c r="B43" s="233">
        <v>37</v>
      </c>
      <c r="C43" s="234" t="s">
        <v>1298</v>
      </c>
      <c r="D43" s="243" t="str">
        <f>Inputs!$E$283</f>
        <v xml:space="preserve">2028-29 ODI payments in 2022-23 CPIH FYA prices (WR) </v>
      </c>
      <c r="E43" s="234" t="s">
        <v>3211</v>
      </c>
      <c r="F43" s="234" t="s">
        <v>3192</v>
      </c>
      <c r="G43" s="243" t="str">
        <f>Inputs!$G$283</f>
        <v>£m</v>
      </c>
    </row>
    <row r="44" spans="1:7" ht="26" x14ac:dyDescent="0.35">
      <c r="A44" s="230"/>
      <c r="B44" s="233">
        <v>38</v>
      </c>
      <c r="C44" s="234" t="s">
        <v>1298</v>
      </c>
      <c r="D44" s="243" t="str">
        <f>Inputs!$E$292</f>
        <v xml:space="preserve">2028-29 Voluntary abatements in 2022-23 CPIH FYA prices (WR) </v>
      </c>
      <c r="E44" s="234" t="s">
        <v>3209</v>
      </c>
      <c r="F44" s="234" t="s">
        <v>3200</v>
      </c>
      <c r="G44" s="243" t="str">
        <f>Inputs!$G$292</f>
        <v>£m</v>
      </c>
    </row>
    <row r="45" spans="1:7" ht="26" x14ac:dyDescent="0.35">
      <c r="A45" s="230"/>
      <c r="B45" s="233">
        <v>39</v>
      </c>
      <c r="C45" s="234" t="s">
        <v>1298</v>
      </c>
      <c r="D45" s="243" t="str">
        <f>Inputs!$E$301</f>
        <v xml:space="preserve">2028-29 Voluntary deferrals in 2022-23 CPIH FYA prices (WR) </v>
      </c>
      <c r="E45" s="234" t="s">
        <v>3213</v>
      </c>
      <c r="F45" s="234" t="s">
        <v>3200</v>
      </c>
      <c r="G45" s="243" t="str">
        <f>Inputs!$G$301</f>
        <v>£m</v>
      </c>
    </row>
    <row r="46" spans="1:7" ht="14.5" x14ac:dyDescent="0.35">
      <c r="A46" s="230"/>
      <c r="B46" s="233">
        <v>40</v>
      </c>
      <c r="C46" s="234" t="s">
        <v>1298</v>
      </c>
      <c r="D46" s="243" t="str">
        <f>Inputs!$E$310</f>
        <v xml:space="preserve">2028-29 Other bespoke adjustments in 2022-23 CPIH FYA prices (WR) </v>
      </c>
      <c r="E46" s="234" t="s">
        <v>3214</v>
      </c>
      <c r="F46" s="234" t="s">
        <v>3200</v>
      </c>
      <c r="G46" s="243" t="str">
        <f>Inputs!$G$310</f>
        <v>£m</v>
      </c>
    </row>
    <row r="47" spans="1:7" ht="14.5" x14ac:dyDescent="0.35">
      <c r="A47" s="230"/>
      <c r="B47" s="233">
        <v>41</v>
      </c>
      <c r="C47" s="234" t="s">
        <v>1298</v>
      </c>
      <c r="D47" s="243" t="str">
        <f>Inputs!$E$322</f>
        <v xml:space="preserve">2029-30 ODI payments in 2022-23 CPIH FYA prices (WR) </v>
      </c>
      <c r="E47" s="234" t="s">
        <v>3212</v>
      </c>
      <c r="F47" s="234" t="s">
        <v>3192</v>
      </c>
      <c r="G47" s="243" t="str">
        <f>Inputs!$G$322</f>
        <v>£m</v>
      </c>
    </row>
    <row r="48" spans="1:7" ht="26" x14ac:dyDescent="0.35">
      <c r="A48" s="230"/>
      <c r="B48" s="233">
        <v>42</v>
      </c>
      <c r="C48" s="234" t="s">
        <v>1298</v>
      </c>
      <c r="D48" s="243" t="str">
        <f>Inputs!$E$331</f>
        <v xml:space="preserve">2029-30 Voluntary abatements in 2022-23 CPIH FYA prices (WR) </v>
      </c>
      <c r="E48" s="234" t="s">
        <v>3210</v>
      </c>
      <c r="F48" s="234" t="s">
        <v>3200</v>
      </c>
      <c r="G48" s="243" t="str">
        <f>Inputs!$G$331</f>
        <v>£m</v>
      </c>
    </row>
    <row r="49" spans="1:7" ht="26" x14ac:dyDescent="0.35">
      <c r="A49" s="230"/>
      <c r="B49" s="233">
        <v>43</v>
      </c>
      <c r="C49" s="234" t="s">
        <v>1298</v>
      </c>
      <c r="D49" s="243" t="str">
        <f>Inputs!$E$340</f>
        <v xml:space="preserve">2029-30 Voluntary deferrals in 2022-23 CPIH FYA prices (WR) </v>
      </c>
      <c r="E49" s="234" t="s">
        <v>3237</v>
      </c>
      <c r="F49" s="234" t="s">
        <v>3200</v>
      </c>
      <c r="G49" s="243" t="str">
        <f>Inputs!$G$340</f>
        <v>£m</v>
      </c>
    </row>
    <row r="50" spans="1:7" ht="14.5" x14ac:dyDescent="0.35">
      <c r="A50" s="230"/>
      <c r="B50" s="233">
        <v>44</v>
      </c>
      <c r="C50" s="234" t="s">
        <v>1298</v>
      </c>
      <c r="D50" s="243" t="str">
        <f>Inputs!$E$349</f>
        <v xml:space="preserve">2029-30 Other bespoke adjustments in 2022-23 CPIH FYA prices (WR) </v>
      </c>
      <c r="E50" s="234" t="s">
        <v>3215</v>
      </c>
      <c r="F50" s="234" t="s">
        <v>3200</v>
      </c>
      <c r="G50" s="243" t="str">
        <f>Inputs!$G$349</f>
        <v>£m</v>
      </c>
    </row>
    <row r="51" spans="1:7" ht="14.5" x14ac:dyDescent="0.35">
      <c r="A51" s="230"/>
      <c r="B51" s="233">
        <v>45</v>
      </c>
      <c r="C51" s="234" t="s">
        <v>1298</v>
      </c>
      <c r="D51" s="243" t="str">
        <f>Inputs!$E$361</f>
        <v>2030-31 year ending March</v>
      </c>
      <c r="E51" s="234" t="s">
        <v>3216</v>
      </c>
      <c r="F51" s="241" t="s">
        <v>3124</v>
      </c>
      <c r="G51" s="243" t="str">
        <f>Inputs!$G$361</f>
        <v>year</v>
      </c>
    </row>
    <row r="52" spans="1:7" ht="14.5" x14ac:dyDescent="0.35">
      <c r="A52" s="230"/>
      <c r="B52" s="233">
        <v>46</v>
      </c>
      <c r="C52" s="234" t="s">
        <v>1298</v>
      </c>
      <c r="D52" s="243" t="str">
        <f>Inputs!$E$362</f>
        <v>2031-32 year ending March</v>
      </c>
      <c r="E52" s="234" t="s">
        <v>3217</v>
      </c>
      <c r="F52" s="241" t="s">
        <v>3124</v>
      </c>
      <c r="G52" s="243" t="str">
        <f>Inputs!$G$362</f>
        <v>year</v>
      </c>
    </row>
    <row r="53" spans="1:7" ht="26" x14ac:dyDescent="0.35">
      <c r="A53" s="230"/>
      <c r="B53" s="233">
        <v>47</v>
      </c>
      <c r="C53" s="234" t="s">
        <v>1298</v>
      </c>
      <c r="D53" s="243" t="str">
        <f>Inputs!$E$370</f>
        <v xml:space="preserve">Eligible for post financeability adjustments tax uplift - PR24 ODI revenue adjustment (WR) </v>
      </c>
      <c r="E53" s="234" t="s">
        <v>3141</v>
      </c>
      <c r="F53" s="234" t="s">
        <v>3140</v>
      </c>
      <c r="G53" s="243" t="str">
        <f>Inputs!$G$370</f>
        <v>1 = Yes, 0 = No</v>
      </c>
    </row>
    <row r="54" spans="1:7" ht="26" x14ac:dyDescent="0.35">
      <c r="A54" s="230"/>
      <c r="B54" s="233">
        <v>48</v>
      </c>
      <c r="C54" s="234" t="s">
        <v>1298</v>
      </c>
      <c r="D54" s="243" t="str">
        <f>Inputs!$E$379</f>
        <v>PR24 ODI retail revenue adjustments tax uplift switch</v>
      </c>
      <c r="E54" s="234" t="s">
        <v>3207</v>
      </c>
      <c r="F54" s="234" t="s">
        <v>3140</v>
      </c>
      <c r="G54" s="243" t="str">
        <f>Inputs!$G$379</f>
        <v>1 = Yes, 0 = No</v>
      </c>
    </row>
    <row r="55" spans="1:7" ht="14.5" x14ac:dyDescent="0.35">
      <c r="A55" s="230"/>
      <c r="B55" s="233">
        <v>49</v>
      </c>
      <c r="C55" s="234" t="s">
        <v>1298</v>
      </c>
      <c r="D55" s="243" t="str">
        <f>Inputs!$E$380</f>
        <v>PR24 ODI retail revenue adjustments tax rate</v>
      </c>
      <c r="E55" s="234" t="s">
        <v>3208</v>
      </c>
      <c r="F55" s="234" t="s">
        <v>3140</v>
      </c>
      <c r="G55" s="243" t="str">
        <f>Inputs!$G$380</f>
        <v>%</v>
      </c>
    </row>
    <row r="56" spans="1:7" ht="26" x14ac:dyDescent="0.35">
      <c r="A56" s="230"/>
      <c r="B56" s="233">
        <v>50</v>
      </c>
      <c r="C56" s="234" t="s">
        <v>1298</v>
      </c>
      <c r="D56" s="243" t="str">
        <f>Inputs!$E$381</f>
        <v xml:space="preserve">Eligible for post financeability adjustments tax uplift - PR24 RFI revenue adjustment (WR) </v>
      </c>
      <c r="E56" s="234" t="s">
        <v>3141</v>
      </c>
      <c r="F56" s="234" t="s">
        <v>3140</v>
      </c>
      <c r="G56" s="243" t="str">
        <f>Inputs!$G$381</f>
        <v>1 = Yes, 0 = No</v>
      </c>
    </row>
    <row r="57" spans="1:7" ht="26" x14ac:dyDescent="0.35">
      <c r="A57" s="230"/>
      <c r="B57" s="233">
        <v>51</v>
      </c>
      <c r="C57" s="234" t="s">
        <v>1298</v>
      </c>
      <c r="D57" s="243" t="str">
        <f>Inputs!$E$390</f>
        <v xml:space="preserve">Eligible for post financeability adjustments tax uplift - PR24 Delayed delivery cashflow mechanism (DDCM) revenue adjustment (WR) </v>
      </c>
      <c r="E57" s="234" t="s">
        <v>3142</v>
      </c>
      <c r="F57" s="234" t="s">
        <v>3140</v>
      </c>
      <c r="G57" s="243" t="str">
        <f>Inputs!$G$390</f>
        <v>1 = Yes, 0 = No</v>
      </c>
    </row>
    <row r="58" spans="1:7" ht="26" x14ac:dyDescent="0.35">
      <c r="A58" s="230"/>
      <c r="B58" s="233">
        <v>52</v>
      </c>
      <c r="C58" s="234" t="s">
        <v>1298</v>
      </c>
      <c r="D58" s="243" t="str">
        <f>Inputs!$E$399</f>
        <v xml:space="preserve">Eligible for post financeability adjustments tax uplift - PR24 Bioresources revenue adjustment (WR) </v>
      </c>
      <c r="E58" s="234" t="s">
        <v>3143</v>
      </c>
      <c r="F58" s="234" t="s">
        <v>3140</v>
      </c>
      <c r="G58" s="243" t="str">
        <f>Inputs!$G$399</f>
        <v>1 = Yes, 0 = No</v>
      </c>
    </row>
    <row r="59" spans="1:7" ht="26" x14ac:dyDescent="0.35">
      <c r="A59" s="230"/>
      <c r="B59" s="233">
        <v>53</v>
      </c>
      <c r="C59" s="234" t="s">
        <v>1298</v>
      </c>
      <c r="D59" s="243" t="str">
        <f>Inputs!$E$408</f>
        <v xml:space="preserve">Eligible for post financeability adjustments tax uplift - PR24 Bioresources forecasting accuracy incentive penalty adjustment (WR) </v>
      </c>
      <c r="E59" s="234" t="s">
        <v>3144</v>
      </c>
      <c r="F59" s="234" t="s">
        <v>3140</v>
      </c>
      <c r="G59" s="243" t="str">
        <f>Inputs!$G$408</f>
        <v>1 = Yes, 0 = No</v>
      </c>
    </row>
    <row r="60" spans="1:7" ht="26" x14ac:dyDescent="0.35">
      <c r="A60" s="230"/>
      <c r="B60" s="233">
        <v>54</v>
      </c>
      <c r="C60" s="234" t="s">
        <v>1298</v>
      </c>
      <c r="D60" s="243" t="str">
        <f>Inputs!$E$417</f>
        <v xml:space="preserve">Eligible for post financeability adjustments tax uplift - PR24 Residential retail revenue adjustment (WR) </v>
      </c>
      <c r="E60" s="234" t="s">
        <v>3145</v>
      </c>
      <c r="F60" s="234" t="s">
        <v>3140</v>
      </c>
      <c r="G60" s="243" t="str">
        <f>Inputs!$G$417</f>
        <v>1 = Yes, 0 = No</v>
      </c>
    </row>
    <row r="61" spans="1:7" ht="26" x14ac:dyDescent="0.35">
      <c r="A61" s="230"/>
      <c r="B61" s="233">
        <v>55</v>
      </c>
      <c r="C61" s="234" t="s">
        <v>1298</v>
      </c>
      <c r="D61" s="243" t="str">
        <f>Inputs!$E$426</f>
        <v xml:space="preserve">Eligible for post financeability adjustments tax uplift - PR24 Business retail revenue adjustment (WR) </v>
      </c>
      <c r="E61" s="234" t="s">
        <v>3146</v>
      </c>
      <c r="F61" s="234" t="s">
        <v>3140</v>
      </c>
      <c r="G61" s="243" t="str">
        <f>Inputs!$G$426</f>
        <v>1 = Yes, 0 = No</v>
      </c>
    </row>
    <row r="62" spans="1:7" ht="26" x14ac:dyDescent="0.35">
      <c r="A62" s="230"/>
      <c r="B62" s="233">
        <v>56</v>
      </c>
      <c r="C62" s="234" t="s">
        <v>1298</v>
      </c>
      <c r="D62" s="243" t="str">
        <f>Inputs!$E$435</f>
        <v xml:space="preserve">Eligible for post financeability adjustments tax uplift - PR24 Water trading revenue adjustment (WR) </v>
      </c>
      <c r="E62" s="234" t="s">
        <v>3147</v>
      </c>
      <c r="F62" s="234" t="s">
        <v>3140</v>
      </c>
      <c r="G62" s="243" t="str">
        <f>Inputs!$G$435</f>
        <v>1 = Yes, 0 = No</v>
      </c>
    </row>
    <row r="63" spans="1:7" ht="26" x14ac:dyDescent="0.35">
      <c r="A63" s="230"/>
      <c r="B63" s="233">
        <v>57</v>
      </c>
      <c r="C63" s="234" t="s">
        <v>1298</v>
      </c>
      <c r="D63" s="243" t="str">
        <f>Inputs!$E$444</f>
        <v xml:space="preserve">Eligible for post financeability adjustments tax uplift - PR24 Third party services revenue adjustment (WR) </v>
      </c>
      <c r="E63" s="234" t="s">
        <v>3148</v>
      </c>
      <c r="F63" s="234" t="s">
        <v>3140</v>
      </c>
      <c r="G63" s="243" t="str">
        <f>Inputs!$G$444</f>
        <v>1 = Yes, 0 = No</v>
      </c>
    </row>
    <row r="64" spans="1:7" ht="26" x14ac:dyDescent="0.35">
      <c r="A64" s="230"/>
      <c r="B64" s="233">
        <v>58</v>
      </c>
      <c r="C64" s="234" t="s">
        <v>1298</v>
      </c>
      <c r="D64" s="243" t="str">
        <f>Inputs!$E$453</f>
        <v xml:space="preserve">Eligible for post financeability adjustments tax uplift - PR24 Cost of new debt revenue adjustment (WR) </v>
      </c>
      <c r="E64" s="234" t="s">
        <v>3149</v>
      </c>
      <c r="F64" s="234" t="s">
        <v>3140</v>
      </c>
      <c r="G64" s="243" t="str">
        <f>Inputs!$G$453</f>
        <v>1 = Yes, 0 = No</v>
      </c>
    </row>
    <row r="65" spans="1:9" ht="26" x14ac:dyDescent="0.35">
      <c r="A65" s="230"/>
      <c r="B65" s="233">
        <v>59</v>
      </c>
      <c r="C65" s="234" t="s">
        <v>1298</v>
      </c>
      <c r="D65" s="243" t="str">
        <f>Inputs!$E$462</f>
        <v xml:space="preserve">Eligible for post financeability adjustments tax uplift - PR24 Delivery mechanism (DM) revenue adjustment (WR) </v>
      </c>
      <c r="E65" s="234" t="s">
        <v>3150</v>
      </c>
      <c r="F65" s="234" t="s">
        <v>3140</v>
      </c>
      <c r="G65" s="243" t="str">
        <f>Inputs!$G$462</f>
        <v>1 = Yes, 0 = No</v>
      </c>
    </row>
    <row r="66" spans="1:9" ht="26" x14ac:dyDescent="0.35">
      <c r="A66" s="230"/>
      <c r="B66" s="233">
        <v>60</v>
      </c>
      <c r="C66" s="234" t="s">
        <v>1298</v>
      </c>
      <c r="D66" s="243" t="str">
        <f>Inputs!$E$471</f>
        <v xml:space="preserve">Eligible for post financeability adjustments tax uplift - PR24 Totex costs revenue adjustment (WR) </v>
      </c>
      <c r="E66" s="234" t="s">
        <v>3151</v>
      </c>
      <c r="F66" s="234" t="s">
        <v>3140</v>
      </c>
      <c r="G66" s="243" t="str">
        <f>Inputs!$G$471</f>
        <v>1 = Yes, 0 = No</v>
      </c>
    </row>
    <row r="67" spans="1:9" ht="26" x14ac:dyDescent="0.35">
      <c r="A67" s="230"/>
      <c r="B67" s="233">
        <v>61</v>
      </c>
      <c r="C67" s="234" t="s">
        <v>1298</v>
      </c>
      <c r="D67" s="243" t="str">
        <f>Inputs!$E$480</f>
        <v xml:space="preserve">Eligible for post financeability adjustments tax uplift - PR24 Tax revenue adjustment (WR) </v>
      </c>
      <c r="E67" s="234" t="s">
        <v>3152</v>
      </c>
      <c r="F67" s="234" t="s">
        <v>3140</v>
      </c>
      <c r="G67" s="243" t="str">
        <f>Inputs!$G$480</f>
        <v>1 = Yes, 0 = No</v>
      </c>
    </row>
    <row r="68" spans="1:9" s="6" customFormat="1" ht="26" x14ac:dyDescent="0.2">
      <c r="B68" s="233">
        <v>62</v>
      </c>
      <c r="C68" s="234" t="s">
        <v>1298</v>
      </c>
      <c r="D68" s="243" t="str">
        <f>Inputs!$E$489</f>
        <v xml:space="preserve">Eligible for post financeability adjustments tax uplift - PR24 Real price effects revenue adjustment (WR) </v>
      </c>
      <c r="E68" s="234" t="s">
        <v>3153</v>
      </c>
      <c r="F68" s="234" t="s">
        <v>3140</v>
      </c>
      <c r="G68" s="243" t="str">
        <f>Inputs!$G$489</f>
        <v>1 = Yes, 0 = No</v>
      </c>
      <c r="I68"/>
    </row>
    <row r="69" spans="1:9" ht="26" x14ac:dyDescent="0.35">
      <c r="A69" s="230"/>
      <c r="B69" s="233">
        <v>63</v>
      </c>
      <c r="C69" s="234" t="s">
        <v>1298</v>
      </c>
      <c r="D69" s="243" t="str">
        <f>Inputs!$E$498</f>
        <v xml:space="preserve">Eligible for post financeability adjustments tax uplift - PR24 Major projects revenue adjustment (WR) </v>
      </c>
      <c r="E69" s="234" t="s">
        <v>3154</v>
      </c>
      <c r="F69" s="234" t="s">
        <v>3140</v>
      </c>
      <c r="G69" s="243" t="str">
        <f>Inputs!$G$498</f>
        <v>1 = Yes, 0 = No</v>
      </c>
    </row>
    <row r="70" spans="1:9" ht="26" x14ac:dyDescent="0.35">
      <c r="A70" s="230"/>
      <c r="B70" s="233">
        <v>64</v>
      </c>
      <c r="C70" s="234" t="s">
        <v>1298</v>
      </c>
      <c r="D70" s="243" t="str">
        <f>Inputs!$E$507</f>
        <v xml:space="preserve">Eligible for post financeability adjustments tax uplift - PR24 Cost change process revenue adjustment (WR) </v>
      </c>
      <c r="E70" s="234" t="s">
        <v>3155</v>
      </c>
      <c r="F70" s="234" t="s">
        <v>3140</v>
      </c>
      <c r="G70" s="243" t="str">
        <f>Inputs!$G$507</f>
        <v>1 = Yes, 0 = No</v>
      </c>
    </row>
    <row r="71" spans="1:9" ht="39" x14ac:dyDescent="0.35">
      <c r="A71" s="230"/>
      <c r="B71" s="233">
        <v>65</v>
      </c>
      <c r="C71" s="234" t="s">
        <v>1298</v>
      </c>
      <c r="D71" s="243" t="str">
        <f>Inputs!$E$516</f>
        <v xml:space="preserve">Eligible for post financeability adjustments tax uplift - PR24 Havant Thicket - cost of debt revenue adjustment (WR) </v>
      </c>
      <c r="E71" s="234" t="s">
        <v>3238</v>
      </c>
      <c r="F71" s="234" t="s">
        <v>3140</v>
      </c>
      <c r="G71" s="243" t="str">
        <f>Inputs!$G$516</f>
        <v>1 = Yes, 0 = No</v>
      </c>
    </row>
    <row r="72" spans="1:9" ht="26" x14ac:dyDescent="0.35">
      <c r="A72" s="230"/>
      <c r="B72" s="233">
        <v>66</v>
      </c>
      <c r="C72" s="234" t="s">
        <v>1298</v>
      </c>
      <c r="D72" s="243" t="str">
        <f>Inputs!$E$525</f>
        <v xml:space="preserve">Eligible for post financeability adjustments tax uplift - PR24 Innovation and water efficiency revenue adjustment (WR) </v>
      </c>
      <c r="E72" s="234" t="s">
        <v>3156</v>
      </c>
      <c r="F72" s="234" t="s">
        <v>3140</v>
      </c>
      <c r="G72" s="243" t="str">
        <f>Inputs!$G$525</f>
        <v>1 = Yes, 0 = No</v>
      </c>
    </row>
    <row r="73" spans="1:9" ht="26" x14ac:dyDescent="0.35">
      <c r="A73" s="230"/>
      <c r="B73" s="233">
        <v>67</v>
      </c>
      <c r="C73" s="234" t="s">
        <v>1298</v>
      </c>
      <c r="D73" s="243" t="str">
        <f>Inputs!$E$534</f>
        <v xml:space="preserve">Eligible for post financeability adjustments tax uplift - PR24 QAA revenue adjustment (WR) </v>
      </c>
      <c r="E73" s="234" t="s">
        <v>3157</v>
      </c>
      <c r="F73" s="234" t="s">
        <v>3140</v>
      </c>
      <c r="G73" s="243" t="str">
        <f>Inputs!$G$534</f>
        <v>1 = Yes, 0 = No</v>
      </c>
    </row>
    <row r="74" spans="1:9" ht="26" x14ac:dyDescent="0.35">
      <c r="A74" s="230"/>
      <c r="B74" s="233">
        <v>68</v>
      </c>
      <c r="C74" s="234" t="s">
        <v>1298</v>
      </c>
      <c r="D74" s="243" t="str">
        <f>Inputs!$E$543</f>
        <v xml:space="preserve">Eligible for post financeability adjustments tax uplift - Other revenue adjustments (WR) </v>
      </c>
      <c r="E74" s="234" t="s">
        <v>3158</v>
      </c>
      <c r="F74" s="234" t="s">
        <v>3140</v>
      </c>
      <c r="G74" s="243" t="str">
        <f>Inputs!$G$543</f>
        <v>1 = Yes, 0 = No</v>
      </c>
    </row>
    <row r="75" spans="1:9" ht="26" x14ac:dyDescent="0.35">
      <c r="A75" s="230"/>
      <c r="B75" s="233">
        <v>69</v>
      </c>
      <c r="C75" s="234" t="s">
        <v>1298</v>
      </c>
      <c r="D75" s="243" t="str">
        <f>Inputs!$E$552</f>
        <v xml:space="preserve">Eligible for post financeability adjustments tax uplift - PR24 Price control deliverables (PCD) revenue adjustment (WR) </v>
      </c>
      <c r="E75" s="234" t="s">
        <v>3159</v>
      </c>
      <c r="F75" s="234" t="s">
        <v>3140</v>
      </c>
      <c r="G75" s="243" t="str">
        <f>Inputs!$G$552</f>
        <v>1 = Yes, 0 = No</v>
      </c>
    </row>
    <row r="76" spans="1:9" ht="26" x14ac:dyDescent="0.35">
      <c r="A76" s="230"/>
      <c r="B76" s="233">
        <v>70</v>
      </c>
      <c r="C76" s="234" t="s">
        <v>1298</v>
      </c>
      <c r="D76" s="243" t="str">
        <f>Inputs!$E$561</f>
        <v xml:space="preserve">Eligible for post financeability adjustments tax uplift - PR24 Wastewater enhancement revenue adjustment (WR) </v>
      </c>
      <c r="E76" s="234" t="s">
        <v>3160</v>
      </c>
      <c r="F76" s="234" t="s">
        <v>3140</v>
      </c>
      <c r="G76" s="243" t="str">
        <f>Inputs!$G$561</f>
        <v>1 = Yes, 0 = No</v>
      </c>
    </row>
    <row r="77" spans="1:9" ht="39" x14ac:dyDescent="0.35">
      <c r="A77" s="230"/>
      <c r="B77" s="233">
        <v>71</v>
      </c>
      <c r="C77" s="234" t="s">
        <v>1298</v>
      </c>
      <c r="D77" s="243" t="str">
        <f>Inputs!$E$572</f>
        <v xml:space="preserve">Eligible for post financeability adjustments tax uplift - PR24 In-period ODI (WR) </v>
      </c>
      <c r="E77" s="234" t="s">
        <v>3239</v>
      </c>
      <c r="F77" s="234" t="s">
        <v>3140</v>
      </c>
      <c r="G77" s="243" t="str">
        <f>Inputs!$G$572</f>
        <v>1 = Yes, 0 = No</v>
      </c>
    </row>
    <row r="78" spans="1:9" ht="39" x14ac:dyDescent="0.35">
      <c r="A78" s="230"/>
      <c r="B78" s="233">
        <v>72</v>
      </c>
      <c r="C78" s="234" t="s">
        <v>1298</v>
      </c>
      <c r="D78" s="243" t="str">
        <f>Inputs!$E$588</f>
        <v xml:space="preserve">Discount rate (WR) </v>
      </c>
      <c r="E78" s="234" t="s">
        <v>3205</v>
      </c>
      <c r="F78" s="234" t="s">
        <v>3204</v>
      </c>
      <c r="G78" s="243" t="str">
        <f>Inputs!$G$588</f>
        <v>%</v>
      </c>
    </row>
    <row r="79" spans="1:9" ht="14.5" x14ac:dyDescent="0.35">
      <c r="A79" s="230"/>
      <c r="B79" s="233">
        <v>73</v>
      </c>
      <c r="C79" s="234" t="s">
        <v>1298</v>
      </c>
      <c r="D79" s="243" t="str">
        <f>Inputs!$E$597</f>
        <v>Years from valuation date</v>
      </c>
      <c r="E79" s="234" t="s">
        <v>3206</v>
      </c>
      <c r="F79" s="234" t="s">
        <v>3124</v>
      </c>
      <c r="G79" s="243" t="str">
        <f>Inputs!$G$597</f>
        <v>year</v>
      </c>
    </row>
    <row r="80" spans="1:9" ht="14.5" x14ac:dyDescent="0.35">
      <c r="A80" s="230"/>
      <c r="B80" s="233">
        <v>74</v>
      </c>
      <c r="C80" s="234" t="s">
        <v>1298</v>
      </c>
      <c r="D80" s="243" t="str">
        <f>Inputs!$E$602</f>
        <v>Number of years to profile over (used with profile selector option 2)</v>
      </c>
      <c r="E80" s="234" t="s">
        <v>3201</v>
      </c>
      <c r="F80" s="234" t="s">
        <v>3200</v>
      </c>
      <c r="G80" s="243" t="str">
        <f>Inputs!$G$602</f>
        <v>nr</v>
      </c>
    </row>
    <row r="81" spans="1:11" ht="52" x14ac:dyDescent="0.35">
      <c r="A81" s="230"/>
      <c r="B81" s="233">
        <v>75</v>
      </c>
      <c r="C81" s="234" t="s">
        <v>1298</v>
      </c>
      <c r="D81" s="243" t="str">
        <f>Inputs!$E$607</f>
        <v xml:space="preserve">Selector (WR) </v>
      </c>
      <c r="E81" s="234" t="s">
        <v>3199</v>
      </c>
      <c r="F81" s="234" t="s">
        <v>3200</v>
      </c>
      <c r="G81" s="243" t="str">
        <f>Inputs!$G$607</f>
        <v xml:space="preserve">1 = Apply in first year, 2 = Constant annuity 2025-30, 3 = Even allocation - NPV neutral </v>
      </c>
    </row>
    <row r="82" spans="1:11" ht="14.5" x14ac:dyDescent="0.35">
      <c r="A82" s="230"/>
      <c r="B82" s="233">
        <v>76</v>
      </c>
      <c r="C82" s="234" t="s">
        <v>1298</v>
      </c>
      <c r="D82" s="243" t="str">
        <f>Inputs!$E$619</f>
        <v>Model Track Tolerance Level</v>
      </c>
      <c r="E82" s="234" t="s">
        <v>3135</v>
      </c>
      <c r="F82" s="234" t="s">
        <v>3124</v>
      </c>
      <c r="G82" s="243" t="str">
        <f>Inputs!$G$619</f>
        <v>tolerance</v>
      </c>
    </row>
    <row r="83" spans="1:11" ht="14.5" x14ac:dyDescent="0.35">
      <c r="A83" s="230"/>
      <c r="B83" s="233">
        <v>77</v>
      </c>
      <c r="C83" s="234" t="s">
        <v>1298</v>
      </c>
      <c r="D83" s="243" t="str">
        <f>Inputs!$E$620</f>
        <v>Months per model period</v>
      </c>
      <c r="E83" s="241" t="s">
        <v>3128</v>
      </c>
      <c r="F83" s="241" t="s">
        <v>3124</v>
      </c>
      <c r="G83" s="243" t="str">
        <f>Inputs!$G$620</f>
        <v>months</v>
      </c>
    </row>
    <row r="84" spans="1:11" ht="14.5" x14ac:dyDescent="0.35">
      <c r="A84" s="230"/>
      <c r="B84" s="233">
        <v>78</v>
      </c>
      <c r="C84" s="234" t="s">
        <v>1298</v>
      </c>
      <c r="D84" s="243" t="str">
        <f>Inputs!$E$621</f>
        <v>Months in a year</v>
      </c>
      <c r="E84" s="242" t="s">
        <v>3128</v>
      </c>
      <c r="F84" s="241" t="s">
        <v>3124</v>
      </c>
      <c r="G84" s="243" t="str">
        <f>Inputs!$G$621</f>
        <v>months</v>
      </c>
    </row>
    <row r="85" spans="1:11" ht="14.5" x14ac:dyDescent="0.35">
      <c r="A85" s="230"/>
      <c r="B85" s="233">
        <v>79</v>
      </c>
      <c r="C85" s="234" t="s">
        <v>1298</v>
      </c>
      <c r="D85" s="243" t="str">
        <f>Inputs!$E$622</f>
        <v>Days in a year</v>
      </c>
      <c r="E85" s="234" t="s">
        <v>3198</v>
      </c>
      <c r="F85" s="234" t="s">
        <v>3124</v>
      </c>
      <c r="G85" s="243" t="str">
        <f>Inputs!$G$622</f>
        <v>days</v>
      </c>
    </row>
    <row r="86" spans="1:11" ht="14.5" x14ac:dyDescent="0.35">
      <c r="A86" s="230"/>
      <c r="B86" s="233">
        <v>80</v>
      </c>
      <c r="C86" s="234" t="s">
        <v>1298</v>
      </c>
      <c r="D86" s="243" t="str">
        <f>Inputs!$E$623</f>
        <v>Months per period (Primary)</v>
      </c>
      <c r="E86" s="241" t="s">
        <v>3128</v>
      </c>
      <c r="F86" s="241" t="s">
        <v>3124</v>
      </c>
      <c r="G86" s="243" t="str">
        <f>Inputs!$G$623</f>
        <v>months</v>
      </c>
    </row>
    <row r="87" spans="1:11" x14ac:dyDescent="0.2"/>
    <row r="88" spans="1:11" x14ac:dyDescent="0.2"/>
    <row r="89" spans="1:11" x14ac:dyDescent="0.2"/>
    <row r="90" spans="1:11" s="240" customFormat="1" ht="18.5" x14ac:dyDescent="0.2">
      <c r="A90" s="236" t="s">
        <v>3240</v>
      </c>
      <c r="B90" s="236"/>
      <c r="C90" s="236"/>
      <c r="D90" s="237"/>
      <c r="E90" s="238"/>
      <c r="F90" s="239"/>
      <c r="G90" s="237"/>
      <c r="H90" s="239"/>
      <c r="I90" s="239"/>
      <c r="J90" s="239"/>
      <c r="K90" s="239"/>
    </row>
    <row r="91" spans="1:11" x14ac:dyDescent="0.2"/>
    <row r="92" spans="1:11" x14ac:dyDescent="0.2"/>
    <row r="93" spans="1:11" ht="13" x14ac:dyDescent="0.2">
      <c r="B93" s="231" t="s">
        <v>3118</v>
      </c>
      <c r="C93" s="231" t="s">
        <v>3119</v>
      </c>
      <c r="D93" s="231" t="s">
        <v>3136</v>
      </c>
      <c r="E93" s="231" t="s">
        <v>3120</v>
      </c>
      <c r="F93" s="231" t="s">
        <v>3137</v>
      </c>
      <c r="G93" s="231" t="s">
        <v>3139</v>
      </c>
    </row>
    <row r="94" spans="1:11" ht="39" x14ac:dyDescent="0.2">
      <c r="B94" s="233">
        <v>1</v>
      </c>
      <c r="C94" s="234" t="s">
        <v>361</v>
      </c>
      <c r="D94" s="243" t="str">
        <f>Outputs!$E$10</f>
        <v xml:space="preserve">Ofwat - PR24 ODI revenue adjustment expressed in 2027-28 CPIH FYA prices (WR) </v>
      </c>
      <c r="E94" s="234" t="s">
        <v>3241</v>
      </c>
      <c r="F94" s="234" t="s">
        <v>543</v>
      </c>
      <c r="G94" s="234" t="s">
        <v>3202</v>
      </c>
    </row>
    <row r="95" spans="1:11" ht="39" x14ac:dyDescent="0.2">
      <c r="B95" s="233">
        <v>2</v>
      </c>
      <c r="C95" s="234" t="s">
        <v>361</v>
      </c>
      <c r="D95" s="243" t="str">
        <f>Outputs!$E$20</f>
        <v xml:space="preserve">Ofwat - PR24 RFI revenue adjustment expressed in 2027-28 CPIH FYA prices (WR) </v>
      </c>
      <c r="E95" s="234" t="s">
        <v>3242</v>
      </c>
      <c r="F95" s="234" t="s">
        <v>543</v>
      </c>
      <c r="G95" s="234" t="s">
        <v>3202</v>
      </c>
    </row>
    <row r="96" spans="1:11" ht="39" x14ac:dyDescent="0.2">
      <c r="B96" s="233">
        <v>3</v>
      </c>
      <c r="C96" s="234" t="s">
        <v>361</v>
      </c>
      <c r="D96" s="243" t="str">
        <f>Outputs!$E$30</f>
        <v xml:space="preserve">Ofwat - PR24 Delayed delivery cashflow mechanism (DDCM) revenue adjustment expressed in 2027-28 CPIH FYA prices (WR) </v>
      </c>
      <c r="E96" s="234" t="s">
        <v>3243</v>
      </c>
      <c r="F96" s="234" t="s">
        <v>543</v>
      </c>
      <c r="G96" s="234" t="s">
        <v>3202</v>
      </c>
    </row>
    <row r="97" spans="2:7" ht="39" x14ac:dyDescent="0.2">
      <c r="B97" s="233">
        <v>4</v>
      </c>
      <c r="C97" s="234" t="s">
        <v>361</v>
      </c>
      <c r="D97" s="243" t="str">
        <f>Outputs!$E$40</f>
        <v xml:space="preserve">Ofwat - PR24 Bioresources revenue adjustment expressed in 2027-28 CPIH FYA prices (WR) </v>
      </c>
      <c r="E97" s="234" t="s">
        <v>3244</v>
      </c>
      <c r="F97" s="234" t="s">
        <v>543</v>
      </c>
      <c r="G97" s="234" t="s">
        <v>3202</v>
      </c>
    </row>
    <row r="98" spans="2:7" ht="39" x14ac:dyDescent="0.2">
      <c r="B98" s="233">
        <v>5</v>
      </c>
      <c r="C98" s="234" t="s">
        <v>361</v>
      </c>
      <c r="D98" s="243" t="str">
        <f>Outputs!$E$50</f>
        <v xml:space="preserve">Ofwat - PR24 Bioresources forecasting accuracy incentive penalty adjustment in 2027-28 FYA (CPIH deflated) prices (WR) </v>
      </c>
      <c r="E98" s="234" t="s">
        <v>3245</v>
      </c>
      <c r="F98" s="234" t="s">
        <v>543</v>
      </c>
      <c r="G98" s="234" t="s">
        <v>3202</v>
      </c>
    </row>
    <row r="99" spans="2:7" ht="39" x14ac:dyDescent="0.2">
      <c r="B99" s="233">
        <v>6</v>
      </c>
      <c r="C99" s="234" t="s">
        <v>361</v>
      </c>
      <c r="D99" s="243" t="str">
        <f>Outputs!$E$60</f>
        <v xml:space="preserve">Ofwat - PR24 Residential retail revenue adjustment expressed in 2027-28 CPIH FYA prices (WR) </v>
      </c>
      <c r="E99" s="234" t="s">
        <v>3246</v>
      </c>
      <c r="F99" s="234" t="s">
        <v>543</v>
      </c>
      <c r="G99" s="234" t="s">
        <v>3202</v>
      </c>
    </row>
    <row r="100" spans="2:7" ht="39" x14ac:dyDescent="0.2">
      <c r="B100" s="233">
        <v>7</v>
      </c>
      <c r="C100" s="234" t="s">
        <v>361</v>
      </c>
      <c r="D100" s="243" t="str">
        <f>Outputs!$E$70</f>
        <v xml:space="preserve">Ofwat - PR24 Business retail revenue adjustment expressed in 2027-28 CPIH FYA prices (WR) </v>
      </c>
      <c r="E100" s="234" t="s">
        <v>3247</v>
      </c>
      <c r="F100" s="234" t="s">
        <v>543</v>
      </c>
      <c r="G100" s="234" t="s">
        <v>3202</v>
      </c>
    </row>
    <row r="101" spans="2:7" ht="39" x14ac:dyDescent="0.2">
      <c r="B101" s="233">
        <v>8</v>
      </c>
      <c r="C101" s="234" t="s">
        <v>361</v>
      </c>
      <c r="D101" s="243" t="str">
        <f>Outputs!$E$80</f>
        <v xml:space="preserve">Ofwat - PR24 Water trading revenue adjustment expressed in 2027-28 CPIH FYA prices (WR) </v>
      </c>
      <c r="E101" s="234" t="s">
        <v>3248</v>
      </c>
      <c r="F101" s="234" t="s">
        <v>543</v>
      </c>
      <c r="G101" s="234" t="s">
        <v>3202</v>
      </c>
    </row>
    <row r="102" spans="2:7" ht="39" x14ac:dyDescent="0.2">
      <c r="B102" s="233">
        <v>9</v>
      </c>
      <c r="C102" s="234" t="s">
        <v>361</v>
      </c>
      <c r="D102" s="243" t="str">
        <f>Outputs!$E$90</f>
        <v xml:space="preserve">Ofwat - PR24 Third party services revenue adjustment expressed in 2027-28 CPIH FYA prices (WR) </v>
      </c>
      <c r="E102" s="234" t="s">
        <v>3249</v>
      </c>
      <c r="F102" s="234" t="s">
        <v>543</v>
      </c>
      <c r="G102" s="234" t="s">
        <v>3202</v>
      </c>
    </row>
    <row r="103" spans="2:7" ht="39" x14ac:dyDescent="0.2">
      <c r="B103" s="233">
        <v>10</v>
      </c>
      <c r="C103" s="234" t="s">
        <v>361</v>
      </c>
      <c r="D103" s="243" t="str">
        <f>Outputs!$E$100</f>
        <v xml:space="preserve">Ofwat - PR24 Cost of new debt revenue adjustment expressed in 2027-28 CPIH FYA prices (WR) </v>
      </c>
      <c r="E103" s="234" t="s">
        <v>3250</v>
      </c>
      <c r="F103" s="234" t="s">
        <v>543</v>
      </c>
      <c r="G103" s="234" t="s">
        <v>3202</v>
      </c>
    </row>
    <row r="104" spans="2:7" ht="39" x14ac:dyDescent="0.2">
      <c r="B104" s="233">
        <v>11</v>
      </c>
      <c r="C104" s="234" t="s">
        <v>361</v>
      </c>
      <c r="D104" s="243" t="str">
        <f>Outputs!$E$110</f>
        <v xml:space="preserve">Ofwat - PR24 Delivery mechanism (DM) revenue adjustment expressed in 2027-28 CPIH FYA prices (WR) </v>
      </c>
      <c r="E104" s="234" t="s">
        <v>3251</v>
      </c>
      <c r="F104" s="234" t="s">
        <v>543</v>
      </c>
      <c r="G104" s="234" t="s">
        <v>3202</v>
      </c>
    </row>
    <row r="105" spans="2:7" ht="39" x14ac:dyDescent="0.2">
      <c r="B105" s="233">
        <v>12</v>
      </c>
      <c r="C105" s="234" t="s">
        <v>361</v>
      </c>
      <c r="D105" s="243" t="str">
        <f>Outputs!$E$120</f>
        <v xml:space="preserve">Ofwat - PR24 Totex costs revenue adjustment expressed in 2027-28 CPIH FYA prices (WR) </v>
      </c>
      <c r="E105" s="234" t="s">
        <v>3252</v>
      </c>
      <c r="F105" s="234" t="s">
        <v>543</v>
      </c>
      <c r="G105" s="234" t="s">
        <v>3202</v>
      </c>
    </row>
    <row r="106" spans="2:7" ht="39" x14ac:dyDescent="0.2">
      <c r="B106" s="233">
        <v>13</v>
      </c>
      <c r="C106" s="234" t="s">
        <v>361</v>
      </c>
      <c r="D106" s="243" t="str">
        <f>Outputs!$E$130</f>
        <v xml:space="preserve">Ofwat - PR24 Tax revenue adjustment expressed in 2027-28 CPIH FYA prices (WR) </v>
      </c>
      <c r="E106" s="234" t="s">
        <v>3253</v>
      </c>
      <c r="F106" s="234" t="s">
        <v>543</v>
      </c>
      <c r="G106" s="234" t="s">
        <v>3202</v>
      </c>
    </row>
    <row r="107" spans="2:7" ht="39" x14ac:dyDescent="0.2">
      <c r="B107" s="233">
        <v>14</v>
      </c>
      <c r="C107" s="234" t="s">
        <v>361</v>
      </c>
      <c r="D107" s="243" t="str">
        <f>Outputs!$E$140</f>
        <v xml:space="preserve">Ofwat - PR24 Real price effects revenue adjustment expressed in 2027-28 CPIH FYA prices (WR) </v>
      </c>
      <c r="E107" s="234" t="s">
        <v>3254</v>
      </c>
      <c r="F107" s="234" t="s">
        <v>543</v>
      </c>
      <c r="G107" s="234" t="s">
        <v>3202</v>
      </c>
    </row>
    <row r="108" spans="2:7" ht="39" x14ac:dyDescent="0.2">
      <c r="B108" s="233">
        <v>15</v>
      </c>
      <c r="C108" s="234" t="s">
        <v>361</v>
      </c>
      <c r="D108" s="243" t="str">
        <f>Outputs!$E$150</f>
        <v xml:space="preserve">Ofwat - PR24 Major projects revenue adjustment expressed in 2027-28 CPIH FYA prices (WR) </v>
      </c>
      <c r="E108" s="234" t="s">
        <v>3255</v>
      </c>
      <c r="F108" s="234" t="s">
        <v>543</v>
      </c>
      <c r="G108" s="234" t="s">
        <v>3202</v>
      </c>
    </row>
    <row r="109" spans="2:7" ht="39" x14ac:dyDescent="0.2">
      <c r="B109" s="233">
        <v>16</v>
      </c>
      <c r="C109" s="234" t="s">
        <v>361</v>
      </c>
      <c r="D109" s="243" t="str">
        <f>Outputs!$E$160</f>
        <v xml:space="preserve">Ofwat - PR24 Cost change process revenue adjustment expressed in 2027-28 CPIH FYA prices (WR) </v>
      </c>
      <c r="E109" s="234" t="s">
        <v>3256</v>
      </c>
      <c r="F109" s="234" t="s">
        <v>543</v>
      </c>
      <c r="G109" s="234" t="s">
        <v>3202</v>
      </c>
    </row>
    <row r="110" spans="2:7" ht="39" x14ac:dyDescent="0.2">
      <c r="B110" s="233">
        <v>17</v>
      </c>
      <c r="C110" s="234" t="s">
        <v>361</v>
      </c>
      <c r="D110" s="243" t="str">
        <f>Outputs!$E$170</f>
        <v xml:space="preserve">Ofwat - PR24 Havant Thicket - cost of debt revenue adjustment expressed in 2027-28 CPIH FYA prices (WR) </v>
      </c>
      <c r="E110" s="234" t="s">
        <v>3257</v>
      </c>
      <c r="F110" s="234" t="s">
        <v>543</v>
      </c>
      <c r="G110" s="234" t="s">
        <v>3202</v>
      </c>
    </row>
    <row r="111" spans="2:7" ht="39" x14ac:dyDescent="0.2">
      <c r="B111" s="233">
        <v>18</v>
      </c>
      <c r="C111" s="234" t="s">
        <v>361</v>
      </c>
      <c r="D111" s="243" t="str">
        <f>Outputs!$E$180</f>
        <v xml:space="preserve">Ofwat - PR24 Innovation and water efficiency revenue adjustment expressed in 2027-28 CPIH FYA prices (WR) </v>
      </c>
      <c r="E111" s="234" t="s">
        <v>3258</v>
      </c>
      <c r="F111" s="234" t="s">
        <v>543</v>
      </c>
      <c r="G111" s="234" t="s">
        <v>3202</v>
      </c>
    </row>
    <row r="112" spans="2:7" ht="39" x14ac:dyDescent="0.2">
      <c r="B112" s="233">
        <v>19</v>
      </c>
      <c r="C112" s="234" t="s">
        <v>361</v>
      </c>
      <c r="D112" s="243" t="str">
        <f>Outputs!$E$190</f>
        <v xml:space="preserve">Ofwat - PR24 QAA revenue adjustment expressed in 2027-28 CPIH FYA prices (WR) </v>
      </c>
      <c r="E112" s="234" t="s">
        <v>3259</v>
      </c>
      <c r="F112" s="234" t="s">
        <v>543</v>
      </c>
      <c r="G112" s="234" t="s">
        <v>3202</v>
      </c>
    </row>
    <row r="113" spans="2:7" ht="39" x14ac:dyDescent="0.2">
      <c r="B113" s="233">
        <v>20</v>
      </c>
      <c r="C113" s="234" t="s">
        <v>361</v>
      </c>
      <c r="D113" s="243" t="str">
        <f>Outputs!$E$200</f>
        <v xml:space="preserve">Ofwat - Other revenue adjustments expressed in 2027-28 CPIH FYA prices (WR) </v>
      </c>
      <c r="E113" s="234" t="s">
        <v>3260</v>
      </c>
      <c r="F113" s="234" t="s">
        <v>543</v>
      </c>
      <c r="G113" s="234" t="s">
        <v>3202</v>
      </c>
    </row>
    <row r="114" spans="2:7" ht="39" x14ac:dyDescent="0.2">
      <c r="B114" s="233">
        <v>21</v>
      </c>
      <c r="C114" s="234" t="s">
        <v>361</v>
      </c>
      <c r="D114" s="243" t="str">
        <f>Outputs!$E$210</f>
        <v xml:space="preserve">Ofwat - PR24 Price control deliverables (PCD) revenue adjustment expressed in 2027-28 CPIH FYA prices (WR) </v>
      </c>
      <c r="E114" s="234" t="s">
        <v>3261</v>
      </c>
      <c r="F114" s="234" t="s">
        <v>543</v>
      </c>
      <c r="G114" s="234" t="s">
        <v>3202</v>
      </c>
    </row>
    <row r="115" spans="2:7" ht="39" x14ac:dyDescent="0.2">
      <c r="B115" s="233">
        <v>22</v>
      </c>
      <c r="C115" s="234" t="s">
        <v>361</v>
      </c>
      <c r="D115" s="243" t="str">
        <f>Outputs!$E$220</f>
        <v xml:space="preserve">Ofwat - PR24 Wastewater enhancement revenue adjustment expressed in 2027-28 CPIH FYA prices (WR) </v>
      </c>
      <c r="E115" s="234" t="s">
        <v>3262</v>
      </c>
      <c r="F115" s="234" t="s">
        <v>543</v>
      </c>
      <c r="G115" s="234" t="s">
        <v>3202</v>
      </c>
    </row>
    <row r="116" spans="2:7" ht="39" x14ac:dyDescent="0.2">
      <c r="B116" s="233">
        <v>23</v>
      </c>
      <c r="C116" s="234" t="s">
        <v>361</v>
      </c>
      <c r="D116" s="243" t="str">
        <f>Outputs!$E$232</f>
        <v xml:space="preserve">Ofwat - Unprofiled post financeability adjustments eligible for tax uplift - real (2027-28 CPIH FYA prices) (WR) </v>
      </c>
      <c r="E116" s="234" t="s">
        <v>3263</v>
      </c>
      <c r="F116" s="234" t="s">
        <v>543</v>
      </c>
      <c r="G116" s="234" t="s">
        <v>3202</v>
      </c>
    </row>
    <row r="117" spans="2:7" ht="39" x14ac:dyDescent="0.2">
      <c r="B117" s="233">
        <v>24</v>
      </c>
      <c r="C117" s="234" t="s">
        <v>361</v>
      </c>
      <c r="D117" s="243" t="str">
        <f>Outputs!$E$241</f>
        <v xml:space="preserve">Ofwat - Unprofiled post financeability adjustments not eligible for tax uplift - real (2027-28 CPIH FYA prices) (WR) </v>
      </c>
      <c r="E117" s="234" t="s">
        <v>3264</v>
      </c>
      <c r="F117" s="234" t="s">
        <v>543</v>
      </c>
      <c r="G117" s="234" t="s">
        <v>3202</v>
      </c>
    </row>
    <row r="118" spans="2:7" ht="26" x14ac:dyDescent="0.2">
      <c r="B118" s="233">
        <v>25</v>
      </c>
      <c r="C118" s="234" t="s">
        <v>361</v>
      </c>
      <c r="D118" s="243" t="str">
        <f>Outputs!$E$250</f>
        <v>Ofwat - Unprofiled - Residential retail revenue adjustment - real (2027-28 CPIH FYA prices)</v>
      </c>
      <c r="E118" s="234" t="s">
        <v>3282</v>
      </c>
      <c r="F118" s="234" t="s">
        <v>543</v>
      </c>
      <c r="G118" s="234" t="s">
        <v>3202</v>
      </c>
    </row>
    <row r="119" spans="2:7" ht="26" x14ac:dyDescent="0.2">
      <c r="B119" s="233">
        <v>26</v>
      </c>
      <c r="C119" s="234" t="s">
        <v>361</v>
      </c>
      <c r="D119" s="243" t="str">
        <f>Outputs!$E$251</f>
        <v>Ofwat - Unprofiled - Business retail revenue adjustment - real (2027-28 CPIH FYA prices)</v>
      </c>
      <c r="E119" s="234" t="s">
        <v>3283</v>
      </c>
      <c r="F119" s="234" t="s">
        <v>543</v>
      </c>
      <c r="G119" s="234" t="s">
        <v>3202</v>
      </c>
    </row>
    <row r="120" spans="2:7" ht="26" x14ac:dyDescent="0.2">
      <c r="B120" s="233">
        <v>27</v>
      </c>
      <c r="C120" s="234" t="s">
        <v>361</v>
      </c>
      <c r="D120" s="243" t="str">
        <f>Outputs!$E$255</f>
        <v xml:space="preserve">Ofwat - Post financeability adjustments eligible for tax uplift - real (WR) </v>
      </c>
      <c r="E120" s="234" t="s">
        <v>3220</v>
      </c>
      <c r="F120" s="234" t="s">
        <v>3203</v>
      </c>
      <c r="G120" s="234" t="s">
        <v>3202</v>
      </c>
    </row>
    <row r="121" spans="2:7" ht="26" x14ac:dyDescent="0.2">
      <c r="B121" s="233">
        <v>28</v>
      </c>
      <c r="C121" s="234" t="s">
        <v>361</v>
      </c>
      <c r="D121" s="243" t="str">
        <f>Outputs!$E$264</f>
        <v xml:space="preserve">Ofwat - Post financeability adjustments not eligible for tax uplift - real (WR) </v>
      </c>
      <c r="E121" s="234" t="s">
        <v>3221</v>
      </c>
      <c r="F121" s="234" t="s">
        <v>3203</v>
      </c>
      <c r="G121" s="234" t="s">
        <v>3202</v>
      </c>
    </row>
    <row r="122" spans="2:7" ht="26" x14ac:dyDescent="0.2">
      <c r="B122" s="233">
        <v>29</v>
      </c>
      <c r="C122" s="234" t="s">
        <v>361</v>
      </c>
      <c r="D122" s="243" t="str">
        <f>Outputs!$E$273</f>
        <v>Ofwat - Residential retail revenue adjustment - real</v>
      </c>
      <c r="E122" s="234" t="s">
        <v>3222</v>
      </c>
      <c r="F122" s="234" t="s">
        <v>3203</v>
      </c>
      <c r="G122" s="234" t="s">
        <v>3202</v>
      </c>
    </row>
    <row r="123" spans="2:7" ht="26" x14ac:dyDescent="0.2">
      <c r="B123" s="233">
        <v>30</v>
      </c>
      <c r="C123" s="234" t="s">
        <v>361</v>
      </c>
      <c r="D123" s="243" t="str">
        <f>Outputs!$E$274</f>
        <v>Ofwat - Business retail revenue adjustment - real</v>
      </c>
      <c r="E123" s="234" t="s">
        <v>3223</v>
      </c>
      <c r="F123" s="234" t="s">
        <v>3203</v>
      </c>
      <c r="G123" s="234" t="s">
        <v>3202</v>
      </c>
    </row>
    <row r="124" spans="2:7" ht="26" x14ac:dyDescent="0.2">
      <c r="B124" s="233">
        <v>31</v>
      </c>
      <c r="C124" s="234" t="s">
        <v>361</v>
      </c>
      <c r="D124" s="243" t="str">
        <f>Outputs!$E$278</f>
        <v>2028-29 ODI payments expressed in 2027-28 CPIH FYA prices (WR)</v>
      </c>
      <c r="E124" s="234" t="s">
        <v>3265</v>
      </c>
      <c r="F124" s="234" t="s">
        <v>543</v>
      </c>
      <c r="G124" s="234" t="s">
        <v>3202</v>
      </c>
    </row>
    <row r="125" spans="2:7" ht="26" x14ac:dyDescent="0.2">
      <c r="B125" s="233">
        <v>32</v>
      </c>
      <c r="C125" s="234" t="s">
        <v>361</v>
      </c>
      <c r="D125" s="243" t="str">
        <f>Outputs!$E$279</f>
        <v>2029-30 ODI payments expressed in 2027-28 CPIH FYA prices (WR)</v>
      </c>
      <c r="E125" s="234" t="s">
        <v>3266</v>
      </c>
      <c r="F125" s="234" t="s">
        <v>543</v>
      </c>
      <c r="G125" s="234" t="s">
        <v>3202</v>
      </c>
    </row>
    <row r="126" spans="2:7" ht="26" x14ac:dyDescent="0.2">
      <c r="B126" s="233">
        <v>33</v>
      </c>
      <c r="C126" s="234" t="s">
        <v>361</v>
      </c>
      <c r="D126" s="243" t="str">
        <f>Outputs!$E$280</f>
        <v>2028-30 ODI payments expressed in 2027-28 CPIH FYA prices (WR)</v>
      </c>
      <c r="E126" s="234" t="s">
        <v>3267</v>
      </c>
      <c r="F126" s="234" t="s">
        <v>543</v>
      </c>
      <c r="G126" s="234" t="s">
        <v>3202</v>
      </c>
    </row>
    <row r="127" spans="2:7" ht="39" x14ac:dyDescent="0.2">
      <c r="B127" s="233">
        <v>34</v>
      </c>
      <c r="C127" s="234" t="s">
        <v>361</v>
      </c>
      <c r="D127" s="243" t="str">
        <f>Outputs!$E$310</f>
        <v>2028-29 Voluntary abatements expressed in 2027-28 CPIH FYA prices sign reversed (WR)</v>
      </c>
      <c r="E127" s="234" t="s">
        <v>3268</v>
      </c>
      <c r="F127" s="234" t="s">
        <v>543</v>
      </c>
      <c r="G127" s="234" t="s">
        <v>3202</v>
      </c>
    </row>
    <row r="128" spans="2:7" ht="39" x14ac:dyDescent="0.2">
      <c r="B128" s="233">
        <v>35</v>
      </c>
      <c r="C128" s="234" t="s">
        <v>361</v>
      </c>
      <c r="D128" s="243" t="str">
        <f>Outputs!$E$311</f>
        <v>2029-30 Voluntary abatements expressed in 2027-28 CPIH FYA prices sign reversed (WR)</v>
      </c>
      <c r="E128" s="234" t="s">
        <v>3269</v>
      </c>
      <c r="F128" s="234" t="s">
        <v>543</v>
      </c>
      <c r="G128" s="234" t="s">
        <v>3202</v>
      </c>
    </row>
    <row r="129" spans="2:7" ht="39" x14ac:dyDescent="0.2">
      <c r="B129" s="233">
        <v>36</v>
      </c>
      <c r="C129" s="234" t="s">
        <v>361</v>
      </c>
      <c r="D129" s="243" t="str">
        <f>Outputs!$E$312</f>
        <v>2028-30 Voluntary abatements expressed in 2027-28 CPIH FYA prices sign reversed (WR)</v>
      </c>
      <c r="E129" s="234" t="s">
        <v>3270</v>
      </c>
      <c r="F129" s="234" t="s">
        <v>543</v>
      </c>
      <c r="G129" s="234" t="s">
        <v>3202</v>
      </c>
    </row>
    <row r="130" spans="2:7" ht="39" x14ac:dyDescent="0.2">
      <c r="B130" s="233">
        <v>37</v>
      </c>
      <c r="C130" s="234" t="s">
        <v>361</v>
      </c>
      <c r="D130" s="243" t="str">
        <f>Outputs!$E$342</f>
        <v>2028-29 Voluntary deferrals expressed in 2027-28 CPIH FYA prices sign reversed (WR)</v>
      </c>
      <c r="E130" s="234" t="s">
        <v>3271</v>
      </c>
      <c r="F130" s="234" t="s">
        <v>543</v>
      </c>
      <c r="G130" s="234" t="s">
        <v>3202</v>
      </c>
    </row>
    <row r="131" spans="2:7" ht="39" x14ac:dyDescent="0.2">
      <c r="B131" s="233">
        <v>38</v>
      </c>
      <c r="C131" s="234" t="s">
        <v>361</v>
      </c>
      <c r="D131" s="243" t="str">
        <f>Outputs!$E$343</f>
        <v>2029-30 Voluntary deferrals expressed in 2027-28 CPIH FYA prices sign reversed (WR)</v>
      </c>
      <c r="E131" s="234" t="s">
        <v>3272</v>
      </c>
      <c r="F131" s="234" t="s">
        <v>543</v>
      </c>
      <c r="G131" s="234" t="s">
        <v>3202</v>
      </c>
    </row>
    <row r="132" spans="2:7" ht="39" x14ac:dyDescent="0.2">
      <c r="B132" s="233">
        <v>39</v>
      </c>
      <c r="C132" s="234" t="s">
        <v>361</v>
      </c>
      <c r="D132" s="243" t="str">
        <f>Outputs!$E$344</f>
        <v>2028-30 Voluntary deferrals expressed in 2027-28 CPIH FYA prices sign reversed (WR)</v>
      </c>
      <c r="E132" s="234" t="s">
        <v>3273</v>
      </c>
      <c r="F132" s="234" t="s">
        <v>543</v>
      </c>
      <c r="G132" s="234" t="s">
        <v>3202</v>
      </c>
    </row>
    <row r="133" spans="2:7" ht="39" x14ac:dyDescent="0.2">
      <c r="B133" s="233">
        <v>40</v>
      </c>
      <c r="C133" s="234" t="s">
        <v>361</v>
      </c>
      <c r="D133" s="243" t="str">
        <f>Outputs!$E$374</f>
        <v>2028-29 Other bespoke adjustments expressed in 2027-28 CPIH FYA prices (WR)</v>
      </c>
      <c r="E133" s="234" t="s">
        <v>3274</v>
      </c>
      <c r="F133" s="234" t="s">
        <v>543</v>
      </c>
      <c r="G133" s="234" t="s">
        <v>3202</v>
      </c>
    </row>
    <row r="134" spans="2:7" ht="39" x14ac:dyDescent="0.2">
      <c r="B134" s="233">
        <v>41</v>
      </c>
      <c r="C134" s="234" t="s">
        <v>361</v>
      </c>
      <c r="D134" s="243" t="str">
        <f>Outputs!$E$375</f>
        <v>2029-30 Other bespoke adjustments expressed in 2027-28 CPIH FYA prices (WR)</v>
      </c>
      <c r="E134" s="234" t="s">
        <v>3275</v>
      </c>
      <c r="F134" s="234" t="s">
        <v>543</v>
      </c>
      <c r="G134" s="234" t="s">
        <v>3202</v>
      </c>
    </row>
    <row r="135" spans="2:7" ht="39" x14ac:dyDescent="0.2">
      <c r="B135" s="233">
        <v>42</v>
      </c>
      <c r="C135" s="234" t="s">
        <v>361</v>
      </c>
      <c r="D135" s="243" t="str">
        <f>Outputs!$E$376</f>
        <v>2028-30 Other bespoke adjustments expressed in 2027-28 CPIH FYA prices (WR)</v>
      </c>
      <c r="E135" s="234" t="s">
        <v>3276</v>
      </c>
      <c r="F135" s="234" t="s">
        <v>543</v>
      </c>
      <c r="G135" s="234" t="s">
        <v>3202</v>
      </c>
    </row>
    <row r="136" spans="2:7" ht="26" x14ac:dyDescent="0.2">
      <c r="B136" s="233">
        <v>43</v>
      </c>
      <c r="C136" s="234" t="s">
        <v>361</v>
      </c>
      <c r="D136" s="243" t="str">
        <f>Outputs!$E$408</f>
        <v>2028-30 ODI payments expressed in 2027-28 CPIH FYA prices (Total)</v>
      </c>
      <c r="E136" s="234" t="s">
        <v>3277</v>
      </c>
      <c r="F136" s="234" t="s">
        <v>543</v>
      </c>
      <c r="G136" s="234" t="s">
        <v>3202</v>
      </c>
    </row>
    <row r="137" spans="2:7" ht="26" x14ac:dyDescent="0.2">
      <c r="B137" s="233">
        <v>44</v>
      </c>
      <c r="C137" s="234" t="s">
        <v>361</v>
      </c>
      <c r="D137" s="243" t="str">
        <f>Outputs!$E$409</f>
        <v>2028-30 Voluntary abatements expressed in 2027-28 CPIH FYA prices sign reversed (Total)</v>
      </c>
      <c r="E137" s="234" t="s">
        <v>3278</v>
      </c>
      <c r="F137" s="234" t="s">
        <v>543</v>
      </c>
      <c r="G137" s="234" t="s">
        <v>3202</v>
      </c>
    </row>
    <row r="138" spans="2:7" ht="26" x14ac:dyDescent="0.2">
      <c r="B138" s="233">
        <v>45</v>
      </c>
      <c r="C138" s="234" t="s">
        <v>361</v>
      </c>
      <c r="D138" s="243" t="str">
        <f>Outputs!$E$410</f>
        <v>2028-30 Voluntary deferrals expressed in 2027-28 CPIH FYA prices sign reversed (Total)</v>
      </c>
      <c r="E138" s="234" t="s">
        <v>3279</v>
      </c>
      <c r="F138" s="234" t="s">
        <v>543</v>
      </c>
      <c r="G138" s="234" t="s">
        <v>3202</v>
      </c>
    </row>
    <row r="139" spans="2:7" ht="26" x14ac:dyDescent="0.2">
      <c r="B139" s="233">
        <v>46</v>
      </c>
      <c r="C139" s="234" t="s">
        <v>361</v>
      </c>
      <c r="D139" s="243" t="str">
        <f>Outputs!$E$411</f>
        <v>2028-30 Other bespoke adjustments expressed in 2027-28 CPIH FYA prices (Total)</v>
      </c>
      <c r="E139" s="234" t="s">
        <v>3280</v>
      </c>
      <c r="F139" s="234" t="s">
        <v>543</v>
      </c>
      <c r="G139" s="234" t="s">
        <v>3202</v>
      </c>
    </row>
    <row r="140" spans="2:7" ht="52" x14ac:dyDescent="0.2">
      <c r="B140" s="233">
        <v>47</v>
      </c>
      <c r="C140" s="234" t="s">
        <v>361</v>
      </c>
      <c r="D140" s="243" t="str">
        <f>Outputs!$E$413</f>
        <v xml:space="preserve">Ofwat - Net total PR24 ODI revenue adjustment (end of period and in-period) including voluntary abatements, deferrals and bespoke adjustments expressed in 2027-28 CPIH FYA prices (WR) </v>
      </c>
      <c r="E140" s="234" t="s">
        <v>3281</v>
      </c>
      <c r="F140" s="234" t="s">
        <v>543</v>
      </c>
      <c r="G140" s="234" t="s">
        <v>3202</v>
      </c>
    </row>
    <row r="141" spans="2:7" x14ac:dyDescent="0.2"/>
    <row r="142" spans="2:7" x14ac:dyDescent="0.2"/>
    <row r="143" spans="2:7" x14ac:dyDescent="0.2"/>
    <row r="144" spans="2:7" x14ac:dyDescent="0.2"/>
    <row r="145" x14ac:dyDescent="0.2"/>
  </sheetData>
  <pageMargins left="0.70866141732283472" right="0.70866141732283472" top="0.74803149606299213" bottom="0.74803149606299213" header="0.31496062992125984" footer="0.31496062992125984"/>
  <pageSetup paperSize="8" scale="84"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CE"/>
    <pageSetUpPr fitToPage="1"/>
  </sheetPr>
  <dimension ref="A1:XFD59"/>
  <sheetViews>
    <sheetView showGridLines="0" zoomScaleNormal="100" workbookViewId="0"/>
  </sheetViews>
  <sheetFormatPr defaultColWidth="0" defaultRowHeight="13" zeroHeight="1" x14ac:dyDescent="0.3"/>
  <cols>
    <col min="1" max="4" width="3.6640625" style="125" customWidth="1"/>
    <col min="5" max="5" width="70" style="125" customWidth="1"/>
    <col min="6" max="6" width="4.33203125" style="125" customWidth="1"/>
    <col min="7" max="7" width="48.6640625" style="125" bestFit="1" customWidth="1"/>
    <col min="8" max="8" width="3.6640625" style="125" customWidth="1"/>
    <col min="9" max="9" width="55" style="125" bestFit="1" customWidth="1"/>
    <col min="10" max="10" width="3.6640625" style="125" customWidth="1"/>
    <col min="11" max="11" width="35.6640625" style="125" customWidth="1"/>
    <col min="12" max="13" width="9.109375" style="125" hidden="1" customWidth="1"/>
    <col min="14" max="16384" width="12.44140625" style="125" hidden="1"/>
  </cols>
  <sheetData>
    <row r="1" spans="1:11" s="172" customFormat="1" ht="31" x14ac:dyDescent="0.2">
      <c r="A1" s="29" t="str">
        <f ca="1" xml:space="preserve"> RIGHT(CELL("filename", A1), LEN(CELL("filename", A1)) - SEARCH("]", CELL("filename", A1)))</f>
        <v>FAST</v>
      </c>
    </row>
    <row r="2" spans="1:11" x14ac:dyDescent="0.3"/>
    <row r="3" spans="1:11" s="192" customFormat="1" ht="21" x14ac:dyDescent="0.5">
      <c r="A3" s="102" t="s">
        <v>542</v>
      </c>
      <c r="I3" s="102" t="s">
        <v>4</v>
      </c>
      <c r="K3" s="102" t="s">
        <v>1098</v>
      </c>
    </row>
    <row r="4" spans="1:11" x14ac:dyDescent="0.3"/>
    <row r="5" spans="1:11" s="88" customFormat="1" ht="15.5" x14ac:dyDescent="0.35">
      <c r="B5" s="84" t="s">
        <v>2253</v>
      </c>
      <c r="D5" s="91"/>
      <c r="E5" s="52"/>
    </row>
    <row r="6" spans="1:11" x14ac:dyDescent="0.3">
      <c r="B6" s="61"/>
      <c r="C6" s="61"/>
      <c r="D6" s="85"/>
      <c r="E6" s="178" t="s">
        <v>2075</v>
      </c>
      <c r="G6" s="41" t="s">
        <v>698</v>
      </c>
      <c r="H6" s="64"/>
      <c r="I6" s="41" t="s">
        <v>1701</v>
      </c>
      <c r="J6" s="64"/>
      <c r="K6" s="64" t="s">
        <v>543</v>
      </c>
    </row>
    <row r="7" spans="1:11" x14ac:dyDescent="0.3">
      <c r="B7" s="61"/>
      <c r="C7" s="61"/>
      <c r="D7" s="85"/>
      <c r="E7" s="150"/>
      <c r="G7" s="41"/>
      <c r="H7" s="64"/>
      <c r="I7" s="64" t="s">
        <v>1099</v>
      </c>
      <c r="J7" s="64"/>
      <c r="K7" s="64"/>
    </row>
    <row r="8" spans="1:11" x14ac:dyDescent="0.3">
      <c r="B8" s="61"/>
      <c r="C8" s="61"/>
      <c r="D8" s="85"/>
      <c r="E8" s="149" t="s">
        <v>2821</v>
      </c>
      <c r="G8" s="41" t="s">
        <v>2822</v>
      </c>
      <c r="H8" s="64"/>
      <c r="I8" s="64" t="s">
        <v>892</v>
      </c>
      <c r="J8" s="64"/>
      <c r="K8" s="64" t="s">
        <v>543</v>
      </c>
    </row>
    <row r="9" spans="1:11" x14ac:dyDescent="0.3">
      <c r="B9" s="61"/>
      <c r="C9" s="61"/>
      <c r="D9" s="85"/>
      <c r="E9" s="41"/>
      <c r="G9" s="41"/>
      <c r="H9" s="64"/>
      <c r="I9" s="64" t="s">
        <v>699</v>
      </c>
      <c r="J9" s="64"/>
      <c r="K9" s="64"/>
    </row>
    <row r="10" spans="1:11" x14ac:dyDescent="0.3">
      <c r="B10" s="61"/>
      <c r="C10" s="61"/>
      <c r="D10" s="85"/>
      <c r="E10" s="41" t="s">
        <v>893</v>
      </c>
      <c r="F10" s="64"/>
      <c r="G10" s="41" t="s">
        <v>2442</v>
      </c>
      <c r="H10" s="64"/>
      <c r="I10" s="64" t="s">
        <v>2646</v>
      </c>
      <c r="J10" s="64"/>
      <c r="K10" s="64" t="s">
        <v>543</v>
      </c>
    </row>
    <row r="11" spans="1:11" x14ac:dyDescent="0.3">
      <c r="B11" s="61"/>
      <c r="C11" s="61"/>
      <c r="D11" s="85"/>
      <c r="E11" s="41"/>
      <c r="F11" s="64"/>
      <c r="G11" s="41"/>
      <c r="H11" s="64"/>
      <c r="I11" s="64"/>
      <c r="J11" s="64"/>
      <c r="K11" s="64"/>
    </row>
    <row r="12" spans="1:11" x14ac:dyDescent="0.3">
      <c r="B12" s="61"/>
      <c r="C12" s="61"/>
      <c r="D12" s="85"/>
      <c r="E12" s="41" t="s">
        <v>544</v>
      </c>
      <c r="F12" s="64"/>
      <c r="G12" s="41"/>
      <c r="H12" s="64"/>
      <c r="I12" s="64"/>
      <c r="J12" s="64"/>
      <c r="K12" s="64"/>
    </row>
    <row r="13" spans="1:11" x14ac:dyDescent="0.3">
      <c r="B13" s="61"/>
      <c r="C13" s="61"/>
      <c r="D13" s="85"/>
      <c r="E13" s="41" t="s">
        <v>1886</v>
      </c>
      <c r="F13" s="64"/>
      <c r="G13" s="41"/>
      <c r="H13" s="64"/>
      <c r="I13" s="64"/>
      <c r="J13" s="64"/>
      <c r="K13" s="64"/>
    </row>
    <row r="14" spans="1:11" x14ac:dyDescent="0.3">
      <c r="B14" s="61"/>
      <c r="C14" s="61"/>
      <c r="D14" s="85"/>
      <c r="E14" s="41"/>
      <c r="F14" s="64"/>
      <c r="G14" s="41"/>
      <c r="H14" s="64"/>
      <c r="I14" s="64"/>
      <c r="J14" s="64"/>
      <c r="K14" s="64"/>
    </row>
    <row r="15" spans="1:11" x14ac:dyDescent="0.3">
      <c r="B15" s="61"/>
      <c r="C15" s="61"/>
      <c r="D15" s="85"/>
      <c r="E15" s="198" t="s">
        <v>1100</v>
      </c>
      <c r="G15" s="41" t="s">
        <v>185</v>
      </c>
      <c r="I15" s="125" t="s">
        <v>186</v>
      </c>
      <c r="K15" s="125" t="s">
        <v>543</v>
      </c>
    </row>
    <row r="16" spans="1:11" x14ac:dyDescent="0.3">
      <c r="B16" s="61"/>
      <c r="C16" s="61"/>
      <c r="D16" s="85"/>
      <c r="E16" s="41"/>
      <c r="G16" s="41"/>
      <c r="I16" s="125" t="s">
        <v>5</v>
      </c>
    </row>
    <row r="17" spans="2:11" s="88" customFormat="1" ht="15.5" x14ac:dyDescent="0.35">
      <c r="B17" s="84" t="s">
        <v>1309</v>
      </c>
      <c r="C17" s="96"/>
      <c r="D17" s="91"/>
      <c r="E17" s="52"/>
      <c r="G17" s="52"/>
    </row>
    <row r="18" spans="2:11" x14ac:dyDescent="0.3">
      <c r="B18" s="61"/>
      <c r="C18" s="61"/>
      <c r="D18" s="85"/>
      <c r="E18" s="186" t="s">
        <v>894</v>
      </c>
      <c r="G18" s="41" t="s">
        <v>1298</v>
      </c>
      <c r="I18" s="125" t="s">
        <v>2646</v>
      </c>
      <c r="K18" s="125" t="s">
        <v>2443</v>
      </c>
    </row>
    <row r="19" spans="2:11" x14ac:dyDescent="0.3">
      <c r="B19" s="61"/>
      <c r="C19" s="61"/>
      <c r="D19" s="85"/>
      <c r="E19" s="41"/>
      <c r="G19" s="41"/>
      <c r="K19" s="125" t="s">
        <v>2823</v>
      </c>
    </row>
    <row r="20" spans="2:11" x14ac:dyDescent="0.3">
      <c r="B20" s="61"/>
      <c r="C20" s="61"/>
      <c r="D20" s="85"/>
      <c r="E20" s="120" t="s">
        <v>2254</v>
      </c>
      <c r="G20" s="41" t="s">
        <v>545</v>
      </c>
      <c r="I20" s="125" t="s">
        <v>2646</v>
      </c>
      <c r="K20" s="125" t="s">
        <v>1702</v>
      </c>
    </row>
    <row r="21" spans="2:11" x14ac:dyDescent="0.3">
      <c r="B21" s="61"/>
      <c r="C21" s="61"/>
      <c r="D21" s="85"/>
      <c r="E21" s="41"/>
      <c r="G21" s="41"/>
      <c r="K21" s="125" t="s">
        <v>1101</v>
      </c>
    </row>
    <row r="22" spans="2:11" x14ac:dyDescent="0.3">
      <c r="B22" s="61"/>
      <c r="C22" s="61"/>
      <c r="D22" s="85"/>
      <c r="E22" s="161" t="s">
        <v>895</v>
      </c>
      <c r="G22" s="41" t="s">
        <v>1887</v>
      </c>
      <c r="I22" s="125" t="s">
        <v>1701</v>
      </c>
      <c r="K22" s="125" t="s">
        <v>1702</v>
      </c>
    </row>
    <row r="23" spans="2:11" x14ac:dyDescent="0.3">
      <c r="B23" s="61"/>
      <c r="C23" s="61"/>
      <c r="D23" s="85"/>
      <c r="E23" s="41"/>
      <c r="G23" s="41"/>
      <c r="I23" s="125" t="s">
        <v>1099</v>
      </c>
      <c r="K23" s="125" t="s">
        <v>1101</v>
      </c>
    </row>
    <row r="24" spans="2:11" x14ac:dyDescent="0.3">
      <c r="B24" s="61"/>
      <c r="C24" s="61"/>
      <c r="D24" s="85"/>
      <c r="E24" s="189" t="s">
        <v>2824</v>
      </c>
      <c r="G24" s="41" t="s">
        <v>1310</v>
      </c>
      <c r="I24" s="125" t="s">
        <v>2646</v>
      </c>
      <c r="K24" s="125" t="s">
        <v>1888</v>
      </c>
    </row>
    <row r="25" spans="2:11" x14ac:dyDescent="0.3">
      <c r="K25" s="125" t="s">
        <v>1703</v>
      </c>
    </row>
    <row r="26" spans="2:11" x14ac:dyDescent="0.3">
      <c r="E26" s="197" t="s">
        <v>1889</v>
      </c>
      <c r="G26" s="125" t="s">
        <v>6</v>
      </c>
      <c r="I26" s="125" t="s">
        <v>2647</v>
      </c>
      <c r="K26" s="125" t="s">
        <v>2076</v>
      </c>
    </row>
    <row r="27" spans="2:11" x14ac:dyDescent="0.3">
      <c r="K27" s="125" t="s">
        <v>546</v>
      </c>
    </row>
    <row r="28" spans="2:11" ht="24.75" customHeight="1" x14ac:dyDescent="0.3">
      <c r="E28" s="146">
        <v>0</v>
      </c>
      <c r="G28" s="125" t="s">
        <v>896</v>
      </c>
      <c r="I28" s="125" t="s">
        <v>2647</v>
      </c>
      <c r="K28" s="125" t="s">
        <v>700</v>
      </c>
    </row>
    <row r="29" spans="2:11" x14ac:dyDescent="0.3">
      <c r="K29" s="125" t="s">
        <v>1704</v>
      </c>
    </row>
    <row r="30" spans="2:11" x14ac:dyDescent="0.3">
      <c r="E30" s="125" t="s">
        <v>1504</v>
      </c>
    </row>
    <row r="31" spans="2:11" x14ac:dyDescent="0.3"/>
    <row r="32" spans="2:11" s="88" customFormat="1" ht="15.5" x14ac:dyDescent="0.35">
      <c r="B32" s="84" t="s">
        <v>547</v>
      </c>
      <c r="C32" s="96"/>
      <c r="D32" s="91"/>
      <c r="E32" s="52"/>
      <c r="F32" s="52"/>
      <c r="G32" s="52"/>
    </row>
    <row r="33" spans="1:11" x14ac:dyDescent="0.3">
      <c r="B33" s="61"/>
      <c r="C33" s="61"/>
      <c r="D33" s="85"/>
      <c r="E33" s="120" t="s">
        <v>2077</v>
      </c>
      <c r="F33" s="41"/>
      <c r="G33" s="41" t="s">
        <v>701</v>
      </c>
      <c r="I33" s="125" t="s">
        <v>543</v>
      </c>
      <c r="K33" s="125" t="s">
        <v>1702</v>
      </c>
    </row>
    <row r="34" spans="1:11" x14ac:dyDescent="0.3">
      <c r="B34" s="61"/>
      <c r="C34" s="61"/>
      <c r="D34" s="85"/>
      <c r="E34" s="41"/>
      <c r="F34" s="41"/>
      <c r="G34" s="41"/>
      <c r="K34" s="125" t="s">
        <v>1101</v>
      </c>
    </row>
    <row r="35" spans="1:11" x14ac:dyDescent="0.3">
      <c r="B35" s="61"/>
      <c r="C35" s="61"/>
      <c r="D35" s="85"/>
      <c r="E35" s="147" t="s">
        <v>1311</v>
      </c>
      <c r="F35" s="41"/>
      <c r="G35" s="41" t="s">
        <v>1312</v>
      </c>
      <c r="I35" s="125" t="s">
        <v>2444</v>
      </c>
      <c r="K35" s="125" t="s">
        <v>2078</v>
      </c>
    </row>
    <row r="36" spans="1:11" x14ac:dyDescent="0.3">
      <c r="B36" s="61"/>
      <c r="C36" s="61"/>
      <c r="D36" s="85"/>
      <c r="E36" s="41"/>
      <c r="F36" s="41"/>
      <c r="G36" s="41"/>
      <c r="I36" s="125" t="s">
        <v>548</v>
      </c>
      <c r="K36" s="125" t="s">
        <v>2445</v>
      </c>
    </row>
    <row r="37" spans="1:11" s="88" customFormat="1" ht="15.5" x14ac:dyDescent="0.35">
      <c r="B37" s="84" t="s">
        <v>360</v>
      </c>
      <c r="C37" s="96"/>
      <c r="D37" s="91"/>
      <c r="E37" s="52"/>
      <c r="F37" s="52"/>
      <c r="G37" s="52"/>
    </row>
    <row r="38" spans="1:11" x14ac:dyDescent="0.3">
      <c r="B38" s="61"/>
      <c r="C38" s="61"/>
      <c r="D38" s="85"/>
      <c r="E38" s="41"/>
      <c r="F38" s="41"/>
      <c r="G38" s="41"/>
    </row>
    <row r="39" spans="1:11" x14ac:dyDescent="0.3">
      <c r="B39" s="61"/>
      <c r="C39" s="61"/>
      <c r="D39" s="85"/>
      <c r="E39" s="160" t="s">
        <v>2825</v>
      </c>
      <c r="F39" s="41"/>
      <c r="G39" s="41" t="s">
        <v>1890</v>
      </c>
      <c r="I39" s="125" t="s">
        <v>2646</v>
      </c>
      <c r="K39" s="125" t="s">
        <v>702</v>
      </c>
    </row>
    <row r="40" spans="1:11" x14ac:dyDescent="0.3">
      <c r="B40" s="61"/>
      <c r="C40" s="61"/>
      <c r="D40" s="85"/>
      <c r="E40" s="41"/>
      <c r="F40" s="41"/>
      <c r="G40" s="41"/>
      <c r="K40" s="125" t="s">
        <v>549</v>
      </c>
    </row>
    <row r="41" spans="1:11" s="88" customFormat="1" ht="15.5" x14ac:dyDescent="0.35">
      <c r="A41" s="52"/>
      <c r="B41" s="84" t="s">
        <v>1505</v>
      </c>
      <c r="C41" s="96"/>
      <c r="D41" s="91"/>
      <c r="E41" s="52"/>
      <c r="F41" s="52"/>
      <c r="G41" s="52"/>
    </row>
    <row r="42" spans="1:11" x14ac:dyDescent="0.3">
      <c r="B42" s="61"/>
      <c r="C42" s="61"/>
      <c r="D42" s="85"/>
      <c r="E42" s="41"/>
      <c r="F42" s="41"/>
      <c r="G42" s="41"/>
    </row>
    <row r="43" spans="1:11" x14ac:dyDescent="0.3">
      <c r="B43" s="61"/>
      <c r="C43" s="61"/>
      <c r="D43" s="85"/>
      <c r="E43" s="176" t="s">
        <v>1102</v>
      </c>
      <c r="F43" s="41"/>
      <c r="G43" s="41" t="s">
        <v>2446</v>
      </c>
      <c r="K43" s="125" t="s">
        <v>2443</v>
      </c>
    </row>
    <row r="44" spans="1:11" x14ac:dyDescent="0.3">
      <c r="B44" s="61"/>
      <c r="C44" s="61"/>
      <c r="D44" s="85"/>
      <c r="E44" s="81"/>
      <c r="F44" s="41"/>
      <c r="G44" s="41"/>
      <c r="K44" s="125" t="s">
        <v>1891</v>
      </c>
    </row>
    <row r="45" spans="1:11" x14ac:dyDescent="0.3">
      <c r="B45" s="61"/>
      <c r="C45" s="61"/>
      <c r="D45" s="85"/>
      <c r="E45" s="166" t="s">
        <v>7</v>
      </c>
      <c r="F45" s="41"/>
      <c r="G45" s="41" t="s">
        <v>3284</v>
      </c>
      <c r="K45" s="125" t="s">
        <v>1702</v>
      </c>
    </row>
    <row r="46" spans="1:11" x14ac:dyDescent="0.3">
      <c r="B46" s="61"/>
      <c r="C46" s="61"/>
      <c r="D46" s="85"/>
      <c r="E46" s="81"/>
      <c r="F46" s="41"/>
      <c r="G46" s="41"/>
      <c r="K46" s="125" t="s">
        <v>2648</v>
      </c>
    </row>
    <row r="47" spans="1:11" x14ac:dyDescent="0.3">
      <c r="B47" s="61"/>
      <c r="C47" s="61"/>
      <c r="D47" s="85"/>
      <c r="E47" s="139" t="s">
        <v>8</v>
      </c>
      <c r="F47" s="41"/>
      <c r="G47" s="41" t="s">
        <v>2447</v>
      </c>
      <c r="K47" s="125" t="s">
        <v>703</v>
      </c>
    </row>
    <row r="48" spans="1:11" x14ac:dyDescent="0.3">
      <c r="B48" s="61"/>
      <c r="C48" s="61"/>
      <c r="D48" s="85"/>
      <c r="E48" s="81"/>
      <c r="F48" s="41"/>
      <c r="G48" s="41"/>
      <c r="K48" s="125" t="s">
        <v>704</v>
      </c>
    </row>
    <row r="49" spans="1:16384" x14ac:dyDescent="0.3">
      <c r="B49" s="61"/>
      <c r="C49" s="61"/>
      <c r="D49" s="85"/>
      <c r="E49" s="196" t="s">
        <v>1705</v>
      </c>
      <c r="F49" s="41"/>
      <c r="G49" s="41" t="s">
        <v>2448</v>
      </c>
      <c r="K49" s="125" t="s">
        <v>2079</v>
      </c>
    </row>
    <row r="50" spans="1:16384" x14ac:dyDescent="0.3">
      <c r="B50" s="61"/>
      <c r="C50" s="61"/>
      <c r="D50" s="85"/>
      <c r="E50" s="81"/>
      <c r="F50" s="41"/>
      <c r="G50" s="41"/>
      <c r="K50" s="100" t="s">
        <v>1706</v>
      </c>
    </row>
    <row r="51" spans="1:16384" x14ac:dyDescent="0.3">
      <c r="B51" s="64"/>
      <c r="C51" s="64"/>
      <c r="D51" s="64"/>
      <c r="E51" s="162" t="s">
        <v>2649</v>
      </c>
      <c r="F51" s="64"/>
      <c r="G51" s="64" t="s">
        <v>897</v>
      </c>
      <c r="K51" s="125" t="s">
        <v>187</v>
      </c>
    </row>
    <row r="52" spans="1:16384" x14ac:dyDescent="0.3">
      <c r="B52" s="64"/>
      <c r="C52" s="64"/>
      <c r="D52" s="64"/>
      <c r="E52" s="81"/>
      <c r="F52" s="64"/>
      <c r="G52" s="64"/>
      <c r="K52" s="100" t="s">
        <v>2255</v>
      </c>
    </row>
    <row r="53" spans="1:16384" x14ac:dyDescent="0.3">
      <c r="B53" s="64"/>
      <c r="C53" s="64"/>
      <c r="D53" s="64"/>
      <c r="E53" s="183" t="s">
        <v>188</v>
      </c>
      <c r="F53" s="64"/>
      <c r="G53" s="64" t="s">
        <v>361</v>
      </c>
      <c r="K53" s="125" t="s">
        <v>9</v>
      </c>
    </row>
    <row r="54" spans="1:16384" x14ac:dyDescent="0.3">
      <c r="K54" s="100" t="s">
        <v>1103</v>
      </c>
    </row>
    <row r="55" spans="1:16384" x14ac:dyDescent="0.3">
      <c r="K55" s="100"/>
    </row>
    <row r="56" spans="1:16384" s="157" customFormat="1" ht="15.5" x14ac:dyDescent="0.2">
      <c r="A56" s="157" t="s">
        <v>2080</v>
      </c>
      <c r="L56" s="157" t="s">
        <v>2080</v>
      </c>
      <c r="M56" s="157" t="s">
        <v>2080</v>
      </c>
      <c r="N56" s="157" t="s">
        <v>2080</v>
      </c>
      <c r="O56" s="157" t="s">
        <v>2080</v>
      </c>
      <c r="P56" s="157" t="s">
        <v>2080</v>
      </c>
      <c r="Q56" s="157" t="s">
        <v>2080</v>
      </c>
      <c r="R56" s="157" t="s">
        <v>2080</v>
      </c>
      <c r="S56" s="157" t="s">
        <v>2080</v>
      </c>
      <c r="T56" s="157" t="s">
        <v>2080</v>
      </c>
      <c r="U56" s="157" t="s">
        <v>2080</v>
      </c>
      <c r="V56" s="157" t="s">
        <v>2080</v>
      </c>
      <c r="W56" s="157" t="s">
        <v>2080</v>
      </c>
      <c r="X56" s="157" t="s">
        <v>2080</v>
      </c>
      <c r="Y56" s="157" t="s">
        <v>2080</v>
      </c>
      <c r="Z56" s="157" t="s">
        <v>2080</v>
      </c>
      <c r="AA56" s="157" t="s">
        <v>2080</v>
      </c>
      <c r="AB56" s="157" t="s">
        <v>2080</v>
      </c>
      <c r="AC56" s="157" t="s">
        <v>2080</v>
      </c>
      <c r="AD56" s="157" t="s">
        <v>2080</v>
      </c>
      <c r="AE56" s="157" t="s">
        <v>2080</v>
      </c>
      <c r="AF56" s="157" t="s">
        <v>2080</v>
      </c>
      <c r="AG56" s="157" t="s">
        <v>2080</v>
      </c>
      <c r="AH56" s="157" t="s">
        <v>2080</v>
      </c>
      <c r="AI56" s="157" t="s">
        <v>2080</v>
      </c>
      <c r="AJ56" s="157" t="s">
        <v>2080</v>
      </c>
      <c r="AK56" s="157" t="s">
        <v>2080</v>
      </c>
      <c r="AL56" s="157" t="s">
        <v>2080</v>
      </c>
      <c r="AM56" s="157" t="s">
        <v>2080</v>
      </c>
      <c r="AN56" s="157" t="s">
        <v>2080</v>
      </c>
      <c r="AO56" s="157" t="s">
        <v>2080</v>
      </c>
      <c r="AP56" s="157" t="s">
        <v>2080</v>
      </c>
      <c r="AQ56" s="157" t="s">
        <v>2080</v>
      </c>
      <c r="AR56" s="157" t="s">
        <v>2080</v>
      </c>
      <c r="AS56" s="157" t="s">
        <v>2080</v>
      </c>
      <c r="AT56" s="157" t="s">
        <v>2080</v>
      </c>
      <c r="AU56" s="157" t="s">
        <v>2080</v>
      </c>
      <c r="AV56" s="157" t="s">
        <v>2080</v>
      </c>
      <c r="AW56" s="157" t="s">
        <v>2080</v>
      </c>
      <c r="AX56" s="157" t="s">
        <v>2080</v>
      </c>
      <c r="AY56" s="157" t="s">
        <v>2080</v>
      </c>
      <c r="AZ56" s="157" t="s">
        <v>2080</v>
      </c>
      <c r="BA56" s="157" t="s">
        <v>2080</v>
      </c>
      <c r="BB56" s="157" t="s">
        <v>2080</v>
      </c>
      <c r="BC56" s="157" t="s">
        <v>2080</v>
      </c>
      <c r="BD56" s="157" t="s">
        <v>2080</v>
      </c>
      <c r="BE56" s="157" t="s">
        <v>2080</v>
      </c>
      <c r="BF56" s="157" t="s">
        <v>2080</v>
      </c>
      <c r="BG56" s="157" t="s">
        <v>2080</v>
      </c>
      <c r="BH56" s="157" t="s">
        <v>2080</v>
      </c>
      <c r="BI56" s="157" t="s">
        <v>2080</v>
      </c>
      <c r="BJ56" s="157" t="s">
        <v>2080</v>
      </c>
      <c r="BK56" s="157" t="s">
        <v>2080</v>
      </c>
      <c r="BL56" s="157" t="s">
        <v>2080</v>
      </c>
      <c r="BM56" s="157" t="s">
        <v>2080</v>
      </c>
      <c r="BN56" s="157" t="s">
        <v>2080</v>
      </c>
      <c r="BO56" s="157" t="s">
        <v>2080</v>
      </c>
      <c r="BP56" s="157" t="s">
        <v>2080</v>
      </c>
      <c r="BQ56" s="157" t="s">
        <v>2080</v>
      </c>
      <c r="BR56" s="157" t="s">
        <v>2080</v>
      </c>
      <c r="BS56" s="157" t="s">
        <v>2080</v>
      </c>
      <c r="BT56" s="157" t="s">
        <v>2080</v>
      </c>
      <c r="BU56" s="157" t="s">
        <v>2080</v>
      </c>
      <c r="BV56" s="157" t="s">
        <v>2080</v>
      </c>
      <c r="BW56" s="157" t="s">
        <v>2080</v>
      </c>
      <c r="BX56" s="157" t="s">
        <v>2080</v>
      </c>
      <c r="BY56" s="157" t="s">
        <v>2080</v>
      </c>
      <c r="BZ56" s="157" t="s">
        <v>2080</v>
      </c>
      <c r="CA56" s="157" t="s">
        <v>2080</v>
      </c>
      <c r="CB56" s="157" t="s">
        <v>2080</v>
      </c>
      <c r="CC56" s="157" t="s">
        <v>2080</v>
      </c>
      <c r="CD56" s="157" t="s">
        <v>2080</v>
      </c>
      <c r="CE56" s="157" t="s">
        <v>2080</v>
      </c>
      <c r="CF56" s="157" t="s">
        <v>2080</v>
      </c>
      <c r="CG56" s="157" t="s">
        <v>2080</v>
      </c>
      <c r="CH56" s="157" t="s">
        <v>2080</v>
      </c>
      <c r="CI56" s="157" t="s">
        <v>2080</v>
      </c>
      <c r="CJ56" s="157" t="s">
        <v>2080</v>
      </c>
      <c r="CK56" s="157" t="s">
        <v>2080</v>
      </c>
      <c r="CL56" s="157" t="s">
        <v>2080</v>
      </c>
      <c r="CM56" s="157" t="s">
        <v>2080</v>
      </c>
      <c r="CN56" s="157" t="s">
        <v>2080</v>
      </c>
      <c r="CO56" s="157" t="s">
        <v>2080</v>
      </c>
      <c r="CP56" s="157" t="s">
        <v>2080</v>
      </c>
      <c r="CQ56" s="157" t="s">
        <v>2080</v>
      </c>
      <c r="CR56" s="157" t="s">
        <v>2080</v>
      </c>
      <c r="CS56" s="157" t="s">
        <v>2080</v>
      </c>
      <c r="CT56" s="157" t="s">
        <v>2080</v>
      </c>
      <c r="CU56" s="157" t="s">
        <v>2080</v>
      </c>
      <c r="CV56" s="157" t="s">
        <v>2080</v>
      </c>
      <c r="CW56" s="157" t="s">
        <v>2080</v>
      </c>
      <c r="CX56" s="157" t="s">
        <v>2080</v>
      </c>
      <c r="CY56" s="157" t="s">
        <v>2080</v>
      </c>
      <c r="CZ56" s="157" t="s">
        <v>2080</v>
      </c>
      <c r="DA56" s="157" t="s">
        <v>2080</v>
      </c>
      <c r="DB56" s="157" t="s">
        <v>2080</v>
      </c>
      <c r="DC56" s="157" t="s">
        <v>2080</v>
      </c>
      <c r="DD56" s="157" t="s">
        <v>2080</v>
      </c>
      <c r="DE56" s="157" t="s">
        <v>2080</v>
      </c>
      <c r="DF56" s="157" t="s">
        <v>2080</v>
      </c>
      <c r="DG56" s="157" t="s">
        <v>2080</v>
      </c>
      <c r="DH56" s="157" t="s">
        <v>2080</v>
      </c>
      <c r="DI56" s="157" t="s">
        <v>2080</v>
      </c>
      <c r="DJ56" s="157" t="s">
        <v>2080</v>
      </c>
      <c r="DK56" s="157" t="s">
        <v>2080</v>
      </c>
      <c r="DL56" s="157" t="s">
        <v>2080</v>
      </c>
      <c r="DM56" s="157" t="s">
        <v>2080</v>
      </c>
      <c r="DN56" s="157" t="s">
        <v>2080</v>
      </c>
      <c r="DO56" s="157" t="s">
        <v>2080</v>
      </c>
      <c r="DP56" s="157" t="s">
        <v>2080</v>
      </c>
      <c r="DQ56" s="157" t="s">
        <v>2080</v>
      </c>
      <c r="DR56" s="157" t="s">
        <v>2080</v>
      </c>
      <c r="DS56" s="157" t="s">
        <v>2080</v>
      </c>
      <c r="DT56" s="157" t="s">
        <v>2080</v>
      </c>
      <c r="DU56" s="157" t="s">
        <v>2080</v>
      </c>
      <c r="DV56" s="157" t="s">
        <v>2080</v>
      </c>
      <c r="DW56" s="157" t="s">
        <v>2080</v>
      </c>
      <c r="DX56" s="157" t="s">
        <v>2080</v>
      </c>
      <c r="DY56" s="157" t="s">
        <v>2080</v>
      </c>
      <c r="DZ56" s="157" t="s">
        <v>2080</v>
      </c>
      <c r="EA56" s="157" t="s">
        <v>2080</v>
      </c>
      <c r="EB56" s="157" t="s">
        <v>2080</v>
      </c>
      <c r="EC56" s="157" t="s">
        <v>2080</v>
      </c>
      <c r="ED56" s="157" t="s">
        <v>2080</v>
      </c>
      <c r="EE56" s="157" t="s">
        <v>2080</v>
      </c>
      <c r="EF56" s="157" t="s">
        <v>2080</v>
      </c>
      <c r="EG56" s="157" t="s">
        <v>2080</v>
      </c>
      <c r="EH56" s="157" t="s">
        <v>2080</v>
      </c>
      <c r="EI56" s="157" t="s">
        <v>2080</v>
      </c>
      <c r="EJ56" s="157" t="s">
        <v>2080</v>
      </c>
      <c r="EK56" s="157" t="s">
        <v>2080</v>
      </c>
      <c r="EL56" s="157" t="s">
        <v>2080</v>
      </c>
      <c r="EM56" s="157" t="s">
        <v>2080</v>
      </c>
      <c r="EN56" s="157" t="s">
        <v>2080</v>
      </c>
      <c r="EO56" s="157" t="s">
        <v>2080</v>
      </c>
      <c r="EP56" s="157" t="s">
        <v>2080</v>
      </c>
      <c r="EQ56" s="157" t="s">
        <v>2080</v>
      </c>
      <c r="ER56" s="157" t="s">
        <v>2080</v>
      </c>
      <c r="ES56" s="157" t="s">
        <v>2080</v>
      </c>
      <c r="ET56" s="157" t="s">
        <v>2080</v>
      </c>
      <c r="EU56" s="157" t="s">
        <v>2080</v>
      </c>
      <c r="EV56" s="157" t="s">
        <v>2080</v>
      </c>
      <c r="EW56" s="157" t="s">
        <v>2080</v>
      </c>
      <c r="EX56" s="157" t="s">
        <v>2080</v>
      </c>
      <c r="EY56" s="157" t="s">
        <v>2080</v>
      </c>
      <c r="EZ56" s="157" t="s">
        <v>2080</v>
      </c>
      <c r="FA56" s="157" t="s">
        <v>2080</v>
      </c>
      <c r="FB56" s="157" t="s">
        <v>2080</v>
      </c>
      <c r="FC56" s="157" t="s">
        <v>2080</v>
      </c>
      <c r="FD56" s="157" t="s">
        <v>2080</v>
      </c>
      <c r="FE56" s="157" t="s">
        <v>2080</v>
      </c>
      <c r="FF56" s="157" t="s">
        <v>2080</v>
      </c>
      <c r="FG56" s="157" t="s">
        <v>2080</v>
      </c>
      <c r="FH56" s="157" t="s">
        <v>2080</v>
      </c>
      <c r="FI56" s="157" t="s">
        <v>2080</v>
      </c>
      <c r="FJ56" s="157" t="s">
        <v>2080</v>
      </c>
      <c r="FK56" s="157" t="s">
        <v>2080</v>
      </c>
      <c r="FL56" s="157" t="s">
        <v>2080</v>
      </c>
      <c r="FM56" s="157" t="s">
        <v>2080</v>
      </c>
      <c r="FN56" s="157" t="s">
        <v>2080</v>
      </c>
      <c r="FO56" s="157" t="s">
        <v>2080</v>
      </c>
      <c r="FP56" s="157" t="s">
        <v>2080</v>
      </c>
      <c r="FQ56" s="157" t="s">
        <v>2080</v>
      </c>
      <c r="FR56" s="157" t="s">
        <v>2080</v>
      </c>
      <c r="FS56" s="157" t="s">
        <v>2080</v>
      </c>
      <c r="FT56" s="157" t="s">
        <v>2080</v>
      </c>
      <c r="FU56" s="157" t="s">
        <v>2080</v>
      </c>
      <c r="FV56" s="157" t="s">
        <v>2080</v>
      </c>
      <c r="FW56" s="157" t="s">
        <v>2080</v>
      </c>
      <c r="FX56" s="157" t="s">
        <v>2080</v>
      </c>
      <c r="FY56" s="157" t="s">
        <v>2080</v>
      </c>
      <c r="FZ56" s="157" t="s">
        <v>2080</v>
      </c>
      <c r="GA56" s="157" t="s">
        <v>2080</v>
      </c>
      <c r="GB56" s="157" t="s">
        <v>2080</v>
      </c>
      <c r="GC56" s="157" t="s">
        <v>2080</v>
      </c>
      <c r="GD56" s="157" t="s">
        <v>2080</v>
      </c>
      <c r="GE56" s="157" t="s">
        <v>2080</v>
      </c>
      <c r="GF56" s="157" t="s">
        <v>2080</v>
      </c>
      <c r="GG56" s="157" t="s">
        <v>2080</v>
      </c>
      <c r="GH56" s="157" t="s">
        <v>2080</v>
      </c>
      <c r="GI56" s="157" t="s">
        <v>2080</v>
      </c>
      <c r="GJ56" s="157" t="s">
        <v>2080</v>
      </c>
      <c r="GK56" s="157" t="s">
        <v>2080</v>
      </c>
      <c r="GL56" s="157" t="s">
        <v>2080</v>
      </c>
      <c r="GM56" s="157" t="s">
        <v>2080</v>
      </c>
      <c r="GN56" s="157" t="s">
        <v>2080</v>
      </c>
      <c r="GO56" s="157" t="s">
        <v>2080</v>
      </c>
      <c r="GP56" s="157" t="s">
        <v>2080</v>
      </c>
      <c r="GQ56" s="157" t="s">
        <v>2080</v>
      </c>
      <c r="GR56" s="157" t="s">
        <v>2080</v>
      </c>
      <c r="GS56" s="157" t="s">
        <v>2080</v>
      </c>
      <c r="GT56" s="157" t="s">
        <v>2080</v>
      </c>
      <c r="GU56" s="157" t="s">
        <v>2080</v>
      </c>
      <c r="GV56" s="157" t="s">
        <v>2080</v>
      </c>
      <c r="GW56" s="157" t="s">
        <v>2080</v>
      </c>
      <c r="GX56" s="157" t="s">
        <v>2080</v>
      </c>
      <c r="GY56" s="157" t="s">
        <v>2080</v>
      </c>
      <c r="GZ56" s="157" t="s">
        <v>2080</v>
      </c>
      <c r="HA56" s="157" t="s">
        <v>2080</v>
      </c>
      <c r="HB56" s="157" t="s">
        <v>2080</v>
      </c>
      <c r="HC56" s="157" t="s">
        <v>2080</v>
      </c>
      <c r="HD56" s="157" t="s">
        <v>2080</v>
      </c>
      <c r="HE56" s="157" t="s">
        <v>2080</v>
      </c>
      <c r="HF56" s="157" t="s">
        <v>2080</v>
      </c>
      <c r="HG56" s="157" t="s">
        <v>2080</v>
      </c>
      <c r="HH56" s="157" t="s">
        <v>2080</v>
      </c>
      <c r="HI56" s="157" t="s">
        <v>2080</v>
      </c>
      <c r="HJ56" s="157" t="s">
        <v>2080</v>
      </c>
      <c r="HK56" s="157" t="s">
        <v>2080</v>
      </c>
      <c r="HL56" s="157" t="s">
        <v>2080</v>
      </c>
      <c r="HM56" s="157" t="s">
        <v>2080</v>
      </c>
      <c r="HN56" s="157" t="s">
        <v>2080</v>
      </c>
      <c r="HO56" s="157" t="s">
        <v>2080</v>
      </c>
      <c r="HP56" s="157" t="s">
        <v>2080</v>
      </c>
      <c r="HQ56" s="157" t="s">
        <v>2080</v>
      </c>
      <c r="HR56" s="157" t="s">
        <v>2080</v>
      </c>
      <c r="HS56" s="157" t="s">
        <v>2080</v>
      </c>
      <c r="HT56" s="157" t="s">
        <v>2080</v>
      </c>
      <c r="HU56" s="157" t="s">
        <v>2080</v>
      </c>
      <c r="HV56" s="157" t="s">
        <v>2080</v>
      </c>
      <c r="HW56" s="157" t="s">
        <v>2080</v>
      </c>
      <c r="HX56" s="157" t="s">
        <v>2080</v>
      </c>
      <c r="HY56" s="157" t="s">
        <v>2080</v>
      </c>
      <c r="HZ56" s="157" t="s">
        <v>2080</v>
      </c>
      <c r="IA56" s="157" t="s">
        <v>2080</v>
      </c>
      <c r="IB56" s="157" t="s">
        <v>2080</v>
      </c>
      <c r="IC56" s="157" t="s">
        <v>2080</v>
      </c>
      <c r="ID56" s="157" t="s">
        <v>2080</v>
      </c>
      <c r="IE56" s="157" t="s">
        <v>2080</v>
      </c>
      <c r="IF56" s="157" t="s">
        <v>2080</v>
      </c>
      <c r="IG56" s="157" t="s">
        <v>2080</v>
      </c>
      <c r="IH56" s="157" t="s">
        <v>2080</v>
      </c>
      <c r="II56" s="157" t="s">
        <v>2080</v>
      </c>
      <c r="IJ56" s="157" t="s">
        <v>2080</v>
      </c>
      <c r="IK56" s="157" t="s">
        <v>2080</v>
      </c>
      <c r="IL56" s="157" t="s">
        <v>2080</v>
      </c>
      <c r="IM56" s="157" t="s">
        <v>2080</v>
      </c>
      <c r="IN56" s="157" t="s">
        <v>2080</v>
      </c>
      <c r="IO56" s="157" t="s">
        <v>2080</v>
      </c>
      <c r="IP56" s="157" t="s">
        <v>2080</v>
      </c>
      <c r="IQ56" s="157" t="s">
        <v>2080</v>
      </c>
      <c r="IR56" s="157" t="s">
        <v>2080</v>
      </c>
      <c r="IS56" s="157" t="s">
        <v>2080</v>
      </c>
      <c r="IT56" s="157" t="s">
        <v>2080</v>
      </c>
      <c r="IU56" s="157" t="s">
        <v>2080</v>
      </c>
      <c r="IV56" s="157" t="s">
        <v>2080</v>
      </c>
      <c r="IW56" s="157" t="s">
        <v>2080</v>
      </c>
      <c r="IX56" s="157" t="s">
        <v>2080</v>
      </c>
      <c r="IY56" s="157" t="s">
        <v>2080</v>
      </c>
      <c r="IZ56" s="157" t="s">
        <v>2080</v>
      </c>
      <c r="JA56" s="157" t="s">
        <v>2080</v>
      </c>
      <c r="JB56" s="157" t="s">
        <v>2080</v>
      </c>
      <c r="JC56" s="157" t="s">
        <v>2080</v>
      </c>
      <c r="JD56" s="157" t="s">
        <v>2080</v>
      </c>
      <c r="JE56" s="157" t="s">
        <v>2080</v>
      </c>
      <c r="JF56" s="157" t="s">
        <v>2080</v>
      </c>
      <c r="JG56" s="157" t="s">
        <v>2080</v>
      </c>
      <c r="JH56" s="157" t="s">
        <v>2080</v>
      </c>
      <c r="JI56" s="157" t="s">
        <v>2080</v>
      </c>
      <c r="JJ56" s="157" t="s">
        <v>2080</v>
      </c>
      <c r="JK56" s="157" t="s">
        <v>2080</v>
      </c>
      <c r="JL56" s="157" t="s">
        <v>2080</v>
      </c>
      <c r="JM56" s="157" t="s">
        <v>2080</v>
      </c>
      <c r="JN56" s="157" t="s">
        <v>2080</v>
      </c>
      <c r="JO56" s="157" t="s">
        <v>2080</v>
      </c>
      <c r="JP56" s="157" t="s">
        <v>2080</v>
      </c>
      <c r="JQ56" s="157" t="s">
        <v>2080</v>
      </c>
      <c r="JR56" s="157" t="s">
        <v>2080</v>
      </c>
      <c r="JS56" s="157" t="s">
        <v>2080</v>
      </c>
      <c r="JT56" s="157" t="s">
        <v>2080</v>
      </c>
      <c r="JU56" s="157" t="s">
        <v>2080</v>
      </c>
      <c r="JV56" s="157" t="s">
        <v>2080</v>
      </c>
      <c r="JW56" s="157" t="s">
        <v>2080</v>
      </c>
      <c r="JX56" s="157" t="s">
        <v>2080</v>
      </c>
      <c r="JY56" s="157" t="s">
        <v>2080</v>
      </c>
      <c r="JZ56" s="157" t="s">
        <v>2080</v>
      </c>
      <c r="KA56" s="157" t="s">
        <v>2080</v>
      </c>
      <c r="KB56" s="157" t="s">
        <v>2080</v>
      </c>
      <c r="KC56" s="157" t="s">
        <v>2080</v>
      </c>
      <c r="KD56" s="157" t="s">
        <v>2080</v>
      </c>
      <c r="KE56" s="157" t="s">
        <v>2080</v>
      </c>
      <c r="KF56" s="157" t="s">
        <v>2080</v>
      </c>
      <c r="KG56" s="157" t="s">
        <v>2080</v>
      </c>
      <c r="KH56" s="157" t="s">
        <v>2080</v>
      </c>
      <c r="KI56" s="157" t="s">
        <v>2080</v>
      </c>
      <c r="KJ56" s="157" t="s">
        <v>2080</v>
      </c>
      <c r="KK56" s="157" t="s">
        <v>2080</v>
      </c>
      <c r="KL56" s="157" t="s">
        <v>2080</v>
      </c>
      <c r="KM56" s="157" t="s">
        <v>2080</v>
      </c>
      <c r="KN56" s="157" t="s">
        <v>2080</v>
      </c>
      <c r="KO56" s="157" t="s">
        <v>2080</v>
      </c>
      <c r="KP56" s="157" t="s">
        <v>2080</v>
      </c>
      <c r="KQ56" s="157" t="s">
        <v>2080</v>
      </c>
      <c r="KR56" s="157" t="s">
        <v>2080</v>
      </c>
      <c r="KS56" s="157" t="s">
        <v>2080</v>
      </c>
      <c r="KT56" s="157" t="s">
        <v>2080</v>
      </c>
      <c r="KU56" s="157" t="s">
        <v>2080</v>
      </c>
      <c r="KV56" s="157" t="s">
        <v>2080</v>
      </c>
      <c r="KW56" s="157" t="s">
        <v>2080</v>
      </c>
      <c r="KX56" s="157" t="s">
        <v>2080</v>
      </c>
      <c r="KY56" s="157" t="s">
        <v>2080</v>
      </c>
      <c r="KZ56" s="157" t="s">
        <v>2080</v>
      </c>
      <c r="LA56" s="157" t="s">
        <v>2080</v>
      </c>
      <c r="LB56" s="157" t="s">
        <v>2080</v>
      </c>
      <c r="LC56" s="157" t="s">
        <v>2080</v>
      </c>
      <c r="LD56" s="157" t="s">
        <v>2080</v>
      </c>
      <c r="LE56" s="157" t="s">
        <v>2080</v>
      </c>
      <c r="LF56" s="157" t="s">
        <v>2080</v>
      </c>
      <c r="LG56" s="157" t="s">
        <v>2080</v>
      </c>
      <c r="LH56" s="157" t="s">
        <v>2080</v>
      </c>
      <c r="LI56" s="157" t="s">
        <v>2080</v>
      </c>
      <c r="LJ56" s="157" t="s">
        <v>2080</v>
      </c>
      <c r="LK56" s="157" t="s">
        <v>2080</v>
      </c>
      <c r="LL56" s="157" t="s">
        <v>2080</v>
      </c>
      <c r="LM56" s="157" t="s">
        <v>2080</v>
      </c>
      <c r="LN56" s="157" t="s">
        <v>2080</v>
      </c>
      <c r="LO56" s="157" t="s">
        <v>2080</v>
      </c>
      <c r="LP56" s="157" t="s">
        <v>2080</v>
      </c>
      <c r="LQ56" s="157" t="s">
        <v>2080</v>
      </c>
      <c r="LR56" s="157" t="s">
        <v>2080</v>
      </c>
      <c r="LS56" s="157" t="s">
        <v>2080</v>
      </c>
      <c r="LT56" s="157" t="s">
        <v>2080</v>
      </c>
      <c r="LU56" s="157" t="s">
        <v>2080</v>
      </c>
      <c r="LV56" s="157" t="s">
        <v>2080</v>
      </c>
      <c r="LW56" s="157" t="s">
        <v>2080</v>
      </c>
      <c r="LX56" s="157" t="s">
        <v>2080</v>
      </c>
      <c r="LY56" s="157" t="s">
        <v>2080</v>
      </c>
      <c r="LZ56" s="157" t="s">
        <v>2080</v>
      </c>
      <c r="MA56" s="157" t="s">
        <v>2080</v>
      </c>
      <c r="MB56" s="157" t="s">
        <v>2080</v>
      </c>
      <c r="MC56" s="157" t="s">
        <v>2080</v>
      </c>
      <c r="MD56" s="157" t="s">
        <v>2080</v>
      </c>
      <c r="ME56" s="157" t="s">
        <v>2080</v>
      </c>
      <c r="MF56" s="157" t="s">
        <v>2080</v>
      </c>
      <c r="MG56" s="157" t="s">
        <v>2080</v>
      </c>
      <c r="MH56" s="157" t="s">
        <v>2080</v>
      </c>
      <c r="MI56" s="157" t="s">
        <v>2080</v>
      </c>
      <c r="MJ56" s="157" t="s">
        <v>2080</v>
      </c>
      <c r="MK56" s="157" t="s">
        <v>2080</v>
      </c>
      <c r="ML56" s="157" t="s">
        <v>2080</v>
      </c>
      <c r="MM56" s="157" t="s">
        <v>2080</v>
      </c>
      <c r="MN56" s="157" t="s">
        <v>2080</v>
      </c>
      <c r="MO56" s="157" t="s">
        <v>2080</v>
      </c>
      <c r="MP56" s="157" t="s">
        <v>2080</v>
      </c>
      <c r="MQ56" s="157" t="s">
        <v>2080</v>
      </c>
      <c r="MR56" s="157" t="s">
        <v>2080</v>
      </c>
      <c r="MS56" s="157" t="s">
        <v>2080</v>
      </c>
      <c r="MT56" s="157" t="s">
        <v>2080</v>
      </c>
      <c r="MU56" s="157" t="s">
        <v>2080</v>
      </c>
      <c r="MV56" s="157" t="s">
        <v>2080</v>
      </c>
      <c r="MW56" s="157" t="s">
        <v>2080</v>
      </c>
      <c r="MX56" s="157" t="s">
        <v>2080</v>
      </c>
      <c r="MY56" s="157" t="s">
        <v>2080</v>
      </c>
      <c r="MZ56" s="157" t="s">
        <v>2080</v>
      </c>
      <c r="NA56" s="157" t="s">
        <v>2080</v>
      </c>
      <c r="NB56" s="157" t="s">
        <v>2080</v>
      </c>
      <c r="NC56" s="157" t="s">
        <v>2080</v>
      </c>
      <c r="ND56" s="157" t="s">
        <v>2080</v>
      </c>
      <c r="NE56" s="157" t="s">
        <v>2080</v>
      </c>
      <c r="NF56" s="157" t="s">
        <v>2080</v>
      </c>
      <c r="NG56" s="157" t="s">
        <v>2080</v>
      </c>
      <c r="NH56" s="157" t="s">
        <v>2080</v>
      </c>
      <c r="NI56" s="157" t="s">
        <v>2080</v>
      </c>
      <c r="NJ56" s="157" t="s">
        <v>2080</v>
      </c>
      <c r="NK56" s="157" t="s">
        <v>2080</v>
      </c>
      <c r="NL56" s="157" t="s">
        <v>2080</v>
      </c>
      <c r="NM56" s="157" t="s">
        <v>2080</v>
      </c>
      <c r="NN56" s="157" t="s">
        <v>2080</v>
      </c>
      <c r="NO56" s="157" t="s">
        <v>2080</v>
      </c>
      <c r="NP56" s="157" t="s">
        <v>2080</v>
      </c>
      <c r="NQ56" s="157" t="s">
        <v>2080</v>
      </c>
      <c r="NR56" s="157" t="s">
        <v>2080</v>
      </c>
      <c r="NS56" s="157" t="s">
        <v>2080</v>
      </c>
      <c r="NT56" s="157" t="s">
        <v>2080</v>
      </c>
      <c r="NU56" s="157" t="s">
        <v>2080</v>
      </c>
      <c r="NV56" s="157" t="s">
        <v>2080</v>
      </c>
      <c r="NW56" s="157" t="s">
        <v>2080</v>
      </c>
      <c r="NX56" s="157" t="s">
        <v>2080</v>
      </c>
      <c r="NY56" s="157" t="s">
        <v>2080</v>
      </c>
      <c r="NZ56" s="157" t="s">
        <v>2080</v>
      </c>
      <c r="OA56" s="157" t="s">
        <v>2080</v>
      </c>
      <c r="OB56" s="157" t="s">
        <v>2080</v>
      </c>
      <c r="OC56" s="157" t="s">
        <v>2080</v>
      </c>
      <c r="OD56" s="157" t="s">
        <v>2080</v>
      </c>
      <c r="OE56" s="157" t="s">
        <v>2080</v>
      </c>
      <c r="OF56" s="157" t="s">
        <v>2080</v>
      </c>
      <c r="OG56" s="157" t="s">
        <v>2080</v>
      </c>
      <c r="OH56" s="157" t="s">
        <v>2080</v>
      </c>
      <c r="OI56" s="157" t="s">
        <v>2080</v>
      </c>
      <c r="OJ56" s="157" t="s">
        <v>2080</v>
      </c>
      <c r="OK56" s="157" t="s">
        <v>2080</v>
      </c>
      <c r="OL56" s="157" t="s">
        <v>2080</v>
      </c>
      <c r="OM56" s="157" t="s">
        <v>2080</v>
      </c>
      <c r="ON56" s="157" t="s">
        <v>2080</v>
      </c>
      <c r="OO56" s="157" t="s">
        <v>2080</v>
      </c>
      <c r="OP56" s="157" t="s">
        <v>2080</v>
      </c>
      <c r="OQ56" s="157" t="s">
        <v>2080</v>
      </c>
      <c r="OR56" s="157" t="s">
        <v>2080</v>
      </c>
      <c r="OS56" s="157" t="s">
        <v>2080</v>
      </c>
      <c r="OT56" s="157" t="s">
        <v>2080</v>
      </c>
      <c r="OU56" s="157" t="s">
        <v>2080</v>
      </c>
      <c r="OV56" s="157" t="s">
        <v>2080</v>
      </c>
      <c r="OW56" s="157" t="s">
        <v>2080</v>
      </c>
      <c r="OX56" s="157" t="s">
        <v>2080</v>
      </c>
      <c r="OY56" s="157" t="s">
        <v>2080</v>
      </c>
      <c r="OZ56" s="157" t="s">
        <v>2080</v>
      </c>
      <c r="PA56" s="157" t="s">
        <v>2080</v>
      </c>
      <c r="PB56" s="157" t="s">
        <v>2080</v>
      </c>
      <c r="PC56" s="157" t="s">
        <v>2080</v>
      </c>
      <c r="PD56" s="157" t="s">
        <v>2080</v>
      </c>
      <c r="PE56" s="157" t="s">
        <v>2080</v>
      </c>
      <c r="PF56" s="157" t="s">
        <v>2080</v>
      </c>
      <c r="PG56" s="157" t="s">
        <v>2080</v>
      </c>
      <c r="PH56" s="157" t="s">
        <v>2080</v>
      </c>
      <c r="PI56" s="157" t="s">
        <v>2080</v>
      </c>
      <c r="PJ56" s="157" t="s">
        <v>2080</v>
      </c>
      <c r="PK56" s="157" t="s">
        <v>2080</v>
      </c>
      <c r="PL56" s="157" t="s">
        <v>2080</v>
      </c>
      <c r="PM56" s="157" t="s">
        <v>2080</v>
      </c>
      <c r="PN56" s="157" t="s">
        <v>2080</v>
      </c>
      <c r="PO56" s="157" t="s">
        <v>2080</v>
      </c>
      <c r="PP56" s="157" t="s">
        <v>2080</v>
      </c>
      <c r="PQ56" s="157" t="s">
        <v>2080</v>
      </c>
      <c r="PR56" s="157" t="s">
        <v>2080</v>
      </c>
      <c r="PS56" s="157" t="s">
        <v>2080</v>
      </c>
      <c r="PT56" s="157" t="s">
        <v>2080</v>
      </c>
      <c r="PU56" s="157" t="s">
        <v>2080</v>
      </c>
      <c r="PV56" s="157" t="s">
        <v>2080</v>
      </c>
      <c r="PW56" s="157" t="s">
        <v>2080</v>
      </c>
      <c r="PX56" s="157" t="s">
        <v>2080</v>
      </c>
      <c r="PY56" s="157" t="s">
        <v>2080</v>
      </c>
      <c r="PZ56" s="157" t="s">
        <v>2080</v>
      </c>
      <c r="QA56" s="157" t="s">
        <v>2080</v>
      </c>
      <c r="QB56" s="157" t="s">
        <v>2080</v>
      </c>
      <c r="QC56" s="157" t="s">
        <v>2080</v>
      </c>
      <c r="QD56" s="157" t="s">
        <v>2080</v>
      </c>
      <c r="QE56" s="157" t="s">
        <v>2080</v>
      </c>
      <c r="QF56" s="157" t="s">
        <v>2080</v>
      </c>
      <c r="QG56" s="157" t="s">
        <v>2080</v>
      </c>
      <c r="QH56" s="157" t="s">
        <v>2080</v>
      </c>
      <c r="QI56" s="157" t="s">
        <v>2080</v>
      </c>
      <c r="QJ56" s="157" t="s">
        <v>2080</v>
      </c>
      <c r="QK56" s="157" t="s">
        <v>2080</v>
      </c>
      <c r="QL56" s="157" t="s">
        <v>2080</v>
      </c>
      <c r="QM56" s="157" t="s">
        <v>2080</v>
      </c>
      <c r="QN56" s="157" t="s">
        <v>2080</v>
      </c>
      <c r="QO56" s="157" t="s">
        <v>2080</v>
      </c>
      <c r="QP56" s="157" t="s">
        <v>2080</v>
      </c>
      <c r="QQ56" s="157" t="s">
        <v>2080</v>
      </c>
      <c r="QR56" s="157" t="s">
        <v>2080</v>
      </c>
      <c r="QS56" s="157" t="s">
        <v>2080</v>
      </c>
      <c r="QT56" s="157" t="s">
        <v>2080</v>
      </c>
      <c r="QU56" s="157" t="s">
        <v>2080</v>
      </c>
      <c r="QV56" s="157" t="s">
        <v>2080</v>
      </c>
      <c r="QW56" s="157" t="s">
        <v>2080</v>
      </c>
      <c r="QX56" s="157" t="s">
        <v>2080</v>
      </c>
      <c r="QY56" s="157" t="s">
        <v>2080</v>
      </c>
      <c r="QZ56" s="157" t="s">
        <v>2080</v>
      </c>
      <c r="RA56" s="157" t="s">
        <v>2080</v>
      </c>
      <c r="RB56" s="157" t="s">
        <v>2080</v>
      </c>
      <c r="RC56" s="157" t="s">
        <v>2080</v>
      </c>
      <c r="RD56" s="157" t="s">
        <v>2080</v>
      </c>
      <c r="RE56" s="157" t="s">
        <v>2080</v>
      </c>
      <c r="RF56" s="157" t="s">
        <v>2080</v>
      </c>
      <c r="RG56" s="157" t="s">
        <v>2080</v>
      </c>
      <c r="RH56" s="157" t="s">
        <v>2080</v>
      </c>
      <c r="RI56" s="157" t="s">
        <v>2080</v>
      </c>
      <c r="RJ56" s="157" t="s">
        <v>2080</v>
      </c>
      <c r="RK56" s="157" t="s">
        <v>2080</v>
      </c>
      <c r="RL56" s="157" t="s">
        <v>2080</v>
      </c>
      <c r="RM56" s="157" t="s">
        <v>2080</v>
      </c>
      <c r="RN56" s="157" t="s">
        <v>2080</v>
      </c>
      <c r="RO56" s="157" t="s">
        <v>2080</v>
      </c>
      <c r="RP56" s="157" t="s">
        <v>2080</v>
      </c>
      <c r="RQ56" s="157" t="s">
        <v>2080</v>
      </c>
      <c r="RR56" s="157" t="s">
        <v>2080</v>
      </c>
      <c r="RS56" s="157" t="s">
        <v>2080</v>
      </c>
      <c r="RT56" s="157" t="s">
        <v>2080</v>
      </c>
      <c r="RU56" s="157" t="s">
        <v>2080</v>
      </c>
      <c r="RV56" s="157" t="s">
        <v>2080</v>
      </c>
      <c r="RW56" s="157" t="s">
        <v>2080</v>
      </c>
      <c r="RX56" s="157" t="s">
        <v>2080</v>
      </c>
      <c r="RY56" s="157" t="s">
        <v>2080</v>
      </c>
      <c r="RZ56" s="157" t="s">
        <v>2080</v>
      </c>
      <c r="SA56" s="157" t="s">
        <v>2080</v>
      </c>
      <c r="SB56" s="157" t="s">
        <v>2080</v>
      </c>
      <c r="SC56" s="157" t="s">
        <v>2080</v>
      </c>
      <c r="SD56" s="157" t="s">
        <v>2080</v>
      </c>
      <c r="SE56" s="157" t="s">
        <v>2080</v>
      </c>
      <c r="SF56" s="157" t="s">
        <v>2080</v>
      </c>
      <c r="SG56" s="157" t="s">
        <v>2080</v>
      </c>
      <c r="SH56" s="157" t="s">
        <v>2080</v>
      </c>
      <c r="SI56" s="157" t="s">
        <v>2080</v>
      </c>
      <c r="SJ56" s="157" t="s">
        <v>2080</v>
      </c>
      <c r="SK56" s="157" t="s">
        <v>2080</v>
      </c>
      <c r="SL56" s="157" t="s">
        <v>2080</v>
      </c>
      <c r="SM56" s="157" t="s">
        <v>2080</v>
      </c>
      <c r="SN56" s="157" t="s">
        <v>2080</v>
      </c>
      <c r="SO56" s="157" t="s">
        <v>2080</v>
      </c>
      <c r="SP56" s="157" t="s">
        <v>2080</v>
      </c>
      <c r="SQ56" s="157" t="s">
        <v>2080</v>
      </c>
      <c r="SR56" s="157" t="s">
        <v>2080</v>
      </c>
      <c r="SS56" s="157" t="s">
        <v>2080</v>
      </c>
      <c r="ST56" s="157" t="s">
        <v>2080</v>
      </c>
      <c r="SU56" s="157" t="s">
        <v>2080</v>
      </c>
      <c r="SV56" s="157" t="s">
        <v>2080</v>
      </c>
      <c r="SW56" s="157" t="s">
        <v>2080</v>
      </c>
      <c r="SX56" s="157" t="s">
        <v>2080</v>
      </c>
      <c r="SY56" s="157" t="s">
        <v>2080</v>
      </c>
      <c r="SZ56" s="157" t="s">
        <v>2080</v>
      </c>
      <c r="TA56" s="157" t="s">
        <v>2080</v>
      </c>
      <c r="TB56" s="157" t="s">
        <v>2080</v>
      </c>
      <c r="TC56" s="157" t="s">
        <v>2080</v>
      </c>
      <c r="TD56" s="157" t="s">
        <v>2080</v>
      </c>
      <c r="TE56" s="157" t="s">
        <v>2080</v>
      </c>
      <c r="TF56" s="157" t="s">
        <v>2080</v>
      </c>
      <c r="TG56" s="157" t="s">
        <v>2080</v>
      </c>
      <c r="TH56" s="157" t="s">
        <v>2080</v>
      </c>
      <c r="TI56" s="157" t="s">
        <v>2080</v>
      </c>
      <c r="TJ56" s="157" t="s">
        <v>2080</v>
      </c>
      <c r="TK56" s="157" t="s">
        <v>2080</v>
      </c>
      <c r="TL56" s="157" t="s">
        <v>2080</v>
      </c>
      <c r="TM56" s="157" t="s">
        <v>2080</v>
      </c>
      <c r="TN56" s="157" t="s">
        <v>2080</v>
      </c>
      <c r="TO56" s="157" t="s">
        <v>2080</v>
      </c>
      <c r="TP56" s="157" t="s">
        <v>2080</v>
      </c>
      <c r="TQ56" s="157" t="s">
        <v>2080</v>
      </c>
      <c r="TR56" s="157" t="s">
        <v>2080</v>
      </c>
      <c r="TS56" s="157" t="s">
        <v>2080</v>
      </c>
      <c r="TT56" s="157" t="s">
        <v>2080</v>
      </c>
      <c r="TU56" s="157" t="s">
        <v>2080</v>
      </c>
      <c r="TV56" s="157" t="s">
        <v>2080</v>
      </c>
      <c r="TW56" s="157" t="s">
        <v>2080</v>
      </c>
      <c r="TX56" s="157" t="s">
        <v>2080</v>
      </c>
      <c r="TY56" s="157" t="s">
        <v>2080</v>
      </c>
      <c r="TZ56" s="157" t="s">
        <v>2080</v>
      </c>
      <c r="UA56" s="157" t="s">
        <v>2080</v>
      </c>
      <c r="UB56" s="157" t="s">
        <v>2080</v>
      </c>
      <c r="UC56" s="157" t="s">
        <v>2080</v>
      </c>
      <c r="UD56" s="157" t="s">
        <v>2080</v>
      </c>
      <c r="UE56" s="157" t="s">
        <v>2080</v>
      </c>
      <c r="UF56" s="157" t="s">
        <v>2080</v>
      </c>
      <c r="UG56" s="157" t="s">
        <v>2080</v>
      </c>
      <c r="UH56" s="157" t="s">
        <v>2080</v>
      </c>
      <c r="UI56" s="157" t="s">
        <v>2080</v>
      </c>
      <c r="UJ56" s="157" t="s">
        <v>2080</v>
      </c>
      <c r="UK56" s="157" t="s">
        <v>2080</v>
      </c>
      <c r="UL56" s="157" t="s">
        <v>2080</v>
      </c>
      <c r="UM56" s="157" t="s">
        <v>2080</v>
      </c>
      <c r="UN56" s="157" t="s">
        <v>2080</v>
      </c>
      <c r="UO56" s="157" t="s">
        <v>2080</v>
      </c>
      <c r="UP56" s="157" t="s">
        <v>2080</v>
      </c>
      <c r="UQ56" s="157" t="s">
        <v>2080</v>
      </c>
      <c r="UR56" s="157" t="s">
        <v>2080</v>
      </c>
      <c r="US56" s="157" t="s">
        <v>2080</v>
      </c>
      <c r="UT56" s="157" t="s">
        <v>2080</v>
      </c>
      <c r="UU56" s="157" t="s">
        <v>2080</v>
      </c>
      <c r="UV56" s="157" t="s">
        <v>2080</v>
      </c>
      <c r="UW56" s="157" t="s">
        <v>2080</v>
      </c>
      <c r="UX56" s="157" t="s">
        <v>2080</v>
      </c>
      <c r="UY56" s="157" t="s">
        <v>2080</v>
      </c>
      <c r="UZ56" s="157" t="s">
        <v>2080</v>
      </c>
      <c r="VA56" s="157" t="s">
        <v>2080</v>
      </c>
      <c r="VB56" s="157" t="s">
        <v>2080</v>
      </c>
      <c r="VC56" s="157" t="s">
        <v>2080</v>
      </c>
      <c r="VD56" s="157" t="s">
        <v>2080</v>
      </c>
      <c r="VE56" s="157" t="s">
        <v>2080</v>
      </c>
      <c r="VF56" s="157" t="s">
        <v>2080</v>
      </c>
      <c r="VG56" s="157" t="s">
        <v>2080</v>
      </c>
      <c r="VH56" s="157" t="s">
        <v>2080</v>
      </c>
      <c r="VI56" s="157" t="s">
        <v>2080</v>
      </c>
      <c r="VJ56" s="157" t="s">
        <v>2080</v>
      </c>
      <c r="VK56" s="157" t="s">
        <v>2080</v>
      </c>
      <c r="VL56" s="157" t="s">
        <v>2080</v>
      </c>
      <c r="VM56" s="157" t="s">
        <v>2080</v>
      </c>
      <c r="VN56" s="157" t="s">
        <v>2080</v>
      </c>
      <c r="VO56" s="157" t="s">
        <v>2080</v>
      </c>
      <c r="VP56" s="157" t="s">
        <v>2080</v>
      </c>
      <c r="VQ56" s="157" t="s">
        <v>2080</v>
      </c>
      <c r="VR56" s="157" t="s">
        <v>2080</v>
      </c>
      <c r="VS56" s="157" t="s">
        <v>2080</v>
      </c>
      <c r="VT56" s="157" t="s">
        <v>2080</v>
      </c>
      <c r="VU56" s="157" t="s">
        <v>2080</v>
      </c>
      <c r="VV56" s="157" t="s">
        <v>2080</v>
      </c>
      <c r="VW56" s="157" t="s">
        <v>2080</v>
      </c>
      <c r="VX56" s="157" t="s">
        <v>2080</v>
      </c>
      <c r="VY56" s="157" t="s">
        <v>2080</v>
      </c>
      <c r="VZ56" s="157" t="s">
        <v>2080</v>
      </c>
      <c r="WA56" s="157" t="s">
        <v>2080</v>
      </c>
      <c r="WB56" s="157" t="s">
        <v>2080</v>
      </c>
      <c r="WC56" s="157" t="s">
        <v>2080</v>
      </c>
      <c r="WD56" s="157" t="s">
        <v>2080</v>
      </c>
      <c r="WE56" s="157" t="s">
        <v>2080</v>
      </c>
      <c r="WF56" s="157" t="s">
        <v>2080</v>
      </c>
      <c r="WG56" s="157" t="s">
        <v>2080</v>
      </c>
      <c r="WH56" s="157" t="s">
        <v>2080</v>
      </c>
      <c r="WI56" s="157" t="s">
        <v>2080</v>
      </c>
      <c r="WJ56" s="157" t="s">
        <v>2080</v>
      </c>
      <c r="WK56" s="157" t="s">
        <v>2080</v>
      </c>
      <c r="WL56" s="157" t="s">
        <v>2080</v>
      </c>
      <c r="WM56" s="157" t="s">
        <v>2080</v>
      </c>
      <c r="WN56" s="157" t="s">
        <v>2080</v>
      </c>
      <c r="WO56" s="157" t="s">
        <v>2080</v>
      </c>
      <c r="WP56" s="157" t="s">
        <v>2080</v>
      </c>
      <c r="WQ56" s="157" t="s">
        <v>2080</v>
      </c>
      <c r="WR56" s="157" t="s">
        <v>2080</v>
      </c>
      <c r="WS56" s="157" t="s">
        <v>2080</v>
      </c>
      <c r="WT56" s="157" t="s">
        <v>2080</v>
      </c>
      <c r="WU56" s="157" t="s">
        <v>2080</v>
      </c>
      <c r="WV56" s="157" t="s">
        <v>2080</v>
      </c>
      <c r="WW56" s="157" t="s">
        <v>2080</v>
      </c>
      <c r="WX56" s="157" t="s">
        <v>2080</v>
      </c>
      <c r="WY56" s="157" t="s">
        <v>2080</v>
      </c>
      <c r="WZ56" s="157" t="s">
        <v>2080</v>
      </c>
      <c r="XA56" s="157" t="s">
        <v>2080</v>
      </c>
      <c r="XB56" s="157" t="s">
        <v>2080</v>
      </c>
      <c r="XC56" s="157" t="s">
        <v>2080</v>
      </c>
      <c r="XD56" s="157" t="s">
        <v>2080</v>
      </c>
      <c r="XE56" s="157" t="s">
        <v>2080</v>
      </c>
      <c r="XF56" s="157" t="s">
        <v>2080</v>
      </c>
      <c r="XG56" s="157" t="s">
        <v>2080</v>
      </c>
      <c r="XH56" s="157" t="s">
        <v>2080</v>
      </c>
      <c r="XI56" s="157" t="s">
        <v>2080</v>
      </c>
      <c r="XJ56" s="157" t="s">
        <v>2080</v>
      </c>
      <c r="XK56" s="157" t="s">
        <v>2080</v>
      </c>
      <c r="XL56" s="157" t="s">
        <v>2080</v>
      </c>
      <c r="XM56" s="157" t="s">
        <v>2080</v>
      </c>
      <c r="XN56" s="157" t="s">
        <v>2080</v>
      </c>
      <c r="XO56" s="157" t="s">
        <v>2080</v>
      </c>
      <c r="XP56" s="157" t="s">
        <v>2080</v>
      </c>
      <c r="XQ56" s="157" t="s">
        <v>2080</v>
      </c>
      <c r="XR56" s="157" t="s">
        <v>2080</v>
      </c>
      <c r="XS56" s="157" t="s">
        <v>2080</v>
      </c>
      <c r="XT56" s="157" t="s">
        <v>2080</v>
      </c>
      <c r="XU56" s="157" t="s">
        <v>2080</v>
      </c>
      <c r="XV56" s="157" t="s">
        <v>2080</v>
      </c>
      <c r="XW56" s="157" t="s">
        <v>2080</v>
      </c>
      <c r="XX56" s="157" t="s">
        <v>2080</v>
      </c>
      <c r="XY56" s="157" t="s">
        <v>2080</v>
      </c>
      <c r="XZ56" s="157" t="s">
        <v>2080</v>
      </c>
      <c r="YA56" s="157" t="s">
        <v>2080</v>
      </c>
      <c r="YB56" s="157" t="s">
        <v>2080</v>
      </c>
      <c r="YC56" s="157" t="s">
        <v>2080</v>
      </c>
      <c r="YD56" s="157" t="s">
        <v>2080</v>
      </c>
      <c r="YE56" s="157" t="s">
        <v>2080</v>
      </c>
      <c r="YF56" s="157" t="s">
        <v>2080</v>
      </c>
      <c r="YG56" s="157" t="s">
        <v>2080</v>
      </c>
      <c r="YH56" s="157" t="s">
        <v>2080</v>
      </c>
      <c r="YI56" s="157" t="s">
        <v>2080</v>
      </c>
      <c r="YJ56" s="157" t="s">
        <v>2080</v>
      </c>
      <c r="YK56" s="157" t="s">
        <v>2080</v>
      </c>
      <c r="YL56" s="157" t="s">
        <v>2080</v>
      </c>
      <c r="YM56" s="157" t="s">
        <v>2080</v>
      </c>
      <c r="YN56" s="157" t="s">
        <v>2080</v>
      </c>
      <c r="YO56" s="157" t="s">
        <v>2080</v>
      </c>
      <c r="YP56" s="157" t="s">
        <v>2080</v>
      </c>
      <c r="YQ56" s="157" t="s">
        <v>2080</v>
      </c>
      <c r="YR56" s="157" t="s">
        <v>2080</v>
      </c>
      <c r="YS56" s="157" t="s">
        <v>2080</v>
      </c>
      <c r="YT56" s="157" t="s">
        <v>2080</v>
      </c>
      <c r="YU56" s="157" t="s">
        <v>2080</v>
      </c>
      <c r="YV56" s="157" t="s">
        <v>2080</v>
      </c>
      <c r="YW56" s="157" t="s">
        <v>2080</v>
      </c>
      <c r="YX56" s="157" t="s">
        <v>2080</v>
      </c>
      <c r="YY56" s="157" t="s">
        <v>2080</v>
      </c>
      <c r="YZ56" s="157" t="s">
        <v>2080</v>
      </c>
      <c r="ZA56" s="157" t="s">
        <v>2080</v>
      </c>
      <c r="ZB56" s="157" t="s">
        <v>2080</v>
      </c>
      <c r="ZC56" s="157" t="s">
        <v>2080</v>
      </c>
      <c r="ZD56" s="157" t="s">
        <v>2080</v>
      </c>
      <c r="ZE56" s="157" t="s">
        <v>2080</v>
      </c>
      <c r="ZF56" s="157" t="s">
        <v>2080</v>
      </c>
      <c r="ZG56" s="157" t="s">
        <v>2080</v>
      </c>
      <c r="ZH56" s="157" t="s">
        <v>2080</v>
      </c>
      <c r="ZI56" s="157" t="s">
        <v>2080</v>
      </c>
      <c r="ZJ56" s="157" t="s">
        <v>2080</v>
      </c>
      <c r="ZK56" s="157" t="s">
        <v>2080</v>
      </c>
      <c r="ZL56" s="157" t="s">
        <v>2080</v>
      </c>
      <c r="ZM56" s="157" t="s">
        <v>2080</v>
      </c>
      <c r="ZN56" s="157" t="s">
        <v>2080</v>
      </c>
      <c r="ZO56" s="157" t="s">
        <v>2080</v>
      </c>
      <c r="ZP56" s="157" t="s">
        <v>2080</v>
      </c>
      <c r="ZQ56" s="157" t="s">
        <v>2080</v>
      </c>
      <c r="ZR56" s="157" t="s">
        <v>2080</v>
      </c>
      <c r="ZS56" s="157" t="s">
        <v>2080</v>
      </c>
      <c r="ZT56" s="157" t="s">
        <v>2080</v>
      </c>
      <c r="ZU56" s="157" t="s">
        <v>2080</v>
      </c>
      <c r="ZV56" s="157" t="s">
        <v>2080</v>
      </c>
      <c r="ZW56" s="157" t="s">
        <v>2080</v>
      </c>
      <c r="ZX56" s="157" t="s">
        <v>2080</v>
      </c>
      <c r="ZY56" s="157" t="s">
        <v>2080</v>
      </c>
      <c r="ZZ56" s="157" t="s">
        <v>2080</v>
      </c>
      <c r="AAA56" s="157" t="s">
        <v>2080</v>
      </c>
      <c r="AAB56" s="157" t="s">
        <v>2080</v>
      </c>
      <c r="AAC56" s="157" t="s">
        <v>2080</v>
      </c>
      <c r="AAD56" s="157" t="s">
        <v>2080</v>
      </c>
      <c r="AAE56" s="157" t="s">
        <v>2080</v>
      </c>
      <c r="AAF56" s="157" t="s">
        <v>2080</v>
      </c>
      <c r="AAG56" s="157" t="s">
        <v>2080</v>
      </c>
      <c r="AAH56" s="157" t="s">
        <v>2080</v>
      </c>
      <c r="AAI56" s="157" t="s">
        <v>2080</v>
      </c>
      <c r="AAJ56" s="157" t="s">
        <v>2080</v>
      </c>
      <c r="AAK56" s="157" t="s">
        <v>2080</v>
      </c>
      <c r="AAL56" s="157" t="s">
        <v>2080</v>
      </c>
      <c r="AAM56" s="157" t="s">
        <v>2080</v>
      </c>
      <c r="AAN56" s="157" t="s">
        <v>2080</v>
      </c>
      <c r="AAO56" s="157" t="s">
        <v>2080</v>
      </c>
      <c r="AAP56" s="157" t="s">
        <v>2080</v>
      </c>
      <c r="AAQ56" s="157" t="s">
        <v>2080</v>
      </c>
      <c r="AAR56" s="157" t="s">
        <v>2080</v>
      </c>
      <c r="AAS56" s="157" t="s">
        <v>2080</v>
      </c>
      <c r="AAT56" s="157" t="s">
        <v>2080</v>
      </c>
      <c r="AAU56" s="157" t="s">
        <v>2080</v>
      </c>
      <c r="AAV56" s="157" t="s">
        <v>2080</v>
      </c>
      <c r="AAW56" s="157" t="s">
        <v>2080</v>
      </c>
      <c r="AAX56" s="157" t="s">
        <v>2080</v>
      </c>
      <c r="AAY56" s="157" t="s">
        <v>2080</v>
      </c>
      <c r="AAZ56" s="157" t="s">
        <v>2080</v>
      </c>
      <c r="ABA56" s="157" t="s">
        <v>2080</v>
      </c>
      <c r="ABB56" s="157" t="s">
        <v>2080</v>
      </c>
      <c r="ABC56" s="157" t="s">
        <v>2080</v>
      </c>
      <c r="ABD56" s="157" t="s">
        <v>2080</v>
      </c>
      <c r="ABE56" s="157" t="s">
        <v>2080</v>
      </c>
      <c r="ABF56" s="157" t="s">
        <v>2080</v>
      </c>
      <c r="ABG56" s="157" t="s">
        <v>2080</v>
      </c>
      <c r="ABH56" s="157" t="s">
        <v>2080</v>
      </c>
      <c r="ABI56" s="157" t="s">
        <v>2080</v>
      </c>
      <c r="ABJ56" s="157" t="s">
        <v>2080</v>
      </c>
      <c r="ABK56" s="157" t="s">
        <v>2080</v>
      </c>
      <c r="ABL56" s="157" t="s">
        <v>2080</v>
      </c>
      <c r="ABM56" s="157" t="s">
        <v>2080</v>
      </c>
      <c r="ABN56" s="157" t="s">
        <v>2080</v>
      </c>
      <c r="ABO56" s="157" t="s">
        <v>2080</v>
      </c>
      <c r="ABP56" s="157" t="s">
        <v>2080</v>
      </c>
      <c r="ABQ56" s="157" t="s">
        <v>2080</v>
      </c>
      <c r="ABR56" s="157" t="s">
        <v>2080</v>
      </c>
      <c r="ABS56" s="157" t="s">
        <v>2080</v>
      </c>
      <c r="ABT56" s="157" t="s">
        <v>2080</v>
      </c>
      <c r="ABU56" s="157" t="s">
        <v>2080</v>
      </c>
      <c r="ABV56" s="157" t="s">
        <v>2080</v>
      </c>
      <c r="ABW56" s="157" t="s">
        <v>2080</v>
      </c>
      <c r="ABX56" s="157" t="s">
        <v>2080</v>
      </c>
      <c r="ABY56" s="157" t="s">
        <v>2080</v>
      </c>
      <c r="ABZ56" s="157" t="s">
        <v>2080</v>
      </c>
      <c r="ACA56" s="157" t="s">
        <v>2080</v>
      </c>
      <c r="ACB56" s="157" t="s">
        <v>2080</v>
      </c>
      <c r="ACC56" s="157" t="s">
        <v>2080</v>
      </c>
      <c r="ACD56" s="157" t="s">
        <v>2080</v>
      </c>
      <c r="ACE56" s="157" t="s">
        <v>2080</v>
      </c>
      <c r="ACF56" s="157" t="s">
        <v>2080</v>
      </c>
      <c r="ACG56" s="157" t="s">
        <v>2080</v>
      </c>
      <c r="ACH56" s="157" t="s">
        <v>2080</v>
      </c>
      <c r="ACI56" s="157" t="s">
        <v>2080</v>
      </c>
      <c r="ACJ56" s="157" t="s">
        <v>2080</v>
      </c>
      <c r="ACK56" s="157" t="s">
        <v>2080</v>
      </c>
      <c r="ACL56" s="157" t="s">
        <v>2080</v>
      </c>
      <c r="ACM56" s="157" t="s">
        <v>2080</v>
      </c>
      <c r="ACN56" s="157" t="s">
        <v>2080</v>
      </c>
      <c r="ACO56" s="157" t="s">
        <v>2080</v>
      </c>
      <c r="ACP56" s="157" t="s">
        <v>2080</v>
      </c>
      <c r="ACQ56" s="157" t="s">
        <v>2080</v>
      </c>
      <c r="ACR56" s="157" t="s">
        <v>2080</v>
      </c>
      <c r="ACS56" s="157" t="s">
        <v>2080</v>
      </c>
      <c r="ACT56" s="157" t="s">
        <v>2080</v>
      </c>
      <c r="ACU56" s="157" t="s">
        <v>2080</v>
      </c>
      <c r="ACV56" s="157" t="s">
        <v>2080</v>
      </c>
      <c r="ACW56" s="157" t="s">
        <v>2080</v>
      </c>
      <c r="ACX56" s="157" t="s">
        <v>2080</v>
      </c>
      <c r="ACY56" s="157" t="s">
        <v>2080</v>
      </c>
      <c r="ACZ56" s="157" t="s">
        <v>2080</v>
      </c>
      <c r="ADA56" s="157" t="s">
        <v>2080</v>
      </c>
      <c r="ADB56" s="157" t="s">
        <v>2080</v>
      </c>
      <c r="ADC56" s="157" t="s">
        <v>2080</v>
      </c>
      <c r="ADD56" s="157" t="s">
        <v>2080</v>
      </c>
      <c r="ADE56" s="157" t="s">
        <v>2080</v>
      </c>
      <c r="ADF56" s="157" t="s">
        <v>2080</v>
      </c>
      <c r="ADG56" s="157" t="s">
        <v>2080</v>
      </c>
      <c r="ADH56" s="157" t="s">
        <v>2080</v>
      </c>
      <c r="ADI56" s="157" t="s">
        <v>2080</v>
      </c>
      <c r="ADJ56" s="157" t="s">
        <v>2080</v>
      </c>
      <c r="ADK56" s="157" t="s">
        <v>2080</v>
      </c>
      <c r="ADL56" s="157" t="s">
        <v>2080</v>
      </c>
      <c r="ADM56" s="157" t="s">
        <v>2080</v>
      </c>
      <c r="ADN56" s="157" t="s">
        <v>2080</v>
      </c>
      <c r="ADO56" s="157" t="s">
        <v>2080</v>
      </c>
      <c r="ADP56" s="157" t="s">
        <v>2080</v>
      </c>
      <c r="ADQ56" s="157" t="s">
        <v>2080</v>
      </c>
      <c r="ADR56" s="157" t="s">
        <v>2080</v>
      </c>
      <c r="ADS56" s="157" t="s">
        <v>2080</v>
      </c>
      <c r="ADT56" s="157" t="s">
        <v>2080</v>
      </c>
      <c r="ADU56" s="157" t="s">
        <v>2080</v>
      </c>
      <c r="ADV56" s="157" t="s">
        <v>2080</v>
      </c>
      <c r="ADW56" s="157" t="s">
        <v>2080</v>
      </c>
      <c r="ADX56" s="157" t="s">
        <v>2080</v>
      </c>
      <c r="ADY56" s="157" t="s">
        <v>2080</v>
      </c>
      <c r="ADZ56" s="157" t="s">
        <v>2080</v>
      </c>
      <c r="AEA56" s="157" t="s">
        <v>2080</v>
      </c>
      <c r="AEB56" s="157" t="s">
        <v>2080</v>
      </c>
      <c r="AEC56" s="157" t="s">
        <v>2080</v>
      </c>
      <c r="AED56" s="157" t="s">
        <v>2080</v>
      </c>
      <c r="AEE56" s="157" t="s">
        <v>2080</v>
      </c>
      <c r="AEF56" s="157" t="s">
        <v>2080</v>
      </c>
      <c r="AEG56" s="157" t="s">
        <v>2080</v>
      </c>
      <c r="AEH56" s="157" t="s">
        <v>2080</v>
      </c>
      <c r="AEI56" s="157" t="s">
        <v>2080</v>
      </c>
      <c r="AEJ56" s="157" t="s">
        <v>2080</v>
      </c>
      <c r="AEK56" s="157" t="s">
        <v>2080</v>
      </c>
      <c r="AEL56" s="157" t="s">
        <v>2080</v>
      </c>
      <c r="AEM56" s="157" t="s">
        <v>2080</v>
      </c>
      <c r="AEN56" s="157" t="s">
        <v>2080</v>
      </c>
      <c r="AEO56" s="157" t="s">
        <v>2080</v>
      </c>
      <c r="AEP56" s="157" t="s">
        <v>2080</v>
      </c>
      <c r="AEQ56" s="157" t="s">
        <v>2080</v>
      </c>
      <c r="AER56" s="157" t="s">
        <v>2080</v>
      </c>
      <c r="AES56" s="157" t="s">
        <v>2080</v>
      </c>
      <c r="AET56" s="157" t="s">
        <v>2080</v>
      </c>
      <c r="AEU56" s="157" t="s">
        <v>2080</v>
      </c>
      <c r="AEV56" s="157" t="s">
        <v>2080</v>
      </c>
      <c r="AEW56" s="157" t="s">
        <v>2080</v>
      </c>
      <c r="AEX56" s="157" t="s">
        <v>2080</v>
      </c>
      <c r="AEY56" s="157" t="s">
        <v>2080</v>
      </c>
      <c r="AEZ56" s="157" t="s">
        <v>2080</v>
      </c>
      <c r="AFA56" s="157" t="s">
        <v>2080</v>
      </c>
      <c r="AFB56" s="157" t="s">
        <v>2080</v>
      </c>
      <c r="AFC56" s="157" t="s">
        <v>2080</v>
      </c>
      <c r="AFD56" s="157" t="s">
        <v>2080</v>
      </c>
      <c r="AFE56" s="157" t="s">
        <v>2080</v>
      </c>
      <c r="AFF56" s="157" t="s">
        <v>2080</v>
      </c>
      <c r="AFG56" s="157" t="s">
        <v>2080</v>
      </c>
      <c r="AFH56" s="157" t="s">
        <v>2080</v>
      </c>
      <c r="AFI56" s="157" t="s">
        <v>2080</v>
      </c>
      <c r="AFJ56" s="157" t="s">
        <v>2080</v>
      </c>
      <c r="AFK56" s="157" t="s">
        <v>2080</v>
      </c>
      <c r="AFL56" s="157" t="s">
        <v>2080</v>
      </c>
      <c r="AFM56" s="157" t="s">
        <v>2080</v>
      </c>
      <c r="AFN56" s="157" t="s">
        <v>2080</v>
      </c>
      <c r="AFO56" s="157" t="s">
        <v>2080</v>
      </c>
      <c r="AFP56" s="157" t="s">
        <v>2080</v>
      </c>
      <c r="AFQ56" s="157" t="s">
        <v>2080</v>
      </c>
      <c r="AFR56" s="157" t="s">
        <v>2080</v>
      </c>
      <c r="AFS56" s="157" t="s">
        <v>2080</v>
      </c>
      <c r="AFT56" s="157" t="s">
        <v>2080</v>
      </c>
      <c r="AFU56" s="157" t="s">
        <v>2080</v>
      </c>
      <c r="AFV56" s="157" t="s">
        <v>2080</v>
      </c>
      <c r="AFW56" s="157" t="s">
        <v>2080</v>
      </c>
      <c r="AFX56" s="157" t="s">
        <v>2080</v>
      </c>
      <c r="AFY56" s="157" t="s">
        <v>2080</v>
      </c>
      <c r="AFZ56" s="157" t="s">
        <v>2080</v>
      </c>
      <c r="AGA56" s="157" t="s">
        <v>2080</v>
      </c>
      <c r="AGB56" s="157" t="s">
        <v>2080</v>
      </c>
      <c r="AGC56" s="157" t="s">
        <v>2080</v>
      </c>
      <c r="AGD56" s="157" t="s">
        <v>2080</v>
      </c>
      <c r="AGE56" s="157" t="s">
        <v>2080</v>
      </c>
      <c r="AGF56" s="157" t="s">
        <v>2080</v>
      </c>
      <c r="AGG56" s="157" t="s">
        <v>2080</v>
      </c>
      <c r="AGH56" s="157" t="s">
        <v>2080</v>
      </c>
      <c r="AGI56" s="157" t="s">
        <v>2080</v>
      </c>
      <c r="AGJ56" s="157" t="s">
        <v>2080</v>
      </c>
      <c r="AGK56" s="157" t="s">
        <v>2080</v>
      </c>
      <c r="AGL56" s="157" t="s">
        <v>2080</v>
      </c>
      <c r="AGM56" s="157" t="s">
        <v>2080</v>
      </c>
      <c r="AGN56" s="157" t="s">
        <v>2080</v>
      </c>
      <c r="AGO56" s="157" t="s">
        <v>2080</v>
      </c>
      <c r="AGP56" s="157" t="s">
        <v>2080</v>
      </c>
      <c r="AGQ56" s="157" t="s">
        <v>2080</v>
      </c>
      <c r="AGR56" s="157" t="s">
        <v>2080</v>
      </c>
      <c r="AGS56" s="157" t="s">
        <v>2080</v>
      </c>
      <c r="AGT56" s="157" t="s">
        <v>2080</v>
      </c>
      <c r="AGU56" s="157" t="s">
        <v>2080</v>
      </c>
      <c r="AGV56" s="157" t="s">
        <v>2080</v>
      </c>
      <c r="AGW56" s="157" t="s">
        <v>2080</v>
      </c>
      <c r="AGX56" s="157" t="s">
        <v>2080</v>
      </c>
      <c r="AGY56" s="157" t="s">
        <v>2080</v>
      </c>
      <c r="AGZ56" s="157" t="s">
        <v>2080</v>
      </c>
      <c r="AHA56" s="157" t="s">
        <v>2080</v>
      </c>
      <c r="AHB56" s="157" t="s">
        <v>2080</v>
      </c>
      <c r="AHC56" s="157" t="s">
        <v>2080</v>
      </c>
      <c r="AHD56" s="157" t="s">
        <v>2080</v>
      </c>
      <c r="AHE56" s="157" t="s">
        <v>2080</v>
      </c>
      <c r="AHF56" s="157" t="s">
        <v>2080</v>
      </c>
      <c r="AHG56" s="157" t="s">
        <v>2080</v>
      </c>
      <c r="AHH56" s="157" t="s">
        <v>2080</v>
      </c>
      <c r="AHI56" s="157" t="s">
        <v>2080</v>
      </c>
      <c r="AHJ56" s="157" t="s">
        <v>2080</v>
      </c>
      <c r="AHK56" s="157" t="s">
        <v>2080</v>
      </c>
      <c r="AHL56" s="157" t="s">
        <v>2080</v>
      </c>
      <c r="AHM56" s="157" t="s">
        <v>2080</v>
      </c>
      <c r="AHN56" s="157" t="s">
        <v>2080</v>
      </c>
      <c r="AHO56" s="157" t="s">
        <v>2080</v>
      </c>
      <c r="AHP56" s="157" t="s">
        <v>2080</v>
      </c>
      <c r="AHQ56" s="157" t="s">
        <v>2080</v>
      </c>
      <c r="AHR56" s="157" t="s">
        <v>2080</v>
      </c>
      <c r="AHS56" s="157" t="s">
        <v>2080</v>
      </c>
      <c r="AHT56" s="157" t="s">
        <v>2080</v>
      </c>
      <c r="AHU56" s="157" t="s">
        <v>2080</v>
      </c>
      <c r="AHV56" s="157" t="s">
        <v>2080</v>
      </c>
      <c r="AHW56" s="157" t="s">
        <v>2080</v>
      </c>
      <c r="AHX56" s="157" t="s">
        <v>2080</v>
      </c>
      <c r="AHY56" s="157" t="s">
        <v>2080</v>
      </c>
      <c r="AHZ56" s="157" t="s">
        <v>2080</v>
      </c>
      <c r="AIA56" s="157" t="s">
        <v>2080</v>
      </c>
      <c r="AIB56" s="157" t="s">
        <v>2080</v>
      </c>
      <c r="AIC56" s="157" t="s">
        <v>2080</v>
      </c>
      <c r="AID56" s="157" t="s">
        <v>2080</v>
      </c>
      <c r="AIE56" s="157" t="s">
        <v>2080</v>
      </c>
      <c r="AIF56" s="157" t="s">
        <v>2080</v>
      </c>
      <c r="AIG56" s="157" t="s">
        <v>2080</v>
      </c>
      <c r="AIH56" s="157" t="s">
        <v>2080</v>
      </c>
      <c r="AII56" s="157" t="s">
        <v>2080</v>
      </c>
      <c r="AIJ56" s="157" t="s">
        <v>2080</v>
      </c>
      <c r="AIK56" s="157" t="s">
        <v>2080</v>
      </c>
      <c r="AIL56" s="157" t="s">
        <v>2080</v>
      </c>
      <c r="AIM56" s="157" t="s">
        <v>2080</v>
      </c>
      <c r="AIN56" s="157" t="s">
        <v>2080</v>
      </c>
      <c r="AIO56" s="157" t="s">
        <v>2080</v>
      </c>
      <c r="AIP56" s="157" t="s">
        <v>2080</v>
      </c>
      <c r="AIQ56" s="157" t="s">
        <v>2080</v>
      </c>
      <c r="AIR56" s="157" t="s">
        <v>2080</v>
      </c>
      <c r="AIS56" s="157" t="s">
        <v>2080</v>
      </c>
      <c r="AIT56" s="157" t="s">
        <v>2080</v>
      </c>
      <c r="AIU56" s="157" t="s">
        <v>2080</v>
      </c>
      <c r="AIV56" s="157" t="s">
        <v>2080</v>
      </c>
      <c r="AIW56" s="157" t="s">
        <v>2080</v>
      </c>
      <c r="AIX56" s="157" t="s">
        <v>2080</v>
      </c>
      <c r="AIY56" s="157" t="s">
        <v>2080</v>
      </c>
      <c r="AIZ56" s="157" t="s">
        <v>2080</v>
      </c>
      <c r="AJA56" s="157" t="s">
        <v>2080</v>
      </c>
      <c r="AJB56" s="157" t="s">
        <v>2080</v>
      </c>
      <c r="AJC56" s="157" t="s">
        <v>2080</v>
      </c>
      <c r="AJD56" s="157" t="s">
        <v>2080</v>
      </c>
      <c r="AJE56" s="157" t="s">
        <v>2080</v>
      </c>
      <c r="AJF56" s="157" t="s">
        <v>2080</v>
      </c>
      <c r="AJG56" s="157" t="s">
        <v>2080</v>
      </c>
      <c r="AJH56" s="157" t="s">
        <v>2080</v>
      </c>
      <c r="AJI56" s="157" t="s">
        <v>2080</v>
      </c>
      <c r="AJJ56" s="157" t="s">
        <v>2080</v>
      </c>
      <c r="AJK56" s="157" t="s">
        <v>2080</v>
      </c>
      <c r="AJL56" s="157" t="s">
        <v>2080</v>
      </c>
      <c r="AJM56" s="157" t="s">
        <v>2080</v>
      </c>
      <c r="AJN56" s="157" t="s">
        <v>2080</v>
      </c>
      <c r="AJO56" s="157" t="s">
        <v>2080</v>
      </c>
      <c r="AJP56" s="157" t="s">
        <v>2080</v>
      </c>
      <c r="AJQ56" s="157" t="s">
        <v>2080</v>
      </c>
      <c r="AJR56" s="157" t="s">
        <v>2080</v>
      </c>
      <c r="AJS56" s="157" t="s">
        <v>2080</v>
      </c>
      <c r="AJT56" s="157" t="s">
        <v>2080</v>
      </c>
      <c r="AJU56" s="157" t="s">
        <v>2080</v>
      </c>
      <c r="AJV56" s="157" t="s">
        <v>2080</v>
      </c>
      <c r="AJW56" s="157" t="s">
        <v>2080</v>
      </c>
      <c r="AJX56" s="157" t="s">
        <v>2080</v>
      </c>
      <c r="AJY56" s="157" t="s">
        <v>2080</v>
      </c>
      <c r="AJZ56" s="157" t="s">
        <v>2080</v>
      </c>
      <c r="AKA56" s="157" t="s">
        <v>2080</v>
      </c>
      <c r="AKB56" s="157" t="s">
        <v>2080</v>
      </c>
      <c r="AKC56" s="157" t="s">
        <v>2080</v>
      </c>
      <c r="AKD56" s="157" t="s">
        <v>2080</v>
      </c>
      <c r="AKE56" s="157" t="s">
        <v>2080</v>
      </c>
      <c r="AKF56" s="157" t="s">
        <v>2080</v>
      </c>
      <c r="AKG56" s="157" t="s">
        <v>2080</v>
      </c>
      <c r="AKH56" s="157" t="s">
        <v>2080</v>
      </c>
      <c r="AKI56" s="157" t="s">
        <v>2080</v>
      </c>
      <c r="AKJ56" s="157" t="s">
        <v>2080</v>
      </c>
      <c r="AKK56" s="157" t="s">
        <v>2080</v>
      </c>
      <c r="AKL56" s="157" t="s">
        <v>2080</v>
      </c>
      <c r="AKM56" s="157" t="s">
        <v>2080</v>
      </c>
      <c r="AKN56" s="157" t="s">
        <v>2080</v>
      </c>
      <c r="AKO56" s="157" t="s">
        <v>2080</v>
      </c>
      <c r="AKP56" s="157" t="s">
        <v>2080</v>
      </c>
      <c r="AKQ56" s="157" t="s">
        <v>2080</v>
      </c>
      <c r="AKR56" s="157" t="s">
        <v>2080</v>
      </c>
      <c r="AKS56" s="157" t="s">
        <v>2080</v>
      </c>
      <c r="AKT56" s="157" t="s">
        <v>2080</v>
      </c>
      <c r="AKU56" s="157" t="s">
        <v>2080</v>
      </c>
      <c r="AKV56" s="157" t="s">
        <v>2080</v>
      </c>
      <c r="AKW56" s="157" t="s">
        <v>2080</v>
      </c>
      <c r="AKX56" s="157" t="s">
        <v>2080</v>
      </c>
      <c r="AKY56" s="157" t="s">
        <v>2080</v>
      </c>
      <c r="AKZ56" s="157" t="s">
        <v>2080</v>
      </c>
      <c r="ALA56" s="157" t="s">
        <v>2080</v>
      </c>
      <c r="ALB56" s="157" t="s">
        <v>2080</v>
      </c>
      <c r="ALC56" s="157" t="s">
        <v>2080</v>
      </c>
      <c r="ALD56" s="157" t="s">
        <v>2080</v>
      </c>
      <c r="ALE56" s="157" t="s">
        <v>2080</v>
      </c>
      <c r="ALF56" s="157" t="s">
        <v>2080</v>
      </c>
      <c r="ALG56" s="157" t="s">
        <v>2080</v>
      </c>
      <c r="ALH56" s="157" t="s">
        <v>2080</v>
      </c>
      <c r="ALI56" s="157" t="s">
        <v>2080</v>
      </c>
      <c r="ALJ56" s="157" t="s">
        <v>2080</v>
      </c>
      <c r="ALK56" s="157" t="s">
        <v>2080</v>
      </c>
      <c r="ALL56" s="157" t="s">
        <v>2080</v>
      </c>
      <c r="ALM56" s="157" t="s">
        <v>2080</v>
      </c>
      <c r="ALN56" s="157" t="s">
        <v>2080</v>
      </c>
      <c r="ALO56" s="157" t="s">
        <v>2080</v>
      </c>
      <c r="ALP56" s="157" t="s">
        <v>2080</v>
      </c>
      <c r="ALQ56" s="157" t="s">
        <v>2080</v>
      </c>
      <c r="ALR56" s="157" t="s">
        <v>2080</v>
      </c>
      <c r="ALS56" s="157" t="s">
        <v>2080</v>
      </c>
      <c r="ALT56" s="157" t="s">
        <v>2080</v>
      </c>
      <c r="ALU56" s="157" t="s">
        <v>2080</v>
      </c>
      <c r="ALV56" s="157" t="s">
        <v>2080</v>
      </c>
      <c r="ALW56" s="157" t="s">
        <v>2080</v>
      </c>
      <c r="ALX56" s="157" t="s">
        <v>2080</v>
      </c>
      <c r="ALY56" s="157" t="s">
        <v>2080</v>
      </c>
      <c r="ALZ56" s="157" t="s">
        <v>2080</v>
      </c>
      <c r="AMA56" s="157" t="s">
        <v>2080</v>
      </c>
      <c r="AMB56" s="157" t="s">
        <v>2080</v>
      </c>
      <c r="AMC56" s="157" t="s">
        <v>2080</v>
      </c>
      <c r="AMD56" s="157" t="s">
        <v>2080</v>
      </c>
      <c r="AME56" s="157" t="s">
        <v>2080</v>
      </c>
      <c r="AMF56" s="157" t="s">
        <v>2080</v>
      </c>
      <c r="AMG56" s="157" t="s">
        <v>2080</v>
      </c>
      <c r="AMH56" s="157" t="s">
        <v>2080</v>
      </c>
      <c r="AMI56" s="157" t="s">
        <v>2080</v>
      </c>
      <c r="AMJ56" s="157" t="s">
        <v>2080</v>
      </c>
      <c r="AMK56" s="157" t="s">
        <v>2080</v>
      </c>
      <c r="AML56" s="157" t="s">
        <v>2080</v>
      </c>
      <c r="AMM56" s="157" t="s">
        <v>2080</v>
      </c>
      <c r="AMN56" s="157" t="s">
        <v>2080</v>
      </c>
      <c r="AMO56" s="157" t="s">
        <v>2080</v>
      </c>
      <c r="AMP56" s="157" t="s">
        <v>2080</v>
      </c>
      <c r="AMQ56" s="157" t="s">
        <v>2080</v>
      </c>
      <c r="AMR56" s="157" t="s">
        <v>2080</v>
      </c>
      <c r="AMS56" s="157" t="s">
        <v>2080</v>
      </c>
      <c r="AMT56" s="157" t="s">
        <v>2080</v>
      </c>
      <c r="AMU56" s="157" t="s">
        <v>2080</v>
      </c>
      <c r="AMV56" s="157" t="s">
        <v>2080</v>
      </c>
      <c r="AMW56" s="157" t="s">
        <v>2080</v>
      </c>
      <c r="AMX56" s="157" t="s">
        <v>2080</v>
      </c>
      <c r="AMY56" s="157" t="s">
        <v>2080</v>
      </c>
      <c r="AMZ56" s="157" t="s">
        <v>2080</v>
      </c>
      <c r="ANA56" s="157" t="s">
        <v>2080</v>
      </c>
      <c r="ANB56" s="157" t="s">
        <v>2080</v>
      </c>
      <c r="ANC56" s="157" t="s">
        <v>2080</v>
      </c>
      <c r="AND56" s="157" t="s">
        <v>2080</v>
      </c>
      <c r="ANE56" s="157" t="s">
        <v>2080</v>
      </c>
      <c r="ANF56" s="157" t="s">
        <v>2080</v>
      </c>
      <c r="ANG56" s="157" t="s">
        <v>2080</v>
      </c>
      <c r="ANH56" s="157" t="s">
        <v>2080</v>
      </c>
      <c r="ANI56" s="157" t="s">
        <v>2080</v>
      </c>
      <c r="ANJ56" s="157" t="s">
        <v>2080</v>
      </c>
      <c r="ANK56" s="157" t="s">
        <v>2080</v>
      </c>
      <c r="ANL56" s="157" t="s">
        <v>2080</v>
      </c>
      <c r="ANM56" s="157" t="s">
        <v>2080</v>
      </c>
      <c r="ANN56" s="157" t="s">
        <v>2080</v>
      </c>
      <c r="ANO56" s="157" t="s">
        <v>2080</v>
      </c>
      <c r="ANP56" s="157" t="s">
        <v>2080</v>
      </c>
      <c r="ANQ56" s="157" t="s">
        <v>2080</v>
      </c>
      <c r="ANR56" s="157" t="s">
        <v>2080</v>
      </c>
      <c r="ANS56" s="157" t="s">
        <v>2080</v>
      </c>
      <c r="ANT56" s="157" t="s">
        <v>2080</v>
      </c>
      <c r="ANU56" s="157" t="s">
        <v>2080</v>
      </c>
      <c r="ANV56" s="157" t="s">
        <v>2080</v>
      </c>
      <c r="ANW56" s="157" t="s">
        <v>2080</v>
      </c>
      <c r="ANX56" s="157" t="s">
        <v>2080</v>
      </c>
      <c r="ANY56" s="157" t="s">
        <v>2080</v>
      </c>
      <c r="ANZ56" s="157" t="s">
        <v>2080</v>
      </c>
      <c r="AOA56" s="157" t="s">
        <v>2080</v>
      </c>
      <c r="AOB56" s="157" t="s">
        <v>2080</v>
      </c>
      <c r="AOC56" s="157" t="s">
        <v>2080</v>
      </c>
      <c r="AOD56" s="157" t="s">
        <v>2080</v>
      </c>
      <c r="AOE56" s="157" t="s">
        <v>2080</v>
      </c>
      <c r="AOF56" s="157" t="s">
        <v>2080</v>
      </c>
      <c r="AOG56" s="157" t="s">
        <v>2080</v>
      </c>
      <c r="AOH56" s="157" t="s">
        <v>2080</v>
      </c>
      <c r="AOI56" s="157" t="s">
        <v>2080</v>
      </c>
      <c r="AOJ56" s="157" t="s">
        <v>2080</v>
      </c>
      <c r="AOK56" s="157" t="s">
        <v>2080</v>
      </c>
      <c r="AOL56" s="157" t="s">
        <v>2080</v>
      </c>
      <c r="AOM56" s="157" t="s">
        <v>2080</v>
      </c>
      <c r="AON56" s="157" t="s">
        <v>2080</v>
      </c>
      <c r="AOO56" s="157" t="s">
        <v>2080</v>
      </c>
      <c r="AOP56" s="157" t="s">
        <v>2080</v>
      </c>
      <c r="AOQ56" s="157" t="s">
        <v>2080</v>
      </c>
      <c r="AOR56" s="157" t="s">
        <v>2080</v>
      </c>
      <c r="AOS56" s="157" t="s">
        <v>2080</v>
      </c>
      <c r="AOT56" s="157" t="s">
        <v>2080</v>
      </c>
      <c r="AOU56" s="157" t="s">
        <v>2080</v>
      </c>
      <c r="AOV56" s="157" t="s">
        <v>2080</v>
      </c>
      <c r="AOW56" s="157" t="s">
        <v>2080</v>
      </c>
      <c r="AOX56" s="157" t="s">
        <v>2080</v>
      </c>
      <c r="AOY56" s="157" t="s">
        <v>2080</v>
      </c>
      <c r="AOZ56" s="157" t="s">
        <v>2080</v>
      </c>
      <c r="APA56" s="157" t="s">
        <v>2080</v>
      </c>
      <c r="APB56" s="157" t="s">
        <v>2080</v>
      </c>
      <c r="APC56" s="157" t="s">
        <v>2080</v>
      </c>
      <c r="APD56" s="157" t="s">
        <v>2080</v>
      </c>
      <c r="APE56" s="157" t="s">
        <v>2080</v>
      </c>
      <c r="APF56" s="157" t="s">
        <v>2080</v>
      </c>
      <c r="APG56" s="157" t="s">
        <v>2080</v>
      </c>
      <c r="APH56" s="157" t="s">
        <v>2080</v>
      </c>
      <c r="API56" s="157" t="s">
        <v>2080</v>
      </c>
      <c r="APJ56" s="157" t="s">
        <v>2080</v>
      </c>
      <c r="APK56" s="157" t="s">
        <v>2080</v>
      </c>
      <c r="APL56" s="157" t="s">
        <v>2080</v>
      </c>
      <c r="APM56" s="157" t="s">
        <v>2080</v>
      </c>
      <c r="APN56" s="157" t="s">
        <v>2080</v>
      </c>
      <c r="APO56" s="157" t="s">
        <v>2080</v>
      </c>
      <c r="APP56" s="157" t="s">
        <v>2080</v>
      </c>
      <c r="APQ56" s="157" t="s">
        <v>2080</v>
      </c>
      <c r="APR56" s="157" t="s">
        <v>2080</v>
      </c>
      <c r="APS56" s="157" t="s">
        <v>2080</v>
      </c>
      <c r="APT56" s="157" t="s">
        <v>2080</v>
      </c>
      <c r="APU56" s="157" t="s">
        <v>2080</v>
      </c>
      <c r="APV56" s="157" t="s">
        <v>2080</v>
      </c>
      <c r="APW56" s="157" t="s">
        <v>2080</v>
      </c>
      <c r="APX56" s="157" t="s">
        <v>2080</v>
      </c>
      <c r="APY56" s="157" t="s">
        <v>2080</v>
      </c>
      <c r="APZ56" s="157" t="s">
        <v>2080</v>
      </c>
      <c r="AQA56" s="157" t="s">
        <v>2080</v>
      </c>
      <c r="AQB56" s="157" t="s">
        <v>2080</v>
      </c>
      <c r="AQC56" s="157" t="s">
        <v>2080</v>
      </c>
      <c r="AQD56" s="157" t="s">
        <v>2080</v>
      </c>
      <c r="AQE56" s="157" t="s">
        <v>2080</v>
      </c>
      <c r="AQF56" s="157" t="s">
        <v>2080</v>
      </c>
      <c r="AQG56" s="157" t="s">
        <v>2080</v>
      </c>
      <c r="AQH56" s="157" t="s">
        <v>2080</v>
      </c>
      <c r="AQI56" s="157" t="s">
        <v>2080</v>
      </c>
      <c r="AQJ56" s="157" t="s">
        <v>2080</v>
      </c>
      <c r="AQK56" s="157" t="s">
        <v>2080</v>
      </c>
      <c r="AQL56" s="157" t="s">
        <v>2080</v>
      </c>
      <c r="AQM56" s="157" t="s">
        <v>2080</v>
      </c>
      <c r="AQN56" s="157" t="s">
        <v>2080</v>
      </c>
      <c r="AQO56" s="157" t="s">
        <v>2080</v>
      </c>
      <c r="AQP56" s="157" t="s">
        <v>2080</v>
      </c>
      <c r="AQQ56" s="157" t="s">
        <v>2080</v>
      </c>
      <c r="AQR56" s="157" t="s">
        <v>2080</v>
      </c>
      <c r="AQS56" s="157" t="s">
        <v>2080</v>
      </c>
      <c r="AQT56" s="157" t="s">
        <v>2080</v>
      </c>
      <c r="AQU56" s="157" t="s">
        <v>2080</v>
      </c>
      <c r="AQV56" s="157" t="s">
        <v>2080</v>
      </c>
      <c r="AQW56" s="157" t="s">
        <v>2080</v>
      </c>
      <c r="AQX56" s="157" t="s">
        <v>2080</v>
      </c>
      <c r="AQY56" s="157" t="s">
        <v>2080</v>
      </c>
      <c r="AQZ56" s="157" t="s">
        <v>2080</v>
      </c>
      <c r="ARA56" s="157" t="s">
        <v>2080</v>
      </c>
      <c r="ARB56" s="157" t="s">
        <v>2080</v>
      </c>
      <c r="ARC56" s="157" t="s">
        <v>2080</v>
      </c>
      <c r="ARD56" s="157" t="s">
        <v>2080</v>
      </c>
      <c r="ARE56" s="157" t="s">
        <v>2080</v>
      </c>
      <c r="ARF56" s="157" t="s">
        <v>2080</v>
      </c>
      <c r="ARG56" s="157" t="s">
        <v>2080</v>
      </c>
      <c r="ARH56" s="157" t="s">
        <v>2080</v>
      </c>
      <c r="ARI56" s="157" t="s">
        <v>2080</v>
      </c>
      <c r="ARJ56" s="157" t="s">
        <v>2080</v>
      </c>
      <c r="ARK56" s="157" t="s">
        <v>2080</v>
      </c>
      <c r="ARL56" s="157" t="s">
        <v>2080</v>
      </c>
      <c r="ARM56" s="157" t="s">
        <v>2080</v>
      </c>
      <c r="ARN56" s="157" t="s">
        <v>2080</v>
      </c>
      <c r="ARO56" s="157" t="s">
        <v>2080</v>
      </c>
      <c r="ARP56" s="157" t="s">
        <v>2080</v>
      </c>
      <c r="ARQ56" s="157" t="s">
        <v>2080</v>
      </c>
      <c r="ARR56" s="157" t="s">
        <v>2080</v>
      </c>
      <c r="ARS56" s="157" t="s">
        <v>2080</v>
      </c>
      <c r="ART56" s="157" t="s">
        <v>2080</v>
      </c>
      <c r="ARU56" s="157" t="s">
        <v>2080</v>
      </c>
      <c r="ARV56" s="157" t="s">
        <v>2080</v>
      </c>
      <c r="ARW56" s="157" t="s">
        <v>2080</v>
      </c>
      <c r="ARX56" s="157" t="s">
        <v>2080</v>
      </c>
      <c r="ARY56" s="157" t="s">
        <v>2080</v>
      </c>
      <c r="ARZ56" s="157" t="s">
        <v>2080</v>
      </c>
      <c r="ASA56" s="157" t="s">
        <v>2080</v>
      </c>
      <c r="ASB56" s="157" t="s">
        <v>2080</v>
      </c>
      <c r="ASC56" s="157" t="s">
        <v>2080</v>
      </c>
      <c r="ASD56" s="157" t="s">
        <v>2080</v>
      </c>
      <c r="ASE56" s="157" t="s">
        <v>2080</v>
      </c>
      <c r="ASF56" s="157" t="s">
        <v>2080</v>
      </c>
      <c r="ASG56" s="157" t="s">
        <v>2080</v>
      </c>
      <c r="ASH56" s="157" t="s">
        <v>2080</v>
      </c>
      <c r="ASI56" s="157" t="s">
        <v>2080</v>
      </c>
      <c r="ASJ56" s="157" t="s">
        <v>2080</v>
      </c>
      <c r="ASK56" s="157" t="s">
        <v>2080</v>
      </c>
      <c r="ASL56" s="157" t="s">
        <v>2080</v>
      </c>
      <c r="ASM56" s="157" t="s">
        <v>2080</v>
      </c>
      <c r="ASN56" s="157" t="s">
        <v>2080</v>
      </c>
      <c r="ASO56" s="157" t="s">
        <v>2080</v>
      </c>
      <c r="ASP56" s="157" t="s">
        <v>2080</v>
      </c>
      <c r="ASQ56" s="157" t="s">
        <v>2080</v>
      </c>
      <c r="ASR56" s="157" t="s">
        <v>2080</v>
      </c>
      <c r="ASS56" s="157" t="s">
        <v>2080</v>
      </c>
      <c r="AST56" s="157" t="s">
        <v>2080</v>
      </c>
      <c r="ASU56" s="157" t="s">
        <v>2080</v>
      </c>
      <c r="ASV56" s="157" t="s">
        <v>2080</v>
      </c>
      <c r="ASW56" s="157" t="s">
        <v>2080</v>
      </c>
      <c r="ASX56" s="157" t="s">
        <v>2080</v>
      </c>
      <c r="ASY56" s="157" t="s">
        <v>2080</v>
      </c>
      <c r="ASZ56" s="157" t="s">
        <v>2080</v>
      </c>
      <c r="ATA56" s="157" t="s">
        <v>2080</v>
      </c>
      <c r="ATB56" s="157" t="s">
        <v>2080</v>
      </c>
      <c r="ATC56" s="157" t="s">
        <v>2080</v>
      </c>
      <c r="ATD56" s="157" t="s">
        <v>2080</v>
      </c>
      <c r="ATE56" s="157" t="s">
        <v>2080</v>
      </c>
      <c r="ATF56" s="157" t="s">
        <v>2080</v>
      </c>
      <c r="ATG56" s="157" t="s">
        <v>2080</v>
      </c>
      <c r="ATH56" s="157" t="s">
        <v>2080</v>
      </c>
      <c r="ATI56" s="157" t="s">
        <v>2080</v>
      </c>
      <c r="ATJ56" s="157" t="s">
        <v>2080</v>
      </c>
      <c r="ATK56" s="157" t="s">
        <v>2080</v>
      </c>
      <c r="ATL56" s="157" t="s">
        <v>2080</v>
      </c>
      <c r="ATM56" s="157" t="s">
        <v>2080</v>
      </c>
      <c r="ATN56" s="157" t="s">
        <v>2080</v>
      </c>
      <c r="ATO56" s="157" t="s">
        <v>2080</v>
      </c>
      <c r="ATP56" s="157" t="s">
        <v>2080</v>
      </c>
      <c r="ATQ56" s="157" t="s">
        <v>2080</v>
      </c>
      <c r="ATR56" s="157" t="s">
        <v>2080</v>
      </c>
      <c r="ATS56" s="157" t="s">
        <v>2080</v>
      </c>
      <c r="ATT56" s="157" t="s">
        <v>2080</v>
      </c>
      <c r="ATU56" s="157" t="s">
        <v>2080</v>
      </c>
      <c r="ATV56" s="157" t="s">
        <v>2080</v>
      </c>
      <c r="ATW56" s="157" t="s">
        <v>2080</v>
      </c>
      <c r="ATX56" s="157" t="s">
        <v>2080</v>
      </c>
      <c r="ATY56" s="157" t="s">
        <v>2080</v>
      </c>
      <c r="ATZ56" s="157" t="s">
        <v>2080</v>
      </c>
      <c r="AUA56" s="157" t="s">
        <v>2080</v>
      </c>
      <c r="AUB56" s="157" t="s">
        <v>2080</v>
      </c>
      <c r="AUC56" s="157" t="s">
        <v>2080</v>
      </c>
      <c r="AUD56" s="157" t="s">
        <v>2080</v>
      </c>
      <c r="AUE56" s="157" t="s">
        <v>2080</v>
      </c>
      <c r="AUF56" s="157" t="s">
        <v>2080</v>
      </c>
      <c r="AUG56" s="157" t="s">
        <v>2080</v>
      </c>
      <c r="AUH56" s="157" t="s">
        <v>2080</v>
      </c>
      <c r="AUI56" s="157" t="s">
        <v>2080</v>
      </c>
      <c r="AUJ56" s="157" t="s">
        <v>2080</v>
      </c>
      <c r="AUK56" s="157" t="s">
        <v>2080</v>
      </c>
      <c r="AUL56" s="157" t="s">
        <v>2080</v>
      </c>
      <c r="AUM56" s="157" t="s">
        <v>2080</v>
      </c>
      <c r="AUN56" s="157" t="s">
        <v>2080</v>
      </c>
      <c r="AUO56" s="157" t="s">
        <v>2080</v>
      </c>
      <c r="AUP56" s="157" t="s">
        <v>2080</v>
      </c>
      <c r="AUQ56" s="157" t="s">
        <v>2080</v>
      </c>
      <c r="AUR56" s="157" t="s">
        <v>2080</v>
      </c>
      <c r="AUS56" s="157" t="s">
        <v>2080</v>
      </c>
      <c r="AUT56" s="157" t="s">
        <v>2080</v>
      </c>
      <c r="AUU56" s="157" t="s">
        <v>2080</v>
      </c>
      <c r="AUV56" s="157" t="s">
        <v>2080</v>
      </c>
      <c r="AUW56" s="157" t="s">
        <v>2080</v>
      </c>
      <c r="AUX56" s="157" t="s">
        <v>2080</v>
      </c>
      <c r="AUY56" s="157" t="s">
        <v>2080</v>
      </c>
      <c r="AUZ56" s="157" t="s">
        <v>2080</v>
      </c>
      <c r="AVA56" s="157" t="s">
        <v>2080</v>
      </c>
      <c r="AVB56" s="157" t="s">
        <v>2080</v>
      </c>
      <c r="AVC56" s="157" t="s">
        <v>2080</v>
      </c>
      <c r="AVD56" s="157" t="s">
        <v>2080</v>
      </c>
      <c r="AVE56" s="157" t="s">
        <v>2080</v>
      </c>
      <c r="AVF56" s="157" t="s">
        <v>2080</v>
      </c>
      <c r="AVG56" s="157" t="s">
        <v>2080</v>
      </c>
      <c r="AVH56" s="157" t="s">
        <v>2080</v>
      </c>
      <c r="AVI56" s="157" t="s">
        <v>2080</v>
      </c>
      <c r="AVJ56" s="157" t="s">
        <v>2080</v>
      </c>
      <c r="AVK56" s="157" t="s">
        <v>2080</v>
      </c>
      <c r="AVL56" s="157" t="s">
        <v>2080</v>
      </c>
      <c r="AVM56" s="157" t="s">
        <v>2080</v>
      </c>
      <c r="AVN56" s="157" t="s">
        <v>2080</v>
      </c>
      <c r="AVO56" s="157" t="s">
        <v>2080</v>
      </c>
      <c r="AVP56" s="157" t="s">
        <v>2080</v>
      </c>
      <c r="AVQ56" s="157" t="s">
        <v>2080</v>
      </c>
      <c r="AVR56" s="157" t="s">
        <v>2080</v>
      </c>
      <c r="AVS56" s="157" t="s">
        <v>2080</v>
      </c>
      <c r="AVT56" s="157" t="s">
        <v>2080</v>
      </c>
      <c r="AVU56" s="157" t="s">
        <v>2080</v>
      </c>
      <c r="AVV56" s="157" t="s">
        <v>2080</v>
      </c>
      <c r="AVW56" s="157" t="s">
        <v>2080</v>
      </c>
      <c r="AVX56" s="157" t="s">
        <v>2080</v>
      </c>
      <c r="AVY56" s="157" t="s">
        <v>2080</v>
      </c>
      <c r="AVZ56" s="157" t="s">
        <v>2080</v>
      </c>
      <c r="AWA56" s="157" t="s">
        <v>2080</v>
      </c>
      <c r="AWB56" s="157" t="s">
        <v>2080</v>
      </c>
      <c r="AWC56" s="157" t="s">
        <v>2080</v>
      </c>
      <c r="AWD56" s="157" t="s">
        <v>2080</v>
      </c>
      <c r="AWE56" s="157" t="s">
        <v>2080</v>
      </c>
      <c r="AWF56" s="157" t="s">
        <v>2080</v>
      </c>
      <c r="AWG56" s="157" t="s">
        <v>2080</v>
      </c>
      <c r="AWH56" s="157" t="s">
        <v>2080</v>
      </c>
      <c r="AWI56" s="157" t="s">
        <v>2080</v>
      </c>
      <c r="AWJ56" s="157" t="s">
        <v>2080</v>
      </c>
      <c r="AWK56" s="157" t="s">
        <v>2080</v>
      </c>
      <c r="AWL56" s="157" t="s">
        <v>2080</v>
      </c>
      <c r="AWM56" s="157" t="s">
        <v>2080</v>
      </c>
      <c r="AWN56" s="157" t="s">
        <v>2080</v>
      </c>
      <c r="AWO56" s="157" t="s">
        <v>2080</v>
      </c>
      <c r="AWP56" s="157" t="s">
        <v>2080</v>
      </c>
      <c r="AWQ56" s="157" t="s">
        <v>2080</v>
      </c>
      <c r="AWR56" s="157" t="s">
        <v>2080</v>
      </c>
      <c r="AWS56" s="157" t="s">
        <v>2080</v>
      </c>
      <c r="AWT56" s="157" t="s">
        <v>2080</v>
      </c>
      <c r="AWU56" s="157" t="s">
        <v>2080</v>
      </c>
      <c r="AWV56" s="157" t="s">
        <v>2080</v>
      </c>
      <c r="AWW56" s="157" t="s">
        <v>2080</v>
      </c>
      <c r="AWX56" s="157" t="s">
        <v>2080</v>
      </c>
      <c r="AWY56" s="157" t="s">
        <v>2080</v>
      </c>
      <c r="AWZ56" s="157" t="s">
        <v>2080</v>
      </c>
      <c r="AXA56" s="157" t="s">
        <v>2080</v>
      </c>
      <c r="AXB56" s="157" t="s">
        <v>2080</v>
      </c>
      <c r="AXC56" s="157" t="s">
        <v>2080</v>
      </c>
      <c r="AXD56" s="157" t="s">
        <v>2080</v>
      </c>
      <c r="AXE56" s="157" t="s">
        <v>2080</v>
      </c>
      <c r="AXF56" s="157" t="s">
        <v>2080</v>
      </c>
      <c r="AXG56" s="157" t="s">
        <v>2080</v>
      </c>
      <c r="AXH56" s="157" t="s">
        <v>2080</v>
      </c>
      <c r="AXI56" s="157" t="s">
        <v>2080</v>
      </c>
      <c r="AXJ56" s="157" t="s">
        <v>2080</v>
      </c>
      <c r="AXK56" s="157" t="s">
        <v>2080</v>
      </c>
      <c r="AXL56" s="157" t="s">
        <v>2080</v>
      </c>
      <c r="AXM56" s="157" t="s">
        <v>2080</v>
      </c>
      <c r="AXN56" s="157" t="s">
        <v>2080</v>
      </c>
      <c r="AXO56" s="157" t="s">
        <v>2080</v>
      </c>
      <c r="AXP56" s="157" t="s">
        <v>2080</v>
      </c>
      <c r="AXQ56" s="157" t="s">
        <v>2080</v>
      </c>
      <c r="AXR56" s="157" t="s">
        <v>2080</v>
      </c>
      <c r="AXS56" s="157" t="s">
        <v>2080</v>
      </c>
      <c r="AXT56" s="157" t="s">
        <v>2080</v>
      </c>
      <c r="AXU56" s="157" t="s">
        <v>2080</v>
      </c>
      <c r="AXV56" s="157" t="s">
        <v>2080</v>
      </c>
      <c r="AXW56" s="157" t="s">
        <v>2080</v>
      </c>
      <c r="AXX56" s="157" t="s">
        <v>2080</v>
      </c>
      <c r="AXY56" s="157" t="s">
        <v>2080</v>
      </c>
      <c r="AXZ56" s="157" t="s">
        <v>2080</v>
      </c>
      <c r="AYA56" s="157" t="s">
        <v>2080</v>
      </c>
      <c r="AYB56" s="157" t="s">
        <v>2080</v>
      </c>
      <c r="AYC56" s="157" t="s">
        <v>2080</v>
      </c>
      <c r="AYD56" s="157" t="s">
        <v>2080</v>
      </c>
      <c r="AYE56" s="157" t="s">
        <v>2080</v>
      </c>
      <c r="AYF56" s="157" t="s">
        <v>2080</v>
      </c>
      <c r="AYG56" s="157" t="s">
        <v>2080</v>
      </c>
      <c r="AYH56" s="157" t="s">
        <v>2080</v>
      </c>
      <c r="AYI56" s="157" t="s">
        <v>2080</v>
      </c>
      <c r="AYJ56" s="157" t="s">
        <v>2080</v>
      </c>
      <c r="AYK56" s="157" t="s">
        <v>2080</v>
      </c>
      <c r="AYL56" s="157" t="s">
        <v>2080</v>
      </c>
      <c r="AYM56" s="157" t="s">
        <v>2080</v>
      </c>
      <c r="AYN56" s="157" t="s">
        <v>2080</v>
      </c>
      <c r="AYO56" s="157" t="s">
        <v>2080</v>
      </c>
      <c r="AYP56" s="157" t="s">
        <v>2080</v>
      </c>
      <c r="AYQ56" s="157" t="s">
        <v>2080</v>
      </c>
      <c r="AYR56" s="157" t="s">
        <v>2080</v>
      </c>
      <c r="AYS56" s="157" t="s">
        <v>2080</v>
      </c>
      <c r="AYT56" s="157" t="s">
        <v>2080</v>
      </c>
      <c r="AYU56" s="157" t="s">
        <v>2080</v>
      </c>
      <c r="AYV56" s="157" t="s">
        <v>2080</v>
      </c>
      <c r="AYW56" s="157" t="s">
        <v>2080</v>
      </c>
      <c r="AYX56" s="157" t="s">
        <v>2080</v>
      </c>
      <c r="AYY56" s="157" t="s">
        <v>2080</v>
      </c>
      <c r="AYZ56" s="157" t="s">
        <v>2080</v>
      </c>
      <c r="AZA56" s="157" t="s">
        <v>2080</v>
      </c>
      <c r="AZB56" s="157" t="s">
        <v>2080</v>
      </c>
      <c r="AZC56" s="157" t="s">
        <v>2080</v>
      </c>
      <c r="AZD56" s="157" t="s">
        <v>2080</v>
      </c>
      <c r="AZE56" s="157" t="s">
        <v>2080</v>
      </c>
      <c r="AZF56" s="157" t="s">
        <v>2080</v>
      </c>
      <c r="AZG56" s="157" t="s">
        <v>2080</v>
      </c>
      <c r="AZH56" s="157" t="s">
        <v>2080</v>
      </c>
      <c r="AZI56" s="157" t="s">
        <v>2080</v>
      </c>
      <c r="AZJ56" s="157" t="s">
        <v>2080</v>
      </c>
      <c r="AZK56" s="157" t="s">
        <v>2080</v>
      </c>
      <c r="AZL56" s="157" t="s">
        <v>2080</v>
      </c>
      <c r="AZM56" s="157" t="s">
        <v>2080</v>
      </c>
      <c r="AZN56" s="157" t="s">
        <v>2080</v>
      </c>
      <c r="AZO56" s="157" t="s">
        <v>2080</v>
      </c>
      <c r="AZP56" s="157" t="s">
        <v>2080</v>
      </c>
      <c r="AZQ56" s="157" t="s">
        <v>2080</v>
      </c>
      <c r="AZR56" s="157" t="s">
        <v>2080</v>
      </c>
      <c r="AZS56" s="157" t="s">
        <v>2080</v>
      </c>
      <c r="AZT56" s="157" t="s">
        <v>2080</v>
      </c>
      <c r="AZU56" s="157" t="s">
        <v>2080</v>
      </c>
      <c r="AZV56" s="157" t="s">
        <v>2080</v>
      </c>
      <c r="AZW56" s="157" t="s">
        <v>2080</v>
      </c>
      <c r="AZX56" s="157" t="s">
        <v>2080</v>
      </c>
      <c r="AZY56" s="157" t="s">
        <v>2080</v>
      </c>
      <c r="AZZ56" s="157" t="s">
        <v>2080</v>
      </c>
      <c r="BAA56" s="157" t="s">
        <v>2080</v>
      </c>
      <c r="BAB56" s="157" t="s">
        <v>2080</v>
      </c>
      <c r="BAC56" s="157" t="s">
        <v>2080</v>
      </c>
      <c r="BAD56" s="157" t="s">
        <v>2080</v>
      </c>
      <c r="BAE56" s="157" t="s">
        <v>2080</v>
      </c>
      <c r="BAF56" s="157" t="s">
        <v>2080</v>
      </c>
      <c r="BAG56" s="157" t="s">
        <v>2080</v>
      </c>
      <c r="BAH56" s="157" t="s">
        <v>2080</v>
      </c>
      <c r="BAI56" s="157" t="s">
        <v>2080</v>
      </c>
      <c r="BAJ56" s="157" t="s">
        <v>2080</v>
      </c>
      <c r="BAK56" s="157" t="s">
        <v>2080</v>
      </c>
      <c r="BAL56" s="157" t="s">
        <v>2080</v>
      </c>
      <c r="BAM56" s="157" t="s">
        <v>2080</v>
      </c>
      <c r="BAN56" s="157" t="s">
        <v>2080</v>
      </c>
      <c r="BAO56" s="157" t="s">
        <v>2080</v>
      </c>
      <c r="BAP56" s="157" t="s">
        <v>2080</v>
      </c>
      <c r="BAQ56" s="157" t="s">
        <v>2080</v>
      </c>
      <c r="BAR56" s="157" t="s">
        <v>2080</v>
      </c>
      <c r="BAS56" s="157" t="s">
        <v>2080</v>
      </c>
      <c r="BAT56" s="157" t="s">
        <v>2080</v>
      </c>
      <c r="BAU56" s="157" t="s">
        <v>2080</v>
      </c>
      <c r="BAV56" s="157" t="s">
        <v>2080</v>
      </c>
      <c r="BAW56" s="157" t="s">
        <v>2080</v>
      </c>
      <c r="BAX56" s="157" t="s">
        <v>2080</v>
      </c>
      <c r="BAY56" s="157" t="s">
        <v>2080</v>
      </c>
      <c r="BAZ56" s="157" t="s">
        <v>2080</v>
      </c>
      <c r="BBA56" s="157" t="s">
        <v>2080</v>
      </c>
      <c r="BBB56" s="157" t="s">
        <v>2080</v>
      </c>
      <c r="BBC56" s="157" t="s">
        <v>2080</v>
      </c>
      <c r="BBD56" s="157" t="s">
        <v>2080</v>
      </c>
      <c r="BBE56" s="157" t="s">
        <v>2080</v>
      </c>
      <c r="BBF56" s="157" t="s">
        <v>2080</v>
      </c>
      <c r="BBG56" s="157" t="s">
        <v>2080</v>
      </c>
      <c r="BBH56" s="157" t="s">
        <v>2080</v>
      </c>
      <c r="BBI56" s="157" t="s">
        <v>2080</v>
      </c>
      <c r="BBJ56" s="157" t="s">
        <v>2080</v>
      </c>
      <c r="BBK56" s="157" t="s">
        <v>2080</v>
      </c>
      <c r="BBL56" s="157" t="s">
        <v>2080</v>
      </c>
      <c r="BBM56" s="157" t="s">
        <v>2080</v>
      </c>
      <c r="BBN56" s="157" t="s">
        <v>2080</v>
      </c>
      <c r="BBO56" s="157" t="s">
        <v>2080</v>
      </c>
      <c r="BBP56" s="157" t="s">
        <v>2080</v>
      </c>
      <c r="BBQ56" s="157" t="s">
        <v>2080</v>
      </c>
      <c r="BBR56" s="157" t="s">
        <v>2080</v>
      </c>
      <c r="BBS56" s="157" t="s">
        <v>2080</v>
      </c>
      <c r="BBT56" s="157" t="s">
        <v>2080</v>
      </c>
      <c r="BBU56" s="157" t="s">
        <v>2080</v>
      </c>
      <c r="BBV56" s="157" t="s">
        <v>2080</v>
      </c>
      <c r="BBW56" s="157" t="s">
        <v>2080</v>
      </c>
      <c r="BBX56" s="157" t="s">
        <v>2080</v>
      </c>
      <c r="BBY56" s="157" t="s">
        <v>2080</v>
      </c>
      <c r="BBZ56" s="157" t="s">
        <v>2080</v>
      </c>
      <c r="BCA56" s="157" t="s">
        <v>2080</v>
      </c>
      <c r="BCB56" s="157" t="s">
        <v>2080</v>
      </c>
      <c r="BCC56" s="157" t="s">
        <v>2080</v>
      </c>
      <c r="BCD56" s="157" t="s">
        <v>2080</v>
      </c>
      <c r="BCE56" s="157" t="s">
        <v>2080</v>
      </c>
      <c r="BCF56" s="157" t="s">
        <v>2080</v>
      </c>
      <c r="BCG56" s="157" t="s">
        <v>2080</v>
      </c>
      <c r="BCH56" s="157" t="s">
        <v>2080</v>
      </c>
      <c r="BCI56" s="157" t="s">
        <v>2080</v>
      </c>
      <c r="BCJ56" s="157" t="s">
        <v>2080</v>
      </c>
      <c r="BCK56" s="157" t="s">
        <v>2080</v>
      </c>
      <c r="BCL56" s="157" t="s">
        <v>2080</v>
      </c>
      <c r="BCM56" s="157" t="s">
        <v>2080</v>
      </c>
      <c r="BCN56" s="157" t="s">
        <v>2080</v>
      </c>
      <c r="BCO56" s="157" t="s">
        <v>2080</v>
      </c>
      <c r="BCP56" s="157" t="s">
        <v>2080</v>
      </c>
      <c r="BCQ56" s="157" t="s">
        <v>2080</v>
      </c>
      <c r="BCR56" s="157" t="s">
        <v>2080</v>
      </c>
      <c r="BCS56" s="157" t="s">
        <v>2080</v>
      </c>
      <c r="BCT56" s="157" t="s">
        <v>2080</v>
      </c>
      <c r="BCU56" s="157" t="s">
        <v>2080</v>
      </c>
      <c r="BCV56" s="157" t="s">
        <v>2080</v>
      </c>
      <c r="BCW56" s="157" t="s">
        <v>2080</v>
      </c>
      <c r="BCX56" s="157" t="s">
        <v>2080</v>
      </c>
      <c r="BCY56" s="157" t="s">
        <v>2080</v>
      </c>
      <c r="BCZ56" s="157" t="s">
        <v>2080</v>
      </c>
      <c r="BDA56" s="157" t="s">
        <v>2080</v>
      </c>
      <c r="BDB56" s="157" t="s">
        <v>2080</v>
      </c>
      <c r="BDC56" s="157" t="s">
        <v>2080</v>
      </c>
      <c r="BDD56" s="157" t="s">
        <v>2080</v>
      </c>
      <c r="BDE56" s="157" t="s">
        <v>2080</v>
      </c>
      <c r="BDF56" s="157" t="s">
        <v>2080</v>
      </c>
      <c r="BDG56" s="157" t="s">
        <v>2080</v>
      </c>
      <c r="BDH56" s="157" t="s">
        <v>2080</v>
      </c>
      <c r="BDI56" s="157" t="s">
        <v>2080</v>
      </c>
      <c r="BDJ56" s="157" t="s">
        <v>2080</v>
      </c>
      <c r="BDK56" s="157" t="s">
        <v>2080</v>
      </c>
      <c r="BDL56" s="157" t="s">
        <v>2080</v>
      </c>
      <c r="BDM56" s="157" t="s">
        <v>2080</v>
      </c>
      <c r="BDN56" s="157" t="s">
        <v>2080</v>
      </c>
      <c r="BDO56" s="157" t="s">
        <v>2080</v>
      </c>
      <c r="BDP56" s="157" t="s">
        <v>2080</v>
      </c>
      <c r="BDQ56" s="157" t="s">
        <v>2080</v>
      </c>
      <c r="BDR56" s="157" t="s">
        <v>2080</v>
      </c>
      <c r="BDS56" s="157" t="s">
        <v>2080</v>
      </c>
      <c r="BDT56" s="157" t="s">
        <v>2080</v>
      </c>
      <c r="BDU56" s="157" t="s">
        <v>2080</v>
      </c>
      <c r="BDV56" s="157" t="s">
        <v>2080</v>
      </c>
      <c r="BDW56" s="157" t="s">
        <v>2080</v>
      </c>
      <c r="BDX56" s="157" t="s">
        <v>2080</v>
      </c>
      <c r="BDY56" s="157" t="s">
        <v>2080</v>
      </c>
      <c r="BDZ56" s="157" t="s">
        <v>2080</v>
      </c>
      <c r="BEA56" s="157" t="s">
        <v>2080</v>
      </c>
      <c r="BEB56" s="157" t="s">
        <v>2080</v>
      </c>
      <c r="BEC56" s="157" t="s">
        <v>2080</v>
      </c>
      <c r="BED56" s="157" t="s">
        <v>2080</v>
      </c>
      <c r="BEE56" s="157" t="s">
        <v>2080</v>
      </c>
      <c r="BEF56" s="157" t="s">
        <v>2080</v>
      </c>
      <c r="BEG56" s="157" t="s">
        <v>2080</v>
      </c>
      <c r="BEH56" s="157" t="s">
        <v>2080</v>
      </c>
      <c r="BEI56" s="157" t="s">
        <v>2080</v>
      </c>
      <c r="BEJ56" s="157" t="s">
        <v>2080</v>
      </c>
      <c r="BEK56" s="157" t="s">
        <v>2080</v>
      </c>
      <c r="BEL56" s="157" t="s">
        <v>2080</v>
      </c>
      <c r="BEM56" s="157" t="s">
        <v>2080</v>
      </c>
      <c r="BEN56" s="157" t="s">
        <v>2080</v>
      </c>
      <c r="BEO56" s="157" t="s">
        <v>2080</v>
      </c>
      <c r="BEP56" s="157" t="s">
        <v>2080</v>
      </c>
      <c r="BEQ56" s="157" t="s">
        <v>2080</v>
      </c>
      <c r="BER56" s="157" t="s">
        <v>2080</v>
      </c>
      <c r="BES56" s="157" t="s">
        <v>2080</v>
      </c>
      <c r="BET56" s="157" t="s">
        <v>2080</v>
      </c>
      <c r="BEU56" s="157" t="s">
        <v>2080</v>
      </c>
      <c r="BEV56" s="157" t="s">
        <v>2080</v>
      </c>
      <c r="BEW56" s="157" t="s">
        <v>2080</v>
      </c>
      <c r="BEX56" s="157" t="s">
        <v>2080</v>
      </c>
      <c r="BEY56" s="157" t="s">
        <v>2080</v>
      </c>
      <c r="BEZ56" s="157" t="s">
        <v>2080</v>
      </c>
      <c r="BFA56" s="157" t="s">
        <v>2080</v>
      </c>
      <c r="BFB56" s="157" t="s">
        <v>2080</v>
      </c>
      <c r="BFC56" s="157" t="s">
        <v>2080</v>
      </c>
      <c r="BFD56" s="157" t="s">
        <v>2080</v>
      </c>
      <c r="BFE56" s="157" t="s">
        <v>2080</v>
      </c>
      <c r="BFF56" s="157" t="s">
        <v>2080</v>
      </c>
      <c r="BFG56" s="157" t="s">
        <v>2080</v>
      </c>
      <c r="BFH56" s="157" t="s">
        <v>2080</v>
      </c>
      <c r="BFI56" s="157" t="s">
        <v>2080</v>
      </c>
      <c r="BFJ56" s="157" t="s">
        <v>2080</v>
      </c>
      <c r="BFK56" s="157" t="s">
        <v>2080</v>
      </c>
      <c r="BFL56" s="157" t="s">
        <v>2080</v>
      </c>
      <c r="BFM56" s="157" t="s">
        <v>2080</v>
      </c>
      <c r="BFN56" s="157" t="s">
        <v>2080</v>
      </c>
      <c r="BFO56" s="157" t="s">
        <v>2080</v>
      </c>
      <c r="BFP56" s="157" t="s">
        <v>2080</v>
      </c>
      <c r="BFQ56" s="157" t="s">
        <v>2080</v>
      </c>
      <c r="BFR56" s="157" t="s">
        <v>2080</v>
      </c>
      <c r="BFS56" s="157" t="s">
        <v>2080</v>
      </c>
      <c r="BFT56" s="157" t="s">
        <v>2080</v>
      </c>
      <c r="BFU56" s="157" t="s">
        <v>2080</v>
      </c>
      <c r="BFV56" s="157" t="s">
        <v>2080</v>
      </c>
      <c r="BFW56" s="157" t="s">
        <v>2080</v>
      </c>
      <c r="BFX56" s="157" t="s">
        <v>2080</v>
      </c>
      <c r="BFY56" s="157" t="s">
        <v>2080</v>
      </c>
      <c r="BFZ56" s="157" t="s">
        <v>2080</v>
      </c>
      <c r="BGA56" s="157" t="s">
        <v>2080</v>
      </c>
      <c r="BGB56" s="157" t="s">
        <v>2080</v>
      </c>
      <c r="BGC56" s="157" t="s">
        <v>2080</v>
      </c>
      <c r="BGD56" s="157" t="s">
        <v>2080</v>
      </c>
      <c r="BGE56" s="157" t="s">
        <v>2080</v>
      </c>
      <c r="BGF56" s="157" t="s">
        <v>2080</v>
      </c>
      <c r="BGG56" s="157" t="s">
        <v>2080</v>
      </c>
      <c r="BGH56" s="157" t="s">
        <v>2080</v>
      </c>
      <c r="BGI56" s="157" t="s">
        <v>2080</v>
      </c>
      <c r="BGJ56" s="157" t="s">
        <v>2080</v>
      </c>
      <c r="BGK56" s="157" t="s">
        <v>2080</v>
      </c>
      <c r="BGL56" s="157" t="s">
        <v>2080</v>
      </c>
      <c r="BGM56" s="157" t="s">
        <v>2080</v>
      </c>
      <c r="BGN56" s="157" t="s">
        <v>2080</v>
      </c>
      <c r="BGO56" s="157" t="s">
        <v>2080</v>
      </c>
      <c r="BGP56" s="157" t="s">
        <v>2080</v>
      </c>
      <c r="BGQ56" s="157" t="s">
        <v>2080</v>
      </c>
      <c r="BGR56" s="157" t="s">
        <v>2080</v>
      </c>
      <c r="BGS56" s="157" t="s">
        <v>2080</v>
      </c>
      <c r="BGT56" s="157" t="s">
        <v>2080</v>
      </c>
      <c r="BGU56" s="157" t="s">
        <v>2080</v>
      </c>
      <c r="BGV56" s="157" t="s">
        <v>2080</v>
      </c>
      <c r="BGW56" s="157" t="s">
        <v>2080</v>
      </c>
      <c r="BGX56" s="157" t="s">
        <v>2080</v>
      </c>
      <c r="BGY56" s="157" t="s">
        <v>2080</v>
      </c>
      <c r="BGZ56" s="157" t="s">
        <v>2080</v>
      </c>
      <c r="BHA56" s="157" t="s">
        <v>2080</v>
      </c>
      <c r="BHB56" s="157" t="s">
        <v>2080</v>
      </c>
      <c r="BHC56" s="157" t="s">
        <v>2080</v>
      </c>
      <c r="BHD56" s="157" t="s">
        <v>2080</v>
      </c>
      <c r="BHE56" s="157" t="s">
        <v>2080</v>
      </c>
      <c r="BHF56" s="157" t="s">
        <v>2080</v>
      </c>
      <c r="BHG56" s="157" t="s">
        <v>2080</v>
      </c>
      <c r="BHH56" s="157" t="s">
        <v>2080</v>
      </c>
      <c r="BHI56" s="157" t="s">
        <v>2080</v>
      </c>
      <c r="BHJ56" s="157" t="s">
        <v>2080</v>
      </c>
      <c r="BHK56" s="157" t="s">
        <v>2080</v>
      </c>
      <c r="BHL56" s="157" t="s">
        <v>2080</v>
      </c>
      <c r="BHM56" s="157" t="s">
        <v>2080</v>
      </c>
      <c r="BHN56" s="157" t="s">
        <v>2080</v>
      </c>
      <c r="BHO56" s="157" t="s">
        <v>2080</v>
      </c>
      <c r="BHP56" s="157" t="s">
        <v>2080</v>
      </c>
      <c r="BHQ56" s="157" t="s">
        <v>2080</v>
      </c>
      <c r="BHR56" s="157" t="s">
        <v>2080</v>
      </c>
      <c r="BHS56" s="157" t="s">
        <v>2080</v>
      </c>
      <c r="BHT56" s="157" t="s">
        <v>2080</v>
      </c>
      <c r="BHU56" s="157" t="s">
        <v>2080</v>
      </c>
      <c r="BHV56" s="157" t="s">
        <v>2080</v>
      </c>
      <c r="BHW56" s="157" t="s">
        <v>2080</v>
      </c>
      <c r="BHX56" s="157" t="s">
        <v>2080</v>
      </c>
      <c r="BHY56" s="157" t="s">
        <v>2080</v>
      </c>
      <c r="BHZ56" s="157" t="s">
        <v>2080</v>
      </c>
      <c r="BIA56" s="157" t="s">
        <v>2080</v>
      </c>
      <c r="BIB56" s="157" t="s">
        <v>2080</v>
      </c>
      <c r="BIC56" s="157" t="s">
        <v>2080</v>
      </c>
      <c r="BID56" s="157" t="s">
        <v>2080</v>
      </c>
      <c r="BIE56" s="157" t="s">
        <v>2080</v>
      </c>
      <c r="BIF56" s="157" t="s">
        <v>2080</v>
      </c>
      <c r="BIG56" s="157" t="s">
        <v>2080</v>
      </c>
      <c r="BIH56" s="157" t="s">
        <v>2080</v>
      </c>
      <c r="BII56" s="157" t="s">
        <v>2080</v>
      </c>
      <c r="BIJ56" s="157" t="s">
        <v>2080</v>
      </c>
      <c r="BIK56" s="157" t="s">
        <v>2080</v>
      </c>
      <c r="BIL56" s="157" t="s">
        <v>2080</v>
      </c>
      <c r="BIM56" s="157" t="s">
        <v>2080</v>
      </c>
      <c r="BIN56" s="157" t="s">
        <v>2080</v>
      </c>
      <c r="BIO56" s="157" t="s">
        <v>2080</v>
      </c>
      <c r="BIP56" s="157" t="s">
        <v>2080</v>
      </c>
      <c r="BIQ56" s="157" t="s">
        <v>2080</v>
      </c>
      <c r="BIR56" s="157" t="s">
        <v>2080</v>
      </c>
      <c r="BIS56" s="157" t="s">
        <v>2080</v>
      </c>
      <c r="BIT56" s="157" t="s">
        <v>2080</v>
      </c>
      <c r="BIU56" s="157" t="s">
        <v>2080</v>
      </c>
      <c r="BIV56" s="157" t="s">
        <v>2080</v>
      </c>
      <c r="BIW56" s="157" t="s">
        <v>2080</v>
      </c>
      <c r="BIX56" s="157" t="s">
        <v>2080</v>
      </c>
      <c r="BIY56" s="157" t="s">
        <v>2080</v>
      </c>
      <c r="BIZ56" s="157" t="s">
        <v>2080</v>
      </c>
      <c r="BJA56" s="157" t="s">
        <v>2080</v>
      </c>
      <c r="BJB56" s="157" t="s">
        <v>2080</v>
      </c>
      <c r="BJC56" s="157" t="s">
        <v>2080</v>
      </c>
      <c r="BJD56" s="157" t="s">
        <v>2080</v>
      </c>
      <c r="BJE56" s="157" t="s">
        <v>2080</v>
      </c>
      <c r="BJF56" s="157" t="s">
        <v>2080</v>
      </c>
      <c r="BJG56" s="157" t="s">
        <v>2080</v>
      </c>
      <c r="BJH56" s="157" t="s">
        <v>2080</v>
      </c>
      <c r="BJI56" s="157" t="s">
        <v>2080</v>
      </c>
      <c r="BJJ56" s="157" t="s">
        <v>2080</v>
      </c>
      <c r="BJK56" s="157" t="s">
        <v>2080</v>
      </c>
      <c r="BJL56" s="157" t="s">
        <v>2080</v>
      </c>
      <c r="BJM56" s="157" t="s">
        <v>2080</v>
      </c>
      <c r="BJN56" s="157" t="s">
        <v>2080</v>
      </c>
      <c r="BJO56" s="157" t="s">
        <v>2080</v>
      </c>
      <c r="BJP56" s="157" t="s">
        <v>2080</v>
      </c>
      <c r="BJQ56" s="157" t="s">
        <v>2080</v>
      </c>
      <c r="BJR56" s="157" t="s">
        <v>2080</v>
      </c>
      <c r="BJS56" s="157" t="s">
        <v>2080</v>
      </c>
      <c r="BJT56" s="157" t="s">
        <v>2080</v>
      </c>
      <c r="BJU56" s="157" t="s">
        <v>2080</v>
      </c>
      <c r="BJV56" s="157" t="s">
        <v>2080</v>
      </c>
      <c r="BJW56" s="157" t="s">
        <v>2080</v>
      </c>
      <c r="BJX56" s="157" t="s">
        <v>2080</v>
      </c>
      <c r="BJY56" s="157" t="s">
        <v>2080</v>
      </c>
      <c r="BJZ56" s="157" t="s">
        <v>2080</v>
      </c>
      <c r="BKA56" s="157" t="s">
        <v>2080</v>
      </c>
      <c r="BKB56" s="157" t="s">
        <v>2080</v>
      </c>
      <c r="BKC56" s="157" t="s">
        <v>2080</v>
      </c>
      <c r="BKD56" s="157" t="s">
        <v>2080</v>
      </c>
      <c r="BKE56" s="157" t="s">
        <v>2080</v>
      </c>
      <c r="BKF56" s="157" t="s">
        <v>2080</v>
      </c>
      <c r="BKG56" s="157" t="s">
        <v>2080</v>
      </c>
      <c r="BKH56" s="157" t="s">
        <v>2080</v>
      </c>
      <c r="BKI56" s="157" t="s">
        <v>2080</v>
      </c>
      <c r="BKJ56" s="157" t="s">
        <v>2080</v>
      </c>
      <c r="BKK56" s="157" t="s">
        <v>2080</v>
      </c>
      <c r="BKL56" s="157" t="s">
        <v>2080</v>
      </c>
      <c r="BKM56" s="157" t="s">
        <v>2080</v>
      </c>
      <c r="BKN56" s="157" t="s">
        <v>2080</v>
      </c>
      <c r="BKO56" s="157" t="s">
        <v>2080</v>
      </c>
      <c r="BKP56" s="157" t="s">
        <v>2080</v>
      </c>
      <c r="BKQ56" s="157" t="s">
        <v>2080</v>
      </c>
      <c r="BKR56" s="157" t="s">
        <v>2080</v>
      </c>
      <c r="BKS56" s="157" t="s">
        <v>2080</v>
      </c>
      <c r="BKT56" s="157" t="s">
        <v>2080</v>
      </c>
      <c r="BKU56" s="157" t="s">
        <v>2080</v>
      </c>
      <c r="BKV56" s="157" t="s">
        <v>2080</v>
      </c>
      <c r="BKW56" s="157" t="s">
        <v>2080</v>
      </c>
      <c r="BKX56" s="157" t="s">
        <v>2080</v>
      </c>
      <c r="BKY56" s="157" t="s">
        <v>2080</v>
      </c>
      <c r="BKZ56" s="157" t="s">
        <v>2080</v>
      </c>
      <c r="BLA56" s="157" t="s">
        <v>2080</v>
      </c>
      <c r="BLB56" s="157" t="s">
        <v>2080</v>
      </c>
      <c r="BLC56" s="157" t="s">
        <v>2080</v>
      </c>
      <c r="BLD56" s="157" t="s">
        <v>2080</v>
      </c>
      <c r="BLE56" s="157" t="s">
        <v>2080</v>
      </c>
      <c r="BLF56" s="157" t="s">
        <v>2080</v>
      </c>
      <c r="BLG56" s="157" t="s">
        <v>2080</v>
      </c>
      <c r="BLH56" s="157" t="s">
        <v>2080</v>
      </c>
      <c r="BLI56" s="157" t="s">
        <v>2080</v>
      </c>
      <c r="BLJ56" s="157" t="s">
        <v>2080</v>
      </c>
      <c r="BLK56" s="157" t="s">
        <v>2080</v>
      </c>
      <c r="BLL56" s="157" t="s">
        <v>2080</v>
      </c>
      <c r="BLM56" s="157" t="s">
        <v>2080</v>
      </c>
      <c r="BLN56" s="157" t="s">
        <v>2080</v>
      </c>
      <c r="BLO56" s="157" t="s">
        <v>2080</v>
      </c>
      <c r="BLP56" s="157" t="s">
        <v>2080</v>
      </c>
      <c r="BLQ56" s="157" t="s">
        <v>2080</v>
      </c>
      <c r="BLR56" s="157" t="s">
        <v>2080</v>
      </c>
      <c r="BLS56" s="157" t="s">
        <v>2080</v>
      </c>
      <c r="BLT56" s="157" t="s">
        <v>2080</v>
      </c>
      <c r="BLU56" s="157" t="s">
        <v>2080</v>
      </c>
      <c r="BLV56" s="157" t="s">
        <v>2080</v>
      </c>
      <c r="BLW56" s="157" t="s">
        <v>2080</v>
      </c>
      <c r="BLX56" s="157" t="s">
        <v>2080</v>
      </c>
      <c r="BLY56" s="157" t="s">
        <v>2080</v>
      </c>
      <c r="BLZ56" s="157" t="s">
        <v>2080</v>
      </c>
      <c r="BMA56" s="157" t="s">
        <v>2080</v>
      </c>
      <c r="BMB56" s="157" t="s">
        <v>2080</v>
      </c>
      <c r="BMC56" s="157" t="s">
        <v>2080</v>
      </c>
      <c r="BMD56" s="157" t="s">
        <v>2080</v>
      </c>
      <c r="BME56" s="157" t="s">
        <v>2080</v>
      </c>
      <c r="BMF56" s="157" t="s">
        <v>2080</v>
      </c>
      <c r="BMG56" s="157" t="s">
        <v>2080</v>
      </c>
      <c r="BMH56" s="157" t="s">
        <v>2080</v>
      </c>
      <c r="BMI56" s="157" t="s">
        <v>2080</v>
      </c>
      <c r="BMJ56" s="157" t="s">
        <v>2080</v>
      </c>
      <c r="BMK56" s="157" t="s">
        <v>2080</v>
      </c>
      <c r="BML56" s="157" t="s">
        <v>2080</v>
      </c>
      <c r="BMM56" s="157" t="s">
        <v>2080</v>
      </c>
      <c r="BMN56" s="157" t="s">
        <v>2080</v>
      </c>
      <c r="BMO56" s="157" t="s">
        <v>2080</v>
      </c>
      <c r="BMP56" s="157" t="s">
        <v>2080</v>
      </c>
      <c r="BMQ56" s="157" t="s">
        <v>2080</v>
      </c>
      <c r="BMR56" s="157" t="s">
        <v>2080</v>
      </c>
      <c r="BMS56" s="157" t="s">
        <v>2080</v>
      </c>
      <c r="BMT56" s="157" t="s">
        <v>2080</v>
      </c>
      <c r="BMU56" s="157" t="s">
        <v>2080</v>
      </c>
      <c r="BMV56" s="157" t="s">
        <v>2080</v>
      </c>
      <c r="BMW56" s="157" t="s">
        <v>2080</v>
      </c>
      <c r="BMX56" s="157" t="s">
        <v>2080</v>
      </c>
      <c r="BMY56" s="157" t="s">
        <v>2080</v>
      </c>
      <c r="BMZ56" s="157" t="s">
        <v>2080</v>
      </c>
      <c r="BNA56" s="157" t="s">
        <v>2080</v>
      </c>
      <c r="BNB56" s="157" t="s">
        <v>2080</v>
      </c>
      <c r="BNC56" s="157" t="s">
        <v>2080</v>
      </c>
      <c r="BND56" s="157" t="s">
        <v>2080</v>
      </c>
      <c r="BNE56" s="157" t="s">
        <v>2080</v>
      </c>
      <c r="BNF56" s="157" t="s">
        <v>2080</v>
      </c>
      <c r="BNG56" s="157" t="s">
        <v>2080</v>
      </c>
      <c r="BNH56" s="157" t="s">
        <v>2080</v>
      </c>
      <c r="BNI56" s="157" t="s">
        <v>2080</v>
      </c>
      <c r="BNJ56" s="157" t="s">
        <v>2080</v>
      </c>
      <c r="BNK56" s="157" t="s">
        <v>2080</v>
      </c>
      <c r="BNL56" s="157" t="s">
        <v>2080</v>
      </c>
      <c r="BNM56" s="157" t="s">
        <v>2080</v>
      </c>
      <c r="BNN56" s="157" t="s">
        <v>2080</v>
      </c>
      <c r="BNO56" s="157" t="s">
        <v>2080</v>
      </c>
      <c r="BNP56" s="157" t="s">
        <v>2080</v>
      </c>
      <c r="BNQ56" s="157" t="s">
        <v>2080</v>
      </c>
      <c r="BNR56" s="157" t="s">
        <v>2080</v>
      </c>
      <c r="BNS56" s="157" t="s">
        <v>2080</v>
      </c>
      <c r="BNT56" s="157" t="s">
        <v>2080</v>
      </c>
      <c r="BNU56" s="157" t="s">
        <v>2080</v>
      </c>
      <c r="BNV56" s="157" t="s">
        <v>2080</v>
      </c>
      <c r="BNW56" s="157" t="s">
        <v>2080</v>
      </c>
      <c r="BNX56" s="157" t="s">
        <v>2080</v>
      </c>
      <c r="BNY56" s="157" t="s">
        <v>2080</v>
      </c>
      <c r="BNZ56" s="157" t="s">
        <v>2080</v>
      </c>
      <c r="BOA56" s="157" t="s">
        <v>2080</v>
      </c>
      <c r="BOB56" s="157" t="s">
        <v>2080</v>
      </c>
      <c r="BOC56" s="157" t="s">
        <v>2080</v>
      </c>
      <c r="BOD56" s="157" t="s">
        <v>2080</v>
      </c>
      <c r="BOE56" s="157" t="s">
        <v>2080</v>
      </c>
      <c r="BOF56" s="157" t="s">
        <v>2080</v>
      </c>
      <c r="BOG56" s="157" t="s">
        <v>2080</v>
      </c>
      <c r="BOH56" s="157" t="s">
        <v>2080</v>
      </c>
      <c r="BOI56" s="157" t="s">
        <v>2080</v>
      </c>
      <c r="BOJ56" s="157" t="s">
        <v>2080</v>
      </c>
      <c r="BOK56" s="157" t="s">
        <v>2080</v>
      </c>
      <c r="BOL56" s="157" t="s">
        <v>2080</v>
      </c>
      <c r="BOM56" s="157" t="s">
        <v>2080</v>
      </c>
      <c r="BON56" s="157" t="s">
        <v>2080</v>
      </c>
      <c r="BOO56" s="157" t="s">
        <v>2080</v>
      </c>
      <c r="BOP56" s="157" t="s">
        <v>2080</v>
      </c>
      <c r="BOQ56" s="157" t="s">
        <v>2080</v>
      </c>
      <c r="BOR56" s="157" t="s">
        <v>2080</v>
      </c>
      <c r="BOS56" s="157" t="s">
        <v>2080</v>
      </c>
      <c r="BOT56" s="157" t="s">
        <v>2080</v>
      </c>
      <c r="BOU56" s="157" t="s">
        <v>2080</v>
      </c>
      <c r="BOV56" s="157" t="s">
        <v>2080</v>
      </c>
      <c r="BOW56" s="157" t="s">
        <v>2080</v>
      </c>
      <c r="BOX56" s="157" t="s">
        <v>2080</v>
      </c>
      <c r="BOY56" s="157" t="s">
        <v>2080</v>
      </c>
      <c r="BOZ56" s="157" t="s">
        <v>2080</v>
      </c>
      <c r="BPA56" s="157" t="s">
        <v>2080</v>
      </c>
      <c r="BPB56" s="157" t="s">
        <v>2080</v>
      </c>
      <c r="BPC56" s="157" t="s">
        <v>2080</v>
      </c>
      <c r="BPD56" s="157" t="s">
        <v>2080</v>
      </c>
      <c r="BPE56" s="157" t="s">
        <v>2080</v>
      </c>
      <c r="BPF56" s="157" t="s">
        <v>2080</v>
      </c>
      <c r="BPG56" s="157" t="s">
        <v>2080</v>
      </c>
      <c r="BPH56" s="157" t="s">
        <v>2080</v>
      </c>
      <c r="BPI56" s="157" t="s">
        <v>2080</v>
      </c>
      <c r="BPJ56" s="157" t="s">
        <v>2080</v>
      </c>
      <c r="BPK56" s="157" t="s">
        <v>2080</v>
      </c>
      <c r="BPL56" s="157" t="s">
        <v>2080</v>
      </c>
      <c r="BPM56" s="157" t="s">
        <v>2080</v>
      </c>
      <c r="BPN56" s="157" t="s">
        <v>2080</v>
      </c>
      <c r="BPO56" s="157" t="s">
        <v>2080</v>
      </c>
      <c r="BPP56" s="157" t="s">
        <v>2080</v>
      </c>
      <c r="BPQ56" s="157" t="s">
        <v>2080</v>
      </c>
      <c r="BPR56" s="157" t="s">
        <v>2080</v>
      </c>
      <c r="BPS56" s="157" t="s">
        <v>2080</v>
      </c>
      <c r="BPT56" s="157" t="s">
        <v>2080</v>
      </c>
      <c r="BPU56" s="157" t="s">
        <v>2080</v>
      </c>
      <c r="BPV56" s="157" t="s">
        <v>2080</v>
      </c>
      <c r="BPW56" s="157" t="s">
        <v>2080</v>
      </c>
      <c r="BPX56" s="157" t="s">
        <v>2080</v>
      </c>
      <c r="BPY56" s="157" t="s">
        <v>2080</v>
      </c>
      <c r="BPZ56" s="157" t="s">
        <v>2080</v>
      </c>
      <c r="BQA56" s="157" t="s">
        <v>2080</v>
      </c>
      <c r="BQB56" s="157" t="s">
        <v>2080</v>
      </c>
      <c r="BQC56" s="157" t="s">
        <v>2080</v>
      </c>
      <c r="BQD56" s="157" t="s">
        <v>2080</v>
      </c>
      <c r="BQE56" s="157" t="s">
        <v>2080</v>
      </c>
      <c r="BQF56" s="157" t="s">
        <v>2080</v>
      </c>
      <c r="BQG56" s="157" t="s">
        <v>2080</v>
      </c>
      <c r="BQH56" s="157" t="s">
        <v>2080</v>
      </c>
      <c r="BQI56" s="157" t="s">
        <v>2080</v>
      </c>
      <c r="BQJ56" s="157" t="s">
        <v>2080</v>
      </c>
      <c r="BQK56" s="157" t="s">
        <v>2080</v>
      </c>
      <c r="BQL56" s="157" t="s">
        <v>2080</v>
      </c>
      <c r="BQM56" s="157" t="s">
        <v>2080</v>
      </c>
      <c r="BQN56" s="157" t="s">
        <v>2080</v>
      </c>
      <c r="BQO56" s="157" t="s">
        <v>2080</v>
      </c>
      <c r="BQP56" s="157" t="s">
        <v>2080</v>
      </c>
      <c r="BQQ56" s="157" t="s">
        <v>2080</v>
      </c>
      <c r="BQR56" s="157" t="s">
        <v>2080</v>
      </c>
      <c r="BQS56" s="157" t="s">
        <v>2080</v>
      </c>
      <c r="BQT56" s="157" t="s">
        <v>2080</v>
      </c>
      <c r="BQU56" s="157" t="s">
        <v>2080</v>
      </c>
      <c r="BQV56" s="157" t="s">
        <v>2080</v>
      </c>
      <c r="BQW56" s="157" t="s">
        <v>2080</v>
      </c>
      <c r="BQX56" s="157" t="s">
        <v>2080</v>
      </c>
      <c r="BQY56" s="157" t="s">
        <v>2080</v>
      </c>
      <c r="BQZ56" s="157" t="s">
        <v>2080</v>
      </c>
      <c r="BRA56" s="157" t="s">
        <v>2080</v>
      </c>
      <c r="BRB56" s="157" t="s">
        <v>2080</v>
      </c>
      <c r="BRC56" s="157" t="s">
        <v>2080</v>
      </c>
      <c r="BRD56" s="157" t="s">
        <v>2080</v>
      </c>
      <c r="BRE56" s="157" t="s">
        <v>2080</v>
      </c>
      <c r="BRF56" s="157" t="s">
        <v>2080</v>
      </c>
      <c r="BRG56" s="157" t="s">
        <v>2080</v>
      </c>
      <c r="BRH56" s="157" t="s">
        <v>2080</v>
      </c>
      <c r="BRI56" s="157" t="s">
        <v>2080</v>
      </c>
      <c r="BRJ56" s="157" t="s">
        <v>2080</v>
      </c>
      <c r="BRK56" s="157" t="s">
        <v>2080</v>
      </c>
      <c r="BRL56" s="157" t="s">
        <v>2080</v>
      </c>
      <c r="BRM56" s="157" t="s">
        <v>2080</v>
      </c>
      <c r="BRN56" s="157" t="s">
        <v>2080</v>
      </c>
      <c r="BRO56" s="157" t="s">
        <v>2080</v>
      </c>
      <c r="BRP56" s="157" t="s">
        <v>2080</v>
      </c>
      <c r="BRQ56" s="157" t="s">
        <v>2080</v>
      </c>
      <c r="BRR56" s="157" t="s">
        <v>2080</v>
      </c>
      <c r="BRS56" s="157" t="s">
        <v>2080</v>
      </c>
      <c r="BRT56" s="157" t="s">
        <v>2080</v>
      </c>
      <c r="BRU56" s="157" t="s">
        <v>2080</v>
      </c>
      <c r="BRV56" s="157" t="s">
        <v>2080</v>
      </c>
      <c r="BRW56" s="157" t="s">
        <v>2080</v>
      </c>
      <c r="BRX56" s="157" t="s">
        <v>2080</v>
      </c>
      <c r="BRY56" s="157" t="s">
        <v>2080</v>
      </c>
      <c r="BRZ56" s="157" t="s">
        <v>2080</v>
      </c>
      <c r="BSA56" s="157" t="s">
        <v>2080</v>
      </c>
      <c r="BSB56" s="157" t="s">
        <v>2080</v>
      </c>
      <c r="BSC56" s="157" t="s">
        <v>2080</v>
      </c>
      <c r="BSD56" s="157" t="s">
        <v>2080</v>
      </c>
      <c r="BSE56" s="157" t="s">
        <v>2080</v>
      </c>
      <c r="BSF56" s="157" t="s">
        <v>2080</v>
      </c>
      <c r="BSG56" s="157" t="s">
        <v>2080</v>
      </c>
      <c r="BSH56" s="157" t="s">
        <v>2080</v>
      </c>
      <c r="BSI56" s="157" t="s">
        <v>2080</v>
      </c>
      <c r="BSJ56" s="157" t="s">
        <v>2080</v>
      </c>
      <c r="BSK56" s="157" t="s">
        <v>2080</v>
      </c>
      <c r="BSL56" s="157" t="s">
        <v>2080</v>
      </c>
      <c r="BSM56" s="157" t="s">
        <v>2080</v>
      </c>
      <c r="BSN56" s="157" t="s">
        <v>2080</v>
      </c>
      <c r="BSO56" s="157" t="s">
        <v>2080</v>
      </c>
      <c r="BSP56" s="157" t="s">
        <v>2080</v>
      </c>
      <c r="BSQ56" s="157" t="s">
        <v>2080</v>
      </c>
      <c r="BSR56" s="157" t="s">
        <v>2080</v>
      </c>
      <c r="BSS56" s="157" t="s">
        <v>2080</v>
      </c>
      <c r="BST56" s="157" t="s">
        <v>2080</v>
      </c>
      <c r="BSU56" s="157" t="s">
        <v>2080</v>
      </c>
      <c r="BSV56" s="157" t="s">
        <v>2080</v>
      </c>
      <c r="BSW56" s="157" t="s">
        <v>2080</v>
      </c>
      <c r="BSX56" s="157" t="s">
        <v>2080</v>
      </c>
      <c r="BSY56" s="157" t="s">
        <v>2080</v>
      </c>
      <c r="BSZ56" s="157" t="s">
        <v>2080</v>
      </c>
      <c r="BTA56" s="157" t="s">
        <v>2080</v>
      </c>
      <c r="BTB56" s="157" t="s">
        <v>2080</v>
      </c>
      <c r="BTC56" s="157" t="s">
        <v>2080</v>
      </c>
      <c r="BTD56" s="157" t="s">
        <v>2080</v>
      </c>
      <c r="BTE56" s="157" t="s">
        <v>2080</v>
      </c>
      <c r="BTF56" s="157" t="s">
        <v>2080</v>
      </c>
      <c r="BTG56" s="157" t="s">
        <v>2080</v>
      </c>
      <c r="BTH56" s="157" t="s">
        <v>2080</v>
      </c>
      <c r="BTI56" s="157" t="s">
        <v>2080</v>
      </c>
      <c r="BTJ56" s="157" t="s">
        <v>2080</v>
      </c>
      <c r="BTK56" s="157" t="s">
        <v>2080</v>
      </c>
      <c r="BTL56" s="157" t="s">
        <v>2080</v>
      </c>
      <c r="BTM56" s="157" t="s">
        <v>2080</v>
      </c>
      <c r="BTN56" s="157" t="s">
        <v>2080</v>
      </c>
      <c r="BTO56" s="157" t="s">
        <v>2080</v>
      </c>
      <c r="BTP56" s="157" t="s">
        <v>2080</v>
      </c>
      <c r="BTQ56" s="157" t="s">
        <v>2080</v>
      </c>
      <c r="BTR56" s="157" t="s">
        <v>2080</v>
      </c>
      <c r="BTS56" s="157" t="s">
        <v>2080</v>
      </c>
      <c r="BTT56" s="157" t="s">
        <v>2080</v>
      </c>
      <c r="BTU56" s="157" t="s">
        <v>2080</v>
      </c>
      <c r="BTV56" s="157" t="s">
        <v>2080</v>
      </c>
      <c r="BTW56" s="157" t="s">
        <v>2080</v>
      </c>
      <c r="BTX56" s="157" t="s">
        <v>2080</v>
      </c>
      <c r="BTY56" s="157" t="s">
        <v>2080</v>
      </c>
      <c r="BTZ56" s="157" t="s">
        <v>2080</v>
      </c>
      <c r="BUA56" s="157" t="s">
        <v>2080</v>
      </c>
      <c r="BUB56" s="157" t="s">
        <v>2080</v>
      </c>
      <c r="BUC56" s="157" t="s">
        <v>2080</v>
      </c>
      <c r="BUD56" s="157" t="s">
        <v>2080</v>
      </c>
      <c r="BUE56" s="157" t="s">
        <v>2080</v>
      </c>
      <c r="BUF56" s="157" t="s">
        <v>2080</v>
      </c>
      <c r="BUG56" s="157" t="s">
        <v>2080</v>
      </c>
      <c r="BUH56" s="157" t="s">
        <v>2080</v>
      </c>
      <c r="BUI56" s="157" t="s">
        <v>2080</v>
      </c>
      <c r="BUJ56" s="157" t="s">
        <v>2080</v>
      </c>
      <c r="BUK56" s="157" t="s">
        <v>2080</v>
      </c>
      <c r="BUL56" s="157" t="s">
        <v>2080</v>
      </c>
      <c r="BUM56" s="157" t="s">
        <v>2080</v>
      </c>
      <c r="BUN56" s="157" t="s">
        <v>2080</v>
      </c>
      <c r="BUO56" s="157" t="s">
        <v>2080</v>
      </c>
      <c r="BUP56" s="157" t="s">
        <v>2080</v>
      </c>
      <c r="BUQ56" s="157" t="s">
        <v>2080</v>
      </c>
      <c r="BUR56" s="157" t="s">
        <v>2080</v>
      </c>
      <c r="BUS56" s="157" t="s">
        <v>2080</v>
      </c>
      <c r="BUT56" s="157" t="s">
        <v>2080</v>
      </c>
      <c r="BUU56" s="157" t="s">
        <v>2080</v>
      </c>
      <c r="BUV56" s="157" t="s">
        <v>2080</v>
      </c>
      <c r="BUW56" s="157" t="s">
        <v>2080</v>
      </c>
      <c r="BUX56" s="157" t="s">
        <v>2080</v>
      </c>
      <c r="BUY56" s="157" t="s">
        <v>2080</v>
      </c>
      <c r="BUZ56" s="157" t="s">
        <v>2080</v>
      </c>
      <c r="BVA56" s="157" t="s">
        <v>2080</v>
      </c>
      <c r="BVB56" s="157" t="s">
        <v>2080</v>
      </c>
      <c r="BVC56" s="157" t="s">
        <v>2080</v>
      </c>
      <c r="BVD56" s="157" t="s">
        <v>2080</v>
      </c>
      <c r="BVE56" s="157" t="s">
        <v>2080</v>
      </c>
      <c r="BVF56" s="157" t="s">
        <v>2080</v>
      </c>
      <c r="BVG56" s="157" t="s">
        <v>2080</v>
      </c>
      <c r="BVH56" s="157" t="s">
        <v>2080</v>
      </c>
      <c r="BVI56" s="157" t="s">
        <v>2080</v>
      </c>
      <c r="BVJ56" s="157" t="s">
        <v>2080</v>
      </c>
      <c r="BVK56" s="157" t="s">
        <v>2080</v>
      </c>
      <c r="BVL56" s="157" t="s">
        <v>2080</v>
      </c>
      <c r="BVM56" s="157" t="s">
        <v>2080</v>
      </c>
      <c r="BVN56" s="157" t="s">
        <v>2080</v>
      </c>
      <c r="BVO56" s="157" t="s">
        <v>2080</v>
      </c>
      <c r="BVP56" s="157" t="s">
        <v>2080</v>
      </c>
      <c r="BVQ56" s="157" t="s">
        <v>2080</v>
      </c>
      <c r="BVR56" s="157" t="s">
        <v>2080</v>
      </c>
      <c r="BVS56" s="157" t="s">
        <v>2080</v>
      </c>
      <c r="BVT56" s="157" t="s">
        <v>2080</v>
      </c>
      <c r="BVU56" s="157" t="s">
        <v>2080</v>
      </c>
      <c r="BVV56" s="157" t="s">
        <v>2080</v>
      </c>
      <c r="BVW56" s="157" t="s">
        <v>2080</v>
      </c>
      <c r="BVX56" s="157" t="s">
        <v>2080</v>
      </c>
      <c r="BVY56" s="157" t="s">
        <v>2080</v>
      </c>
      <c r="BVZ56" s="157" t="s">
        <v>2080</v>
      </c>
      <c r="BWA56" s="157" t="s">
        <v>2080</v>
      </c>
      <c r="BWB56" s="157" t="s">
        <v>2080</v>
      </c>
      <c r="BWC56" s="157" t="s">
        <v>2080</v>
      </c>
      <c r="BWD56" s="157" t="s">
        <v>2080</v>
      </c>
      <c r="BWE56" s="157" t="s">
        <v>2080</v>
      </c>
      <c r="BWF56" s="157" t="s">
        <v>2080</v>
      </c>
      <c r="BWG56" s="157" t="s">
        <v>2080</v>
      </c>
      <c r="BWH56" s="157" t="s">
        <v>2080</v>
      </c>
      <c r="BWI56" s="157" t="s">
        <v>2080</v>
      </c>
      <c r="BWJ56" s="157" t="s">
        <v>2080</v>
      </c>
      <c r="BWK56" s="157" t="s">
        <v>2080</v>
      </c>
      <c r="BWL56" s="157" t="s">
        <v>2080</v>
      </c>
      <c r="BWM56" s="157" t="s">
        <v>2080</v>
      </c>
      <c r="BWN56" s="157" t="s">
        <v>2080</v>
      </c>
      <c r="BWO56" s="157" t="s">
        <v>2080</v>
      </c>
      <c r="BWP56" s="157" t="s">
        <v>2080</v>
      </c>
      <c r="BWQ56" s="157" t="s">
        <v>2080</v>
      </c>
      <c r="BWR56" s="157" t="s">
        <v>2080</v>
      </c>
      <c r="BWS56" s="157" t="s">
        <v>2080</v>
      </c>
      <c r="BWT56" s="157" t="s">
        <v>2080</v>
      </c>
      <c r="BWU56" s="157" t="s">
        <v>2080</v>
      </c>
      <c r="BWV56" s="157" t="s">
        <v>2080</v>
      </c>
      <c r="BWW56" s="157" t="s">
        <v>2080</v>
      </c>
      <c r="BWX56" s="157" t="s">
        <v>2080</v>
      </c>
      <c r="BWY56" s="157" t="s">
        <v>2080</v>
      </c>
      <c r="BWZ56" s="157" t="s">
        <v>2080</v>
      </c>
      <c r="BXA56" s="157" t="s">
        <v>2080</v>
      </c>
      <c r="BXB56" s="157" t="s">
        <v>2080</v>
      </c>
      <c r="BXC56" s="157" t="s">
        <v>2080</v>
      </c>
      <c r="BXD56" s="157" t="s">
        <v>2080</v>
      </c>
      <c r="BXE56" s="157" t="s">
        <v>2080</v>
      </c>
      <c r="BXF56" s="157" t="s">
        <v>2080</v>
      </c>
      <c r="BXG56" s="157" t="s">
        <v>2080</v>
      </c>
      <c r="BXH56" s="157" t="s">
        <v>2080</v>
      </c>
      <c r="BXI56" s="157" t="s">
        <v>2080</v>
      </c>
      <c r="BXJ56" s="157" t="s">
        <v>2080</v>
      </c>
      <c r="BXK56" s="157" t="s">
        <v>2080</v>
      </c>
      <c r="BXL56" s="157" t="s">
        <v>2080</v>
      </c>
      <c r="BXM56" s="157" t="s">
        <v>2080</v>
      </c>
      <c r="BXN56" s="157" t="s">
        <v>2080</v>
      </c>
      <c r="BXO56" s="157" t="s">
        <v>2080</v>
      </c>
      <c r="BXP56" s="157" t="s">
        <v>2080</v>
      </c>
      <c r="BXQ56" s="157" t="s">
        <v>2080</v>
      </c>
      <c r="BXR56" s="157" t="s">
        <v>2080</v>
      </c>
      <c r="BXS56" s="157" t="s">
        <v>2080</v>
      </c>
      <c r="BXT56" s="157" t="s">
        <v>2080</v>
      </c>
      <c r="BXU56" s="157" t="s">
        <v>2080</v>
      </c>
      <c r="BXV56" s="157" t="s">
        <v>2080</v>
      </c>
      <c r="BXW56" s="157" t="s">
        <v>2080</v>
      </c>
      <c r="BXX56" s="157" t="s">
        <v>2080</v>
      </c>
      <c r="BXY56" s="157" t="s">
        <v>2080</v>
      </c>
      <c r="BXZ56" s="157" t="s">
        <v>2080</v>
      </c>
      <c r="BYA56" s="157" t="s">
        <v>2080</v>
      </c>
      <c r="BYB56" s="157" t="s">
        <v>2080</v>
      </c>
      <c r="BYC56" s="157" t="s">
        <v>2080</v>
      </c>
      <c r="BYD56" s="157" t="s">
        <v>2080</v>
      </c>
      <c r="BYE56" s="157" t="s">
        <v>2080</v>
      </c>
      <c r="BYF56" s="157" t="s">
        <v>2080</v>
      </c>
      <c r="BYG56" s="157" t="s">
        <v>2080</v>
      </c>
      <c r="BYH56" s="157" t="s">
        <v>2080</v>
      </c>
      <c r="BYI56" s="157" t="s">
        <v>2080</v>
      </c>
      <c r="BYJ56" s="157" t="s">
        <v>2080</v>
      </c>
      <c r="BYK56" s="157" t="s">
        <v>2080</v>
      </c>
      <c r="BYL56" s="157" t="s">
        <v>2080</v>
      </c>
      <c r="BYM56" s="157" t="s">
        <v>2080</v>
      </c>
      <c r="BYN56" s="157" t="s">
        <v>2080</v>
      </c>
      <c r="BYO56" s="157" t="s">
        <v>2080</v>
      </c>
      <c r="BYP56" s="157" t="s">
        <v>2080</v>
      </c>
      <c r="BYQ56" s="157" t="s">
        <v>2080</v>
      </c>
      <c r="BYR56" s="157" t="s">
        <v>2080</v>
      </c>
      <c r="BYS56" s="157" t="s">
        <v>2080</v>
      </c>
      <c r="BYT56" s="157" t="s">
        <v>2080</v>
      </c>
      <c r="BYU56" s="157" t="s">
        <v>2080</v>
      </c>
      <c r="BYV56" s="157" t="s">
        <v>2080</v>
      </c>
      <c r="BYW56" s="157" t="s">
        <v>2080</v>
      </c>
      <c r="BYX56" s="157" t="s">
        <v>2080</v>
      </c>
      <c r="BYY56" s="157" t="s">
        <v>2080</v>
      </c>
      <c r="BYZ56" s="157" t="s">
        <v>2080</v>
      </c>
      <c r="BZA56" s="157" t="s">
        <v>2080</v>
      </c>
      <c r="BZB56" s="157" t="s">
        <v>2080</v>
      </c>
      <c r="BZC56" s="157" t="s">
        <v>2080</v>
      </c>
      <c r="BZD56" s="157" t="s">
        <v>2080</v>
      </c>
      <c r="BZE56" s="157" t="s">
        <v>2080</v>
      </c>
      <c r="BZF56" s="157" t="s">
        <v>2080</v>
      </c>
      <c r="BZG56" s="157" t="s">
        <v>2080</v>
      </c>
      <c r="BZH56" s="157" t="s">
        <v>2080</v>
      </c>
      <c r="BZI56" s="157" t="s">
        <v>2080</v>
      </c>
      <c r="BZJ56" s="157" t="s">
        <v>2080</v>
      </c>
      <c r="BZK56" s="157" t="s">
        <v>2080</v>
      </c>
      <c r="BZL56" s="157" t="s">
        <v>2080</v>
      </c>
      <c r="BZM56" s="157" t="s">
        <v>2080</v>
      </c>
      <c r="BZN56" s="157" t="s">
        <v>2080</v>
      </c>
      <c r="BZO56" s="157" t="s">
        <v>2080</v>
      </c>
      <c r="BZP56" s="157" t="s">
        <v>2080</v>
      </c>
      <c r="BZQ56" s="157" t="s">
        <v>2080</v>
      </c>
      <c r="BZR56" s="157" t="s">
        <v>2080</v>
      </c>
      <c r="BZS56" s="157" t="s">
        <v>2080</v>
      </c>
      <c r="BZT56" s="157" t="s">
        <v>2080</v>
      </c>
      <c r="BZU56" s="157" t="s">
        <v>2080</v>
      </c>
      <c r="BZV56" s="157" t="s">
        <v>2080</v>
      </c>
      <c r="BZW56" s="157" t="s">
        <v>2080</v>
      </c>
      <c r="BZX56" s="157" t="s">
        <v>2080</v>
      </c>
      <c r="BZY56" s="157" t="s">
        <v>2080</v>
      </c>
      <c r="BZZ56" s="157" t="s">
        <v>2080</v>
      </c>
      <c r="CAA56" s="157" t="s">
        <v>2080</v>
      </c>
      <c r="CAB56" s="157" t="s">
        <v>2080</v>
      </c>
      <c r="CAC56" s="157" t="s">
        <v>2080</v>
      </c>
      <c r="CAD56" s="157" t="s">
        <v>2080</v>
      </c>
      <c r="CAE56" s="157" t="s">
        <v>2080</v>
      </c>
      <c r="CAF56" s="157" t="s">
        <v>2080</v>
      </c>
      <c r="CAG56" s="157" t="s">
        <v>2080</v>
      </c>
      <c r="CAH56" s="157" t="s">
        <v>2080</v>
      </c>
      <c r="CAI56" s="157" t="s">
        <v>2080</v>
      </c>
      <c r="CAJ56" s="157" t="s">
        <v>2080</v>
      </c>
      <c r="CAK56" s="157" t="s">
        <v>2080</v>
      </c>
      <c r="CAL56" s="157" t="s">
        <v>2080</v>
      </c>
      <c r="CAM56" s="157" t="s">
        <v>2080</v>
      </c>
      <c r="CAN56" s="157" t="s">
        <v>2080</v>
      </c>
      <c r="CAO56" s="157" t="s">
        <v>2080</v>
      </c>
      <c r="CAP56" s="157" t="s">
        <v>2080</v>
      </c>
      <c r="CAQ56" s="157" t="s">
        <v>2080</v>
      </c>
      <c r="CAR56" s="157" t="s">
        <v>2080</v>
      </c>
      <c r="CAS56" s="157" t="s">
        <v>2080</v>
      </c>
      <c r="CAT56" s="157" t="s">
        <v>2080</v>
      </c>
      <c r="CAU56" s="157" t="s">
        <v>2080</v>
      </c>
      <c r="CAV56" s="157" t="s">
        <v>2080</v>
      </c>
      <c r="CAW56" s="157" t="s">
        <v>2080</v>
      </c>
      <c r="CAX56" s="157" t="s">
        <v>2080</v>
      </c>
      <c r="CAY56" s="157" t="s">
        <v>2080</v>
      </c>
      <c r="CAZ56" s="157" t="s">
        <v>2080</v>
      </c>
      <c r="CBA56" s="157" t="s">
        <v>2080</v>
      </c>
      <c r="CBB56" s="157" t="s">
        <v>2080</v>
      </c>
      <c r="CBC56" s="157" t="s">
        <v>2080</v>
      </c>
      <c r="CBD56" s="157" t="s">
        <v>2080</v>
      </c>
      <c r="CBE56" s="157" t="s">
        <v>2080</v>
      </c>
      <c r="CBF56" s="157" t="s">
        <v>2080</v>
      </c>
      <c r="CBG56" s="157" t="s">
        <v>2080</v>
      </c>
      <c r="CBH56" s="157" t="s">
        <v>2080</v>
      </c>
      <c r="CBI56" s="157" t="s">
        <v>2080</v>
      </c>
      <c r="CBJ56" s="157" t="s">
        <v>2080</v>
      </c>
      <c r="CBK56" s="157" t="s">
        <v>2080</v>
      </c>
      <c r="CBL56" s="157" t="s">
        <v>2080</v>
      </c>
      <c r="CBM56" s="157" t="s">
        <v>2080</v>
      </c>
      <c r="CBN56" s="157" t="s">
        <v>2080</v>
      </c>
      <c r="CBO56" s="157" t="s">
        <v>2080</v>
      </c>
      <c r="CBP56" s="157" t="s">
        <v>2080</v>
      </c>
      <c r="CBQ56" s="157" t="s">
        <v>2080</v>
      </c>
      <c r="CBR56" s="157" t="s">
        <v>2080</v>
      </c>
      <c r="CBS56" s="157" t="s">
        <v>2080</v>
      </c>
      <c r="CBT56" s="157" t="s">
        <v>2080</v>
      </c>
      <c r="CBU56" s="157" t="s">
        <v>2080</v>
      </c>
      <c r="CBV56" s="157" t="s">
        <v>2080</v>
      </c>
      <c r="CBW56" s="157" t="s">
        <v>2080</v>
      </c>
      <c r="CBX56" s="157" t="s">
        <v>2080</v>
      </c>
      <c r="CBY56" s="157" t="s">
        <v>2080</v>
      </c>
      <c r="CBZ56" s="157" t="s">
        <v>2080</v>
      </c>
      <c r="CCA56" s="157" t="s">
        <v>2080</v>
      </c>
      <c r="CCB56" s="157" t="s">
        <v>2080</v>
      </c>
      <c r="CCC56" s="157" t="s">
        <v>2080</v>
      </c>
      <c r="CCD56" s="157" t="s">
        <v>2080</v>
      </c>
      <c r="CCE56" s="157" t="s">
        <v>2080</v>
      </c>
      <c r="CCF56" s="157" t="s">
        <v>2080</v>
      </c>
      <c r="CCG56" s="157" t="s">
        <v>2080</v>
      </c>
      <c r="CCH56" s="157" t="s">
        <v>2080</v>
      </c>
      <c r="CCI56" s="157" t="s">
        <v>2080</v>
      </c>
      <c r="CCJ56" s="157" t="s">
        <v>2080</v>
      </c>
      <c r="CCK56" s="157" t="s">
        <v>2080</v>
      </c>
      <c r="CCL56" s="157" t="s">
        <v>2080</v>
      </c>
      <c r="CCM56" s="157" t="s">
        <v>2080</v>
      </c>
      <c r="CCN56" s="157" t="s">
        <v>2080</v>
      </c>
      <c r="CCO56" s="157" t="s">
        <v>2080</v>
      </c>
      <c r="CCP56" s="157" t="s">
        <v>2080</v>
      </c>
      <c r="CCQ56" s="157" t="s">
        <v>2080</v>
      </c>
      <c r="CCR56" s="157" t="s">
        <v>2080</v>
      </c>
      <c r="CCS56" s="157" t="s">
        <v>2080</v>
      </c>
      <c r="CCT56" s="157" t="s">
        <v>2080</v>
      </c>
      <c r="CCU56" s="157" t="s">
        <v>2080</v>
      </c>
      <c r="CCV56" s="157" t="s">
        <v>2080</v>
      </c>
      <c r="CCW56" s="157" t="s">
        <v>2080</v>
      </c>
      <c r="CCX56" s="157" t="s">
        <v>2080</v>
      </c>
      <c r="CCY56" s="157" t="s">
        <v>2080</v>
      </c>
      <c r="CCZ56" s="157" t="s">
        <v>2080</v>
      </c>
      <c r="CDA56" s="157" t="s">
        <v>2080</v>
      </c>
      <c r="CDB56" s="157" t="s">
        <v>2080</v>
      </c>
      <c r="CDC56" s="157" t="s">
        <v>2080</v>
      </c>
      <c r="CDD56" s="157" t="s">
        <v>2080</v>
      </c>
      <c r="CDE56" s="157" t="s">
        <v>2080</v>
      </c>
      <c r="CDF56" s="157" t="s">
        <v>2080</v>
      </c>
      <c r="CDG56" s="157" t="s">
        <v>2080</v>
      </c>
      <c r="CDH56" s="157" t="s">
        <v>2080</v>
      </c>
      <c r="CDI56" s="157" t="s">
        <v>2080</v>
      </c>
      <c r="CDJ56" s="157" t="s">
        <v>2080</v>
      </c>
      <c r="CDK56" s="157" t="s">
        <v>2080</v>
      </c>
      <c r="CDL56" s="157" t="s">
        <v>2080</v>
      </c>
      <c r="CDM56" s="157" t="s">
        <v>2080</v>
      </c>
      <c r="CDN56" s="157" t="s">
        <v>2080</v>
      </c>
      <c r="CDO56" s="157" t="s">
        <v>2080</v>
      </c>
      <c r="CDP56" s="157" t="s">
        <v>2080</v>
      </c>
      <c r="CDQ56" s="157" t="s">
        <v>2080</v>
      </c>
      <c r="CDR56" s="157" t="s">
        <v>2080</v>
      </c>
      <c r="CDS56" s="157" t="s">
        <v>2080</v>
      </c>
      <c r="CDT56" s="157" t="s">
        <v>2080</v>
      </c>
      <c r="CDU56" s="157" t="s">
        <v>2080</v>
      </c>
      <c r="CDV56" s="157" t="s">
        <v>2080</v>
      </c>
      <c r="CDW56" s="157" t="s">
        <v>2080</v>
      </c>
      <c r="CDX56" s="157" t="s">
        <v>2080</v>
      </c>
      <c r="CDY56" s="157" t="s">
        <v>2080</v>
      </c>
      <c r="CDZ56" s="157" t="s">
        <v>2080</v>
      </c>
      <c r="CEA56" s="157" t="s">
        <v>2080</v>
      </c>
      <c r="CEB56" s="157" t="s">
        <v>2080</v>
      </c>
      <c r="CEC56" s="157" t="s">
        <v>2080</v>
      </c>
      <c r="CED56" s="157" t="s">
        <v>2080</v>
      </c>
      <c r="CEE56" s="157" t="s">
        <v>2080</v>
      </c>
      <c r="CEF56" s="157" t="s">
        <v>2080</v>
      </c>
      <c r="CEG56" s="157" t="s">
        <v>2080</v>
      </c>
      <c r="CEH56" s="157" t="s">
        <v>2080</v>
      </c>
      <c r="CEI56" s="157" t="s">
        <v>2080</v>
      </c>
      <c r="CEJ56" s="157" t="s">
        <v>2080</v>
      </c>
      <c r="CEK56" s="157" t="s">
        <v>2080</v>
      </c>
      <c r="CEL56" s="157" t="s">
        <v>2080</v>
      </c>
      <c r="CEM56" s="157" t="s">
        <v>2080</v>
      </c>
      <c r="CEN56" s="157" t="s">
        <v>2080</v>
      </c>
      <c r="CEO56" s="157" t="s">
        <v>2080</v>
      </c>
      <c r="CEP56" s="157" t="s">
        <v>2080</v>
      </c>
      <c r="CEQ56" s="157" t="s">
        <v>2080</v>
      </c>
      <c r="CER56" s="157" t="s">
        <v>2080</v>
      </c>
      <c r="CES56" s="157" t="s">
        <v>2080</v>
      </c>
      <c r="CET56" s="157" t="s">
        <v>2080</v>
      </c>
      <c r="CEU56" s="157" t="s">
        <v>2080</v>
      </c>
      <c r="CEV56" s="157" t="s">
        <v>2080</v>
      </c>
      <c r="CEW56" s="157" t="s">
        <v>2080</v>
      </c>
      <c r="CEX56" s="157" t="s">
        <v>2080</v>
      </c>
      <c r="CEY56" s="157" t="s">
        <v>2080</v>
      </c>
      <c r="CEZ56" s="157" t="s">
        <v>2080</v>
      </c>
      <c r="CFA56" s="157" t="s">
        <v>2080</v>
      </c>
      <c r="CFB56" s="157" t="s">
        <v>2080</v>
      </c>
      <c r="CFC56" s="157" t="s">
        <v>2080</v>
      </c>
      <c r="CFD56" s="157" t="s">
        <v>2080</v>
      </c>
      <c r="CFE56" s="157" t="s">
        <v>2080</v>
      </c>
      <c r="CFF56" s="157" t="s">
        <v>2080</v>
      </c>
      <c r="CFG56" s="157" t="s">
        <v>2080</v>
      </c>
      <c r="CFH56" s="157" t="s">
        <v>2080</v>
      </c>
      <c r="CFI56" s="157" t="s">
        <v>2080</v>
      </c>
      <c r="CFJ56" s="157" t="s">
        <v>2080</v>
      </c>
      <c r="CFK56" s="157" t="s">
        <v>2080</v>
      </c>
      <c r="CFL56" s="157" t="s">
        <v>2080</v>
      </c>
      <c r="CFM56" s="157" t="s">
        <v>2080</v>
      </c>
      <c r="CFN56" s="157" t="s">
        <v>2080</v>
      </c>
      <c r="CFO56" s="157" t="s">
        <v>2080</v>
      </c>
      <c r="CFP56" s="157" t="s">
        <v>2080</v>
      </c>
      <c r="CFQ56" s="157" t="s">
        <v>2080</v>
      </c>
      <c r="CFR56" s="157" t="s">
        <v>2080</v>
      </c>
      <c r="CFS56" s="157" t="s">
        <v>2080</v>
      </c>
      <c r="CFT56" s="157" t="s">
        <v>2080</v>
      </c>
      <c r="CFU56" s="157" t="s">
        <v>2080</v>
      </c>
      <c r="CFV56" s="157" t="s">
        <v>2080</v>
      </c>
      <c r="CFW56" s="157" t="s">
        <v>2080</v>
      </c>
      <c r="CFX56" s="157" t="s">
        <v>2080</v>
      </c>
      <c r="CFY56" s="157" t="s">
        <v>2080</v>
      </c>
      <c r="CFZ56" s="157" t="s">
        <v>2080</v>
      </c>
      <c r="CGA56" s="157" t="s">
        <v>2080</v>
      </c>
      <c r="CGB56" s="157" t="s">
        <v>2080</v>
      </c>
      <c r="CGC56" s="157" t="s">
        <v>2080</v>
      </c>
      <c r="CGD56" s="157" t="s">
        <v>2080</v>
      </c>
      <c r="CGE56" s="157" t="s">
        <v>2080</v>
      </c>
      <c r="CGF56" s="157" t="s">
        <v>2080</v>
      </c>
      <c r="CGG56" s="157" t="s">
        <v>2080</v>
      </c>
      <c r="CGH56" s="157" t="s">
        <v>2080</v>
      </c>
      <c r="CGI56" s="157" t="s">
        <v>2080</v>
      </c>
      <c r="CGJ56" s="157" t="s">
        <v>2080</v>
      </c>
      <c r="CGK56" s="157" t="s">
        <v>2080</v>
      </c>
      <c r="CGL56" s="157" t="s">
        <v>2080</v>
      </c>
      <c r="CGM56" s="157" t="s">
        <v>2080</v>
      </c>
      <c r="CGN56" s="157" t="s">
        <v>2080</v>
      </c>
      <c r="CGO56" s="157" t="s">
        <v>2080</v>
      </c>
      <c r="CGP56" s="157" t="s">
        <v>2080</v>
      </c>
      <c r="CGQ56" s="157" t="s">
        <v>2080</v>
      </c>
      <c r="CGR56" s="157" t="s">
        <v>2080</v>
      </c>
      <c r="CGS56" s="157" t="s">
        <v>2080</v>
      </c>
      <c r="CGT56" s="157" t="s">
        <v>2080</v>
      </c>
      <c r="CGU56" s="157" t="s">
        <v>2080</v>
      </c>
      <c r="CGV56" s="157" t="s">
        <v>2080</v>
      </c>
      <c r="CGW56" s="157" t="s">
        <v>2080</v>
      </c>
      <c r="CGX56" s="157" t="s">
        <v>2080</v>
      </c>
      <c r="CGY56" s="157" t="s">
        <v>2080</v>
      </c>
      <c r="CGZ56" s="157" t="s">
        <v>2080</v>
      </c>
      <c r="CHA56" s="157" t="s">
        <v>2080</v>
      </c>
      <c r="CHB56" s="157" t="s">
        <v>2080</v>
      </c>
      <c r="CHC56" s="157" t="s">
        <v>2080</v>
      </c>
      <c r="CHD56" s="157" t="s">
        <v>2080</v>
      </c>
      <c r="CHE56" s="157" t="s">
        <v>2080</v>
      </c>
      <c r="CHF56" s="157" t="s">
        <v>2080</v>
      </c>
      <c r="CHG56" s="157" t="s">
        <v>2080</v>
      </c>
      <c r="CHH56" s="157" t="s">
        <v>2080</v>
      </c>
      <c r="CHI56" s="157" t="s">
        <v>2080</v>
      </c>
      <c r="CHJ56" s="157" t="s">
        <v>2080</v>
      </c>
      <c r="CHK56" s="157" t="s">
        <v>2080</v>
      </c>
      <c r="CHL56" s="157" t="s">
        <v>2080</v>
      </c>
      <c r="CHM56" s="157" t="s">
        <v>2080</v>
      </c>
      <c r="CHN56" s="157" t="s">
        <v>2080</v>
      </c>
      <c r="CHO56" s="157" t="s">
        <v>2080</v>
      </c>
      <c r="CHP56" s="157" t="s">
        <v>2080</v>
      </c>
      <c r="CHQ56" s="157" t="s">
        <v>2080</v>
      </c>
      <c r="CHR56" s="157" t="s">
        <v>2080</v>
      </c>
      <c r="CHS56" s="157" t="s">
        <v>2080</v>
      </c>
      <c r="CHT56" s="157" t="s">
        <v>2080</v>
      </c>
      <c r="CHU56" s="157" t="s">
        <v>2080</v>
      </c>
      <c r="CHV56" s="157" t="s">
        <v>2080</v>
      </c>
      <c r="CHW56" s="157" t="s">
        <v>2080</v>
      </c>
      <c r="CHX56" s="157" t="s">
        <v>2080</v>
      </c>
      <c r="CHY56" s="157" t="s">
        <v>2080</v>
      </c>
      <c r="CHZ56" s="157" t="s">
        <v>2080</v>
      </c>
      <c r="CIA56" s="157" t="s">
        <v>2080</v>
      </c>
      <c r="CIB56" s="157" t="s">
        <v>2080</v>
      </c>
      <c r="CIC56" s="157" t="s">
        <v>2080</v>
      </c>
      <c r="CID56" s="157" t="s">
        <v>2080</v>
      </c>
      <c r="CIE56" s="157" t="s">
        <v>2080</v>
      </c>
      <c r="CIF56" s="157" t="s">
        <v>2080</v>
      </c>
      <c r="CIG56" s="157" t="s">
        <v>2080</v>
      </c>
      <c r="CIH56" s="157" t="s">
        <v>2080</v>
      </c>
      <c r="CII56" s="157" t="s">
        <v>2080</v>
      </c>
      <c r="CIJ56" s="157" t="s">
        <v>2080</v>
      </c>
      <c r="CIK56" s="157" t="s">
        <v>2080</v>
      </c>
      <c r="CIL56" s="157" t="s">
        <v>2080</v>
      </c>
      <c r="CIM56" s="157" t="s">
        <v>2080</v>
      </c>
      <c r="CIN56" s="157" t="s">
        <v>2080</v>
      </c>
      <c r="CIO56" s="157" t="s">
        <v>2080</v>
      </c>
      <c r="CIP56" s="157" t="s">
        <v>2080</v>
      </c>
      <c r="CIQ56" s="157" t="s">
        <v>2080</v>
      </c>
      <c r="CIR56" s="157" t="s">
        <v>2080</v>
      </c>
      <c r="CIS56" s="157" t="s">
        <v>2080</v>
      </c>
      <c r="CIT56" s="157" t="s">
        <v>2080</v>
      </c>
      <c r="CIU56" s="157" t="s">
        <v>2080</v>
      </c>
      <c r="CIV56" s="157" t="s">
        <v>2080</v>
      </c>
      <c r="CIW56" s="157" t="s">
        <v>2080</v>
      </c>
      <c r="CIX56" s="157" t="s">
        <v>2080</v>
      </c>
      <c r="CIY56" s="157" t="s">
        <v>2080</v>
      </c>
      <c r="CIZ56" s="157" t="s">
        <v>2080</v>
      </c>
      <c r="CJA56" s="157" t="s">
        <v>2080</v>
      </c>
      <c r="CJB56" s="157" t="s">
        <v>2080</v>
      </c>
      <c r="CJC56" s="157" t="s">
        <v>2080</v>
      </c>
      <c r="CJD56" s="157" t="s">
        <v>2080</v>
      </c>
      <c r="CJE56" s="157" t="s">
        <v>2080</v>
      </c>
      <c r="CJF56" s="157" t="s">
        <v>2080</v>
      </c>
      <c r="CJG56" s="157" t="s">
        <v>2080</v>
      </c>
      <c r="CJH56" s="157" t="s">
        <v>2080</v>
      </c>
      <c r="CJI56" s="157" t="s">
        <v>2080</v>
      </c>
      <c r="CJJ56" s="157" t="s">
        <v>2080</v>
      </c>
      <c r="CJK56" s="157" t="s">
        <v>2080</v>
      </c>
      <c r="CJL56" s="157" t="s">
        <v>2080</v>
      </c>
      <c r="CJM56" s="157" t="s">
        <v>2080</v>
      </c>
      <c r="CJN56" s="157" t="s">
        <v>2080</v>
      </c>
      <c r="CJO56" s="157" t="s">
        <v>2080</v>
      </c>
      <c r="CJP56" s="157" t="s">
        <v>2080</v>
      </c>
      <c r="CJQ56" s="157" t="s">
        <v>2080</v>
      </c>
      <c r="CJR56" s="157" t="s">
        <v>2080</v>
      </c>
      <c r="CJS56" s="157" t="s">
        <v>2080</v>
      </c>
      <c r="CJT56" s="157" t="s">
        <v>2080</v>
      </c>
      <c r="CJU56" s="157" t="s">
        <v>2080</v>
      </c>
      <c r="CJV56" s="157" t="s">
        <v>2080</v>
      </c>
      <c r="CJW56" s="157" t="s">
        <v>2080</v>
      </c>
      <c r="CJX56" s="157" t="s">
        <v>2080</v>
      </c>
      <c r="CJY56" s="157" t="s">
        <v>2080</v>
      </c>
      <c r="CJZ56" s="157" t="s">
        <v>2080</v>
      </c>
      <c r="CKA56" s="157" t="s">
        <v>2080</v>
      </c>
      <c r="CKB56" s="157" t="s">
        <v>2080</v>
      </c>
      <c r="CKC56" s="157" t="s">
        <v>2080</v>
      </c>
      <c r="CKD56" s="157" t="s">
        <v>2080</v>
      </c>
      <c r="CKE56" s="157" t="s">
        <v>2080</v>
      </c>
      <c r="CKF56" s="157" t="s">
        <v>2080</v>
      </c>
      <c r="CKG56" s="157" t="s">
        <v>2080</v>
      </c>
      <c r="CKH56" s="157" t="s">
        <v>2080</v>
      </c>
      <c r="CKI56" s="157" t="s">
        <v>2080</v>
      </c>
      <c r="CKJ56" s="157" t="s">
        <v>2080</v>
      </c>
      <c r="CKK56" s="157" t="s">
        <v>2080</v>
      </c>
      <c r="CKL56" s="157" t="s">
        <v>2080</v>
      </c>
      <c r="CKM56" s="157" t="s">
        <v>2080</v>
      </c>
      <c r="CKN56" s="157" t="s">
        <v>2080</v>
      </c>
      <c r="CKO56" s="157" t="s">
        <v>2080</v>
      </c>
      <c r="CKP56" s="157" t="s">
        <v>2080</v>
      </c>
      <c r="CKQ56" s="157" t="s">
        <v>2080</v>
      </c>
      <c r="CKR56" s="157" t="s">
        <v>2080</v>
      </c>
      <c r="CKS56" s="157" t="s">
        <v>2080</v>
      </c>
      <c r="CKT56" s="157" t="s">
        <v>2080</v>
      </c>
      <c r="CKU56" s="157" t="s">
        <v>2080</v>
      </c>
      <c r="CKV56" s="157" t="s">
        <v>2080</v>
      </c>
      <c r="CKW56" s="157" t="s">
        <v>2080</v>
      </c>
      <c r="CKX56" s="157" t="s">
        <v>2080</v>
      </c>
      <c r="CKY56" s="157" t="s">
        <v>2080</v>
      </c>
      <c r="CKZ56" s="157" t="s">
        <v>2080</v>
      </c>
      <c r="CLA56" s="157" t="s">
        <v>2080</v>
      </c>
      <c r="CLB56" s="157" t="s">
        <v>2080</v>
      </c>
      <c r="CLC56" s="157" t="s">
        <v>2080</v>
      </c>
      <c r="CLD56" s="157" t="s">
        <v>2080</v>
      </c>
      <c r="CLE56" s="157" t="s">
        <v>2080</v>
      </c>
      <c r="CLF56" s="157" t="s">
        <v>2080</v>
      </c>
      <c r="CLG56" s="157" t="s">
        <v>2080</v>
      </c>
      <c r="CLH56" s="157" t="s">
        <v>2080</v>
      </c>
      <c r="CLI56" s="157" t="s">
        <v>2080</v>
      </c>
      <c r="CLJ56" s="157" t="s">
        <v>2080</v>
      </c>
      <c r="CLK56" s="157" t="s">
        <v>2080</v>
      </c>
      <c r="CLL56" s="157" t="s">
        <v>2080</v>
      </c>
      <c r="CLM56" s="157" t="s">
        <v>2080</v>
      </c>
      <c r="CLN56" s="157" t="s">
        <v>2080</v>
      </c>
      <c r="CLO56" s="157" t="s">
        <v>2080</v>
      </c>
      <c r="CLP56" s="157" t="s">
        <v>2080</v>
      </c>
      <c r="CLQ56" s="157" t="s">
        <v>2080</v>
      </c>
      <c r="CLR56" s="157" t="s">
        <v>2080</v>
      </c>
      <c r="CLS56" s="157" t="s">
        <v>2080</v>
      </c>
      <c r="CLT56" s="157" t="s">
        <v>2080</v>
      </c>
      <c r="CLU56" s="157" t="s">
        <v>2080</v>
      </c>
      <c r="CLV56" s="157" t="s">
        <v>2080</v>
      </c>
      <c r="CLW56" s="157" t="s">
        <v>2080</v>
      </c>
      <c r="CLX56" s="157" t="s">
        <v>2080</v>
      </c>
      <c r="CLY56" s="157" t="s">
        <v>2080</v>
      </c>
      <c r="CLZ56" s="157" t="s">
        <v>2080</v>
      </c>
      <c r="CMA56" s="157" t="s">
        <v>2080</v>
      </c>
      <c r="CMB56" s="157" t="s">
        <v>2080</v>
      </c>
      <c r="CMC56" s="157" t="s">
        <v>2080</v>
      </c>
      <c r="CMD56" s="157" t="s">
        <v>2080</v>
      </c>
      <c r="CME56" s="157" t="s">
        <v>2080</v>
      </c>
      <c r="CMF56" s="157" t="s">
        <v>2080</v>
      </c>
      <c r="CMG56" s="157" t="s">
        <v>2080</v>
      </c>
      <c r="CMH56" s="157" t="s">
        <v>2080</v>
      </c>
      <c r="CMI56" s="157" t="s">
        <v>2080</v>
      </c>
      <c r="CMJ56" s="157" t="s">
        <v>2080</v>
      </c>
      <c r="CMK56" s="157" t="s">
        <v>2080</v>
      </c>
      <c r="CML56" s="157" t="s">
        <v>2080</v>
      </c>
      <c r="CMM56" s="157" t="s">
        <v>2080</v>
      </c>
      <c r="CMN56" s="157" t="s">
        <v>2080</v>
      </c>
      <c r="CMO56" s="157" t="s">
        <v>2080</v>
      </c>
      <c r="CMP56" s="157" t="s">
        <v>2080</v>
      </c>
      <c r="CMQ56" s="157" t="s">
        <v>2080</v>
      </c>
      <c r="CMR56" s="157" t="s">
        <v>2080</v>
      </c>
      <c r="CMS56" s="157" t="s">
        <v>2080</v>
      </c>
      <c r="CMT56" s="157" t="s">
        <v>2080</v>
      </c>
      <c r="CMU56" s="157" t="s">
        <v>2080</v>
      </c>
      <c r="CMV56" s="157" t="s">
        <v>2080</v>
      </c>
      <c r="CMW56" s="157" t="s">
        <v>2080</v>
      </c>
      <c r="CMX56" s="157" t="s">
        <v>2080</v>
      </c>
      <c r="CMY56" s="157" t="s">
        <v>2080</v>
      </c>
      <c r="CMZ56" s="157" t="s">
        <v>2080</v>
      </c>
      <c r="CNA56" s="157" t="s">
        <v>2080</v>
      </c>
      <c r="CNB56" s="157" t="s">
        <v>2080</v>
      </c>
      <c r="CNC56" s="157" t="s">
        <v>2080</v>
      </c>
      <c r="CND56" s="157" t="s">
        <v>2080</v>
      </c>
      <c r="CNE56" s="157" t="s">
        <v>2080</v>
      </c>
      <c r="CNF56" s="157" t="s">
        <v>2080</v>
      </c>
      <c r="CNG56" s="157" t="s">
        <v>2080</v>
      </c>
      <c r="CNH56" s="157" t="s">
        <v>2080</v>
      </c>
      <c r="CNI56" s="157" t="s">
        <v>2080</v>
      </c>
      <c r="CNJ56" s="157" t="s">
        <v>2080</v>
      </c>
      <c r="CNK56" s="157" t="s">
        <v>2080</v>
      </c>
      <c r="CNL56" s="157" t="s">
        <v>2080</v>
      </c>
      <c r="CNM56" s="157" t="s">
        <v>2080</v>
      </c>
      <c r="CNN56" s="157" t="s">
        <v>2080</v>
      </c>
      <c r="CNO56" s="157" t="s">
        <v>2080</v>
      </c>
      <c r="CNP56" s="157" t="s">
        <v>2080</v>
      </c>
      <c r="CNQ56" s="157" t="s">
        <v>2080</v>
      </c>
      <c r="CNR56" s="157" t="s">
        <v>2080</v>
      </c>
      <c r="CNS56" s="157" t="s">
        <v>2080</v>
      </c>
      <c r="CNT56" s="157" t="s">
        <v>2080</v>
      </c>
      <c r="CNU56" s="157" t="s">
        <v>2080</v>
      </c>
      <c r="CNV56" s="157" t="s">
        <v>2080</v>
      </c>
      <c r="CNW56" s="157" t="s">
        <v>2080</v>
      </c>
      <c r="CNX56" s="157" t="s">
        <v>2080</v>
      </c>
      <c r="CNY56" s="157" t="s">
        <v>2080</v>
      </c>
      <c r="CNZ56" s="157" t="s">
        <v>2080</v>
      </c>
      <c r="COA56" s="157" t="s">
        <v>2080</v>
      </c>
      <c r="COB56" s="157" t="s">
        <v>2080</v>
      </c>
      <c r="COC56" s="157" t="s">
        <v>2080</v>
      </c>
      <c r="COD56" s="157" t="s">
        <v>2080</v>
      </c>
      <c r="COE56" s="157" t="s">
        <v>2080</v>
      </c>
      <c r="COF56" s="157" t="s">
        <v>2080</v>
      </c>
      <c r="COG56" s="157" t="s">
        <v>2080</v>
      </c>
      <c r="COH56" s="157" t="s">
        <v>2080</v>
      </c>
      <c r="COI56" s="157" t="s">
        <v>2080</v>
      </c>
      <c r="COJ56" s="157" t="s">
        <v>2080</v>
      </c>
      <c r="COK56" s="157" t="s">
        <v>2080</v>
      </c>
      <c r="COL56" s="157" t="s">
        <v>2080</v>
      </c>
      <c r="COM56" s="157" t="s">
        <v>2080</v>
      </c>
      <c r="CON56" s="157" t="s">
        <v>2080</v>
      </c>
      <c r="COO56" s="157" t="s">
        <v>2080</v>
      </c>
      <c r="COP56" s="157" t="s">
        <v>2080</v>
      </c>
      <c r="COQ56" s="157" t="s">
        <v>2080</v>
      </c>
      <c r="COR56" s="157" t="s">
        <v>2080</v>
      </c>
      <c r="COS56" s="157" t="s">
        <v>2080</v>
      </c>
      <c r="COT56" s="157" t="s">
        <v>2080</v>
      </c>
      <c r="COU56" s="157" t="s">
        <v>2080</v>
      </c>
      <c r="COV56" s="157" t="s">
        <v>2080</v>
      </c>
      <c r="COW56" s="157" t="s">
        <v>2080</v>
      </c>
      <c r="COX56" s="157" t="s">
        <v>2080</v>
      </c>
      <c r="COY56" s="157" t="s">
        <v>2080</v>
      </c>
      <c r="COZ56" s="157" t="s">
        <v>2080</v>
      </c>
      <c r="CPA56" s="157" t="s">
        <v>2080</v>
      </c>
      <c r="CPB56" s="157" t="s">
        <v>2080</v>
      </c>
      <c r="CPC56" s="157" t="s">
        <v>2080</v>
      </c>
      <c r="CPD56" s="157" t="s">
        <v>2080</v>
      </c>
      <c r="CPE56" s="157" t="s">
        <v>2080</v>
      </c>
      <c r="CPF56" s="157" t="s">
        <v>2080</v>
      </c>
      <c r="CPG56" s="157" t="s">
        <v>2080</v>
      </c>
      <c r="CPH56" s="157" t="s">
        <v>2080</v>
      </c>
      <c r="CPI56" s="157" t="s">
        <v>2080</v>
      </c>
      <c r="CPJ56" s="157" t="s">
        <v>2080</v>
      </c>
      <c r="CPK56" s="157" t="s">
        <v>2080</v>
      </c>
      <c r="CPL56" s="157" t="s">
        <v>2080</v>
      </c>
      <c r="CPM56" s="157" t="s">
        <v>2080</v>
      </c>
      <c r="CPN56" s="157" t="s">
        <v>2080</v>
      </c>
      <c r="CPO56" s="157" t="s">
        <v>2080</v>
      </c>
      <c r="CPP56" s="157" t="s">
        <v>2080</v>
      </c>
      <c r="CPQ56" s="157" t="s">
        <v>2080</v>
      </c>
      <c r="CPR56" s="157" t="s">
        <v>2080</v>
      </c>
      <c r="CPS56" s="157" t="s">
        <v>2080</v>
      </c>
      <c r="CPT56" s="157" t="s">
        <v>2080</v>
      </c>
      <c r="CPU56" s="157" t="s">
        <v>2080</v>
      </c>
      <c r="CPV56" s="157" t="s">
        <v>2080</v>
      </c>
      <c r="CPW56" s="157" t="s">
        <v>2080</v>
      </c>
      <c r="CPX56" s="157" t="s">
        <v>2080</v>
      </c>
      <c r="CPY56" s="157" t="s">
        <v>2080</v>
      </c>
      <c r="CPZ56" s="157" t="s">
        <v>2080</v>
      </c>
      <c r="CQA56" s="157" t="s">
        <v>2080</v>
      </c>
      <c r="CQB56" s="157" t="s">
        <v>2080</v>
      </c>
      <c r="CQC56" s="157" t="s">
        <v>2080</v>
      </c>
      <c r="CQD56" s="157" t="s">
        <v>2080</v>
      </c>
      <c r="CQE56" s="157" t="s">
        <v>2080</v>
      </c>
      <c r="CQF56" s="157" t="s">
        <v>2080</v>
      </c>
      <c r="CQG56" s="157" t="s">
        <v>2080</v>
      </c>
      <c r="CQH56" s="157" t="s">
        <v>2080</v>
      </c>
      <c r="CQI56" s="157" t="s">
        <v>2080</v>
      </c>
      <c r="CQJ56" s="157" t="s">
        <v>2080</v>
      </c>
      <c r="CQK56" s="157" t="s">
        <v>2080</v>
      </c>
      <c r="CQL56" s="157" t="s">
        <v>2080</v>
      </c>
      <c r="CQM56" s="157" t="s">
        <v>2080</v>
      </c>
      <c r="CQN56" s="157" t="s">
        <v>2080</v>
      </c>
      <c r="CQO56" s="157" t="s">
        <v>2080</v>
      </c>
      <c r="CQP56" s="157" t="s">
        <v>2080</v>
      </c>
      <c r="CQQ56" s="157" t="s">
        <v>2080</v>
      </c>
      <c r="CQR56" s="157" t="s">
        <v>2080</v>
      </c>
      <c r="CQS56" s="157" t="s">
        <v>2080</v>
      </c>
      <c r="CQT56" s="157" t="s">
        <v>2080</v>
      </c>
      <c r="CQU56" s="157" t="s">
        <v>2080</v>
      </c>
      <c r="CQV56" s="157" t="s">
        <v>2080</v>
      </c>
      <c r="CQW56" s="157" t="s">
        <v>2080</v>
      </c>
      <c r="CQX56" s="157" t="s">
        <v>2080</v>
      </c>
      <c r="CQY56" s="157" t="s">
        <v>2080</v>
      </c>
      <c r="CQZ56" s="157" t="s">
        <v>2080</v>
      </c>
      <c r="CRA56" s="157" t="s">
        <v>2080</v>
      </c>
      <c r="CRB56" s="157" t="s">
        <v>2080</v>
      </c>
      <c r="CRC56" s="157" t="s">
        <v>2080</v>
      </c>
      <c r="CRD56" s="157" t="s">
        <v>2080</v>
      </c>
      <c r="CRE56" s="157" t="s">
        <v>2080</v>
      </c>
      <c r="CRF56" s="157" t="s">
        <v>2080</v>
      </c>
      <c r="CRG56" s="157" t="s">
        <v>2080</v>
      </c>
      <c r="CRH56" s="157" t="s">
        <v>2080</v>
      </c>
      <c r="CRI56" s="157" t="s">
        <v>2080</v>
      </c>
      <c r="CRJ56" s="157" t="s">
        <v>2080</v>
      </c>
      <c r="CRK56" s="157" t="s">
        <v>2080</v>
      </c>
      <c r="CRL56" s="157" t="s">
        <v>2080</v>
      </c>
      <c r="CRM56" s="157" t="s">
        <v>2080</v>
      </c>
      <c r="CRN56" s="157" t="s">
        <v>2080</v>
      </c>
      <c r="CRO56" s="157" t="s">
        <v>2080</v>
      </c>
      <c r="CRP56" s="157" t="s">
        <v>2080</v>
      </c>
      <c r="CRQ56" s="157" t="s">
        <v>2080</v>
      </c>
      <c r="CRR56" s="157" t="s">
        <v>2080</v>
      </c>
      <c r="CRS56" s="157" t="s">
        <v>2080</v>
      </c>
      <c r="CRT56" s="157" t="s">
        <v>2080</v>
      </c>
      <c r="CRU56" s="157" t="s">
        <v>2080</v>
      </c>
      <c r="CRV56" s="157" t="s">
        <v>2080</v>
      </c>
      <c r="CRW56" s="157" t="s">
        <v>2080</v>
      </c>
      <c r="CRX56" s="157" t="s">
        <v>2080</v>
      </c>
      <c r="CRY56" s="157" t="s">
        <v>2080</v>
      </c>
      <c r="CRZ56" s="157" t="s">
        <v>2080</v>
      </c>
      <c r="CSA56" s="157" t="s">
        <v>2080</v>
      </c>
      <c r="CSB56" s="157" t="s">
        <v>2080</v>
      </c>
      <c r="CSC56" s="157" t="s">
        <v>2080</v>
      </c>
      <c r="CSD56" s="157" t="s">
        <v>2080</v>
      </c>
      <c r="CSE56" s="157" t="s">
        <v>2080</v>
      </c>
      <c r="CSF56" s="157" t="s">
        <v>2080</v>
      </c>
      <c r="CSG56" s="157" t="s">
        <v>2080</v>
      </c>
      <c r="CSH56" s="157" t="s">
        <v>2080</v>
      </c>
      <c r="CSI56" s="157" t="s">
        <v>2080</v>
      </c>
      <c r="CSJ56" s="157" t="s">
        <v>2080</v>
      </c>
      <c r="CSK56" s="157" t="s">
        <v>2080</v>
      </c>
      <c r="CSL56" s="157" t="s">
        <v>2080</v>
      </c>
      <c r="CSM56" s="157" t="s">
        <v>2080</v>
      </c>
      <c r="CSN56" s="157" t="s">
        <v>2080</v>
      </c>
      <c r="CSO56" s="157" t="s">
        <v>2080</v>
      </c>
      <c r="CSP56" s="157" t="s">
        <v>2080</v>
      </c>
      <c r="CSQ56" s="157" t="s">
        <v>2080</v>
      </c>
      <c r="CSR56" s="157" t="s">
        <v>2080</v>
      </c>
      <c r="CSS56" s="157" t="s">
        <v>2080</v>
      </c>
      <c r="CST56" s="157" t="s">
        <v>2080</v>
      </c>
      <c r="CSU56" s="157" t="s">
        <v>2080</v>
      </c>
      <c r="CSV56" s="157" t="s">
        <v>2080</v>
      </c>
      <c r="CSW56" s="157" t="s">
        <v>2080</v>
      </c>
      <c r="CSX56" s="157" t="s">
        <v>2080</v>
      </c>
      <c r="CSY56" s="157" t="s">
        <v>2080</v>
      </c>
      <c r="CSZ56" s="157" t="s">
        <v>2080</v>
      </c>
      <c r="CTA56" s="157" t="s">
        <v>2080</v>
      </c>
      <c r="CTB56" s="157" t="s">
        <v>2080</v>
      </c>
      <c r="CTC56" s="157" t="s">
        <v>2080</v>
      </c>
      <c r="CTD56" s="157" t="s">
        <v>2080</v>
      </c>
      <c r="CTE56" s="157" t="s">
        <v>2080</v>
      </c>
      <c r="CTF56" s="157" t="s">
        <v>2080</v>
      </c>
      <c r="CTG56" s="157" t="s">
        <v>2080</v>
      </c>
      <c r="CTH56" s="157" t="s">
        <v>2080</v>
      </c>
      <c r="CTI56" s="157" t="s">
        <v>2080</v>
      </c>
      <c r="CTJ56" s="157" t="s">
        <v>2080</v>
      </c>
      <c r="CTK56" s="157" t="s">
        <v>2080</v>
      </c>
      <c r="CTL56" s="157" t="s">
        <v>2080</v>
      </c>
      <c r="CTM56" s="157" t="s">
        <v>2080</v>
      </c>
      <c r="CTN56" s="157" t="s">
        <v>2080</v>
      </c>
      <c r="CTO56" s="157" t="s">
        <v>2080</v>
      </c>
      <c r="CTP56" s="157" t="s">
        <v>2080</v>
      </c>
      <c r="CTQ56" s="157" t="s">
        <v>2080</v>
      </c>
      <c r="CTR56" s="157" t="s">
        <v>2080</v>
      </c>
      <c r="CTS56" s="157" t="s">
        <v>2080</v>
      </c>
      <c r="CTT56" s="157" t="s">
        <v>2080</v>
      </c>
      <c r="CTU56" s="157" t="s">
        <v>2080</v>
      </c>
      <c r="CTV56" s="157" t="s">
        <v>2080</v>
      </c>
      <c r="CTW56" s="157" t="s">
        <v>2080</v>
      </c>
      <c r="CTX56" s="157" t="s">
        <v>2080</v>
      </c>
      <c r="CTY56" s="157" t="s">
        <v>2080</v>
      </c>
      <c r="CTZ56" s="157" t="s">
        <v>2080</v>
      </c>
      <c r="CUA56" s="157" t="s">
        <v>2080</v>
      </c>
      <c r="CUB56" s="157" t="s">
        <v>2080</v>
      </c>
      <c r="CUC56" s="157" t="s">
        <v>2080</v>
      </c>
      <c r="CUD56" s="157" t="s">
        <v>2080</v>
      </c>
      <c r="CUE56" s="157" t="s">
        <v>2080</v>
      </c>
      <c r="CUF56" s="157" t="s">
        <v>2080</v>
      </c>
      <c r="CUG56" s="157" t="s">
        <v>2080</v>
      </c>
      <c r="CUH56" s="157" t="s">
        <v>2080</v>
      </c>
      <c r="CUI56" s="157" t="s">
        <v>2080</v>
      </c>
      <c r="CUJ56" s="157" t="s">
        <v>2080</v>
      </c>
      <c r="CUK56" s="157" t="s">
        <v>2080</v>
      </c>
      <c r="CUL56" s="157" t="s">
        <v>2080</v>
      </c>
      <c r="CUM56" s="157" t="s">
        <v>2080</v>
      </c>
      <c r="CUN56" s="157" t="s">
        <v>2080</v>
      </c>
      <c r="CUO56" s="157" t="s">
        <v>2080</v>
      </c>
      <c r="CUP56" s="157" t="s">
        <v>2080</v>
      </c>
      <c r="CUQ56" s="157" t="s">
        <v>2080</v>
      </c>
      <c r="CUR56" s="157" t="s">
        <v>2080</v>
      </c>
      <c r="CUS56" s="157" t="s">
        <v>2080</v>
      </c>
      <c r="CUT56" s="157" t="s">
        <v>2080</v>
      </c>
      <c r="CUU56" s="157" t="s">
        <v>2080</v>
      </c>
      <c r="CUV56" s="157" t="s">
        <v>2080</v>
      </c>
      <c r="CUW56" s="157" t="s">
        <v>2080</v>
      </c>
      <c r="CUX56" s="157" t="s">
        <v>2080</v>
      </c>
      <c r="CUY56" s="157" t="s">
        <v>2080</v>
      </c>
      <c r="CUZ56" s="157" t="s">
        <v>2080</v>
      </c>
      <c r="CVA56" s="157" t="s">
        <v>2080</v>
      </c>
      <c r="CVB56" s="157" t="s">
        <v>2080</v>
      </c>
      <c r="CVC56" s="157" t="s">
        <v>2080</v>
      </c>
      <c r="CVD56" s="157" t="s">
        <v>2080</v>
      </c>
      <c r="CVE56" s="157" t="s">
        <v>2080</v>
      </c>
      <c r="CVF56" s="157" t="s">
        <v>2080</v>
      </c>
      <c r="CVG56" s="157" t="s">
        <v>2080</v>
      </c>
      <c r="CVH56" s="157" t="s">
        <v>2080</v>
      </c>
      <c r="CVI56" s="157" t="s">
        <v>2080</v>
      </c>
      <c r="CVJ56" s="157" t="s">
        <v>2080</v>
      </c>
      <c r="CVK56" s="157" t="s">
        <v>2080</v>
      </c>
      <c r="CVL56" s="157" t="s">
        <v>2080</v>
      </c>
      <c r="CVM56" s="157" t="s">
        <v>2080</v>
      </c>
      <c r="CVN56" s="157" t="s">
        <v>2080</v>
      </c>
      <c r="CVO56" s="157" t="s">
        <v>2080</v>
      </c>
      <c r="CVP56" s="157" t="s">
        <v>2080</v>
      </c>
      <c r="CVQ56" s="157" t="s">
        <v>2080</v>
      </c>
      <c r="CVR56" s="157" t="s">
        <v>2080</v>
      </c>
      <c r="CVS56" s="157" t="s">
        <v>2080</v>
      </c>
      <c r="CVT56" s="157" t="s">
        <v>2080</v>
      </c>
      <c r="CVU56" s="157" t="s">
        <v>2080</v>
      </c>
      <c r="CVV56" s="157" t="s">
        <v>2080</v>
      </c>
      <c r="CVW56" s="157" t="s">
        <v>2080</v>
      </c>
      <c r="CVX56" s="157" t="s">
        <v>2080</v>
      </c>
      <c r="CVY56" s="157" t="s">
        <v>2080</v>
      </c>
      <c r="CVZ56" s="157" t="s">
        <v>2080</v>
      </c>
      <c r="CWA56" s="157" t="s">
        <v>2080</v>
      </c>
      <c r="CWB56" s="157" t="s">
        <v>2080</v>
      </c>
      <c r="CWC56" s="157" t="s">
        <v>2080</v>
      </c>
      <c r="CWD56" s="157" t="s">
        <v>2080</v>
      </c>
      <c r="CWE56" s="157" t="s">
        <v>2080</v>
      </c>
      <c r="CWF56" s="157" t="s">
        <v>2080</v>
      </c>
      <c r="CWG56" s="157" t="s">
        <v>2080</v>
      </c>
      <c r="CWH56" s="157" t="s">
        <v>2080</v>
      </c>
      <c r="CWI56" s="157" t="s">
        <v>2080</v>
      </c>
      <c r="CWJ56" s="157" t="s">
        <v>2080</v>
      </c>
      <c r="CWK56" s="157" t="s">
        <v>2080</v>
      </c>
      <c r="CWL56" s="157" t="s">
        <v>2080</v>
      </c>
      <c r="CWM56" s="157" t="s">
        <v>2080</v>
      </c>
      <c r="CWN56" s="157" t="s">
        <v>2080</v>
      </c>
      <c r="CWO56" s="157" t="s">
        <v>2080</v>
      </c>
      <c r="CWP56" s="157" t="s">
        <v>2080</v>
      </c>
      <c r="CWQ56" s="157" t="s">
        <v>2080</v>
      </c>
      <c r="CWR56" s="157" t="s">
        <v>2080</v>
      </c>
      <c r="CWS56" s="157" t="s">
        <v>2080</v>
      </c>
      <c r="CWT56" s="157" t="s">
        <v>2080</v>
      </c>
      <c r="CWU56" s="157" t="s">
        <v>2080</v>
      </c>
      <c r="CWV56" s="157" t="s">
        <v>2080</v>
      </c>
      <c r="CWW56" s="157" t="s">
        <v>2080</v>
      </c>
      <c r="CWX56" s="157" t="s">
        <v>2080</v>
      </c>
      <c r="CWY56" s="157" t="s">
        <v>2080</v>
      </c>
      <c r="CWZ56" s="157" t="s">
        <v>2080</v>
      </c>
      <c r="CXA56" s="157" t="s">
        <v>2080</v>
      </c>
      <c r="CXB56" s="157" t="s">
        <v>2080</v>
      </c>
      <c r="CXC56" s="157" t="s">
        <v>2080</v>
      </c>
      <c r="CXD56" s="157" t="s">
        <v>2080</v>
      </c>
      <c r="CXE56" s="157" t="s">
        <v>2080</v>
      </c>
      <c r="CXF56" s="157" t="s">
        <v>2080</v>
      </c>
      <c r="CXG56" s="157" t="s">
        <v>2080</v>
      </c>
      <c r="CXH56" s="157" t="s">
        <v>2080</v>
      </c>
      <c r="CXI56" s="157" t="s">
        <v>2080</v>
      </c>
      <c r="CXJ56" s="157" t="s">
        <v>2080</v>
      </c>
      <c r="CXK56" s="157" t="s">
        <v>2080</v>
      </c>
      <c r="CXL56" s="157" t="s">
        <v>2080</v>
      </c>
      <c r="CXM56" s="157" t="s">
        <v>2080</v>
      </c>
      <c r="CXN56" s="157" t="s">
        <v>2080</v>
      </c>
      <c r="CXO56" s="157" t="s">
        <v>2080</v>
      </c>
      <c r="CXP56" s="157" t="s">
        <v>2080</v>
      </c>
      <c r="CXQ56" s="157" t="s">
        <v>2080</v>
      </c>
      <c r="CXR56" s="157" t="s">
        <v>2080</v>
      </c>
      <c r="CXS56" s="157" t="s">
        <v>2080</v>
      </c>
      <c r="CXT56" s="157" t="s">
        <v>2080</v>
      </c>
      <c r="CXU56" s="157" t="s">
        <v>2080</v>
      </c>
      <c r="CXV56" s="157" t="s">
        <v>2080</v>
      </c>
      <c r="CXW56" s="157" t="s">
        <v>2080</v>
      </c>
      <c r="CXX56" s="157" t="s">
        <v>2080</v>
      </c>
      <c r="CXY56" s="157" t="s">
        <v>2080</v>
      </c>
      <c r="CXZ56" s="157" t="s">
        <v>2080</v>
      </c>
      <c r="CYA56" s="157" t="s">
        <v>2080</v>
      </c>
      <c r="CYB56" s="157" t="s">
        <v>2080</v>
      </c>
      <c r="CYC56" s="157" t="s">
        <v>2080</v>
      </c>
      <c r="CYD56" s="157" t="s">
        <v>2080</v>
      </c>
      <c r="CYE56" s="157" t="s">
        <v>2080</v>
      </c>
      <c r="CYF56" s="157" t="s">
        <v>2080</v>
      </c>
      <c r="CYG56" s="157" t="s">
        <v>2080</v>
      </c>
      <c r="CYH56" s="157" t="s">
        <v>2080</v>
      </c>
      <c r="CYI56" s="157" t="s">
        <v>2080</v>
      </c>
      <c r="CYJ56" s="157" t="s">
        <v>2080</v>
      </c>
      <c r="CYK56" s="157" t="s">
        <v>2080</v>
      </c>
      <c r="CYL56" s="157" t="s">
        <v>2080</v>
      </c>
      <c r="CYM56" s="157" t="s">
        <v>2080</v>
      </c>
      <c r="CYN56" s="157" t="s">
        <v>2080</v>
      </c>
      <c r="CYO56" s="157" t="s">
        <v>2080</v>
      </c>
      <c r="CYP56" s="157" t="s">
        <v>2080</v>
      </c>
      <c r="CYQ56" s="157" t="s">
        <v>2080</v>
      </c>
      <c r="CYR56" s="157" t="s">
        <v>2080</v>
      </c>
      <c r="CYS56" s="157" t="s">
        <v>2080</v>
      </c>
      <c r="CYT56" s="157" t="s">
        <v>2080</v>
      </c>
      <c r="CYU56" s="157" t="s">
        <v>2080</v>
      </c>
      <c r="CYV56" s="157" t="s">
        <v>2080</v>
      </c>
      <c r="CYW56" s="157" t="s">
        <v>2080</v>
      </c>
      <c r="CYX56" s="157" t="s">
        <v>2080</v>
      </c>
      <c r="CYY56" s="157" t="s">
        <v>2080</v>
      </c>
      <c r="CYZ56" s="157" t="s">
        <v>2080</v>
      </c>
      <c r="CZA56" s="157" t="s">
        <v>2080</v>
      </c>
      <c r="CZB56" s="157" t="s">
        <v>2080</v>
      </c>
      <c r="CZC56" s="157" t="s">
        <v>2080</v>
      </c>
      <c r="CZD56" s="157" t="s">
        <v>2080</v>
      </c>
      <c r="CZE56" s="157" t="s">
        <v>2080</v>
      </c>
      <c r="CZF56" s="157" t="s">
        <v>2080</v>
      </c>
      <c r="CZG56" s="157" t="s">
        <v>2080</v>
      </c>
      <c r="CZH56" s="157" t="s">
        <v>2080</v>
      </c>
      <c r="CZI56" s="157" t="s">
        <v>2080</v>
      </c>
      <c r="CZJ56" s="157" t="s">
        <v>2080</v>
      </c>
      <c r="CZK56" s="157" t="s">
        <v>2080</v>
      </c>
      <c r="CZL56" s="157" t="s">
        <v>2080</v>
      </c>
      <c r="CZM56" s="157" t="s">
        <v>2080</v>
      </c>
      <c r="CZN56" s="157" t="s">
        <v>2080</v>
      </c>
      <c r="CZO56" s="157" t="s">
        <v>2080</v>
      </c>
      <c r="CZP56" s="157" t="s">
        <v>2080</v>
      </c>
      <c r="CZQ56" s="157" t="s">
        <v>2080</v>
      </c>
      <c r="CZR56" s="157" t="s">
        <v>2080</v>
      </c>
      <c r="CZS56" s="157" t="s">
        <v>2080</v>
      </c>
      <c r="CZT56" s="157" t="s">
        <v>2080</v>
      </c>
      <c r="CZU56" s="157" t="s">
        <v>2080</v>
      </c>
      <c r="CZV56" s="157" t="s">
        <v>2080</v>
      </c>
      <c r="CZW56" s="157" t="s">
        <v>2080</v>
      </c>
      <c r="CZX56" s="157" t="s">
        <v>2080</v>
      </c>
      <c r="CZY56" s="157" t="s">
        <v>2080</v>
      </c>
      <c r="CZZ56" s="157" t="s">
        <v>2080</v>
      </c>
      <c r="DAA56" s="157" t="s">
        <v>2080</v>
      </c>
      <c r="DAB56" s="157" t="s">
        <v>2080</v>
      </c>
      <c r="DAC56" s="157" t="s">
        <v>2080</v>
      </c>
      <c r="DAD56" s="157" t="s">
        <v>2080</v>
      </c>
      <c r="DAE56" s="157" t="s">
        <v>2080</v>
      </c>
      <c r="DAF56" s="157" t="s">
        <v>2080</v>
      </c>
      <c r="DAG56" s="157" t="s">
        <v>2080</v>
      </c>
      <c r="DAH56" s="157" t="s">
        <v>2080</v>
      </c>
      <c r="DAI56" s="157" t="s">
        <v>2080</v>
      </c>
      <c r="DAJ56" s="157" t="s">
        <v>2080</v>
      </c>
      <c r="DAK56" s="157" t="s">
        <v>2080</v>
      </c>
      <c r="DAL56" s="157" t="s">
        <v>2080</v>
      </c>
      <c r="DAM56" s="157" t="s">
        <v>2080</v>
      </c>
      <c r="DAN56" s="157" t="s">
        <v>2080</v>
      </c>
      <c r="DAO56" s="157" t="s">
        <v>2080</v>
      </c>
      <c r="DAP56" s="157" t="s">
        <v>2080</v>
      </c>
      <c r="DAQ56" s="157" t="s">
        <v>2080</v>
      </c>
      <c r="DAR56" s="157" t="s">
        <v>2080</v>
      </c>
      <c r="DAS56" s="157" t="s">
        <v>2080</v>
      </c>
      <c r="DAT56" s="157" t="s">
        <v>2080</v>
      </c>
      <c r="DAU56" s="157" t="s">
        <v>2080</v>
      </c>
      <c r="DAV56" s="157" t="s">
        <v>2080</v>
      </c>
      <c r="DAW56" s="157" t="s">
        <v>2080</v>
      </c>
      <c r="DAX56" s="157" t="s">
        <v>2080</v>
      </c>
      <c r="DAY56" s="157" t="s">
        <v>2080</v>
      </c>
      <c r="DAZ56" s="157" t="s">
        <v>2080</v>
      </c>
      <c r="DBA56" s="157" t="s">
        <v>2080</v>
      </c>
      <c r="DBB56" s="157" t="s">
        <v>2080</v>
      </c>
      <c r="DBC56" s="157" t="s">
        <v>2080</v>
      </c>
      <c r="DBD56" s="157" t="s">
        <v>2080</v>
      </c>
      <c r="DBE56" s="157" t="s">
        <v>2080</v>
      </c>
      <c r="DBF56" s="157" t="s">
        <v>2080</v>
      </c>
      <c r="DBG56" s="157" t="s">
        <v>2080</v>
      </c>
      <c r="DBH56" s="157" t="s">
        <v>2080</v>
      </c>
      <c r="DBI56" s="157" t="s">
        <v>2080</v>
      </c>
      <c r="DBJ56" s="157" t="s">
        <v>2080</v>
      </c>
      <c r="DBK56" s="157" t="s">
        <v>2080</v>
      </c>
      <c r="DBL56" s="157" t="s">
        <v>2080</v>
      </c>
      <c r="DBM56" s="157" t="s">
        <v>2080</v>
      </c>
      <c r="DBN56" s="157" t="s">
        <v>2080</v>
      </c>
      <c r="DBO56" s="157" t="s">
        <v>2080</v>
      </c>
      <c r="DBP56" s="157" t="s">
        <v>2080</v>
      </c>
      <c r="DBQ56" s="157" t="s">
        <v>2080</v>
      </c>
      <c r="DBR56" s="157" t="s">
        <v>2080</v>
      </c>
      <c r="DBS56" s="157" t="s">
        <v>2080</v>
      </c>
      <c r="DBT56" s="157" t="s">
        <v>2080</v>
      </c>
      <c r="DBU56" s="157" t="s">
        <v>2080</v>
      </c>
      <c r="DBV56" s="157" t="s">
        <v>2080</v>
      </c>
      <c r="DBW56" s="157" t="s">
        <v>2080</v>
      </c>
      <c r="DBX56" s="157" t="s">
        <v>2080</v>
      </c>
      <c r="DBY56" s="157" t="s">
        <v>2080</v>
      </c>
      <c r="DBZ56" s="157" t="s">
        <v>2080</v>
      </c>
      <c r="DCA56" s="157" t="s">
        <v>2080</v>
      </c>
      <c r="DCB56" s="157" t="s">
        <v>2080</v>
      </c>
      <c r="DCC56" s="157" t="s">
        <v>2080</v>
      </c>
      <c r="DCD56" s="157" t="s">
        <v>2080</v>
      </c>
      <c r="DCE56" s="157" t="s">
        <v>2080</v>
      </c>
      <c r="DCF56" s="157" t="s">
        <v>2080</v>
      </c>
      <c r="DCG56" s="157" t="s">
        <v>2080</v>
      </c>
      <c r="DCH56" s="157" t="s">
        <v>2080</v>
      </c>
      <c r="DCI56" s="157" t="s">
        <v>2080</v>
      </c>
      <c r="DCJ56" s="157" t="s">
        <v>2080</v>
      </c>
      <c r="DCK56" s="157" t="s">
        <v>2080</v>
      </c>
      <c r="DCL56" s="157" t="s">
        <v>2080</v>
      </c>
      <c r="DCM56" s="157" t="s">
        <v>2080</v>
      </c>
      <c r="DCN56" s="157" t="s">
        <v>2080</v>
      </c>
      <c r="DCO56" s="157" t="s">
        <v>2080</v>
      </c>
      <c r="DCP56" s="157" t="s">
        <v>2080</v>
      </c>
      <c r="DCQ56" s="157" t="s">
        <v>2080</v>
      </c>
      <c r="DCR56" s="157" t="s">
        <v>2080</v>
      </c>
      <c r="DCS56" s="157" t="s">
        <v>2080</v>
      </c>
      <c r="DCT56" s="157" t="s">
        <v>2080</v>
      </c>
      <c r="DCU56" s="157" t="s">
        <v>2080</v>
      </c>
      <c r="DCV56" s="157" t="s">
        <v>2080</v>
      </c>
      <c r="DCW56" s="157" t="s">
        <v>2080</v>
      </c>
      <c r="DCX56" s="157" t="s">
        <v>2080</v>
      </c>
      <c r="DCY56" s="157" t="s">
        <v>2080</v>
      </c>
      <c r="DCZ56" s="157" t="s">
        <v>2080</v>
      </c>
      <c r="DDA56" s="157" t="s">
        <v>2080</v>
      </c>
      <c r="DDB56" s="157" t="s">
        <v>2080</v>
      </c>
      <c r="DDC56" s="157" t="s">
        <v>2080</v>
      </c>
      <c r="DDD56" s="157" t="s">
        <v>2080</v>
      </c>
      <c r="DDE56" s="157" t="s">
        <v>2080</v>
      </c>
      <c r="DDF56" s="157" t="s">
        <v>2080</v>
      </c>
      <c r="DDG56" s="157" t="s">
        <v>2080</v>
      </c>
      <c r="DDH56" s="157" t="s">
        <v>2080</v>
      </c>
      <c r="DDI56" s="157" t="s">
        <v>2080</v>
      </c>
      <c r="DDJ56" s="157" t="s">
        <v>2080</v>
      </c>
      <c r="DDK56" s="157" t="s">
        <v>2080</v>
      </c>
      <c r="DDL56" s="157" t="s">
        <v>2080</v>
      </c>
      <c r="DDM56" s="157" t="s">
        <v>2080</v>
      </c>
      <c r="DDN56" s="157" t="s">
        <v>2080</v>
      </c>
      <c r="DDO56" s="157" t="s">
        <v>2080</v>
      </c>
      <c r="DDP56" s="157" t="s">
        <v>2080</v>
      </c>
      <c r="DDQ56" s="157" t="s">
        <v>2080</v>
      </c>
      <c r="DDR56" s="157" t="s">
        <v>2080</v>
      </c>
      <c r="DDS56" s="157" t="s">
        <v>2080</v>
      </c>
      <c r="DDT56" s="157" t="s">
        <v>2080</v>
      </c>
      <c r="DDU56" s="157" t="s">
        <v>2080</v>
      </c>
      <c r="DDV56" s="157" t="s">
        <v>2080</v>
      </c>
      <c r="DDW56" s="157" t="s">
        <v>2080</v>
      </c>
      <c r="DDX56" s="157" t="s">
        <v>2080</v>
      </c>
      <c r="DDY56" s="157" t="s">
        <v>2080</v>
      </c>
      <c r="DDZ56" s="157" t="s">
        <v>2080</v>
      </c>
      <c r="DEA56" s="157" t="s">
        <v>2080</v>
      </c>
      <c r="DEB56" s="157" t="s">
        <v>2080</v>
      </c>
      <c r="DEC56" s="157" t="s">
        <v>2080</v>
      </c>
      <c r="DED56" s="157" t="s">
        <v>2080</v>
      </c>
      <c r="DEE56" s="157" t="s">
        <v>2080</v>
      </c>
      <c r="DEF56" s="157" t="s">
        <v>2080</v>
      </c>
      <c r="DEG56" s="157" t="s">
        <v>2080</v>
      </c>
      <c r="DEH56" s="157" t="s">
        <v>2080</v>
      </c>
      <c r="DEI56" s="157" t="s">
        <v>2080</v>
      </c>
      <c r="DEJ56" s="157" t="s">
        <v>2080</v>
      </c>
      <c r="DEK56" s="157" t="s">
        <v>2080</v>
      </c>
      <c r="DEL56" s="157" t="s">
        <v>2080</v>
      </c>
      <c r="DEM56" s="157" t="s">
        <v>2080</v>
      </c>
      <c r="DEN56" s="157" t="s">
        <v>2080</v>
      </c>
      <c r="DEO56" s="157" t="s">
        <v>2080</v>
      </c>
      <c r="DEP56" s="157" t="s">
        <v>2080</v>
      </c>
      <c r="DEQ56" s="157" t="s">
        <v>2080</v>
      </c>
      <c r="DER56" s="157" t="s">
        <v>2080</v>
      </c>
      <c r="DES56" s="157" t="s">
        <v>2080</v>
      </c>
      <c r="DET56" s="157" t="s">
        <v>2080</v>
      </c>
      <c r="DEU56" s="157" t="s">
        <v>2080</v>
      </c>
      <c r="DEV56" s="157" t="s">
        <v>2080</v>
      </c>
      <c r="DEW56" s="157" t="s">
        <v>2080</v>
      </c>
      <c r="DEX56" s="157" t="s">
        <v>2080</v>
      </c>
      <c r="DEY56" s="157" t="s">
        <v>2080</v>
      </c>
      <c r="DEZ56" s="157" t="s">
        <v>2080</v>
      </c>
      <c r="DFA56" s="157" t="s">
        <v>2080</v>
      </c>
      <c r="DFB56" s="157" t="s">
        <v>2080</v>
      </c>
      <c r="DFC56" s="157" t="s">
        <v>2080</v>
      </c>
      <c r="DFD56" s="157" t="s">
        <v>2080</v>
      </c>
      <c r="DFE56" s="157" t="s">
        <v>2080</v>
      </c>
      <c r="DFF56" s="157" t="s">
        <v>2080</v>
      </c>
      <c r="DFG56" s="157" t="s">
        <v>2080</v>
      </c>
      <c r="DFH56" s="157" t="s">
        <v>2080</v>
      </c>
      <c r="DFI56" s="157" t="s">
        <v>2080</v>
      </c>
      <c r="DFJ56" s="157" t="s">
        <v>2080</v>
      </c>
      <c r="DFK56" s="157" t="s">
        <v>2080</v>
      </c>
      <c r="DFL56" s="157" t="s">
        <v>2080</v>
      </c>
      <c r="DFM56" s="157" t="s">
        <v>2080</v>
      </c>
      <c r="DFN56" s="157" t="s">
        <v>2080</v>
      </c>
      <c r="DFO56" s="157" t="s">
        <v>2080</v>
      </c>
      <c r="DFP56" s="157" t="s">
        <v>2080</v>
      </c>
      <c r="DFQ56" s="157" t="s">
        <v>2080</v>
      </c>
      <c r="DFR56" s="157" t="s">
        <v>2080</v>
      </c>
      <c r="DFS56" s="157" t="s">
        <v>2080</v>
      </c>
      <c r="DFT56" s="157" t="s">
        <v>2080</v>
      </c>
      <c r="DFU56" s="157" t="s">
        <v>2080</v>
      </c>
      <c r="DFV56" s="157" t="s">
        <v>2080</v>
      </c>
      <c r="DFW56" s="157" t="s">
        <v>2080</v>
      </c>
      <c r="DFX56" s="157" t="s">
        <v>2080</v>
      </c>
      <c r="DFY56" s="157" t="s">
        <v>2080</v>
      </c>
      <c r="DFZ56" s="157" t="s">
        <v>2080</v>
      </c>
      <c r="DGA56" s="157" t="s">
        <v>2080</v>
      </c>
      <c r="DGB56" s="157" t="s">
        <v>2080</v>
      </c>
      <c r="DGC56" s="157" t="s">
        <v>2080</v>
      </c>
      <c r="DGD56" s="157" t="s">
        <v>2080</v>
      </c>
      <c r="DGE56" s="157" t="s">
        <v>2080</v>
      </c>
      <c r="DGF56" s="157" t="s">
        <v>2080</v>
      </c>
      <c r="DGG56" s="157" t="s">
        <v>2080</v>
      </c>
      <c r="DGH56" s="157" t="s">
        <v>2080</v>
      </c>
      <c r="DGI56" s="157" t="s">
        <v>2080</v>
      </c>
      <c r="DGJ56" s="157" t="s">
        <v>2080</v>
      </c>
      <c r="DGK56" s="157" t="s">
        <v>2080</v>
      </c>
      <c r="DGL56" s="157" t="s">
        <v>2080</v>
      </c>
      <c r="DGM56" s="157" t="s">
        <v>2080</v>
      </c>
      <c r="DGN56" s="157" t="s">
        <v>2080</v>
      </c>
      <c r="DGO56" s="157" t="s">
        <v>2080</v>
      </c>
      <c r="DGP56" s="157" t="s">
        <v>2080</v>
      </c>
      <c r="DGQ56" s="157" t="s">
        <v>2080</v>
      </c>
      <c r="DGR56" s="157" t="s">
        <v>2080</v>
      </c>
      <c r="DGS56" s="157" t="s">
        <v>2080</v>
      </c>
      <c r="DGT56" s="157" t="s">
        <v>2080</v>
      </c>
      <c r="DGU56" s="157" t="s">
        <v>2080</v>
      </c>
      <c r="DGV56" s="157" t="s">
        <v>2080</v>
      </c>
      <c r="DGW56" s="157" t="s">
        <v>2080</v>
      </c>
      <c r="DGX56" s="157" t="s">
        <v>2080</v>
      </c>
      <c r="DGY56" s="157" t="s">
        <v>2080</v>
      </c>
      <c r="DGZ56" s="157" t="s">
        <v>2080</v>
      </c>
      <c r="DHA56" s="157" t="s">
        <v>2080</v>
      </c>
      <c r="DHB56" s="157" t="s">
        <v>2080</v>
      </c>
      <c r="DHC56" s="157" t="s">
        <v>2080</v>
      </c>
      <c r="DHD56" s="157" t="s">
        <v>2080</v>
      </c>
      <c r="DHE56" s="157" t="s">
        <v>2080</v>
      </c>
      <c r="DHF56" s="157" t="s">
        <v>2080</v>
      </c>
      <c r="DHG56" s="157" t="s">
        <v>2080</v>
      </c>
      <c r="DHH56" s="157" t="s">
        <v>2080</v>
      </c>
      <c r="DHI56" s="157" t="s">
        <v>2080</v>
      </c>
      <c r="DHJ56" s="157" t="s">
        <v>2080</v>
      </c>
      <c r="DHK56" s="157" t="s">
        <v>2080</v>
      </c>
      <c r="DHL56" s="157" t="s">
        <v>2080</v>
      </c>
      <c r="DHM56" s="157" t="s">
        <v>2080</v>
      </c>
      <c r="DHN56" s="157" t="s">
        <v>2080</v>
      </c>
      <c r="DHO56" s="157" t="s">
        <v>2080</v>
      </c>
      <c r="DHP56" s="157" t="s">
        <v>2080</v>
      </c>
      <c r="DHQ56" s="157" t="s">
        <v>2080</v>
      </c>
      <c r="DHR56" s="157" t="s">
        <v>2080</v>
      </c>
      <c r="DHS56" s="157" t="s">
        <v>2080</v>
      </c>
      <c r="DHT56" s="157" t="s">
        <v>2080</v>
      </c>
      <c r="DHU56" s="157" t="s">
        <v>2080</v>
      </c>
      <c r="DHV56" s="157" t="s">
        <v>2080</v>
      </c>
      <c r="DHW56" s="157" t="s">
        <v>2080</v>
      </c>
      <c r="DHX56" s="157" t="s">
        <v>2080</v>
      </c>
      <c r="DHY56" s="157" t="s">
        <v>2080</v>
      </c>
      <c r="DHZ56" s="157" t="s">
        <v>2080</v>
      </c>
      <c r="DIA56" s="157" t="s">
        <v>2080</v>
      </c>
      <c r="DIB56" s="157" t="s">
        <v>2080</v>
      </c>
      <c r="DIC56" s="157" t="s">
        <v>2080</v>
      </c>
      <c r="DID56" s="157" t="s">
        <v>2080</v>
      </c>
      <c r="DIE56" s="157" t="s">
        <v>2080</v>
      </c>
      <c r="DIF56" s="157" t="s">
        <v>2080</v>
      </c>
      <c r="DIG56" s="157" t="s">
        <v>2080</v>
      </c>
      <c r="DIH56" s="157" t="s">
        <v>2080</v>
      </c>
      <c r="DII56" s="157" t="s">
        <v>2080</v>
      </c>
      <c r="DIJ56" s="157" t="s">
        <v>2080</v>
      </c>
      <c r="DIK56" s="157" t="s">
        <v>2080</v>
      </c>
      <c r="DIL56" s="157" t="s">
        <v>2080</v>
      </c>
      <c r="DIM56" s="157" t="s">
        <v>2080</v>
      </c>
      <c r="DIN56" s="157" t="s">
        <v>2080</v>
      </c>
      <c r="DIO56" s="157" t="s">
        <v>2080</v>
      </c>
      <c r="DIP56" s="157" t="s">
        <v>2080</v>
      </c>
      <c r="DIQ56" s="157" t="s">
        <v>2080</v>
      </c>
      <c r="DIR56" s="157" t="s">
        <v>2080</v>
      </c>
      <c r="DIS56" s="157" t="s">
        <v>2080</v>
      </c>
      <c r="DIT56" s="157" t="s">
        <v>2080</v>
      </c>
      <c r="DIU56" s="157" t="s">
        <v>2080</v>
      </c>
      <c r="DIV56" s="157" t="s">
        <v>2080</v>
      </c>
      <c r="DIW56" s="157" t="s">
        <v>2080</v>
      </c>
      <c r="DIX56" s="157" t="s">
        <v>2080</v>
      </c>
      <c r="DIY56" s="157" t="s">
        <v>2080</v>
      </c>
      <c r="DIZ56" s="157" t="s">
        <v>2080</v>
      </c>
      <c r="DJA56" s="157" t="s">
        <v>2080</v>
      </c>
      <c r="DJB56" s="157" t="s">
        <v>2080</v>
      </c>
      <c r="DJC56" s="157" t="s">
        <v>2080</v>
      </c>
      <c r="DJD56" s="157" t="s">
        <v>2080</v>
      </c>
      <c r="DJE56" s="157" t="s">
        <v>2080</v>
      </c>
      <c r="DJF56" s="157" t="s">
        <v>2080</v>
      </c>
      <c r="DJG56" s="157" t="s">
        <v>2080</v>
      </c>
      <c r="DJH56" s="157" t="s">
        <v>2080</v>
      </c>
      <c r="DJI56" s="157" t="s">
        <v>2080</v>
      </c>
      <c r="DJJ56" s="157" t="s">
        <v>2080</v>
      </c>
      <c r="DJK56" s="157" t="s">
        <v>2080</v>
      </c>
      <c r="DJL56" s="157" t="s">
        <v>2080</v>
      </c>
      <c r="DJM56" s="157" t="s">
        <v>2080</v>
      </c>
      <c r="DJN56" s="157" t="s">
        <v>2080</v>
      </c>
      <c r="DJO56" s="157" t="s">
        <v>2080</v>
      </c>
      <c r="DJP56" s="157" t="s">
        <v>2080</v>
      </c>
      <c r="DJQ56" s="157" t="s">
        <v>2080</v>
      </c>
      <c r="DJR56" s="157" t="s">
        <v>2080</v>
      </c>
      <c r="DJS56" s="157" t="s">
        <v>2080</v>
      </c>
      <c r="DJT56" s="157" t="s">
        <v>2080</v>
      </c>
      <c r="DJU56" s="157" t="s">
        <v>2080</v>
      </c>
      <c r="DJV56" s="157" t="s">
        <v>2080</v>
      </c>
      <c r="DJW56" s="157" t="s">
        <v>2080</v>
      </c>
      <c r="DJX56" s="157" t="s">
        <v>2080</v>
      </c>
      <c r="DJY56" s="157" t="s">
        <v>2080</v>
      </c>
      <c r="DJZ56" s="157" t="s">
        <v>2080</v>
      </c>
      <c r="DKA56" s="157" t="s">
        <v>2080</v>
      </c>
      <c r="DKB56" s="157" t="s">
        <v>2080</v>
      </c>
      <c r="DKC56" s="157" t="s">
        <v>2080</v>
      </c>
      <c r="DKD56" s="157" t="s">
        <v>2080</v>
      </c>
      <c r="DKE56" s="157" t="s">
        <v>2080</v>
      </c>
      <c r="DKF56" s="157" t="s">
        <v>2080</v>
      </c>
      <c r="DKG56" s="157" t="s">
        <v>2080</v>
      </c>
      <c r="DKH56" s="157" t="s">
        <v>2080</v>
      </c>
      <c r="DKI56" s="157" t="s">
        <v>2080</v>
      </c>
      <c r="DKJ56" s="157" t="s">
        <v>2080</v>
      </c>
      <c r="DKK56" s="157" t="s">
        <v>2080</v>
      </c>
      <c r="DKL56" s="157" t="s">
        <v>2080</v>
      </c>
      <c r="DKM56" s="157" t="s">
        <v>2080</v>
      </c>
      <c r="DKN56" s="157" t="s">
        <v>2080</v>
      </c>
      <c r="DKO56" s="157" t="s">
        <v>2080</v>
      </c>
      <c r="DKP56" s="157" t="s">
        <v>2080</v>
      </c>
      <c r="DKQ56" s="157" t="s">
        <v>2080</v>
      </c>
      <c r="DKR56" s="157" t="s">
        <v>2080</v>
      </c>
      <c r="DKS56" s="157" t="s">
        <v>2080</v>
      </c>
      <c r="DKT56" s="157" t="s">
        <v>2080</v>
      </c>
      <c r="DKU56" s="157" t="s">
        <v>2080</v>
      </c>
      <c r="DKV56" s="157" t="s">
        <v>2080</v>
      </c>
      <c r="DKW56" s="157" t="s">
        <v>2080</v>
      </c>
      <c r="DKX56" s="157" t="s">
        <v>2080</v>
      </c>
      <c r="DKY56" s="157" t="s">
        <v>2080</v>
      </c>
      <c r="DKZ56" s="157" t="s">
        <v>2080</v>
      </c>
      <c r="DLA56" s="157" t="s">
        <v>2080</v>
      </c>
      <c r="DLB56" s="157" t="s">
        <v>2080</v>
      </c>
      <c r="DLC56" s="157" t="s">
        <v>2080</v>
      </c>
      <c r="DLD56" s="157" t="s">
        <v>2080</v>
      </c>
      <c r="DLE56" s="157" t="s">
        <v>2080</v>
      </c>
      <c r="DLF56" s="157" t="s">
        <v>2080</v>
      </c>
      <c r="DLG56" s="157" t="s">
        <v>2080</v>
      </c>
      <c r="DLH56" s="157" t="s">
        <v>2080</v>
      </c>
      <c r="DLI56" s="157" t="s">
        <v>2080</v>
      </c>
      <c r="DLJ56" s="157" t="s">
        <v>2080</v>
      </c>
      <c r="DLK56" s="157" t="s">
        <v>2080</v>
      </c>
      <c r="DLL56" s="157" t="s">
        <v>2080</v>
      </c>
      <c r="DLM56" s="157" t="s">
        <v>2080</v>
      </c>
      <c r="DLN56" s="157" t="s">
        <v>2080</v>
      </c>
      <c r="DLO56" s="157" t="s">
        <v>2080</v>
      </c>
      <c r="DLP56" s="157" t="s">
        <v>2080</v>
      </c>
      <c r="DLQ56" s="157" t="s">
        <v>2080</v>
      </c>
      <c r="DLR56" s="157" t="s">
        <v>2080</v>
      </c>
      <c r="DLS56" s="157" t="s">
        <v>2080</v>
      </c>
      <c r="DLT56" s="157" t="s">
        <v>2080</v>
      </c>
      <c r="DLU56" s="157" t="s">
        <v>2080</v>
      </c>
      <c r="DLV56" s="157" t="s">
        <v>2080</v>
      </c>
      <c r="DLW56" s="157" t="s">
        <v>2080</v>
      </c>
      <c r="DLX56" s="157" t="s">
        <v>2080</v>
      </c>
      <c r="DLY56" s="157" t="s">
        <v>2080</v>
      </c>
      <c r="DLZ56" s="157" t="s">
        <v>2080</v>
      </c>
      <c r="DMA56" s="157" t="s">
        <v>2080</v>
      </c>
      <c r="DMB56" s="157" t="s">
        <v>2080</v>
      </c>
      <c r="DMC56" s="157" t="s">
        <v>2080</v>
      </c>
      <c r="DMD56" s="157" t="s">
        <v>2080</v>
      </c>
      <c r="DME56" s="157" t="s">
        <v>2080</v>
      </c>
      <c r="DMF56" s="157" t="s">
        <v>2080</v>
      </c>
      <c r="DMG56" s="157" t="s">
        <v>2080</v>
      </c>
      <c r="DMH56" s="157" t="s">
        <v>2080</v>
      </c>
      <c r="DMI56" s="157" t="s">
        <v>2080</v>
      </c>
      <c r="DMJ56" s="157" t="s">
        <v>2080</v>
      </c>
      <c r="DMK56" s="157" t="s">
        <v>2080</v>
      </c>
      <c r="DML56" s="157" t="s">
        <v>2080</v>
      </c>
      <c r="DMM56" s="157" t="s">
        <v>2080</v>
      </c>
      <c r="DMN56" s="157" t="s">
        <v>2080</v>
      </c>
      <c r="DMO56" s="157" t="s">
        <v>2080</v>
      </c>
      <c r="DMP56" s="157" t="s">
        <v>2080</v>
      </c>
      <c r="DMQ56" s="157" t="s">
        <v>2080</v>
      </c>
      <c r="DMR56" s="157" t="s">
        <v>2080</v>
      </c>
      <c r="DMS56" s="157" t="s">
        <v>2080</v>
      </c>
      <c r="DMT56" s="157" t="s">
        <v>2080</v>
      </c>
      <c r="DMU56" s="157" t="s">
        <v>2080</v>
      </c>
      <c r="DMV56" s="157" t="s">
        <v>2080</v>
      </c>
      <c r="DMW56" s="157" t="s">
        <v>2080</v>
      </c>
      <c r="DMX56" s="157" t="s">
        <v>2080</v>
      </c>
      <c r="DMY56" s="157" t="s">
        <v>2080</v>
      </c>
      <c r="DMZ56" s="157" t="s">
        <v>2080</v>
      </c>
      <c r="DNA56" s="157" t="s">
        <v>2080</v>
      </c>
      <c r="DNB56" s="157" t="s">
        <v>2080</v>
      </c>
      <c r="DNC56" s="157" t="s">
        <v>2080</v>
      </c>
      <c r="DND56" s="157" t="s">
        <v>2080</v>
      </c>
      <c r="DNE56" s="157" t="s">
        <v>2080</v>
      </c>
      <c r="DNF56" s="157" t="s">
        <v>2080</v>
      </c>
      <c r="DNG56" s="157" t="s">
        <v>2080</v>
      </c>
      <c r="DNH56" s="157" t="s">
        <v>2080</v>
      </c>
      <c r="DNI56" s="157" t="s">
        <v>2080</v>
      </c>
      <c r="DNJ56" s="157" t="s">
        <v>2080</v>
      </c>
      <c r="DNK56" s="157" t="s">
        <v>2080</v>
      </c>
      <c r="DNL56" s="157" t="s">
        <v>2080</v>
      </c>
      <c r="DNM56" s="157" t="s">
        <v>2080</v>
      </c>
      <c r="DNN56" s="157" t="s">
        <v>2080</v>
      </c>
      <c r="DNO56" s="157" t="s">
        <v>2080</v>
      </c>
      <c r="DNP56" s="157" t="s">
        <v>2080</v>
      </c>
      <c r="DNQ56" s="157" t="s">
        <v>2080</v>
      </c>
      <c r="DNR56" s="157" t="s">
        <v>2080</v>
      </c>
      <c r="DNS56" s="157" t="s">
        <v>2080</v>
      </c>
      <c r="DNT56" s="157" t="s">
        <v>2080</v>
      </c>
      <c r="DNU56" s="157" t="s">
        <v>2080</v>
      </c>
      <c r="DNV56" s="157" t="s">
        <v>2080</v>
      </c>
      <c r="DNW56" s="157" t="s">
        <v>2080</v>
      </c>
      <c r="DNX56" s="157" t="s">
        <v>2080</v>
      </c>
      <c r="DNY56" s="157" t="s">
        <v>2080</v>
      </c>
      <c r="DNZ56" s="157" t="s">
        <v>2080</v>
      </c>
      <c r="DOA56" s="157" t="s">
        <v>2080</v>
      </c>
      <c r="DOB56" s="157" t="s">
        <v>2080</v>
      </c>
      <c r="DOC56" s="157" t="s">
        <v>2080</v>
      </c>
      <c r="DOD56" s="157" t="s">
        <v>2080</v>
      </c>
      <c r="DOE56" s="157" t="s">
        <v>2080</v>
      </c>
      <c r="DOF56" s="157" t="s">
        <v>2080</v>
      </c>
      <c r="DOG56" s="157" t="s">
        <v>2080</v>
      </c>
      <c r="DOH56" s="157" t="s">
        <v>2080</v>
      </c>
      <c r="DOI56" s="157" t="s">
        <v>2080</v>
      </c>
      <c r="DOJ56" s="157" t="s">
        <v>2080</v>
      </c>
      <c r="DOK56" s="157" t="s">
        <v>2080</v>
      </c>
      <c r="DOL56" s="157" t="s">
        <v>2080</v>
      </c>
      <c r="DOM56" s="157" t="s">
        <v>2080</v>
      </c>
      <c r="DON56" s="157" t="s">
        <v>2080</v>
      </c>
      <c r="DOO56" s="157" t="s">
        <v>2080</v>
      </c>
      <c r="DOP56" s="157" t="s">
        <v>2080</v>
      </c>
      <c r="DOQ56" s="157" t="s">
        <v>2080</v>
      </c>
      <c r="DOR56" s="157" t="s">
        <v>2080</v>
      </c>
      <c r="DOS56" s="157" t="s">
        <v>2080</v>
      </c>
      <c r="DOT56" s="157" t="s">
        <v>2080</v>
      </c>
      <c r="DOU56" s="157" t="s">
        <v>2080</v>
      </c>
      <c r="DOV56" s="157" t="s">
        <v>2080</v>
      </c>
      <c r="DOW56" s="157" t="s">
        <v>2080</v>
      </c>
      <c r="DOX56" s="157" t="s">
        <v>2080</v>
      </c>
      <c r="DOY56" s="157" t="s">
        <v>2080</v>
      </c>
      <c r="DOZ56" s="157" t="s">
        <v>2080</v>
      </c>
      <c r="DPA56" s="157" t="s">
        <v>2080</v>
      </c>
      <c r="DPB56" s="157" t="s">
        <v>2080</v>
      </c>
      <c r="DPC56" s="157" t="s">
        <v>2080</v>
      </c>
      <c r="DPD56" s="157" t="s">
        <v>2080</v>
      </c>
      <c r="DPE56" s="157" t="s">
        <v>2080</v>
      </c>
      <c r="DPF56" s="157" t="s">
        <v>2080</v>
      </c>
      <c r="DPG56" s="157" t="s">
        <v>2080</v>
      </c>
      <c r="DPH56" s="157" t="s">
        <v>2080</v>
      </c>
      <c r="DPI56" s="157" t="s">
        <v>2080</v>
      </c>
      <c r="DPJ56" s="157" t="s">
        <v>2080</v>
      </c>
      <c r="DPK56" s="157" t="s">
        <v>2080</v>
      </c>
      <c r="DPL56" s="157" t="s">
        <v>2080</v>
      </c>
      <c r="DPM56" s="157" t="s">
        <v>2080</v>
      </c>
      <c r="DPN56" s="157" t="s">
        <v>2080</v>
      </c>
      <c r="DPO56" s="157" t="s">
        <v>2080</v>
      </c>
      <c r="DPP56" s="157" t="s">
        <v>2080</v>
      </c>
      <c r="DPQ56" s="157" t="s">
        <v>2080</v>
      </c>
      <c r="DPR56" s="157" t="s">
        <v>2080</v>
      </c>
      <c r="DPS56" s="157" t="s">
        <v>2080</v>
      </c>
      <c r="DPT56" s="157" t="s">
        <v>2080</v>
      </c>
      <c r="DPU56" s="157" t="s">
        <v>2080</v>
      </c>
      <c r="DPV56" s="157" t="s">
        <v>2080</v>
      </c>
      <c r="DPW56" s="157" t="s">
        <v>2080</v>
      </c>
      <c r="DPX56" s="157" t="s">
        <v>2080</v>
      </c>
      <c r="DPY56" s="157" t="s">
        <v>2080</v>
      </c>
      <c r="DPZ56" s="157" t="s">
        <v>2080</v>
      </c>
      <c r="DQA56" s="157" t="s">
        <v>2080</v>
      </c>
      <c r="DQB56" s="157" t="s">
        <v>2080</v>
      </c>
      <c r="DQC56" s="157" t="s">
        <v>2080</v>
      </c>
      <c r="DQD56" s="157" t="s">
        <v>2080</v>
      </c>
      <c r="DQE56" s="157" t="s">
        <v>2080</v>
      </c>
      <c r="DQF56" s="157" t="s">
        <v>2080</v>
      </c>
      <c r="DQG56" s="157" t="s">
        <v>2080</v>
      </c>
      <c r="DQH56" s="157" t="s">
        <v>2080</v>
      </c>
      <c r="DQI56" s="157" t="s">
        <v>2080</v>
      </c>
      <c r="DQJ56" s="157" t="s">
        <v>2080</v>
      </c>
      <c r="DQK56" s="157" t="s">
        <v>2080</v>
      </c>
      <c r="DQL56" s="157" t="s">
        <v>2080</v>
      </c>
      <c r="DQM56" s="157" t="s">
        <v>2080</v>
      </c>
      <c r="DQN56" s="157" t="s">
        <v>2080</v>
      </c>
      <c r="DQO56" s="157" t="s">
        <v>2080</v>
      </c>
      <c r="DQP56" s="157" t="s">
        <v>2080</v>
      </c>
      <c r="DQQ56" s="157" t="s">
        <v>2080</v>
      </c>
      <c r="DQR56" s="157" t="s">
        <v>2080</v>
      </c>
      <c r="DQS56" s="157" t="s">
        <v>2080</v>
      </c>
      <c r="DQT56" s="157" t="s">
        <v>2080</v>
      </c>
      <c r="DQU56" s="157" t="s">
        <v>2080</v>
      </c>
      <c r="DQV56" s="157" t="s">
        <v>2080</v>
      </c>
      <c r="DQW56" s="157" t="s">
        <v>2080</v>
      </c>
      <c r="DQX56" s="157" t="s">
        <v>2080</v>
      </c>
      <c r="DQY56" s="157" t="s">
        <v>2080</v>
      </c>
      <c r="DQZ56" s="157" t="s">
        <v>2080</v>
      </c>
      <c r="DRA56" s="157" t="s">
        <v>2080</v>
      </c>
      <c r="DRB56" s="157" t="s">
        <v>2080</v>
      </c>
      <c r="DRC56" s="157" t="s">
        <v>2080</v>
      </c>
      <c r="DRD56" s="157" t="s">
        <v>2080</v>
      </c>
      <c r="DRE56" s="157" t="s">
        <v>2080</v>
      </c>
      <c r="DRF56" s="157" t="s">
        <v>2080</v>
      </c>
      <c r="DRG56" s="157" t="s">
        <v>2080</v>
      </c>
      <c r="DRH56" s="157" t="s">
        <v>2080</v>
      </c>
      <c r="DRI56" s="157" t="s">
        <v>2080</v>
      </c>
      <c r="DRJ56" s="157" t="s">
        <v>2080</v>
      </c>
      <c r="DRK56" s="157" t="s">
        <v>2080</v>
      </c>
      <c r="DRL56" s="157" t="s">
        <v>2080</v>
      </c>
      <c r="DRM56" s="157" t="s">
        <v>2080</v>
      </c>
      <c r="DRN56" s="157" t="s">
        <v>2080</v>
      </c>
      <c r="DRO56" s="157" t="s">
        <v>2080</v>
      </c>
      <c r="DRP56" s="157" t="s">
        <v>2080</v>
      </c>
      <c r="DRQ56" s="157" t="s">
        <v>2080</v>
      </c>
      <c r="DRR56" s="157" t="s">
        <v>2080</v>
      </c>
      <c r="DRS56" s="157" t="s">
        <v>2080</v>
      </c>
      <c r="DRT56" s="157" t="s">
        <v>2080</v>
      </c>
      <c r="DRU56" s="157" t="s">
        <v>2080</v>
      </c>
      <c r="DRV56" s="157" t="s">
        <v>2080</v>
      </c>
      <c r="DRW56" s="157" t="s">
        <v>2080</v>
      </c>
      <c r="DRX56" s="157" t="s">
        <v>2080</v>
      </c>
      <c r="DRY56" s="157" t="s">
        <v>2080</v>
      </c>
      <c r="DRZ56" s="157" t="s">
        <v>2080</v>
      </c>
      <c r="DSA56" s="157" t="s">
        <v>2080</v>
      </c>
      <c r="DSB56" s="157" t="s">
        <v>2080</v>
      </c>
      <c r="DSC56" s="157" t="s">
        <v>2080</v>
      </c>
      <c r="DSD56" s="157" t="s">
        <v>2080</v>
      </c>
      <c r="DSE56" s="157" t="s">
        <v>2080</v>
      </c>
      <c r="DSF56" s="157" t="s">
        <v>2080</v>
      </c>
      <c r="DSG56" s="157" t="s">
        <v>2080</v>
      </c>
      <c r="DSH56" s="157" t="s">
        <v>2080</v>
      </c>
      <c r="DSI56" s="157" t="s">
        <v>2080</v>
      </c>
      <c r="DSJ56" s="157" t="s">
        <v>2080</v>
      </c>
      <c r="DSK56" s="157" t="s">
        <v>2080</v>
      </c>
      <c r="DSL56" s="157" t="s">
        <v>2080</v>
      </c>
      <c r="DSM56" s="157" t="s">
        <v>2080</v>
      </c>
      <c r="DSN56" s="157" t="s">
        <v>2080</v>
      </c>
      <c r="DSO56" s="157" t="s">
        <v>2080</v>
      </c>
      <c r="DSP56" s="157" t="s">
        <v>2080</v>
      </c>
      <c r="DSQ56" s="157" t="s">
        <v>2080</v>
      </c>
      <c r="DSR56" s="157" t="s">
        <v>2080</v>
      </c>
      <c r="DSS56" s="157" t="s">
        <v>2080</v>
      </c>
      <c r="DST56" s="157" t="s">
        <v>2080</v>
      </c>
      <c r="DSU56" s="157" t="s">
        <v>2080</v>
      </c>
      <c r="DSV56" s="157" t="s">
        <v>2080</v>
      </c>
      <c r="DSW56" s="157" t="s">
        <v>2080</v>
      </c>
      <c r="DSX56" s="157" t="s">
        <v>2080</v>
      </c>
      <c r="DSY56" s="157" t="s">
        <v>2080</v>
      </c>
      <c r="DSZ56" s="157" t="s">
        <v>2080</v>
      </c>
      <c r="DTA56" s="157" t="s">
        <v>2080</v>
      </c>
      <c r="DTB56" s="157" t="s">
        <v>2080</v>
      </c>
      <c r="DTC56" s="157" t="s">
        <v>2080</v>
      </c>
      <c r="DTD56" s="157" t="s">
        <v>2080</v>
      </c>
      <c r="DTE56" s="157" t="s">
        <v>2080</v>
      </c>
      <c r="DTF56" s="157" t="s">
        <v>2080</v>
      </c>
      <c r="DTG56" s="157" t="s">
        <v>2080</v>
      </c>
      <c r="DTH56" s="157" t="s">
        <v>2080</v>
      </c>
      <c r="DTI56" s="157" t="s">
        <v>2080</v>
      </c>
      <c r="DTJ56" s="157" t="s">
        <v>2080</v>
      </c>
      <c r="DTK56" s="157" t="s">
        <v>2080</v>
      </c>
      <c r="DTL56" s="157" t="s">
        <v>2080</v>
      </c>
      <c r="DTM56" s="157" t="s">
        <v>2080</v>
      </c>
      <c r="DTN56" s="157" t="s">
        <v>2080</v>
      </c>
      <c r="DTO56" s="157" t="s">
        <v>2080</v>
      </c>
      <c r="DTP56" s="157" t="s">
        <v>2080</v>
      </c>
      <c r="DTQ56" s="157" t="s">
        <v>2080</v>
      </c>
      <c r="DTR56" s="157" t="s">
        <v>2080</v>
      </c>
      <c r="DTS56" s="157" t="s">
        <v>2080</v>
      </c>
      <c r="DTT56" s="157" t="s">
        <v>2080</v>
      </c>
      <c r="DTU56" s="157" t="s">
        <v>2080</v>
      </c>
      <c r="DTV56" s="157" t="s">
        <v>2080</v>
      </c>
      <c r="DTW56" s="157" t="s">
        <v>2080</v>
      </c>
      <c r="DTX56" s="157" t="s">
        <v>2080</v>
      </c>
      <c r="DTY56" s="157" t="s">
        <v>2080</v>
      </c>
      <c r="DTZ56" s="157" t="s">
        <v>2080</v>
      </c>
      <c r="DUA56" s="157" t="s">
        <v>2080</v>
      </c>
      <c r="DUB56" s="157" t="s">
        <v>2080</v>
      </c>
      <c r="DUC56" s="157" t="s">
        <v>2080</v>
      </c>
      <c r="DUD56" s="157" t="s">
        <v>2080</v>
      </c>
      <c r="DUE56" s="157" t="s">
        <v>2080</v>
      </c>
      <c r="DUF56" s="157" t="s">
        <v>2080</v>
      </c>
      <c r="DUG56" s="157" t="s">
        <v>2080</v>
      </c>
      <c r="DUH56" s="157" t="s">
        <v>2080</v>
      </c>
      <c r="DUI56" s="157" t="s">
        <v>2080</v>
      </c>
      <c r="DUJ56" s="157" t="s">
        <v>2080</v>
      </c>
      <c r="DUK56" s="157" t="s">
        <v>2080</v>
      </c>
      <c r="DUL56" s="157" t="s">
        <v>2080</v>
      </c>
      <c r="DUM56" s="157" t="s">
        <v>2080</v>
      </c>
      <c r="DUN56" s="157" t="s">
        <v>2080</v>
      </c>
      <c r="DUO56" s="157" t="s">
        <v>2080</v>
      </c>
      <c r="DUP56" s="157" t="s">
        <v>2080</v>
      </c>
      <c r="DUQ56" s="157" t="s">
        <v>2080</v>
      </c>
      <c r="DUR56" s="157" t="s">
        <v>2080</v>
      </c>
      <c r="DUS56" s="157" t="s">
        <v>2080</v>
      </c>
      <c r="DUT56" s="157" t="s">
        <v>2080</v>
      </c>
      <c r="DUU56" s="157" t="s">
        <v>2080</v>
      </c>
      <c r="DUV56" s="157" t="s">
        <v>2080</v>
      </c>
      <c r="DUW56" s="157" t="s">
        <v>2080</v>
      </c>
      <c r="DUX56" s="157" t="s">
        <v>2080</v>
      </c>
      <c r="DUY56" s="157" t="s">
        <v>2080</v>
      </c>
      <c r="DUZ56" s="157" t="s">
        <v>2080</v>
      </c>
      <c r="DVA56" s="157" t="s">
        <v>2080</v>
      </c>
      <c r="DVB56" s="157" t="s">
        <v>2080</v>
      </c>
      <c r="DVC56" s="157" t="s">
        <v>2080</v>
      </c>
      <c r="DVD56" s="157" t="s">
        <v>2080</v>
      </c>
      <c r="DVE56" s="157" t="s">
        <v>2080</v>
      </c>
      <c r="DVF56" s="157" t="s">
        <v>2080</v>
      </c>
      <c r="DVG56" s="157" t="s">
        <v>2080</v>
      </c>
      <c r="DVH56" s="157" t="s">
        <v>2080</v>
      </c>
      <c r="DVI56" s="157" t="s">
        <v>2080</v>
      </c>
      <c r="DVJ56" s="157" t="s">
        <v>2080</v>
      </c>
      <c r="DVK56" s="157" t="s">
        <v>2080</v>
      </c>
      <c r="DVL56" s="157" t="s">
        <v>2080</v>
      </c>
      <c r="DVM56" s="157" t="s">
        <v>2080</v>
      </c>
      <c r="DVN56" s="157" t="s">
        <v>2080</v>
      </c>
      <c r="DVO56" s="157" t="s">
        <v>2080</v>
      </c>
      <c r="DVP56" s="157" t="s">
        <v>2080</v>
      </c>
      <c r="DVQ56" s="157" t="s">
        <v>2080</v>
      </c>
      <c r="DVR56" s="157" t="s">
        <v>2080</v>
      </c>
      <c r="DVS56" s="157" t="s">
        <v>2080</v>
      </c>
      <c r="DVT56" s="157" t="s">
        <v>2080</v>
      </c>
      <c r="DVU56" s="157" t="s">
        <v>2080</v>
      </c>
      <c r="DVV56" s="157" t="s">
        <v>2080</v>
      </c>
      <c r="DVW56" s="157" t="s">
        <v>2080</v>
      </c>
      <c r="DVX56" s="157" t="s">
        <v>2080</v>
      </c>
      <c r="DVY56" s="157" t="s">
        <v>2080</v>
      </c>
      <c r="DVZ56" s="157" t="s">
        <v>2080</v>
      </c>
      <c r="DWA56" s="157" t="s">
        <v>2080</v>
      </c>
      <c r="DWB56" s="157" t="s">
        <v>2080</v>
      </c>
      <c r="DWC56" s="157" t="s">
        <v>2080</v>
      </c>
      <c r="DWD56" s="157" t="s">
        <v>2080</v>
      </c>
      <c r="DWE56" s="157" t="s">
        <v>2080</v>
      </c>
      <c r="DWF56" s="157" t="s">
        <v>2080</v>
      </c>
      <c r="DWG56" s="157" t="s">
        <v>2080</v>
      </c>
      <c r="DWH56" s="157" t="s">
        <v>2080</v>
      </c>
      <c r="DWI56" s="157" t="s">
        <v>2080</v>
      </c>
      <c r="DWJ56" s="157" t="s">
        <v>2080</v>
      </c>
      <c r="DWK56" s="157" t="s">
        <v>2080</v>
      </c>
      <c r="DWL56" s="157" t="s">
        <v>2080</v>
      </c>
      <c r="DWM56" s="157" t="s">
        <v>2080</v>
      </c>
      <c r="DWN56" s="157" t="s">
        <v>2080</v>
      </c>
      <c r="DWO56" s="157" t="s">
        <v>2080</v>
      </c>
      <c r="DWP56" s="157" t="s">
        <v>2080</v>
      </c>
      <c r="DWQ56" s="157" t="s">
        <v>2080</v>
      </c>
      <c r="DWR56" s="157" t="s">
        <v>2080</v>
      </c>
      <c r="DWS56" s="157" t="s">
        <v>2080</v>
      </c>
      <c r="DWT56" s="157" t="s">
        <v>2080</v>
      </c>
      <c r="DWU56" s="157" t="s">
        <v>2080</v>
      </c>
      <c r="DWV56" s="157" t="s">
        <v>2080</v>
      </c>
      <c r="DWW56" s="157" t="s">
        <v>2080</v>
      </c>
      <c r="DWX56" s="157" t="s">
        <v>2080</v>
      </c>
      <c r="DWY56" s="157" t="s">
        <v>2080</v>
      </c>
      <c r="DWZ56" s="157" t="s">
        <v>2080</v>
      </c>
      <c r="DXA56" s="157" t="s">
        <v>2080</v>
      </c>
      <c r="DXB56" s="157" t="s">
        <v>2080</v>
      </c>
      <c r="DXC56" s="157" t="s">
        <v>2080</v>
      </c>
      <c r="DXD56" s="157" t="s">
        <v>2080</v>
      </c>
      <c r="DXE56" s="157" t="s">
        <v>2080</v>
      </c>
      <c r="DXF56" s="157" t="s">
        <v>2080</v>
      </c>
      <c r="DXG56" s="157" t="s">
        <v>2080</v>
      </c>
      <c r="DXH56" s="157" t="s">
        <v>2080</v>
      </c>
      <c r="DXI56" s="157" t="s">
        <v>2080</v>
      </c>
      <c r="DXJ56" s="157" t="s">
        <v>2080</v>
      </c>
      <c r="DXK56" s="157" t="s">
        <v>2080</v>
      </c>
      <c r="DXL56" s="157" t="s">
        <v>2080</v>
      </c>
      <c r="DXM56" s="157" t="s">
        <v>2080</v>
      </c>
      <c r="DXN56" s="157" t="s">
        <v>2080</v>
      </c>
      <c r="DXO56" s="157" t="s">
        <v>2080</v>
      </c>
      <c r="DXP56" s="157" t="s">
        <v>2080</v>
      </c>
      <c r="DXQ56" s="157" t="s">
        <v>2080</v>
      </c>
      <c r="DXR56" s="157" t="s">
        <v>2080</v>
      </c>
      <c r="DXS56" s="157" t="s">
        <v>2080</v>
      </c>
      <c r="DXT56" s="157" t="s">
        <v>2080</v>
      </c>
      <c r="DXU56" s="157" t="s">
        <v>2080</v>
      </c>
      <c r="DXV56" s="157" t="s">
        <v>2080</v>
      </c>
      <c r="DXW56" s="157" t="s">
        <v>2080</v>
      </c>
      <c r="DXX56" s="157" t="s">
        <v>2080</v>
      </c>
      <c r="DXY56" s="157" t="s">
        <v>2080</v>
      </c>
      <c r="DXZ56" s="157" t="s">
        <v>2080</v>
      </c>
      <c r="DYA56" s="157" t="s">
        <v>2080</v>
      </c>
      <c r="DYB56" s="157" t="s">
        <v>2080</v>
      </c>
      <c r="DYC56" s="157" t="s">
        <v>2080</v>
      </c>
      <c r="DYD56" s="157" t="s">
        <v>2080</v>
      </c>
      <c r="DYE56" s="157" t="s">
        <v>2080</v>
      </c>
      <c r="DYF56" s="157" t="s">
        <v>2080</v>
      </c>
      <c r="DYG56" s="157" t="s">
        <v>2080</v>
      </c>
      <c r="DYH56" s="157" t="s">
        <v>2080</v>
      </c>
      <c r="DYI56" s="157" t="s">
        <v>2080</v>
      </c>
      <c r="DYJ56" s="157" t="s">
        <v>2080</v>
      </c>
      <c r="DYK56" s="157" t="s">
        <v>2080</v>
      </c>
      <c r="DYL56" s="157" t="s">
        <v>2080</v>
      </c>
      <c r="DYM56" s="157" t="s">
        <v>2080</v>
      </c>
      <c r="DYN56" s="157" t="s">
        <v>2080</v>
      </c>
      <c r="DYO56" s="157" t="s">
        <v>2080</v>
      </c>
      <c r="DYP56" s="157" t="s">
        <v>2080</v>
      </c>
      <c r="DYQ56" s="157" t="s">
        <v>2080</v>
      </c>
      <c r="DYR56" s="157" t="s">
        <v>2080</v>
      </c>
      <c r="DYS56" s="157" t="s">
        <v>2080</v>
      </c>
      <c r="DYT56" s="157" t="s">
        <v>2080</v>
      </c>
      <c r="DYU56" s="157" t="s">
        <v>2080</v>
      </c>
      <c r="DYV56" s="157" t="s">
        <v>2080</v>
      </c>
      <c r="DYW56" s="157" t="s">
        <v>2080</v>
      </c>
      <c r="DYX56" s="157" t="s">
        <v>2080</v>
      </c>
      <c r="DYY56" s="157" t="s">
        <v>2080</v>
      </c>
      <c r="DYZ56" s="157" t="s">
        <v>2080</v>
      </c>
      <c r="DZA56" s="157" t="s">
        <v>2080</v>
      </c>
      <c r="DZB56" s="157" t="s">
        <v>2080</v>
      </c>
      <c r="DZC56" s="157" t="s">
        <v>2080</v>
      </c>
      <c r="DZD56" s="157" t="s">
        <v>2080</v>
      </c>
      <c r="DZE56" s="157" t="s">
        <v>2080</v>
      </c>
      <c r="DZF56" s="157" t="s">
        <v>2080</v>
      </c>
      <c r="DZG56" s="157" t="s">
        <v>2080</v>
      </c>
      <c r="DZH56" s="157" t="s">
        <v>2080</v>
      </c>
      <c r="DZI56" s="157" t="s">
        <v>2080</v>
      </c>
      <c r="DZJ56" s="157" t="s">
        <v>2080</v>
      </c>
      <c r="DZK56" s="157" t="s">
        <v>2080</v>
      </c>
      <c r="DZL56" s="157" t="s">
        <v>2080</v>
      </c>
      <c r="DZM56" s="157" t="s">
        <v>2080</v>
      </c>
      <c r="DZN56" s="157" t="s">
        <v>2080</v>
      </c>
      <c r="DZO56" s="157" t="s">
        <v>2080</v>
      </c>
      <c r="DZP56" s="157" t="s">
        <v>2080</v>
      </c>
      <c r="DZQ56" s="157" t="s">
        <v>2080</v>
      </c>
      <c r="DZR56" s="157" t="s">
        <v>2080</v>
      </c>
      <c r="DZS56" s="157" t="s">
        <v>2080</v>
      </c>
      <c r="DZT56" s="157" t="s">
        <v>2080</v>
      </c>
      <c r="DZU56" s="157" t="s">
        <v>2080</v>
      </c>
      <c r="DZV56" s="157" t="s">
        <v>2080</v>
      </c>
      <c r="DZW56" s="157" t="s">
        <v>2080</v>
      </c>
      <c r="DZX56" s="157" t="s">
        <v>2080</v>
      </c>
      <c r="DZY56" s="157" t="s">
        <v>2080</v>
      </c>
      <c r="DZZ56" s="157" t="s">
        <v>2080</v>
      </c>
      <c r="EAA56" s="157" t="s">
        <v>2080</v>
      </c>
      <c r="EAB56" s="157" t="s">
        <v>2080</v>
      </c>
      <c r="EAC56" s="157" t="s">
        <v>2080</v>
      </c>
      <c r="EAD56" s="157" t="s">
        <v>2080</v>
      </c>
      <c r="EAE56" s="157" t="s">
        <v>2080</v>
      </c>
      <c r="EAF56" s="157" t="s">
        <v>2080</v>
      </c>
      <c r="EAG56" s="157" t="s">
        <v>2080</v>
      </c>
      <c r="EAH56" s="157" t="s">
        <v>2080</v>
      </c>
      <c r="EAI56" s="157" t="s">
        <v>2080</v>
      </c>
      <c r="EAJ56" s="157" t="s">
        <v>2080</v>
      </c>
      <c r="EAK56" s="157" t="s">
        <v>2080</v>
      </c>
      <c r="EAL56" s="157" t="s">
        <v>2080</v>
      </c>
      <c r="EAM56" s="157" t="s">
        <v>2080</v>
      </c>
      <c r="EAN56" s="157" t="s">
        <v>2080</v>
      </c>
      <c r="EAO56" s="157" t="s">
        <v>2080</v>
      </c>
      <c r="EAP56" s="157" t="s">
        <v>2080</v>
      </c>
      <c r="EAQ56" s="157" t="s">
        <v>2080</v>
      </c>
      <c r="EAR56" s="157" t="s">
        <v>2080</v>
      </c>
      <c r="EAS56" s="157" t="s">
        <v>2080</v>
      </c>
      <c r="EAT56" s="157" t="s">
        <v>2080</v>
      </c>
      <c r="EAU56" s="157" t="s">
        <v>2080</v>
      </c>
      <c r="EAV56" s="157" t="s">
        <v>2080</v>
      </c>
      <c r="EAW56" s="157" t="s">
        <v>2080</v>
      </c>
      <c r="EAX56" s="157" t="s">
        <v>2080</v>
      </c>
      <c r="EAY56" s="157" t="s">
        <v>2080</v>
      </c>
      <c r="EAZ56" s="157" t="s">
        <v>2080</v>
      </c>
      <c r="EBA56" s="157" t="s">
        <v>2080</v>
      </c>
      <c r="EBB56" s="157" t="s">
        <v>2080</v>
      </c>
      <c r="EBC56" s="157" t="s">
        <v>2080</v>
      </c>
      <c r="EBD56" s="157" t="s">
        <v>2080</v>
      </c>
      <c r="EBE56" s="157" t="s">
        <v>2080</v>
      </c>
      <c r="EBF56" s="157" t="s">
        <v>2080</v>
      </c>
      <c r="EBG56" s="157" t="s">
        <v>2080</v>
      </c>
      <c r="EBH56" s="157" t="s">
        <v>2080</v>
      </c>
      <c r="EBI56" s="157" t="s">
        <v>2080</v>
      </c>
      <c r="EBJ56" s="157" t="s">
        <v>2080</v>
      </c>
      <c r="EBK56" s="157" t="s">
        <v>2080</v>
      </c>
      <c r="EBL56" s="157" t="s">
        <v>2080</v>
      </c>
      <c r="EBM56" s="157" t="s">
        <v>2080</v>
      </c>
      <c r="EBN56" s="157" t="s">
        <v>2080</v>
      </c>
      <c r="EBO56" s="157" t="s">
        <v>2080</v>
      </c>
      <c r="EBP56" s="157" t="s">
        <v>2080</v>
      </c>
      <c r="EBQ56" s="157" t="s">
        <v>2080</v>
      </c>
      <c r="EBR56" s="157" t="s">
        <v>2080</v>
      </c>
      <c r="EBS56" s="157" t="s">
        <v>2080</v>
      </c>
      <c r="EBT56" s="157" t="s">
        <v>2080</v>
      </c>
      <c r="EBU56" s="157" t="s">
        <v>2080</v>
      </c>
      <c r="EBV56" s="157" t="s">
        <v>2080</v>
      </c>
      <c r="EBW56" s="157" t="s">
        <v>2080</v>
      </c>
      <c r="EBX56" s="157" t="s">
        <v>2080</v>
      </c>
      <c r="EBY56" s="157" t="s">
        <v>2080</v>
      </c>
      <c r="EBZ56" s="157" t="s">
        <v>2080</v>
      </c>
      <c r="ECA56" s="157" t="s">
        <v>2080</v>
      </c>
      <c r="ECB56" s="157" t="s">
        <v>2080</v>
      </c>
      <c r="ECC56" s="157" t="s">
        <v>2080</v>
      </c>
      <c r="ECD56" s="157" t="s">
        <v>2080</v>
      </c>
      <c r="ECE56" s="157" t="s">
        <v>2080</v>
      </c>
      <c r="ECF56" s="157" t="s">
        <v>2080</v>
      </c>
      <c r="ECG56" s="157" t="s">
        <v>2080</v>
      </c>
      <c r="ECH56" s="157" t="s">
        <v>2080</v>
      </c>
      <c r="ECI56" s="157" t="s">
        <v>2080</v>
      </c>
      <c r="ECJ56" s="157" t="s">
        <v>2080</v>
      </c>
      <c r="ECK56" s="157" t="s">
        <v>2080</v>
      </c>
      <c r="ECL56" s="157" t="s">
        <v>2080</v>
      </c>
      <c r="ECM56" s="157" t="s">
        <v>2080</v>
      </c>
      <c r="ECN56" s="157" t="s">
        <v>2080</v>
      </c>
      <c r="ECO56" s="157" t="s">
        <v>2080</v>
      </c>
      <c r="ECP56" s="157" t="s">
        <v>2080</v>
      </c>
      <c r="ECQ56" s="157" t="s">
        <v>2080</v>
      </c>
      <c r="ECR56" s="157" t="s">
        <v>2080</v>
      </c>
      <c r="ECS56" s="157" t="s">
        <v>2080</v>
      </c>
      <c r="ECT56" s="157" t="s">
        <v>2080</v>
      </c>
      <c r="ECU56" s="157" t="s">
        <v>2080</v>
      </c>
      <c r="ECV56" s="157" t="s">
        <v>2080</v>
      </c>
      <c r="ECW56" s="157" t="s">
        <v>2080</v>
      </c>
      <c r="ECX56" s="157" t="s">
        <v>2080</v>
      </c>
      <c r="ECY56" s="157" t="s">
        <v>2080</v>
      </c>
      <c r="ECZ56" s="157" t="s">
        <v>2080</v>
      </c>
      <c r="EDA56" s="157" t="s">
        <v>2080</v>
      </c>
      <c r="EDB56" s="157" t="s">
        <v>2080</v>
      </c>
      <c r="EDC56" s="157" t="s">
        <v>2080</v>
      </c>
      <c r="EDD56" s="157" t="s">
        <v>2080</v>
      </c>
      <c r="EDE56" s="157" t="s">
        <v>2080</v>
      </c>
      <c r="EDF56" s="157" t="s">
        <v>2080</v>
      </c>
      <c r="EDG56" s="157" t="s">
        <v>2080</v>
      </c>
      <c r="EDH56" s="157" t="s">
        <v>2080</v>
      </c>
      <c r="EDI56" s="157" t="s">
        <v>2080</v>
      </c>
      <c r="EDJ56" s="157" t="s">
        <v>2080</v>
      </c>
      <c r="EDK56" s="157" t="s">
        <v>2080</v>
      </c>
      <c r="EDL56" s="157" t="s">
        <v>2080</v>
      </c>
      <c r="EDM56" s="157" t="s">
        <v>2080</v>
      </c>
      <c r="EDN56" s="157" t="s">
        <v>2080</v>
      </c>
      <c r="EDO56" s="157" t="s">
        <v>2080</v>
      </c>
      <c r="EDP56" s="157" t="s">
        <v>2080</v>
      </c>
      <c r="EDQ56" s="157" t="s">
        <v>2080</v>
      </c>
      <c r="EDR56" s="157" t="s">
        <v>2080</v>
      </c>
      <c r="EDS56" s="157" t="s">
        <v>2080</v>
      </c>
      <c r="EDT56" s="157" t="s">
        <v>2080</v>
      </c>
      <c r="EDU56" s="157" t="s">
        <v>2080</v>
      </c>
      <c r="EDV56" s="157" t="s">
        <v>2080</v>
      </c>
      <c r="EDW56" s="157" t="s">
        <v>2080</v>
      </c>
      <c r="EDX56" s="157" t="s">
        <v>2080</v>
      </c>
      <c r="EDY56" s="157" t="s">
        <v>2080</v>
      </c>
      <c r="EDZ56" s="157" t="s">
        <v>2080</v>
      </c>
      <c r="EEA56" s="157" t="s">
        <v>2080</v>
      </c>
      <c r="EEB56" s="157" t="s">
        <v>2080</v>
      </c>
      <c r="EEC56" s="157" t="s">
        <v>2080</v>
      </c>
      <c r="EED56" s="157" t="s">
        <v>2080</v>
      </c>
      <c r="EEE56" s="157" t="s">
        <v>2080</v>
      </c>
      <c r="EEF56" s="157" t="s">
        <v>2080</v>
      </c>
      <c r="EEG56" s="157" t="s">
        <v>2080</v>
      </c>
      <c r="EEH56" s="157" t="s">
        <v>2080</v>
      </c>
      <c r="EEI56" s="157" t="s">
        <v>2080</v>
      </c>
      <c r="EEJ56" s="157" t="s">
        <v>2080</v>
      </c>
      <c r="EEK56" s="157" t="s">
        <v>2080</v>
      </c>
      <c r="EEL56" s="157" t="s">
        <v>2080</v>
      </c>
      <c r="EEM56" s="157" t="s">
        <v>2080</v>
      </c>
      <c r="EEN56" s="157" t="s">
        <v>2080</v>
      </c>
      <c r="EEO56" s="157" t="s">
        <v>2080</v>
      </c>
      <c r="EEP56" s="157" t="s">
        <v>2080</v>
      </c>
      <c r="EEQ56" s="157" t="s">
        <v>2080</v>
      </c>
      <c r="EER56" s="157" t="s">
        <v>2080</v>
      </c>
      <c r="EES56" s="157" t="s">
        <v>2080</v>
      </c>
      <c r="EET56" s="157" t="s">
        <v>2080</v>
      </c>
      <c r="EEU56" s="157" t="s">
        <v>2080</v>
      </c>
      <c r="EEV56" s="157" t="s">
        <v>2080</v>
      </c>
      <c r="EEW56" s="157" t="s">
        <v>2080</v>
      </c>
      <c r="EEX56" s="157" t="s">
        <v>2080</v>
      </c>
      <c r="EEY56" s="157" t="s">
        <v>2080</v>
      </c>
      <c r="EEZ56" s="157" t="s">
        <v>2080</v>
      </c>
      <c r="EFA56" s="157" t="s">
        <v>2080</v>
      </c>
      <c r="EFB56" s="157" t="s">
        <v>2080</v>
      </c>
      <c r="EFC56" s="157" t="s">
        <v>2080</v>
      </c>
      <c r="EFD56" s="157" t="s">
        <v>2080</v>
      </c>
      <c r="EFE56" s="157" t="s">
        <v>2080</v>
      </c>
      <c r="EFF56" s="157" t="s">
        <v>2080</v>
      </c>
      <c r="EFG56" s="157" t="s">
        <v>2080</v>
      </c>
      <c r="EFH56" s="157" t="s">
        <v>2080</v>
      </c>
      <c r="EFI56" s="157" t="s">
        <v>2080</v>
      </c>
      <c r="EFJ56" s="157" t="s">
        <v>2080</v>
      </c>
      <c r="EFK56" s="157" t="s">
        <v>2080</v>
      </c>
      <c r="EFL56" s="157" t="s">
        <v>2080</v>
      </c>
      <c r="EFM56" s="157" t="s">
        <v>2080</v>
      </c>
      <c r="EFN56" s="157" t="s">
        <v>2080</v>
      </c>
      <c r="EFO56" s="157" t="s">
        <v>2080</v>
      </c>
      <c r="EFP56" s="157" t="s">
        <v>2080</v>
      </c>
      <c r="EFQ56" s="157" t="s">
        <v>2080</v>
      </c>
      <c r="EFR56" s="157" t="s">
        <v>2080</v>
      </c>
      <c r="EFS56" s="157" t="s">
        <v>2080</v>
      </c>
      <c r="EFT56" s="157" t="s">
        <v>2080</v>
      </c>
      <c r="EFU56" s="157" t="s">
        <v>2080</v>
      </c>
      <c r="EFV56" s="157" t="s">
        <v>2080</v>
      </c>
      <c r="EFW56" s="157" t="s">
        <v>2080</v>
      </c>
      <c r="EFX56" s="157" t="s">
        <v>2080</v>
      </c>
      <c r="EFY56" s="157" t="s">
        <v>2080</v>
      </c>
      <c r="EFZ56" s="157" t="s">
        <v>2080</v>
      </c>
      <c r="EGA56" s="157" t="s">
        <v>2080</v>
      </c>
      <c r="EGB56" s="157" t="s">
        <v>2080</v>
      </c>
      <c r="EGC56" s="157" t="s">
        <v>2080</v>
      </c>
      <c r="EGD56" s="157" t="s">
        <v>2080</v>
      </c>
      <c r="EGE56" s="157" t="s">
        <v>2080</v>
      </c>
      <c r="EGF56" s="157" t="s">
        <v>2080</v>
      </c>
      <c r="EGG56" s="157" t="s">
        <v>2080</v>
      </c>
      <c r="EGH56" s="157" t="s">
        <v>2080</v>
      </c>
      <c r="EGI56" s="157" t="s">
        <v>2080</v>
      </c>
      <c r="EGJ56" s="157" t="s">
        <v>2080</v>
      </c>
      <c r="EGK56" s="157" t="s">
        <v>2080</v>
      </c>
      <c r="EGL56" s="157" t="s">
        <v>2080</v>
      </c>
      <c r="EGM56" s="157" t="s">
        <v>2080</v>
      </c>
      <c r="EGN56" s="157" t="s">
        <v>2080</v>
      </c>
      <c r="EGO56" s="157" t="s">
        <v>2080</v>
      </c>
      <c r="EGP56" s="157" t="s">
        <v>2080</v>
      </c>
      <c r="EGQ56" s="157" t="s">
        <v>2080</v>
      </c>
      <c r="EGR56" s="157" t="s">
        <v>2080</v>
      </c>
      <c r="EGS56" s="157" t="s">
        <v>2080</v>
      </c>
      <c r="EGT56" s="157" t="s">
        <v>2080</v>
      </c>
      <c r="EGU56" s="157" t="s">
        <v>2080</v>
      </c>
      <c r="EGV56" s="157" t="s">
        <v>2080</v>
      </c>
      <c r="EGW56" s="157" t="s">
        <v>2080</v>
      </c>
      <c r="EGX56" s="157" t="s">
        <v>2080</v>
      </c>
      <c r="EGY56" s="157" t="s">
        <v>2080</v>
      </c>
      <c r="EGZ56" s="157" t="s">
        <v>2080</v>
      </c>
      <c r="EHA56" s="157" t="s">
        <v>2080</v>
      </c>
      <c r="EHB56" s="157" t="s">
        <v>2080</v>
      </c>
      <c r="EHC56" s="157" t="s">
        <v>2080</v>
      </c>
      <c r="EHD56" s="157" t="s">
        <v>2080</v>
      </c>
      <c r="EHE56" s="157" t="s">
        <v>2080</v>
      </c>
      <c r="EHF56" s="157" t="s">
        <v>2080</v>
      </c>
      <c r="EHG56" s="157" t="s">
        <v>2080</v>
      </c>
      <c r="EHH56" s="157" t="s">
        <v>2080</v>
      </c>
      <c r="EHI56" s="157" t="s">
        <v>2080</v>
      </c>
      <c r="EHJ56" s="157" t="s">
        <v>2080</v>
      </c>
      <c r="EHK56" s="157" t="s">
        <v>2080</v>
      </c>
      <c r="EHL56" s="157" t="s">
        <v>2080</v>
      </c>
      <c r="EHM56" s="157" t="s">
        <v>2080</v>
      </c>
      <c r="EHN56" s="157" t="s">
        <v>2080</v>
      </c>
      <c r="EHO56" s="157" t="s">
        <v>2080</v>
      </c>
      <c r="EHP56" s="157" t="s">
        <v>2080</v>
      </c>
      <c r="EHQ56" s="157" t="s">
        <v>2080</v>
      </c>
      <c r="EHR56" s="157" t="s">
        <v>2080</v>
      </c>
      <c r="EHS56" s="157" t="s">
        <v>2080</v>
      </c>
      <c r="EHT56" s="157" t="s">
        <v>2080</v>
      </c>
      <c r="EHU56" s="157" t="s">
        <v>2080</v>
      </c>
      <c r="EHV56" s="157" t="s">
        <v>2080</v>
      </c>
      <c r="EHW56" s="157" t="s">
        <v>2080</v>
      </c>
      <c r="EHX56" s="157" t="s">
        <v>2080</v>
      </c>
      <c r="EHY56" s="157" t="s">
        <v>2080</v>
      </c>
      <c r="EHZ56" s="157" t="s">
        <v>2080</v>
      </c>
      <c r="EIA56" s="157" t="s">
        <v>2080</v>
      </c>
      <c r="EIB56" s="157" t="s">
        <v>2080</v>
      </c>
      <c r="EIC56" s="157" t="s">
        <v>2080</v>
      </c>
      <c r="EID56" s="157" t="s">
        <v>2080</v>
      </c>
      <c r="EIE56" s="157" t="s">
        <v>2080</v>
      </c>
      <c r="EIF56" s="157" t="s">
        <v>2080</v>
      </c>
      <c r="EIG56" s="157" t="s">
        <v>2080</v>
      </c>
      <c r="EIH56" s="157" t="s">
        <v>2080</v>
      </c>
      <c r="EII56" s="157" t="s">
        <v>2080</v>
      </c>
      <c r="EIJ56" s="157" t="s">
        <v>2080</v>
      </c>
      <c r="EIK56" s="157" t="s">
        <v>2080</v>
      </c>
      <c r="EIL56" s="157" t="s">
        <v>2080</v>
      </c>
      <c r="EIM56" s="157" t="s">
        <v>2080</v>
      </c>
      <c r="EIN56" s="157" t="s">
        <v>2080</v>
      </c>
      <c r="EIO56" s="157" t="s">
        <v>2080</v>
      </c>
      <c r="EIP56" s="157" t="s">
        <v>2080</v>
      </c>
      <c r="EIQ56" s="157" t="s">
        <v>2080</v>
      </c>
      <c r="EIR56" s="157" t="s">
        <v>2080</v>
      </c>
      <c r="EIS56" s="157" t="s">
        <v>2080</v>
      </c>
      <c r="EIT56" s="157" t="s">
        <v>2080</v>
      </c>
      <c r="EIU56" s="157" t="s">
        <v>2080</v>
      </c>
      <c r="EIV56" s="157" t="s">
        <v>2080</v>
      </c>
      <c r="EIW56" s="157" t="s">
        <v>2080</v>
      </c>
      <c r="EIX56" s="157" t="s">
        <v>2080</v>
      </c>
      <c r="EIY56" s="157" t="s">
        <v>2080</v>
      </c>
      <c r="EIZ56" s="157" t="s">
        <v>2080</v>
      </c>
      <c r="EJA56" s="157" t="s">
        <v>2080</v>
      </c>
      <c r="EJB56" s="157" t="s">
        <v>2080</v>
      </c>
      <c r="EJC56" s="157" t="s">
        <v>2080</v>
      </c>
      <c r="EJD56" s="157" t="s">
        <v>2080</v>
      </c>
      <c r="EJE56" s="157" t="s">
        <v>2080</v>
      </c>
      <c r="EJF56" s="157" t="s">
        <v>2080</v>
      </c>
      <c r="EJG56" s="157" t="s">
        <v>2080</v>
      </c>
      <c r="EJH56" s="157" t="s">
        <v>2080</v>
      </c>
      <c r="EJI56" s="157" t="s">
        <v>2080</v>
      </c>
      <c r="EJJ56" s="157" t="s">
        <v>2080</v>
      </c>
      <c r="EJK56" s="157" t="s">
        <v>2080</v>
      </c>
      <c r="EJL56" s="157" t="s">
        <v>2080</v>
      </c>
      <c r="EJM56" s="157" t="s">
        <v>2080</v>
      </c>
      <c r="EJN56" s="157" t="s">
        <v>2080</v>
      </c>
      <c r="EJO56" s="157" t="s">
        <v>2080</v>
      </c>
      <c r="EJP56" s="157" t="s">
        <v>2080</v>
      </c>
      <c r="EJQ56" s="157" t="s">
        <v>2080</v>
      </c>
      <c r="EJR56" s="157" t="s">
        <v>2080</v>
      </c>
      <c r="EJS56" s="157" t="s">
        <v>2080</v>
      </c>
      <c r="EJT56" s="157" t="s">
        <v>2080</v>
      </c>
      <c r="EJU56" s="157" t="s">
        <v>2080</v>
      </c>
      <c r="EJV56" s="157" t="s">
        <v>2080</v>
      </c>
      <c r="EJW56" s="157" t="s">
        <v>2080</v>
      </c>
      <c r="EJX56" s="157" t="s">
        <v>2080</v>
      </c>
      <c r="EJY56" s="157" t="s">
        <v>2080</v>
      </c>
      <c r="EJZ56" s="157" t="s">
        <v>2080</v>
      </c>
      <c r="EKA56" s="157" t="s">
        <v>2080</v>
      </c>
      <c r="EKB56" s="157" t="s">
        <v>2080</v>
      </c>
      <c r="EKC56" s="157" t="s">
        <v>2080</v>
      </c>
      <c r="EKD56" s="157" t="s">
        <v>2080</v>
      </c>
      <c r="EKE56" s="157" t="s">
        <v>2080</v>
      </c>
      <c r="EKF56" s="157" t="s">
        <v>2080</v>
      </c>
      <c r="EKG56" s="157" t="s">
        <v>2080</v>
      </c>
      <c r="EKH56" s="157" t="s">
        <v>2080</v>
      </c>
      <c r="EKI56" s="157" t="s">
        <v>2080</v>
      </c>
      <c r="EKJ56" s="157" t="s">
        <v>2080</v>
      </c>
      <c r="EKK56" s="157" t="s">
        <v>2080</v>
      </c>
      <c r="EKL56" s="157" t="s">
        <v>2080</v>
      </c>
      <c r="EKM56" s="157" t="s">
        <v>2080</v>
      </c>
      <c r="EKN56" s="157" t="s">
        <v>2080</v>
      </c>
      <c r="EKO56" s="157" t="s">
        <v>2080</v>
      </c>
      <c r="EKP56" s="157" t="s">
        <v>2080</v>
      </c>
      <c r="EKQ56" s="157" t="s">
        <v>2080</v>
      </c>
      <c r="EKR56" s="157" t="s">
        <v>2080</v>
      </c>
      <c r="EKS56" s="157" t="s">
        <v>2080</v>
      </c>
      <c r="EKT56" s="157" t="s">
        <v>2080</v>
      </c>
      <c r="EKU56" s="157" t="s">
        <v>2080</v>
      </c>
      <c r="EKV56" s="157" t="s">
        <v>2080</v>
      </c>
      <c r="EKW56" s="157" t="s">
        <v>2080</v>
      </c>
      <c r="EKX56" s="157" t="s">
        <v>2080</v>
      </c>
      <c r="EKY56" s="157" t="s">
        <v>2080</v>
      </c>
      <c r="EKZ56" s="157" t="s">
        <v>2080</v>
      </c>
      <c r="ELA56" s="157" t="s">
        <v>2080</v>
      </c>
      <c r="ELB56" s="157" t="s">
        <v>2080</v>
      </c>
      <c r="ELC56" s="157" t="s">
        <v>2080</v>
      </c>
      <c r="ELD56" s="157" t="s">
        <v>2080</v>
      </c>
      <c r="ELE56" s="157" t="s">
        <v>2080</v>
      </c>
      <c r="ELF56" s="157" t="s">
        <v>2080</v>
      </c>
      <c r="ELG56" s="157" t="s">
        <v>2080</v>
      </c>
      <c r="ELH56" s="157" t="s">
        <v>2080</v>
      </c>
      <c r="ELI56" s="157" t="s">
        <v>2080</v>
      </c>
      <c r="ELJ56" s="157" t="s">
        <v>2080</v>
      </c>
      <c r="ELK56" s="157" t="s">
        <v>2080</v>
      </c>
      <c r="ELL56" s="157" t="s">
        <v>2080</v>
      </c>
      <c r="ELM56" s="157" t="s">
        <v>2080</v>
      </c>
      <c r="ELN56" s="157" t="s">
        <v>2080</v>
      </c>
      <c r="ELO56" s="157" t="s">
        <v>2080</v>
      </c>
      <c r="ELP56" s="157" t="s">
        <v>2080</v>
      </c>
      <c r="ELQ56" s="157" t="s">
        <v>2080</v>
      </c>
      <c r="ELR56" s="157" t="s">
        <v>2080</v>
      </c>
      <c r="ELS56" s="157" t="s">
        <v>2080</v>
      </c>
      <c r="ELT56" s="157" t="s">
        <v>2080</v>
      </c>
      <c r="ELU56" s="157" t="s">
        <v>2080</v>
      </c>
      <c r="ELV56" s="157" t="s">
        <v>2080</v>
      </c>
      <c r="ELW56" s="157" t="s">
        <v>2080</v>
      </c>
      <c r="ELX56" s="157" t="s">
        <v>2080</v>
      </c>
      <c r="ELY56" s="157" t="s">
        <v>2080</v>
      </c>
      <c r="ELZ56" s="157" t="s">
        <v>2080</v>
      </c>
      <c r="EMA56" s="157" t="s">
        <v>2080</v>
      </c>
      <c r="EMB56" s="157" t="s">
        <v>2080</v>
      </c>
      <c r="EMC56" s="157" t="s">
        <v>2080</v>
      </c>
      <c r="EMD56" s="157" t="s">
        <v>2080</v>
      </c>
      <c r="EME56" s="157" t="s">
        <v>2080</v>
      </c>
      <c r="EMF56" s="157" t="s">
        <v>2080</v>
      </c>
      <c r="EMG56" s="157" t="s">
        <v>2080</v>
      </c>
      <c r="EMH56" s="157" t="s">
        <v>2080</v>
      </c>
      <c r="EMI56" s="157" t="s">
        <v>2080</v>
      </c>
      <c r="EMJ56" s="157" t="s">
        <v>2080</v>
      </c>
      <c r="EMK56" s="157" t="s">
        <v>2080</v>
      </c>
      <c r="EML56" s="157" t="s">
        <v>2080</v>
      </c>
      <c r="EMM56" s="157" t="s">
        <v>2080</v>
      </c>
      <c r="EMN56" s="157" t="s">
        <v>2080</v>
      </c>
      <c r="EMO56" s="157" t="s">
        <v>2080</v>
      </c>
      <c r="EMP56" s="157" t="s">
        <v>2080</v>
      </c>
      <c r="EMQ56" s="157" t="s">
        <v>2080</v>
      </c>
      <c r="EMR56" s="157" t="s">
        <v>2080</v>
      </c>
      <c r="EMS56" s="157" t="s">
        <v>2080</v>
      </c>
      <c r="EMT56" s="157" t="s">
        <v>2080</v>
      </c>
      <c r="EMU56" s="157" t="s">
        <v>2080</v>
      </c>
      <c r="EMV56" s="157" t="s">
        <v>2080</v>
      </c>
      <c r="EMW56" s="157" t="s">
        <v>2080</v>
      </c>
      <c r="EMX56" s="157" t="s">
        <v>2080</v>
      </c>
      <c r="EMY56" s="157" t="s">
        <v>2080</v>
      </c>
      <c r="EMZ56" s="157" t="s">
        <v>2080</v>
      </c>
      <c r="ENA56" s="157" t="s">
        <v>2080</v>
      </c>
      <c r="ENB56" s="157" t="s">
        <v>2080</v>
      </c>
      <c r="ENC56" s="157" t="s">
        <v>2080</v>
      </c>
      <c r="END56" s="157" t="s">
        <v>2080</v>
      </c>
      <c r="ENE56" s="157" t="s">
        <v>2080</v>
      </c>
      <c r="ENF56" s="157" t="s">
        <v>2080</v>
      </c>
      <c r="ENG56" s="157" t="s">
        <v>2080</v>
      </c>
      <c r="ENH56" s="157" t="s">
        <v>2080</v>
      </c>
      <c r="ENI56" s="157" t="s">
        <v>2080</v>
      </c>
      <c r="ENJ56" s="157" t="s">
        <v>2080</v>
      </c>
      <c r="ENK56" s="157" t="s">
        <v>2080</v>
      </c>
      <c r="ENL56" s="157" t="s">
        <v>2080</v>
      </c>
      <c r="ENM56" s="157" t="s">
        <v>2080</v>
      </c>
      <c r="ENN56" s="157" t="s">
        <v>2080</v>
      </c>
      <c r="ENO56" s="157" t="s">
        <v>2080</v>
      </c>
      <c r="ENP56" s="157" t="s">
        <v>2080</v>
      </c>
      <c r="ENQ56" s="157" t="s">
        <v>2080</v>
      </c>
      <c r="ENR56" s="157" t="s">
        <v>2080</v>
      </c>
      <c r="ENS56" s="157" t="s">
        <v>2080</v>
      </c>
      <c r="ENT56" s="157" t="s">
        <v>2080</v>
      </c>
      <c r="ENU56" s="157" t="s">
        <v>2080</v>
      </c>
      <c r="ENV56" s="157" t="s">
        <v>2080</v>
      </c>
      <c r="ENW56" s="157" t="s">
        <v>2080</v>
      </c>
      <c r="ENX56" s="157" t="s">
        <v>2080</v>
      </c>
      <c r="ENY56" s="157" t="s">
        <v>2080</v>
      </c>
      <c r="ENZ56" s="157" t="s">
        <v>2080</v>
      </c>
      <c r="EOA56" s="157" t="s">
        <v>2080</v>
      </c>
      <c r="EOB56" s="157" t="s">
        <v>2080</v>
      </c>
      <c r="EOC56" s="157" t="s">
        <v>2080</v>
      </c>
      <c r="EOD56" s="157" t="s">
        <v>2080</v>
      </c>
      <c r="EOE56" s="157" t="s">
        <v>2080</v>
      </c>
      <c r="EOF56" s="157" t="s">
        <v>2080</v>
      </c>
      <c r="EOG56" s="157" t="s">
        <v>2080</v>
      </c>
      <c r="EOH56" s="157" t="s">
        <v>2080</v>
      </c>
      <c r="EOI56" s="157" t="s">
        <v>2080</v>
      </c>
      <c r="EOJ56" s="157" t="s">
        <v>2080</v>
      </c>
      <c r="EOK56" s="157" t="s">
        <v>2080</v>
      </c>
      <c r="EOL56" s="157" t="s">
        <v>2080</v>
      </c>
      <c r="EOM56" s="157" t="s">
        <v>2080</v>
      </c>
      <c r="EON56" s="157" t="s">
        <v>2080</v>
      </c>
      <c r="EOO56" s="157" t="s">
        <v>2080</v>
      </c>
      <c r="EOP56" s="157" t="s">
        <v>2080</v>
      </c>
      <c r="EOQ56" s="157" t="s">
        <v>2080</v>
      </c>
      <c r="EOR56" s="157" t="s">
        <v>2080</v>
      </c>
      <c r="EOS56" s="157" t="s">
        <v>2080</v>
      </c>
      <c r="EOT56" s="157" t="s">
        <v>2080</v>
      </c>
      <c r="EOU56" s="157" t="s">
        <v>2080</v>
      </c>
      <c r="EOV56" s="157" t="s">
        <v>2080</v>
      </c>
      <c r="EOW56" s="157" t="s">
        <v>2080</v>
      </c>
      <c r="EOX56" s="157" t="s">
        <v>2080</v>
      </c>
      <c r="EOY56" s="157" t="s">
        <v>2080</v>
      </c>
      <c r="EOZ56" s="157" t="s">
        <v>2080</v>
      </c>
      <c r="EPA56" s="157" t="s">
        <v>2080</v>
      </c>
      <c r="EPB56" s="157" t="s">
        <v>2080</v>
      </c>
      <c r="EPC56" s="157" t="s">
        <v>2080</v>
      </c>
      <c r="EPD56" s="157" t="s">
        <v>2080</v>
      </c>
      <c r="EPE56" s="157" t="s">
        <v>2080</v>
      </c>
      <c r="EPF56" s="157" t="s">
        <v>2080</v>
      </c>
      <c r="EPG56" s="157" t="s">
        <v>2080</v>
      </c>
      <c r="EPH56" s="157" t="s">
        <v>2080</v>
      </c>
      <c r="EPI56" s="157" t="s">
        <v>2080</v>
      </c>
      <c r="EPJ56" s="157" t="s">
        <v>2080</v>
      </c>
      <c r="EPK56" s="157" t="s">
        <v>2080</v>
      </c>
      <c r="EPL56" s="157" t="s">
        <v>2080</v>
      </c>
      <c r="EPM56" s="157" t="s">
        <v>2080</v>
      </c>
      <c r="EPN56" s="157" t="s">
        <v>2080</v>
      </c>
      <c r="EPO56" s="157" t="s">
        <v>2080</v>
      </c>
      <c r="EPP56" s="157" t="s">
        <v>2080</v>
      </c>
      <c r="EPQ56" s="157" t="s">
        <v>2080</v>
      </c>
      <c r="EPR56" s="157" t="s">
        <v>2080</v>
      </c>
      <c r="EPS56" s="157" t="s">
        <v>2080</v>
      </c>
      <c r="EPT56" s="157" t="s">
        <v>2080</v>
      </c>
      <c r="EPU56" s="157" t="s">
        <v>2080</v>
      </c>
      <c r="EPV56" s="157" t="s">
        <v>2080</v>
      </c>
      <c r="EPW56" s="157" t="s">
        <v>2080</v>
      </c>
      <c r="EPX56" s="157" t="s">
        <v>2080</v>
      </c>
      <c r="EPY56" s="157" t="s">
        <v>2080</v>
      </c>
      <c r="EPZ56" s="157" t="s">
        <v>2080</v>
      </c>
      <c r="EQA56" s="157" t="s">
        <v>2080</v>
      </c>
      <c r="EQB56" s="157" t="s">
        <v>2080</v>
      </c>
      <c r="EQC56" s="157" t="s">
        <v>2080</v>
      </c>
      <c r="EQD56" s="157" t="s">
        <v>2080</v>
      </c>
      <c r="EQE56" s="157" t="s">
        <v>2080</v>
      </c>
      <c r="EQF56" s="157" t="s">
        <v>2080</v>
      </c>
      <c r="EQG56" s="157" t="s">
        <v>2080</v>
      </c>
      <c r="EQH56" s="157" t="s">
        <v>2080</v>
      </c>
      <c r="EQI56" s="157" t="s">
        <v>2080</v>
      </c>
      <c r="EQJ56" s="157" t="s">
        <v>2080</v>
      </c>
      <c r="EQK56" s="157" t="s">
        <v>2080</v>
      </c>
      <c r="EQL56" s="157" t="s">
        <v>2080</v>
      </c>
      <c r="EQM56" s="157" t="s">
        <v>2080</v>
      </c>
      <c r="EQN56" s="157" t="s">
        <v>2080</v>
      </c>
      <c r="EQO56" s="157" t="s">
        <v>2080</v>
      </c>
      <c r="EQP56" s="157" t="s">
        <v>2080</v>
      </c>
      <c r="EQQ56" s="157" t="s">
        <v>2080</v>
      </c>
      <c r="EQR56" s="157" t="s">
        <v>2080</v>
      </c>
      <c r="EQS56" s="157" t="s">
        <v>2080</v>
      </c>
      <c r="EQT56" s="157" t="s">
        <v>2080</v>
      </c>
      <c r="EQU56" s="157" t="s">
        <v>2080</v>
      </c>
      <c r="EQV56" s="157" t="s">
        <v>2080</v>
      </c>
      <c r="EQW56" s="157" t="s">
        <v>2080</v>
      </c>
      <c r="EQX56" s="157" t="s">
        <v>2080</v>
      </c>
      <c r="EQY56" s="157" t="s">
        <v>2080</v>
      </c>
      <c r="EQZ56" s="157" t="s">
        <v>2080</v>
      </c>
      <c r="ERA56" s="157" t="s">
        <v>2080</v>
      </c>
      <c r="ERB56" s="157" t="s">
        <v>2080</v>
      </c>
      <c r="ERC56" s="157" t="s">
        <v>2080</v>
      </c>
      <c r="ERD56" s="157" t="s">
        <v>2080</v>
      </c>
      <c r="ERE56" s="157" t="s">
        <v>2080</v>
      </c>
      <c r="ERF56" s="157" t="s">
        <v>2080</v>
      </c>
      <c r="ERG56" s="157" t="s">
        <v>2080</v>
      </c>
      <c r="ERH56" s="157" t="s">
        <v>2080</v>
      </c>
      <c r="ERI56" s="157" t="s">
        <v>2080</v>
      </c>
      <c r="ERJ56" s="157" t="s">
        <v>2080</v>
      </c>
      <c r="ERK56" s="157" t="s">
        <v>2080</v>
      </c>
      <c r="ERL56" s="157" t="s">
        <v>2080</v>
      </c>
      <c r="ERM56" s="157" t="s">
        <v>2080</v>
      </c>
      <c r="ERN56" s="157" t="s">
        <v>2080</v>
      </c>
      <c r="ERO56" s="157" t="s">
        <v>2080</v>
      </c>
      <c r="ERP56" s="157" t="s">
        <v>2080</v>
      </c>
      <c r="ERQ56" s="157" t="s">
        <v>2080</v>
      </c>
      <c r="ERR56" s="157" t="s">
        <v>2080</v>
      </c>
      <c r="ERS56" s="157" t="s">
        <v>2080</v>
      </c>
      <c r="ERT56" s="157" t="s">
        <v>2080</v>
      </c>
      <c r="ERU56" s="157" t="s">
        <v>2080</v>
      </c>
      <c r="ERV56" s="157" t="s">
        <v>2080</v>
      </c>
      <c r="ERW56" s="157" t="s">
        <v>2080</v>
      </c>
      <c r="ERX56" s="157" t="s">
        <v>2080</v>
      </c>
      <c r="ERY56" s="157" t="s">
        <v>2080</v>
      </c>
      <c r="ERZ56" s="157" t="s">
        <v>2080</v>
      </c>
      <c r="ESA56" s="157" t="s">
        <v>2080</v>
      </c>
      <c r="ESB56" s="157" t="s">
        <v>2080</v>
      </c>
      <c r="ESC56" s="157" t="s">
        <v>2080</v>
      </c>
      <c r="ESD56" s="157" t="s">
        <v>2080</v>
      </c>
      <c r="ESE56" s="157" t="s">
        <v>2080</v>
      </c>
      <c r="ESF56" s="157" t="s">
        <v>2080</v>
      </c>
      <c r="ESG56" s="157" t="s">
        <v>2080</v>
      </c>
      <c r="ESH56" s="157" t="s">
        <v>2080</v>
      </c>
      <c r="ESI56" s="157" t="s">
        <v>2080</v>
      </c>
      <c r="ESJ56" s="157" t="s">
        <v>2080</v>
      </c>
      <c r="ESK56" s="157" t="s">
        <v>2080</v>
      </c>
      <c r="ESL56" s="157" t="s">
        <v>2080</v>
      </c>
      <c r="ESM56" s="157" t="s">
        <v>2080</v>
      </c>
      <c r="ESN56" s="157" t="s">
        <v>2080</v>
      </c>
      <c r="ESO56" s="157" t="s">
        <v>2080</v>
      </c>
      <c r="ESP56" s="157" t="s">
        <v>2080</v>
      </c>
      <c r="ESQ56" s="157" t="s">
        <v>2080</v>
      </c>
      <c r="ESR56" s="157" t="s">
        <v>2080</v>
      </c>
      <c r="ESS56" s="157" t="s">
        <v>2080</v>
      </c>
      <c r="EST56" s="157" t="s">
        <v>2080</v>
      </c>
      <c r="ESU56" s="157" t="s">
        <v>2080</v>
      </c>
      <c r="ESV56" s="157" t="s">
        <v>2080</v>
      </c>
      <c r="ESW56" s="157" t="s">
        <v>2080</v>
      </c>
      <c r="ESX56" s="157" t="s">
        <v>2080</v>
      </c>
      <c r="ESY56" s="157" t="s">
        <v>2080</v>
      </c>
      <c r="ESZ56" s="157" t="s">
        <v>2080</v>
      </c>
      <c r="ETA56" s="157" t="s">
        <v>2080</v>
      </c>
      <c r="ETB56" s="157" t="s">
        <v>2080</v>
      </c>
      <c r="ETC56" s="157" t="s">
        <v>2080</v>
      </c>
      <c r="ETD56" s="157" t="s">
        <v>2080</v>
      </c>
      <c r="ETE56" s="157" t="s">
        <v>2080</v>
      </c>
      <c r="ETF56" s="157" t="s">
        <v>2080</v>
      </c>
      <c r="ETG56" s="157" t="s">
        <v>2080</v>
      </c>
      <c r="ETH56" s="157" t="s">
        <v>2080</v>
      </c>
      <c r="ETI56" s="157" t="s">
        <v>2080</v>
      </c>
      <c r="ETJ56" s="157" t="s">
        <v>2080</v>
      </c>
      <c r="ETK56" s="157" t="s">
        <v>2080</v>
      </c>
      <c r="ETL56" s="157" t="s">
        <v>2080</v>
      </c>
      <c r="ETM56" s="157" t="s">
        <v>2080</v>
      </c>
      <c r="ETN56" s="157" t="s">
        <v>2080</v>
      </c>
      <c r="ETO56" s="157" t="s">
        <v>2080</v>
      </c>
      <c r="ETP56" s="157" t="s">
        <v>2080</v>
      </c>
      <c r="ETQ56" s="157" t="s">
        <v>2080</v>
      </c>
      <c r="ETR56" s="157" t="s">
        <v>2080</v>
      </c>
      <c r="ETS56" s="157" t="s">
        <v>2080</v>
      </c>
      <c r="ETT56" s="157" t="s">
        <v>2080</v>
      </c>
      <c r="ETU56" s="157" t="s">
        <v>2080</v>
      </c>
      <c r="ETV56" s="157" t="s">
        <v>2080</v>
      </c>
      <c r="ETW56" s="157" t="s">
        <v>2080</v>
      </c>
      <c r="ETX56" s="157" t="s">
        <v>2080</v>
      </c>
      <c r="ETY56" s="157" t="s">
        <v>2080</v>
      </c>
      <c r="ETZ56" s="157" t="s">
        <v>2080</v>
      </c>
      <c r="EUA56" s="157" t="s">
        <v>2080</v>
      </c>
      <c r="EUB56" s="157" t="s">
        <v>2080</v>
      </c>
      <c r="EUC56" s="157" t="s">
        <v>2080</v>
      </c>
      <c r="EUD56" s="157" t="s">
        <v>2080</v>
      </c>
      <c r="EUE56" s="157" t="s">
        <v>2080</v>
      </c>
      <c r="EUF56" s="157" t="s">
        <v>2080</v>
      </c>
      <c r="EUG56" s="157" t="s">
        <v>2080</v>
      </c>
      <c r="EUH56" s="157" t="s">
        <v>2080</v>
      </c>
      <c r="EUI56" s="157" t="s">
        <v>2080</v>
      </c>
      <c r="EUJ56" s="157" t="s">
        <v>2080</v>
      </c>
      <c r="EUK56" s="157" t="s">
        <v>2080</v>
      </c>
      <c r="EUL56" s="157" t="s">
        <v>2080</v>
      </c>
      <c r="EUM56" s="157" t="s">
        <v>2080</v>
      </c>
      <c r="EUN56" s="157" t="s">
        <v>2080</v>
      </c>
      <c r="EUO56" s="157" t="s">
        <v>2080</v>
      </c>
      <c r="EUP56" s="157" t="s">
        <v>2080</v>
      </c>
      <c r="EUQ56" s="157" t="s">
        <v>2080</v>
      </c>
      <c r="EUR56" s="157" t="s">
        <v>2080</v>
      </c>
      <c r="EUS56" s="157" t="s">
        <v>2080</v>
      </c>
      <c r="EUT56" s="157" t="s">
        <v>2080</v>
      </c>
      <c r="EUU56" s="157" t="s">
        <v>2080</v>
      </c>
      <c r="EUV56" s="157" t="s">
        <v>2080</v>
      </c>
      <c r="EUW56" s="157" t="s">
        <v>2080</v>
      </c>
      <c r="EUX56" s="157" t="s">
        <v>2080</v>
      </c>
      <c r="EUY56" s="157" t="s">
        <v>2080</v>
      </c>
      <c r="EUZ56" s="157" t="s">
        <v>2080</v>
      </c>
      <c r="EVA56" s="157" t="s">
        <v>2080</v>
      </c>
      <c r="EVB56" s="157" t="s">
        <v>2080</v>
      </c>
      <c r="EVC56" s="157" t="s">
        <v>2080</v>
      </c>
      <c r="EVD56" s="157" t="s">
        <v>2080</v>
      </c>
      <c r="EVE56" s="157" t="s">
        <v>2080</v>
      </c>
      <c r="EVF56" s="157" t="s">
        <v>2080</v>
      </c>
      <c r="EVG56" s="157" t="s">
        <v>2080</v>
      </c>
      <c r="EVH56" s="157" t="s">
        <v>2080</v>
      </c>
      <c r="EVI56" s="157" t="s">
        <v>2080</v>
      </c>
      <c r="EVJ56" s="157" t="s">
        <v>2080</v>
      </c>
      <c r="EVK56" s="157" t="s">
        <v>2080</v>
      </c>
      <c r="EVL56" s="157" t="s">
        <v>2080</v>
      </c>
      <c r="EVM56" s="157" t="s">
        <v>2080</v>
      </c>
      <c r="EVN56" s="157" t="s">
        <v>2080</v>
      </c>
      <c r="EVO56" s="157" t="s">
        <v>2080</v>
      </c>
      <c r="EVP56" s="157" t="s">
        <v>2080</v>
      </c>
      <c r="EVQ56" s="157" t="s">
        <v>2080</v>
      </c>
      <c r="EVR56" s="157" t="s">
        <v>2080</v>
      </c>
      <c r="EVS56" s="157" t="s">
        <v>2080</v>
      </c>
      <c r="EVT56" s="157" t="s">
        <v>2080</v>
      </c>
      <c r="EVU56" s="157" t="s">
        <v>2080</v>
      </c>
      <c r="EVV56" s="157" t="s">
        <v>2080</v>
      </c>
      <c r="EVW56" s="157" t="s">
        <v>2080</v>
      </c>
      <c r="EVX56" s="157" t="s">
        <v>2080</v>
      </c>
      <c r="EVY56" s="157" t="s">
        <v>2080</v>
      </c>
      <c r="EVZ56" s="157" t="s">
        <v>2080</v>
      </c>
      <c r="EWA56" s="157" t="s">
        <v>2080</v>
      </c>
      <c r="EWB56" s="157" t="s">
        <v>2080</v>
      </c>
      <c r="EWC56" s="157" t="s">
        <v>2080</v>
      </c>
      <c r="EWD56" s="157" t="s">
        <v>2080</v>
      </c>
      <c r="EWE56" s="157" t="s">
        <v>2080</v>
      </c>
      <c r="EWF56" s="157" t="s">
        <v>2080</v>
      </c>
      <c r="EWG56" s="157" t="s">
        <v>2080</v>
      </c>
      <c r="EWH56" s="157" t="s">
        <v>2080</v>
      </c>
      <c r="EWI56" s="157" t="s">
        <v>2080</v>
      </c>
      <c r="EWJ56" s="157" t="s">
        <v>2080</v>
      </c>
      <c r="EWK56" s="157" t="s">
        <v>2080</v>
      </c>
      <c r="EWL56" s="157" t="s">
        <v>2080</v>
      </c>
      <c r="EWM56" s="157" t="s">
        <v>2080</v>
      </c>
      <c r="EWN56" s="157" t="s">
        <v>2080</v>
      </c>
      <c r="EWO56" s="157" t="s">
        <v>2080</v>
      </c>
      <c r="EWP56" s="157" t="s">
        <v>2080</v>
      </c>
      <c r="EWQ56" s="157" t="s">
        <v>2080</v>
      </c>
      <c r="EWR56" s="157" t="s">
        <v>2080</v>
      </c>
      <c r="EWS56" s="157" t="s">
        <v>2080</v>
      </c>
      <c r="EWT56" s="157" t="s">
        <v>2080</v>
      </c>
      <c r="EWU56" s="157" t="s">
        <v>2080</v>
      </c>
      <c r="EWV56" s="157" t="s">
        <v>2080</v>
      </c>
      <c r="EWW56" s="157" t="s">
        <v>2080</v>
      </c>
      <c r="EWX56" s="157" t="s">
        <v>2080</v>
      </c>
      <c r="EWY56" s="157" t="s">
        <v>2080</v>
      </c>
      <c r="EWZ56" s="157" t="s">
        <v>2080</v>
      </c>
      <c r="EXA56" s="157" t="s">
        <v>2080</v>
      </c>
      <c r="EXB56" s="157" t="s">
        <v>2080</v>
      </c>
      <c r="EXC56" s="157" t="s">
        <v>2080</v>
      </c>
      <c r="EXD56" s="157" t="s">
        <v>2080</v>
      </c>
      <c r="EXE56" s="157" t="s">
        <v>2080</v>
      </c>
      <c r="EXF56" s="157" t="s">
        <v>2080</v>
      </c>
      <c r="EXG56" s="157" t="s">
        <v>2080</v>
      </c>
      <c r="EXH56" s="157" t="s">
        <v>2080</v>
      </c>
      <c r="EXI56" s="157" t="s">
        <v>2080</v>
      </c>
      <c r="EXJ56" s="157" t="s">
        <v>2080</v>
      </c>
      <c r="EXK56" s="157" t="s">
        <v>2080</v>
      </c>
      <c r="EXL56" s="157" t="s">
        <v>2080</v>
      </c>
      <c r="EXM56" s="157" t="s">
        <v>2080</v>
      </c>
      <c r="EXN56" s="157" t="s">
        <v>2080</v>
      </c>
      <c r="EXO56" s="157" t="s">
        <v>2080</v>
      </c>
      <c r="EXP56" s="157" t="s">
        <v>2080</v>
      </c>
      <c r="EXQ56" s="157" t="s">
        <v>2080</v>
      </c>
      <c r="EXR56" s="157" t="s">
        <v>2080</v>
      </c>
      <c r="EXS56" s="157" t="s">
        <v>2080</v>
      </c>
      <c r="EXT56" s="157" t="s">
        <v>2080</v>
      </c>
      <c r="EXU56" s="157" t="s">
        <v>2080</v>
      </c>
      <c r="EXV56" s="157" t="s">
        <v>2080</v>
      </c>
      <c r="EXW56" s="157" t="s">
        <v>2080</v>
      </c>
      <c r="EXX56" s="157" t="s">
        <v>2080</v>
      </c>
      <c r="EXY56" s="157" t="s">
        <v>2080</v>
      </c>
      <c r="EXZ56" s="157" t="s">
        <v>2080</v>
      </c>
      <c r="EYA56" s="157" t="s">
        <v>2080</v>
      </c>
      <c r="EYB56" s="157" t="s">
        <v>2080</v>
      </c>
      <c r="EYC56" s="157" t="s">
        <v>2080</v>
      </c>
      <c r="EYD56" s="157" t="s">
        <v>2080</v>
      </c>
      <c r="EYE56" s="157" t="s">
        <v>2080</v>
      </c>
      <c r="EYF56" s="157" t="s">
        <v>2080</v>
      </c>
      <c r="EYG56" s="157" t="s">
        <v>2080</v>
      </c>
      <c r="EYH56" s="157" t="s">
        <v>2080</v>
      </c>
      <c r="EYI56" s="157" t="s">
        <v>2080</v>
      </c>
      <c r="EYJ56" s="157" t="s">
        <v>2080</v>
      </c>
      <c r="EYK56" s="157" t="s">
        <v>2080</v>
      </c>
      <c r="EYL56" s="157" t="s">
        <v>2080</v>
      </c>
      <c r="EYM56" s="157" t="s">
        <v>2080</v>
      </c>
      <c r="EYN56" s="157" t="s">
        <v>2080</v>
      </c>
      <c r="EYO56" s="157" t="s">
        <v>2080</v>
      </c>
      <c r="EYP56" s="157" t="s">
        <v>2080</v>
      </c>
      <c r="EYQ56" s="157" t="s">
        <v>2080</v>
      </c>
      <c r="EYR56" s="157" t="s">
        <v>2080</v>
      </c>
      <c r="EYS56" s="157" t="s">
        <v>2080</v>
      </c>
      <c r="EYT56" s="157" t="s">
        <v>2080</v>
      </c>
      <c r="EYU56" s="157" t="s">
        <v>2080</v>
      </c>
      <c r="EYV56" s="157" t="s">
        <v>2080</v>
      </c>
      <c r="EYW56" s="157" t="s">
        <v>2080</v>
      </c>
      <c r="EYX56" s="157" t="s">
        <v>2080</v>
      </c>
      <c r="EYY56" s="157" t="s">
        <v>2080</v>
      </c>
      <c r="EYZ56" s="157" t="s">
        <v>2080</v>
      </c>
      <c r="EZA56" s="157" t="s">
        <v>2080</v>
      </c>
      <c r="EZB56" s="157" t="s">
        <v>2080</v>
      </c>
      <c r="EZC56" s="157" t="s">
        <v>2080</v>
      </c>
      <c r="EZD56" s="157" t="s">
        <v>2080</v>
      </c>
      <c r="EZE56" s="157" t="s">
        <v>2080</v>
      </c>
      <c r="EZF56" s="157" t="s">
        <v>2080</v>
      </c>
      <c r="EZG56" s="157" t="s">
        <v>2080</v>
      </c>
      <c r="EZH56" s="157" t="s">
        <v>2080</v>
      </c>
      <c r="EZI56" s="157" t="s">
        <v>2080</v>
      </c>
      <c r="EZJ56" s="157" t="s">
        <v>2080</v>
      </c>
      <c r="EZK56" s="157" t="s">
        <v>2080</v>
      </c>
      <c r="EZL56" s="157" t="s">
        <v>2080</v>
      </c>
      <c r="EZM56" s="157" t="s">
        <v>2080</v>
      </c>
      <c r="EZN56" s="157" t="s">
        <v>2080</v>
      </c>
      <c r="EZO56" s="157" t="s">
        <v>2080</v>
      </c>
      <c r="EZP56" s="157" t="s">
        <v>2080</v>
      </c>
      <c r="EZQ56" s="157" t="s">
        <v>2080</v>
      </c>
      <c r="EZR56" s="157" t="s">
        <v>2080</v>
      </c>
      <c r="EZS56" s="157" t="s">
        <v>2080</v>
      </c>
      <c r="EZT56" s="157" t="s">
        <v>2080</v>
      </c>
      <c r="EZU56" s="157" t="s">
        <v>2080</v>
      </c>
      <c r="EZV56" s="157" t="s">
        <v>2080</v>
      </c>
      <c r="EZW56" s="157" t="s">
        <v>2080</v>
      </c>
      <c r="EZX56" s="157" t="s">
        <v>2080</v>
      </c>
      <c r="EZY56" s="157" t="s">
        <v>2080</v>
      </c>
      <c r="EZZ56" s="157" t="s">
        <v>2080</v>
      </c>
      <c r="FAA56" s="157" t="s">
        <v>2080</v>
      </c>
      <c r="FAB56" s="157" t="s">
        <v>2080</v>
      </c>
      <c r="FAC56" s="157" t="s">
        <v>2080</v>
      </c>
      <c r="FAD56" s="157" t="s">
        <v>2080</v>
      </c>
      <c r="FAE56" s="157" t="s">
        <v>2080</v>
      </c>
      <c r="FAF56" s="157" t="s">
        <v>2080</v>
      </c>
      <c r="FAG56" s="157" t="s">
        <v>2080</v>
      </c>
      <c r="FAH56" s="157" t="s">
        <v>2080</v>
      </c>
      <c r="FAI56" s="157" t="s">
        <v>2080</v>
      </c>
      <c r="FAJ56" s="157" t="s">
        <v>2080</v>
      </c>
      <c r="FAK56" s="157" t="s">
        <v>2080</v>
      </c>
      <c r="FAL56" s="157" t="s">
        <v>2080</v>
      </c>
      <c r="FAM56" s="157" t="s">
        <v>2080</v>
      </c>
      <c r="FAN56" s="157" t="s">
        <v>2080</v>
      </c>
      <c r="FAO56" s="157" t="s">
        <v>2080</v>
      </c>
      <c r="FAP56" s="157" t="s">
        <v>2080</v>
      </c>
      <c r="FAQ56" s="157" t="s">
        <v>2080</v>
      </c>
      <c r="FAR56" s="157" t="s">
        <v>2080</v>
      </c>
      <c r="FAS56" s="157" t="s">
        <v>2080</v>
      </c>
      <c r="FAT56" s="157" t="s">
        <v>2080</v>
      </c>
      <c r="FAU56" s="157" t="s">
        <v>2080</v>
      </c>
      <c r="FAV56" s="157" t="s">
        <v>2080</v>
      </c>
      <c r="FAW56" s="157" t="s">
        <v>2080</v>
      </c>
      <c r="FAX56" s="157" t="s">
        <v>2080</v>
      </c>
      <c r="FAY56" s="157" t="s">
        <v>2080</v>
      </c>
      <c r="FAZ56" s="157" t="s">
        <v>2080</v>
      </c>
      <c r="FBA56" s="157" t="s">
        <v>2080</v>
      </c>
      <c r="FBB56" s="157" t="s">
        <v>2080</v>
      </c>
      <c r="FBC56" s="157" t="s">
        <v>2080</v>
      </c>
      <c r="FBD56" s="157" t="s">
        <v>2080</v>
      </c>
      <c r="FBE56" s="157" t="s">
        <v>2080</v>
      </c>
      <c r="FBF56" s="157" t="s">
        <v>2080</v>
      </c>
      <c r="FBG56" s="157" t="s">
        <v>2080</v>
      </c>
      <c r="FBH56" s="157" t="s">
        <v>2080</v>
      </c>
      <c r="FBI56" s="157" t="s">
        <v>2080</v>
      </c>
      <c r="FBJ56" s="157" t="s">
        <v>2080</v>
      </c>
      <c r="FBK56" s="157" t="s">
        <v>2080</v>
      </c>
      <c r="FBL56" s="157" t="s">
        <v>2080</v>
      </c>
      <c r="FBM56" s="157" t="s">
        <v>2080</v>
      </c>
      <c r="FBN56" s="157" t="s">
        <v>2080</v>
      </c>
      <c r="FBO56" s="157" t="s">
        <v>2080</v>
      </c>
      <c r="FBP56" s="157" t="s">
        <v>2080</v>
      </c>
      <c r="FBQ56" s="157" t="s">
        <v>2080</v>
      </c>
      <c r="FBR56" s="157" t="s">
        <v>2080</v>
      </c>
      <c r="FBS56" s="157" t="s">
        <v>2080</v>
      </c>
      <c r="FBT56" s="157" t="s">
        <v>2080</v>
      </c>
      <c r="FBU56" s="157" t="s">
        <v>2080</v>
      </c>
      <c r="FBV56" s="157" t="s">
        <v>2080</v>
      </c>
      <c r="FBW56" s="157" t="s">
        <v>2080</v>
      </c>
      <c r="FBX56" s="157" t="s">
        <v>2080</v>
      </c>
      <c r="FBY56" s="157" t="s">
        <v>2080</v>
      </c>
      <c r="FBZ56" s="157" t="s">
        <v>2080</v>
      </c>
      <c r="FCA56" s="157" t="s">
        <v>2080</v>
      </c>
      <c r="FCB56" s="157" t="s">
        <v>2080</v>
      </c>
      <c r="FCC56" s="157" t="s">
        <v>2080</v>
      </c>
      <c r="FCD56" s="157" t="s">
        <v>2080</v>
      </c>
      <c r="FCE56" s="157" t="s">
        <v>2080</v>
      </c>
      <c r="FCF56" s="157" t="s">
        <v>2080</v>
      </c>
      <c r="FCG56" s="157" t="s">
        <v>2080</v>
      </c>
      <c r="FCH56" s="157" t="s">
        <v>2080</v>
      </c>
      <c r="FCI56" s="157" t="s">
        <v>2080</v>
      </c>
      <c r="FCJ56" s="157" t="s">
        <v>2080</v>
      </c>
      <c r="FCK56" s="157" t="s">
        <v>2080</v>
      </c>
      <c r="FCL56" s="157" t="s">
        <v>2080</v>
      </c>
      <c r="FCM56" s="157" t="s">
        <v>2080</v>
      </c>
      <c r="FCN56" s="157" t="s">
        <v>2080</v>
      </c>
      <c r="FCO56" s="157" t="s">
        <v>2080</v>
      </c>
      <c r="FCP56" s="157" t="s">
        <v>2080</v>
      </c>
      <c r="FCQ56" s="157" t="s">
        <v>2080</v>
      </c>
      <c r="FCR56" s="157" t="s">
        <v>2080</v>
      </c>
      <c r="FCS56" s="157" t="s">
        <v>2080</v>
      </c>
      <c r="FCT56" s="157" t="s">
        <v>2080</v>
      </c>
      <c r="FCU56" s="157" t="s">
        <v>2080</v>
      </c>
      <c r="FCV56" s="157" t="s">
        <v>2080</v>
      </c>
      <c r="FCW56" s="157" t="s">
        <v>2080</v>
      </c>
      <c r="FCX56" s="157" t="s">
        <v>2080</v>
      </c>
      <c r="FCY56" s="157" t="s">
        <v>2080</v>
      </c>
      <c r="FCZ56" s="157" t="s">
        <v>2080</v>
      </c>
      <c r="FDA56" s="157" t="s">
        <v>2080</v>
      </c>
      <c r="FDB56" s="157" t="s">
        <v>2080</v>
      </c>
      <c r="FDC56" s="157" t="s">
        <v>2080</v>
      </c>
      <c r="FDD56" s="157" t="s">
        <v>2080</v>
      </c>
      <c r="FDE56" s="157" t="s">
        <v>2080</v>
      </c>
      <c r="FDF56" s="157" t="s">
        <v>2080</v>
      </c>
      <c r="FDG56" s="157" t="s">
        <v>2080</v>
      </c>
      <c r="FDH56" s="157" t="s">
        <v>2080</v>
      </c>
      <c r="FDI56" s="157" t="s">
        <v>2080</v>
      </c>
      <c r="FDJ56" s="157" t="s">
        <v>2080</v>
      </c>
      <c r="FDK56" s="157" t="s">
        <v>2080</v>
      </c>
      <c r="FDL56" s="157" t="s">
        <v>2080</v>
      </c>
      <c r="FDM56" s="157" t="s">
        <v>2080</v>
      </c>
      <c r="FDN56" s="157" t="s">
        <v>2080</v>
      </c>
      <c r="FDO56" s="157" t="s">
        <v>2080</v>
      </c>
      <c r="FDP56" s="157" t="s">
        <v>2080</v>
      </c>
      <c r="FDQ56" s="157" t="s">
        <v>2080</v>
      </c>
      <c r="FDR56" s="157" t="s">
        <v>2080</v>
      </c>
      <c r="FDS56" s="157" t="s">
        <v>2080</v>
      </c>
      <c r="FDT56" s="157" t="s">
        <v>2080</v>
      </c>
      <c r="FDU56" s="157" t="s">
        <v>2080</v>
      </c>
      <c r="FDV56" s="157" t="s">
        <v>2080</v>
      </c>
      <c r="FDW56" s="157" t="s">
        <v>2080</v>
      </c>
      <c r="FDX56" s="157" t="s">
        <v>2080</v>
      </c>
      <c r="FDY56" s="157" t="s">
        <v>2080</v>
      </c>
      <c r="FDZ56" s="157" t="s">
        <v>2080</v>
      </c>
      <c r="FEA56" s="157" t="s">
        <v>2080</v>
      </c>
      <c r="FEB56" s="157" t="s">
        <v>2080</v>
      </c>
      <c r="FEC56" s="157" t="s">
        <v>2080</v>
      </c>
      <c r="FED56" s="157" t="s">
        <v>2080</v>
      </c>
      <c r="FEE56" s="157" t="s">
        <v>2080</v>
      </c>
      <c r="FEF56" s="157" t="s">
        <v>2080</v>
      </c>
      <c r="FEG56" s="157" t="s">
        <v>2080</v>
      </c>
      <c r="FEH56" s="157" t="s">
        <v>2080</v>
      </c>
      <c r="FEI56" s="157" t="s">
        <v>2080</v>
      </c>
      <c r="FEJ56" s="157" t="s">
        <v>2080</v>
      </c>
      <c r="FEK56" s="157" t="s">
        <v>2080</v>
      </c>
      <c r="FEL56" s="157" t="s">
        <v>2080</v>
      </c>
      <c r="FEM56" s="157" t="s">
        <v>2080</v>
      </c>
      <c r="FEN56" s="157" t="s">
        <v>2080</v>
      </c>
      <c r="FEO56" s="157" t="s">
        <v>2080</v>
      </c>
      <c r="FEP56" s="157" t="s">
        <v>2080</v>
      </c>
      <c r="FEQ56" s="157" t="s">
        <v>2080</v>
      </c>
      <c r="FER56" s="157" t="s">
        <v>2080</v>
      </c>
      <c r="FES56" s="157" t="s">
        <v>2080</v>
      </c>
      <c r="FET56" s="157" t="s">
        <v>2080</v>
      </c>
      <c r="FEU56" s="157" t="s">
        <v>2080</v>
      </c>
      <c r="FEV56" s="157" t="s">
        <v>2080</v>
      </c>
      <c r="FEW56" s="157" t="s">
        <v>2080</v>
      </c>
      <c r="FEX56" s="157" t="s">
        <v>2080</v>
      </c>
      <c r="FEY56" s="157" t="s">
        <v>2080</v>
      </c>
      <c r="FEZ56" s="157" t="s">
        <v>2080</v>
      </c>
      <c r="FFA56" s="157" t="s">
        <v>2080</v>
      </c>
      <c r="FFB56" s="157" t="s">
        <v>2080</v>
      </c>
      <c r="FFC56" s="157" t="s">
        <v>2080</v>
      </c>
      <c r="FFD56" s="157" t="s">
        <v>2080</v>
      </c>
      <c r="FFE56" s="157" t="s">
        <v>2080</v>
      </c>
      <c r="FFF56" s="157" t="s">
        <v>2080</v>
      </c>
      <c r="FFG56" s="157" t="s">
        <v>2080</v>
      </c>
      <c r="FFH56" s="157" t="s">
        <v>2080</v>
      </c>
      <c r="FFI56" s="157" t="s">
        <v>2080</v>
      </c>
      <c r="FFJ56" s="157" t="s">
        <v>2080</v>
      </c>
      <c r="FFK56" s="157" t="s">
        <v>2080</v>
      </c>
      <c r="FFL56" s="157" t="s">
        <v>2080</v>
      </c>
      <c r="FFM56" s="157" t="s">
        <v>2080</v>
      </c>
      <c r="FFN56" s="157" t="s">
        <v>2080</v>
      </c>
      <c r="FFO56" s="157" t="s">
        <v>2080</v>
      </c>
      <c r="FFP56" s="157" t="s">
        <v>2080</v>
      </c>
      <c r="FFQ56" s="157" t="s">
        <v>2080</v>
      </c>
      <c r="FFR56" s="157" t="s">
        <v>2080</v>
      </c>
      <c r="FFS56" s="157" t="s">
        <v>2080</v>
      </c>
      <c r="FFT56" s="157" t="s">
        <v>2080</v>
      </c>
      <c r="FFU56" s="157" t="s">
        <v>2080</v>
      </c>
      <c r="FFV56" s="157" t="s">
        <v>2080</v>
      </c>
      <c r="FFW56" s="157" t="s">
        <v>2080</v>
      </c>
      <c r="FFX56" s="157" t="s">
        <v>2080</v>
      </c>
      <c r="FFY56" s="157" t="s">
        <v>2080</v>
      </c>
      <c r="FFZ56" s="157" t="s">
        <v>2080</v>
      </c>
      <c r="FGA56" s="157" t="s">
        <v>2080</v>
      </c>
      <c r="FGB56" s="157" t="s">
        <v>2080</v>
      </c>
      <c r="FGC56" s="157" t="s">
        <v>2080</v>
      </c>
      <c r="FGD56" s="157" t="s">
        <v>2080</v>
      </c>
      <c r="FGE56" s="157" t="s">
        <v>2080</v>
      </c>
      <c r="FGF56" s="157" t="s">
        <v>2080</v>
      </c>
      <c r="FGG56" s="157" t="s">
        <v>2080</v>
      </c>
      <c r="FGH56" s="157" t="s">
        <v>2080</v>
      </c>
      <c r="FGI56" s="157" t="s">
        <v>2080</v>
      </c>
      <c r="FGJ56" s="157" t="s">
        <v>2080</v>
      </c>
      <c r="FGK56" s="157" t="s">
        <v>2080</v>
      </c>
      <c r="FGL56" s="157" t="s">
        <v>2080</v>
      </c>
      <c r="FGM56" s="157" t="s">
        <v>2080</v>
      </c>
      <c r="FGN56" s="157" t="s">
        <v>2080</v>
      </c>
      <c r="FGO56" s="157" t="s">
        <v>2080</v>
      </c>
      <c r="FGP56" s="157" t="s">
        <v>2080</v>
      </c>
      <c r="FGQ56" s="157" t="s">
        <v>2080</v>
      </c>
      <c r="FGR56" s="157" t="s">
        <v>2080</v>
      </c>
      <c r="FGS56" s="157" t="s">
        <v>2080</v>
      </c>
      <c r="FGT56" s="157" t="s">
        <v>2080</v>
      </c>
      <c r="FGU56" s="157" t="s">
        <v>2080</v>
      </c>
      <c r="FGV56" s="157" t="s">
        <v>2080</v>
      </c>
      <c r="FGW56" s="157" t="s">
        <v>2080</v>
      </c>
      <c r="FGX56" s="157" t="s">
        <v>2080</v>
      </c>
      <c r="FGY56" s="157" t="s">
        <v>2080</v>
      </c>
      <c r="FGZ56" s="157" t="s">
        <v>2080</v>
      </c>
      <c r="FHA56" s="157" t="s">
        <v>2080</v>
      </c>
      <c r="FHB56" s="157" t="s">
        <v>2080</v>
      </c>
      <c r="FHC56" s="157" t="s">
        <v>2080</v>
      </c>
      <c r="FHD56" s="157" t="s">
        <v>2080</v>
      </c>
      <c r="FHE56" s="157" t="s">
        <v>2080</v>
      </c>
      <c r="FHF56" s="157" t="s">
        <v>2080</v>
      </c>
      <c r="FHG56" s="157" t="s">
        <v>2080</v>
      </c>
      <c r="FHH56" s="157" t="s">
        <v>2080</v>
      </c>
      <c r="FHI56" s="157" t="s">
        <v>2080</v>
      </c>
      <c r="FHJ56" s="157" t="s">
        <v>2080</v>
      </c>
      <c r="FHK56" s="157" t="s">
        <v>2080</v>
      </c>
      <c r="FHL56" s="157" t="s">
        <v>2080</v>
      </c>
      <c r="FHM56" s="157" t="s">
        <v>2080</v>
      </c>
      <c r="FHN56" s="157" t="s">
        <v>2080</v>
      </c>
      <c r="FHO56" s="157" t="s">
        <v>2080</v>
      </c>
      <c r="FHP56" s="157" t="s">
        <v>2080</v>
      </c>
      <c r="FHQ56" s="157" t="s">
        <v>2080</v>
      </c>
      <c r="FHR56" s="157" t="s">
        <v>2080</v>
      </c>
      <c r="FHS56" s="157" t="s">
        <v>2080</v>
      </c>
      <c r="FHT56" s="157" t="s">
        <v>2080</v>
      </c>
      <c r="FHU56" s="157" t="s">
        <v>2080</v>
      </c>
      <c r="FHV56" s="157" t="s">
        <v>2080</v>
      </c>
      <c r="FHW56" s="157" t="s">
        <v>2080</v>
      </c>
      <c r="FHX56" s="157" t="s">
        <v>2080</v>
      </c>
      <c r="FHY56" s="157" t="s">
        <v>2080</v>
      </c>
      <c r="FHZ56" s="157" t="s">
        <v>2080</v>
      </c>
      <c r="FIA56" s="157" t="s">
        <v>2080</v>
      </c>
      <c r="FIB56" s="157" t="s">
        <v>2080</v>
      </c>
      <c r="FIC56" s="157" t="s">
        <v>2080</v>
      </c>
      <c r="FID56" s="157" t="s">
        <v>2080</v>
      </c>
      <c r="FIE56" s="157" t="s">
        <v>2080</v>
      </c>
      <c r="FIF56" s="157" t="s">
        <v>2080</v>
      </c>
      <c r="FIG56" s="157" t="s">
        <v>2080</v>
      </c>
      <c r="FIH56" s="157" t="s">
        <v>2080</v>
      </c>
      <c r="FII56" s="157" t="s">
        <v>2080</v>
      </c>
      <c r="FIJ56" s="157" t="s">
        <v>2080</v>
      </c>
      <c r="FIK56" s="157" t="s">
        <v>2080</v>
      </c>
      <c r="FIL56" s="157" t="s">
        <v>2080</v>
      </c>
      <c r="FIM56" s="157" t="s">
        <v>2080</v>
      </c>
      <c r="FIN56" s="157" t="s">
        <v>2080</v>
      </c>
      <c r="FIO56" s="157" t="s">
        <v>2080</v>
      </c>
      <c r="FIP56" s="157" t="s">
        <v>2080</v>
      </c>
      <c r="FIQ56" s="157" t="s">
        <v>2080</v>
      </c>
      <c r="FIR56" s="157" t="s">
        <v>2080</v>
      </c>
      <c r="FIS56" s="157" t="s">
        <v>2080</v>
      </c>
      <c r="FIT56" s="157" t="s">
        <v>2080</v>
      </c>
      <c r="FIU56" s="157" t="s">
        <v>2080</v>
      </c>
      <c r="FIV56" s="157" t="s">
        <v>2080</v>
      </c>
      <c r="FIW56" s="157" t="s">
        <v>2080</v>
      </c>
      <c r="FIX56" s="157" t="s">
        <v>2080</v>
      </c>
      <c r="FIY56" s="157" t="s">
        <v>2080</v>
      </c>
      <c r="FIZ56" s="157" t="s">
        <v>2080</v>
      </c>
      <c r="FJA56" s="157" t="s">
        <v>2080</v>
      </c>
      <c r="FJB56" s="157" t="s">
        <v>2080</v>
      </c>
      <c r="FJC56" s="157" t="s">
        <v>2080</v>
      </c>
      <c r="FJD56" s="157" t="s">
        <v>2080</v>
      </c>
      <c r="FJE56" s="157" t="s">
        <v>2080</v>
      </c>
      <c r="FJF56" s="157" t="s">
        <v>2080</v>
      </c>
      <c r="FJG56" s="157" t="s">
        <v>2080</v>
      </c>
      <c r="FJH56" s="157" t="s">
        <v>2080</v>
      </c>
      <c r="FJI56" s="157" t="s">
        <v>2080</v>
      </c>
      <c r="FJJ56" s="157" t="s">
        <v>2080</v>
      </c>
      <c r="FJK56" s="157" t="s">
        <v>2080</v>
      </c>
      <c r="FJL56" s="157" t="s">
        <v>2080</v>
      </c>
      <c r="FJM56" s="157" t="s">
        <v>2080</v>
      </c>
      <c r="FJN56" s="157" t="s">
        <v>2080</v>
      </c>
      <c r="FJO56" s="157" t="s">
        <v>2080</v>
      </c>
      <c r="FJP56" s="157" t="s">
        <v>2080</v>
      </c>
      <c r="FJQ56" s="157" t="s">
        <v>2080</v>
      </c>
      <c r="FJR56" s="157" t="s">
        <v>2080</v>
      </c>
      <c r="FJS56" s="157" t="s">
        <v>2080</v>
      </c>
      <c r="FJT56" s="157" t="s">
        <v>2080</v>
      </c>
      <c r="FJU56" s="157" t="s">
        <v>2080</v>
      </c>
      <c r="FJV56" s="157" t="s">
        <v>2080</v>
      </c>
      <c r="FJW56" s="157" t="s">
        <v>2080</v>
      </c>
      <c r="FJX56" s="157" t="s">
        <v>2080</v>
      </c>
      <c r="FJY56" s="157" t="s">
        <v>2080</v>
      </c>
      <c r="FJZ56" s="157" t="s">
        <v>2080</v>
      </c>
      <c r="FKA56" s="157" t="s">
        <v>2080</v>
      </c>
      <c r="FKB56" s="157" t="s">
        <v>2080</v>
      </c>
      <c r="FKC56" s="157" t="s">
        <v>2080</v>
      </c>
      <c r="FKD56" s="157" t="s">
        <v>2080</v>
      </c>
      <c r="FKE56" s="157" t="s">
        <v>2080</v>
      </c>
      <c r="FKF56" s="157" t="s">
        <v>2080</v>
      </c>
      <c r="FKG56" s="157" t="s">
        <v>2080</v>
      </c>
      <c r="FKH56" s="157" t="s">
        <v>2080</v>
      </c>
      <c r="FKI56" s="157" t="s">
        <v>2080</v>
      </c>
      <c r="FKJ56" s="157" t="s">
        <v>2080</v>
      </c>
      <c r="FKK56" s="157" t="s">
        <v>2080</v>
      </c>
      <c r="FKL56" s="157" t="s">
        <v>2080</v>
      </c>
      <c r="FKM56" s="157" t="s">
        <v>2080</v>
      </c>
      <c r="FKN56" s="157" t="s">
        <v>2080</v>
      </c>
      <c r="FKO56" s="157" t="s">
        <v>2080</v>
      </c>
      <c r="FKP56" s="157" t="s">
        <v>2080</v>
      </c>
      <c r="FKQ56" s="157" t="s">
        <v>2080</v>
      </c>
      <c r="FKR56" s="157" t="s">
        <v>2080</v>
      </c>
      <c r="FKS56" s="157" t="s">
        <v>2080</v>
      </c>
      <c r="FKT56" s="157" t="s">
        <v>2080</v>
      </c>
      <c r="FKU56" s="157" t="s">
        <v>2080</v>
      </c>
      <c r="FKV56" s="157" t="s">
        <v>2080</v>
      </c>
      <c r="FKW56" s="157" t="s">
        <v>2080</v>
      </c>
      <c r="FKX56" s="157" t="s">
        <v>2080</v>
      </c>
      <c r="FKY56" s="157" t="s">
        <v>2080</v>
      </c>
      <c r="FKZ56" s="157" t="s">
        <v>2080</v>
      </c>
      <c r="FLA56" s="157" t="s">
        <v>2080</v>
      </c>
      <c r="FLB56" s="157" t="s">
        <v>2080</v>
      </c>
      <c r="FLC56" s="157" t="s">
        <v>2080</v>
      </c>
      <c r="FLD56" s="157" t="s">
        <v>2080</v>
      </c>
      <c r="FLE56" s="157" t="s">
        <v>2080</v>
      </c>
      <c r="FLF56" s="157" t="s">
        <v>2080</v>
      </c>
      <c r="FLG56" s="157" t="s">
        <v>2080</v>
      </c>
      <c r="FLH56" s="157" t="s">
        <v>2080</v>
      </c>
      <c r="FLI56" s="157" t="s">
        <v>2080</v>
      </c>
      <c r="FLJ56" s="157" t="s">
        <v>2080</v>
      </c>
      <c r="FLK56" s="157" t="s">
        <v>2080</v>
      </c>
      <c r="FLL56" s="157" t="s">
        <v>2080</v>
      </c>
      <c r="FLM56" s="157" t="s">
        <v>2080</v>
      </c>
      <c r="FLN56" s="157" t="s">
        <v>2080</v>
      </c>
      <c r="FLO56" s="157" t="s">
        <v>2080</v>
      </c>
      <c r="FLP56" s="157" t="s">
        <v>2080</v>
      </c>
      <c r="FLQ56" s="157" t="s">
        <v>2080</v>
      </c>
      <c r="FLR56" s="157" t="s">
        <v>2080</v>
      </c>
      <c r="FLS56" s="157" t="s">
        <v>2080</v>
      </c>
      <c r="FLT56" s="157" t="s">
        <v>2080</v>
      </c>
      <c r="FLU56" s="157" t="s">
        <v>2080</v>
      </c>
      <c r="FLV56" s="157" t="s">
        <v>2080</v>
      </c>
      <c r="FLW56" s="157" t="s">
        <v>2080</v>
      </c>
      <c r="FLX56" s="157" t="s">
        <v>2080</v>
      </c>
      <c r="FLY56" s="157" t="s">
        <v>2080</v>
      </c>
      <c r="FLZ56" s="157" t="s">
        <v>2080</v>
      </c>
      <c r="FMA56" s="157" t="s">
        <v>2080</v>
      </c>
      <c r="FMB56" s="157" t="s">
        <v>2080</v>
      </c>
      <c r="FMC56" s="157" t="s">
        <v>2080</v>
      </c>
      <c r="FMD56" s="157" t="s">
        <v>2080</v>
      </c>
      <c r="FME56" s="157" t="s">
        <v>2080</v>
      </c>
      <c r="FMF56" s="157" t="s">
        <v>2080</v>
      </c>
      <c r="FMG56" s="157" t="s">
        <v>2080</v>
      </c>
      <c r="FMH56" s="157" t="s">
        <v>2080</v>
      </c>
      <c r="FMI56" s="157" t="s">
        <v>2080</v>
      </c>
      <c r="FMJ56" s="157" t="s">
        <v>2080</v>
      </c>
      <c r="FMK56" s="157" t="s">
        <v>2080</v>
      </c>
      <c r="FML56" s="157" t="s">
        <v>2080</v>
      </c>
      <c r="FMM56" s="157" t="s">
        <v>2080</v>
      </c>
      <c r="FMN56" s="157" t="s">
        <v>2080</v>
      </c>
      <c r="FMO56" s="157" t="s">
        <v>2080</v>
      </c>
      <c r="FMP56" s="157" t="s">
        <v>2080</v>
      </c>
      <c r="FMQ56" s="157" t="s">
        <v>2080</v>
      </c>
      <c r="FMR56" s="157" t="s">
        <v>2080</v>
      </c>
      <c r="FMS56" s="157" t="s">
        <v>2080</v>
      </c>
      <c r="FMT56" s="157" t="s">
        <v>2080</v>
      </c>
      <c r="FMU56" s="157" t="s">
        <v>2080</v>
      </c>
      <c r="FMV56" s="157" t="s">
        <v>2080</v>
      </c>
      <c r="FMW56" s="157" t="s">
        <v>2080</v>
      </c>
      <c r="FMX56" s="157" t="s">
        <v>2080</v>
      </c>
      <c r="FMY56" s="157" t="s">
        <v>2080</v>
      </c>
      <c r="FMZ56" s="157" t="s">
        <v>2080</v>
      </c>
      <c r="FNA56" s="157" t="s">
        <v>2080</v>
      </c>
      <c r="FNB56" s="157" t="s">
        <v>2080</v>
      </c>
      <c r="FNC56" s="157" t="s">
        <v>2080</v>
      </c>
      <c r="FND56" s="157" t="s">
        <v>2080</v>
      </c>
      <c r="FNE56" s="157" t="s">
        <v>2080</v>
      </c>
      <c r="FNF56" s="157" t="s">
        <v>2080</v>
      </c>
      <c r="FNG56" s="157" t="s">
        <v>2080</v>
      </c>
      <c r="FNH56" s="157" t="s">
        <v>2080</v>
      </c>
      <c r="FNI56" s="157" t="s">
        <v>2080</v>
      </c>
      <c r="FNJ56" s="157" t="s">
        <v>2080</v>
      </c>
      <c r="FNK56" s="157" t="s">
        <v>2080</v>
      </c>
      <c r="FNL56" s="157" t="s">
        <v>2080</v>
      </c>
      <c r="FNM56" s="157" t="s">
        <v>2080</v>
      </c>
      <c r="FNN56" s="157" t="s">
        <v>2080</v>
      </c>
      <c r="FNO56" s="157" t="s">
        <v>2080</v>
      </c>
      <c r="FNP56" s="157" t="s">
        <v>2080</v>
      </c>
      <c r="FNQ56" s="157" t="s">
        <v>2080</v>
      </c>
      <c r="FNR56" s="157" t="s">
        <v>2080</v>
      </c>
      <c r="FNS56" s="157" t="s">
        <v>2080</v>
      </c>
      <c r="FNT56" s="157" t="s">
        <v>2080</v>
      </c>
      <c r="FNU56" s="157" t="s">
        <v>2080</v>
      </c>
      <c r="FNV56" s="157" t="s">
        <v>2080</v>
      </c>
      <c r="FNW56" s="157" t="s">
        <v>2080</v>
      </c>
      <c r="FNX56" s="157" t="s">
        <v>2080</v>
      </c>
      <c r="FNY56" s="157" t="s">
        <v>2080</v>
      </c>
      <c r="FNZ56" s="157" t="s">
        <v>2080</v>
      </c>
      <c r="FOA56" s="157" t="s">
        <v>2080</v>
      </c>
      <c r="FOB56" s="157" t="s">
        <v>2080</v>
      </c>
      <c r="FOC56" s="157" t="s">
        <v>2080</v>
      </c>
      <c r="FOD56" s="157" t="s">
        <v>2080</v>
      </c>
      <c r="FOE56" s="157" t="s">
        <v>2080</v>
      </c>
      <c r="FOF56" s="157" t="s">
        <v>2080</v>
      </c>
      <c r="FOG56" s="157" t="s">
        <v>2080</v>
      </c>
      <c r="FOH56" s="157" t="s">
        <v>2080</v>
      </c>
      <c r="FOI56" s="157" t="s">
        <v>2080</v>
      </c>
      <c r="FOJ56" s="157" t="s">
        <v>2080</v>
      </c>
      <c r="FOK56" s="157" t="s">
        <v>2080</v>
      </c>
      <c r="FOL56" s="157" t="s">
        <v>2080</v>
      </c>
      <c r="FOM56" s="157" t="s">
        <v>2080</v>
      </c>
      <c r="FON56" s="157" t="s">
        <v>2080</v>
      </c>
      <c r="FOO56" s="157" t="s">
        <v>2080</v>
      </c>
      <c r="FOP56" s="157" t="s">
        <v>2080</v>
      </c>
      <c r="FOQ56" s="157" t="s">
        <v>2080</v>
      </c>
      <c r="FOR56" s="157" t="s">
        <v>2080</v>
      </c>
      <c r="FOS56" s="157" t="s">
        <v>2080</v>
      </c>
      <c r="FOT56" s="157" t="s">
        <v>2080</v>
      </c>
      <c r="FOU56" s="157" t="s">
        <v>2080</v>
      </c>
      <c r="FOV56" s="157" t="s">
        <v>2080</v>
      </c>
      <c r="FOW56" s="157" t="s">
        <v>2080</v>
      </c>
      <c r="FOX56" s="157" t="s">
        <v>2080</v>
      </c>
      <c r="FOY56" s="157" t="s">
        <v>2080</v>
      </c>
      <c r="FOZ56" s="157" t="s">
        <v>2080</v>
      </c>
      <c r="FPA56" s="157" t="s">
        <v>2080</v>
      </c>
      <c r="FPB56" s="157" t="s">
        <v>2080</v>
      </c>
      <c r="FPC56" s="157" t="s">
        <v>2080</v>
      </c>
      <c r="FPD56" s="157" t="s">
        <v>2080</v>
      </c>
      <c r="FPE56" s="157" t="s">
        <v>2080</v>
      </c>
      <c r="FPF56" s="157" t="s">
        <v>2080</v>
      </c>
      <c r="FPG56" s="157" t="s">
        <v>2080</v>
      </c>
      <c r="FPH56" s="157" t="s">
        <v>2080</v>
      </c>
      <c r="FPI56" s="157" t="s">
        <v>2080</v>
      </c>
      <c r="FPJ56" s="157" t="s">
        <v>2080</v>
      </c>
      <c r="FPK56" s="157" t="s">
        <v>2080</v>
      </c>
      <c r="FPL56" s="157" t="s">
        <v>2080</v>
      </c>
      <c r="FPM56" s="157" t="s">
        <v>2080</v>
      </c>
      <c r="FPN56" s="157" t="s">
        <v>2080</v>
      </c>
      <c r="FPO56" s="157" t="s">
        <v>2080</v>
      </c>
      <c r="FPP56" s="157" t="s">
        <v>2080</v>
      </c>
      <c r="FPQ56" s="157" t="s">
        <v>2080</v>
      </c>
      <c r="FPR56" s="157" t="s">
        <v>2080</v>
      </c>
      <c r="FPS56" s="157" t="s">
        <v>2080</v>
      </c>
      <c r="FPT56" s="157" t="s">
        <v>2080</v>
      </c>
      <c r="FPU56" s="157" t="s">
        <v>2080</v>
      </c>
      <c r="FPV56" s="157" t="s">
        <v>2080</v>
      </c>
      <c r="FPW56" s="157" t="s">
        <v>2080</v>
      </c>
      <c r="FPX56" s="157" t="s">
        <v>2080</v>
      </c>
      <c r="FPY56" s="157" t="s">
        <v>2080</v>
      </c>
      <c r="FPZ56" s="157" t="s">
        <v>2080</v>
      </c>
      <c r="FQA56" s="157" t="s">
        <v>2080</v>
      </c>
      <c r="FQB56" s="157" t="s">
        <v>2080</v>
      </c>
      <c r="FQC56" s="157" t="s">
        <v>2080</v>
      </c>
      <c r="FQD56" s="157" t="s">
        <v>2080</v>
      </c>
      <c r="FQE56" s="157" t="s">
        <v>2080</v>
      </c>
      <c r="FQF56" s="157" t="s">
        <v>2080</v>
      </c>
      <c r="FQG56" s="157" t="s">
        <v>2080</v>
      </c>
      <c r="FQH56" s="157" t="s">
        <v>2080</v>
      </c>
      <c r="FQI56" s="157" t="s">
        <v>2080</v>
      </c>
      <c r="FQJ56" s="157" t="s">
        <v>2080</v>
      </c>
      <c r="FQK56" s="157" t="s">
        <v>2080</v>
      </c>
      <c r="FQL56" s="157" t="s">
        <v>2080</v>
      </c>
      <c r="FQM56" s="157" t="s">
        <v>2080</v>
      </c>
      <c r="FQN56" s="157" t="s">
        <v>2080</v>
      </c>
      <c r="FQO56" s="157" t="s">
        <v>2080</v>
      </c>
      <c r="FQP56" s="157" t="s">
        <v>2080</v>
      </c>
      <c r="FQQ56" s="157" t="s">
        <v>2080</v>
      </c>
      <c r="FQR56" s="157" t="s">
        <v>2080</v>
      </c>
      <c r="FQS56" s="157" t="s">
        <v>2080</v>
      </c>
      <c r="FQT56" s="157" t="s">
        <v>2080</v>
      </c>
      <c r="FQU56" s="157" t="s">
        <v>2080</v>
      </c>
      <c r="FQV56" s="157" t="s">
        <v>2080</v>
      </c>
      <c r="FQW56" s="157" t="s">
        <v>2080</v>
      </c>
      <c r="FQX56" s="157" t="s">
        <v>2080</v>
      </c>
      <c r="FQY56" s="157" t="s">
        <v>2080</v>
      </c>
      <c r="FQZ56" s="157" t="s">
        <v>2080</v>
      </c>
      <c r="FRA56" s="157" t="s">
        <v>2080</v>
      </c>
      <c r="FRB56" s="157" t="s">
        <v>2080</v>
      </c>
      <c r="FRC56" s="157" t="s">
        <v>2080</v>
      </c>
      <c r="FRD56" s="157" t="s">
        <v>2080</v>
      </c>
      <c r="FRE56" s="157" t="s">
        <v>2080</v>
      </c>
      <c r="FRF56" s="157" t="s">
        <v>2080</v>
      </c>
      <c r="FRG56" s="157" t="s">
        <v>2080</v>
      </c>
      <c r="FRH56" s="157" t="s">
        <v>2080</v>
      </c>
      <c r="FRI56" s="157" t="s">
        <v>2080</v>
      </c>
      <c r="FRJ56" s="157" t="s">
        <v>2080</v>
      </c>
      <c r="FRK56" s="157" t="s">
        <v>2080</v>
      </c>
      <c r="FRL56" s="157" t="s">
        <v>2080</v>
      </c>
      <c r="FRM56" s="157" t="s">
        <v>2080</v>
      </c>
      <c r="FRN56" s="157" t="s">
        <v>2080</v>
      </c>
      <c r="FRO56" s="157" t="s">
        <v>2080</v>
      </c>
      <c r="FRP56" s="157" t="s">
        <v>2080</v>
      </c>
      <c r="FRQ56" s="157" t="s">
        <v>2080</v>
      </c>
      <c r="FRR56" s="157" t="s">
        <v>2080</v>
      </c>
      <c r="FRS56" s="157" t="s">
        <v>2080</v>
      </c>
      <c r="FRT56" s="157" t="s">
        <v>2080</v>
      </c>
      <c r="FRU56" s="157" t="s">
        <v>2080</v>
      </c>
      <c r="FRV56" s="157" t="s">
        <v>2080</v>
      </c>
      <c r="FRW56" s="157" t="s">
        <v>2080</v>
      </c>
      <c r="FRX56" s="157" t="s">
        <v>2080</v>
      </c>
      <c r="FRY56" s="157" t="s">
        <v>2080</v>
      </c>
      <c r="FRZ56" s="157" t="s">
        <v>2080</v>
      </c>
      <c r="FSA56" s="157" t="s">
        <v>2080</v>
      </c>
      <c r="FSB56" s="157" t="s">
        <v>2080</v>
      </c>
      <c r="FSC56" s="157" t="s">
        <v>2080</v>
      </c>
      <c r="FSD56" s="157" t="s">
        <v>2080</v>
      </c>
      <c r="FSE56" s="157" t="s">
        <v>2080</v>
      </c>
      <c r="FSF56" s="157" t="s">
        <v>2080</v>
      </c>
      <c r="FSG56" s="157" t="s">
        <v>2080</v>
      </c>
      <c r="FSH56" s="157" t="s">
        <v>2080</v>
      </c>
      <c r="FSI56" s="157" t="s">
        <v>2080</v>
      </c>
      <c r="FSJ56" s="157" t="s">
        <v>2080</v>
      </c>
      <c r="FSK56" s="157" t="s">
        <v>2080</v>
      </c>
      <c r="FSL56" s="157" t="s">
        <v>2080</v>
      </c>
      <c r="FSM56" s="157" t="s">
        <v>2080</v>
      </c>
      <c r="FSN56" s="157" t="s">
        <v>2080</v>
      </c>
      <c r="FSO56" s="157" t="s">
        <v>2080</v>
      </c>
      <c r="FSP56" s="157" t="s">
        <v>2080</v>
      </c>
      <c r="FSQ56" s="157" t="s">
        <v>2080</v>
      </c>
      <c r="FSR56" s="157" t="s">
        <v>2080</v>
      </c>
      <c r="FSS56" s="157" t="s">
        <v>2080</v>
      </c>
      <c r="FST56" s="157" t="s">
        <v>2080</v>
      </c>
      <c r="FSU56" s="157" t="s">
        <v>2080</v>
      </c>
      <c r="FSV56" s="157" t="s">
        <v>2080</v>
      </c>
      <c r="FSW56" s="157" t="s">
        <v>2080</v>
      </c>
      <c r="FSX56" s="157" t="s">
        <v>2080</v>
      </c>
      <c r="FSY56" s="157" t="s">
        <v>2080</v>
      </c>
      <c r="FSZ56" s="157" t="s">
        <v>2080</v>
      </c>
      <c r="FTA56" s="157" t="s">
        <v>2080</v>
      </c>
      <c r="FTB56" s="157" t="s">
        <v>2080</v>
      </c>
      <c r="FTC56" s="157" t="s">
        <v>2080</v>
      </c>
      <c r="FTD56" s="157" t="s">
        <v>2080</v>
      </c>
      <c r="FTE56" s="157" t="s">
        <v>2080</v>
      </c>
      <c r="FTF56" s="157" t="s">
        <v>2080</v>
      </c>
      <c r="FTG56" s="157" t="s">
        <v>2080</v>
      </c>
      <c r="FTH56" s="157" t="s">
        <v>2080</v>
      </c>
      <c r="FTI56" s="157" t="s">
        <v>2080</v>
      </c>
      <c r="FTJ56" s="157" t="s">
        <v>2080</v>
      </c>
      <c r="FTK56" s="157" t="s">
        <v>2080</v>
      </c>
      <c r="FTL56" s="157" t="s">
        <v>2080</v>
      </c>
      <c r="FTM56" s="157" t="s">
        <v>2080</v>
      </c>
      <c r="FTN56" s="157" t="s">
        <v>2080</v>
      </c>
      <c r="FTO56" s="157" t="s">
        <v>2080</v>
      </c>
      <c r="FTP56" s="157" t="s">
        <v>2080</v>
      </c>
      <c r="FTQ56" s="157" t="s">
        <v>2080</v>
      </c>
      <c r="FTR56" s="157" t="s">
        <v>2080</v>
      </c>
      <c r="FTS56" s="157" t="s">
        <v>2080</v>
      </c>
      <c r="FTT56" s="157" t="s">
        <v>2080</v>
      </c>
      <c r="FTU56" s="157" t="s">
        <v>2080</v>
      </c>
      <c r="FTV56" s="157" t="s">
        <v>2080</v>
      </c>
      <c r="FTW56" s="157" t="s">
        <v>2080</v>
      </c>
      <c r="FTX56" s="157" t="s">
        <v>2080</v>
      </c>
      <c r="FTY56" s="157" t="s">
        <v>2080</v>
      </c>
      <c r="FTZ56" s="157" t="s">
        <v>2080</v>
      </c>
      <c r="FUA56" s="157" t="s">
        <v>2080</v>
      </c>
      <c r="FUB56" s="157" t="s">
        <v>2080</v>
      </c>
      <c r="FUC56" s="157" t="s">
        <v>2080</v>
      </c>
      <c r="FUD56" s="157" t="s">
        <v>2080</v>
      </c>
      <c r="FUE56" s="157" t="s">
        <v>2080</v>
      </c>
      <c r="FUF56" s="157" t="s">
        <v>2080</v>
      </c>
      <c r="FUG56" s="157" t="s">
        <v>2080</v>
      </c>
      <c r="FUH56" s="157" t="s">
        <v>2080</v>
      </c>
      <c r="FUI56" s="157" t="s">
        <v>2080</v>
      </c>
      <c r="FUJ56" s="157" t="s">
        <v>2080</v>
      </c>
      <c r="FUK56" s="157" t="s">
        <v>2080</v>
      </c>
      <c r="FUL56" s="157" t="s">
        <v>2080</v>
      </c>
      <c r="FUM56" s="157" t="s">
        <v>2080</v>
      </c>
      <c r="FUN56" s="157" t="s">
        <v>2080</v>
      </c>
      <c r="FUO56" s="157" t="s">
        <v>2080</v>
      </c>
      <c r="FUP56" s="157" t="s">
        <v>2080</v>
      </c>
      <c r="FUQ56" s="157" t="s">
        <v>2080</v>
      </c>
      <c r="FUR56" s="157" t="s">
        <v>2080</v>
      </c>
      <c r="FUS56" s="157" t="s">
        <v>2080</v>
      </c>
      <c r="FUT56" s="157" t="s">
        <v>2080</v>
      </c>
      <c r="FUU56" s="157" t="s">
        <v>2080</v>
      </c>
      <c r="FUV56" s="157" t="s">
        <v>2080</v>
      </c>
      <c r="FUW56" s="157" t="s">
        <v>2080</v>
      </c>
      <c r="FUX56" s="157" t="s">
        <v>2080</v>
      </c>
      <c r="FUY56" s="157" t="s">
        <v>2080</v>
      </c>
      <c r="FUZ56" s="157" t="s">
        <v>2080</v>
      </c>
      <c r="FVA56" s="157" t="s">
        <v>2080</v>
      </c>
      <c r="FVB56" s="157" t="s">
        <v>2080</v>
      </c>
      <c r="FVC56" s="157" t="s">
        <v>2080</v>
      </c>
      <c r="FVD56" s="157" t="s">
        <v>2080</v>
      </c>
      <c r="FVE56" s="157" t="s">
        <v>2080</v>
      </c>
      <c r="FVF56" s="157" t="s">
        <v>2080</v>
      </c>
      <c r="FVG56" s="157" t="s">
        <v>2080</v>
      </c>
      <c r="FVH56" s="157" t="s">
        <v>2080</v>
      </c>
      <c r="FVI56" s="157" t="s">
        <v>2080</v>
      </c>
      <c r="FVJ56" s="157" t="s">
        <v>2080</v>
      </c>
      <c r="FVK56" s="157" t="s">
        <v>2080</v>
      </c>
      <c r="FVL56" s="157" t="s">
        <v>2080</v>
      </c>
      <c r="FVM56" s="157" t="s">
        <v>2080</v>
      </c>
      <c r="FVN56" s="157" t="s">
        <v>2080</v>
      </c>
      <c r="FVO56" s="157" t="s">
        <v>2080</v>
      </c>
      <c r="FVP56" s="157" t="s">
        <v>2080</v>
      </c>
      <c r="FVQ56" s="157" t="s">
        <v>2080</v>
      </c>
      <c r="FVR56" s="157" t="s">
        <v>2080</v>
      </c>
      <c r="FVS56" s="157" t="s">
        <v>2080</v>
      </c>
      <c r="FVT56" s="157" t="s">
        <v>2080</v>
      </c>
      <c r="FVU56" s="157" t="s">
        <v>2080</v>
      </c>
      <c r="FVV56" s="157" t="s">
        <v>2080</v>
      </c>
      <c r="FVW56" s="157" t="s">
        <v>2080</v>
      </c>
      <c r="FVX56" s="157" t="s">
        <v>2080</v>
      </c>
      <c r="FVY56" s="157" t="s">
        <v>2080</v>
      </c>
      <c r="FVZ56" s="157" t="s">
        <v>2080</v>
      </c>
      <c r="FWA56" s="157" t="s">
        <v>2080</v>
      </c>
      <c r="FWB56" s="157" t="s">
        <v>2080</v>
      </c>
      <c r="FWC56" s="157" t="s">
        <v>2080</v>
      </c>
      <c r="FWD56" s="157" t="s">
        <v>2080</v>
      </c>
      <c r="FWE56" s="157" t="s">
        <v>2080</v>
      </c>
      <c r="FWF56" s="157" t="s">
        <v>2080</v>
      </c>
      <c r="FWG56" s="157" t="s">
        <v>2080</v>
      </c>
      <c r="FWH56" s="157" t="s">
        <v>2080</v>
      </c>
      <c r="FWI56" s="157" t="s">
        <v>2080</v>
      </c>
      <c r="FWJ56" s="157" t="s">
        <v>2080</v>
      </c>
      <c r="FWK56" s="157" t="s">
        <v>2080</v>
      </c>
      <c r="FWL56" s="157" t="s">
        <v>2080</v>
      </c>
      <c r="FWM56" s="157" t="s">
        <v>2080</v>
      </c>
      <c r="FWN56" s="157" t="s">
        <v>2080</v>
      </c>
      <c r="FWO56" s="157" t="s">
        <v>2080</v>
      </c>
      <c r="FWP56" s="157" t="s">
        <v>2080</v>
      </c>
      <c r="FWQ56" s="157" t="s">
        <v>2080</v>
      </c>
      <c r="FWR56" s="157" t="s">
        <v>2080</v>
      </c>
      <c r="FWS56" s="157" t="s">
        <v>2080</v>
      </c>
      <c r="FWT56" s="157" t="s">
        <v>2080</v>
      </c>
      <c r="FWU56" s="157" t="s">
        <v>2080</v>
      </c>
      <c r="FWV56" s="157" t="s">
        <v>2080</v>
      </c>
      <c r="FWW56" s="157" t="s">
        <v>2080</v>
      </c>
      <c r="FWX56" s="157" t="s">
        <v>2080</v>
      </c>
      <c r="FWY56" s="157" t="s">
        <v>2080</v>
      </c>
      <c r="FWZ56" s="157" t="s">
        <v>2080</v>
      </c>
      <c r="FXA56" s="157" t="s">
        <v>2080</v>
      </c>
      <c r="FXB56" s="157" t="s">
        <v>2080</v>
      </c>
      <c r="FXC56" s="157" t="s">
        <v>2080</v>
      </c>
      <c r="FXD56" s="157" t="s">
        <v>2080</v>
      </c>
      <c r="FXE56" s="157" t="s">
        <v>2080</v>
      </c>
      <c r="FXF56" s="157" t="s">
        <v>2080</v>
      </c>
      <c r="FXG56" s="157" t="s">
        <v>2080</v>
      </c>
      <c r="FXH56" s="157" t="s">
        <v>2080</v>
      </c>
      <c r="FXI56" s="157" t="s">
        <v>2080</v>
      </c>
      <c r="FXJ56" s="157" t="s">
        <v>2080</v>
      </c>
      <c r="FXK56" s="157" t="s">
        <v>2080</v>
      </c>
      <c r="FXL56" s="157" t="s">
        <v>2080</v>
      </c>
      <c r="FXM56" s="157" t="s">
        <v>2080</v>
      </c>
      <c r="FXN56" s="157" t="s">
        <v>2080</v>
      </c>
      <c r="FXO56" s="157" t="s">
        <v>2080</v>
      </c>
      <c r="FXP56" s="157" t="s">
        <v>2080</v>
      </c>
      <c r="FXQ56" s="157" t="s">
        <v>2080</v>
      </c>
      <c r="FXR56" s="157" t="s">
        <v>2080</v>
      </c>
      <c r="FXS56" s="157" t="s">
        <v>2080</v>
      </c>
      <c r="FXT56" s="157" t="s">
        <v>2080</v>
      </c>
      <c r="FXU56" s="157" t="s">
        <v>2080</v>
      </c>
      <c r="FXV56" s="157" t="s">
        <v>2080</v>
      </c>
      <c r="FXW56" s="157" t="s">
        <v>2080</v>
      </c>
      <c r="FXX56" s="157" t="s">
        <v>2080</v>
      </c>
      <c r="FXY56" s="157" t="s">
        <v>2080</v>
      </c>
      <c r="FXZ56" s="157" t="s">
        <v>2080</v>
      </c>
      <c r="FYA56" s="157" t="s">
        <v>2080</v>
      </c>
      <c r="FYB56" s="157" t="s">
        <v>2080</v>
      </c>
      <c r="FYC56" s="157" t="s">
        <v>2080</v>
      </c>
      <c r="FYD56" s="157" t="s">
        <v>2080</v>
      </c>
      <c r="FYE56" s="157" t="s">
        <v>2080</v>
      </c>
      <c r="FYF56" s="157" t="s">
        <v>2080</v>
      </c>
      <c r="FYG56" s="157" t="s">
        <v>2080</v>
      </c>
      <c r="FYH56" s="157" t="s">
        <v>2080</v>
      </c>
      <c r="FYI56" s="157" t="s">
        <v>2080</v>
      </c>
      <c r="FYJ56" s="157" t="s">
        <v>2080</v>
      </c>
      <c r="FYK56" s="157" t="s">
        <v>2080</v>
      </c>
      <c r="FYL56" s="157" t="s">
        <v>2080</v>
      </c>
      <c r="FYM56" s="157" t="s">
        <v>2080</v>
      </c>
      <c r="FYN56" s="157" t="s">
        <v>2080</v>
      </c>
      <c r="FYO56" s="157" t="s">
        <v>2080</v>
      </c>
      <c r="FYP56" s="157" t="s">
        <v>2080</v>
      </c>
      <c r="FYQ56" s="157" t="s">
        <v>2080</v>
      </c>
      <c r="FYR56" s="157" t="s">
        <v>2080</v>
      </c>
      <c r="FYS56" s="157" t="s">
        <v>2080</v>
      </c>
      <c r="FYT56" s="157" t="s">
        <v>2080</v>
      </c>
      <c r="FYU56" s="157" t="s">
        <v>2080</v>
      </c>
      <c r="FYV56" s="157" t="s">
        <v>2080</v>
      </c>
      <c r="FYW56" s="157" t="s">
        <v>2080</v>
      </c>
      <c r="FYX56" s="157" t="s">
        <v>2080</v>
      </c>
      <c r="FYY56" s="157" t="s">
        <v>2080</v>
      </c>
      <c r="FYZ56" s="157" t="s">
        <v>2080</v>
      </c>
      <c r="FZA56" s="157" t="s">
        <v>2080</v>
      </c>
      <c r="FZB56" s="157" t="s">
        <v>2080</v>
      </c>
      <c r="FZC56" s="157" t="s">
        <v>2080</v>
      </c>
      <c r="FZD56" s="157" t="s">
        <v>2080</v>
      </c>
      <c r="FZE56" s="157" t="s">
        <v>2080</v>
      </c>
      <c r="FZF56" s="157" t="s">
        <v>2080</v>
      </c>
      <c r="FZG56" s="157" t="s">
        <v>2080</v>
      </c>
      <c r="FZH56" s="157" t="s">
        <v>2080</v>
      </c>
      <c r="FZI56" s="157" t="s">
        <v>2080</v>
      </c>
      <c r="FZJ56" s="157" t="s">
        <v>2080</v>
      </c>
      <c r="FZK56" s="157" t="s">
        <v>2080</v>
      </c>
      <c r="FZL56" s="157" t="s">
        <v>2080</v>
      </c>
      <c r="FZM56" s="157" t="s">
        <v>2080</v>
      </c>
      <c r="FZN56" s="157" t="s">
        <v>2080</v>
      </c>
      <c r="FZO56" s="157" t="s">
        <v>2080</v>
      </c>
      <c r="FZP56" s="157" t="s">
        <v>2080</v>
      </c>
      <c r="FZQ56" s="157" t="s">
        <v>2080</v>
      </c>
      <c r="FZR56" s="157" t="s">
        <v>2080</v>
      </c>
      <c r="FZS56" s="157" t="s">
        <v>2080</v>
      </c>
      <c r="FZT56" s="157" t="s">
        <v>2080</v>
      </c>
      <c r="FZU56" s="157" t="s">
        <v>2080</v>
      </c>
      <c r="FZV56" s="157" t="s">
        <v>2080</v>
      </c>
      <c r="FZW56" s="157" t="s">
        <v>2080</v>
      </c>
      <c r="FZX56" s="157" t="s">
        <v>2080</v>
      </c>
      <c r="FZY56" s="157" t="s">
        <v>2080</v>
      </c>
      <c r="FZZ56" s="157" t="s">
        <v>2080</v>
      </c>
      <c r="GAA56" s="157" t="s">
        <v>2080</v>
      </c>
      <c r="GAB56" s="157" t="s">
        <v>2080</v>
      </c>
      <c r="GAC56" s="157" t="s">
        <v>2080</v>
      </c>
      <c r="GAD56" s="157" t="s">
        <v>2080</v>
      </c>
      <c r="GAE56" s="157" t="s">
        <v>2080</v>
      </c>
      <c r="GAF56" s="157" t="s">
        <v>2080</v>
      </c>
      <c r="GAG56" s="157" t="s">
        <v>2080</v>
      </c>
      <c r="GAH56" s="157" t="s">
        <v>2080</v>
      </c>
      <c r="GAI56" s="157" t="s">
        <v>2080</v>
      </c>
      <c r="GAJ56" s="157" t="s">
        <v>2080</v>
      </c>
      <c r="GAK56" s="157" t="s">
        <v>2080</v>
      </c>
      <c r="GAL56" s="157" t="s">
        <v>2080</v>
      </c>
      <c r="GAM56" s="157" t="s">
        <v>2080</v>
      </c>
      <c r="GAN56" s="157" t="s">
        <v>2080</v>
      </c>
      <c r="GAO56" s="157" t="s">
        <v>2080</v>
      </c>
      <c r="GAP56" s="157" t="s">
        <v>2080</v>
      </c>
      <c r="GAQ56" s="157" t="s">
        <v>2080</v>
      </c>
      <c r="GAR56" s="157" t="s">
        <v>2080</v>
      </c>
      <c r="GAS56" s="157" t="s">
        <v>2080</v>
      </c>
      <c r="GAT56" s="157" t="s">
        <v>2080</v>
      </c>
      <c r="GAU56" s="157" t="s">
        <v>2080</v>
      </c>
      <c r="GAV56" s="157" t="s">
        <v>2080</v>
      </c>
      <c r="GAW56" s="157" t="s">
        <v>2080</v>
      </c>
      <c r="GAX56" s="157" t="s">
        <v>2080</v>
      </c>
      <c r="GAY56" s="157" t="s">
        <v>2080</v>
      </c>
      <c r="GAZ56" s="157" t="s">
        <v>2080</v>
      </c>
      <c r="GBA56" s="157" t="s">
        <v>2080</v>
      </c>
      <c r="GBB56" s="157" t="s">
        <v>2080</v>
      </c>
      <c r="GBC56" s="157" t="s">
        <v>2080</v>
      </c>
      <c r="GBD56" s="157" t="s">
        <v>2080</v>
      </c>
      <c r="GBE56" s="157" t="s">
        <v>2080</v>
      </c>
      <c r="GBF56" s="157" t="s">
        <v>2080</v>
      </c>
      <c r="GBG56" s="157" t="s">
        <v>2080</v>
      </c>
      <c r="GBH56" s="157" t="s">
        <v>2080</v>
      </c>
      <c r="GBI56" s="157" t="s">
        <v>2080</v>
      </c>
      <c r="GBJ56" s="157" t="s">
        <v>2080</v>
      </c>
      <c r="GBK56" s="157" t="s">
        <v>2080</v>
      </c>
      <c r="GBL56" s="157" t="s">
        <v>2080</v>
      </c>
      <c r="GBM56" s="157" t="s">
        <v>2080</v>
      </c>
      <c r="GBN56" s="157" t="s">
        <v>2080</v>
      </c>
      <c r="GBO56" s="157" t="s">
        <v>2080</v>
      </c>
      <c r="GBP56" s="157" t="s">
        <v>2080</v>
      </c>
      <c r="GBQ56" s="157" t="s">
        <v>2080</v>
      </c>
      <c r="GBR56" s="157" t="s">
        <v>2080</v>
      </c>
      <c r="GBS56" s="157" t="s">
        <v>2080</v>
      </c>
      <c r="GBT56" s="157" t="s">
        <v>2080</v>
      </c>
      <c r="GBU56" s="157" t="s">
        <v>2080</v>
      </c>
      <c r="GBV56" s="157" t="s">
        <v>2080</v>
      </c>
      <c r="GBW56" s="157" t="s">
        <v>2080</v>
      </c>
      <c r="GBX56" s="157" t="s">
        <v>2080</v>
      </c>
      <c r="GBY56" s="157" t="s">
        <v>2080</v>
      </c>
      <c r="GBZ56" s="157" t="s">
        <v>2080</v>
      </c>
      <c r="GCA56" s="157" t="s">
        <v>2080</v>
      </c>
      <c r="GCB56" s="157" t="s">
        <v>2080</v>
      </c>
      <c r="GCC56" s="157" t="s">
        <v>2080</v>
      </c>
      <c r="GCD56" s="157" t="s">
        <v>2080</v>
      </c>
      <c r="GCE56" s="157" t="s">
        <v>2080</v>
      </c>
      <c r="GCF56" s="157" t="s">
        <v>2080</v>
      </c>
      <c r="GCG56" s="157" t="s">
        <v>2080</v>
      </c>
      <c r="GCH56" s="157" t="s">
        <v>2080</v>
      </c>
      <c r="GCI56" s="157" t="s">
        <v>2080</v>
      </c>
      <c r="GCJ56" s="157" t="s">
        <v>2080</v>
      </c>
      <c r="GCK56" s="157" t="s">
        <v>2080</v>
      </c>
      <c r="GCL56" s="157" t="s">
        <v>2080</v>
      </c>
      <c r="GCM56" s="157" t="s">
        <v>2080</v>
      </c>
      <c r="GCN56" s="157" t="s">
        <v>2080</v>
      </c>
      <c r="GCO56" s="157" t="s">
        <v>2080</v>
      </c>
      <c r="GCP56" s="157" t="s">
        <v>2080</v>
      </c>
      <c r="GCQ56" s="157" t="s">
        <v>2080</v>
      </c>
      <c r="GCR56" s="157" t="s">
        <v>2080</v>
      </c>
      <c r="GCS56" s="157" t="s">
        <v>2080</v>
      </c>
      <c r="GCT56" s="157" t="s">
        <v>2080</v>
      </c>
      <c r="GCU56" s="157" t="s">
        <v>2080</v>
      </c>
      <c r="GCV56" s="157" t="s">
        <v>2080</v>
      </c>
      <c r="GCW56" s="157" t="s">
        <v>2080</v>
      </c>
      <c r="GCX56" s="157" t="s">
        <v>2080</v>
      </c>
      <c r="GCY56" s="157" t="s">
        <v>2080</v>
      </c>
      <c r="GCZ56" s="157" t="s">
        <v>2080</v>
      </c>
      <c r="GDA56" s="157" t="s">
        <v>2080</v>
      </c>
      <c r="GDB56" s="157" t="s">
        <v>2080</v>
      </c>
      <c r="GDC56" s="157" t="s">
        <v>2080</v>
      </c>
      <c r="GDD56" s="157" t="s">
        <v>2080</v>
      </c>
      <c r="GDE56" s="157" t="s">
        <v>2080</v>
      </c>
      <c r="GDF56" s="157" t="s">
        <v>2080</v>
      </c>
      <c r="GDG56" s="157" t="s">
        <v>2080</v>
      </c>
      <c r="GDH56" s="157" t="s">
        <v>2080</v>
      </c>
      <c r="GDI56" s="157" t="s">
        <v>2080</v>
      </c>
      <c r="GDJ56" s="157" t="s">
        <v>2080</v>
      </c>
      <c r="GDK56" s="157" t="s">
        <v>2080</v>
      </c>
      <c r="GDL56" s="157" t="s">
        <v>2080</v>
      </c>
      <c r="GDM56" s="157" t="s">
        <v>2080</v>
      </c>
      <c r="GDN56" s="157" t="s">
        <v>2080</v>
      </c>
      <c r="GDO56" s="157" t="s">
        <v>2080</v>
      </c>
      <c r="GDP56" s="157" t="s">
        <v>2080</v>
      </c>
      <c r="GDQ56" s="157" t="s">
        <v>2080</v>
      </c>
      <c r="GDR56" s="157" t="s">
        <v>2080</v>
      </c>
      <c r="GDS56" s="157" t="s">
        <v>2080</v>
      </c>
      <c r="GDT56" s="157" t="s">
        <v>2080</v>
      </c>
      <c r="GDU56" s="157" t="s">
        <v>2080</v>
      </c>
      <c r="GDV56" s="157" t="s">
        <v>2080</v>
      </c>
      <c r="GDW56" s="157" t="s">
        <v>2080</v>
      </c>
      <c r="GDX56" s="157" t="s">
        <v>2080</v>
      </c>
      <c r="GDY56" s="157" t="s">
        <v>2080</v>
      </c>
      <c r="GDZ56" s="157" t="s">
        <v>2080</v>
      </c>
      <c r="GEA56" s="157" t="s">
        <v>2080</v>
      </c>
      <c r="GEB56" s="157" t="s">
        <v>2080</v>
      </c>
      <c r="GEC56" s="157" t="s">
        <v>2080</v>
      </c>
      <c r="GED56" s="157" t="s">
        <v>2080</v>
      </c>
      <c r="GEE56" s="157" t="s">
        <v>2080</v>
      </c>
      <c r="GEF56" s="157" t="s">
        <v>2080</v>
      </c>
      <c r="GEG56" s="157" t="s">
        <v>2080</v>
      </c>
      <c r="GEH56" s="157" t="s">
        <v>2080</v>
      </c>
      <c r="GEI56" s="157" t="s">
        <v>2080</v>
      </c>
      <c r="GEJ56" s="157" t="s">
        <v>2080</v>
      </c>
      <c r="GEK56" s="157" t="s">
        <v>2080</v>
      </c>
      <c r="GEL56" s="157" t="s">
        <v>2080</v>
      </c>
      <c r="GEM56" s="157" t="s">
        <v>2080</v>
      </c>
      <c r="GEN56" s="157" t="s">
        <v>2080</v>
      </c>
      <c r="GEO56" s="157" t="s">
        <v>2080</v>
      </c>
      <c r="GEP56" s="157" t="s">
        <v>2080</v>
      </c>
      <c r="GEQ56" s="157" t="s">
        <v>2080</v>
      </c>
      <c r="GER56" s="157" t="s">
        <v>2080</v>
      </c>
      <c r="GES56" s="157" t="s">
        <v>2080</v>
      </c>
      <c r="GET56" s="157" t="s">
        <v>2080</v>
      </c>
      <c r="GEU56" s="157" t="s">
        <v>2080</v>
      </c>
      <c r="GEV56" s="157" t="s">
        <v>2080</v>
      </c>
      <c r="GEW56" s="157" t="s">
        <v>2080</v>
      </c>
      <c r="GEX56" s="157" t="s">
        <v>2080</v>
      </c>
      <c r="GEY56" s="157" t="s">
        <v>2080</v>
      </c>
      <c r="GEZ56" s="157" t="s">
        <v>2080</v>
      </c>
      <c r="GFA56" s="157" t="s">
        <v>2080</v>
      </c>
      <c r="GFB56" s="157" t="s">
        <v>2080</v>
      </c>
      <c r="GFC56" s="157" t="s">
        <v>2080</v>
      </c>
      <c r="GFD56" s="157" t="s">
        <v>2080</v>
      </c>
      <c r="GFE56" s="157" t="s">
        <v>2080</v>
      </c>
      <c r="GFF56" s="157" t="s">
        <v>2080</v>
      </c>
      <c r="GFG56" s="157" t="s">
        <v>2080</v>
      </c>
      <c r="GFH56" s="157" t="s">
        <v>2080</v>
      </c>
      <c r="GFI56" s="157" t="s">
        <v>2080</v>
      </c>
      <c r="GFJ56" s="157" t="s">
        <v>2080</v>
      </c>
      <c r="GFK56" s="157" t="s">
        <v>2080</v>
      </c>
      <c r="GFL56" s="157" t="s">
        <v>2080</v>
      </c>
      <c r="GFM56" s="157" t="s">
        <v>2080</v>
      </c>
      <c r="GFN56" s="157" t="s">
        <v>2080</v>
      </c>
      <c r="GFO56" s="157" t="s">
        <v>2080</v>
      </c>
      <c r="GFP56" s="157" t="s">
        <v>2080</v>
      </c>
      <c r="GFQ56" s="157" t="s">
        <v>2080</v>
      </c>
      <c r="GFR56" s="157" t="s">
        <v>2080</v>
      </c>
      <c r="GFS56" s="157" t="s">
        <v>2080</v>
      </c>
      <c r="GFT56" s="157" t="s">
        <v>2080</v>
      </c>
      <c r="GFU56" s="157" t="s">
        <v>2080</v>
      </c>
      <c r="GFV56" s="157" t="s">
        <v>2080</v>
      </c>
      <c r="GFW56" s="157" t="s">
        <v>2080</v>
      </c>
      <c r="GFX56" s="157" t="s">
        <v>2080</v>
      </c>
      <c r="GFY56" s="157" t="s">
        <v>2080</v>
      </c>
      <c r="GFZ56" s="157" t="s">
        <v>2080</v>
      </c>
      <c r="GGA56" s="157" t="s">
        <v>2080</v>
      </c>
      <c r="GGB56" s="157" t="s">
        <v>2080</v>
      </c>
      <c r="GGC56" s="157" t="s">
        <v>2080</v>
      </c>
      <c r="GGD56" s="157" t="s">
        <v>2080</v>
      </c>
      <c r="GGE56" s="157" t="s">
        <v>2080</v>
      </c>
      <c r="GGF56" s="157" t="s">
        <v>2080</v>
      </c>
      <c r="GGG56" s="157" t="s">
        <v>2080</v>
      </c>
      <c r="GGH56" s="157" t="s">
        <v>2080</v>
      </c>
      <c r="GGI56" s="157" t="s">
        <v>2080</v>
      </c>
      <c r="GGJ56" s="157" t="s">
        <v>2080</v>
      </c>
      <c r="GGK56" s="157" t="s">
        <v>2080</v>
      </c>
      <c r="GGL56" s="157" t="s">
        <v>2080</v>
      </c>
      <c r="GGM56" s="157" t="s">
        <v>2080</v>
      </c>
      <c r="GGN56" s="157" t="s">
        <v>2080</v>
      </c>
      <c r="GGO56" s="157" t="s">
        <v>2080</v>
      </c>
      <c r="GGP56" s="157" t="s">
        <v>2080</v>
      </c>
      <c r="GGQ56" s="157" t="s">
        <v>2080</v>
      </c>
      <c r="GGR56" s="157" t="s">
        <v>2080</v>
      </c>
      <c r="GGS56" s="157" t="s">
        <v>2080</v>
      </c>
      <c r="GGT56" s="157" t="s">
        <v>2080</v>
      </c>
      <c r="GGU56" s="157" t="s">
        <v>2080</v>
      </c>
      <c r="GGV56" s="157" t="s">
        <v>2080</v>
      </c>
      <c r="GGW56" s="157" t="s">
        <v>2080</v>
      </c>
      <c r="GGX56" s="157" t="s">
        <v>2080</v>
      </c>
      <c r="GGY56" s="157" t="s">
        <v>2080</v>
      </c>
      <c r="GGZ56" s="157" t="s">
        <v>2080</v>
      </c>
      <c r="GHA56" s="157" t="s">
        <v>2080</v>
      </c>
      <c r="GHB56" s="157" t="s">
        <v>2080</v>
      </c>
      <c r="GHC56" s="157" t="s">
        <v>2080</v>
      </c>
      <c r="GHD56" s="157" t="s">
        <v>2080</v>
      </c>
      <c r="GHE56" s="157" t="s">
        <v>2080</v>
      </c>
      <c r="GHF56" s="157" t="s">
        <v>2080</v>
      </c>
      <c r="GHG56" s="157" t="s">
        <v>2080</v>
      </c>
      <c r="GHH56" s="157" t="s">
        <v>2080</v>
      </c>
      <c r="GHI56" s="157" t="s">
        <v>2080</v>
      </c>
      <c r="GHJ56" s="157" t="s">
        <v>2080</v>
      </c>
      <c r="GHK56" s="157" t="s">
        <v>2080</v>
      </c>
      <c r="GHL56" s="157" t="s">
        <v>2080</v>
      </c>
      <c r="GHM56" s="157" t="s">
        <v>2080</v>
      </c>
      <c r="GHN56" s="157" t="s">
        <v>2080</v>
      </c>
      <c r="GHO56" s="157" t="s">
        <v>2080</v>
      </c>
      <c r="GHP56" s="157" t="s">
        <v>2080</v>
      </c>
      <c r="GHQ56" s="157" t="s">
        <v>2080</v>
      </c>
      <c r="GHR56" s="157" t="s">
        <v>2080</v>
      </c>
      <c r="GHS56" s="157" t="s">
        <v>2080</v>
      </c>
      <c r="GHT56" s="157" t="s">
        <v>2080</v>
      </c>
      <c r="GHU56" s="157" t="s">
        <v>2080</v>
      </c>
      <c r="GHV56" s="157" t="s">
        <v>2080</v>
      </c>
      <c r="GHW56" s="157" t="s">
        <v>2080</v>
      </c>
      <c r="GHX56" s="157" t="s">
        <v>2080</v>
      </c>
      <c r="GHY56" s="157" t="s">
        <v>2080</v>
      </c>
      <c r="GHZ56" s="157" t="s">
        <v>2080</v>
      </c>
      <c r="GIA56" s="157" t="s">
        <v>2080</v>
      </c>
      <c r="GIB56" s="157" t="s">
        <v>2080</v>
      </c>
      <c r="GIC56" s="157" t="s">
        <v>2080</v>
      </c>
      <c r="GID56" s="157" t="s">
        <v>2080</v>
      </c>
      <c r="GIE56" s="157" t="s">
        <v>2080</v>
      </c>
      <c r="GIF56" s="157" t="s">
        <v>2080</v>
      </c>
      <c r="GIG56" s="157" t="s">
        <v>2080</v>
      </c>
      <c r="GIH56" s="157" t="s">
        <v>2080</v>
      </c>
      <c r="GII56" s="157" t="s">
        <v>2080</v>
      </c>
      <c r="GIJ56" s="157" t="s">
        <v>2080</v>
      </c>
      <c r="GIK56" s="157" t="s">
        <v>2080</v>
      </c>
      <c r="GIL56" s="157" t="s">
        <v>2080</v>
      </c>
      <c r="GIM56" s="157" t="s">
        <v>2080</v>
      </c>
      <c r="GIN56" s="157" t="s">
        <v>2080</v>
      </c>
      <c r="GIO56" s="157" t="s">
        <v>2080</v>
      </c>
      <c r="GIP56" s="157" t="s">
        <v>2080</v>
      </c>
      <c r="GIQ56" s="157" t="s">
        <v>2080</v>
      </c>
      <c r="GIR56" s="157" t="s">
        <v>2080</v>
      </c>
      <c r="GIS56" s="157" t="s">
        <v>2080</v>
      </c>
      <c r="GIT56" s="157" t="s">
        <v>2080</v>
      </c>
      <c r="GIU56" s="157" t="s">
        <v>2080</v>
      </c>
      <c r="GIV56" s="157" t="s">
        <v>2080</v>
      </c>
      <c r="GIW56" s="157" t="s">
        <v>2080</v>
      </c>
      <c r="GIX56" s="157" t="s">
        <v>2080</v>
      </c>
      <c r="GIY56" s="157" t="s">
        <v>2080</v>
      </c>
      <c r="GIZ56" s="157" t="s">
        <v>2080</v>
      </c>
      <c r="GJA56" s="157" t="s">
        <v>2080</v>
      </c>
      <c r="GJB56" s="157" t="s">
        <v>2080</v>
      </c>
      <c r="GJC56" s="157" t="s">
        <v>2080</v>
      </c>
      <c r="GJD56" s="157" t="s">
        <v>2080</v>
      </c>
      <c r="GJE56" s="157" t="s">
        <v>2080</v>
      </c>
      <c r="GJF56" s="157" t="s">
        <v>2080</v>
      </c>
      <c r="GJG56" s="157" t="s">
        <v>2080</v>
      </c>
      <c r="GJH56" s="157" t="s">
        <v>2080</v>
      </c>
      <c r="GJI56" s="157" t="s">
        <v>2080</v>
      </c>
      <c r="GJJ56" s="157" t="s">
        <v>2080</v>
      </c>
      <c r="GJK56" s="157" t="s">
        <v>2080</v>
      </c>
      <c r="GJL56" s="157" t="s">
        <v>2080</v>
      </c>
      <c r="GJM56" s="157" t="s">
        <v>2080</v>
      </c>
      <c r="GJN56" s="157" t="s">
        <v>2080</v>
      </c>
      <c r="GJO56" s="157" t="s">
        <v>2080</v>
      </c>
      <c r="GJP56" s="157" t="s">
        <v>2080</v>
      </c>
      <c r="GJQ56" s="157" t="s">
        <v>2080</v>
      </c>
      <c r="GJR56" s="157" t="s">
        <v>2080</v>
      </c>
      <c r="GJS56" s="157" t="s">
        <v>2080</v>
      </c>
      <c r="GJT56" s="157" t="s">
        <v>2080</v>
      </c>
      <c r="GJU56" s="157" t="s">
        <v>2080</v>
      </c>
      <c r="GJV56" s="157" t="s">
        <v>2080</v>
      </c>
      <c r="GJW56" s="157" t="s">
        <v>2080</v>
      </c>
      <c r="GJX56" s="157" t="s">
        <v>2080</v>
      </c>
      <c r="GJY56" s="157" t="s">
        <v>2080</v>
      </c>
      <c r="GJZ56" s="157" t="s">
        <v>2080</v>
      </c>
      <c r="GKA56" s="157" t="s">
        <v>2080</v>
      </c>
      <c r="GKB56" s="157" t="s">
        <v>2080</v>
      </c>
      <c r="GKC56" s="157" t="s">
        <v>2080</v>
      </c>
      <c r="GKD56" s="157" t="s">
        <v>2080</v>
      </c>
      <c r="GKE56" s="157" t="s">
        <v>2080</v>
      </c>
      <c r="GKF56" s="157" t="s">
        <v>2080</v>
      </c>
      <c r="GKG56" s="157" t="s">
        <v>2080</v>
      </c>
      <c r="GKH56" s="157" t="s">
        <v>2080</v>
      </c>
      <c r="GKI56" s="157" t="s">
        <v>2080</v>
      </c>
      <c r="GKJ56" s="157" t="s">
        <v>2080</v>
      </c>
      <c r="GKK56" s="157" t="s">
        <v>2080</v>
      </c>
      <c r="GKL56" s="157" t="s">
        <v>2080</v>
      </c>
      <c r="GKM56" s="157" t="s">
        <v>2080</v>
      </c>
      <c r="GKN56" s="157" t="s">
        <v>2080</v>
      </c>
      <c r="GKO56" s="157" t="s">
        <v>2080</v>
      </c>
      <c r="GKP56" s="157" t="s">
        <v>2080</v>
      </c>
      <c r="GKQ56" s="157" t="s">
        <v>2080</v>
      </c>
      <c r="GKR56" s="157" t="s">
        <v>2080</v>
      </c>
      <c r="GKS56" s="157" t="s">
        <v>2080</v>
      </c>
      <c r="GKT56" s="157" t="s">
        <v>2080</v>
      </c>
      <c r="GKU56" s="157" t="s">
        <v>2080</v>
      </c>
      <c r="GKV56" s="157" t="s">
        <v>2080</v>
      </c>
      <c r="GKW56" s="157" t="s">
        <v>2080</v>
      </c>
      <c r="GKX56" s="157" t="s">
        <v>2080</v>
      </c>
      <c r="GKY56" s="157" t="s">
        <v>2080</v>
      </c>
      <c r="GKZ56" s="157" t="s">
        <v>2080</v>
      </c>
      <c r="GLA56" s="157" t="s">
        <v>2080</v>
      </c>
      <c r="GLB56" s="157" t="s">
        <v>2080</v>
      </c>
      <c r="GLC56" s="157" t="s">
        <v>2080</v>
      </c>
      <c r="GLD56" s="157" t="s">
        <v>2080</v>
      </c>
      <c r="GLE56" s="157" t="s">
        <v>2080</v>
      </c>
      <c r="GLF56" s="157" t="s">
        <v>2080</v>
      </c>
      <c r="GLG56" s="157" t="s">
        <v>2080</v>
      </c>
      <c r="GLH56" s="157" t="s">
        <v>2080</v>
      </c>
      <c r="GLI56" s="157" t="s">
        <v>2080</v>
      </c>
      <c r="GLJ56" s="157" t="s">
        <v>2080</v>
      </c>
      <c r="GLK56" s="157" t="s">
        <v>2080</v>
      </c>
      <c r="GLL56" s="157" t="s">
        <v>2080</v>
      </c>
      <c r="GLM56" s="157" t="s">
        <v>2080</v>
      </c>
      <c r="GLN56" s="157" t="s">
        <v>2080</v>
      </c>
      <c r="GLO56" s="157" t="s">
        <v>2080</v>
      </c>
      <c r="GLP56" s="157" t="s">
        <v>2080</v>
      </c>
      <c r="GLQ56" s="157" t="s">
        <v>2080</v>
      </c>
      <c r="GLR56" s="157" t="s">
        <v>2080</v>
      </c>
      <c r="GLS56" s="157" t="s">
        <v>2080</v>
      </c>
      <c r="GLT56" s="157" t="s">
        <v>2080</v>
      </c>
      <c r="GLU56" s="157" t="s">
        <v>2080</v>
      </c>
      <c r="GLV56" s="157" t="s">
        <v>2080</v>
      </c>
      <c r="GLW56" s="157" t="s">
        <v>2080</v>
      </c>
      <c r="GLX56" s="157" t="s">
        <v>2080</v>
      </c>
      <c r="GLY56" s="157" t="s">
        <v>2080</v>
      </c>
      <c r="GLZ56" s="157" t="s">
        <v>2080</v>
      </c>
      <c r="GMA56" s="157" t="s">
        <v>2080</v>
      </c>
      <c r="GMB56" s="157" t="s">
        <v>2080</v>
      </c>
      <c r="GMC56" s="157" t="s">
        <v>2080</v>
      </c>
      <c r="GMD56" s="157" t="s">
        <v>2080</v>
      </c>
      <c r="GME56" s="157" t="s">
        <v>2080</v>
      </c>
      <c r="GMF56" s="157" t="s">
        <v>2080</v>
      </c>
      <c r="GMG56" s="157" t="s">
        <v>2080</v>
      </c>
      <c r="GMH56" s="157" t="s">
        <v>2080</v>
      </c>
      <c r="GMI56" s="157" t="s">
        <v>2080</v>
      </c>
      <c r="GMJ56" s="157" t="s">
        <v>2080</v>
      </c>
      <c r="GMK56" s="157" t="s">
        <v>2080</v>
      </c>
      <c r="GML56" s="157" t="s">
        <v>2080</v>
      </c>
      <c r="GMM56" s="157" t="s">
        <v>2080</v>
      </c>
      <c r="GMN56" s="157" t="s">
        <v>2080</v>
      </c>
      <c r="GMO56" s="157" t="s">
        <v>2080</v>
      </c>
      <c r="GMP56" s="157" t="s">
        <v>2080</v>
      </c>
      <c r="GMQ56" s="157" t="s">
        <v>2080</v>
      </c>
      <c r="GMR56" s="157" t="s">
        <v>2080</v>
      </c>
      <c r="GMS56" s="157" t="s">
        <v>2080</v>
      </c>
      <c r="GMT56" s="157" t="s">
        <v>2080</v>
      </c>
      <c r="GMU56" s="157" t="s">
        <v>2080</v>
      </c>
      <c r="GMV56" s="157" t="s">
        <v>2080</v>
      </c>
      <c r="GMW56" s="157" t="s">
        <v>2080</v>
      </c>
      <c r="GMX56" s="157" t="s">
        <v>2080</v>
      </c>
      <c r="GMY56" s="157" t="s">
        <v>2080</v>
      </c>
      <c r="GMZ56" s="157" t="s">
        <v>2080</v>
      </c>
      <c r="GNA56" s="157" t="s">
        <v>2080</v>
      </c>
      <c r="GNB56" s="157" t="s">
        <v>2080</v>
      </c>
      <c r="GNC56" s="157" t="s">
        <v>2080</v>
      </c>
      <c r="GND56" s="157" t="s">
        <v>2080</v>
      </c>
      <c r="GNE56" s="157" t="s">
        <v>2080</v>
      </c>
      <c r="GNF56" s="157" t="s">
        <v>2080</v>
      </c>
      <c r="GNG56" s="157" t="s">
        <v>2080</v>
      </c>
      <c r="GNH56" s="157" t="s">
        <v>2080</v>
      </c>
      <c r="GNI56" s="157" t="s">
        <v>2080</v>
      </c>
      <c r="GNJ56" s="157" t="s">
        <v>2080</v>
      </c>
      <c r="GNK56" s="157" t="s">
        <v>2080</v>
      </c>
      <c r="GNL56" s="157" t="s">
        <v>2080</v>
      </c>
      <c r="GNM56" s="157" t="s">
        <v>2080</v>
      </c>
      <c r="GNN56" s="157" t="s">
        <v>2080</v>
      </c>
      <c r="GNO56" s="157" t="s">
        <v>2080</v>
      </c>
      <c r="GNP56" s="157" t="s">
        <v>2080</v>
      </c>
      <c r="GNQ56" s="157" t="s">
        <v>2080</v>
      </c>
      <c r="GNR56" s="157" t="s">
        <v>2080</v>
      </c>
      <c r="GNS56" s="157" t="s">
        <v>2080</v>
      </c>
      <c r="GNT56" s="157" t="s">
        <v>2080</v>
      </c>
      <c r="GNU56" s="157" t="s">
        <v>2080</v>
      </c>
      <c r="GNV56" s="157" t="s">
        <v>2080</v>
      </c>
      <c r="GNW56" s="157" t="s">
        <v>2080</v>
      </c>
      <c r="GNX56" s="157" t="s">
        <v>2080</v>
      </c>
      <c r="GNY56" s="157" t="s">
        <v>2080</v>
      </c>
      <c r="GNZ56" s="157" t="s">
        <v>2080</v>
      </c>
      <c r="GOA56" s="157" t="s">
        <v>2080</v>
      </c>
      <c r="GOB56" s="157" t="s">
        <v>2080</v>
      </c>
      <c r="GOC56" s="157" t="s">
        <v>2080</v>
      </c>
      <c r="GOD56" s="157" t="s">
        <v>2080</v>
      </c>
      <c r="GOE56" s="157" t="s">
        <v>2080</v>
      </c>
      <c r="GOF56" s="157" t="s">
        <v>2080</v>
      </c>
      <c r="GOG56" s="157" t="s">
        <v>2080</v>
      </c>
      <c r="GOH56" s="157" t="s">
        <v>2080</v>
      </c>
      <c r="GOI56" s="157" t="s">
        <v>2080</v>
      </c>
      <c r="GOJ56" s="157" t="s">
        <v>2080</v>
      </c>
      <c r="GOK56" s="157" t="s">
        <v>2080</v>
      </c>
      <c r="GOL56" s="157" t="s">
        <v>2080</v>
      </c>
      <c r="GOM56" s="157" t="s">
        <v>2080</v>
      </c>
      <c r="GON56" s="157" t="s">
        <v>2080</v>
      </c>
      <c r="GOO56" s="157" t="s">
        <v>2080</v>
      </c>
      <c r="GOP56" s="157" t="s">
        <v>2080</v>
      </c>
      <c r="GOQ56" s="157" t="s">
        <v>2080</v>
      </c>
      <c r="GOR56" s="157" t="s">
        <v>2080</v>
      </c>
      <c r="GOS56" s="157" t="s">
        <v>2080</v>
      </c>
      <c r="GOT56" s="157" t="s">
        <v>2080</v>
      </c>
      <c r="GOU56" s="157" t="s">
        <v>2080</v>
      </c>
      <c r="GOV56" s="157" t="s">
        <v>2080</v>
      </c>
      <c r="GOW56" s="157" t="s">
        <v>2080</v>
      </c>
      <c r="GOX56" s="157" t="s">
        <v>2080</v>
      </c>
      <c r="GOY56" s="157" t="s">
        <v>2080</v>
      </c>
      <c r="GOZ56" s="157" t="s">
        <v>2080</v>
      </c>
      <c r="GPA56" s="157" t="s">
        <v>2080</v>
      </c>
      <c r="GPB56" s="157" t="s">
        <v>2080</v>
      </c>
      <c r="GPC56" s="157" t="s">
        <v>2080</v>
      </c>
      <c r="GPD56" s="157" t="s">
        <v>2080</v>
      </c>
      <c r="GPE56" s="157" t="s">
        <v>2080</v>
      </c>
      <c r="GPF56" s="157" t="s">
        <v>2080</v>
      </c>
      <c r="GPG56" s="157" t="s">
        <v>2080</v>
      </c>
      <c r="GPH56" s="157" t="s">
        <v>2080</v>
      </c>
      <c r="GPI56" s="157" t="s">
        <v>2080</v>
      </c>
      <c r="GPJ56" s="157" t="s">
        <v>2080</v>
      </c>
      <c r="GPK56" s="157" t="s">
        <v>2080</v>
      </c>
      <c r="GPL56" s="157" t="s">
        <v>2080</v>
      </c>
      <c r="GPM56" s="157" t="s">
        <v>2080</v>
      </c>
      <c r="GPN56" s="157" t="s">
        <v>2080</v>
      </c>
      <c r="GPO56" s="157" t="s">
        <v>2080</v>
      </c>
      <c r="GPP56" s="157" t="s">
        <v>2080</v>
      </c>
      <c r="GPQ56" s="157" t="s">
        <v>2080</v>
      </c>
      <c r="GPR56" s="157" t="s">
        <v>2080</v>
      </c>
      <c r="GPS56" s="157" t="s">
        <v>2080</v>
      </c>
      <c r="GPT56" s="157" t="s">
        <v>2080</v>
      </c>
      <c r="GPU56" s="157" t="s">
        <v>2080</v>
      </c>
      <c r="GPV56" s="157" t="s">
        <v>2080</v>
      </c>
      <c r="GPW56" s="157" t="s">
        <v>2080</v>
      </c>
      <c r="GPX56" s="157" t="s">
        <v>2080</v>
      </c>
      <c r="GPY56" s="157" t="s">
        <v>2080</v>
      </c>
      <c r="GPZ56" s="157" t="s">
        <v>2080</v>
      </c>
      <c r="GQA56" s="157" t="s">
        <v>2080</v>
      </c>
      <c r="GQB56" s="157" t="s">
        <v>2080</v>
      </c>
      <c r="GQC56" s="157" t="s">
        <v>2080</v>
      </c>
      <c r="GQD56" s="157" t="s">
        <v>2080</v>
      </c>
      <c r="GQE56" s="157" t="s">
        <v>2080</v>
      </c>
      <c r="GQF56" s="157" t="s">
        <v>2080</v>
      </c>
      <c r="GQG56" s="157" t="s">
        <v>2080</v>
      </c>
      <c r="GQH56" s="157" t="s">
        <v>2080</v>
      </c>
      <c r="GQI56" s="157" t="s">
        <v>2080</v>
      </c>
      <c r="GQJ56" s="157" t="s">
        <v>2080</v>
      </c>
      <c r="GQK56" s="157" t="s">
        <v>2080</v>
      </c>
      <c r="GQL56" s="157" t="s">
        <v>2080</v>
      </c>
      <c r="GQM56" s="157" t="s">
        <v>2080</v>
      </c>
      <c r="GQN56" s="157" t="s">
        <v>2080</v>
      </c>
      <c r="GQO56" s="157" t="s">
        <v>2080</v>
      </c>
      <c r="GQP56" s="157" t="s">
        <v>2080</v>
      </c>
      <c r="GQQ56" s="157" t="s">
        <v>2080</v>
      </c>
      <c r="GQR56" s="157" t="s">
        <v>2080</v>
      </c>
      <c r="GQS56" s="157" t="s">
        <v>2080</v>
      </c>
      <c r="GQT56" s="157" t="s">
        <v>2080</v>
      </c>
      <c r="GQU56" s="157" t="s">
        <v>2080</v>
      </c>
      <c r="GQV56" s="157" t="s">
        <v>2080</v>
      </c>
      <c r="GQW56" s="157" t="s">
        <v>2080</v>
      </c>
      <c r="GQX56" s="157" t="s">
        <v>2080</v>
      </c>
      <c r="GQY56" s="157" t="s">
        <v>2080</v>
      </c>
      <c r="GQZ56" s="157" t="s">
        <v>2080</v>
      </c>
      <c r="GRA56" s="157" t="s">
        <v>2080</v>
      </c>
      <c r="GRB56" s="157" t="s">
        <v>2080</v>
      </c>
      <c r="GRC56" s="157" t="s">
        <v>2080</v>
      </c>
      <c r="GRD56" s="157" t="s">
        <v>2080</v>
      </c>
      <c r="GRE56" s="157" t="s">
        <v>2080</v>
      </c>
      <c r="GRF56" s="157" t="s">
        <v>2080</v>
      </c>
      <c r="GRG56" s="157" t="s">
        <v>2080</v>
      </c>
      <c r="GRH56" s="157" t="s">
        <v>2080</v>
      </c>
      <c r="GRI56" s="157" t="s">
        <v>2080</v>
      </c>
      <c r="GRJ56" s="157" t="s">
        <v>2080</v>
      </c>
      <c r="GRK56" s="157" t="s">
        <v>2080</v>
      </c>
      <c r="GRL56" s="157" t="s">
        <v>2080</v>
      </c>
      <c r="GRM56" s="157" t="s">
        <v>2080</v>
      </c>
      <c r="GRN56" s="157" t="s">
        <v>2080</v>
      </c>
      <c r="GRO56" s="157" t="s">
        <v>2080</v>
      </c>
      <c r="GRP56" s="157" t="s">
        <v>2080</v>
      </c>
      <c r="GRQ56" s="157" t="s">
        <v>2080</v>
      </c>
      <c r="GRR56" s="157" t="s">
        <v>2080</v>
      </c>
      <c r="GRS56" s="157" t="s">
        <v>2080</v>
      </c>
      <c r="GRT56" s="157" t="s">
        <v>2080</v>
      </c>
      <c r="GRU56" s="157" t="s">
        <v>2080</v>
      </c>
      <c r="GRV56" s="157" t="s">
        <v>2080</v>
      </c>
      <c r="GRW56" s="157" t="s">
        <v>2080</v>
      </c>
      <c r="GRX56" s="157" t="s">
        <v>2080</v>
      </c>
      <c r="GRY56" s="157" t="s">
        <v>2080</v>
      </c>
      <c r="GRZ56" s="157" t="s">
        <v>2080</v>
      </c>
      <c r="GSA56" s="157" t="s">
        <v>2080</v>
      </c>
      <c r="GSB56" s="157" t="s">
        <v>2080</v>
      </c>
      <c r="GSC56" s="157" t="s">
        <v>2080</v>
      </c>
      <c r="GSD56" s="157" t="s">
        <v>2080</v>
      </c>
      <c r="GSE56" s="157" t="s">
        <v>2080</v>
      </c>
      <c r="GSF56" s="157" t="s">
        <v>2080</v>
      </c>
      <c r="GSG56" s="157" t="s">
        <v>2080</v>
      </c>
      <c r="GSH56" s="157" t="s">
        <v>2080</v>
      </c>
      <c r="GSI56" s="157" t="s">
        <v>2080</v>
      </c>
      <c r="GSJ56" s="157" t="s">
        <v>2080</v>
      </c>
      <c r="GSK56" s="157" t="s">
        <v>2080</v>
      </c>
      <c r="GSL56" s="157" t="s">
        <v>2080</v>
      </c>
      <c r="GSM56" s="157" t="s">
        <v>2080</v>
      </c>
      <c r="GSN56" s="157" t="s">
        <v>2080</v>
      </c>
      <c r="GSO56" s="157" t="s">
        <v>2080</v>
      </c>
      <c r="GSP56" s="157" t="s">
        <v>2080</v>
      </c>
      <c r="GSQ56" s="157" t="s">
        <v>2080</v>
      </c>
      <c r="GSR56" s="157" t="s">
        <v>2080</v>
      </c>
      <c r="GSS56" s="157" t="s">
        <v>2080</v>
      </c>
      <c r="GST56" s="157" t="s">
        <v>2080</v>
      </c>
      <c r="GSU56" s="157" t="s">
        <v>2080</v>
      </c>
      <c r="GSV56" s="157" t="s">
        <v>2080</v>
      </c>
      <c r="GSW56" s="157" t="s">
        <v>2080</v>
      </c>
      <c r="GSX56" s="157" t="s">
        <v>2080</v>
      </c>
      <c r="GSY56" s="157" t="s">
        <v>2080</v>
      </c>
      <c r="GSZ56" s="157" t="s">
        <v>2080</v>
      </c>
      <c r="GTA56" s="157" t="s">
        <v>2080</v>
      </c>
      <c r="GTB56" s="157" t="s">
        <v>2080</v>
      </c>
      <c r="GTC56" s="157" t="s">
        <v>2080</v>
      </c>
      <c r="GTD56" s="157" t="s">
        <v>2080</v>
      </c>
      <c r="GTE56" s="157" t="s">
        <v>2080</v>
      </c>
      <c r="GTF56" s="157" t="s">
        <v>2080</v>
      </c>
      <c r="GTG56" s="157" t="s">
        <v>2080</v>
      </c>
      <c r="GTH56" s="157" t="s">
        <v>2080</v>
      </c>
      <c r="GTI56" s="157" t="s">
        <v>2080</v>
      </c>
      <c r="GTJ56" s="157" t="s">
        <v>2080</v>
      </c>
      <c r="GTK56" s="157" t="s">
        <v>2080</v>
      </c>
      <c r="GTL56" s="157" t="s">
        <v>2080</v>
      </c>
      <c r="GTM56" s="157" t="s">
        <v>2080</v>
      </c>
      <c r="GTN56" s="157" t="s">
        <v>2080</v>
      </c>
      <c r="GTO56" s="157" t="s">
        <v>2080</v>
      </c>
      <c r="GTP56" s="157" t="s">
        <v>2080</v>
      </c>
      <c r="GTQ56" s="157" t="s">
        <v>2080</v>
      </c>
      <c r="GTR56" s="157" t="s">
        <v>2080</v>
      </c>
      <c r="GTS56" s="157" t="s">
        <v>2080</v>
      </c>
      <c r="GTT56" s="157" t="s">
        <v>2080</v>
      </c>
      <c r="GTU56" s="157" t="s">
        <v>2080</v>
      </c>
      <c r="GTV56" s="157" t="s">
        <v>2080</v>
      </c>
      <c r="GTW56" s="157" t="s">
        <v>2080</v>
      </c>
      <c r="GTX56" s="157" t="s">
        <v>2080</v>
      </c>
      <c r="GTY56" s="157" t="s">
        <v>2080</v>
      </c>
      <c r="GTZ56" s="157" t="s">
        <v>2080</v>
      </c>
      <c r="GUA56" s="157" t="s">
        <v>2080</v>
      </c>
      <c r="GUB56" s="157" t="s">
        <v>2080</v>
      </c>
      <c r="GUC56" s="157" t="s">
        <v>2080</v>
      </c>
      <c r="GUD56" s="157" t="s">
        <v>2080</v>
      </c>
      <c r="GUE56" s="157" t="s">
        <v>2080</v>
      </c>
      <c r="GUF56" s="157" t="s">
        <v>2080</v>
      </c>
      <c r="GUG56" s="157" t="s">
        <v>2080</v>
      </c>
      <c r="GUH56" s="157" t="s">
        <v>2080</v>
      </c>
      <c r="GUI56" s="157" t="s">
        <v>2080</v>
      </c>
      <c r="GUJ56" s="157" t="s">
        <v>2080</v>
      </c>
      <c r="GUK56" s="157" t="s">
        <v>2080</v>
      </c>
      <c r="GUL56" s="157" t="s">
        <v>2080</v>
      </c>
      <c r="GUM56" s="157" t="s">
        <v>2080</v>
      </c>
      <c r="GUN56" s="157" t="s">
        <v>2080</v>
      </c>
      <c r="GUO56" s="157" t="s">
        <v>2080</v>
      </c>
      <c r="GUP56" s="157" t="s">
        <v>2080</v>
      </c>
      <c r="GUQ56" s="157" t="s">
        <v>2080</v>
      </c>
      <c r="GUR56" s="157" t="s">
        <v>2080</v>
      </c>
      <c r="GUS56" s="157" t="s">
        <v>2080</v>
      </c>
      <c r="GUT56" s="157" t="s">
        <v>2080</v>
      </c>
      <c r="GUU56" s="157" t="s">
        <v>2080</v>
      </c>
      <c r="GUV56" s="157" t="s">
        <v>2080</v>
      </c>
      <c r="GUW56" s="157" t="s">
        <v>2080</v>
      </c>
      <c r="GUX56" s="157" t="s">
        <v>2080</v>
      </c>
      <c r="GUY56" s="157" t="s">
        <v>2080</v>
      </c>
      <c r="GUZ56" s="157" t="s">
        <v>2080</v>
      </c>
      <c r="GVA56" s="157" t="s">
        <v>2080</v>
      </c>
      <c r="GVB56" s="157" t="s">
        <v>2080</v>
      </c>
      <c r="GVC56" s="157" t="s">
        <v>2080</v>
      </c>
      <c r="GVD56" s="157" t="s">
        <v>2080</v>
      </c>
      <c r="GVE56" s="157" t="s">
        <v>2080</v>
      </c>
      <c r="GVF56" s="157" t="s">
        <v>2080</v>
      </c>
      <c r="GVG56" s="157" t="s">
        <v>2080</v>
      </c>
      <c r="GVH56" s="157" t="s">
        <v>2080</v>
      </c>
      <c r="GVI56" s="157" t="s">
        <v>2080</v>
      </c>
      <c r="GVJ56" s="157" t="s">
        <v>2080</v>
      </c>
      <c r="GVK56" s="157" t="s">
        <v>2080</v>
      </c>
      <c r="GVL56" s="157" t="s">
        <v>2080</v>
      </c>
      <c r="GVM56" s="157" t="s">
        <v>2080</v>
      </c>
      <c r="GVN56" s="157" t="s">
        <v>2080</v>
      </c>
      <c r="GVO56" s="157" t="s">
        <v>2080</v>
      </c>
      <c r="GVP56" s="157" t="s">
        <v>2080</v>
      </c>
      <c r="GVQ56" s="157" t="s">
        <v>2080</v>
      </c>
      <c r="GVR56" s="157" t="s">
        <v>2080</v>
      </c>
      <c r="GVS56" s="157" t="s">
        <v>2080</v>
      </c>
      <c r="GVT56" s="157" t="s">
        <v>2080</v>
      </c>
      <c r="GVU56" s="157" t="s">
        <v>2080</v>
      </c>
      <c r="GVV56" s="157" t="s">
        <v>2080</v>
      </c>
      <c r="GVW56" s="157" t="s">
        <v>2080</v>
      </c>
      <c r="GVX56" s="157" t="s">
        <v>2080</v>
      </c>
      <c r="GVY56" s="157" t="s">
        <v>2080</v>
      </c>
      <c r="GVZ56" s="157" t="s">
        <v>2080</v>
      </c>
      <c r="GWA56" s="157" t="s">
        <v>2080</v>
      </c>
      <c r="GWB56" s="157" t="s">
        <v>2080</v>
      </c>
      <c r="GWC56" s="157" t="s">
        <v>2080</v>
      </c>
      <c r="GWD56" s="157" t="s">
        <v>2080</v>
      </c>
      <c r="GWE56" s="157" t="s">
        <v>2080</v>
      </c>
      <c r="GWF56" s="157" t="s">
        <v>2080</v>
      </c>
      <c r="GWG56" s="157" t="s">
        <v>2080</v>
      </c>
      <c r="GWH56" s="157" t="s">
        <v>2080</v>
      </c>
      <c r="GWI56" s="157" t="s">
        <v>2080</v>
      </c>
      <c r="GWJ56" s="157" t="s">
        <v>2080</v>
      </c>
      <c r="GWK56" s="157" t="s">
        <v>2080</v>
      </c>
      <c r="GWL56" s="157" t="s">
        <v>2080</v>
      </c>
      <c r="GWM56" s="157" t="s">
        <v>2080</v>
      </c>
      <c r="GWN56" s="157" t="s">
        <v>2080</v>
      </c>
      <c r="GWO56" s="157" t="s">
        <v>2080</v>
      </c>
      <c r="GWP56" s="157" t="s">
        <v>2080</v>
      </c>
      <c r="GWQ56" s="157" t="s">
        <v>2080</v>
      </c>
      <c r="GWR56" s="157" t="s">
        <v>2080</v>
      </c>
      <c r="GWS56" s="157" t="s">
        <v>2080</v>
      </c>
      <c r="GWT56" s="157" t="s">
        <v>2080</v>
      </c>
      <c r="GWU56" s="157" t="s">
        <v>2080</v>
      </c>
      <c r="GWV56" s="157" t="s">
        <v>2080</v>
      </c>
      <c r="GWW56" s="157" t="s">
        <v>2080</v>
      </c>
      <c r="GWX56" s="157" t="s">
        <v>2080</v>
      </c>
      <c r="GWY56" s="157" t="s">
        <v>2080</v>
      </c>
      <c r="GWZ56" s="157" t="s">
        <v>2080</v>
      </c>
      <c r="GXA56" s="157" t="s">
        <v>2080</v>
      </c>
      <c r="GXB56" s="157" t="s">
        <v>2080</v>
      </c>
      <c r="GXC56" s="157" t="s">
        <v>2080</v>
      </c>
      <c r="GXD56" s="157" t="s">
        <v>2080</v>
      </c>
      <c r="GXE56" s="157" t="s">
        <v>2080</v>
      </c>
      <c r="GXF56" s="157" t="s">
        <v>2080</v>
      </c>
      <c r="GXG56" s="157" t="s">
        <v>2080</v>
      </c>
      <c r="GXH56" s="157" t="s">
        <v>2080</v>
      </c>
      <c r="GXI56" s="157" t="s">
        <v>2080</v>
      </c>
      <c r="GXJ56" s="157" t="s">
        <v>2080</v>
      </c>
      <c r="GXK56" s="157" t="s">
        <v>2080</v>
      </c>
      <c r="GXL56" s="157" t="s">
        <v>2080</v>
      </c>
      <c r="GXM56" s="157" t="s">
        <v>2080</v>
      </c>
      <c r="GXN56" s="157" t="s">
        <v>2080</v>
      </c>
      <c r="GXO56" s="157" t="s">
        <v>2080</v>
      </c>
      <c r="GXP56" s="157" t="s">
        <v>2080</v>
      </c>
      <c r="GXQ56" s="157" t="s">
        <v>2080</v>
      </c>
      <c r="GXR56" s="157" t="s">
        <v>2080</v>
      </c>
      <c r="GXS56" s="157" t="s">
        <v>2080</v>
      </c>
      <c r="GXT56" s="157" t="s">
        <v>2080</v>
      </c>
      <c r="GXU56" s="157" t="s">
        <v>2080</v>
      </c>
      <c r="GXV56" s="157" t="s">
        <v>2080</v>
      </c>
      <c r="GXW56" s="157" t="s">
        <v>2080</v>
      </c>
      <c r="GXX56" s="157" t="s">
        <v>2080</v>
      </c>
      <c r="GXY56" s="157" t="s">
        <v>2080</v>
      </c>
      <c r="GXZ56" s="157" t="s">
        <v>2080</v>
      </c>
      <c r="GYA56" s="157" t="s">
        <v>2080</v>
      </c>
      <c r="GYB56" s="157" t="s">
        <v>2080</v>
      </c>
      <c r="GYC56" s="157" t="s">
        <v>2080</v>
      </c>
      <c r="GYD56" s="157" t="s">
        <v>2080</v>
      </c>
      <c r="GYE56" s="157" t="s">
        <v>2080</v>
      </c>
      <c r="GYF56" s="157" t="s">
        <v>2080</v>
      </c>
      <c r="GYG56" s="157" t="s">
        <v>2080</v>
      </c>
      <c r="GYH56" s="157" t="s">
        <v>2080</v>
      </c>
      <c r="GYI56" s="157" t="s">
        <v>2080</v>
      </c>
      <c r="GYJ56" s="157" t="s">
        <v>2080</v>
      </c>
      <c r="GYK56" s="157" t="s">
        <v>2080</v>
      </c>
      <c r="GYL56" s="157" t="s">
        <v>2080</v>
      </c>
      <c r="GYM56" s="157" t="s">
        <v>2080</v>
      </c>
      <c r="GYN56" s="157" t="s">
        <v>2080</v>
      </c>
      <c r="GYO56" s="157" t="s">
        <v>2080</v>
      </c>
      <c r="GYP56" s="157" t="s">
        <v>2080</v>
      </c>
      <c r="GYQ56" s="157" t="s">
        <v>2080</v>
      </c>
      <c r="GYR56" s="157" t="s">
        <v>2080</v>
      </c>
      <c r="GYS56" s="157" t="s">
        <v>2080</v>
      </c>
      <c r="GYT56" s="157" t="s">
        <v>2080</v>
      </c>
      <c r="GYU56" s="157" t="s">
        <v>2080</v>
      </c>
      <c r="GYV56" s="157" t="s">
        <v>2080</v>
      </c>
      <c r="GYW56" s="157" t="s">
        <v>2080</v>
      </c>
      <c r="GYX56" s="157" t="s">
        <v>2080</v>
      </c>
      <c r="GYY56" s="157" t="s">
        <v>2080</v>
      </c>
      <c r="GYZ56" s="157" t="s">
        <v>2080</v>
      </c>
      <c r="GZA56" s="157" t="s">
        <v>2080</v>
      </c>
      <c r="GZB56" s="157" t="s">
        <v>2080</v>
      </c>
      <c r="GZC56" s="157" t="s">
        <v>2080</v>
      </c>
      <c r="GZD56" s="157" t="s">
        <v>2080</v>
      </c>
      <c r="GZE56" s="157" t="s">
        <v>2080</v>
      </c>
      <c r="GZF56" s="157" t="s">
        <v>2080</v>
      </c>
      <c r="GZG56" s="157" t="s">
        <v>2080</v>
      </c>
      <c r="GZH56" s="157" t="s">
        <v>2080</v>
      </c>
      <c r="GZI56" s="157" t="s">
        <v>2080</v>
      </c>
      <c r="GZJ56" s="157" t="s">
        <v>2080</v>
      </c>
      <c r="GZK56" s="157" t="s">
        <v>2080</v>
      </c>
      <c r="GZL56" s="157" t="s">
        <v>2080</v>
      </c>
      <c r="GZM56" s="157" t="s">
        <v>2080</v>
      </c>
      <c r="GZN56" s="157" t="s">
        <v>2080</v>
      </c>
      <c r="GZO56" s="157" t="s">
        <v>2080</v>
      </c>
      <c r="GZP56" s="157" t="s">
        <v>2080</v>
      </c>
      <c r="GZQ56" s="157" t="s">
        <v>2080</v>
      </c>
      <c r="GZR56" s="157" t="s">
        <v>2080</v>
      </c>
      <c r="GZS56" s="157" t="s">
        <v>2080</v>
      </c>
      <c r="GZT56" s="157" t="s">
        <v>2080</v>
      </c>
      <c r="GZU56" s="157" t="s">
        <v>2080</v>
      </c>
      <c r="GZV56" s="157" t="s">
        <v>2080</v>
      </c>
      <c r="GZW56" s="157" t="s">
        <v>2080</v>
      </c>
      <c r="GZX56" s="157" t="s">
        <v>2080</v>
      </c>
      <c r="GZY56" s="157" t="s">
        <v>2080</v>
      </c>
      <c r="GZZ56" s="157" t="s">
        <v>2080</v>
      </c>
      <c r="HAA56" s="157" t="s">
        <v>2080</v>
      </c>
      <c r="HAB56" s="157" t="s">
        <v>2080</v>
      </c>
      <c r="HAC56" s="157" t="s">
        <v>2080</v>
      </c>
      <c r="HAD56" s="157" t="s">
        <v>2080</v>
      </c>
      <c r="HAE56" s="157" t="s">
        <v>2080</v>
      </c>
      <c r="HAF56" s="157" t="s">
        <v>2080</v>
      </c>
      <c r="HAG56" s="157" t="s">
        <v>2080</v>
      </c>
      <c r="HAH56" s="157" t="s">
        <v>2080</v>
      </c>
      <c r="HAI56" s="157" t="s">
        <v>2080</v>
      </c>
      <c r="HAJ56" s="157" t="s">
        <v>2080</v>
      </c>
      <c r="HAK56" s="157" t="s">
        <v>2080</v>
      </c>
      <c r="HAL56" s="157" t="s">
        <v>2080</v>
      </c>
      <c r="HAM56" s="157" t="s">
        <v>2080</v>
      </c>
      <c r="HAN56" s="157" t="s">
        <v>2080</v>
      </c>
      <c r="HAO56" s="157" t="s">
        <v>2080</v>
      </c>
      <c r="HAP56" s="157" t="s">
        <v>2080</v>
      </c>
      <c r="HAQ56" s="157" t="s">
        <v>2080</v>
      </c>
      <c r="HAR56" s="157" t="s">
        <v>2080</v>
      </c>
      <c r="HAS56" s="157" t="s">
        <v>2080</v>
      </c>
      <c r="HAT56" s="157" t="s">
        <v>2080</v>
      </c>
      <c r="HAU56" s="157" t="s">
        <v>2080</v>
      </c>
      <c r="HAV56" s="157" t="s">
        <v>2080</v>
      </c>
      <c r="HAW56" s="157" t="s">
        <v>2080</v>
      </c>
      <c r="HAX56" s="157" t="s">
        <v>2080</v>
      </c>
      <c r="HAY56" s="157" t="s">
        <v>2080</v>
      </c>
      <c r="HAZ56" s="157" t="s">
        <v>2080</v>
      </c>
      <c r="HBA56" s="157" t="s">
        <v>2080</v>
      </c>
      <c r="HBB56" s="157" t="s">
        <v>2080</v>
      </c>
      <c r="HBC56" s="157" t="s">
        <v>2080</v>
      </c>
      <c r="HBD56" s="157" t="s">
        <v>2080</v>
      </c>
      <c r="HBE56" s="157" t="s">
        <v>2080</v>
      </c>
      <c r="HBF56" s="157" t="s">
        <v>2080</v>
      </c>
      <c r="HBG56" s="157" t="s">
        <v>2080</v>
      </c>
      <c r="HBH56" s="157" t="s">
        <v>2080</v>
      </c>
      <c r="HBI56" s="157" t="s">
        <v>2080</v>
      </c>
      <c r="HBJ56" s="157" t="s">
        <v>2080</v>
      </c>
      <c r="HBK56" s="157" t="s">
        <v>2080</v>
      </c>
      <c r="HBL56" s="157" t="s">
        <v>2080</v>
      </c>
      <c r="HBM56" s="157" t="s">
        <v>2080</v>
      </c>
      <c r="HBN56" s="157" t="s">
        <v>2080</v>
      </c>
      <c r="HBO56" s="157" t="s">
        <v>2080</v>
      </c>
      <c r="HBP56" s="157" t="s">
        <v>2080</v>
      </c>
      <c r="HBQ56" s="157" t="s">
        <v>2080</v>
      </c>
      <c r="HBR56" s="157" t="s">
        <v>2080</v>
      </c>
      <c r="HBS56" s="157" t="s">
        <v>2080</v>
      </c>
      <c r="HBT56" s="157" t="s">
        <v>2080</v>
      </c>
      <c r="HBU56" s="157" t="s">
        <v>2080</v>
      </c>
      <c r="HBV56" s="157" t="s">
        <v>2080</v>
      </c>
      <c r="HBW56" s="157" t="s">
        <v>2080</v>
      </c>
      <c r="HBX56" s="157" t="s">
        <v>2080</v>
      </c>
      <c r="HBY56" s="157" t="s">
        <v>2080</v>
      </c>
      <c r="HBZ56" s="157" t="s">
        <v>2080</v>
      </c>
      <c r="HCA56" s="157" t="s">
        <v>2080</v>
      </c>
      <c r="HCB56" s="157" t="s">
        <v>2080</v>
      </c>
      <c r="HCC56" s="157" t="s">
        <v>2080</v>
      </c>
      <c r="HCD56" s="157" t="s">
        <v>2080</v>
      </c>
      <c r="HCE56" s="157" t="s">
        <v>2080</v>
      </c>
      <c r="HCF56" s="157" t="s">
        <v>2080</v>
      </c>
      <c r="HCG56" s="157" t="s">
        <v>2080</v>
      </c>
      <c r="HCH56" s="157" t="s">
        <v>2080</v>
      </c>
      <c r="HCI56" s="157" t="s">
        <v>2080</v>
      </c>
      <c r="HCJ56" s="157" t="s">
        <v>2080</v>
      </c>
      <c r="HCK56" s="157" t="s">
        <v>2080</v>
      </c>
      <c r="HCL56" s="157" t="s">
        <v>2080</v>
      </c>
      <c r="HCM56" s="157" t="s">
        <v>2080</v>
      </c>
      <c r="HCN56" s="157" t="s">
        <v>2080</v>
      </c>
      <c r="HCO56" s="157" t="s">
        <v>2080</v>
      </c>
      <c r="HCP56" s="157" t="s">
        <v>2080</v>
      </c>
      <c r="HCQ56" s="157" t="s">
        <v>2080</v>
      </c>
      <c r="HCR56" s="157" t="s">
        <v>2080</v>
      </c>
      <c r="HCS56" s="157" t="s">
        <v>2080</v>
      </c>
      <c r="HCT56" s="157" t="s">
        <v>2080</v>
      </c>
      <c r="HCU56" s="157" t="s">
        <v>2080</v>
      </c>
      <c r="HCV56" s="157" t="s">
        <v>2080</v>
      </c>
      <c r="HCW56" s="157" t="s">
        <v>2080</v>
      </c>
      <c r="HCX56" s="157" t="s">
        <v>2080</v>
      </c>
      <c r="HCY56" s="157" t="s">
        <v>2080</v>
      </c>
      <c r="HCZ56" s="157" t="s">
        <v>2080</v>
      </c>
      <c r="HDA56" s="157" t="s">
        <v>2080</v>
      </c>
      <c r="HDB56" s="157" t="s">
        <v>2080</v>
      </c>
      <c r="HDC56" s="157" t="s">
        <v>2080</v>
      </c>
      <c r="HDD56" s="157" t="s">
        <v>2080</v>
      </c>
      <c r="HDE56" s="157" t="s">
        <v>2080</v>
      </c>
      <c r="HDF56" s="157" t="s">
        <v>2080</v>
      </c>
      <c r="HDG56" s="157" t="s">
        <v>2080</v>
      </c>
      <c r="HDH56" s="157" t="s">
        <v>2080</v>
      </c>
      <c r="HDI56" s="157" t="s">
        <v>2080</v>
      </c>
      <c r="HDJ56" s="157" t="s">
        <v>2080</v>
      </c>
      <c r="HDK56" s="157" t="s">
        <v>2080</v>
      </c>
      <c r="HDL56" s="157" t="s">
        <v>2080</v>
      </c>
      <c r="HDM56" s="157" t="s">
        <v>2080</v>
      </c>
      <c r="HDN56" s="157" t="s">
        <v>2080</v>
      </c>
      <c r="HDO56" s="157" t="s">
        <v>2080</v>
      </c>
      <c r="HDP56" s="157" t="s">
        <v>2080</v>
      </c>
      <c r="HDQ56" s="157" t="s">
        <v>2080</v>
      </c>
      <c r="HDR56" s="157" t="s">
        <v>2080</v>
      </c>
      <c r="HDS56" s="157" t="s">
        <v>2080</v>
      </c>
      <c r="HDT56" s="157" t="s">
        <v>2080</v>
      </c>
      <c r="HDU56" s="157" t="s">
        <v>2080</v>
      </c>
      <c r="HDV56" s="157" t="s">
        <v>2080</v>
      </c>
      <c r="HDW56" s="157" t="s">
        <v>2080</v>
      </c>
      <c r="HDX56" s="157" t="s">
        <v>2080</v>
      </c>
      <c r="HDY56" s="157" t="s">
        <v>2080</v>
      </c>
      <c r="HDZ56" s="157" t="s">
        <v>2080</v>
      </c>
      <c r="HEA56" s="157" t="s">
        <v>2080</v>
      </c>
      <c r="HEB56" s="157" t="s">
        <v>2080</v>
      </c>
      <c r="HEC56" s="157" t="s">
        <v>2080</v>
      </c>
      <c r="HED56" s="157" t="s">
        <v>2080</v>
      </c>
      <c r="HEE56" s="157" t="s">
        <v>2080</v>
      </c>
      <c r="HEF56" s="157" t="s">
        <v>2080</v>
      </c>
      <c r="HEG56" s="157" t="s">
        <v>2080</v>
      </c>
      <c r="HEH56" s="157" t="s">
        <v>2080</v>
      </c>
      <c r="HEI56" s="157" t="s">
        <v>2080</v>
      </c>
      <c r="HEJ56" s="157" t="s">
        <v>2080</v>
      </c>
      <c r="HEK56" s="157" t="s">
        <v>2080</v>
      </c>
      <c r="HEL56" s="157" t="s">
        <v>2080</v>
      </c>
      <c r="HEM56" s="157" t="s">
        <v>2080</v>
      </c>
      <c r="HEN56" s="157" t="s">
        <v>2080</v>
      </c>
      <c r="HEO56" s="157" t="s">
        <v>2080</v>
      </c>
      <c r="HEP56" s="157" t="s">
        <v>2080</v>
      </c>
      <c r="HEQ56" s="157" t="s">
        <v>2080</v>
      </c>
      <c r="HER56" s="157" t="s">
        <v>2080</v>
      </c>
      <c r="HES56" s="157" t="s">
        <v>2080</v>
      </c>
      <c r="HET56" s="157" t="s">
        <v>2080</v>
      </c>
      <c r="HEU56" s="157" t="s">
        <v>2080</v>
      </c>
      <c r="HEV56" s="157" t="s">
        <v>2080</v>
      </c>
      <c r="HEW56" s="157" t="s">
        <v>2080</v>
      </c>
      <c r="HEX56" s="157" t="s">
        <v>2080</v>
      </c>
      <c r="HEY56" s="157" t="s">
        <v>2080</v>
      </c>
      <c r="HEZ56" s="157" t="s">
        <v>2080</v>
      </c>
      <c r="HFA56" s="157" t="s">
        <v>2080</v>
      </c>
      <c r="HFB56" s="157" t="s">
        <v>2080</v>
      </c>
      <c r="HFC56" s="157" t="s">
        <v>2080</v>
      </c>
      <c r="HFD56" s="157" t="s">
        <v>2080</v>
      </c>
      <c r="HFE56" s="157" t="s">
        <v>2080</v>
      </c>
      <c r="HFF56" s="157" t="s">
        <v>2080</v>
      </c>
      <c r="HFG56" s="157" t="s">
        <v>2080</v>
      </c>
      <c r="HFH56" s="157" t="s">
        <v>2080</v>
      </c>
      <c r="HFI56" s="157" t="s">
        <v>2080</v>
      </c>
      <c r="HFJ56" s="157" t="s">
        <v>2080</v>
      </c>
      <c r="HFK56" s="157" t="s">
        <v>2080</v>
      </c>
      <c r="HFL56" s="157" t="s">
        <v>2080</v>
      </c>
      <c r="HFM56" s="157" t="s">
        <v>2080</v>
      </c>
      <c r="HFN56" s="157" t="s">
        <v>2080</v>
      </c>
      <c r="HFO56" s="157" t="s">
        <v>2080</v>
      </c>
      <c r="HFP56" s="157" t="s">
        <v>2080</v>
      </c>
      <c r="HFQ56" s="157" t="s">
        <v>2080</v>
      </c>
      <c r="HFR56" s="157" t="s">
        <v>2080</v>
      </c>
      <c r="HFS56" s="157" t="s">
        <v>2080</v>
      </c>
      <c r="HFT56" s="157" t="s">
        <v>2080</v>
      </c>
      <c r="HFU56" s="157" t="s">
        <v>2080</v>
      </c>
      <c r="HFV56" s="157" t="s">
        <v>2080</v>
      </c>
      <c r="HFW56" s="157" t="s">
        <v>2080</v>
      </c>
      <c r="HFX56" s="157" t="s">
        <v>2080</v>
      </c>
      <c r="HFY56" s="157" t="s">
        <v>2080</v>
      </c>
      <c r="HFZ56" s="157" t="s">
        <v>2080</v>
      </c>
      <c r="HGA56" s="157" t="s">
        <v>2080</v>
      </c>
      <c r="HGB56" s="157" t="s">
        <v>2080</v>
      </c>
      <c r="HGC56" s="157" t="s">
        <v>2080</v>
      </c>
      <c r="HGD56" s="157" t="s">
        <v>2080</v>
      </c>
      <c r="HGE56" s="157" t="s">
        <v>2080</v>
      </c>
      <c r="HGF56" s="157" t="s">
        <v>2080</v>
      </c>
      <c r="HGG56" s="157" t="s">
        <v>2080</v>
      </c>
      <c r="HGH56" s="157" t="s">
        <v>2080</v>
      </c>
      <c r="HGI56" s="157" t="s">
        <v>2080</v>
      </c>
      <c r="HGJ56" s="157" t="s">
        <v>2080</v>
      </c>
      <c r="HGK56" s="157" t="s">
        <v>2080</v>
      </c>
      <c r="HGL56" s="157" t="s">
        <v>2080</v>
      </c>
      <c r="HGM56" s="157" t="s">
        <v>2080</v>
      </c>
      <c r="HGN56" s="157" t="s">
        <v>2080</v>
      </c>
      <c r="HGO56" s="157" t="s">
        <v>2080</v>
      </c>
      <c r="HGP56" s="157" t="s">
        <v>2080</v>
      </c>
      <c r="HGQ56" s="157" t="s">
        <v>2080</v>
      </c>
      <c r="HGR56" s="157" t="s">
        <v>2080</v>
      </c>
      <c r="HGS56" s="157" t="s">
        <v>2080</v>
      </c>
      <c r="HGT56" s="157" t="s">
        <v>2080</v>
      </c>
      <c r="HGU56" s="157" t="s">
        <v>2080</v>
      </c>
      <c r="HGV56" s="157" t="s">
        <v>2080</v>
      </c>
      <c r="HGW56" s="157" t="s">
        <v>2080</v>
      </c>
      <c r="HGX56" s="157" t="s">
        <v>2080</v>
      </c>
      <c r="HGY56" s="157" t="s">
        <v>2080</v>
      </c>
      <c r="HGZ56" s="157" t="s">
        <v>2080</v>
      </c>
      <c r="HHA56" s="157" t="s">
        <v>2080</v>
      </c>
      <c r="HHB56" s="157" t="s">
        <v>2080</v>
      </c>
      <c r="HHC56" s="157" t="s">
        <v>2080</v>
      </c>
      <c r="HHD56" s="157" t="s">
        <v>2080</v>
      </c>
      <c r="HHE56" s="157" t="s">
        <v>2080</v>
      </c>
      <c r="HHF56" s="157" t="s">
        <v>2080</v>
      </c>
      <c r="HHG56" s="157" t="s">
        <v>2080</v>
      </c>
      <c r="HHH56" s="157" t="s">
        <v>2080</v>
      </c>
      <c r="HHI56" s="157" t="s">
        <v>2080</v>
      </c>
      <c r="HHJ56" s="157" t="s">
        <v>2080</v>
      </c>
      <c r="HHK56" s="157" t="s">
        <v>2080</v>
      </c>
      <c r="HHL56" s="157" t="s">
        <v>2080</v>
      </c>
      <c r="HHM56" s="157" t="s">
        <v>2080</v>
      </c>
      <c r="HHN56" s="157" t="s">
        <v>2080</v>
      </c>
      <c r="HHO56" s="157" t="s">
        <v>2080</v>
      </c>
      <c r="HHP56" s="157" t="s">
        <v>2080</v>
      </c>
      <c r="HHQ56" s="157" t="s">
        <v>2080</v>
      </c>
      <c r="HHR56" s="157" t="s">
        <v>2080</v>
      </c>
      <c r="HHS56" s="157" t="s">
        <v>2080</v>
      </c>
      <c r="HHT56" s="157" t="s">
        <v>2080</v>
      </c>
      <c r="HHU56" s="157" t="s">
        <v>2080</v>
      </c>
      <c r="HHV56" s="157" t="s">
        <v>2080</v>
      </c>
      <c r="HHW56" s="157" t="s">
        <v>2080</v>
      </c>
      <c r="HHX56" s="157" t="s">
        <v>2080</v>
      </c>
      <c r="HHY56" s="157" t="s">
        <v>2080</v>
      </c>
      <c r="HHZ56" s="157" t="s">
        <v>2080</v>
      </c>
      <c r="HIA56" s="157" t="s">
        <v>2080</v>
      </c>
      <c r="HIB56" s="157" t="s">
        <v>2080</v>
      </c>
      <c r="HIC56" s="157" t="s">
        <v>2080</v>
      </c>
      <c r="HID56" s="157" t="s">
        <v>2080</v>
      </c>
      <c r="HIE56" s="157" t="s">
        <v>2080</v>
      </c>
      <c r="HIF56" s="157" t="s">
        <v>2080</v>
      </c>
      <c r="HIG56" s="157" t="s">
        <v>2080</v>
      </c>
      <c r="HIH56" s="157" t="s">
        <v>2080</v>
      </c>
      <c r="HII56" s="157" t="s">
        <v>2080</v>
      </c>
      <c r="HIJ56" s="157" t="s">
        <v>2080</v>
      </c>
      <c r="HIK56" s="157" t="s">
        <v>2080</v>
      </c>
      <c r="HIL56" s="157" t="s">
        <v>2080</v>
      </c>
      <c r="HIM56" s="157" t="s">
        <v>2080</v>
      </c>
      <c r="HIN56" s="157" t="s">
        <v>2080</v>
      </c>
      <c r="HIO56" s="157" t="s">
        <v>2080</v>
      </c>
      <c r="HIP56" s="157" t="s">
        <v>2080</v>
      </c>
      <c r="HIQ56" s="157" t="s">
        <v>2080</v>
      </c>
      <c r="HIR56" s="157" t="s">
        <v>2080</v>
      </c>
      <c r="HIS56" s="157" t="s">
        <v>2080</v>
      </c>
      <c r="HIT56" s="157" t="s">
        <v>2080</v>
      </c>
      <c r="HIU56" s="157" t="s">
        <v>2080</v>
      </c>
      <c r="HIV56" s="157" t="s">
        <v>2080</v>
      </c>
      <c r="HIW56" s="157" t="s">
        <v>2080</v>
      </c>
      <c r="HIX56" s="157" t="s">
        <v>2080</v>
      </c>
      <c r="HIY56" s="157" t="s">
        <v>2080</v>
      </c>
      <c r="HIZ56" s="157" t="s">
        <v>2080</v>
      </c>
      <c r="HJA56" s="157" t="s">
        <v>2080</v>
      </c>
      <c r="HJB56" s="157" t="s">
        <v>2080</v>
      </c>
      <c r="HJC56" s="157" t="s">
        <v>2080</v>
      </c>
      <c r="HJD56" s="157" t="s">
        <v>2080</v>
      </c>
      <c r="HJE56" s="157" t="s">
        <v>2080</v>
      </c>
      <c r="HJF56" s="157" t="s">
        <v>2080</v>
      </c>
      <c r="HJG56" s="157" t="s">
        <v>2080</v>
      </c>
      <c r="HJH56" s="157" t="s">
        <v>2080</v>
      </c>
      <c r="HJI56" s="157" t="s">
        <v>2080</v>
      </c>
      <c r="HJJ56" s="157" t="s">
        <v>2080</v>
      </c>
      <c r="HJK56" s="157" t="s">
        <v>2080</v>
      </c>
      <c r="HJL56" s="157" t="s">
        <v>2080</v>
      </c>
      <c r="HJM56" s="157" t="s">
        <v>2080</v>
      </c>
      <c r="HJN56" s="157" t="s">
        <v>2080</v>
      </c>
      <c r="HJO56" s="157" t="s">
        <v>2080</v>
      </c>
      <c r="HJP56" s="157" t="s">
        <v>2080</v>
      </c>
      <c r="HJQ56" s="157" t="s">
        <v>2080</v>
      </c>
      <c r="HJR56" s="157" t="s">
        <v>2080</v>
      </c>
      <c r="HJS56" s="157" t="s">
        <v>2080</v>
      </c>
      <c r="HJT56" s="157" t="s">
        <v>2080</v>
      </c>
      <c r="HJU56" s="157" t="s">
        <v>2080</v>
      </c>
      <c r="HJV56" s="157" t="s">
        <v>2080</v>
      </c>
      <c r="HJW56" s="157" t="s">
        <v>2080</v>
      </c>
      <c r="HJX56" s="157" t="s">
        <v>2080</v>
      </c>
      <c r="HJY56" s="157" t="s">
        <v>2080</v>
      </c>
      <c r="HJZ56" s="157" t="s">
        <v>2080</v>
      </c>
      <c r="HKA56" s="157" t="s">
        <v>2080</v>
      </c>
      <c r="HKB56" s="157" t="s">
        <v>2080</v>
      </c>
      <c r="HKC56" s="157" t="s">
        <v>2080</v>
      </c>
      <c r="HKD56" s="157" t="s">
        <v>2080</v>
      </c>
      <c r="HKE56" s="157" t="s">
        <v>2080</v>
      </c>
      <c r="HKF56" s="157" t="s">
        <v>2080</v>
      </c>
      <c r="HKG56" s="157" t="s">
        <v>2080</v>
      </c>
      <c r="HKH56" s="157" t="s">
        <v>2080</v>
      </c>
      <c r="HKI56" s="157" t="s">
        <v>2080</v>
      </c>
      <c r="HKJ56" s="157" t="s">
        <v>2080</v>
      </c>
      <c r="HKK56" s="157" t="s">
        <v>2080</v>
      </c>
      <c r="HKL56" s="157" t="s">
        <v>2080</v>
      </c>
      <c r="HKM56" s="157" t="s">
        <v>2080</v>
      </c>
      <c r="HKN56" s="157" t="s">
        <v>2080</v>
      </c>
      <c r="HKO56" s="157" t="s">
        <v>2080</v>
      </c>
      <c r="HKP56" s="157" t="s">
        <v>2080</v>
      </c>
      <c r="HKQ56" s="157" t="s">
        <v>2080</v>
      </c>
      <c r="HKR56" s="157" t="s">
        <v>2080</v>
      </c>
      <c r="HKS56" s="157" t="s">
        <v>2080</v>
      </c>
      <c r="HKT56" s="157" t="s">
        <v>2080</v>
      </c>
      <c r="HKU56" s="157" t="s">
        <v>2080</v>
      </c>
      <c r="HKV56" s="157" t="s">
        <v>2080</v>
      </c>
      <c r="HKW56" s="157" t="s">
        <v>2080</v>
      </c>
      <c r="HKX56" s="157" t="s">
        <v>2080</v>
      </c>
      <c r="HKY56" s="157" t="s">
        <v>2080</v>
      </c>
      <c r="HKZ56" s="157" t="s">
        <v>2080</v>
      </c>
      <c r="HLA56" s="157" t="s">
        <v>2080</v>
      </c>
      <c r="HLB56" s="157" t="s">
        <v>2080</v>
      </c>
      <c r="HLC56" s="157" t="s">
        <v>2080</v>
      </c>
      <c r="HLD56" s="157" t="s">
        <v>2080</v>
      </c>
      <c r="HLE56" s="157" t="s">
        <v>2080</v>
      </c>
      <c r="HLF56" s="157" t="s">
        <v>2080</v>
      </c>
      <c r="HLG56" s="157" t="s">
        <v>2080</v>
      </c>
      <c r="HLH56" s="157" t="s">
        <v>2080</v>
      </c>
      <c r="HLI56" s="157" t="s">
        <v>2080</v>
      </c>
      <c r="HLJ56" s="157" t="s">
        <v>2080</v>
      </c>
      <c r="HLK56" s="157" t="s">
        <v>2080</v>
      </c>
      <c r="HLL56" s="157" t="s">
        <v>2080</v>
      </c>
      <c r="HLM56" s="157" t="s">
        <v>2080</v>
      </c>
      <c r="HLN56" s="157" t="s">
        <v>2080</v>
      </c>
      <c r="HLO56" s="157" t="s">
        <v>2080</v>
      </c>
      <c r="HLP56" s="157" t="s">
        <v>2080</v>
      </c>
      <c r="HLQ56" s="157" t="s">
        <v>2080</v>
      </c>
      <c r="HLR56" s="157" t="s">
        <v>2080</v>
      </c>
      <c r="HLS56" s="157" t="s">
        <v>2080</v>
      </c>
      <c r="HLT56" s="157" t="s">
        <v>2080</v>
      </c>
      <c r="HLU56" s="157" t="s">
        <v>2080</v>
      </c>
      <c r="HLV56" s="157" t="s">
        <v>2080</v>
      </c>
      <c r="HLW56" s="157" t="s">
        <v>2080</v>
      </c>
      <c r="HLX56" s="157" t="s">
        <v>2080</v>
      </c>
      <c r="HLY56" s="157" t="s">
        <v>2080</v>
      </c>
      <c r="HLZ56" s="157" t="s">
        <v>2080</v>
      </c>
      <c r="HMA56" s="157" t="s">
        <v>2080</v>
      </c>
      <c r="HMB56" s="157" t="s">
        <v>2080</v>
      </c>
      <c r="HMC56" s="157" t="s">
        <v>2080</v>
      </c>
      <c r="HMD56" s="157" t="s">
        <v>2080</v>
      </c>
      <c r="HME56" s="157" t="s">
        <v>2080</v>
      </c>
      <c r="HMF56" s="157" t="s">
        <v>2080</v>
      </c>
      <c r="HMG56" s="157" t="s">
        <v>2080</v>
      </c>
      <c r="HMH56" s="157" t="s">
        <v>2080</v>
      </c>
      <c r="HMI56" s="157" t="s">
        <v>2080</v>
      </c>
      <c r="HMJ56" s="157" t="s">
        <v>2080</v>
      </c>
      <c r="HMK56" s="157" t="s">
        <v>2080</v>
      </c>
      <c r="HML56" s="157" t="s">
        <v>2080</v>
      </c>
      <c r="HMM56" s="157" t="s">
        <v>2080</v>
      </c>
      <c r="HMN56" s="157" t="s">
        <v>2080</v>
      </c>
      <c r="HMO56" s="157" t="s">
        <v>2080</v>
      </c>
      <c r="HMP56" s="157" t="s">
        <v>2080</v>
      </c>
      <c r="HMQ56" s="157" t="s">
        <v>2080</v>
      </c>
      <c r="HMR56" s="157" t="s">
        <v>2080</v>
      </c>
      <c r="HMS56" s="157" t="s">
        <v>2080</v>
      </c>
      <c r="HMT56" s="157" t="s">
        <v>2080</v>
      </c>
      <c r="HMU56" s="157" t="s">
        <v>2080</v>
      </c>
      <c r="HMV56" s="157" t="s">
        <v>2080</v>
      </c>
      <c r="HMW56" s="157" t="s">
        <v>2080</v>
      </c>
      <c r="HMX56" s="157" t="s">
        <v>2080</v>
      </c>
      <c r="HMY56" s="157" t="s">
        <v>2080</v>
      </c>
      <c r="HMZ56" s="157" t="s">
        <v>2080</v>
      </c>
      <c r="HNA56" s="157" t="s">
        <v>2080</v>
      </c>
      <c r="HNB56" s="157" t="s">
        <v>2080</v>
      </c>
      <c r="HNC56" s="157" t="s">
        <v>2080</v>
      </c>
      <c r="HND56" s="157" t="s">
        <v>2080</v>
      </c>
      <c r="HNE56" s="157" t="s">
        <v>2080</v>
      </c>
      <c r="HNF56" s="157" t="s">
        <v>2080</v>
      </c>
      <c r="HNG56" s="157" t="s">
        <v>2080</v>
      </c>
      <c r="HNH56" s="157" t="s">
        <v>2080</v>
      </c>
      <c r="HNI56" s="157" t="s">
        <v>2080</v>
      </c>
      <c r="HNJ56" s="157" t="s">
        <v>2080</v>
      </c>
      <c r="HNK56" s="157" t="s">
        <v>2080</v>
      </c>
      <c r="HNL56" s="157" t="s">
        <v>2080</v>
      </c>
      <c r="HNM56" s="157" t="s">
        <v>2080</v>
      </c>
      <c r="HNN56" s="157" t="s">
        <v>2080</v>
      </c>
      <c r="HNO56" s="157" t="s">
        <v>2080</v>
      </c>
      <c r="HNP56" s="157" t="s">
        <v>2080</v>
      </c>
      <c r="HNQ56" s="157" t="s">
        <v>2080</v>
      </c>
      <c r="HNR56" s="157" t="s">
        <v>2080</v>
      </c>
      <c r="HNS56" s="157" t="s">
        <v>2080</v>
      </c>
      <c r="HNT56" s="157" t="s">
        <v>2080</v>
      </c>
      <c r="HNU56" s="157" t="s">
        <v>2080</v>
      </c>
      <c r="HNV56" s="157" t="s">
        <v>2080</v>
      </c>
      <c r="HNW56" s="157" t="s">
        <v>2080</v>
      </c>
      <c r="HNX56" s="157" t="s">
        <v>2080</v>
      </c>
      <c r="HNY56" s="157" t="s">
        <v>2080</v>
      </c>
      <c r="HNZ56" s="157" t="s">
        <v>2080</v>
      </c>
      <c r="HOA56" s="157" t="s">
        <v>2080</v>
      </c>
      <c r="HOB56" s="157" t="s">
        <v>2080</v>
      </c>
      <c r="HOC56" s="157" t="s">
        <v>2080</v>
      </c>
      <c r="HOD56" s="157" t="s">
        <v>2080</v>
      </c>
      <c r="HOE56" s="157" t="s">
        <v>2080</v>
      </c>
      <c r="HOF56" s="157" t="s">
        <v>2080</v>
      </c>
      <c r="HOG56" s="157" t="s">
        <v>2080</v>
      </c>
      <c r="HOH56" s="157" t="s">
        <v>2080</v>
      </c>
      <c r="HOI56" s="157" t="s">
        <v>2080</v>
      </c>
      <c r="HOJ56" s="157" t="s">
        <v>2080</v>
      </c>
      <c r="HOK56" s="157" t="s">
        <v>2080</v>
      </c>
      <c r="HOL56" s="157" t="s">
        <v>2080</v>
      </c>
      <c r="HOM56" s="157" t="s">
        <v>2080</v>
      </c>
      <c r="HON56" s="157" t="s">
        <v>2080</v>
      </c>
      <c r="HOO56" s="157" t="s">
        <v>2080</v>
      </c>
      <c r="HOP56" s="157" t="s">
        <v>2080</v>
      </c>
      <c r="HOQ56" s="157" t="s">
        <v>2080</v>
      </c>
      <c r="HOR56" s="157" t="s">
        <v>2080</v>
      </c>
      <c r="HOS56" s="157" t="s">
        <v>2080</v>
      </c>
      <c r="HOT56" s="157" t="s">
        <v>2080</v>
      </c>
      <c r="HOU56" s="157" t="s">
        <v>2080</v>
      </c>
      <c r="HOV56" s="157" t="s">
        <v>2080</v>
      </c>
      <c r="HOW56" s="157" t="s">
        <v>2080</v>
      </c>
      <c r="HOX56" s="157" t="s">
        <v>2080</v>
      </c>
      <c r="HOY56" s="157" t="s">
        <v>2080</v>
      </c>
      <c r="HOZ56" s="157" t="s">
        <v>2080</v>
      </c>
      <c r="HPA56" s="157" t="s">
        <v>2080</v>
      </c>
      <c r="HPB56" s="157" t="s">
        <v>2080</v>
      </c>
      <c r="HPC56" s="157" t="s">
        <v>2080</v>
      </c>
      <c r="HPD56" s="157" t="s">
        <v>2080</v>
      </c>
      <c r="HPE56" s="157" t="s">
        <v>2080</v>
      </c>
      <c r="HPF56" s="157" t="s">
        <v>2080</v>
      </c>
      <c r="HPG56" s="157" t="s">
        <v>2080</v>
      </c>
      <c r="HPH56" s="157" t="s">
        <v>2080</v>
      </c>
      <c r="HPI56" s="157" t="s">
        <v>2080</v>
      </c>
      <c r="HPJ56" s="157" t="s">
        <v>2080</v>
      </c>
      <c r="HPK56" s="157" t="s">
        <v>2080</v>
      </c>
      <c r="HPL56" s="157" t="s">
        <v>2080</v>
      </c>
      <c r="HPM56" s="157" t="s">
        <v>2080</v>
      </c>
      <c r="HPN56" s="157" t="s">
        <v>2080</v>
      </c>
      <c r="HPO56" s="157" t="s">
        <v>2080</v>
      </c>
      <c r="HPP56" s="157" t="s">
        <v>2080</v>
      </c>
      <c r="HPQ56" s="157" t="s">
        <v>2080</v>
      </c>
      <c r="HPR56" s="157" t="s">
        <v>2080</v>
      </c>
      <c r="HPS56" s="157" t="s">
        <v>2080</v>
      </c>
      <c r="HPT56" s="157" t="s">
        <v>2080</v>
      </c>
      <c r="HPU56" s="157" t="s">
        <v>2080</v>
      </c>
      <c r="HPV56" s="157" t="s">
        <v>2080</v>
      </c>
      <c r="HPW56" s="157" t="s">
        <v>2080</v>
      </c>
      <c r="HPX56" s="157" t="s">
        <v>2080</v>
      </c>
      <c r="HPY56" s="157" t="s">
        <v>2080</v>
      </c>
      <c r="HPZ56" s="157" t="s">
        <v>2080</v>
      </c>
      <c r="HQA56" s="157" t="s">
        <v>2080</v>
      </c>
      <c r="HQB56" s="157" t="s">
        <v>2080</v>
      </c>
      <c r="HQC56" s="157" t="s">
        <v>2080</v>
      </c>
      <c r="HQD56" s="157" t="s">
        <v>2080</v>
      </c>
      <c r="HQE56" s="157" t="s">
        <v>2080</v>
      </c>
      <c r="HQF56" s="157" t="s">
        <v>2080</v>
      </c>
      <c r="HQG56" s="157" t="s">
        <v>2080</v>
      </c>
      <c r="HQH56" s="157" t="s">
        <v>2080</v>
      </c>
      <c r="HQI56" s="157" t="s">
        <v>2080</v>
      </c>
      <c r="HQJ56" s="157" t="s">
        <v>2080</v>
      </c>
      <c r="HQK56" s="157" t="s">
        <v>2080</v>
      </c>
      <c r="HQL56" s="157" t="s">
        <v>2080</v>
      </c>
      <c r="HQM56" s="157" t="s">
        <v>2080</v>
      </c>
      <c r="HQN56" s="157" t="s">
        <v>2080</v>
      </c>
      <c r="HQO56" s="157" t="s">
        <v>2080</v>
      </c>
      <c r="HQP56" s="157" t="s">
        <v>2080</v>
      </c>
      <c r="HQQ56" s="157" t="s">
        <v>2080</v>
      </c>
      <c r="HQR56" s="157" t="s">
        <v>2080</v>
      </c>
      <c r="HQS56" s="157" t="s">
        <v>2080</v>
      </c>
      <c r="HQT56" s="157" t="s">
        <v>2080</v>
      </c>
      <c r="HQU56" s="157" t="s">
        <v>2080</v>
      </c>
      <c r="HQV56" s="157" t="s">
        <v>2080</v>
      </c>
      <c r="HQW56" s="157" t="s">
        <v>2080</v>
      </c>
      <c r="HQX56" s="157" t="s">
        <v>2080</v>
      </c>
      <c r="HQY56" s="157" t="s">
        <v>2080</v>
      </c>
      <c r="HQZ56" s="157" t="s">
        <v>2080</v>
      </c>
      <c r="HRA56" s="157" t="s">
        <v>2080</v>
      </c>
      <c r="HRB56" s="157" t="s">
        <v>2080</v>
      </c>
      <c r="HRC56" s="157" t="s">
        <v>2080</v>
      </c>
      <c r="HRD56" s="157" t="s">
        <v>2080</v>
      </c>
      <c r="HRE56" s="157" t="s">
        <v>2080</v>
      </c>
      <c r="HRF56" s="157" t="s">
        <v>2080</v>
      </c>
      <c r="HRG56" s="157" t="s">
        <v>2080</v>
      </c>
      <c r="HRH56" s="157" t="s">
        <v>2080</v>
      </c>
      <c r="HRI56" s="157" t="s">
        <v>2080</v>
      </c>
      <c r="HRJ56" s="157" t="s">
        <v>2080</v>
      </c>
      <c r="HRK56" s="157" t="s">
        <v>2080</v>
      </c>
      <c r="HRL56" s="157" t="s">
        <v>2080</v>
      </c>
      <c r="HRM56" s="157" t="s">
        <v>2080</v>
      </c>
      <c r="HRN56" s="157" t="s">
        <v>2080</v>
      </c>
      <c r="HRO56" s="157" t="s">
        <v>2080</v>
      </c>
      <c r="HRP56" s="157" t="s">
        <v>2080</v>
      </c>
      <c r="HRQ56" s="157" t="s">
        <v>2080</v>
      </c>
      <c r="HRR56" s="157" t="s">
        <v>2080</v>
      </c>
      <c r="HRS56" s="157" t="s">
        <v>2080</v>
      </c>
      <c r="HRT56" s="157" t="s">
        <v>2080</v>
      </c>
      <c r="HRU56" s="157" t="s">
        <v>2080</v>
      </c>
      <c r="HRV56" s="157" t="s">
        <v>2080</v>
      </c>
      <c r="HRW56" s="157" t="s">
        <v>2080</v>
      </c>
      <c r="HRX56" s="157" t="s">
        <v>2080</v>
      </c>
      <c r="HRY56" s="157" t="s">
        <v>2080</v>
      </c>
      <c r="HRZ56" s="157" t="s">
        <v>2080</v>
      </c>
      <c r="HSA56" s="157" t="s">
        <v>2080</v>
      </c>
      <c r="HSB56" s="157" t="s">
        <v>2080</v>
      </c>
      <c r="HSC56" s="157" t="s">
        <v>2080</v>
      </c>
      <c r="HSD56" s="157" t="s">
        <v>2080</v>
      </c>
      <c r="HSE56" s="157" t="s">
        <v>2080</v>
      </c>
      <c r="HSF56" s="157" t="s">
        <v>2080</v>
      </c>
      <c r="HSG56" s="157" t="s">
        <v>2080</v>
      </c>
      <c r="HSH56" s="157" t="s">
        <v>2080</v>
      </c>
      <c r="HSI56" s="157" t="s">
        <v>2080</v>
      </c>
      <c r="HSJ56" s="157" t="s">
        <v>2080</v>
      </c>
      <c r="HSK56" s="157" t="s">
        <v>2080</v>
      </c>
      <c r="HSL56" s="157" t="s">
        <v>2080</v>
      </c>
      <c r="HSM56" s="157" t="s">
        <v>2080</v>
      </c>
      <c r="HSN56" s="157" t="s">
        <v>2080</v>
      </c>
      <c r="HSO56" s="157" t="s">
        <v>2080</v>
      </c>
      <c r="HSP56" s="157" t="s">
        <v>2080</v>
      </c>
      <c r="HSQ56" s="157" t="s">
        <v>2080</v>
      </c>
      <c r="HSR56" s="157" t="s">
        <v>2080</v>
      </c>
      <c r="HSS56" s="157" t="s">
        <v>2080</v>
      </c>
      <c r="HST56" s="157" t="s">
        <v>2080</v>
      </c>
      <c r="HSU56" s="157" t="s">
        <v>2080</v>
      </c>
      <c r="HSV56" s="157" t="s">
        <v>2080</v>
      </c>
      <c r="HSW56" s="157" t="s">
        <v>2080</v>
      </c>
      <c r="HSX56" s="157" t="s">
        <v>2080</v>
      </c>
      <c r="HSY56" s="157" t="s">
        <v>2080</v>
      </c>
      <c r="HSZ56" s="157" t="s">
        <v>2080</v>
      </c>
      <c r="HTA56" s="157" t="s">
        <v>2080</v>
      </c>
      <c r="HTB56" s="157" t="s">
        <v>2080</v>
      </c>
      <c r="HTC56" s="157" t="s">
        <v>2080</v>
      </c>
      <c r="HTD56" s="157" t="s">
        <v>2080</v>
      </c>
      <c r="HTE56" s="157" t="s">
        <v>2080</v>
      </c>
      <c r="HTF56" s="157" t="s">
        <v>2080</v>
      </c>
      <c r="HTG56" s="157" t="s">
        <v>2080</v>
      </c>
      <c r="HTH56" s="157" t="s">
        <v>2080</v>
      </c>
      <c r="HTI56" s="157" t="s">
        <v>2080</v>
      </c>
      <c r="HTJ56" s="157" t="s">
        <v>2080</v>
      </c>
      <c r="HTK56" s="157" t="s">
        <v>2080</v>
      </c>
      <c r="HTL56" s="157" t="s">
        <v>2080</v>
      </c>
      <c r="HTM56" s="157" t="s">
        <v>2080</v>
      </c>
      <c r="HTN56" s="157" t="s">
        <v>2080</v>
      </c>
      <c r="HTO56" s="157" t="s">
        <v>2080</v>
      </c>
      <c r="HTP56" s="157" t="s">
        <v>2080</v>
      </c>
      <c r="HTQ56" s="157" t="s">
        <v>2080</v>
      </c>
      <c r="HTR56" s="157" t="s">
        <v>2080</v>
      </c>
      <c r="HTS56" s="157" t="s">
        <v>2080</v>
      </c>
      <c r="HTT56" s="157" t="s">
        <v>2080</v>
      </c>
      <c r="HTU56" s="157" t="s">
        <v>2080</v>
      </c>
      <c r="HTV56" s="157" t="s">
        <v>2080</v>
      </c>
      <c r="HTW56" s="157" t="s">
        <v>2080</v>
      </c>
      <c r="HTX56" s="157" t="s">
        <v>2080</v>
      </c>
      <c r="HTY56" s="157" t="s">
        <v>2080</v>
      </c>
      <c r="HTZ56" s="157" t="s">
        <v>2080</v>
      </c>
      <c r="HUA56" s="157" t="s">
        <v>2080</v>
      </c>
      <c r="HUB56" s="157" t="s">
        <v>2080</v>
      </c>
      <c r="HUC56" s="157" t="s">
        <v>2080</v>
      </c>
      <c r="HUD56" s="157" t="s">
        <v>2080</v>
      </c>
      <c r="HUE56" s="157" t="s">
        <v>2080</v>
      </c>
      <c r="HUF56" s="157" t="s">
        <v>2080</v>
      </c>
      <c r="HUG56" s="157" t="s">
        <v>2080</v>
      </c>
      <c r="HUH56" s="157" t="s">
        <v>2080</v>
      </c>
      <c r="HUI56" s="157" t="s">
        <v>2080</v>
      </c>
      <c r="HUJ56" s="157" t="s">
        <v>2080</v>
      </c>
      <c r="HUK56" s="157" t="s">
        <v>2080</v>
      </c>
      <c r="HUL56" s="157" t="s">
        <v>2080</v>
      </c>
      <c r="HUM56" s="157" t="s">
        <v>2080</v>
      </c>
      <c r="HUN56" s="157" t="s">
        <v>2080</v>
      </c>
      <c r="HUO56" s="157" t="s">
        <v>2080</v>
      </c>
      <c r="HUP56" s="157" t="s">
        <v>2080</v>
      </c>
      <c r="HUQ56" s="157" t="s">
        <v>2080</v>
      </c>
      <c r="HUR56" s="157" t="s">
        <v>2080</v>
      </c>
      <c r="HUS56" s="157" t="s">
        <v>2080</v>
      </c>
      <c r="HUT56" s="157" t="s">
        <v>2080</v>
      </c>
      <c r="HUU56" s="157" t="s">
        <v>2080</v>
      </c>
      <c r="HUV56" s="157" t="s">
        <v>2080</v>
      </c>
      <c r="HUW56" s="157" t="s">
        <v>2080</v>
      </c>
      <c r="HUX56" s="157" t="s">
        <v>2080</v>
      </c>
      <c r="HUY56" s="157" t="s">
        <v>2080</v>
      </c>
      <c r="HUZ56" s="157" t="s">
        <v>2080</v>
      </c>
      <c r="HVA56" s="157" t="s">
        <v>2080</v>
      </c>
      <c r="HVB56" s="157" t="s">
        <v>2080</v>
      </c>
      <c r="HVC56" s="157" t="s">
        <v>2080</v>
      </c>
      <c r="HVD56" s="157" t="s">
        <v>2080</v>
      </c>
      <c r="HVE56" s="157" t="s">
        <v>2080</v>
      </c>
      <c r="HVF56" s="157" t="s">
        <v>2080</v>
      </c>
      <c r="HVG56" s="157" t="s">
        <v>2080</v>
      </c>
      <c r="HVH56" s="157" t="s">
        <v>2080</v>
      </c>
      <c r="HVI56" s="157" t="s">
        <v>2080</v>
      </c>
      <c r="HVJ56" s="157" t="s">
        <v>2080</v>
      </c>
      <c r="HVK56" s="157" t="s">
        <v>2080</v>
      </c>
      <c r="HVL56" s="157" t="s">
        <v>2080</v>
      </c>
      <c r="HVM56" s="157" t="s">
        <v>2080</v>
      </c>
      <c r="HVN56" s="157" t="s">
        <v>2080</v>
      </c>
      <c r="HVO56" s="157" t="s">
        <v>2080</v>
      </c>
      <c r="HVP56" s="157" t="s">
        <v>2080</v>
      </c>
      <c r="HVQ56" s="157" t="s">
        <v>2080</v>
      </c>
      <c r="HVR56" s="157" t="s">
        <v>2080</v>
      </c>
      <c r="HVS56" s="157" t="s">
        <v>2080</v>
      </c>
      <c r="HVT56" s="157" t="s">
        <v>2080</v>
      </c>
      <c r="HVU56" s="157" t="s">
        <v>2080</v>
      </c>
      <c r="HVV56" s="157" t="s">
        <v>2080</v>
      </c>
      <c r="HVW56" s="157" t="s">
        <v>2080</v>
      </c>
      <c r="HVX56" s="157" t="s">
        <v>2080</v>
      </c>
      <c r="HVY56" s="157" t="s">
        <v>2080</v>
      </c>
      <c r="HVZ56" s="157" t="s">
        <v>2080</v>
      </c>
      <c r="HWA56" s="157" t="s">
        <v>2080</v>
      </c>
      <c r="HWB56" s="157" t="s">
        <v>2080</v>
      </c>
      <c r="HWC56" s="157" t="s">
        <v>2080</v>
      </c>
      <c r="HWD56" s="157" t="s">
        <v>2080</v>
      </c>
      <c r="HWE56" s="157" t="s">
        <v>2080</v>
      </c>
      <c r="HWF56" s="157" t="s">
        <v>2080</v>
      </c>
      <c r="HWG56" s="157" t="s">
        <v>2080</v>
      </c>
      <c r="HWH56" s="157" t="s">
        <v>2080</v>
      </c>
      <c r="HWI56" s="157" t="s">
        <v>2080</v>
      </c>
      <c r="HWJ56" s="157" t="s">
        <v>2080</v>
      </c>
      <c r="HWK56" s="157" t="s">
        <v>2080</v>
      </c>
      <c r="HWL56" s="157" t="s">
        <v>2080</v>
      </c>
      <c r="HWM56" s="157" t="s">
        <v>2080</v>
      </c>
      <c r="HWN56" s="157" t="s">
        <v>2080</v>
      </c>
      <c r="HWO56" s="157" t="s">
        <v>2080</v>
      </c>
      <c r="HWP56" s="157" t="s">
        <v>2080</v>
      </c>
      <c r="HWQ56" s="157" t="s">
        <v>2080</v>
      </c>
      <c r="HWR56" s="157" t="s">
        <v>2080</v>
      </c>
      <c r="HWS56" s="157" t="s">
        <v>2080</v>
      </c>
      <c r="HWT56" s="157" t="s">
        <v>2080</v>
      </c>
      <c r="HWU56" s="157" t="s">
        <v>2080</v>
      </c>
      <c r="HWV56" s="157" t="s">
        <v>2080</v>
      </c>
      <c r="HWW56" s="157" t="s">
        <v>2080</v>
      </c>
      <c r="HWX56" s="157" t="s">
        <v>2080</v>
      </c>
      <c r="HWY56" s="157" t="s">
        <v>2080</v>
      </c>
      <c r="HWZ56" s="157" t="s">
        <v>2080</v>
      </c>
      <c r="HXA56" s="157" t="s">
        <v>2080</v>
      </c>
      <c r="HXB56" s="157" t="s">
        <v>2080</v>
      </c>
      <c r="HXC56" s="157" t="s">
        <v>2080</v>
      </c>
      <c r="HXD56" s="157" t="s">
        <v>2080</v>
      </c>
      <c r="HXE56" s="157" t="s">
        <v>2080</v>
      </c>
      <c r="HXF56" s="157" t="s">
        <v>2080</v>
      </c>
      <c r="HXG56" s="157" t="s">
        <v>2080</v>
      </c>
      <c r="HXH56" s="157" t="s">
        <v>2080</v>
      </c>
      <c r="HXI56" s="157" t="s">
        <v>2080</v>
      </c>
      <c r="HXJ56" s="157" t="s">
        <v>2080</v>
      </c>
      <c r="HXK56" s="157" t="s">
        <v>2080</v>
      </c>
      <c r="HXL56" s="157" t="s">
        <v>2080</v>
      </c>
      <c r="HXM56" s="157" t="s">
        <v>2080</v>
      </c>
      <c r="HXN56" s="157" t="s">
        <v>2080</v>
      </c>
      <c r="HXO56" s="157" t="s">
        <v>2080</v>
      </c>
      <c r="HXP56" s="157" t="s">
        <v>2080</v>
      </c>
      <c r="HXQ56" s="157" t="s">
        <v>2080</v>
      </c>
      <c r="HXR56" s="157" t="s">
        <v>2080</v>
      </c>
      <c r="HXS56" s="157" t="s">
        <v>2080</v>
      </c>
      <c r="HXT56" s="157" t="s">
        <v>2080</v>
      </c>
      <c r="HXU56" s="157" t="s">
        <v>2080</v>
      </c>
      <c r="HXV56" s="157" t="s">
        <v>2080</v>
      </c>
      <c r="HXW56" s="157" t="s">
        <v>2080</v>
      </c>
      <c r="HXX56" s="157" t="s">
        <v>2080</v>
      </c>
      <c r="HXY56" s="157" t="s">
        <v>2080</v>
      </c>
      <c r="HXZ56" s="157" t="s">
        <v>2080</v>
      </c>
      <c r="HYA56" s="157" t="s">
        <v>2080</v>
      </c>
      <c r="HYB56" s="157" t="s">
        <v>2080</v>
      </c>
      <c r="HYC56" s="157" t="s">
        <v>2080</v>
      </c>
      <c r="HYD56" s="157" t="s">
        <v>2080</v>
      </c>
      <c r="HYE56" s="157" t="s">
        <v>2080</v>
      </c>
      <c r="HYF56" s="157" t="s">
        <v>2080</v>
      </c>
      <c r="HYG56" s="157" t="s">
        <v>2080</v>
      </c>
      <c r="HYH56" s="157" t="s">
        <v>2080</v>
      </c>
      <c r="HYI56" s="157" t="s">
        <v>2080</v>
      </c>
      <c r="HYJ56" s="157" t="s">
        <v>2080</v>
      </c>
      <c r="HYK56" s="157" t="s">
        <v>2080</v>
      </c>
      <c r="HYL56" s="157" t="s">
        <v>2080</v>
      </c>
      <c r="HYM56" s="157" t="s">
        <v>2080</v>
      </c>
      <c r="HYN56" s="157" t="s">
        <v>2080</v>
      </c>
      <c r="HYO56" s="157" t="s">
        <v>2080</v>
      </c>
      <c r="HYP56" s="157" t="s">
        <v>2080</v>
      </c>
      <c r="HYQ56" s="157" t="s">
        <v>2080</v>
      </c>
      <c r="HYR56" s="157" t="s">
        <v>2080</v>
      </c>
      <c r="HYS56" s="157" t="s">
        <v>2080</v>
      </c>
      <c r="HYT56" s="157" t="s">
        <v>2080</v>
      </c>
      <c r="HYU56" s="157" t="s">
        <v>2080</v>
      </c>
      <c r="HYV56" s="157" t="s">
        <v>2080</v>
      </c>
      <c r="HYW56" s="157" t="s">
        <v>2080</v>
      </c>
      <c r="HYX56" s="157" t="s">
        <v>2080</v>
      </c>
      <c r="HYY56" s="157" t="s">
        <v>2080</v>
      </c>
      <c r="HYZ56" s="157" t="s">
        <v>2080</v>
      </c>
      <c r="HZA56" s="157" t="s">
        <v>2080</v>
      </c>
      <c r="HZB56" s="157" t="s">
        <v>2080</v>
      </c>
      <c r="HZC56" s="157" t="s">
        <v>2080</v>
      </c>
      <c r="HZD56" s="157" t="s">
        <v>2080</v>
      </c>
      <c r="HZE56" s="157" t="s">
        <v>2080</v>
      </c>
      <c r="HZF56" s="157" t="s">
        <v>2080</v>
      </c>
      <c r="HZG56" s="157" t="s">
        <v>2080</v>
      </c>
      <c r="HZH56" s="157" t="s">
        <v>2080</v>
      </c>
      <c r="HZI56" s="157" t="s">
        <v>2080</v>
      </c>
      <c r="HZJ56" s="157" t="s">
        <v>2080</v>
      </c>
      <c r="HZK56" s="157" t="s">
        <v>2080</v>
      </c>
      <c r="HZL56" s="157" t="s">
        <v>2080</v>
      </c>
      <c r="HZM56" s="157" t="s">
        <v>2080</v>
      </c>
      <c r="HZN56" s="157" t="s">
        <v>2080</v>
      </c>
      <c r="HZO56" s="157" t="s">
        <v>2080</v>
      </c>
      <c r="HZP56" s="157" t="s">
        <v>2080</v>
      </c>
      <c r="HZQ56" s="157" t="s">
        <v>2080</v>
      </c>
      <c r="HZR56" s="157" t="s">
        <v>2080</v>
      </c>
      <c r="HZS56" s="157" t="s">
        <v>2080</v>
      </c>
      <c r="HZT56" s="157" t="s">
        <v>2080</v>
      </c>
      <c r="HZU56" s="157" t="s">
        <v>2080</v>
      </c>
      <c r="HZV56" s="157" t="s">
        <v>2080</v>
      </c>
      <c r="HZW56" s="157" t="s">
        <v>2080</v>
      </c>
      <c r="HZX56" s="157" t="s">
        <v>2080</v>
      </c>
      <c r="HZY56" s="157" t="s">
        <v>2080</v>
      </c>
      <c r="HZZ56" s="157" t="s">
        <v>2080</v>
      </c>
      <c r="IAA56" s="157" t="s">
        <v>2080</v>
      </c>
      <c r="IAB56" s="157" t="s">
        <v>2080</v>
      </c>
      <c r="IAC56" s="157" t="s">
        <v>2080</v>
      </c>
      <c r="IAD56" s="157" t="s">
        <v>2080</v>
      </c>
      <c r="IAE56" s="157" t="s">
        <v>2080</v>
      </c>
      <c r="IAF56" s="157" t="s">
        <v>2080</v>
      </c>
      <c r="IAG56" s="157" t="s">
        <v>2080</v>
      </c>
      <c r="IAH56" s="157" t="s">
        <v>2080</v>
      </c>
      <c r="IAI56" s="157" t="s">
        <v>2080</v>
      </c>
      <c r="IAJ56" s="157" t="s">
        <v>2080</v>
      </c>
      <c r="IAK56" s="157" t="s">
        <v>2080</v>
      </c>
      <c r="IAL56" s="157" t="s">
        <v>2080</v>
      </c>
      <c r="IAM56" s="157" t="s">
        <v>2080</v>
      </c>
      <c r="IAN56" s="157" t="s">
        <v>2080</v>
      </c>
      <c r="IAO56" s="157" t="s">
        <v>2080</v>
      </c>
      <c r="IAP56" s="157" t="s">
        <v>2080</v>
      </c>
      <c r="IAQ56" s="157" t="s">
        <v>2080</v>
      </c>
      <c r="IAR56" s="157" t="s">
        <v>2080</v>
      </c>
      <c r="IAS56" s="157" t="s">
        <v>2080</v>
      </c>
      <c r="IAT56" s="157" t="s">
        <v>2080</v>
      </c>
      <c r="IAU56" s="157" t="s">
        <v>2080</v>
      </c>
      <c r="IAV56" s="157" t="s">
        <v>2080</v>
      </c>
      <c r="IAW56" s="157" t="s">
        <v>2080</v>
      </c>
      <c r="IAX56" s="157" t="s">
        <v>2080</v>
      </c>
      <c r="IAY56" s="157" t="s">
        <v>2080</v>
      </c>
      <c r="IAZ56" s="157" t="s">
        <v>2080</v>
      </c>
      <c r="IBA56" s="157" t="s">
        <v>2080</v>
      </c>
      <c r="IBB56" s="157" t="s">
        <v>2080</v>
      </c>
      <c r="IBC56" s="157" t="s">
        <v>2080</v>
      </c>
      <c r="IBD56" s="157" t="s">
        <v>2080</v>
      </c>
      <c r="IBE56" s="157" t="s">
        <v>2080</v>
      </c>
      <c r="IBF56" s="157" t="s">
        <v>2080</v>
      </c>
      <c r="IBG56" s="157" t="s">
        <v>2080</v>
      </c>
      <c r="IBH56" s="157" t="s">
        <v>2080</v>
      </c>
      <c r="IBI56" s="157" t="s">
        <v>2080</v>
      </c>
      <c r="IBJ56" s="157" t="s">
        <v>2080</v>
      </c>
      <c r="IBK56" s="157" t="s">
        <v>2080</v>
      </c>
      <c r="IBL56" s="157" t="s">
        <v>2080</v>
      </c>
      <c r="IBM56" s="157" t="s">
        <v>2080</v>
      </c>
      <c r="IBN56" s="157" t="s">
        <v>2080</v>
      </c>
      <c r="IBO56" s="157" t="s">
        <v>2080</v>
      </c>
      <c r="IBP56" s="157" t="s">
        <v>2080</v>
      </c>
      <c r="IBQ56" s="157" t="s">
        <v>2080</v>
      </c>
      <c r="IBR56" s="157" t="s">
        <v>2080</v>
      </c>
      <c r="IBS56" s="157" t="s">
        <v>2080</v>
      </c>
      <c r="IBT56" s="157" t="s">
        <v>2080</v>
      </c>
      <c r="IBU56" s="157" t="s">
        <v>2080</v>
      </c>
      <c r="IBV56" s="157" t="s">
        <v>2080</v>
      </c>
      <c r="IBW56" s="157" t="s">
        <v>2080</v>
      </c>
      <c r="IBX56" s="157" t="s">
        <v>2080</v>
      </c>
      <c r="IBY56" s="157" t="s">
        <v>2080</v>
      </c>
      <c r="IBZ56" s="157" t="s">
        <v>2080</v>
      </c>
      <c r="ICA56" s="157" t="s">
        <v>2080</v>
      </c>
      <c r="ICB56" s="157" t="s">
        <v>2080</v>
      </c>
      <c r="ICC56" s="157" t="s">
        <v>2080</v>
      </c>
      <c r="ICD56" s="157" t="s">
        <v>2080</v>
      </c>
      <c r="ICE56" s="157" t="s">
        <v>2080</v>
      </c>
      <c r="ICF56" s="157" t="s">
        <v>2080</v>
      </c>
      <c r="ICG56" s="157" t="s">
        <v>2080</v>
      </c>
      <c r="ICH56" s="157" t="s">
        <v>2080</v>
      </c>
      <c r="ICI56" s="157" t="s">
        <v>2080</v>
      </c>
      <c r="ICJ56" s="157" t="s">
        <v>2080</v>
      </c>
      <c r="ICK56" s="157" t="s">
        <v>2080</v>
      </c>
      <c r="ICL56" s="157" t="s">
        <v>2080</v>
      </c>
      <c r="ICM56" s="157" t="s">
        <v>2080</v>
      </c>
      <c r="ICN56" s="157" t="s">
        <v>2080</v>
      </c>
      <c r="ICO56" s="157" t="s">
        <v>2080</v>
      </c>
      <c r="ICP56" s="157" t="s">
        <v>2080</v>
      </c>
      <c r="ICQ56" s="157" t="s">
        <v>2080</v>
      </c>
      <c r="ICR56" s="157" t="s">
        <v>2080</v>
      </c>
      <c r="ICS56" s="157" t="s">
        <v>2080</v>
      </c>
      <c r="ICT56" s="157" t="s">
        <v>2080</v>
      </c>
      <c r="ICU56" s="157" t="s">
        <v>2080</v>
      </c>
      <c r="ICV56" s="157" t="s">
        <v>2080</v>
      </c>
      <c r="ICW56" s="157" t="s">
        <v>2080</v>
      </c>
      <c r="ICX56" s="157" t="s">
        <v>2080</v>
      </c>
      <c r="ICY56" s="157" t="s">
        <v>2080</v>
      </c>
      <c r="ICZ56" s="157" t="s">
        <v>2080</v>
      </c>
      <c r="IDA56" s="157" t="s">
        <v>2080</v>
      </c>
      <c r="IDB56" s="157" t="s">
        <v>2080</v>
      </c>
      <c r="IDC56" s="157" t="s">
        <v>2080</v>
      </c>
      <c r="IDD56" s="157" t="s">
        <v>2080</v>
      </c>
      <c r="IDE56" s="157" t="s">
        <v>2080</v>
      </c>
      <c r="IDF56" s="157" t="s">
        <v>2080</v>
      </c>
      <c r="IDG56" s="157" t="s">
        <v>2080</v>
      </c>
      <c r="IDH56" s="157" t="s">
        <v>2080</v>
      </c>
      <c r="IDI56" s="157" t="s">
        <v>2080</v>
      </c>
      <c r="IDJ56" s="157" t="s">
        <v>2080</v>
      </c>
      <c r="IDK56" s="157" t="s">
        <v>2080</v>
      </c>
      <c r="IDL56" s="157" t="s">
        <v>2080</v>
      </c>
      <c r="IDM56" s="157" t="s">
        <v>2080</v>
      </c>
      <c r="IDN56" s="157" t="s">
        <v>2080</v>
      </c>
      <c r="IDO56" s="157" t="s">
        <v>2080</v>
      </c>
      <c r="IDP56" s="157" t="s">
        <v>2080</v>
      </c>
      <c r="IDQ56" s="157" t="s">
        <v>2080</v>
      </c>
      <c r="IDR56" s="157" t="s">
        <v>2080</v>
      </c>
      <c r="IDS56" s="157" t="s">
        <v>2080</v>
      </c>
      <c r="IDT56" s="157" t="s">
        <v>2080</v>
      </c>
      <c r="IDU56" s="157" t="s">
        <v>2080</v>
      </c>
      <c r="IDV56" s="157" t="s">
        <v>2080</v>
      </c>
      <c r="IDW56" s="157" t="s">
        <v>2080</v>
      </c>
      <c r="IDX56" s="157" t="s">
        <v>2080</v>
      </c>
      <c r="IDY56" s="157" t="s">
        <v>2080</v>
      </c>
      <c r="IDZ56" s="157" t="s">
        <v>2080</v>
      </c>
      <c r="IEA56" s="157" t="s">
        <v>2080</v>
      </c>
      <c r="IEB56" s="157" t="s">
        <v>2080</v>
      </c>
      <c r="IEC56" s="157" t="s">
        <v>2080</v>
      </c>
      <c r="IED56" s="157" t="s">
        <v>2080</v>
      </c>
      <c r="IEE56" s="157" t="s">
        <v>2080</v>
      </c>
      <c r="IEF56" s="157" t="s">
        <v>2080</v>
      </c>
      <c r="IEG56" s="157" t="s">
        <v>2080</v>
      </c>
      <c r="IEH56" s="157" t="s">
        <v>2080</v>
      </c>
      <c r="IEI56" s="157" t="s">
        <v>2080</v>
      </c>
      <c r="IEJ56" s="157" t="s">
        <v>2080</v>
      </c>
      <c r="IEK56" s="157" t="s">
        <v>2080</v>
      </c>
      <c r="IEL56" s="157" t="s">
        <v>2080</v>
      </c>
      <c r="IEM56" s="157" t="s">
        <v>2080</v>
      </c>
      <c r="IEN56" s="157" t="s">
        <v>2080</v>
      </c>
      <c r="IEO56" s="157" t="s">
        <v>2080</v>
      </c>
      <c r="IEP56" s="157" t="s">
        <v>2080</v>
      </c>
      <c r="IEQ56" s="157" t="s">
        <v>2080</v>
      </c>
      <c r="IER56" s="157" t="s">
        <v>2080</v>
      </c>
      <c r="IES56" s="157" t="s">
        <v>2080</v>
      </c>
      <c r="IET56" s="157" t="s">
        <v>2080</v>
      </c>
      <c r="IEU56" s="157" t="s">
        <v>2080</v>
      </c>
      <c r="IEV56" s="157" t="s">
        <v>2080</v>
      </c>
      <c r="IEW56" s="157" t="s">
        <v>2080</v>
      </c>
      <c r="IEX56" s="157" t="s">
        <v>2080</v>
      </c>
      <c r="IEY56" s="157" t="s">
        <v>2080</v>
      </c>
      <c r="IEZ56" s="157" t="s">
        <v>2080</v>
      </c>
      <c r="IFA56" s="157" t="s">
        <v>2080</v>
      </c>
      <c r="IFB56" s="157" t="s">
        <v>2080</v>
      </c>
      <c r="IFC56" s="157" t="s">
        <v>2080</v>
      </c>
      <c r="IFD56" s="157" t="s">
        <v>2080</v>
      </c>
      <c r="IFE56" s="157" t="s">
        <v>2080</v>
      </c>
      <c r="IFF56" s="157" t="s">
        <v>2080</v>
      </c>
      <c r="IFG56" s="157" t="s">
        <v>2080</v>
      </c>
      <c r="IFH56" s="157" t="s">
        <v>2080</v>
      </c>
      <c r="IFI56" s="157" t="s">
        <v>2080</v>
      </c>
      <c r="IFJ56" s="157" t="s">
        <v>2080</v>
      </c>
      <c r="IFK56" s="157" t="s">
        <v>2080</v>
      </c>
      <c r="IFL56" s="157" t="s">
        <v>2080</v>
      </c>
      <c r="IFM56" s="157" t="s">
        <v>2080</v>
      </c>
      <c r="IFN56" s="157" t="s">
        <v>2080</v>
      </c>
      <c r="IFO56" s="157" t="s">
        <v>2080</v>
      </c>
      <c r="IFP56" s="157" t="s">
        <v>2080</v>
      </c>
      <c r="IFQ56" s="157" t="s">
        <v>2080</v>
      </c>
      <c r="IFR56" s="157" t="s">
        <v>2080</v>
      </c>
      <c r="IFS56" s="157" t="s">
        <v>2080</v>
      </c>
      <c r="IFT56" s="157" t="s">
        <v>2080</v>
      </c>
      <c r="IFU56" s="157" t="s">
        <v>2080</v>
      </c>
      <c r="IFV56" s="157" t="s">
        <v>2080</v>
      </c>
      <c r="IFW56" s="157" t="s">
        <v>2080</v>
      </c>
      <c r="IFX56" s="157" t="s">
        <v>2080</v>
      </c>
      <c r="IFY56" s="157" t="s">
        <v>2080</v>
      </c>
      <c r="IFZ56" s="157" t="s">
        <v>2080</v>
      </c>
      <c r="IGA56" s="157" t="s">
        <v>2080</v>
      </c>
      <c r="IGB56" s="157" t="s">
        <v>2080</v>
      </c>
      <c r="IGC56" s="157" t="s">
        <v>2080</v>
      </c>
      <c r="IGD56" s="157" t="s">
        <v>2080</v>
      </c>
      <c r="IGE56" s="157" t="s">
        <v>2080</v>
      </c>
      <c r="IGF56" s="157" t="s">
        <v>2080</v>
      </c>
      <c r="IGG56" s="157" t="s">
        <v>2080</v>
      </c>
      <c r="IGH56" s="157" t="s">
        <v>2080</v>
      </c>
      <c r="IGI56" s="157" t="s">
        <v>2080</v>
      </c>
      <c r="IGJ56" s="157" t="s">
        <v>2080</v>
      </c>
      <c r="IGK56" s="157" t="s">
        <v>2080</v>
      </c>
      <c r="IGL56" s="157" t="s">
        <v>2080</v>
      </c>
      <c r="IGM56" s="157" t="s">
        <v>2080</v>
      </c>
      <c r="IGN56" s="157" t="s">
        <v>2080</v>
      </c>
      <c r="IGO56" s="157" t="s">
        <v>2080</v>
      </c>
      <c r="IGP56" s="157" t="s">
        <v>2080</v>
      </c>
      <c r="IGQ56" s="157" t="s">
        <v>2080</v>
      </c>
      <c r="IGR56" s="157" t="s">
        <v>2080</v>
      </c>
      <c r="IGS56" s="157" t="s">
        <v>2080</v>
      </c>
      <c r="IGT56" s="157" t="s">
        <v>2080</v>
      </c>
      <c r="IGU56" s="157" t="s">
        <v>2080</v>
      </c>
      <c r="IGV56" s="157" t="s">
        <v>2080</v>
      </c>
      <c r="IGW56" s="157" t="s">
        <v>2080</v>
      </c>
      <c r="IGX56" s="157" t="s">
        <v>2080</v>
      </c>
      <c r="IGY56" s="157" t="s">
        <v>2080</v>
      </c>
      <c r="IGZ56" s="157" t="s">
        <v>2080</v>
      </c>
      <c r="IHA56" s="157" t="s">
        <v>2080</v>
      </c>
      <c r="IHB56" s="157" t="s">
        <v>2080</v>
      </c>
      <c r="IHC56" s="157" t="s">
        <v>2080</v>
      </c>
      <c r="IHD56" s="157" t="s">
        <v>2080</v>
      </c>
      <c r="IHE56" s="157" t="s">
        <v>2080</v>
      </c>
      <c r="IHF56" s="157" t="s">
        <v>2080</v>
      </c>
      <c r="IHG56" s="157" t="s">
        <v>2080</v>
      </c>
      <c r="IHH56" s="157" t="s">
        <v>2080</v>
      </c>
      <c r="IHI56" s="157" t="s">
        <v>2080</v>
      </c>
      <c r="IHJ56" s="157" t="s">
        <v>2080</v>
      </c>
      <c r="IHK56" s="157" t="s">
        <v>2080</v>
      </c>
      <c r="IHL56" s="157" t="s">
        <v>2080</v>
      </c>
      <c r="IHM56" s="157" t="s">
        <v>2080</v>
      </c>
      <c r="IHN56" s="157" t="s">
        <v>2080</v>
      </c>
      <c r="IHO56" s="157" t="s">
        <v>2080</v>
      </c>
      <c r="IHP56" s="157" t="s">
        <v>2080</v>
      </c>
      <c r="IHQ56" s="157" t="s">
        <v>2080</v>
      </c>
      <c r="IHR56" s="157" t="s">
        <v>2080</v>
      </c>
      <c r="IHS56" s="157" t="s">
        <v>2080</v>
      </c>
      <c r="IHT56" s="157" t="s">
        <v>2080</v>
      </c>
      <c r="IHU56" s="157" t="s">
        <v>2080</v>
      </c>
      <c r="IHV56" s="157" t="s">
        <v>2080</v>
      </c>
      <c r="IHW56" s="157" t="s">
        <v>2080</v>
      </c>
      <c r="IHX56" s="157" t="s">
        <v>2080</v>
      </c>
      <c r="IHY56" s="157" t="s">
        <v>2080</v>
      </c>
      <c r="IHZ56" s="157" t="s">
        <v>2080</v>
      </c>
      <c r="IIA56" s="157" t="s">
        <v>2080</v>
      </c>
      <c r="IIB56" s="157" t="s">
        <v>2080</v>
      </c>
      <c r="IIC56" s="157" t="s">
        <v>2080</v>
      </c>
      <c r="IID56" s="157" t="s">
        <v>2080</v>
      </c>
      <c r="IIE56" s="157" t="s">
        <v>2080</v>
      </c>
      <c r="IIF56" s="157" t="s">
        <v>2080</v>
      </c>
      <c r="IIG56" s="157" t="s">
        <v>2080</v>
      </c>
      <c r="IIH56" s="157" t="s">
        <v>2080</v>
      </c>
      <c r="III56" s="157" t="s">
        <v>2080</v>
      </c>
      <c r="IIJ56" s="157" t="s">
        <v>2080</v>
      </c>
      <c r="IIK56" s="157" t="s">
        <v>2080</v>
      </c>
      <c r="IIL56" s="157" t="s">
        <v>2080</v>
      </c>
      <c r="IIM56" s="157" t="s">
        <v>2080</v>
      </c>
      <c r="IIN56" s="157" t="s">
        <v>2080</v>
      </c>
      <c r="IIO56" s="157" t="s">
        <v>2080</v>
      </c>
      <c r="IIP56" s="157" t="s">
        <v>2080</v>
      </c>
      <c r="IIQ56" s="157" t="s">
        <v>2080</v>
      </c>
      <c r="IIR56" s="157" t="s">
        <v>2080</v>
      </c>
      <c r="IIS56" s="157" t="s">
        <v>2080</v>
      </c>
      <c r="IIT56" s="157" t="s">
        <v>2080</v>
      </c>
      <c r="IIU56" s="157" t="s">
        <v>2080</v>
      </c>
      <c r="IIV56" s="157" t="s">
        <v>2080</v>
      </c>
      <c r="IIW56" s="157" t="s">
        <v>2080</v>
      </c>
      <c r="IIX56" s="157" t="s">
        <v>2080</v>
      </c>
      <c r="IIY56" s="157" t="s">
        <v>2080</v>
      </c>
      <c r="IIZ56" s="157" t="s">
        <v>2080</v>
      </c>
      <c r="IJA56" s="157" t="s">
        <v>2080</v>
      </c>
      <c r="IJB56" s="157" t="s">
        <v>2080</v>
      </c>
      <c r="IJC56" s="157" t="s">
        <v>2080</v>
      </c>
      <c r="IJD56" s="157" t="s">
        <v>2080</v>
      </c>
      <c r="IJE56" s="157" t="s">
        <v>2080</v>
      </c>
      <c r="IJF56" s="157" t="s">
        <v>2080</v>
      </c>
      <c r="IJG56" s="157" t="s">
        <v>2080</v>
      </c>
      <c r="IJH56" s="157" t="s">
        <v>2080</v>
      </c>
      <c r="IJI56" s="157" t="s">
        <v>2080</v>
      </c>
      <c r="IJJ56" s="157" t="s">
        <v>2080</v>
      </c>
      <c r="IJK56" s="157" t="s">
        <v>2080</v>
      </c>
      <c r="IJL56" s="157" t="s">
        <v>2080</v>
      </c>
      <c r="IJM56" s="157" t="s">
        <v>2080</v>
      </c>
      <c r="IJN56" s="157" t="s">
        <v>2080</v>
      </c>
      <c r="IJO56" s="157" t="s">
        <v>2080</v>
      </c>
      <c r="IJP56" s="157" t="s">
        <v>2080</v>
      </c>
      <c r="IJQ56" s="157" t="s">
        <v>2080</v>
      </c>
      <c r="IJR56" s="157" t="s">
        <v>2080</v>
      </c>
      <c r="IJS56" s="157" t="s">
        <v>2080</v>
      </c>
      <c r="IJT56" s="157" t="s">
        <v>2080</v>
      </c>
      <c r="IJU56" s="157" t="s">
        <v>2080</v>
      </c>
      <c r="IJV56" s="157" t="s">
        <v>2080</v>
      </c>
      <c r="IJW56" s="157" t="s">
        <v>2080</v>
      </c>
      <c r="IJX56" s="157" t="s">
        <v>2080</v>
      </c>
      <c r="IJY56" s="157" t="s">
        <v>2080</v>
      </c>
      <c r="IJZ56" s="157" t="s">
        <v>2080</v>
      </c>
      <c r="IKA56" s="157" t="s">
        <v>2080</v>
      </c>
      <c r="IKB56" s="157" t="s">
        <v>2080</v>
      </c>
      <c r="IKC56" s="157" t="s">
        <v>2080</v>
      </c>
      <c r="IKD56" s="157" t="s">
        <v>2080</v>
      </c>
      <c r="IKE56" s="157" t="s">
        <v>2080</v>
      </c>
      <c r="IKF56" s="157" t="s">
        <v>2080</v>
      </c>
      <c r="IKG56" s="157" t="s">
        <v>2080</v>
      </c>
      <c r="IKH56" s="157" t="s">
        <v>2080</v>
      </c>
      <c r="IKI56" s="157" t="s">
        <v>2080</v>
      </c>
      <c r="IKJ56" s="157" t="s">
        <v>2080</v>
      </c>
      <c r="IKK56" s="157" t="s">
        <v>2080</v>
      </c>
      <c r="IKL56" s="157" t="s">
        <v>2080</v>
      </c>
      <c r="IKM56" s="157" t="s">
        <v>2080</v>
      </c>
      <c r="IKN56" s="157" t="s">
        <v>2080</v>
      </c>
      <c r="IKO56" s="157" t="s">
        <v>2080</v>
      </c>
      <c r="IKP56" s="157" t="s">
        <v>2080</v>
      </c>
      <c r="IKQ56" s="157" t="s">
        <v>2080</v>
      </c>
      <c r="IKR56" s="157" t="s">
        <v>2080</v>
      </c>
      <c r="IKS56" s="157" t="s">
        <v>2080</v>
      </c>
      <c r="IKT56" s="157" t="s">
        <v>2080</v>
      </c>
      <c r="IKU56" s="157" t="s">
        <v>2080</v>
      </c>
      <c r="IKV56" s="157" t="s">
        <v>2080</v>
      </c>
      <c r="IKW56" s="157" t="s">
        <v>2080</v>
      </c>
      <c r="IKX56" s="157" t="s">
        <v>2080</v>
      </c>
      <c r="IKY56" s="157" t="s">
        <v>2080</v>
      </c>
      <c r="IKZ56" s="157" t="s">
        <v>2080</v>
      </c>
      <c r="ILA56" s="157" t="s">
        <v>2080</v>
      </c>
      <c r="ILB56" s="157" t="s">
        <v>2080</v>
      </c>
      <c r="ILC56" s="157" t="s">
        <v>2080</v>
      </c>
      <c r="ILD56" s="157" t="s">
        <v>2080</v>
      </c>
      <c r="ILE56" s="157" t="s">
        <v>2080</v>
      </c>
      <c r="ILF56" s="157" t="s">
        <v>2080</v>
      </c>
      <c r="ILG56" s="157" t="s">
        <v>2080</v>
      </c>
      <c r="ILH56" s="157" t="s">
        <v>2080</v>
      </c>
      <c r="ILI56" s="157" t="s">
        <v>2080</v>
      </c>
      <c r="ILJ56" s="157" t="s">
        <v>2080</v>
      </c>
      <c r="ILK56" s="157" t="s">
        <v>2080</v>
      </c>
      <c r="ILL56" s="157" t="s">
        <v>2080</v>
      </c>
      <c r="ILM56" s="157" t="s">
        <v>2080</v>
      </c>
      <c r="ILN56" s="157" t="s">
        <v>2080</v>
      </c>
      <c r="ILO56" s="157" t="s">
        <v>2080</v>
      </c>
      <c r="ILP56" s="157" t="s">
        <v>2080</v>
      </c>
      <c r="ILQ56" s="157" t="s">
        <v>2080</v>
      </c>
      <c r="ILR56" s="157" t="s">
        <v>2080</v>
      </c>
      <c r="ILS56" s="157" t="s">
        <v>2080</v>
      </c>
      <c r="ILT56" s="157" t="s">
        <v>2080</v>
      </c>
      <c r="ILU56" s="157" t="s">
        <v>2080</v>
      </c>
      <c r="ILV56" s="157" t="s">
        <v>2080</v>
      </c>
      <c r="ILW56" s="157" t="s">
        <v>2080</v>
      </c>
      <c r="ILX56" s="157" t="s">
        <v>2080</v>
      </c>
      <c r="ILY56" s="157" t="s">
        <v>2080</v>
      </c>
      <c r="ILZ56" s="157" t="s">
        <v>2080</v>
      </c>
      <c r="IMA56" s="157" t="s">
        <v>2080</v>
      </c>
      <c r="IMB56" s="157" t="s">
        <v>2080</v>
      </c>
      <c r="IMC56" s="157" t="s">
        <v>2080</v>
      </c>
      <c r="IMD56" s="157" t="s">
        <v>2080</v>
      </c>
      <c r="IME56" s="157" t="s">
        <v>2080</v>
      </c>
      <c r="IMF56" s="157" t="s">
        <v>2080</v>
      </c>
      <c r="IMG56" s="157" t="s">
        <v>2080</v>
      </c>
      <c r="IMH56" s="157" t="s">
        <v>2080</v>
      </c>
      <c r="IMI56" s="157" t="s">
        <v>2080</v>
      </c>
      <c r="IMJ56" s="157" t="s">
        <v>2080</v>
      </c>
      <c r="IMK56" s="157" t="s">
        <v>2080</v>
      </c>
      <c r="IML56" s="157" t="s">
        <v>2080</v>
      </c>
      <c r="IMM56" s="157" t="s">
        <v>2080</v>
      </c>
      <c r="IMN56" s="157" t="s">
        <v>2080</v>
      </c>
      <c r="IMO56" s="157" t="s">
        <v>2080</v>
      </c>
      <c r="IMP56" s="157" t="s">
        <v>2080</v>
      </c>
      <c r="IMQ56" s="157" t="s">
        <v>2080</v>
      </c>
      <c r="IMR56" s="157" t="s">
        <v>2080</v>
      </c>
      <c r="IMS56" s="157" t="s">
        <v>2080</v>
      </c>
      <c r="IMT56" s="157" t="s">
        <v>2080</v>
      </c>
      <c r="IMU56" s="157" t="s">
        <v>2080</v>
      </c>
      <c r="IMV56" s="157" t="s">
        <v>2080</v>
      </c>
      <c r="IMW56" s="157" t="s">
        <v>2080</v>
      </c>
      <c r="IMX56" s="157" t="s">
        <v>2080</v>
      </c>
      <c r="IMY56" s="157" t="s">
        <v>2080</v>
      </c>
      <c r="IMZ56" s="157" t="s">
        <v>2080</v>
      </c>
      <c r="INA56" s="157" t="s">
        <v>2080</v>
      </c>
      <c r="INB56" s="157" t="s">
        <v>2080</v>
      </c>
      <c r="INC56" s="157" t="s">
        <v>2080</v>
      </c>
      <c r="IND56" s="157" t="s">
        <v>2080</v>
      </c>
      <c r="INE56" s="157" t="s">
        <v>2080</v>
      </c>
      <c r="INF56" s="157" t="s">
        <v>2080</v>
      </c>
      <c r="ING56" s="157" t="s">
        <v>2080</v>
      </c>
      <c r="INH56" s="157" t="s">
        <v>2080</v>
      </c>
      <c r="INI56" s="157" t="s">
        <v>2080</v>
      </c>
      <c r="INJ56" s="157" t="s">
        <v>2080</v>
      </c>
      <c r="INK56" s="157" t="s">
        <v>2080</v>
      </c>
      <c r="INL56" s="157" t="s">
        <v>2080</v>
      </c>
      <c r="INM56" s="157" t="s">
        <v>2080</v>
      </c>
      <c r="INN56" s="157" t="s">
        <v>2080</v>
      </c>
      <c r="INO56" s="157" t="s">
        <v>2080</v>
      </c>
      <c r="INP56" s="157" t="s">
        <v>2080</v>
      </c>
      <c r="INQ56" s="157" t="s">
        <v>2080</v>
      </c>
      <c r="INR56" s="157" t="s">
        <v>2080</v>
      </c>
      <c r="INS56" s="157" t="s">
        <v>2080</v>
      </c>
      <c r="INT56" s="157" t="s">
        <v>2080</v>
      </c>
      <c r="INU56" s="157" t="s">
        <v>2080</v>
      </c>
      <c r="INV56" s="157" t="s">
        <v>2080</v>
      </c>
      <c r="INW56" s="157" t="s">
        <v>2080</v>
      </c>
      <c r="INX56" s="157" t="s">
        <v>2080</v>
      </c>
      <c r="INY56" s="157" t="s">
        <v>2080</v>
      </c>
      <c r="INZ56" s="157" t="s">
        <v>2080</v>
      </c>
      <c r="IOA56" s="157" t="s">
        <v>2080</v>
      </c>
      <c r="IOB56" s="157" t="s">
        <v>2080</v>
      </c>
      <c r="IOC56" s="157" t="s">
        <v>2080</v>
      </c>
      <c r="IOD56" s="157" t="s">
        <v>2080</v>
      </c>
      <c r="IOE56" s="157" t="s">
        <v>2080</v>
      </c>
      <c r="IOF56" s="157" t="s">
        <v>2080</v>
      </c>
      <c r="IOG56" s="157" t="s">
        <v>2080</v>
      </c>
      <c r="IOH56" s="157" t="s">
        <v>2080</v>
      </c>
      <c r="IOI56" s="157" t="s">
        <v>2080</v>
      </c>
      <c r="IOJ56" s="157" t="s">
        <v>2080</v>
      </c>
      <c r="IOK56" s="157" t="s">
        <v>2080</v>
      </c>
      <c r="IOL56" s="157" t="s">
        <v>2080</v>
      </c>
      <c r="IOM56" s="157" t="s">
        <v>2080</v>
      </c>
      <c r="ION56" s="157" t="s">
        <v>2080</v>
      </c>
      <c r="IOO56" s="157" t="s">
        <v>2080</v>
      </c>
      <c r="IOP56" s="157" t="s">
        <v>2080</v>
      </c>
      <c r="IOQ56" s="157" t="s">
        <v>2080</v>
      </c>
      <c r="IOR56" s="157" t="s">
        <v>2080</v>
      </c>
      <c r="IOS56" s="157" t="s">
        <v>2080</v>
      </c>
      <c r="IOT56" s="157" t="s">
        <v>2080</v>
      </c>
      <c r="IOU56" s="157" t="s">
        <v>2080</v>
      </c>
      <c r="IOV56" s="157" t="s">
        <v>2080</v>
      </c>
      <c r="IOW56" s="157" t="s">
        <v>2080</v>
      </c>
      <c r="IOX56" s="157" t="s">
        <v>2080</v>
      </c>
      <c r="IOY56" s="157" t="s">
        <v>2080</v>
      </c>
      <c r="IOZ56" s="157" t="s">
        <v>2080</v>
      </c>
      <c r="IPA56" s="157" t="s">
        <v>2080</v>
      </c>
      <c r="IPB56" s="157" t="s">
        <v>2080</v>
      </c>
      <c r="IPC56" s="157" t="s">
        <v>2080</v>
      </c>
      <c r="IPD56" s="157" t="s">
        <v>2080</v>
      </c>
      <c r="IPE56" s="157" t="s">
        <v>2080</v>
      </c>
      <c r="IPF56" s="157" t="s">
        <v>2080</v>
      </c>
      <c r="IPG56" s="157" t="s">
        <v>2080</v>
      </c>
      <c r="IPH56" s="157" t="s">
        <v>2080</v>
      </c>
      <c r="IPI56" s="157" t="s">
        <v>2080</v>
      </c>
      <c r="IPJ56" s="157" t="s">
        <v>2080</v>
      </c>
      <c r="IPK56" s="157" t="s">
        <v>2080</v>
      </c>
      <c r="IPL56" s="157" t="s">
        <v>2080</v>
      </c>
      <c r="IPM56" s="157" t="s">
        <v>2080</v>
      </c>
      <c r="IPN56" s="157" t="s">
        <v>2080</v>
      </c>
      <c r="IPO56" s="157" t="s">
        <v>2080</v>
      </c>
      <c r="IPP56" s="157" t="s">
        <v>2080</v>
      </c>
      <c r="IPQ56" s="157" t="s">
        <v>2080</v>
      </c>
      <c r="IPR56" s="157" t="s">
        <v>2080</v>
      </c>
      <c r="IPS56" s="157" t="s">
        <v>2080</v>
      </c>
      <c r="IPT56" s="157" t="s">
        <v>2080</v>
      </c>
      <c r="IPU56" s="157" t="s">
        <v>2080</v>
      </c>
      <c r="IPV56" s="157" t="s">
        <v>2080</v>
      </c>
      <c r="IPW56" s="157" t="s">
        <v>2080</v>
      </c>
      <c r="IPX56" s="157" t="s">
        <v>2080</v>
      </c>
      <c r="IPY56" s="157" t="s">
        <v>2080</v>
      </c>
      <c r="IPZ56" s="157" t="s">
        <v>2080</v>
      </c>
      <c r="IQA56" s="157" t="s">
        <v>2080</v>
      </c>
      <c r="IQB56" s="157" t="s">
        <v>2080</v>
      </c>
      <c r="IQC56" s="157" t="s">
        <v>2080</v>
      </c>
      <c r="IQD56" s="157" t="s">
        <v>2080</v>
      </c>
      <c r="IQE56" s="157" t="s">
        <v>2080</v>
      </c>
      <c r="IQF56" s="157" t="s">
        <v>2080</v>
      </c>
      <c r="IQG56" s="157" t="s">
        <v>2080</v>
      </c>
      <c r="IQH56" s="157" t="s">
        <v>2080</v>
      </c>
      <c r="IQI56" s="157" t="s">
        <v>2080</v>
      </c>
      <c r="IQJ56" s="157" t="s">
        <v>2080</v>
      </c>
      <c r="IQK56" s="157" t="s">
        <v>2080</v>
      </c>
      <c r="IQL56" s="157" t="s">
        <v>2080</v>
      </c>
      <c r="IQM56" s="157" t="s">
        <v>2080</v>
      </c>
      <c r="IQN56" s="157" t="s">
        <v>2080</v>
      </c>
      <c r="IQO56" s="157" t="s">
        <v>2080</v>
      </c>
      <c r="IQP56" s="157" t="s">
        <v>2080</v>
      </c>
      <c r="IQQ56" s="157" t="s">
        <v>2080</v>
      </c>
      <c r="IQR56" s="157" t="s">
        <v>2080</v>
      </c>
      <c r="IQS56" s="157" t="s">
        <v>2080</v>
      </c>
      <c r="IQT56" s="157" t="s">
        <v>2080</v>
      </c>
      <c r="IQU56" s="157" t="s">
        <v>2080</v>
      </c>
      <c r="IQV56" s="157" t="s">
        <v>2080</v>
      </c>
      <c r="IQW56" s="157" t="s">
        <v>2080</v>
      </c>
      <c r="IQX56" s="157" t="s">
        <v>2080</v>
      </c>
      <c r="IQY56" s="157" t="s">
        <v>2080</v>
      </c>
      <c r="IQZ56" s="157" t="s">
        <v>2080</v>
      </c>
      <c r="IRA56" s="157" t="s">
        <v>2080</v>
      </c>
      <c r="IRB56" s="157" t="s">
        <v>2080</v>
      </c>
      <c r="IRC56" s="157" t="s">
        <v>2080</v>
      </c>
      <c r="IRD56" s="157" t="s">
        <v>2080</v>
      </c>
      <c r="IRE56" s="157" t="s">
        <v>2080</v>
      </c>
      <c r="IRF56" s="157" t="s">
        <v>2080</v>
      </c>
      <c r="IRG56" s="157" t="s">
        <v>2080</v>
      </c>
      <c r="IRH56" s="157" t="s">
        <v>2080</v>
      </c>
      <c r="IRI56" s="157" t="s">
        <v>2080</v>
      </c>
      <c r="IRJ56" s="157" t="s">
        <v>2080</v>
      </c>
      <c r="IRK56" s="157" t="s">
        <v>2080</v>
      </c>
      <c r="IRL56" s="157" t="s">
        <v>2080</v>
      </c>
      <c r="IRM56" s="157" t="s">
        <v>2080</v>
      </c>
      <c r="IRN56" s="157" t="s">
        <v>2080</v>
      </c>
      <c r="IRO56" s="157" t="s">
        <v>2080</v>
      </c>
      <c r="IRP56" s="157" t="s">
        <v>2080</v>
      </c>
      <c r="IRQ56" s="157" t="s">
        <v>2080</v>
      </c>
      <c r="IRR56" s="157" t="s">
        <v>2080</v>
      </c>
      <c r="IRS56" s="157" t="s">
        <v>2080</v>
      </c>
      <c r="IRT56" s="157" t="s">
        <v>2080</v>
      </c>
      <c r="IRU56" s="157" t="s">
        <v>2080</v>
      </c>
      <c r="IRV56" s="157" t="s">
        <v>2080</v>
      </c>
      <c r="IRW56" s="157" t="s">
        <v>2080</v>
      </c>
      <c r="IRX56" s="157" t="s">
        <v>2080</v>
      </c>
      <c r="IRY56" s="157" t="s">
        <v>2080</v>
      </c>
      <c r="IRZ56" s="157" t="s">
        <v>2080</v>
      </c>
      <c r="ISA56" s="157" t="s">
        <v>2080</v>
      </c>
      <c r="ISB56" s="157" t="s">
        <v>2080</v>
      </c>
      <c r="ISC56" s="157" t="s">
        <v>2080</v>
      </c>
      <c r="ISD56" s="157" t="s">
        <v>2080</v>
      </c>
      <c r="ISE56" s="157" t="s">
        <v>2080</v>
      </c>
      <c r="ISF56" s="157" t="s">
        <v>2080</v>
      </c>
      <c r="ISG56" s="157" t="s">
        <v>2080</v>
      </c>
      <c r="ISH56" s="157" t="s">
        <v>2080</v>
      </c>
      <c r="ISI56" s="157" t="s">
        <v>2080</v>
      </c>
      <c r="ISJ56" s="157" t="s">
        <v>2080</v>
      </c>
      <c r="ISK56" s="157" t="s">
        <v>2080</v>
      </c>
      <c r="ISL56" s="157" t="s">
        <v>2080</v>
      </c>
      <c r="ISM56" s="157" t="s">
        <v>2080</v>
      </c>
      <c r="ISN56" s="157" t="s">
        <v>2080</v>
      </c>
      <c r="ISO56" s="157" t="s">
        <v>2080</v>
      </c>
      <c r="ISP56" s="157" t="s">
        <v>2080</v>
      </c>
      <c r="ISQ56" s="157" t="s">
        <v>2080</v>
      </c>
      <c r="ISR56" s="157" t="s">
        <v>2080</v>
      </c>
      <c r="ISS56" s="157" t="s">
        <v>2080</v>
      </c>
      <c r="IST56" s="157" t="s">
        <v>2080</v>
      </c>
      <c r="ISU56" s="157" t="s">
        <v>2080</v>
      </c>
      <c r="ISV56" s="157" t="s">
        <v>2080</v>
      </c>
      <c r="ISW56" s="157" t="s">
        <v>2080</v>
      </c>
      <c r="ISX56" s="157" t="s">
        <v>2080</v>
      </c>
      <c r="ISY56" s="157" t="s">
        <v>2080</v>
      </c>
      <c r="ISZ56" s="157" t="s">
        <v>2080</v>
      </c>
      <c r="ITA56" s="157" t="s">
        <v>2080</v>
      </c>
      <c r="ITB56" s="157" t="s">
        <v>2080</v>
      </c>
      <c r="ITC56" s="157" t="s">
        <v>2080</v>
      </c>
      <c r="ITD56" s="157" t="s">
        <v>2080</v>
      </c>
      <c r="ITE56" s="157" t="s">
        <v>2080</v>
      </c>
      <c r="ITF56" s="157" t="s">
        <v>2080</v>
      </c>
      <c r="ITG56" s="157" t="s">
        <v>2080</v>
      </c>
      <c r="ITH56" s="157" t="s">
        <v>2080</v>
      </c>
      <c r="ITI56" s="157" t="s">
        <v>2080</v>
      </c>
      <c r="ITJ56" s="157" t="s">
        <v>2080</v>
      </c>
      <c r="ITK56" s="157" t="s">
        <v>2080</v>
      </c>
      <c r="ITL56" s="157" t="s">
        <v>2080</v>
      </c>
      <c r="ITM56" s="157" t="s">
        <v>2080</v>
      </c>
      <c r="ITN56" s="157" t="s">
        <v>2080</v>
      </c>
      <c r="ITO56" s="157" t="s">
        <v>2080</v>
      </c>
      <c r="ITP56" s="157" t="s">
        <v>2080</v>
      </c>
      <c r="ITQ56" s="157" t="s">
        <v>2080</v>
      </c>
      <c r="ITR56" s="157" t="s">
        <v>2080</v>
      </c>
      <c r="ITS56" s="157" t="s">
        <v>2080</v>
      </c>
      <c r="ITT56" s="157" t="s">
        <v>2080</v>
      </c>
      <c r="ITU56" s="157" t="s">
        <v>2080</v>
      </c>
      <c r="ITV56" s="157" t="s">
        <v>2080</v>
      </c>
      <c r="ITW56" s="157" t="s">
        <v>2080</v>
      </c>
      <c r="ITX56" s="157" t="s">
        <v>2080</v>
      </c>
      <c r="ITY56" s="157" t="s">
        <v>2080</v>
      </c>
      <c r="ITZ56" s="157" t="s">
        <v>2080</v>
      </c>
      <c r="IUA56" s="157" t="s">
        <v>2080</v>
      </c>
      <c r="IUB56" s="157" t="s">
        <v>2080</v>
      </c>
      <c r="IUC56" s="157" t="s">
        <v>2080</v>
      </c>
      <c r="IUD56" s="157" t="s">
        <v>2080</v>
      </c>
      <c r="IUE56" s="157" t="s">
        <v>2080</v>
      </c>
      <c r="IUF56" s="157" t="s">
        <v>2080</v>
      </c>
      <c r="IUG56" s="157" t="s">
        <v>2080</v>
      </c>
      <c r="IUH56" s="157" t="s">
        <v>2080</v>
      </c>
      <c r="IUI56" s="157" t="s">
        <v>2080</v>
      </c>
      <c r="IUJ56" s="157" t="s">
        <v>2080</v>
      </c>
      <c r="IUK56" s="157" t="s">
        <v>2080</v>
      </c>
      <c r="IUL56" s="157" t="s">
        <v>2080</v>
      </c>
      <c r="IUM56" s="157" t="s">
        <v>2080</v>
      </c>
      <c r="IUN56" s="157" t="s">
        <v>2080</v>
      </c>
      <c r="IUO56" s="157" t="s">
        <v>2080</v>
      </c>
      <c r="IUP56" s="157" t="s">
        <v>2080</v>
      </c>
      <c r="IUQ56" s="157" t="s">
        <v>2080</v>
      </c>
      <c r="IUR56" s="157" t="s">
        <v>2080</v>
      </c>
      <c r="IUS56" s="157" t="s">
        <v>2080</v>
      </c>
      <c r="IUT56" s="157" t="s">
        <v>2080</v>
      </c>
      <c r="IUU56" s="157" t="s">
        <v>2080</v>
      </c>
      <c r="IUV56" s="157" t="s">
        <v>2080</v>
      </c>
      <c r="IUW56" s="157" t="s">
        <v>2080</v>
      </c>
      <c r="IUX56" s="157" t="s">
        <v>2080</v>
      </c>
      <c r="IUY56" s="157" t="s">
        <v>2080</v>
      </c>
      <c r="IUZ56" s="157" t="s">
        <v>2080</v>
      </c>
      <c r="IVA56" s="157" t="s">
        <v>2080</v>
      </c>
      <c r="IVB56" s="157" t="s">
        <v>2080</v>
      </c>
      <c r="IVC56" s="157" t="s">
        <v>2080</v>
      </c>
      <c r="IVD56" s="157" t="s">
        <v>2080</v>
      </c>
      <c r="IVE56" s="157" t="s">
        <v>2080</v>
      </c>
      <c r="IVF56" s="157" t="s">
        <v>2080</v>
      </c>
      <c r="IVG56" s="157" t="s">
        <v>2080</v>
      </c>
      <c r="IVH56" s="157" t="s">
        <v>2080</v>
      </c>
      <c r="IVI56" s="157" t="s">
        <v>2080</v>
      </c>
      <c r="IVJ56" s="157" t="s">
        <v>2080</v>
      </c>
      <c r="IVK56" s="157" t="s">
        <v>2080</v>
      </c>
      <c r="IVL56" s="157" t="s">
        <v>2080</v>
      </c>
      <c r="IVM56" s="157" t="s">
        <v>2080</v>
      </c>
      <c r="IVN56" s="157" t="s">
        <v>2080</v>
      </c>
      <c r="IVO56" s="157" t="s">
        <v>2080</v>
      </c>
      <c r="IVP56" s="157" t="s">
        <v>2080</v>
      </c>
      <c r="IVQ56" s="157" t="s">
        <v>2080</v>
      </c>
      <c r="IVR56" s="157" t="s">
        <v>2080</v>
      </c>
      <c r="IVS56" s="157" t="s">
        <v>2080</v>
      </c>
      <c r="IVT56" s="157" t="s">
        <v>2080</v>
      </c>
      <c r="IVU56" s="157" t="s">
        <v>2080</v>
      </c>
      <c r="IVV56" s="157" t="s">
        <v>2080</v>
      </c>
      <c r="IVW56" s="157" t="s">
        <v>2080</v>
      </c>
      <c r="IVX56" s="157" t="s">
        <v>2080</v>
      </c>
      <c r="IVY56" s="157" t="s">
        <v>2080</v>
      </c>
      <c r="IVZ56" s="157" t="s">
        <v>2080</v>
      </c>
      <c r="IWA56" s="157" t="s">
        <v>2080</v>
      </c>
      <c r="IWB56" s="157" t="s">
        <v>2080</v>
      </c>
      <c r="IWC56" s="157" t="s">
        <v>2080</v>
      </c>
      <c r="IWD56" s="157" t="s">
        <v>2080</v>
      </c>
      <c r="IWE56" s="157" t="s">
        <v>2080</v>
      </c>
      <c r="IWF56" s="157" t="s">
        <v>2080</v>
      </c>
      <c r="IWG56" s="157" t="s">
        <v>2080</v>
      </c>
      <c r="IWH56" s="157" t="s">
        <v>2080</v>
      </c>
      <c r="IWI56" s="157" t="s">
        <v>2080</v>
      </c>
      <c r="IWJ56" s="157" t="s">
        <v>2080</v>
      </c>
      <c r="IWK56" s="157" t="s">
        <v>2080</v>
      </c>
      <c r="IWL56" s="157" t="s">
        <v>2080</v>
      </c>
      <c r="IWM56" s="157" t="s">
        <v>2080</v>
      </c>
      <c r="IWN56" s="157" t="s">
        <v>2080</v>
      </c>
      <c r="IWO56" s="157" t="s">
        <v>2080</v>
      </c>
      <c r="IWP56" s="157" t="s">
        <v>2080</v>
      </c>
      <c r="IWQ56" s="157" t="s">
        <v>2080</v>
      </c>
      <c r="IWR56" s="157" t="s">
        <v>2080</v>
      </c>
      <c r="IWS56" s="157" t="s">
        <v>2080</v>
      </c>
      <c r="IWT56" s="157" t="s">
        <v>2080</v>
      </c>
      <c r="IWU56" s="157" t="s">
        <v>2080</v>
      </c>
      <c r="IWV56" s="157" t="s">
        <v>2080</v>
      </c>
      <c r="IWW56" s="157" t="s">
        <v>2080</v>
      </c>
      <c r="IWX56" s="157" t="s">
        <v>2080</v>
      </c>
      <c r="IWY56" s="157" t="s">
        <v>2080</v>
      </c>
      <c r="IWZ56" s="157" t="s">
        <v>2080</v>
      </c>
      <c r="IXA56" s="157" t="s">
        <v>2080</v>
      </c>
      <c r="IXB56" s="157" t="s">
        <v>2080</v>
      </c>
      <c r="IXC56" s="157" t="s">
        <v>2080</v>
      </c>
      <c r="IXD56" s="157" t="s">
        <v>2080</v>
      </c>
      <c r="IXE56" s="157" t="s">
        <v>2080</v>
      </c>
      <c r="IXF56" s="157" t="s">
        <v>2080</v>
      </c>
      <c r="IXG56" s="157" t="s">
        <v>2080</v>
      </c>
      <c r="IXH56" s="157" t="s">
        <v>2080</v>
      </c>
      <c r="IXI56" s="157" t="s">
        <v>2080</v>
      </c>
      <c r="IXJ56" s="157" t="s">
        <v>2080</v>
      </c>
      <c r="IXK56" s="157" t="s">
        <v>2080</v>
      </c>
      <c r="IXL56" s="157" t="s">
        <v>2080</v>
      </c>
      <c r="IXM56" s="157" t="s">
        <v>2080</v>
      </c>
      <c r="IXN56" s="157" t="s">
        <v>2080</v>
      </c>
      <c r="IXO56" s="157" t="s">
        <v>2080</v>
      </c>
      <c r="IXP56" s="157" t="s">
        <v>2080</v>
      </c>
      <c r="IXQ56" s="157" t="s">
        <v>2080</v>
      </c>
      <c r="IXR56" s="157" t="s">
        <v>2080</v>
      </c>
      <c r="IXS56" s="157" t="s">
        <v>2080</v>
      </c>
      <c r="IXT56" s="157" t="s">
        <v>2080</v>
      </c>
      <c r="IXU56" s="157" t="s">
        <v>2080</v>
      </c>
      <c r="IXV56" s="157" t="s">
        <v>2080</v>
      </c>
      <c r="IXW56" s="157" t="s">
        <v>2080</v>
      </c>
      <c r="IXX56" s="157" t="s">
        <v>2080</v>
      </c>
      <c r="IXY56" s="157" t="s">
        <v>2080</v>
      </c>
      <c r="IXZ56" s="157" t="s">
        <v>2080</v>
      </c>
      <c r="IYA56" s="157" t="s">
        <v>2080</v>
      </c>
      <c r="IYB56" s="157" t="s">
        <v>2080</v>
      </c>
      <c r="IYC56" s="157" t="s">
        <v>2080</v>
      </c>
      <c r="IYD56" s="157" t="s">
        <v>2080</v>
      </c>
      <c r="IYE56" s="157" t="s">
        <v>2080</v>
      </c>
      <c r="IYF56" s="157" t="s">
        <v>2080</v>
      </c>
      <c r="IYG56" s="157" t="s">
        <v>2080</v>
      </c>
      <c r="IYH56" s="157" t="s">
        <v>2080</v>
      </c>
      <c r="IYI56" s="157" t="s">
        <v>2080</v>
      </c>
      <c r="IYJ56" s="157" t="s">
        <v>2080</v>
      </c>
      <c r="IYK56" s="157" t="s">
        <v>2080</v>
      </c>
      <c r="IYL56" s="157" t="s">
        <v>2080</v>
      </c>
      <c r="IYM56" s="157" t="s">
        <v>2080</v>
      </c>
      <c r="IYN56" s="157" t="s">
        <v>2080</v>
      </c>
      <c r="IYO56" s="157" t="s">
        <v>2080</v>
      </c>
      <c r="IYP56" s="157" t="s">
        <v>2080</v>
      </c>
      <c r="IYQ56" s="157" t="s">
        <v>2080</v>
      </c>
      <c r="IYR56" s="157" t="s">
        <v>2080</v>
      </c>
      <c r="IYS56" s="157" t="s">
        <v>2080</v>
      </c>
      <c r="IYT56" s="157" t="s">
        <v>2080</v>
      </c>
      <c r="IYU56" s="157" t="s">
        <v>2080</v>
      </c>
      <c r="IYV56" s="157" t="s">
        <v>2080</v>
      </c>
      <c r="IYW56" s="157" t="s">
        <v>2080</v>
      </c>
      <c r="IYX56" s="157" t="s">
        <v>2080</v>
      </c>
      <c r="IYY56" s="157" t="s">
        <v>2080</v>
      </c>
      <c r="IYZ56" s="157" t="s">
        <v>2080</v>
      </c>
      <c r="IZA56" s="157" t="s">
        <v>2080</v>
      </c>
      <c r="IZB56" s="157" t="s">
        <v>2080</v>
      </c>
      <c r="IZC56" s="157" t="s">
        <v>2080</v>
      </c>
      <c r="IZD56" s="157" t="s">
        <v>2080</v>
      </c>
      <c r="IZE56" s="157" t="s">
        <v>2080</v>
      </c>
      <c r="IZF56" s="157" t="s">
        <v>2080</v>
      </c>
      <c r="IZG56" s="157" t="s">
        <v>2080</v>
      </c>
      <c r="IZH56" s="157" t="s">
        <v>2080</v>
      </c>
      <c r="IZI56" s="157" t="s">
        <v>2080</v>
      </c>
      <c r="IZJ56" s="157" t="s">
        <v>2080</v>
      </c>
      <c r="IZK56" s="157" t="s">
        <v>2080</v>
      </c>
      <c r="IZL56" s="157" t="s">
        <v>2080</v>
      </c>
      <c r="IZM56" s="157" t="s">
        <v>2080</v>
      </c>
      <c r="IZN56" s="157" t="s">
        <v>2080</v>
      </c>
      <c r="IZO56" s="157" t="s">
        <v>2080</v>
      </c>
      <c r="IZP56" s="157" t="s">
        <v>2080</v>
      </c>
      <c r="IZQ56" s="157" t="s">
        <v>2080</v>
      </c>
      <c r="IZR56" s="157" t="s">
        <v>2080</v>
      </c>
      <c r="IZS56" s="157" t="s">
        <v>2080</v>
      </c>
      <c r="IZT56" s="157" t="s">
        <v>2080</v>
      </c>
      <c r="IZU56" s="157" t="s">
        <v>2080</v>
      </c>
      <c r="IZV56" s="157" t="s">
        <v>2080</v>
      </c>
      <c r="IZW56" s="157" t="s">
        <v>2080</v>
      </c>
      <c r="IZX56" s="157" t="s">
        <v>2080</v>
      </c>
      <c r="IZY56" s="157" t="s">
        <v>2080</v>
      </c>
      <c r="IZZ56" s="157" t="s">
        <v>2080</v>
      </c>
      <c r="JAA56" s="157" t="s">
        <v>2080</v>
      </c>
      <c r="JAB56" s="157" t="s">
        <v>2080</v>
      </c>
      <c r="JAC56" s="157" t="s">
        <v>2080</v>
      </c>
      <c r="JAD56" s="157" t="s">
        <v>2080</v>
      </c>
      <c r="JAE56" s="157" t="s">
        <v>2080</v>
      </c>
      <c r="JAF56" s="157" t="s">
        <v>2080</v>
      </c>
      <c r="JAG56" s="157" t="s">
        <v>2080</v>
      </c>
      <c r="JAH56" s="157" t="s">
        <v>2080</v>
      </c>
      <c r="JAI56" s="157" t="s">
        <v>2080</v>
      </c>
      <c r="JAJ56" s="157" t="s">
        <v>2080</v>
      </c>
      <c r="JAK56" s="157" t="s">
        <v>2080</v>
      </c>
      <c r="JAL56" s="157" t="s">
        <v>2080</v>
      </c>
      <c r="JAM56" s="157" t="s">
        <v>2080</v>
      </c>
      <c r="JAN56" s="157" t="s">
        <v>2080</v>
      </c>
      <c r="JAO56" s="157" t="s">
        <v>2080</v>
      </c>
      <c r="JAP56" s="157" t="s">
        <v>2080</v>
      </c>
      <c r="JAQ56" s="157" t="s">
        <v>2080</v>
      </c>
      <c r="JAR56" s="157" t="s">
        <v>2080</v>
      </c>
      <c r="JAS56" s="157" t="s">
        <v>2080</v>
      </c>
      <c r="JAT56" s="157" t="s">
        <v>2080</v>
      </c>
      <c r="JAU56" s="157" t="s">
        <v>2080</v>
      </c>
      <c r="JAV56" s="157" t="s">
        <v>2080</v>
      </c>
      <c r="JAW56" s="157" t="s">
        <v>2080</v>
      </c>
      <c r="JAX56" s="157" t="s">
        <v>2080</v>
      </c>
      <c r="JAY56" s="157" t="s">
        <v>2080</v>
      </c>
      <c r="JAZ56" s="157" t="s">
        <v>2080</v>
      </c>
      <c r="JBA56" s="157" t="s">
        <v>2080</v>
      </c>
      <c r="JBB56" s="157" t="s">
        <v>2080</v>
      </c>
      <c r="JBC56" s="157" t="s">
        <v>2080</v>
      </c>
      <c r="JBD56" s="157" t="s">
        <v>2080</v>
      </c>
      <c r="JBE56" s="157" t="s">
        <v>2080</v>
      </c>
      <c r="JBF56" s="157" t="s">
        <v>2080</v>
      </c>
      <c r="JBG56" s="157" t="s">
        <v>2080</v>
      </c>
      <c r="JBH56" s="157" t="s">
        <v>2080</v>
      </c>
      <c r="JBI56" s="157" t="s">
        <v>2080</v>
      </c>
      <c r="JBJ56" s="157" t="s">
        <v>2080</v>
      </c>
      <c r="JBK56" s="157" t="s">
        <v>2080</v>
      </c>
      <c r="JBL56" s="157" t="s">
        <v>2080</v>
      </c>
      <c r="JBM56" s="157" t="s">
        <v>2080</v>
      </c>
      <c r="JBN56" s="157" t="s">
        <v>2080</v>
      </c>
      <c r="JBO56" s="157" t="s">
        <v>2080</v>
      </c>
      <c r="JBP56" s="157" t="s">
        <v>2080</v>
      </c>
      <c r="JBQ56" s="157" t="s">
        <v>2080</v>
      </c>
      <c r="JBR56" s="157" t="s">
        <v>2080</v>
      </c>
      <c r="JBS56" s="157" t="s">
        <v>2080</v>
      </c>
      <c r="JBT56" s="157" t="s">
        <v>2080</v>
      </c>
      <c r="JBU56" s="157" t="s">
        <v>2080</v>
      </c>
      <c r="JBV56" s="157" t="s">
        <v>2080</v>
      </c>
      <c r="JBW56" s="157" t="s">
        <v>2080</v>
      </c>
      <c r="JBX56" s="157" t="s">
        <v>2080</v>
      </c>
      <c r="JBY56" s="157" t="s">
        <v>2080</v>
      </c>
      <c r="JBZ56" s="157" t="s">
        <v>2080</v>
      </c>
      <c r="JCA56" s="157" t="s">
        <v>2080</v>
      </c>
      <c r="JCB56" s="157" t="s">
        <v>2080</v>
      </c>
      <c r="JCC56" s="157" t="s">
        <v>2080</v>
      </c>
      <c r="JCD56" s="157" t="s">
        <v>2080</v>
      </c>
      <c r="JCE56" s="157" t="s">
        <v>2080</v>
      </c>
      <c r="JCF56" s="157" t="s">
        <v>2080</v>
      </c>
      <c r="JCG56" s="157" t="s">
        <v>2080</v>
      </c>
      <c r="JCH56" s="157" t="s">
        <v>2080</v>
      </c>
      <c r="JCI56" s="157" t="s">
        <v>2080</v>
      </c>
      <c r="JCJ56" s="157" t="s">
        <v>2080</v>
      </c>
      <c r="JCK56" s="157" t="s">
        <v>2080</v>
      </c>
      <c r="JCL56" s="157" t="s">
        <v>2080</v>
      </c>
      <c r="JCM56" s="157" t="s">
        <v>2080</v>
      </c>
      <c r="JCN56" s="157" t="s">
        <v>2080</v>
      </c>
      <c r="JCO56" s="157" t="s">
        <v>2080</v>
      </c>
      <c r="JCP56" s="157" t="s">
        <v>2080</v>
      </c>
      <c r="JCQ56" s="157" t="s">
        <v>2080</v>
      </c>
      <c r="JCR56" s="157" t="s">
        <v>2080</v>
      </c>
      <c r="JCS56" s="157" t="s">
        <v>2080</v>
      </c>
      <c r="JCT56" s="157" t="s">
        <v>2080</v>
      </c>
      <c r="JCU56" s="157" t="s">
        <v>2080</v>
      </c>
      <c r="JCV56" s="157" t="s">
        <v>2080</v>
      </c>
      <c r="JCW56" s="157" t="s">
        <v>2080</v>
      </c>
      <c r="JCX56" s="157" t="s">
        <v>2080</v>
      </c>
      <c r="JCY56" s="157" t="s">
        <v>2080</v>
      </c>
      <c r="JCZ56" s="157" t="s">
        <v>2080</v>
      </c>
      <c r="JDA56" s="157" t="s">
        <v>2080</v>
      </c>
      <c r="JDB56" s="157" t="s">
        <v>2080</v>
      </c>
      <c r="JDC56" s="157" t="s">
        <v>2080</v>
      </c>
      <c r="JDD56" s="157" t="s">
        <v>2080</v>
      </c>
      <c r="JDE56" s="157" t="s">
        <v>2080</v>
      </c>
      <c r="JDF56" s="157" t="s">
        <v>2080</v>
      </c>
      <c r="JDG56" s="157" t="s">
        <v>2080</v>
      </c>
      <c r="JDH56" s="157" t="s">
        <v>2080</v>
      </c>
      <c r="JDI56" s="157" t="s">
        <v>2080</v>
      </c>
      <c r="JDJ56" s="157" t="s">
        <v>2080</v>
      </c>
      <c r="JDK56" s="157" t="s">
        <v>2080</v>
      </c>
      <c r="JDL56" s="157" t="s">
        <v>2080</v>
      </c>
      <c r="JDM56" s="157" t="s">
        <v>2080</v>
      </c>
      <c r="JDN56" s="157" t="s">
        <v>2080</v>
      </c>
      <c r="JDO56" s="157" t="s">
        <v>2080</v>
      </c>
      <c r="JDP56" s="157" t="s">
        <v>2080</v>
      </c>
      <c r="JDQ56" s="157" t="s">
        <v>2080</v>
      </c>
      <c r="JDR56" s="157" t="s">
        <v>2080</v>
      </c>
      <c r="JDS56" s="157" t="s">
        <v>2080</v>
      </c>
      <c r="JDT56" s="157" t="s">
        <v>2080</v>
      </c>
      <c r="JDU56" s="157" t="s">
        <v>2080</v>
      </c>
      <c r="JDV56" s="157" t="s">
        <v>2080</v>
      </c>
      <c r="JDW56" s="157" t="s">
        <v>2080</v>
      </c>
      <c r="JDX56" s="157" t="s">
        <v>2080</v>
      </c>
      <c r="JDY56" s="157" t="s">
        <v>2080</v>
      </c>
      <c r="JDZ56" s="157" t="s">
        <v>2080</v>
      </c>
      <c r="JEA56" s="157" t="s">
        <v>2080</v>
      </c>
      <c r="JEB56" s="157" t="s">
        <v>2080</v>
      </c>
      <c r="JEC56" s="157" t="s">
        <v>2080</v>
      </c>
      <c r="JED56" s="157" t="s">
        <v>2080</v>
      </c>
      <c r="JEE56" s="157" t="s">
        <v>2080</v>
      </c>
      <c r="JEF56" s="157" t="s">
        <v>2080</v>
      </c>
      <c r="JEG56" s="157" t="s">
        <v>2080</v>
      </c>
      <c r="JEH56" s="157" t="s">
        <v>2080</v>
      </c>
      <c r="JEI56" s="157" t="s">
        <v>2080</v>
      </c>
      <c r="JEJ56" s="157" t="s">
        <v>2080</v>
      </c>
      <c r="JEK56" s="157" t="s">
        <v>2080</v>
      </c>
      <c r="JEL56" s="157" t="s">
        <v>2080</v>
      </c>
      <c r="JEM56" s="157" t="s">
        <v>2080</v>
      </c>
      <c r="JEN56" s="157" t="s">
        <v>2080</v>
      </c>
      <c r="JEO56" s="157" t="s">
        <v>2080</v>
      </c>
      <c r="JEP56" s="157" t="s">
        <v>2080</v>
      </c>
      <c r="JEQ56" s="157" t="s">
        <v>2080</v>
      </c>
      <c r="JER56" s="157" t="s">
        <v>2080</v>
      </c>
      <c r="JES56" s="157" t="s">
        <v>2080</v>
      </c>
      <c r="JET56" s="157" t="s">
        <v>2080</v>
      </c>
      <c r="JEU56" s="157" t="s">
        <v>2080</v>
      </c>
      <c r="JEV56" s="157" t="s">
        <v>2080</v>
      </c>
      <c r="JEW56" s="157" t="s">
        <v>2080</v>
      </c>
      <c r="JEX56" s="157" t="s">
        <v>2080</v>
      </c>
      <c r="JEY56" s="157" t="s">
        <v>2080</v>
      </c>
      <c r="JEZ56" s="157" t="s">
        <v>2080</v>
      </c>
      <c r="JFA56" s="157" t="s">
        <v>2080</v>
      </c>
      <c r="JFB56" s="157" t="s">
        <v>2080</v>
      </c>
      <c r="JFC56" s="157" t="s">
        <v>2080</v>
      </c>
      <c r="JFD56" s="157" t="s">
        <v>2080</v>
      </c>
      <c r="JFE56" s="157" t="s">
        <v>2080</v>
      </c>
      <c r="JFF56" s="157" t="s">
        <v>2080</v>
      </c>
      <c r="JFG56" s="157" t="s">
        <v>2080</v>
      </c>
      <c r="JFH56" s="157" t="s">
        <v>2080</v>
      </c>
      <c r="JFI56" s="157" t="s">
        <v>2080</v>
      </c>
      <c r="JFJ56" s="157" t="s">
        <v>2080</v>
      </c>
      <c r="JFK56" s="157" t="s">
        <v>2080</v>
      </c>
      <c r="JFL56" s="157" t="s">
        <v>2080</v>
      </c>
      <c r="JFM56" s="157" t="s">
        <v>2080</v>
      </c>
      <c r="JFN56" s="157" t="s">
        <v>2080</v>
      </c>
      <c r="JFO56" s="157" t="s">
        <v>2080</v>
      </c>
      <c r="JFP56" s="157" t="s">
        <v>2080</v>
      </c>
      <c r="JFQ56" s="157" t="s">
        <v>2080</v>
      </c>
      <c r="JFR56" s="157" t="s">
        <v>2080</v>
      </c>
      <c r="JFS56" s="157" t="s">
        <v>2080</v>
      </c>
      <c r="JFT56" s="157" t="s">
        <v>2080</v>
      </c>
      <c r="JFU56" s="157" t="s">
        <v>2080</v>
      </c>
      <c r="JFV56" s="157" t="s">
        <v>2080</v>
      </c>
      <c r="JFW56" s="157" t="s">
        <v>2080</v>
      </c>
      <c r="JFX56" s="157" t="s">
        <v>2080</v>
      </c>
      <c r="JFY56" s="157" t="s">
        <v>2080</v>
      </c>
      <c r="JFZ56" s="157" t="s">
        <v>2080</v>
      </c>
      <c r="JGA56" s="157" t="s">
        <v>2080</v>
      </c>
      <c r="JGB56" s="157" t="s">
        <v>2080</v>
      </c>
      <c r="JGC56" s="157" t="s">
        <v>2080</v>
      </c>
      <c r="JGD56" s="157" t="s">
        <v>2080</v>
      </c>
      <c r="JGE56" s="157" t="s">
        <v>2080</v>
      </c>
      <c r="JGF56" s="157" t="s">
        <v>2080</v>
      </c>
      <c r="JGG56" s="157" t="s">
        <v>2080</v>
      </c>
      <c r="JGH56" s="157" t="s">
        <v>2080</v>
      </c>
      <c r="JGI56" s="157" t="s">
        <v>2080</v>
      </c>
      <c r="JGJ56" s="157" t="s">
        <v>2080</v>
      </c>
      <c r="JGK56" s="157" t="s">
        <v>2080</v>
      </c>
      <c r="JGL56" s="157" t="s">
        <v>2080</v>
      </c>
      <c r="JGM56" s="157" t="s">
        <v>2080</v>
      </c>
      <c r="JGN56" s="157" t="s">
        <v>2080</v>
      </c>
      <c r="JGO56" s="157" t="s">
        <v>2080</v>
      </c>
      <c r="JGP56" s="157" t="s">
        <v>2080</v>
      </c>
      <c r="JGQ56" s="157" t="s">
        <v>2080</v>
      </c>
      <c r="JGR56" s="157" t="s">
        <v>2080</v>
      </c>
      <c r="JGS56" s="157" t="s">
        <v>2080</v>
      </c>
      <c r="JGT56" s="157" t="s">
        <v>2080</v>
      </c>
      <c r="JGU56" s="157" t="s">
        <v>2080</v>
      </c>
      <c r="JGV56" s="157" t="s">
        <v>2080</v>
      </c>
      <c r="JGW56" s="157" t="s">
        <v>2080</v>
      </c>
      <c r="JGX56" s="157" t="s">
        <v>2080</v>
      </c>
      <c r="JGY56" s="157" t="s">
        <v>2080</v>
      </c>
      <c r="JGZ56" s="157" t="s">
        <v>2080</v>
      </c>
      <c r="JHA56" s="157" t="s">
        <v>2080</v>
      </c>
      <c r="JHB56" s="157" t="s">
        <v>2080</v>
      </c>
      <c r="JHC56" s="157" t="s">
        <v>2080</v>
      </c>
      <c r="JHD56" s="157" t="s">
        <v>2080</v>
      </c>
      <c r="JHE56" s="157" t="s">
        <v>2080</v>
      </c>
      <c r="JHF56" s="157" t="s">
        <v>2080</v>
      </c>
      <c r="JHG56" s="157" t="s">
        <v>2080</v>
      </c>
      <c r="JHH56" s="157" t="s">
        <v>2080</v>
      </c>
      <c r="JHI56" s="157" t="s">
        <v>2080</v>
      </c>
      <c r="JHJ56" s="157" t="s">
        <v>2080</v>
      </c>
      <c r="JHK56" s="157" t="s">
        <v>2080</v>
      </c>
      <c r="JHL56" s="157" t="s">
        <v>2080</v>
      </c>
      <c r="JHM56" s="157" t="s">
        <v>2080</v>
      </c>
      <c r="JHN56" s="157" t="s">
        <v>2080</v>
      </c>
      <c r="JHO56" s="157" t="s">
        <v>2080</v>
      </c>
      <c r="JHP56" s="157" t="s">
        <v>2080</v>
      </c>
      <c r="JHQ56" s="157" t="s">
        <v>2080</v>
      </c>
      <c r="JHR56" s="157" t="s">
        <v>2080</v>
      </c>
      <c r="JHS56" s="157" t="s">
        <v>2080</v>
      </c>
      <c r="JHT56" s="157" t="s">
        <v>2080</v>
      </c>
      <c r="JHU56" s="157" t="s">
        <v>2080</v>
      </c>
      <c r="JHV56" s="157" t="s">
        <v>2080</v>
      </c>
      <c r="JHW56" s="157" t="s">
        <v>2080</v>
      </c>
      <c r="JHX56" s="157" t="s">
        <v>2080</v>
      </c>
      <c r="JHY56" s="157" t="s">
        <v>2080</v>
      </c>
      <c r="JHZ56" s="157" t="s">
        <v>2080</v>
      </c>
      <c r="JIA56" s="157" t="s">
        <v>2080</v>
      </c>
      <c r="JIB56" s="157" t="s">
        <v>2080</v>
      </c>
      <c r="JIC56" s="157" t="s">
        <v>2080</v>
      </c>
      <c r="JID56" s="157" t="s">
        <v>2080</v>
      </c>
      <c r="JIE56" s="157" t="s">
        <v>2080</v>
      </c>
      <c r="JIF56" s="157" t="s">
        <v>2080</v>
      </c>
      <c r="JIG56" s="157" t="s">
        <v>2080</v>
      </c>
      <c r="JIH56" s="157" t="s">
        <v>2080</v>
      </c>
      <c r="JII56" s="157" t="s">
        <v>2080</v>
      </c>
      <c r="JIJ56" s="157" t="s">
        <v>2080</v>
      </c>
      <c r="JIK56" s="157" t="s">
        <v>2080</v>
      </c>
      <c r="JIL56" s="157" t="s">
        <v>2080</v>
      </c>
      <c r="JIM56" s="157" t="s">
        <v>2080</v>
      </c>
      <c r="JIN56" s="157" t="s">
        <v>2080</v>
      </c>
      <c r="JIO56" s="157" t="s">
        <v>2080</v>
      </c>
      <c r="JIP56" s="157" t="s">
        <v>2080</v>
      </c>
      <c r="JIQ56" s="157" t="s">
        <v>2080</v>
      </c>
      <c r="JIR56" s="157" t="s">
        <v>2080</v>
      </c>
      <c r="JIS56" s="157" t="s">
        <v>2080</v>
      </c>
      <c r="JIT56" s="157" t="s">
        <v>2080</v>
      </c>
      <c r="JIU56" s="157" t="s">
        <v>2080</v>
      </c>
      <c r="JIV56" s="157" t="s">
        <v>2080</v>
      </c>
      <c r="JIW56" s="157" t="s">
        <v>2080</v>
      </c>
      <c r="JIX56" s="157" t="s">
        <v>2080</v>
      </c>
      <c r="JIY56" s="157" t="s">
        <v>2080</v>
      </c>
      <c r="JIZ56" s="157" t="s">
        <v>2080</v>
      </c>
      <c r="JJA56" s="157" t="s">
        <v>2080</v>
      </c>
      <c r="JJB56" s="157" t="s">
        <v>2080</v>
      </c>
      <c r="JJC56" s="157" t="s">
        <v>2080</v>
      </c>
      <c r="JJD56" s="157" t="s">
        <v>2080</v>
      </c>
      <c r="JJE56" s="157" t="s">
        <v>2080</v>
      </c>
      <c r="JJF56" s="157" t="s">
        <v>2080</v>
      </c>
      <c r="JJG56" s="157" t="s">
        <v>2080</v>
      </c>
      <c r="JJH56" s="157" t="s">
        <v>2080</v>
      </c>
      <c r="JJI56" s="157" t="s">
        <v>2080</v>
      </c>
      <c r="JJJ56" s="157" t="s">
        <v>2080</v>
      </c>
      <c r="JJK56" s="157" t="s">
        <v>2080</v>
      </c>
      <c r="JJL56" s="157" t="s">
        <v>2080</v>
      </c>
      <c r="JJM56" s="157" t="s">
        <v>2080</v>
      </c>
      <c r="JJN56" s="157" t="s">
        <v>2080</v>
      </c>
      <c r="JJO56" s="157" t="s">
        <v>2080</v>
      </c>
      <c r="JJP56" s="157" t="s">
        <v>2080</v>
      </c>
      <c r="JJQ56" s="157" t="s">
        <v>2080</v>
      </c>
      <c r="JJR56" s="157" t="s">
        <v>2080</v>
      </c>
      <c r="JJS56" s="157" t="s">
        <v>2080</v>
      </c>
      <c r="JJT56" s="157" t="s">
        <v>2080</v>
      </c>
      <c r="JJU56" s="157" t="s">
        <v>2080</v>
      </c>
      <c r="JJV56" s="157" t="s">
        <v>2080</v>
      </c>
      <c r="JJW56" s="157" t="s">
        <v>2080</v>
      </c>
      <c r="JJX56" s="157" t="s">
        <v>2080</v>
      </c>
      <c r="JJY56" s="157" t="s">
        <v>2080</v>
      </c>
      <c r="JJZ56" s="157" t="s">
        <v>2080</v>
      </c>
      <c r="JKA56" s="157" t="s">
        <v>2080</v>
      </c>
      <c r="JKB56" s="157" t="s">
        <v>2080</v>
      </c>
      <c r="JKC56" s="157" t="s">
        <v>2080</v>
      </c>
      <c r="JKD56" s="157" t="s">
        <v>2080</v>
      </c>
      <c r="JKE56" s="157" t="s">
        <v>2080</v>
      </c>
      <c r="JKF56" s="157" t="s">
        <v>2080</v>
      </c>
      <c r="JKG56" s="157" t="s">
        <v>2080</v>
      </c>
      <c r="JKH56" s="157" t="s">
        <v>2080</v>
      </c>
      <c r="JKI56" s="157" t="s">
        <v>2080</v>
      </c>
      <c r="JKJ56" s="157" t="s">
        <v>2080</v>
      </c>
      <c r="JKK56" s="157" t="s">
        <v>2080</v>
      </c>
      <c r="JKL56" s="157" t="s">
        <v>2080</v>
      </c>
      <c r="JKM56" s="157" t="s">
        <v>2080</v>
      </c>
      <c r="JKN56" s="157" t="s">
        <v>2080</v>
      </c>
      <c r="JKO56" s="157" t="s">
        <v>2080</v>
      </c>
      <c r="JKP56" s="157" t="s">
        <v>2080</v>
      </c>
      <c r="JKQ56" s="157" t="s">
        <v>2080</v>
      </c>
      <c r="JKR56" s="157" t="s">
        <v>2080</v>
      </c>
      <c r="JKS56" s="157" t="s">
        <v>2080</v>
      </c>
      <c r="JKT56" s="157" t="s">
        <v>2080</v>
      </c>
      <c r="JKU56" s="157" t="s">
        <v>2080</v>
      </c>
      <c r="JKV56" s="157" t="s">
        <v>2080</v>
      </c>
      <c r="JKW56" s="157" t="s">
        <v>2080</v>
      </c>
      <c r="JKX56" s="157" t="s">
        <v>2080</v>
      </c>
      <c r="JKY56" s="157" t="s">
        <v>2080</v>
      </c>
      <c r="JKZ56" s="157" t="s">
        <v>2080</v>
      </c>
      <c r="JLA56" s="157" t="s">
        <v>2080</v>
      </c>
      <c r="JLB56" s="157" t="s">
        <v>2080</v>
      </c>
      <c r="JLC56" s="157" t="s">
        <v>2080</v>
      </c>
      <c r="JLD56" s="157" t="s">
        <v>2080</v>
      </c>
      <c r="JLE56" s="157" t="s">
        <v>2080</v>
      </c>
      <c r="JLF56" s="157" t="s">
        <v>2080</v>
      </c>
      <c r="JLG56" s="157" t="s">
        <v>2080</v>
      </c>
      <c r="JLH56" s="157" t="s">
        <v>2080</v>
      </c>
      <c r="JLI56" s="157" t="s">
        <v>2080</v>
      </c>
      <c r="JLJ56" s="157" t="s">
        <v>2080</v>
      </c>
      <c r="JLK56" s="157" t="s">
        <v>2080</v>
      </c>
      <c r="JLL56" s="157" t="s">
        <v>2080</v>
      </c>
      <c r="JLM56" s="157" t="s">
        <v>2080</v>
      </c>
      <c r="JLN56" s="157" t="s">
        <v>2080</v>
      </c>
      <c r="JLO56" s="157" t="s">
        <v>2080</v>
      </c>
      <c r="JLP56" s="157" t="s">
        <v>2080</v>
      </c>
      <c r="JLQ56" s="157" t="s">
        <v>2080</v>
      </c>
      <c r="JLR56" s="157" t="s">
        <v>2080</v>
      </c>
      <c r="JLS56" s="157" t="s">
        <v>2080</v>
      </c>
      <c r="JLT56" s="157" t="s">
        <v>2080</v>
      </c>
      <c r="JLU56" s="157" t="s">
        <v>2080</v>
      </c>
      <c r="JLV56" s="157" t="s">
        <v>2080</v>
      </c>
      <c r="JLW56" s="157" t="s">
        <v>2080</v>
      </c>
      <c r="JLX56" s="157" t="s">
        <v>2080</v>
      </c>
      <c r="JLY56" s="157" t="s">
        <v>2080</v>
      </c>
      <c r="JLZ56" s="157" t="s">
        <v>2080</v>
      </c>
      <c r="JMA56" s="157" t="s">
        <v>2080</v>
      </c>
      <c r="JMB56" s="157" t="s">
        <v>2080</v>
      </c>
      <c r="JMC56" s="157" t="s">
        <v>2080</v>
      </c>
      <c r="JMD56" s="157" t="s">
        <v>2080</v>
      </c>
      <c r="JME56" s="157" t="s">
        <v>2080</v>
      </c>
      <c r="JMF56" s="157" t="s">
        <v>2080</v>
      </c>
      <c r="JMG56" s="157" t="s">
        <v>2080</v>
      </c>
      <c r="JMH56" s="157" t="s">
        <v>2080</v>
      </c>
      <c r="JMI56" s="157" t="s">
        <v>2080</v>
      </c>
      <c r="JMJ56" s="157" t="s">
        <v>2080</v>
      </c>
      <c r="JMK56" s="157" t="s">
        <v>2080</v>
      </c>
      <c r="JML56" s="157" t="s">
        <v>2080</v>
      </c>
      <c r="JMM56" s="157" t="s">
        <v>2080</v>
      </c>
      <c r="JMN56" s="157" t="s">
        <v>2080</v>
      </c>
      <c r="JMO56" s="157" t="s">
        <v>2080</v>
      </c>
      <c r="JMP56" s="157" t="s">
        <v>2080</v>
      </c>
      <c r="JMQ56" s="157" t="s">
        <v>2080</v>
      </c>
      <c r="JMR56" s="157" t="s">
        <v>2080</v>
      </c>
      <c r="JMS56" s="157" t="s">
        <v>2080</v>
      </c>
      <c r="JMT56" s="157" t="s">
        <v>2080</v>
      </c>
      <c r="JMU56" s="157" t="s">
        <v>2080</v>
      </c>
      <c r="JMV56" s="157" t="s">
        <v>2080</v>
      </c>
      <c r="JMW56" s="157" t="s">
        <v>2080</v>
      </c>
      <c r="JMX56" s="157" t="s">
        <v>2080</v>
      </c>
      <c r="JMY56" s="157" t="s">
        <v>2080</v>
      </c>
      <c r="JMZ56" s="157" t="s">
        <v>2080</v>
      </c>
      <c r="JNA56" s="157" t="s">
        <v>2080</v>
      </c>
      <c r="JNB56" s="157" t="s">
        <v>2080</v>
      </c>
      <c r="JNC56" s="157" t="s">
        <v>2080</v>
      </c>
      <c r="JND56" s="157" t="s">
        <v>2080</v>
      </c>
      <c r="JNE56" s="157" t="s">
        <v>2080</v>
      </c>
      <c r="JNF56" s="157" t="s">
        <v>2080</v>
      </c>
      <c r="JNG56" s="157" t="s">
        <v>2080</v>
      </c>
      <c r="JNH56" s="157" t="s">
        <v>2080</v>
      </c>
      <c r="JNI56" s="157" t="s">
        <v>2080</v>
      </c>
      <c r="JNJ56" s="157" t="s">
        <v>2080</v>
      </c>
      <c r="JNK56" s="157" t="s">
        <v>2080</v>
      </c>
      <c r="JNL56" s="157" t="s">
        <v>2080</v>
      </c>
      <c r="JNM56" s="157" t="s">
        <v>2080</v>
      </c>
      <c r="JNN56" s="157" t="s">
        <v>2080</v>
      </c>
      <c r="JNO56" s="157" t="s">
        <v>2080</v>
      </c>
      <c r="JNP56" s="157" t="s">
        <v>2080</v>
      </c>
      <c r="JNQ56" s="157" t="s">
        <v>2080</v>
      </c>
      <c r="JNR56" s="157" t="s">
        <v>2080</v>
      </c>
      <c r="JNS56" s="157" t="s">
        <v>2080</v>
      </c>
      <c r="JNT56" s="157" t="s">
        <v>2080</v>
      </c>
      <c r="JNU56" s="157" t="s">
        <v>2080</v>
      </c>
      <c r="JNV56" s="157" t="s">
        <v>2080</v>
      </c>
      <c r="JNW56" s="157" t="s">
        <v>2080</v>
      </c>
      <c r="JNX56" s="157" t="s">
        <v>2080</v>
      </c>
      <c r="JNY56" s="157" t="s">
        <v>2080</v>
      </c>
      <c r="JNZ56" s="157" t="s">
        <v>2080</v>
      </c>
      <c r="JOA56" s="157" t="s">
        <v>2080</v>
      </c>
      <c r="JOB56" s="157" t="s">
        <v>2080</v>
      </c>
      <c r="JOC56" s="157" t="s">
        <v>2080</v>
      </c>
      <c r="JOD56" s="157" t="s">
        <v>2080</v>
      </c>
      <c r="JOE56" s="157" t="s">
        <v>2080</v>
      </c>
      <c r="JOF56" s="157" t="s">
        <v>2080</v>
      </c>
      <c r="JOG56" s="157" t="s">
        <v>2080</v>
      </c>
      <c r="JOH56" s="157" t="s">
        <v>2080</v>
      </c>
      <c r="JOI56" s="157" t="s">
        <v>2080</v>
      </c>
      <c r="JOJ56" s="157" t="s">
        <v>2080</v>
      </c>
      <c r="JOK56" s="157" t="s">
        <v>2080</v>
      </c>
      <c r="JOL56" s="157" t="s">
        <v>2080</v>
      </c>
      <c r="JOM56" s="157" t="s">
        <v>2080</v>
      </c>
      <c r="JON56" s="157" t="s">
        <v>2080</v>
      </c>
      <c r="JOO56" s="157" t="s">
        <v>2080</v>
      </c>
      <c r="JOP56" s="157" t="s">
        <v>2080</v>
      </c>
      <c r="JOQ56" s="157" t="s">
        <v>2080</v>
      </c>
      <c r="JOR56" s="157" t="s">
        <v>2080</v>
      </c>
      <c r="JOS56" s="157" t="s">
        <v>2080</v>
      </c>
      <c r="JOT56" s="157" t="s">
        <v>2080</v>
      </c>
      <c r="JOU56" s="157" t="s">
        <v>2080</v>
      </c>
      <c r="JOV56" s="157" t="s">
        <v>2080</v>
      </c>
      <c r="JOW56" s="157" t="s">
        <v>2080</v>
      </c>
      <c r="JOX56" s="157" t="s">
        <v>2080</v>
      </c>
      <c r="JOY56" s="157" t="s">
        <v>2080</v>
      </c>
      <c r="JOZ56" s="157" t="s">
        <v>2080</v>
      </c>
      <c r="JPA56" s="157" t="s">
        <v>2080</v>
      </c>
      <c r="JPB56" s="157" t="s">
        <v>2080</v>
      </c>
      <c r="JPC56" s="157" t="s">
        <v>2080</v>
      </c>
      <c r="JPD56" s="157" t="s">
        <v>2080</v>
      </c>
      <c r="JPE56" s="157" t="s">
        <v>2080</v>
      </c>
      <c r="JPF56" s="157" t="s">
        <v>2080</v>
      </c>
      <c r="JPG56" s="157" t="s">
        <v>2080</v>
      </c>
      <c r="JPH56" s="157" t="s">
        <v>2080</v>
      </c>
      <c r="JPI56" s="157" t="s">
        <v>2080</v>
      </c>
      <c r="JPJ56" s="157" t="s">
        <v>2080</v>
      </c>
      <c r="JPK56" s="157" t="s">
        <v>2080</v>
      </c>
      <c r="JPL56" s="157" t="s">
        <v>2080</v>
      </c>
      <c r="JPM56" s="157" t="s">
        <v>2080</v>
      </c>
      <c r="JPN56" s="157" t="s">
        <v>2080</v>
      </c>
      <c r="JPO56" s="157" t="s">
        <v>2080</v>
      </c>
      <c r="JPP56" s="157" t="s">
        <v>2080</v>
      </c>
      <c r="JPQ56" s="157" t="s">
        <v>2080</v>
      </c>
      <c r="JPR56" s="157" t="s">
        <v>2080</v>
      </c>
      <c r="JPS56" s="157" t="s">
        <v>2080</v>
      </c>
      <c r="JPT56" s="157" t="s">
        <v>2080</v>
      </c>
      <c r="JPU56" s="157" t="s">
        <v>2080</v>
      </c>
      <c r="JPV56" s="157" t="s">
        <v>2080</v>
      </c>
      <c r="JPW56" s="157" t="s">
        <v>2080</v>
      </c>
      <c r="JPX56" s="157" t="s">
        <v>2080</v>
      </c>
      <c r="JPY56" s="157" t="s">
        <v>2080</v>
      </c>
      <c r="JPZ56" s="157" t="s">
        <v>2080</v>
      </c>
      <c r="JQA56" s="157" t="s">
        <v>2080</v>
      </c>
      <c r="JQB56" s="157" t="s">
        <v>2080</v>
      </c>
      <c r="JQC56" s="157" t="s">
        <v>2080</v>
      </c>
      <c r="JQD56" s="157" t="s">
        <v>2080</v>
      </c>
      <c r="JQE56" s="157" t="s">
        <v>2080</v>
      </c>
      <c r="JQF56" s="157" t="s">
        <v>2080</v>
      </c>
      <c r="JQG56" s="157" t="s">
        <v>2080</v>
      </c>
      <c r="JQH56" s="157" t="s">
        <v>2080</v>
      </c>
      <c r="JQI56" s="157" t="s">
        <v>2080</v>
      </c>
      <c r="JQJ56" s="157" t="s">
        <v>2080</v>
      </c>
      <c r="JQK56" s="157" t="s">
        <v>2080</v>
      </c>
      <c r="JQL56" s="157" t="s">
        <v>2080</v>
      </c>
      <c r="JQM56" s="157" t="s">
        <v>2080</v>
      </c>
      <c r="JQN56" s="157" t="s">
        <v>2080</v>
      </c>
      <c r="JQO56" s="157" t="s">
        <v>2080</v>
      </c>
      <c r="JQP56" s="157" t="s">
        <v>2080</v>
      </c>
      <c r="JQQ56" s="157" t="s">
        <v>2080</v>
      </c>
      <c r="JQR56" s="157" t="s">
        <v>2080</v>
      </c>
      <c r="JQS56" s="157" t="s">
        <v>2080</v>
      </c>
      <c r="JQT56" s="157" t="s">
        <v>2080</v>
      </c>
      <c r="JQU56" s="157" t="s">
        <v>2080</v>
      </c>
      <c r="JQV56" s="157" t="s">
        <v>2080</v>
      </c>
      <c r="JQW56" s="157" t="s">
        <v>2080</v>
      </c>
      <c r="JQX56" s="157" t="s">
        <v>2080</v>
      </c>
      <c r="JQY56" s="157" t="s">
        <v>2080</v>
      </c>
      <c r="JQZ56" s="157" t="s">
        <v>2080</v>
      </c>
      <c r="JRA56" s="157" t="s">
        <v>2080</v>
      </c>
      <c r="JRB56" s="157" t="s">
        <v>2080</v>
      </c>
      <c r="JRC56" s="157" t="s">
        <v>2080</v>
      </c>
      <c r="JRD56" s="157" t="s">
        <v>2080</v>
      </c>
      <c r="JRE56" s="157" t="s">
        <v>2080</v>
      </c>
      <c r="JRF56" s="157" t="s">
        <v>2080</v>
      </c>
      <c r="JRG56" s="157" t="s">
        <v>2080</v>
      </c>
      <c r="JRH56" s="157" t="s">
        <v>2080</v>
      </c>
      <c r="JRI56" s="157" t="s">
        <v>2080</v>
      </c>
      <c r="JRJ56" s="157" t="s">
        <v>2080</v>
      </c>
      <c r="JRK56" s="157" t="s">
        <v>2080</v>
      </c>
      <c r="JRL56" s="157" t="s">
        <v>2080</v>
      </c>
      <c r="JRM56" s="157" t="s">
        <v>2080</v>
      </c>
      <c r="JRN56" s="157" t="s">
        <v>2080</v>
      </c>
      <c r="JRO56" s="157" t="s">
        <v>2080</v>
      </c>
      <c r="JRP56" s="157" t="s">
        <v>2080</v>
      </c>
      <c r="JRQ56" s="157" t="s">
        <v>2080</v>
      </c>
      <c r="JRR56" s="157" t="s">
        <v>2080</v>
      </c>
      <c r="JRS56" s="157" t="s">
        <v>2080</v>
      </c>
      <c r="JRT56" s="157" t="s">
        <v>2080</v>
      </c>
      <c r="JRU56" s="157" t="s">
        <v>2080</v>
      </c>
      <c r="JRV56" s="157" t="s">
        <v>2080</v>
      </c>
      <c r="JRW56" s="157" t="s">
        <v>2080</v>
      </c>
      <c r="JRX56" s="157" t="s">
        <v>2080</v>
      </c>
      <c r="JRY56" s="157" t="s">
        <v>2080</v>
      </c>
      <c r="JRZ56" s="157" t="s">
        <v>2080</v>
      </c>
      <c r="JSA56" s="157" t="s">
        <v>2080</v>
      </c>
      <c r="JSB56" s="157" t="s">
        <v>2080</v>
      </c>
      <c r="JSC56" s="157" t="s">
        <v>2080</v>
      </c>
      <c r="JSD56" s="157" t="s">
        <v>2080</v>
      </c>
      <c r="JSE56" s="157" t="s">
        <v>2080</v>
      </c>
      <c r="JSF56" s="157" t="s">
        <v>2080</v>
      </c>
      <c r="JSG56" s="157" t="s">
        <v>2080</v>
      </c>
      <c r="JSH56" s="157" t="s">
        <v>2080</v>
      </c>
      <c r="JSI56" s="157" t="s">
        <v>2080</v>
      </c>
      <c r="JSJ56" s="157" t="s">
        <v>2080</v>
      </c>
      <c r="JSK56" s="157" t="s">
        <v>2080</v>
      </c>
      <c r="JSL56" s="157" t="s">
        <v>2080</v>
      </c>
      <c r="JSM56" s="157" t="s">
        <v>2080</v>
      </c>
      <c r="JSN56" s="157" t="s">
        <v>2080</v>
      </c>
      <c r="JSO56" s="157" t="s">
        <v>2080</v>
      </c>
      <c r="JSP56" s="157" t="s">
        <v>2080</v>
      </c>
      <c r="JSQ56" s="157" t="s">
        <v>2080</v>
      </c>
      <c r="JSR56" s="157" t="s">
        <v>2080</v>
      </c>
      <c r="JSS56" s="157" t="s">
        <v>2080</v>
      </c>
      <c r="JST56" s="157" t="s">
        <v>2080</v>
      </c>
      <c r="JSU56" s="157" t="s">
        <v>2080</v>
      </c>
      <c r="JSV56" s="157" t="s">
        <v>2080</v>
      </c>
      <c r="JSW56" s="157" t="s">
        <v>2080</v>
      </c>
      <c r="JSX56" s="157" t="s">
        <v>2080</v>
      </c>
      <c r="JSY56" s="157" t="s">
        <v>2080</v>
      </c>
      <c r="JSZ56" s="157" t="s">
        <v>2080</v>
      </c>
      <c r="JTA56" s="157" t="s">
        <v>2080</v>
      </c>
      <c r="JTB56" s="157" t="s">
        <v>2080</v>
      </c>
      <c r="JTC56" s="157" t="s">
        <v>2080</v>
      </c>
      <c r="JTD56" s="157" t="s">
        <v>2080</v>
      </c>
      <c r="JTE56" s="157" t="s">
        <v>2080</v>
      </c>
      <c r="JTF56" s="157" t="s">
        <v>2080</v>
      </c>
      <c r="JTG56" s="157" t="s">
        <v>2080</v>
      </c>
      <c r="JTH56" s="157" t="s">
        <v>2080</v>
      </c>
      <c r="JTI56" s="157" t="s">
        <v>2080</v>
      </c>
      <c r="JTJ56" s="157" t="s">
        <v>2080</v>
      </c>
      <c r="JTK56" s="157" t="s">
        <v>2080</v>
      </c>
      <c r="JTL56" s="157" t="s">
        <v>2080</v>
      </c>
      <c r="JTM56" s="157" t="s">
        <v>2080</v>
      </c>
      <c r="JTN56" s="157" t="s">
        <v>2080</v>
      </c>
      <c r="JTO56" s="157" t="s">
        <v>2080</v>
      </c>
      <c r="JTP56" s="157" t="s">
        <v>2080</v>
      </c>
      <c r="JTQ56" s="157" t="s">
        <v>2080</v>
      </c>
      <c r="JTR56" s="157" t="s">
        <v>2080</v>
      </c>
      <c r="JTS56" s="157" t="s">
        <v>2080</v>
      </c>
      <c r="JTT56" s="157" t="s">
        <v>2080</v>
      </c>
      <c r="JTU56" s="157" t="s">
        <v>2080</v>
      </c>
      <c r="JTV56" s="157" t="s">
        <v>2080</v>
      </c>
      <c r="JTW56" s="157" t="s">
        <v>2080</v>
      </c>
      <c r="JTX56" s="157" t="s">
        <v>2080</v>
      </c>
      <c r="JTY56" s="157" t="s">
        <v>2080</v>
      </c>
      <c r="JTZ56" s="157" t="s">
        <v>2080</v>
      </c>
      <c r="JUA56" s="157" t="s">
        <v>2080</v>
      </c>
      <c r="JUB56" s="157" t="s">
        <v>2080</v>
      </c>
      <c r="JUC56" s="157" t="s">
        <v>2080</v>
      </c>
      <c r="JUD56" s="157" t="s">
        <v>2080</v>
      </c>
      <c r="JUE56" s="157" t="s">
        <v>2080</v>
      </c>
      <c r="JUF56" s="157" t="s">
        <v>2080</v>
      </c>
      <c r="JUG56" s="157" t="s">
        <v>2080</v>
      </c>
      <c r="JUH56" s="157" t="s">
        <v>2080</v>
      </c>
      <c r="JUI56" s="157" t="s">
        <v>2080</v>
      </c>
      <c r="JUJ56" s="157" t="s">
        <v>2080</v>
      </c>
      <c r="JUK56" s="157" t="s">
        <v>2080</v>
      </c>
      <c r="JUL56" s="157" t="s">
        <v>2080</v>
      </c>
      <c r="JUM56" s="157" t="s">
        <v>2080</v>
      </c>
      <c r="JUN56" s="157" t="s">
        <v>2080</v>
      </c>
      <c r="JUO56" s="157" t="s">
        <v>2080</v>
      </c>
      <c r="JUP56" s="157" t="s">
        <v>2080</v>
      </c>
      <c r="JUQ56" s="157" t="s">
        <v>2080</v>
      </c>
      <c r="JUR56" s="157" t="s">
        <v>2080</v>
      </c>
      <c r="JUS56" s="157" t="s">
        <v>2080</v>
      </c>
      <c r="JUT56" s="157" t="s">
        <v>2080</v>
      </c>
      <c r="JUU56" s="157" t="s">
        <v>2080</v>
      </c>
      <c r="JUV56" s="157" t="s">
        <v>2080</v>
      </c>
      <c r="JUW56" s="157" t="s">
        <v>2080</v>
      </c>
      <c r="JUX56" s="157" t="s">
        <v>2080</v>
      </c>
      <c r="JUY56" s="157" t="s">
        <v>2080</v>
      </c>
      <c r="JUZ56" s="157" t="s">
        <v>2080</v>
      </c>
      <c r="JVA56" s="157" t="s">
        <v>2080</v>
      </c>
      <c r="JVB56" s="157" t="s">
        <v>2080</v>
      </c>
      <c r="JVC56" s="157" t="s">
        <v>2080</v>
      </c>
      <c r="JVD56" s="157" t="s">
        <v>2080</v>
      </c>
      <c r="JVE56" s="157" t="s">
        <v>2080</v>
      </c>
      <c r="JVF56" s="157" t="s">
        <v>2080</v>
      </c>
      <c r="JVG56" s="157" t="s">
        <v>2080</v>
      </c>
      <c r="JVH56" s="157" t="s">
        <v>2080</v>
      </c>
      <c r="JVI56" s="157" t="s">
        <v>2080</v>
      </c>
      <c r="JVJ56" s="157" t="s">
        <v>2080</v>
      </c>
      <c r="JVK56" s="157" t="s">
        <v>2080</v>
      </c>
      <c r="JVL56" s="157" t="s">
        <v>2080</v>
      </c>
      <c r="JVM56" s="157" t="s">
        <v>2080</v>
      </c>
      <c r="JVN56" s="157" t="s">
        <v>2080</v>
      </c>
      <c r="JVO56" s="157" t="s">
        <v>2080</v>
      </c>
      <c r="JVP56" s="157" t="s">
        <v>2080</v>
      </c>
      <c r="JVQ56" s="157" t="s">
        <v>2080</v>
      </c>
      <c r="JVR56" s="157" t="s">
        <v>2080</v>
      </c>
      <c r="JVS56" s="157" t="s">
        <v>2080</v>
      </c>
      <c r="JVT56" s="157" t="s">
        <v>2080</v>
      </c>
      <c r="JVU56" s="157" t="s">
        <v>2080</v>
      </c>
      <c r="JVV56" s="157" t="s">
        <v>2080</v>
      </c>
      <c r="JVW56" s="157" t="s">
        <v>2080</v>
      </c>
      <c r="JVX56" s="157" t="s">
        <v>2080</v>
      </c>
      <c r="JVY56" s="157" t="s">
        <v>2080</v>
      </c>
      <c r="JVZ56" s="157" t="s">
        <v>2080</v>
      </c>
      <c r="JWA56" s="157" t="s">
        <v>2080</v>
      </c>
      <c r="JWB56" s="157" t="s">
        <v>2080</v>
      </c>
      <c r="JWC56" s="157" t="s">
        <v>2080</v>
      </c>
      <c r="JWD56" s="157" t="s">
        <v>2080</v>
      </c>
      <c r="JWE56" s="157" t="s">
        <v>2080</v>
      </c>
      <c r="JWF56" s="157" t="s">
        <v>2080</v>
      </c>
      <c r="JWG56" s="157" t="s">
        <v>2080</v>
      </c>
      <c r="JWH56" s="157" t="s">
        <v>2080</v>
      </c>
      <c r="JWI56" s="157" t="s">
        <v>2080</v>
      </c>
      <c r="JWJ56" s="157" t="s">
        <v>2080</v>
      </c>
      <c r="JWK56" s="157" t="s">
        <v>2080</v>
      </c>
      <c r="JWL56" s="157" t="s">
        <v>2080</v>
      </c>
      <c r="JWM56" s="157" t="s">
        <v>2080</v>
      </c>
      <c r="JWN56" s="157" t="s">
        <v>2080</v>
      </c>
      <c r="JWO56" s="157" t="s">
        <v>2080</v>
      </c>
      <c r="JWP56" s="157" t="s">
        <v>2080</v>
      </c>
      <c r="JWQ56" s="157" t="s">
        <v>2080</v>
      </c>
      <c r="JWR56" s="157" t="s">
        <v>2080</v>
      </c>
      <c r="JWS56" s="157" t="s">
        <v>2080</v>
      </c>
      <c r="JWT56" s="157" t="s">
        <v>2080</v>
      </c>
      <c r="JWU56" s="157" t="s">
        <v>2080</v>
      </c>
      <c r="JWV56" s="157" t="s">
        <v>2080</v>
      </c>
      <c r="JWW56" s="157" t="s">
        <v>2080</v>
      </c>
      <c r="JWX56" s="157" t="s">
        <v>2080</v>
      </c>
      <c r="JWY56" s="157" t="s">
        <v>2080</v>
      </c>
      <c r="JWZ56" s="157" t="s">
        <v>2080</v>
      </c>
      <c r="JXA56" s="157" t="s">
        <v>2080</v>
      </c>
      <c r="JXB56" s="157" t="s">
        <v>2080</v>
      </c>
      <c r="JXC56" s="157" t="s">
        <v>2080</v>
      </c>
      <c r="JXD56" s="157" t="s">
        <v>2080</v>
      </c>
      <c r="JXE56" s="157" t="s">
        <v>2080</v>
      </c>
      <c r="JXF56" s="157" t="s">
        <v>2080</v>
      </c>
      <c r="JXG56" s="157" t="s">
        <v>2080</v>
      </c>
      <c r="JXH56" s="157" t="s">
        <v>2080</v>
      </c>
      <c r="JXI56" s="157" t="s">
        <v>2080</v>
      </c>
      <c r="JXJ56" s="157" t="s">
        <v>2080</v>
      </c>
      <c r="JXK56" s="157" t="s">
        <v>2080</v>
      </c>
      <c r="JXL56" s="157" t="s">
        <v>2080</v>
      </c>
      <c r="JXM56" s="157" t="s">
        <v>2080</v>
      </c>
      <c r="JXN56" s="157" t="s">
        <v>2080</v>
      </c>
      <c r="JXO56" s="157" t="s">
        <v>2080</v>
      </c>
      <c r="JXP56" s="157" t="s">
        <v>2080</v>
      </c>
      <c r="JXQ56" s="157" t="s">
        <v>2080</v>
      </c>
      <c r="JXR56" s="157" t="s">
        <v>2080</v>
      </c>
      <c r="JXS56" s="157" t="s">
        <v>2080</v>
      </c>
      <c r="JXT56" s="157" t="s">
        <v>2080</v>
      </c>
      <c r="JXU56" s="157" t="s">
        <v>2080</v>
      </c>
      <c r="JXV56" s="157" t="s">
        <v>2080</v>
      </c>
      <c r="JXW56" s="157" t="s">
        <v>2080</v>
      </c>
      <c r="JXX56" s="157" t="s">
        <v>2080</v>
      </c>
      <c r="JXY56" s="157" t="s">
        <v>2080</v>
      </c>
      <c r="JXZ56" s="157" t="s">
        <v>2080</v>
      </c>
      <c r="JYA56" s="157" t="s">
        <v>2080</v>
      </c>
      <c r="JYB56" s="157" t="s">
        <v>2080</v>
      </c>
      <c r="JYC56" s="157" t="s">
        <v>2080</v>
      </c>
      <c r="JYD56" s="157" t="s">
        <v>2080</v>
      </c>
      <c r="JYE56" s="157" t="s">
        <v>2080</v>
      </c>
      <c r="JYF56" s="157" t="s">
        <v>2080</v>
      </c>
      <c r="JYG56" s="157" t="s">
        <v>2080</v>
      </c>
      <c r="JYH56" s="157" t="s">
        <v>2080</v>
      </c>
      <c r="JYI56" s="157" t="s">
        <v>2080</v>
      </c>
      <c r="JYJ56" s="157" t="s">
        <v>2080</v>
      </c>
      <c r="JYK56" s="157" t="s">
        <v>2080</v>
      </c>
      <c r="JYL56" s="157" t="s">
        <v>2080</v>
      </c>
      <c r="JYM56" s="157" t="s">
        <v>2080</v>
      </c>
      <c r="JYN56" s="157" t="s">
        <v>2080</v>
      </c>
      <c r="JYO56" s="157" t="s">
        <v>2080</v>
      </c>
      <c r="JYP56" s="157" t="s">
        <v>2080</v>
      </c>
      <c r="JYQ56" s="157" t="s">
        <v>2080</v>
      </c>
      <c r="JYR56" s="157" t="s">
        <v>2080</v>
      </c>
      <c r="JYS56" s="157" t="s">
        <v>2080</v>
      </c>
      <c r="JYT56" s="157" t="s">
        <v>2080</v>
      </c>
      <c r="JYU56" s="157" t="s">
        <v>2080</v>
      </c>
      <c r="JYV56" s="157" t="s">
        <v>2080</v>
      </c>
      <c r="JYW56" s="157" t="s">
        <v>2080</v>
      </c>
      <c r="JYX56" s="157" t="s">
        <v>2080</v>
      </c>
      <c r="JYY56" s="157" t="s">
        <v>2080</v>
      </c>
      <c r="JYZ56" s="157" t="s">
        <v>2080</v>
      </c>
      <c r="JZA56" s="157" t="s">
        <v>2080</v>
      </c>
      <c r="JZB56" s="157" t="s">
        <v>2080</v>
      </c>
      <c r="JZC56" s="157" t="s">
        <v>2080</v>
      </c>
      <c r="JZD56" s="157" t="s">
        <v>2080</v>
      </c>
      <c r="JZE56" s="157" t="s">
        <v>2080</v>
      </c>
      <c r="JZF56" s="157" t="s">
        <v>2080</v>
      </c>
      <c r="JZG56" s="157" t="s">
        <v>2080</v>
      </c>
      <c r="JZH56" s="157" t="s">
        <v>2080</v>
      </c>
      <c r="JZI56" s="157" t="s">
        <v>2080</v>
      </c>
      <c r="JZJ56" s="157" t="s">
        <v>2080</v>
      </c>
      <c r="JZK56" s="157" t="s">
        <v>2080</v>
      </c>
      <c r="JZL56" s="157" t="s">
        <v>2080</v>
      </c>
      <c r="JZM56" s="157" t="s">
        <v>2080</v>
      </c>
      <c r="JZN56" s="157" t="s">
        <v>2080</v>
      </c>
      <c r="JZO56" s="157" t="s">
        <v>2080</v>
      </c>
      <c r="JZP56" s="157" t="s">
        <v>2080</v>
      </c>
      <c r="JZQ56" s="157" t="s">
        <v>2080</v>
      </c>
      <c r="JZR56" s="157" t="s">
        <v>2080</v>
      </c>
      <c r="JZS56" s="157" t="s">
        <v>2080</v>
      </c>
      <c r="JZT56" s="157" t="s">
        <v>2080</v>
      </c>
      <c r="JZU56" s="157" t="s">
        <v>2080</v>
      </c>
      <c r="JZV56" s="157" t="s">
        <v>2080</v>
      </c>
      <c r="JZW56" s="157" t="s">
        <v>2080</v>
      </c>
      <c r="JZX56" s="157" t="s">
        <v>2080</v>
      </c>
      <c r="JZY56" s="157" t="s">
        <v>2080</v>
      </c>
      <c r="JZZ56" s="157" t="s">
        <v>2080</v>
      </c>
      <c r="KAA56" s="157" t="s">
        <v>2080</v>
      </c>
      <c r="KAB56" s="157" t="s">
        <v>2080</v>
      </c>
      <c r="KAC56" s="157" t="s">
        <v>2080</v>
      </c>
      <c r="KAD56" s="157" t="s">
        <v>2080</v>
      </c>
      <c r="KAE56" s="157" t="s">
        <v>2080</v>
      </c>
      <c r="KAF56" s="157" t="s">
        <v>2080</v>
      </c>
      <c r="KAG56" s="157" t="s">
        <v>2080</v>
      </c>
      <c r="KAH56" s="157" t="s">
        <v>2080</v>
      </c>
      <c r="KAI56" s="157" t="s">
        <v>2080</v>
      </c>
      <c r="KAJ56" s="157" t="s">
        <v>2080</v>
      </c>
      <c r="KAK56" s="157" t="s">
        <v>2080</v>
      </c>
      <c r="KAL56" s="157" t="s">
        <v>2080</v>
      </c>
      <c r="KAM56" s="157" t="s">
        <v>2080</v>
      </c>
      <c r="KAN56" s="157" t="s">
        <v>2080</v>
      </c>
      <c r="KAO56" s="157" t="s">
        <v>2080</v>
      </c>
      <c r="KAP56" s="157" t="s">
        <v>2080</v>
      </c>
      <c r="KAQ56" s="157" t="s">
        <v>2080</v>
      </c>
      <c r="KAR56" s="157" t="s">
        <v>2080</v>
      </c>
      <c r="KAS56" s="157" t="s">
        <v>2080</v>
      </c>
      <c r="KAT56" s="157" t="s">
        <v>2080</v>
      </c>
      <c r="KAU56" s="157" t="s">
        <v>2080</v>
      </c>
      <c r="KAV56" s="157" t="s">
        <v>2080</v>
      </c>
      <c r="KAW56" s="157" t="s">
        <v>2080</v>
      </c>
      <c r="KAX56" s="157" t="s">
        <v>2080</v>
      </c>
      <c r="KAY56" s="157" t="s">
        <v>2080</v>
      </c>
      <c r="KAZ56" s="157" t="s">
        <v>2080</v>
      </c>
      <c r="KBA56" s="157" t="s">
        <v>2080</v>
      </c>
      <c r="KBB56" s="157" t="s">
        <v>2080</v>
      </c>
      <c r="KBC56" s="157" t="s">
        <v>2080</v>
      </c>
      <c r="KBD56" s="157" t="s">
        <v>2080</v>
      </c>
      <c r="KBE56" s="157" t="s">
        <v>2080</v>
      </c>
      <c r="KBF56" s="157" t="s">
        <v>2080</v>
      </c>
      <c r="KBG56" s="157" t="s">
        <v>2080</v>
      </c>
      <c r="KBH56" s="157" t="s">
        <v>2080</v>
      </c>
      <c r="KBI56" s="157" t="s">
        <v>2080</v>
      </c>
      <c r="KBJ56" s="157" t="s">
        <v>2080</v>
      </c>
      <c r="KBK56" s="157" t="s">
        <v>2080</v>
      </c>
      <c r="KBL56" s="157" t="s">
        <v>2080</v>
      </c>
      <c r="KBM56" s="157" t="s">
        <v>2080</v>
      </c>
      <c r="KBN56" s="157" t="s">
        <v>2080</v>
      </c>
      <c r="KBO56" s="157" t="s">
        <v>2080</v>
      </c>
      <c r="KBP56" s="157" t="s">
        <v>2080</v>
      </c>
      <c r="KBQ56" s="157" t="s">
        <v>2080</v>
      </c>
      <c r="KBR56" s="157" t="s">
        <v>2080</v>
      </c>
      <c r="KBS56" s="157" t="s">
        <v>2080</v>
      </c>
      <c r="KBT56" s="157" t="s">
        <v>2080</v>
      </c>
      <c r="KBU56" s="157" t="s">
        <v>2080</v>
      </c>
      <c r="KBV56" s="157" t="s">
        <v>2080</v>
      </c>
      <c r="KBW56" s="157" t="s">
        <v>2080</v>
      </c>
      <c r="KBX56" s="157" t="s">
        <v>2080</v>
      </c>
      <c r="KBY56" s="157" t="s">
        <v>2080</v>
      </c>
      <c r="KBZ56" s="157" t="s">
        <v>2080</v>
      </c>
      <c r="KCA56" s="157" t="s">
        <v>2080</v>
      </c>
      <c r="KCB56" s="157" t="s">
        <v>2080</v>
      </c>
      <c r="KCC56" s="157" t="s">
        <v>2080</v>
      </c>
      <c r="KCD56" s="157" t="s">
        <v>2080</v>
      </c>
      <c r="KCE56" s="157" t="s">
        <v>2080</v>
      </c>
      <c r="KCF56" s="157" t="s">
        <v>2080</v>
      </c>
      <c r="KCG56" s="157" t="s">
        <v>2080</v>
      </c>
      <c r="KCH56" s="157" t="s">
        <v>2080</v>
      </c>
      <c r="KCI56" s="157" t="s">
        <v>2080</v>
      </c>
      <c r="KCJ56" s="157" t="s">
        <v>2080</v>
      </c>
      <c r="KCK56" s="157" t="s">
        <v>2080</v>
      </c>
      <c r="KCL56" s="157" t="s">
        <v>2080</v>
      </c>
      <c r="KCM56" s="157" t="s">
        <v>2080</v>
      </c>
      <c r="KCN56" s="157" t="s">
        <v>2080</v>
      </c>
      <c r="KCO56" s="157" t="s">
        <v>2080</v>
      </c>
      <c r="KCP56" s="157" t="s">
        <v>2080</v>
      </c>
      <c r="KCQ56" s="157" t="s">
        <v>2080</v>
      </c>
      <c r="KCR56" s="157" t="s">
        <v>2080</v>
      </c>
      <c r="KCS56" s="157" t="s">
        <v>2080</v>
      </c>
      <c r="KCT56" s="157" t="s">
        <v>2080</v>
      </c>
      <c r="KCU56" s="157" t="s">
        <v>2080</v>
      </c>
      <c r="KCV56" s="157" t="s">
        <v>2080</v>
      </c>
      <c r="KCW56" s="157" t="s">
        <v>2080</v>
      </c>
      <c r="KCX56" s="157" t="s">
        <v>2080</v>
      </c>
      <c r="KCY56" s="157" t="s">
        <v>2080</v>
      </c>
      <c r="KCZ56" s="157" t="s">
        <v>2080</v>
      </c>
      <c r="KDA56" s="157" t="s">
        <v>2080</v>
      </c>
      <c r="KDB56" s="157" t="s">
        <v>2080</v>
      </c>
      <c r="KDC56" s="157" t="s">
        <v>2080</v>
      </c>
      <c r="KDD56" s="157" t="s">
        <v>2080</v>
      </c>
      <c r="KDE56" s="157" t="s">
        <v>2080</v>
      </c>
      <c r="KDF56" s="157" t="s">
        <v>2080</v>
      </c>
      <c r="KDG56" s="157" t="s">
        <v>2080</v>
      </c>
      <c r="KDH56" s="157" t="s">
        <v>2080</v>
      </c>
      <c r="KDI56" s="157" t="s">
        <v>2080</v>
      </c>
      <c r="KDJ56" s="157" t="s">
        <v>2080</v>
      </c>
      <c r="KDK56" s="157" t="s">
        <v>2080</v>
      </c>
      <c r="KDL56" s="157" t="s">
        <v>2080</v>
      </c>
      <c r="KDM56" s="157" t="s">
        <v>2080</v>
      </c>
      <c r="KDN56" s="157" t="s">
        <v>2080</v>
      </c>
      <c r="KDO56" s="157" t="s">
        <v>2080</v>
      </c>
      <c r="KDP56" s="157" t="s">
        <v>2080</v>
      </c>
      <c r="KDQ56" s="157" t="s">
        <v>2080</v>
      </c>
      <c r="KDR56" s="157" t="s">
        <v>2080</v>
      </c>
      <c r="KDS56" s="157" t="s">
        <v>2080</v>
      </c>
      <c r="KDT56" s="157" t="s">
        <v>2080</v>
      </c>
      <c r="KDU56" s="157" t="s">
        <v>2080</v>
      </c>
      <c r="KDV56" s="157" t="s">
        <v>2080</v>
      </c>
      <c r="KDW56" s="157" t="s">
        <v>2080</v>
      </c>
      <c r="KDX56" s="157" t="s">
        <v>2080</v>
      </c>
      <c r="KDY56" s="157" t="s">
        <v>2080</v>
      </c>
      <c r="KDZ56" s="157" t="s">
        <v>2080</v>
      </c>
      <c r="KEA56" s="157" t="s">
        <v>2080</v>
      </c>
      <c r="KEB56" s="157" t="s">
        <v>2080</v>
      </c>
      <c r="KEC56" s="157" t="s">
        <v>2080</v>
      </c>
      <c r="KED56" s="157" t="s">
        <v>2080</v>
      </c>
      <c r="KEE56" s="157" t="s">
        <v>2080</v>
      </c>
      <c r="KEF56" s="157" t="s">
        <v>2080</v>
      </c>
      <c r="KEG56" s="157" t="s">
        <v>2080</v>
      </c>
      <c r="KEH56" s="157" t="s">
        <v>2080</v>
      </c>
      <c r="KEI56" s="157" t="s">
        <v>2080</v>
      </c>
      <c r="KEJ56" s="157" t="s">
        <v>2080</v>
      </c>
      <c r="KEK56" s="157" t="s">
        <v>2080</v>
      </c>
      <c r="KEL56" s="157" t="s">
        <v>2080</v>
      </c>
      <c r="KEM56" s="157" t="s">
        <v>2080</v>
      </c>
      <c r="KEN56" s="157" t="s">
        <v>2080</v>
      </c>
      <c r="KEO56" s="157" t="s">
        <v>2080</v>
      </c>
      <c r="KEP56" s="157" t="s">
        <v>2080</v>
      </c>
      <c r="KEQ56" s="157" t="s">
        <v>2080</v>
      </c>
      <c r="KER56" s="157" t="s">
        <v>2080</v>
      </c>
      <c r="KES56" s="157" t="s">
        <v>2080</v>
      </c>
      <c r="KET56" s="157" t="s">
        <v>2080</v>
      </c>
      <c r="KEU56" s="157" t="s">
        <v>2080</v>
      </c>
      <c r="KEV56" s="157" t="s">
        <v>2080</v>
      </c>
      <c r="KEW56" s="157" t="s">
        <v>2080</v>
      </c>
      <c r="KEX56" s="157" t="s">
        <v>2080</v>
      </c>
      <c r="KEY56" s="157" t="s">
        <v>2080</v>
      </c>
      <c r="KEZ56" s="157" t="s">
        <v>2080</v>
      </c>
      <c r="KFA56" s="157" t="s">
        <v>2080</v>
      </c>
      <c r="KFB56" s="157" t="s">
        <v>2080</v>
      </c>
      <c r="KFC56" s="157" t="s">
        <v>2080</v>
      </c>
      <c r="KFD56" s="157" t="s">
        <v>2080</v>
      </c>
      <c r="KFE56" s="157" t="s">
        <v>2080</v>
      </c>
      <c r="KFF56" s="157" t="s">
        <v>2080</v>
      </c>
      <c r="KFG56" s="157" t="s">
        <v>2080</v>
      </c>
      <c r="KFH56" s="157" t="s">
        <v>2080</v>
      </c>
      <c r="KFI56" s="157" t="s">
        <v>2080</v>
      </c>
      <c r="KFJ56" s="157" t="s">
        <v>2080</v>
      </c>
      <c r="KFK56" s="157" t="s">
        <v>2080</v>
      </c>
      <c r="KFL56" s="157" t="s">
        <v>2080</v>
      </c>
      <c r="KFM56" s="157" t="s">
        <v>2080</v>
      </c>
      <c r="KFN56" s="157" t="s">
        <v>2080</v>
      </c>
      <c r="KFO56" s="157" t="s">
        <v>2080</v>
      </c>
      <c r="KFP56" s="157" t="s">
        <v>2080</v>
      </c>
      <c r="KFQ56" s="157" t="s">
        <v>2080</v>
      </c>
      <c r="KFR56" s="157" t="s">
        <v>2080</v>
      </c>
      <c r="KFS56" s="157" t="s">
        <v>2080</v>
      </c>
      <c r="KFT56" s="157" t="s">
        <v>2080</v>
      </c>
      <c r="KFU56" s="157" t="s">
        <v>2080</v>
      </c>
      <c r="KFV56" s="157" t="s">
        <v>2080</v>
      </c>
      <c r="KFW56" s="157" t="s">
        <v>2080</v>
      </c>
      <c r="KFX56" s="157" t="s">
        <v>2080</v>
      </c>
      <c r="KFY56" s="157" t="s">
        <v>2080</v>
      </c>
      <c r="KFZ56" s="157" t="s">
        <v>2080</v>
      </c>
      <c r="KGA56" s="157" t="s">
        <v>2080</v>
      </c>
      <c r="KGB56" s="157" t="s">
        <v>2080</v>
      </c>
      <c r="KGC56" s="157" t="s">
        <v>2080</v>
      </c>
      <c r="KGD56" s="157" t="s">
        <v>2080</v>
      </c>
      <c r="KGE56" s="157" t="s">
        <v>2080</v>
      </c>
      <c r="KGF56" s="157" t="s">
        <v>2080</v>
      </c>
      <c r="KGG56" s="157" t="s">
        <v>2080</v>
      </c>
      <c r="KGH56" s="157" t="s">
        <v>2080</v>
      </c>
      <c r="KGI56" s="157" t="s">
        <v>2080</v>
      </c>
      <c r="KGJ56" s="157" t="s">
        <v>2080</v>
      </c>
      <c r="KGK56" s="157" t="s">
        <v>2080</v>
      </c>
      <c r="KGL56" s="157" t="s">
        <v>2080</v>
      </c>
      <c r="KGM56" s="157" t="s">
        <v>2080</v>
      </c>
      <c r="KGN56" s="157" t="s">
        <v>2080</v>
      </c>
      <c r="KGO56" s="157" t="s">
        <v>2080</v>
      </c>
      <c r="KGP56" s="157" t="s">
        <v>2080</v>
      </c>
      <c r="KGQ56" s="157" t="s">
        <v>2080</v>
      </c>
      <c r="KGR56" s="157" t="s">
        <v>2080</v>
      </c>
      <c r="KGS56" s="157" t="s">
        <v>2080</v>
      </c>
      <c r="KGT56" s="157" t="s">
        <v>2080</v>
      </c>
      <c r="KGU56" s="157" t="s">
        <v>2080</v>
      </c>
      <c r="KGV56" s="157" t="s">
        <v>2080</v>
      </c>
      <c r="KGW56" s="157" t="s">
        <v>2080</v>
      </c>
      <c r="KGX56" s="157" t="s">
        <v>2080</v>
      </c>
      <c r="KGY56" s="157" t="s">
        <v>2080</v>
      </c>
      <c r="KGZ56" s="157" t="s">
        <v>2080</v>
      </c>
      <c r="KHA56" s="157" t="s">
        <v>2080</v>
      </c>
      <c r="KHB56" s="157" t="s">
        <v>2080</v>
      </c>
      <c r="KHC56" s="157" t="s">
        <v>2080</v>
      </c>
      <c r="KHD56" s="157" t="s">
        <v>2080</v>
      </c>
      <c r="KHE56" s="157" t="s">
        <v>2080</v>
      </c>
      <c r="KHF56" s="157" t="s">
        <v>2080</v>
      </c>
      <c r="KHG56" s="157" t="s">
        <v>2080</v>
      </c>
      <c r="KHH56" s="157" t="s">
        <v>2080</v>
      </c>
      <c r="KHI56" s="157" t="s">
        <v>2080</v>
      </c>
      <c r="KHJ56" s="157" t="s">
        <v>2080</v>
      </c>
      <c r="KHK56" s="157" t="s">
        <v>2080</v>
      </c>
      <c r="KHL56" s="157" t="s">
        <v>2080</v>
      </c>
      <c r="KHM56" s="157" t="s">
        <v>2080</v>
      </c>
      <c r="KHN56" s="157" t="s">
        <v>2080</v>
      </c>
      <c r="KHO56" s="157" t="s">
        <v>2080</v>
      </c>
      <c r="KHP56" s="157" t="s">
        <v>2080</v>
      </c>
      <c r="KHQ56" s="157" t="s">
        <v>2080</v>
      </c>
      <c r="KHR56" s="157" t="s">
        <v>2080</v>
      </c>
      <c r="KHS56" s="157" t="s">
        <v>2080</v>
      </c>
      <c r="KHT56" s="157" t="s">
        <v>2080</v>
      </c>
      <c r="KHU56" s="157" t="s">
        <v>2080</v>
      </c>
      <c r="KHV56" s="157" t="s">
        <v>2080</v>
      </c>
      <c r="KHW56" s="157" t="s">
        <v>2080</v>
      </c>
      <c r="KHX56" s="157" t="s">
        <v>2080</v>
      </c>
      <c r="KHY56" s="157" t="s">
        <v>2080</v>
      </c>
      <c r="KHZ56" s="157" t="s">
        <v>2080</v>
      </c>
      <c r="KIA56" s="157" t="s">
        <v>2080</v>
      </c>
      <c r="KIB56" s="157" t="s">
        <v>2080</v>
      </c>
      <c r="KIC56" s="157" t="s">
        <v>2080</v>
      </c>
      <c r="KID56" s="157" t="s">
        <v>2080</v>
      </c>
      <c r="KIE56" s="157" t="s">
        <v>2080</v>
      </c>
      <c r="KIF56" s="157" t="s">
        <v>2080</v>
      </c>
      <c r="KIG56" s="157" t="s">
        <v>2080</v>
      </c>
      <c r="KIH56" s="157" t="s">
        <v>2080</v>
      </c>
      <c r="KII56" s="157" t="s">
        <v>2080</v>
      </c>
      <c r="KIJ56" s="157" t="s">
        <v>2080</v>
      </c>
      <c r="KIK56" s="157" t="s">
        <v>2080</v>
      </c>
      <c r="KIL56" s="157" t="s">
        <v>2080</v>
      </c>
      <c r="KIM56" s="157" t="s">
        <v>2080</v>
      </c>
      <c r="KIN56" s="157" t="s">
        <v>2080</v>
      </c>
      <c r="KIO56" s="157" t="s">
        <v>2080</v>
      </c>
      <c r="KIP56" s="157" t="s">
        <v>2080</v>
      </c>
      <c r="KIQ56" s="157" t="s">
        <v>2080</v>
      </c>
      <c r="KIR56" s="157" t="s">
        <v>2080</v>
      </c>
      <c r="KIS56" s="157" t="s">
        <v>2080</v>
      </c>
      <c r="KIT56" s="157" t="s">
        <v>2080</v>
      </c>
      <c r="KIU56" s="157" t="s">
        <v>2080</v>
      </c>
      <c r="KIV56" s="157" t="s">
        <v>2080</v>
      </c>
      <c r="KIW56" s="157" t="s">
        <v>2080</v>
      </c>
      <c r="KIX56" s="157" t="s">
        <v>2080</v>
      </c>
      <c r="KIY56" s="157" t="s">
        <v>2080</v>
      </c>
      <c r="KIZ56" s="157" t="s">
        <v>2080</v>
      </c>
      <c r="KJA56" s="157" t="s">
        <v>2080</v>
      </c>
      <c r="KJB56" s="157" t="s">
        <v>2080</v>
      </c>
      <c r="KJC56" s="157" t="s">
        <v>2080</v>
      </c>
      <c r="KJD56" s="157" t="s">
        <v>2080</v>
      </c>
      <c r="KJE56" s="157" t="s">
        <v>2080</v>
      </c>
      <c r="KJF56" s="157" t="s">
        <v>2080</v>
      </c>
      <c r="KJG56" s="157" t="s">
        <v>2080</v>
      </c>
      <c r="KJH56" s="157" t="s">
        <v>2080</v>
      </c>
      <c r="KJI56" s="157" t="s">
        <v>2080</v>
      </c>
      <c r="KJJ56" s="157" t="s">
        <v>2080</v>
      </c>
      <c r="KJK56" s="157" t="s">
        <v>2080</v>
      </c>
      <c r="KJL56" s="157" t="s">
        <v>2080</v>
      </c>
      <c r="KJM56" s="157" t="s">
        <v>2080</v>
      </c>
      <c r="KJN56" s="157" t="s">
        <v>2080</v>
      </c>
      <c r="KJO56" s="157" t="s">
        <v>2080</v>
      </c>
      <c r="KJP56" s="157" t="s">
        <v>2080</v>
      </c>
      <c r="KJQ56" s="157" t="s">
        <v>2080</v>
      </c>
      <c r="KJR56" s="157" t="s">
        <v>2080</v>
      </c>
      <c r="KJS56" s="157" t="s">
        <v>2080</v>
      </c>
      <c r="KJT56" s="157" t="s">
        <v>2080</v>
      </c>
      <c r="KJU56" s="157" t="s">
        <v>2080</v>
      </c>
      <c r="KJV56" s="157" t="s">
        <v>2080</v>
      </c>
      <c r="KJW56" s="157" t="s">
        <v>2080</v>
      </c>
      <c r="KJX56" s="157" t="s">
        <v>2080</v>
      </c>
      <c r="KJY56" s="157" t="s">
        <v>2080</v>
      </c>
      <c r="KJZ56" s="157" t="s">
        <v>2080</v>
      </c>
      <c r="KKA56" s="157" t="s">
        <v>2080</v>
      </c>
      <c r="KKB56" s="157" t="s">
        <v>2080</v>
      </c>
      <c r="KKC56" s="157" t="s">
        <v>2080</v>
      </c>
      <c r="KKD56" s="157" t="s">
        <v>2080</v>
      </c>
      <c r="KKE56" s="157" t="s">
        <v>2080</v>
      </c>
      <c r="KKF56" s="157" t="s">
        <v>2080</v>
      </c>
      <c r="KKG56" s="157" t="s">
        <v>2080</v>
      </c>
      <c r="KKH56" s="157" t="s">
        <v>2080</v>
      </c>
      <c r="KKI56" s="157" t="s">
        <v>2080</v>
      </c>
      <c r="KKJ56" s="157" t="s">
        <v>2080</v>
      </c>
      <c r="KKK56" s="157" t="s">
        <v>2080</v>
      </c>
      <c r="KKL56" s="157" t="s">
        <v>2080</v>
      </c>
      <c r="KKM56" s="157" t="s">
        <v>2080</v>
      </c>
      <c r="KKN56" s="157" t="s">
        <v>2080</v>
      </c>
      <c r="KKO56" s="157" t="s">
        <v>2080</v>
      </c>
      <c r="KKP56" s="157" t="s">
        <v>2080</v>
      </c>
      <c r="KKQ56" s="157" t="s">
        <v>2080</v>
      </c>
      <c r="KKR56" s="157" t="s">
        <v>2080</v>
      </c>
      <c r="KKS56" s="157" t="s">
        <v>2080</v>
      </c>
      <c r="KKT56" s="157" t="s">
        <v>2080</v>
      </c>
      <c r="KKU56" s="157" t="s">
        <v>2080</v>
      </c>
      <c r="KKV56" s="157" t="s">
        <v>2080</v>
      </c>
      <c r="KKW56" s="157" t="s">
        <v>2080</v>
      </c>
      <c r="KKX56" s="157" t="s">
        <v>2080</v>
      </c>
      <c r="KKY56" s="157" t="s">
        <v>2080</v>
      </c>
      <c r="KKZ56" s="157" t="s">
        <v>2080</v>
      </c>
      <c r="KLA56" s="157" t="s">
        <v>2080</v>
      </c>
      <c r="KLB56" s="157" t="s">
        <v>2080</v>
      </c>
      <c r="KLC56" s="157" t="s">
        <v>2080</v>
      </c>
      <c r="KLD56" s="157" t="s">
        <v>2080</v>
      </c>
      <c r="KLE56" s="157" t="s">
        <v>2080</v>
      </c>
      <c r="KLF56" s="157" t="s">
        <v>2080</v>
      </c>
      <c r="KLG56" s="157" t="s">
        <v>2080</v>
      </c>
      <c r="KLH56" s="157" t="s">
        <v>2080</v>
      </c>
      <c r="KLI56" s="157" t="s">
        <v>2080</v>
      </c>
      <c r="KLJ56" s="157" t="s">
        <v>2080</v>
      </c>
      <c r="KLK56" s="157" t="s">
        <v>2080</v>
      </c>
      <c r="KLL56" s="157" t="s">
        <v>2080</v>
      </c>
      <c r="KLM56" s="157" t="s">
        <v>2080</v>
      </c>
      <c r="KLN56" s="157" t="s">
        <v>2080</v>
      </c>
      <c r="KLO56" s="157" t="s">
        <v>2080</v>
      </c>
      <c r="KLP56" s="157" t="s">
        <v>2080</v>
      </c>
      <c r="KLQ56" s="157" t="s">
        <v>2080</v>
      </c>
      <c r="KLR56" s="157" t="s">
        <v>2080</v>
      </c>
      <c r="KLS56" s="157" t="s">
        <v>2080</v>
      </c>
      <c r="KLT56" s="157" t="s">
        <v>2080</v>
      </c>
      <c r="KLU56" s="157" t="s">
        <v>2080</v>
      </c>
      <c r="KLV56" s="157" t="s">
        <v>2080</v>
      </c>
      <c r="KLW56" s="157" t="s">
        <v>2080</v>
      </c>
      <c r="KLX56" s="157" t="s">
        <v>2080</v>
      </c>
      <c r="KLY56" s="157" t="s">
        <v>2080</v>
      </c>
      <c r="KLZ56" s="157" t="s">
        <v>2080</v>
      </c>
      <c r="KMA56" s="157" t="s">
        <v>2080</v>
      </c>
      <c r="KMB56" s="157" t="s">
        <v>2080</v>
      </c>
      <c r="KMC56" s="157" t="s">
        <v>2080</v>
      </c>
      <c r="KMD56" s="157" t="s">
        <v>2080</v>
      </c>
      <c r="KME56" s="157" t="s">
        <v>2080</v>
      </c>
      <c r="KMF56" s="157" t="s">
        <v>2080</v>
      </c>
      <c r="KMG56" s="157" t="s">
        <v>2080</v>
      </c>
      <c r="KMH56" s="157" t="s">
        <v>2080</v>
      </c>
      <c r="KMI56" s="157" t="s">
        <v>2080</v>
      </c>
      <c r="KMJ56" s="157" t="s">
        <v>2080</v>
      </c>
      <c r="KMK56" s="157" t="s">
        <v>2080</v>
      </c>
      <c r="KML56" s="157" t="s">
        <v>2080</v>
      </c>
      <c r="KMM56" s="157" t="s">
        <v>2080</v>
      </c>
      <c r="KMN56" s="157" t="s">
        <v>2080</v>
      </c>
      <c r="KMO56" s="157" t="s">
        <v>2080</v>
      </c>
      <c r="KMP56" s="157" t="s">
        <v>2080</v>
      </c>
      <c r="KMQ56" s="157" t="s">
        <v>2080</v>
      </c>
      <c r="KMR56" s="157" t="s">
        <v>2080</v>
      </c>
      <c r="KMS56" s="157" t="s">
        <v>2080</v>
      </c>
      <c r="KMT56" s="157" t="s">
        <v>2080</v>
      </c>
      <c r="KMU56" s="157" t="s">
        <v>2080</v>
      </c>
      <c r="KMV56" s="157" t="s">
        <v>2080</v>
      </c>
      <c r="KMW56" s="157" t="s">
        <v>2080</v>
      </c>
      <c r="KMX56" s="157" t="s">
        <v>2080</v>
      </c>
      <c r="KMY56" s="157" t="s">
        <v>2080</v>
      </c>
      <c r="KMZ56" s="157" t="s">
        <v>2080</v>
      </c>
      <c r="KNA56" s="157" t="s">
        <v>2080</v>
      </c>
      <c r="KNB56" s="157" t="s">
        <v>2080</v>
      </c>
      <c r="KNC56" s="157" t="s">
        <v>2080</v>
      </c>
      <c r="KND56" s="157" t="s">
        <v>2080</v>
      </c>
      <c r="KNE56" s="157" t="s">
        <v>2080</v>
      </c>
      <c r="KNF56" s="157" t="s">
        <v>2080</v>
      </c>
      <c r="KNG56" s="157" t="s">
        <v>2080</v>
      </c>
      <c r="KNH56" s="157" t="s">
        <v>2080</v>
      </c>
      <c r="KNI56" s="157" t="s">
        <v>2080</v>
      </c>
      <c r="KNJ56" s="157" t="s">
        <v>2080</v>
      </c>
      <c r="KNK56" s="157" t="s">
        <v>2080</v>
      </c>
      <c r="KNL56" s="157" t="s">
        <v>2080</v>
      </c>
      <c r="KNM56" s="157" t="s">
        <v>2080</v>
      </c>
      <c r="KNN56" s="157" t="s">
        <v>2080</v>
      </c>
      <c r="KNO56" s="157" t="s">
        <v>2080</v>
      </c>
      <c r="KNP56" s="157" t="s">
        <v>2080</v>
      </c>
      <c r="KNQ56" s="157" t="s">
        <v>2080</v>
      </c>
      <c r="KNR56" s="157" t="s">
        <v>2080</v>
      </c>
      <c r="KNS56" s="157" t="s">
        <v>2080</v>
      </c>
      <c r="KNT56" s="157" t="s">
        <v>2080</v>
      </c>
      <c r="KNU56" s="157" t="s">
        <v>2080</v>
      </c>
      <c r="KNV56" s="157" t="s">
        <v>2080</v>
      </c>
      <c r="KNW56" s="157" t="s">
        <v>2080</v>
      </c>
      <c r="KNX56" s="157" t="s">
        <v>2080</v>
      </c>
      <c r="KNY56" s="157" t="s">
        <v>2080</v>
      </c>
      <c r="KNZ56" s="157" t="s">
        <v>2080</v>
      </c>
      <c r="KOA56" s="157" t="s">
        <v>2080</v>
      </c>
      <c r="KOB56" s="157" t="s">
        <v>2080</v>
      </c>
      <c r="KOC56" s="157" t="s">
        <v>2080</v>
      </c>
      <c r="KOD56" s="157" t="s">
        <v>2080</v>
      </c>
      <c r="KOE56" s="157" t="s">
        <v>2080</v>
      </c>
      <c r="KOF56" s="157" t="s">
        <v>2080</v>
      </c>
      <c r="KOG56" s="157" t="s">
        <v>2080</v>
      </c>
      <c r="KOH56" s="157" t="s">
        <v>2080</v>
      </c>
      <c r="KOI56" s="157" t="s">
        <v>2080</v>
      </c>
      <c r="KOJ56" s="157" t="s">
        <v>2080</v>
      </c>
      <c r="KOK56" s="157" t="s">
        <v>2080</v>
      </c>
      <c r="KOL56" s="157" t="s">
        <v>2080</v>
      </c>
      <c r="KOM56" s="157" t="s">
        <v>2080</v>
      </c>
      <c r="KON56" s="157" t="s">
        <v>2080</v>
      </c>
      <c r="KOO56" s="157" t="s">
        <v>2080</v>
      </c>
      <c r="KOP56" s="157" t="s">
        <v>2080</v>
      </c>
      <c r="KOQ56" s="157" t="s">
        <v>2080</v>
      </c>
      <c r="KOR56" s="157" t="s">
        <v>2080</v>
      </c>
      <c r="KOS56" s="157" t="s">
        <v>2080</v>
      </c>
      <c r="KOT56" s="157" t="s">
        <v>2080</v>
      </c>
      <c r="KOU56" s="157" t="s">
        <v>2080</v>
      </c>
      <c r="KOV56" s="157" t="s">
        <v>2080</v>
      </c>
      <c r="KOW56" s="157" t="s">
        <v>2080</v>
      </c>
      <c r="KOX56" s="157" t="s">
        <v>2080</v>
      </c>
      <c r="KOY56" s="157" t="s">
        <v>2080</v>
      </c>
      <c r="KOZ56" s="157" t="s">
        <v>2080</v>
      </c>
      <c r="KPA56" s="157" t="s">
        <v>2080</v>
      </c>
      <c r="KPB56" s="157" t="s">
        <v>2080</v>
      </c>
      <c r="KPC56" s="157" t="s">
        <v>2080</v>
      </c>
      <c r="KPD56" s="157" t="s">
        <v>2080</v>
      </c>
      <c r="KPE56" s="157" t="s">
        <v>2080</v>
      </c>
      <c r="KPF56" s="157" t="s">
        <v>2080</v>
      </c>
      <c r="KPG56" s="157" t="s">
        <v>2080</v>
      </c>
      <c r="KPH56" s="157" t="s">
        <v>2080</v>
      </c>
      <c r="KPI56" s="157" t="s">
        <v>2080</v>
      </c>
      <c r="KPJ56" s="157" t="s">
        <v>2080</v>
      </c>
      <c r="KPK56" s="157" t="s">
        <v>2080</v>
      </c>
      <c r="KPL56" s="157" t="s">
        <v>2080</v>
      </c>
      <c r="KPM56" s="157" t="s">
        <v>2080</v>
      </c>
      <c r="KPN56" s="157" t="s">
        <v>2080</v>
      </c>
      <c r="KPO56" s="157" t="s">
        <v>2080</v>
      </c>
      <c r="KPP56" s="157" t="s">
        <v>2080</v>
      </c>
      <c r="KPQ56" s="157" t="s">
        <v>2080</v>
      </c>
      <c r="KPR56" s="157" t="s">
        <v>2080</v>
      </c>
      <c r="KPS56" s="157" t="s">
        <v>2080</v>
      </c>
      <c r="KPT56" s="157" t="s">
        <v>2080</v>
      </c>
      <c r="KPU56" s="157" t="s">
        <v>2080</v>
      </c>
      <c r="KPV56" s="157" t="s">
        <v>2080</v>
      </c>
      <c r="KPW56" s="157" t="s">
        <v>2080</v>
      </c>
      <c r="KPX56" s="157" t="s">
        <v>2080</v>
      </c>
      <c r="KPY56" s="157" t="s">
        <v>2080</v>
      </c>
      <c r="KPZ56" s="157" t="s">
        <v>2080</v>
      </c>
      <c r="KQA56" s="157" t="s">
        <v>2080</v>
      </c>
      <c r="KQB56" s="157" t="s">
        <v>2080</v>
      </c>
      <c r="KQC56" s="157" t="s">
        <v>2080</v>
      </c>
      <c r="KQD56" s="157" t="s">
        <v>2080</v>
      </c>
      <c r="KQE56" s="157" t="s">
        <v>2080</v>
      </c>
      <c r="KQF56" s="157" t="s">
        <v>2080</v>
      </c>
      <c r="KQG56" s="157" t="s">
        <v>2080</v>
      </c>
      <c r="KQH56" s="157" t="s">
        <v>2080</v>
      </c>
      <c r="KQI56" s="157" t="s">
        <v>2080</v>
      </c>
      <c r="KQJ56" s="157" t="s">
        <v>2080</v>
      </c>
      <c r="KQK56" s="157" t="s">
        <v>2080</v>
      </c>
      <c r="KQL56" s="157" t="s">
        <v>2080</v>
      </c>
      <c r="KQM56" s="157" t="s">
        <v>2080</v>
      </c>
      <c r="KQN56" s="157" t="s">
        <v>2080</v>
      </c>
      <c r="KQO56" s="157" t="s">
        <v>2080</v>
      </c>
      <c r="KQP56" s="157" t="s">
        <v>2080</v>
      </c>
      <c r="KQQ56" s="157" t="s">
        <v>2080</v>
      </c>
      <c r="KQR56" s="157" t="s">
        <v>2080</v>
      </c>
      <c r="KQS56" s="157" t="s">
        <v>2080</v>
      </c>
      <c r="KQT56" s="157" t="s">
        <v>2080</v>
      </c>
      <c r="KQU56" s="157" t="s">
        <v>2080</v>
      </c>
      <c r="KQV56" s="157" t="s">
        <v>2080</v>
      </c>
      <c r="KQW56" s="157" t="s">
        <v>2080</v>
      </c>
      <c r="KQX56" s="157" t="s">
        <v>2080</v>
      </c>
      <c r="KQY56" s="157" t="s">
        <v>2080</v>
      </c>
      <c r="KQZ56" s="157" t="s">
        <v>2080</v>
      </c>
      <c r="KRA56" s="157" t="s">
        <v>2080</v>
      </c>
      <c r="KRB56" s="157" t="s">
        <v>2080</v>
      </c>
      <c r="KRC56" s="157" t="s">
        <v>2080</v>
      </c>
      <c r="KRD56" s="157" t="s">
        <v>2080</v>
      </c>
      <c r="KRE56" s="157" t="s">
        <v>2080</v>
      </c>
      <c r="KRF56" s="157" t="s">
        <v>2080</v>
      </c>
      <c r="KRG56" s="157" t="s">
        <v>2080</v>
      </c>
      <c r="KRH56" s="157" t="s">
        <v>2080</v>
      </c>
      <c r="KRI56" s="157" t="s">
        <v>2080</v>
      </c>
      <c r="KRJ56" s="157" t="s">
        <v>2080</v>
      </c>
      <c r="KRK56" s="157" t="s">
        <v>2080</v>
      </c>
      <c r="KRL56" s="157" t="s">
        <v>2080</v>
      </c>
      <c r="KRM56" s="157" t="s">
        <v>2080</v>
      </c>
      <c r="KRN56" s="157" t="s">
        <v>2080</v>
      </c>
      <c r="KRO56" s="157" t="s">
        <v>2080</v>
      </c>
      <c r="KRP56" s="157" t="s">
        <v>2080</v>
      </c>
      <c r="KRQ56" s="157" t="s">
        <v>2080</v>
      </c>
      <c r="KRR56" s="157" t="s">
        <v>2080</v>
      </c>
      <c r="KRS56" s="157" t="s">
        <v>2080</v>
      </c>
      <c r="KRT56" s="157" t="s">
        <v>2080</v>
      </c>
      <c r="KRU56" s="157" t="s">
        <v>2080</v>
      </c>
      <c r="KRV56" s="157" t="s">
        <v>2080</v>
      </c>
      <c r="KRW56" s="157" t="s">
        <v>2080</v>
      </c>
      <c r="KRX56" s="157" t="s">
        <v>2080</v>
      </c>
      <c r="KRY56" s="157" t="s">
        <v>2080</v>
      </c>
      <c r="KRZ56" s="157" t="s">
        <v>2080</v>
      </c>
      <c r="KSA56" s="157" t="s">
        <v>2080</v>
      </c>
      <c r="KSB56" s="157" t="s">
        <v>2080</v>
      </c>
      <c r="KSC56" s="157" t="s">
        <v>2080</v>
      </c>
      <c r="KSD56" s="157" t="s">
        <v>2080</v>
      </c>
      <c r="KSE56" s="157" t="s">
        <v>2080</v>
      </c>
      <c r="KSF56" s="157" t="s">
        <v>2080</v>
      </c>
      <c r="KSG56" s="157" t="s">
        <v>2080</v>
      </c>
      <c r="KSH56" s="157" t="s">
        <v>2080</v>
      </c>
      <c r="KSI56" s="157" t="s">
        <v>2080</v>
      </c>
      <c r="KSJ56" s="157" t="s">
        <v>2080</v>
      </c>
      <c r="KSK56" s="157" t="s">
        <v>2080</v>
      </c>
      <c r="KSL56" s="157" t="s">
        <v>2080</v>
      </c>
      <c r="KSM56" s="157" t="s">
        <v>2080</v>
      </c>
      <c r="KSN56" s="157" t="s">
        <v>2080</v>
      </c>
      <c r="KSO56" s="157" t="s">
        <v>2080</v>
      </c>
      <c r="KSP56" s="157" t="s">
        <v>2080</v>
      </c>
      <c r="KSQ56" s="157" t="s">
        <v>2080</v>
      </c>
      <c r="KSR56" s="157" t="s">
        <v>2080</v>
      </c>
      <c r="KSS56" s="157" t="s">
        <v>2080</v>
      </c>
      <c r="KST56" s="157" t="s">
        <v>2080</v>
      </c>
      <c r="KSU56" s="157" t="s">
        <v>2080</v>
      </c>
      <c r="KSV56" s="157" t="s">
        <v>2080</v>
      </c>
      <c r="KSW56" s="157" t="s">
        <v>2080</v>
      </c>
      <c r="KSX56" s="157" t="s">
        <v>2080</v>
      </c>
      <c r="KSY56" s="157" t="s">
        <v>2080</v>
      </c>
      <c r="KSZ56" s="157" t="s">
        <v>2080</v>
      </c>
      <c r="KTA56" s="157" t="s">
        <v>2080</v>
      </c>
      <c r="KTB56" s="157" t="s">
        <v>2080</v>
      </c>
      <c r="KTC56" s="157" t="s">
        <v>2080</v>
      </c>
      <c r="KTD56" s="157" t="s">
        <v>2080</v>
      </c>
      <c r="KTE56" s="157" t="s">
        <v>2080</v>
      </c>
      <c r="KTF56" s="157" t="s">
        <v>2080</v>
      </c>
      <c r="KTG56" s="157" t="s">
        <v>2080</v>
      </c>
      <c r="KTH56" s="157" t="s">
        <v>2080</v>
      </c>
      <c r="KTI56" s="157" t="s">
        <v>2080</v>
      </c>
      <c r="KTJ56" s="157" t="s">
        <v>2080</v>
      </c>
      <c r="KTK56" s="157" t="s">
        <v>2080</v>
      </c>
      <c r="KTL56" s="157" t="s">
        <v>2080</v>
      </c>
      <c r="KTM56" s="157" t="s">
        <v>2080</v>
      </c>
      <c r="KTN56" s="157" t="s">
        <v>2080</v>
      </c>
      <c r="KTO56" s="157" t="s">
        <v>2080</v>
      </c>
      <c r="KTP56" s="157" t="s">
        <v>2080</v>
      </c>
      <c r="KTQ56" s="157" t="s">
        <v>2080</v>
      </c>
      <c r="KTR56" s="157" t="s">
        <v>2080</v>
      </c>
      <c r="KTS56" s="157" t="s">
        <v>2080</v>
      </c>
      <c r="KTT56" s="157" t="s">
        <v>2080</v>
      </c>
      <c r="KTU56" s="157" t="s">
        <v>2080</v>
      </c>
      <c r="KTV56" s="157" t="s">
        <v>2080</v>
      </c>
      <c r="KTW56" s="157" t="s">
        <v>2080</v>
      </c>
      <c r="KTX56" s="157" t="s">
        <v>2080</v>
      </c>
      <c r="KTY56" s="157" t="s">
        <v>2080</v>
      </c>
      <c r="KTZ56" s="157" t="s">
        <v>2080</v>
      </c>
      <c r="KUA56" s="157" t="s">
        <v>2080</v>
      </c>
      <c r="KUB56" s="157" t="s">
        <v>2080</v>
      </c>
      <c r="KUC56" s="157" t="s">
        <v>2080</v>
      </c>
      <c r="KUD56" s="157" t="s">
        <v>2080</v>
      </c>
      <c r="KUE56" s="157" t="s">
        <v>2080</v>
      </c>
      <c r="KUF56" s="157" t="s">
        <v>2080</v>
      </c>
      <c r="KUG56" s="157" t="s">
        <v>2080</v>
      </c>
      <c r="KUH56" s="157" t="s">
        <v>2080</v>
      </c>
      <c r="KUI56" s="157" t="s">
        <v>2080</v>
      </c>
      <c r="KUJ56" s="157" t="s">
        <v>2080</v>
      </c>
      <c r="KUK56" s="157" t="s">
        <v>2080</v>
      </c>
      <c r="KUL56" s="157" t="s">
        <v>2080</v>
      </c>
      <c r="KUM56" s="157" t="s">
        <v>2080</v>
      </c>
      <c r="KUN56" s="157" t="s">
        <v>2080</v>
      </c>
      <c r="KUO56" s="157" t="s">
        <v>2080</v>
      </c>
      <c r="KUP56" s="157" t="s">
        <v>2080</v>
      </c>
      <c r="KUQ56" s="157" t="s">
        <v>2080</v>
      </c>
      <c r="KUR56" s="157" t="s">
        <v>2080</v>
      </c>
      <c r="KUS56" s="157" t="s">
        <v>2080</v>
      </c>
      <c r="KUT56" s="157" t="s">
        <v>2080</v>
      </c>
      <c r="KUU56" s="157" t="s">
        <v>2080</v>
      </c>
      <c r="KUV56" s="157" t="s">
        <v>2080</v>
      </c>
      <c r="KUW56" s="157" t="s">
        <v>2080</v>
      </c>
      <c r="KUX56" s="157" t="s">
        <v>2080</v>
      </c>
      <c r="KUY56" s="157" t="s">
        <v>2080</v>
      </c>
      <c r="KUZ56" s="157" t="s">
        <v>2080</v>
      </c>
      <c r="KVA56" s="157" t="s">
        <v>2080</v>
      </c>
      <c r="KVB56" s="157" t="s">
        <v>2080</v>
      </c>
      <c r="KVC56" s="157" t="s">
        <v>2080</v>
      </c>
      <c r="KVD56" s="157" t="s">
        <v>2080</v>
      </c>
      <c r="KVE56" s="157" t="s">
        <v>2080</v>
      </c>
      <c r="KVF56" s="157" t="s">
        <v>2080</v>
      </c>
      <c r="KVG56" s="157" t="s">
        <v>2080</v>
      </c>
      <c r="KVH56" s="157" t="s">
        <v>2080</v>
      </c>
      <c r="KVI56" s="157" t="s">
        <v>2080</v>
      </c>
      <c r="KVJ56" s="157" t="s">
        <v>2080</v>
      </c>
      <c r="KVK56" s="157" t="s">
        <v>2080</v>
      </c>
      <c r="KVL56" s="157" t="s">
        <v>2080</v>
      </c>
      <c r="KVM56" s="157" t="s">
        <v>2080</v>
      </c>
      <c r="KVN56" s="157" t="s">
        <v>2080</v>
      </c>
      <c r="KVO56" s="157" t="s">
        <v>2080</v>
      </c>
      <c r="KVP56" s="157" t="s">
        <v>2080</v>
      </c>
      <c r="KVQ56" s="157" t="s">
        <v>2080</v>
      </c>
      <c r="KVR56" s="157" t="s">
        <v>2080</v>
      </c>
      <c r="KVS56" s="157" t="s">
        <v>2080</v>
      </c>
      <c r="KVT56" s="157" t="s">
        <v>2080</v>
      </c>
      <c r="KVU56" s="157" t="s">
        <v>2080</v>
      </c>
      <c r="KVV56" s="157" t="s">
        <v>2080</v>
      </c>
      <c r="KVW56" s="157" t="s">
        <v>2080</v>
      </c>
      <c r="KVX56" s="157" t="s">
        <v>2080</v>
      </c>
      <c r="KVY56" s="157" t="s">
        <v>2080</v>
      </c>
      <c r="KVZ56" s="157" t="s">
        <v>2080</v>
      </c>
      <c r="KWA56" s="157" t="s">
        <v>2080</v>
      </c>
      <c r="KWB56" s="157" t="s">
        <v>2080</v>
      </c>
      <c r="KWC56" s="157" t="s">
        <v>2080</v>
      </c>
      <c r="KWD56" s="157" t="s">
        <v>2080</v>
      </c>
      <c r="KWE56" s="157" t="s">
        <v>2080</v>
      </c>
      <c r="KWF56" s="157" t="s">
        <v>2080</v>
      </c>
      <c r="KWG56" s="157" t="s">
        <v>2080</v>
      </c>
      <c r="KWH56" s="157" t="s">
        <v>2080</v>
      </c>
      <c r="KWI56" s="157" t="s">
        <v>2080</v>
      </c>
      <c r="KWJ56" s="157" t="s">
        <v>2080</v>
      </c>
      <c r="KWK56" s="157" t="s">
        <v>2080</v>
      </c>
      <c r="KWL56" s="157" t="s">
        <v>2080</v>
      </c>
      <c r="KWM56" s="157" t="s">
        <v>2080</v>
      </c>
      <c r="KWN56" s="157" t="s">
        <v>2080</v>
      </c>
      <c r="KWO56" s="157" t="s">
        <v>2080</v>
      </c>
      <c r="KWP56" s="157" t="s">
        <v>2080</v>
      </c>
      <c r="KWQ56" s="157" t="s">
        <v>2080</v>
      </c>
      <c r="KWR56" s="157" t="s">
        <v>2080</v>
      </c>
      <c r="KWS56" s="157" t="s">
        <v>2080</v>
      </c>
      <c r="KWT56" s="157" t="s">
        <v>2080</v>
      </c>
      <c r="KWU56" s="157" t="s">
        <v>2080</v>
      </c>
      <c r="KWV56" s="157" t="s">
        <v>2080</v>
      </c>
      <c r="KWW56" s="157" t="s">
        <v>2080</v>
      </c>
      <c r="KWX56" s="157" t="s">
        <v>2080</v>
      </c>
      <c r="KWY56" s="157" t="s">
        <v>2080</v>
      </c>
      <c r="KWZ56" s="157" t="s">
        <v>2080</v>
      </c>
      <c r="KXA56" s="157" t="s">
        <v>2080</v>
      </c>
      <c r="KXB56" s="157" t="s">
        <v>2080</v>
      </c>
      <c r="KXC56" s="157" t="s">
        <v>2080</v>
      </c>
      <c r="KXD56" s="157" t="s">
        <v>2080</v>
      </c>
      <c r="KXE56" s="157" t="s">
        <v>2080</v>
      </c>
      <c r="KXF56" s="157" t="s">
        <v>2080</v>
      </c>
      <c r="KXG56" s="157" t="s">
        <v>2080</v>
      </c>
      <c r="KXH56" s="157" t="s">
        <v>2080</v>
      </c>
      <c r="KXI56" s="157" t="s">
        <v>2080</v>
      </c>
      <c r="KXJ56" s="157" t="s">
        <v>2080</v>
      </c>
      <c r="KXK56" s="157" t="s">
        <v>2080</v>
      </c>
      <c r="KXL56" s="157" t="s">
        <v>2080</v>
      </c>
      <c r="KXM56" s="157" t="s">
        <v>2080</v>
      </c>
      <c r="KXN56" s="157" t="s">
        <v>2080</v>
      </c>
      <c r="KXO56" s="157" t="s">
        <v>2080</v>
      </c>
      <c r="KXP56" s="157" t="s">
        <v>2080</v>
      </c>
      <c r="KXQ56" s="157" t="s">
        <v>2080</v>
      </c>
      <c r="KXR56" s="157" t="s">
        <v>2080</v>
      </c>
      <c r="KXS56" s="157" t="s">
        <v>2080</v>
      </c>
      <c r="KXT56" s="157" t="s">
        <v>2080</v>
      </c>
      <c r="KXU56" s="157" t="s">
        <v>2080</v>
      </c>
      <c r="KXV56" s="157" t="s">
        <v>2080</v>
      </c>
      <c r="KXW56" s="157" t="s">
        <v>2080</v>
      </c>
      <c r="KXX56" s="157" t="s">
        <v>2080</v>
      </c>
      <c r="KXY56" s="157" t="s">
        <v>2080</v>
      </c>
      <c r="KXZ56" s="157" t="s">
        <v>2080</v>
      </c>
      <c r="KYA56" s="157" t="s">
        <v>2080</v>
      </c>
      <c r="KYB56" s="157" t="s">
        <v>2080</v>
      </c>
      <c r="KYC56" s="157" t="s">
        <v>2080</v>
      </c>
      <c r="KYD56" s="157" t="s">
        <v>2080</v>
      </c>
      <c r="KYE56" s="157" t="s">
        <v>2080</v>
      </c>
      <c r="KYF56" s="157" t="s">
        <v>2080</v>
      </c>
      <c r="KYG56" s="157" t="s">
        <v>2080</v>
      </c>
      <c r="KYH56" s="157" t="s">
        <v>2080</v>
      </c>
      <c r="KYI56" s="157" t="s">
        <v>2080</v>
      </c>
      <c r="KYJ56" s="157" t="s">
        <v>2080</v>
      </c>
      <c r="KYK56" s="157" t="s">
        <v>2080</v>
      </c>
      <c r="KYL56" s="157" t="s">
        <v>2080</v>
      </c>
      <c r="KYM56" s="157" t="s">
        <v>2080</v>
      </c>
      <c r="KYN56" s="157" t="s">
        <v>2080</v>
      </c>
      <c r="KYO56" s="157" t="s">
        <v>2080</v>
      </c>
      <c r="KYP56" s="157" t="s">
        <v>2080</v>
      </c>
      <c r="KYQ56" s="157" t="s">
        <v>2080</v>
      </c>
      <c r="KYR56" s="157" t="s">
        <v>2080</v>
      </c>
      <c r="KYS56" s="157" t="s">
        <v>2080</v>
      </c>
      <c r="KYT56" s="157" t="s">
        <v>2080</v>
      </c>
      <c r="KYU56" s="157" t="s">
        <v>2080</v>
      </c>
      <c r="KYV56" s="157" t="s">
        <v>2080</v>
      </c>
      <c r="KYW56" s="157" t="s">
        <v>2080</v>
      </c>
      <c r="KYX56" s="157" t="s">
        <v>2080</v>
      </c>
      <c r="KYY56" s="157" t="s">
        <v>2080</v>
      </c>
      <c r="KYZ56" s="157" t="s">
        <v>2080</v>
      </c>
      <c r="KZA56" s="157" t="s">
        <v>2080</v>
      </c>
      <c r="KZB56" s="157" t="s">
        <v>2080</v>
      </c>
      <c r="KZC56" s="157" t="s">
        <v>2080</v>
      </c>
      <c r="KZD56" s="157" t="s">
        <v>2080</v>
      </c>
      <c r="KZE56" s="157" t="s">
        <v>2080</v>
      </c>
      <c r="KZF56" s="157" t="s">
        <v>2080</v>
      </c>
      <c r="KZG56" s="157" t="s">
        <v>2080</v>
      </c>
      <c r="KZH56" s="157" t="s">
        <v>2080</v>
      </c>
      <c r="KZI56" s="157" t="s">
        <v>2080</v>
      </c>
      <c r="KZJ56" s="157" t="s">
        <v>2080</v>
      </c>
      <c r="KZK56" s="157" t="s">
        <v>2080</v>
      </c>
      <c r="KZL56" s="157" t="s">
        <v>2080</v>
      </c>
      <c r="KZM56" s="157" t="s">
        <v>2080</v>
      </c>
      <c r="KZN56" s="157" t="s">
        <v>2080</v>
      </c>
      <c r="KZO56" s="157" t="s">
        <v>2080</v>
      </c>
      <c r="KZP56" s="157" t="s">
        <v>2080</v>
      </c>
      <c r="KZQ56" s="157" t="s">
        <v>2080</v>
      </c>
      <c r="KZR56" s="157" t="s">
        <v>2080</v>
      </c>
      <c r="KZS56" s="157" t="s">
        <v>2080</v>
      </c>
      <c r="KZT56" s="157" t="s">
        <v>2080</v>
      </c>
      <c r="KZU56" s="157" t="s">
        <v>2080</v>
      </c>
      <c r="KZV56" s="157" t="s">
        <v>2080</v>
      </c>
      <c r="KZW56" s="157" t="s">
        <v>2080</v>
      </c>
      <c r="KZX56" s="157" t="s">
        <v>2080</v>
      </c>
      <c r="KZY56" s="157" t="s">
        <v>2080</v>
      </c>
      <c r="KZZ56" s="157" t="s">
        <v>2080</v>
      </c>
      <c r="LAA56" s="157" t="s">
        <v>2080</v>
      </c>
      <c r="LAB56" s="157" t="s">
        <v>2080</v>
      </c>
      <c r="LAC56" s="157" t="s">
        <v>2080</v>
      </c>
      <c r="LAD56" s="157" t="s">
        <v>2080</v>
      </c>
      <c r="LAE56" s="157" t="s">
        <v>2080</v>
      </c>
      <c r="LAF56" s="157" t="s">
        <v>2080</v>
      </c>
      <c r="LAG56" s="157" t="s">
        <v>2080</v>
      </c>
      <c r="LAH56" s="157" t="s">
        <v>2080</v>
      </c>
      <c r="LAI56" s="157" t="s">
        <v>2080</v>
      </c>
      <c r="LAJ56" s="157" t="s">
        <v>2080</v>
      </c>
      <c r="LAK56" s="157" t="s">
        <v>2080</v>
      </c>
      <c r="LAL56" s="157" t="s">
        <v>2080</v>
      </c>
      <c r="LAM56" s="157" t="s">
        <v>2080</v>
      </c>
      <c r="LAN56" s="157" t="s">
        <v>2080</v>
      </c>
      <c r="LAO56" s="157" t="s">
        <v>2080</v>
      </c>
      <c r="LAP56" s="157" t="s">
        <v>2080</v>
      </c>
      <c r="LAQ56" s="157" t="s">
        <v>2080</v>
      </c>
      <c r="LAR56" s="157" t="s">
        <v>2080</v>
      </c>
      <c r="LAS56" s="157" t="s">
        <v>2080</v>
      </c>
      <c r="LAT56" s="157" t="s">
        <v>2080</v>
      </c>
      <c r="LAU56" s="157" t="s">
        <v>2080</v>
      </c>
      <c r="LAV56" s="157" t="s">
        <v>2080</v>
      </c>
      <c r="LAW56" s="157" t="s">
        <v>2080</v>
      </c>
      <c r="LAX56" s="157" t="s">
        <v>2080</v>
      </c>
      <c r="LAY56" s="157" t="s">
        <v>2080</v>
      </c>
      <c r="LAZ56" s="157" t="s">
        <v>2080</v>
      </c>
      <c r="LBA56" s="157" t="s">
        <v>2080</v>
      </c>
      <c r="LBB56" s="157" t="s">
        <v>2080</v>
      </c>
      <c r="LBC56" s="157" t="s">
        <v>2080</v>
      </c>
      <c r="LBD56" s="157" t="s">
        <v>2080</v>
      </c>
      <c r="LBE56" s="157" t="s">
        <v>2080</v>
      </c>
      <c r="LBF56" s="157" t="s">
        <v>2080</v>
      </c>
      <c r="LBG56" s="157" t="s">
        <v>2080</v>
      </c>
      <c r="LBH56" s="157" t="s">
        <v>2080</v>
      </c>
      <c r="LBI56" s="157" t="s">
        <v>2080</v>
      </c>
      <c r="LBJ56" s="157" t="s">
        <v>2080</v>
      </c>
      <c r="LBK56" s="157" t="s">
        <v>2080</v>
      </c>
      <c r="LBL56" s="157" t="s">
        <v>2080</v>
      </c>
      <c r="LBM56" s="157" t="s">
        <v>2080</v>
      </c>
      <c r="LBN56" s="157" t="s">
        <v>2080</v>
      </c>
      <c r="LBO56" s="157" t="s">
        <v>2080</v>
      </c>
      <c r="LBP56" s="157" t="s">
        <v>2080</v>
      </c>
      <c r="LBQ56" s="157" t="s">
        <v>2080</v>
      </c>
      <c r="LBR56" s="157" t="s">
        <v>2080</v>
      </c>
      <c r="LBS56" s="157" t="s">
        <v>2080</v>
      </c>
      <c r="LBT56" s="157" t="s">
        <v>2080</v>
      </c>
      <c r="LBU56" s="157" t="s">
        <v>2080</v>
      </c>
      <c r="LBV56" s="157" t="s">
        <v>2080</v>
      </c>
      <c r="LBW56" s="157" t="s">
        <v>2080</v>
      </c>
      <c r="LBX56" s="157" t="s">
        <v>2080</v>
      </c>
      <c r="LBY56" s="157" t="s">
        <v>2080</v>
      </c>
      <c r="LBZ56" s="157" t="s">
        <v>2080</v>
      </c>
      <c r="LCA56" s="157" t="s">
        <v>2080</v>
      </c>
      <c r="LCB56" s="157" t="s">
        <v>2080</v>
      </c>
      <c r="LCC56" s="157" t="s">
        <v>2080</v>
      </c>
      <c r="LCD56" s="157" t="s">
        <v>2080</v>
      </c>
      <c r="LCE56" s="157" t="s">
        <v>2080</v>
      </c>
      <c r="LCF56" s="157" t="s">
        <v>2080</v>
      </c>
      <c r="LCG56" s="157" t="s">
        <v>2080</v>
      </c>
      <c r="LCH56" s="157" t="s">
        <v>2080</v>
      </c>
      <c r="LCI56" s="157" t="s">
        <v>2080</v>
      </c>
      <c r="LCJ56" s="157" t="s">
        <v>2080</v>
      </c>
      <c r="LCK56" s="157" t="s">
        <v>2080</v>
      </c>
      <c r="LCL56" s="157" t="s">
        <v>2080</v>
      </c>
      <c r="LCM56" s="157" t="s">
        <v>2080</v>
      </c>
      <c r="LCN56" s="157" t="s">
        <v>2080</v>
      </c>
      <c r="LCO56" s="157" t="s">
        <v>2080</v>
      </c>
      <c r="LCP56" s="157" t="s">
        <v>2080</v>
      </c>
      <c r="LCQ56" s="157" t="s">
        <v>2080</v>
      </c>
      <c r="LCR56" s="157" t="s">
        <v>2080</v>
      </c>
      <c r="LCS56" s="157" t="s">
        <v>2080</v>
      </c>
      <c r="LCT56" s="157" t="s">
        <v>2080</v>
      </c>
      <c r="LCU56" s="157" t="s">
        <v>2080</v>
      </c>
      <c r="LCV56" s="157" t="s">
        <v>2080</v>
      </c>
      <c r="LCW56" s="157" t="s">
        <v>2080</v>
      </c>
      <c r="LCX56" s="157" t="s">
        <v>2080</v>
      </c>
      <c r="LCY56" s="157" t="s">
        <v>2080</v>
      </c>
      <c r="LCZ56" s="157" t="s">
        <v>2080</v>
      </c>
      <c r="LDA56" s="157" t="s">
        <v>2080</v>
      </c>
      <c r="LDB56" s="157" t="s">
        <v>2080</v>
      </c>
      <c r="LDC56" s="157" t="s">
        <v>2080</v>
      </c>
      <c r="LDD56" s="157" t="s">
        <v>2080</v>
      </c>
      <c r="LDE56" s="157" t="s">
        <v>2080</v>
      </c>
      <c r="LDF56" s="157" t="s">
        <v>2080</v>
      </c>
      <c r="LDG56" s="157" t="s">
        <v>2080</v>
      </c>
      <c r="LDH56" s="157" t="s">
        <v>2080</v>
      </c>
      <c r="LDI56" s="157" t="s">
        <v>2080</v>
      </c>
      <c r="LDJ56" s="157" t="s">
        <v>2080</v>
      </c>
      <c r="LDK56" s="157" t="s">
        <v>2080</v>
      </c>
      <c r="LDL56" s="157" t="s">
        <v>2080</v>
      </c>
      <c r="LDM56" s="157" t="s">
        <v>2080</v>
      </c>
      <c r="LDN56" s="157" t="s">
        <v>2080</v>
      </c>
      <c r="LDO56" s="157" t="s">
        <v>2080</v>
      </c>
      <c r="LDP56" s="157" t="s">
        <v>2080</v>
      </c>
      <c r="LDQ56" s="157" t="s">
        <v>2080</v>
      </c>
      <c r="LDR56" s="157" t="s">
        <v>2080</v>
      </c>
      <c r="LDS56" s="157" t="s">
        <v>2080</v>
      </c>
      <c r="LDT56" s="157" t="s">
        <v>2080</v>
      </c>
      <c r="LDU56" s="157" t="s">
        <v>2080</v>
      </c>
      <c r="LDV56" s="157" t="s">
        <v>2080</v>
      </c>
      <c r="LDW56" s="157" t="s">
        <v>2080</v>
      </c>
      <c r="LDX56" s="157" t="s">
        <v>2080</v>
      </c>
      <c r="LDY56" s="157" t="s">
        <v>2080</v>
      </c>
      <c r="LDZ56" s="157" t="s">
        <v>2080</v>
      </c>
      <c r="LEA56" s="157" t="s">
        <v>2080</v>
      </c>
      <c r="LEB56" s="157" t="s">
        <v>2080</v>
      </c>
      <c r="LEC56" s="157" t="s">
        <v>2080</v>
      </c>
      <c r="LED56" s="157" t="s">
        <v>2080</v>
      </c>
      <c r="LEE56" s="157" t="s">
        <v>2080</v>
      </c>
      <c r="LEF56" s="157" t="s">
        <v>2080</v>
      </c>
      <c r="LEG56" s="157" t="s">
        <v>2080</v>
      </c>
      <c r="LEH56" s="157" t="s">
        <v>2080</v>
      </c>
      <c r="LEI56" s="157" t="s">
        <v>2080</v>
      </c>
      <c r="LEJ56" s="157" t="s">
        <v>2080</v>
      </c>
      <c r="LEK56" s="157" t="s">
        <v>2080</v>
      </c>
      <c r="LEL56" s="157" t="s">
        <v>2080</v>
      </c>
      <c r="LEM56" s="157" t="s">
        <v>2080</v>
      </c>
      <c r="LEN56" s="157" t="s">
        <v>2080</v>
      </c>
      <c r="LEO56" s="157" t="s">
        <v>2080</v>
      </c>
      <c r="LEP56" s="157" t="s">
        <v>2080</v>
      </c>
      <c r="LEQ56" s="157" t="s">
        <v>2080</v>
      </c>
      <c r="LER56" s="157" t="s">
        <v>2080</v>
      </c>
      <c r="LES56" s="157" t="s">
        <v>2080</v>
      </c>
      <c r="LET56" s="157" t="s">
        <v>2080</v>
      </c>
      <c r="LEU56" s="157" t="s">
        <v>2080</v>
      </c>
      <c r="LEV56" s="157" t="s">
        <v>2080</v>
      </c>
      <c r="LEW56" s="157" t="s">
        <v>2080</v>
      </c>
      <c r="LEX56" s="157" t="s">
        <v>2080</v>
      </c>
      <c r="LEY56" s="157" t="s">
        <v>2080</v>
      </c>
      <c r="LEZ56" s="157" t="s">
        <v>2080</v>
      </c>
      <c r="LFA56" s="157" t="s">
        <v>2080</v>
      </c>
      <c r="LFB56" s="157" t="s">
        <v>2080</v>
      </c>
      <c r="LFC56" s="157" t="s">
        <v>2080</v>
      </c>
      <c r="LFD56" s="157" t="s">
        <v>2080</v>
      </c>
      <c r="LFE56" s="157" t="s">
        <v>2080</v>
      </c>
      <c r="LFF56" s="157" t="s">
        <v>2080</v>
      </c>
      <c r="LFG56" s="157" t="s">
        <v>2080</v>
      </c>
      <c r="LFH56" s="157" t="s">
        <v>2080</v>
      </c>
      <c r="LFI56" s="157" t="s">
        <v>2080</v>
      </c>
      <c r="LFJ56" s="157" t="s">
        <v>2080</v>
      </c>
      <c r="LFK56" s="157" t="s">
        <v>2080</v>
      </c>
      <c r="LFL56" s="157" t="s">
        <v>2080</v>
      </c>
      <c r="LFM56" s="157" t="s">
        <v>2080</v>
      </c>
      <c r="LFN56" s="157" t="s">
        <v>2080</v>
      </c>
      <c r="LFO56" s="157" t="s">
        <v>2080</v>
      </c>
      <c r="LFP56" s="157" t="s">
        <v>2080</v>
      </c>
      <c r="LFQ56" s="157" t="s">
        <v>2080</v>
      </c>
      <c r="LFR56" s="157" t="s">
        <v>2080</v>
      </c>
      <c r="LFS56" s="157" t="s">
        <v>2080</v>
      </c>
      <c r="LFT56" s="157" t="s">
        <v>2080</v>
      </c>
      <c r="LFU56" s="157" t="s">
        <v>2080</v>
      </c>
      <c r="LFV56" s="157" t="s">
        <v>2080</v>
      </c>
      <c r="LFW56" s="157" t="s">
        <v>2080</v>
      </c>
      <c r="LFX56" s="157" t="s">
        <v>2080</v>
      </c>
      <c r="LFY56" s="157" t="s">
        <v>2080</v>
      </c>
      <c r="LFZ56" s="157" t="s">
        <v>2080</v>
      </c>
      <c r="LGA56" s="157" t="s">
        <v>2080</v>
      </c>
      <c r="LGB56" s="157" t="s">
        <v>2080</v>
      </c>
      <c r="LGC56" s="157" t="s">
        <v>2080</v>
      </c>
      <c r="LGD56" s="157" t="s">
        <v>2080</v>
      </c>
      <c r="LGE56" s="157" t="s">
        <v>2080</v>
      </c>
      <c r="LGF56" s="157" t="s">
        <v>2080</v>
      </c>
      <c r="LGG56" s="157" t="s">
        <v>2080</v>
      </c>
      <c r="LGH56" s="157" t="s">
        <v>2080</v>
      </c>
      <c r="LGI56" s="157" t="s">
        <v>2080</v>
      </c>
      <c r="LGJ56" s="157" t="s">
        <v>2080</v>
      </c>
      <c r="LGK56" s="157" t="s">
        <v>2080</v>
      </c>
      <c r="LGL56" s="157" t="s">
        <v>2080</v>
      </c>
      <c r="LGM56" s="157" t="s">
        <v>2080</v>
      </c>
      <c r="LGN56" s="157" t="s">
        <v>2080</v>
      </c>
      <c r="LGO56" s="157" t="s">
        <v>2080</v>
      </c>
      <c r="LGP56" s="157" t="s">
        <v>2080</v>
      </c>
      <c r="LGQ56" s="157" t="s">
        <v>2080</v>
      </c>
      <c r="LGR56" s="157" t="s">
        <v>2080</v>
      </c>
      <c r="LGS56" s="157" t="s">
        <v>2080</v>
      </c>
      <c r="LGT56" s="157" t="s">
        <v>2080</v>
      </c>
      <c r="LGU56" s="157" t="s">
        <v>2080</v>
      </c>
      <c r="LGV56" s="157" t="s">
        <v>2080</v>
      </c>
      <c r="LGW56" s="157" t="s">
        <v>2080</v>
      </c>
      <c r="LGX56" s="157" t="s">
        <v>2080</v>
      </c>
      <c r="LGY56" s="157" t="s">
        <v>2080</v>
      </c>
      <c r="LGZ56" s="157" t="s">
        <v>2080</v>
      </c>
      <c r="LHA56" s="157" t="s">
        <v>2080</v>
      </c>
      <c r="LHB56" s="157" t="s">
        <v>2080</v>
      </c>
      <c r="LHC56" s="157" t="s">
        <v>2080</v>
      </c>
      <c r="LHD56" s="157" t="s">
        <v>2080</v>
      </c>
      <c r="LHE56" s="157" t="s">
        <v>2080</v>
      </c>
      <c r="LHF56" s="157" t="s">
        <v>2080</v>
      </c>
      <c r="LHG56" s="157" t="s">
        <v>2080</v>
      </c>
      <c r="LHH56" s="157" t="s">
        <v>2080</v>
      </c>
      <c r="LHI56" s="157" t="s">
        <v>2080</v>
      </c>
      <c r="LHJ56" s="157" t="s">
        <v>2080</v>
      </c>
      <c r="LHK56" s="157" t="s">
        <v>2080</v>
      </c>
      <c r="LHL56" s="157" t="s">
        <v>2080</v>
      </c>
      <c r="LHM56" s="157" t="s">
        <v>2080</v>
      </c>
      <c r="LHN56" s="157" t="s">
        <v>2080</v>
      </c>
      <c r="LHO56" s="157" t="s">
        <v>2080</v>
      </c>
      <c r="LHP56" s="157" t="s">
        <v>2080</v>
      </c>
      <c r="LHQ56" s="157" t="s">
        <v>2080</v>
      </c>
      <c r="LHR56" s="157" t="s">
        <v>2080</v>
      </c>
      <c r="LHS56" s="157" t="s">
        <v>2080</v>
      </c>
      <c r="LHT56" s="157" t="s">
        <v>2080</v>
      </c>
      <c r="LHU56" s="157" t="s">
        <v>2080</v>
      </c>
      <c r="LHV56" s="157" t="s">
        <v>2080</v>
      </c>
      <c r="LHW56" s="157" t="s">
        <v>2080</v>
      </c>
      <c r="LHX56" s="157" t="s">
        <v>2080</v>
      </c>
      <c r="LHY56" s="157" t="s">
        <v>2080</v>
      </c>
      <c r="LHZ56" s="157" t="s">
        <v>2080</v>
      </c>
      <c r="LIA56" s="157" t="s">
        <v>2080</v>
      </c>
      <c r="LIB56" s="157" t="s">
        <v>2080</v>
      </c>
      <c r="LIC56" s="157" t="s">
        <v>2080</v>
      </c>
      <c r="LID56" s="157" t="s">
        <v>2080</v>
      </c>
      <c r="LIE56" s="157" t="s">
        <v>2080</v>
      </c>
      <c r="LIF56" s="157" t="s">
        <v>2080</v>
      </c>
      <c r="LIG56" s="157" t="s">
        <v>2080</v>
      </c>
      <c r="LIH56" s="157" t="s">
        <v>2080</v>
      </c>
      <c r="LII56" s="157" t="s">
        <v>2080</v>
      </c>
      <c r="LIJ56" s="157" t="s">
        <v>2080</v>
      </c>
      <c r="LIK56" s="157" t="s">
        <v>2080</v>
      </c>
      <c r="LIL56" s="157" t="s">
        <v>2080</v>
      </c>
      <c r="LIM56" s="157" t="s">
        <v>2080</v>
      </c>
      <c r="LIN56" s="157" t="s">
        <v>2080</v>
      </c>
      <c r="LIO56" s="157" t="s">
        <v>2080</v>
      </c>
      <c r="LIP56" s="157" t="s">
        <v>2080</v>
      </c>
      <c r="LIQ56" s="157" t="s">
        <v>2080</v>
      </c>
      <c r="LIR56" s="157" t="s">
        <v>2080</v>
      </c>
      <c r="LIS56" s="157" t="s">
        <v>2080</v>
      </c>
      <c r="LIT56" s="157" t="s">
        <v>2080</v>
      </c>
      <c r="LIU56" s="157" t="s">
        <v>2080</v>
      </c>
      <c r="LIV56" s="157" t="s">
        <v>2080</v>
      </c>
      <c r="LIW56" s="157" t="s">
        <v>2080</v>
      </c>
      <c r="LIX56" s="157" t="s">
        <v>2080</v>
      </c>
      <c r="LIY56" s="157" t="s">
        <v>2080</v>
      </c>
      <c r="LIZ56" s="157" t="s">
        <v>2080</v>
      </c>
      <c r="LJA56" s="157" t="s">
        <v>2080</v>
      </c>
      <c r="LJB56" s="157" t="s">
        <v>2080</v>
      </c>
      <c r="LJC56" s="157" t="s">
        <v>2080</v>
      </c>
      <c r="LJD56" s="157" t="s">
        <v>2080</v>
      </c>
      <c r="LJE56" s="157" t="s">
        <v>2080</v>
      </c>
      <c r="LJF56" s="157" t="s">
        <v>2080</v>
      </c>
      <c r="LJG56" s="157" t="s">
        <v>2080</v>
      </c>
      <c r="LJH56" s="157" t="s">
        <v>2080</v>
      </c>
      <c r="LJI56" s="157" t="s">
        <v>2080</v>
      </c>
      <c r="LJJ56" s="157" t="s">
        <v>2080</v>
      </c>
      <c r="LJK56" s="157" t="s">
        <v>2080</v>
      </c>
      <c r="LJL56" s="157" t="s">
        <v>2080</v>
      </c>
      <c r="LJM56" s="157" t="s">
        <v>2080</v>
      </c>
      <c r="LJN56" s="157" t="s">
        <v>2080</v>
      </c>
      <c r="LJO56" s="157" t="s">
        <v>2080</v>
      </c>
      <c r="LJP56" s="157" t="s">
        <v>2080</v>
      </c>
      <c r="LJQ56" s="157" t="s">
        <v>2080</v>
      </c>
      <c r="LJR56" s="157" t="s">
        <v>2080</v>
      </c>
      <c r="LJS56" s="157" t="s">
        <v>2080</v>
      </c>
      <c r="LJT56" s="157" t="s">
        <v>2080</v>
      </c>
      <c r="LJU56" s="157" t="s">
        <v>2080</v>
      </c>
      <c r="LJV56" s="157" t="s">
        <v>2080</v>
      </c>
      <c r="LJW56" s="157" t="s">
        <v>2080</v>
      </c>
      <c r="LJX56" s="157" t="s">
        <v>2080</v>
      </c>
      <c r="LJY56" s="157" t="s">
        <v>2080</v>
      </c>
      <c r="LJZ56" s="157" t="s">
        <v>2080</v>
      </c>
      <c r="LKA56" s="157" t="s">
        <v>2080</v>
      </c>
      <c r="LKB56" s="157" t="s">
        <v>2080</v>
      </c>
      <c r="LKC56" s="157" t="s">
        <v>2080</v>
      </c>
      <c r="LKD56" s="157" t="s">
        <v>2080</v>
      </c>
      <c r="LKE56" s="157" t="s">
        <v>2080</v>
      </c>
      <c r="LKF56" s="157" t="s">
        <v>2080</v>
      </c>
      <c r="LKG56" s="157" t="s">
        <v>2080</v>
      </c>
      <c r="LKH56" s="157" t="s">
        <v>2080</v>
      </c>
      <c r="LKI56" s="157" t="s">
        <v>2080</v>
      </c>
      <c r="LKJ56" s="157" t="s">
        <v>2080</v>
      </c>
      <c r="LKK56" s="157" t="s">
        <v>2080</v>
      </c>
      <c r="LKL56" s="157" t="s">
        <v>2080</v>
      </c>
      <c r="LKM56" s="157" t="s">
        <v>2080</v>
      </c>
      <c r="LKN56" s="157" t="s">
        <v>2080</v>
      </c>
      <c r="LKO56" s="157" t="s">
        <v>2080</v>
      </c>
      <c r="LKP56" s="157" t="s">
        <v>2080</v>
      </c>
      <c r="LKQ56" s="157" t="s">
        <v>2080</v>
      </c>
      <c r="LKR56" s="157" t="s">
        <v>2080</v>
      </c>
      <c r="LKS56" s="157" t="s">
        <v>2080</v>
      </c>
      <c r="LKT56" s="157" t="s">
        <v>2080</v>
      </c>
      <c r="LKU56" s="157" t="s">
        <v>2080</v>
      </c>
      <c r="LKV56" s="157" t="s">
        <v>2080</v>
      </c>
      <c r="LKW56" s="157" t="s">
        <v>2080</v>
      </c>
      <c r="LKX56" s="157" t="s">
        <v>2080</v>
      </c>
      <c r="LKY56" s="157" t="s">
        <v>2080</v>
      </c>
      <c r="LKZ56" s="157" t="s">
        <v>2080</v>
      </c>
      <c r="LLA56" s="157" t="s">
        <v>2080</v>
      </c>
      <c r="LLB56" s="157" t="s">
        <v>2080</v>
      </c>
      <c r="LLC56" s="157" t="s">
        <v>2080</v>
      </c>
      <c r="LLD56" s="157" t="s">
        <v>2080</v>
      </c>
      <c r="LLE56" s="157" t="s">
        <v>2080</v>
      </c>
      <c r="LLF56" s="157" t="s">
        <v>2080</v>
      </c>
      <c r="LLG56" s="157" t="s">
        <v>2080</v>
      </c>
      <c r="LLH56" s="157" t="s">
        <v>2080</v>
      </c>
      <c r="LLI56" s="157" t="s">
        <v>2080</v>
      </c>
      <c r="LLJ56" s="157" t="s">
        <v>2080</v>
      </c>
      <c r="LLK56" s="157" t="s">
        <v>2080</v>
      </c>
      <c r="LLL56" s="157" t="s">
        <v>2080</v>
      </c>
      <c r="LLM56" s="157" t="s">
        <v>2080</v>
      </c>
      <c r="LLN56" s="157" t="s">
        <v>2080</v>
      </c>
      <c r="LLO56" s="157" t="s">
        <v>2080</v>
      </c>
      <c r="LLP56" s="157" t="s">
        <v>2080</v>
      </c>
      <c r="LLQ56" s="157" t="s">
        <v>2080</v>
      </c>
      <c r="LLR56" s="157" t="s">
        <v>2080</v>
      </c>
      <c r="LLS56" s="157" t="s">
        <v>2080</v>
      </c>
      <c r="LLT56" s="157" t="s">
        <v>2080</v>
      </c>
      <c r="LLU56" s="157" t="s">
        <v>2080</v>
      </c>
      <c r="LLV56" s="157" t="s">
        <v>2080</v>
      </c>
      <c r="LLW56" s="157" t="s">
        <v>2080</v>
      </c>
      <c r="LLX56" s="157" t="s">
        <v>2080</v>
      </c>
      <c r="LLY56" s="157" t="s">
        <v>2080</v>
      </c>
      <c r="LLZ56" s="157" t="s">
        <v>2080</v>
      </c>
      <c r="LMA56" s="157" t="s">
        <v>2080</v>
      </c>
      <c r="LMB56" s="157" t="s">
        <v>2080</v>
      </c>
      <c r="LMC56" s="157" t="s">
        <v>2080</v>
      </c>
      <c r="LMD56" s="157" t="s">
        <v>2080</v>
      </c>
      <c r="LME56" s="157" t="s">
        <v>2080</v>
      </c>
      <c r="LMF56" s="157" t="s">
        <v>2080</v>
      </c>
      <c r="LMG56" s="157" t="s">
        <v>2080</v>
      </c>
      <c r="LMH56" s="157" t="s">
        <v>2080</v>
      </c>
      <c r="LMI56" s="157" t="s">
        <v>2080</v>
      </c>
      <c r="LMJ56" s="157" t="s">
        <v>2080</v>
      </c>
      <c r="LMK56" s="157" t="s">
        <v>2080</v>
      </c>
      <c r="LML56" s="157" t="s">
        <v>2080</v>
      </c>
      <c r="LMM56" s="157" t="s">
        <v>2080</v>
      </c>
      <c r="LMN56" s="157" t="s">
        <v>2080</v>
      </c>
      <c r="LMO56" s="157" t="s">
        <v>2080</v>
      </c>
      <c r="LMP56" s="157" t="s">
        <v>2080</v>
      </c>
      <c r="LMQ56" s="157" t="s">
        <v>2080</v>
      </c>
      <c r="LMR56" s="157" t="s">
        <v>2080</v>
      </c>
      <c r="LMS56" s="157" t="s">
        <v>2080</v>
      </c>
      <c r="LMT56" s="157" t="s">
        <v>2080</v>
      </c>
      <c r="LMU56" s="157" t="s">
        <v>2080</v>
      </c>
      <c r="LMV56" s="157" t="s">
        <v>2080</v>
      </c>
      <c r="LMW56" s="157" t="s">
        <v>2080</v>
      </c>
      <c r="LMX56" s="157" t="s">
        <v>2080</v>
      </c>
      <c r="LMY56" s="157" t="s">
        <v>2080</v>
      </c>
      <c r="LMZ56" s="157" t="s">
        <v>2080</v>
      </c>
      <c r="LNA56" s="157" t="s">
        <v>2080</v>
      </c>
      <c r="LNB56" s="157" t="s">
        <v>2080</v>
      </c>
      <c r="LNC56" s="157" t="s">
        <v>2080</v>
      </c>
      <c r="LND56" s="157" t="s">
        <v>2080</v>
      </c>
      <c r="LNE56" s="157" t="s">
        <v>2080</v>
      </c>
      <c r="LNF56" s="157" t="s">
        <v>2080</v>
      </c>
      <c r="LNG56" s="157" t="s">
        <v>2080</v>
      </c>
      <c r="LNH56" s="157" t="s">
        <v>2080</v>
      </c>
      <c r="LNI56" s="157" t="s">
        <v>2080</v>
      </c>
      <c r="LNJ56" s="157" t="s">
        <v>2080</v>
      </c>
      <c r="LNK56" s="157" t="s">
        <v>2080</v>
      </c>
      <c r="LNL56" s="157" t="s">
        <v>2080</v>
      </c>
      <c r="LNM56" s="157" t="s">
        <v>2080</v>
      </c>
      <c r="LNN56" s="157" t="s">
        <v>2080</v>
      </c>
      <c r="LNO56" s="157" t="s">
        <v>2080</v>
      </c>
      <c r="LNP56" s="157" t="s">
        <v>2080</v>
      </c>
      <c r="LNQ56" s="157" t="s">
        <v>2080</v>
      </c>
      <c r="LNR56" s="157" t="s">
        <v>2080</v>
      </c>
      <c r="LNS56" s="157" t="s">
        <v>2080</v>
      </c>
      <c r="LNT56" s="157" t="s">
        <v>2080</v>
      </c>
      <c r="LNU56" s="157" t="s">
        <v>2080</v>
      </c>
      <c r="LNV56" s="157" t="s">
        <v>2080</v>
      </c>
      <c r="LNW56" s="157" t="s">
        <v>2080</v>
      </c>
      <c r="LNX56" s="157" t="s">
        <v>2080</v>
      </c>
      <c r="LNY56" s="157" t="s">
        <v>2080</v>
      </c>
      <c r="LNZ56" s="157" t="s">
        <v>2080</v>
      </c>
      <c r="LOA56" s="157" t="s">
        <v>2080</v>
      </c>
      <c r="LOB56" s="157" t="s">
        <v>2080</v>
      </c>
      <c r="LOC56" s="157" t="s">
        <v>2080</v>
      </c>
      <c r="LOD56" s="157" t="s">
        <v>2080</v>
      </c>
      <c r="LOE56" s="157" t="s">
        <v>2080</v>
      </c>
      <c r="LOF56" s="157" t="s">
        <v>2080</v>
      </c>
      <c r="LOG56" s="157" t="s">
        <v>2080</v>
      </c>
      <c r="LOH56" s="157" t="s">
        <v>2080</v>
      </c>
      <c r="LOI56" s="157" t="s">
        <v>2080</v>
      </c>
      <c r="LOJ56" s="157" t="s">
        <v>2080</v>
      </c>
      <c r="LOK56" s="157" t="s">
        <v>2080</v>
      </c>
      <c r="LOL56" s="157" t="s">
        <v>2080</v>
      </c>
      <c r="LOM56" s="157" t="s">
        <v>2080</v>
      </c>
      <c r="LON56" s="157" t="s">
        <v>2080</v>
      </c>
      <c r="LOO56" s="157" t="s">
        <v>2080</v>
      </c>
      <c r="LOP56" s="157" t="s">
        <v>2080</v>
      </c>
      <c r="LOQ56" s="157" t="s">
        <v>2080</v>
      </c>
      <c r="LOR56" s="157" t="s">
        <v>2080</v>
      </c>
      <c r="LOS56" s="157" t="s">
        <v>2080</v>
      </c>
      <c r="LOT56" s="157" t="s">
        <v>2080</v>
      </c>
      <c r="LOU56" s="157" t="s">
        <v>2080</v>
      </c>
      <c r="LOV56" s="157" t="s">
        <v>2080</v>
      </c>
      <c r="LOW56" s="157" t="s">
        <v>2080</v>
      </c>
      <c r="LOX56" s="157" t="s">
        <v>2080</v>
      </c>
      <c r="LOY56" s="157" t="s">
        <v>2080</v>
      </c>
      <c r="LOZ56" s="157" t="s">
        <v>2080</v>
      </c>
      <c r="LPA56" s="157" t="s">
        <v>2080</v>
      </c>
      <c r="LPB56" s="157" t="s">
        <v>2080</v>
      </c>
      <c r="LPC56" s="157" t="s">
        <v>2080</v>
      </c>
      <c r="LPD56" s="157" t="s">
        <v>2080</v>
      </c>
      <c r="LPE56" s="157" t="s">
        <v>2080</v>
      </c>
      <c r="LPF56" s="157" t="s">
        <v>2080</v>
      </c>
      <c r="LPG56" s="157" t="s">
        <v>2080</v>
      </c>
      <c r="LPH56" s="157" t="s">
        <v>2080</v>
      </c>
      <c r="LPI56" s="157" t="s">
        <v>2080</v>
      </c>
      <c r="LPJ56" s="157" t="s">
        <v>2080</v>
      </c>
      <c r="LPK56" s="157" t="s">
        <v>2080</v>
      </c>
      <c r="LPL56" s="157" t="s">
        <v>2080</v>
      </c>
      <c r="LPM56" s="157" t="s">
        <v>2080</v>
      </c>
      <c r="LPN56" s="157" t="s">
        <v>2080</v>
      </c>
      <c r="LPO56" s="157" t="s">
        <v>2080</v>
      </c>
      <c r="LPP56" s="157" t="s">
        <v>2080</v>
      </c>
      <c r="LPQ56" s="157" t="s">
        <v>2080</v>
      </c>
      <c r="LPR56" s="157" t="s">
        <v>2080</v>
      </c>
      <c r="LPS56" s="157" t="s">
        <v>2080</v>
      </c>
      <c r="LPT56" s="157" t="s">
        <v>2080</v>
      </c>
      <c r="LPU56" s="157" t="s">
        <v>2080</v>
      </c>
      <c r="LPV56" s="157" t="s">
        <v>2080</v>
      </c>
      <c r="LPW56" s="157" t="s">
        <v>2080</v>
      </c>
      <c r="LPX56" s="157" t="s">
        <v>2080</v>
      </c>
      <c r="LPY56" s="157" t="s">
        <v>2080</v>
      </c>
      <c r="LPZ56" s="157" t="s">
        <v>2080</v>
      </c>
      <c r="LQA56" s="157" t="s">
        <v>2080</v>
      </c>
      <c r="LQB56" s="157" t="s">
        <v>2080</v>
      </c>
      <c r="LQC56" s="157" t="s">
        <v>2080</v>
      </c>
      <c r="LQD56" s="157" t="s">
        <v>2080</v>
      </c>
      <c r="LQE56" s="157" t="s">
        <v>2080</v>
      </c>
      <c r="LQF56" s="157" t="s">
        <v>2080</v>
      </c>
      <c r="LQG56" s="157" t="s">
        <v>2080</v>
      </c>
      <c r="LQH56" s="157" t="s">
        <v>2080</v>
      </c>
      <c r="LQI56" s="157" t="s">
        <v>2080</v>
      </c>
      <c r="LQJ56" s="157" t="s">
        <v>2080</v>
      </c>
      <c r="LQK56" s="157" t="s">
        <v>2080</v>
      </c>
      <c r="LQL56" s="157" t="s">
        <v>2080</v>
      </c>
      <c r="LQM56" s="157" t="s">
        <v>2080</v>
      </c>
      <c r="LQN56" s="157" t="s">
        <v>2080</v>
      </c>
      <c r="LQO56" s="157" t="s">
        <v>2080</v>
      </c>
      <c r="LQP56" s="157" t="s">
        <v>2080</v>
      </c>
      <c r="LQQ56" s="157" t="s">
        <v>2080</v>
      </c>
      <c r="LQR56" s="157" t="s">
        <v>2080</v>
      </c>
      <c r="LQS56" s="157" t="s">
        <v>2080</v>
      </c>
      <c r="LQT56" s="157" t="s">
        <v>2080</v>
      </c>
      <c r="LQU56" s="157" t="s">
        <v>2080</v>
      </c>
      <c r="LQV56" s="157" t="s">
        <v>2080</v>
      </c>
      <c r="LQW56" s="157" t="s">
        <v>2080</v>
      </c>
      <c r="LQX56" s="157" t="s">
        <v>2080</v>
      </c>
      <c r="LQY56" s="157" t="s">
        <v>2080</v>
      </c>
      <c r="LQZ56" s="157" t="s">
        <v>2080</v>
      </c>
      <c r="LRA56" s="157" t="s">
        <v>2080</v>
      </c>
      <c r="LRB56" s="157" t="s">
        <v>2080</v>
      </c>
      <c r="LRC56" s="157" t="s">
        <v>2080</v>
      </c>
      <c r="LRD56" s="157" t="s">
        <v>2080</v>
      </c>
      <c r="LRE56" s="157" t="s">
        <v>2080</v>
      </c>
      <c r="LRF56" s="157" t="s">
        <v>2080</v>
      </c>
      <c r="LRG56" s="157" t="s">
        <v>2080</v>
      </c>
      <c r="LRH56" s="157" t="s">
        <v>2080</v>
      </c>
      <c r="LRI56" s="157" t="s">
        <v>2080</v>
      </c>
      <c r="LRJ56" s="157" t="s">
        <v>2080</v>
      </c>
      <c r="LRK56" s="157" t="s">
        <v>2080</v>
      </c>
      <c r="LRL56" s="157" t="s">
        <v>2080</v>
      </c>
      <c r="LRM56" s="157" t="s">
        <v>2080</v>
      </c>
      <c r="LRN56" s="157" t="s">
        <v>2080</v>
      </c>
      <c r="LRO56" s="157" t="s">
        <v>2080</v>
      </c>
      <c r="LRP56" s="157" t="s">
        <v>2080</v>
      </c>
      <c r="LRQ56" s="157" t="s">
        <v>2080</v>
      </c>
      <c r="LRR56" s="157" t="s">
        <v>2080</v>
      </c>
      <c r="LRS56" s="157" t="s">
        <v>2080</v>
      </c>
      <c r="LRT56" s="157" t="s">
        <v>2080</v>
      </c>
      <c r="LRU56" s="157" t="s">
        <v>2080</v>
      </c>
      <c r="LRV56" s="157" t="s">
        <v>2080</v>
      </c>
      <c r="LRW56" s="157" t="s">
        <v>2080</v>
      </c>
      <c r="LRX56" s="157" t="s">
        <v>2080</v>
      </c>
      <c r="LRY56" s="157" t="s">
        <v>2080</v>
      </c>
      <c r="LRZ56" s="157" t="s">
        <v>2080</v>
      </c>
      <c r="LSA56" s="157" t="s">
        <v>2080</v>
      </c>
      <c r="LSB56" s="157" t="s">
        <v>2080</v>
      </c>
      <c r="LSC56" s="157" t="s">
        <v>2080</v>
      </c>
      <c r="LSD56" s="157" t="s">
        <v>2080</v>
      </c>
      <c r="LSE56" s="157" t="s">
        <v>2080</v>
      </c>
      <c r="LSF56" s="157" t="s">
        <v>2080</v>
      </c>
      <c r="LSG56" s="157" t="s">
        <v>2080</v>
      </c>
      <c r="LSH56" s="157" t="s">
        <v>2080</v>
      </c>
      <c r="LSI56" s="157" t="s">
        <v>2080</v>
      </c>
      <c r="LSJ56" s="157" t="s">
        <v>2080</v>
      </c>
      <c r="LSK56" s="157" t="s">
        <v>2080</v>
      </c>
      <c r="LSL56" s="157" t="s">
        <v>2080</v>
      </c>
      <c r="LSM56" s="157" t="s">
        <v>2080</v>
      </c>
      <c r="LSN56" s="157" t="s">
        <v>2080</v>
      </c>
      <c r="LSO56" s="157" t="s">
        <v>2080</v>
      </c>
      <c r="LSP56" s="157" t="s">
        <v>2080</v>
      </c>
      <c r="LSQ56" s="157" t="s">
        <v>2080</v>
      </c>
      <c r="LSR56" s="157" t="s">
        <v>2080</v>
      </c>
      <c r="LSS56" s="157" t="s">
        <v>2080</v>
      </c>
      <c r="LST56" s="157" t="s">
        <v>2080</v>
      </c>
      <c r="LSU56" s="157" t="s">
        <v>2080</v>
      </c>
      <c r="LSV56" s="157" t="s">
        <v>2080</v>
      </c>
      <c r="LSW56" s="157" t="s">
        <v>2080</v>
      </c>
      <c r="LSX56" s="157" t="s">
        <v>2080</v>
      </c>
      <c r="LSY56" s="157" t="s">
        <v>2080</v>
      </c>
      <c r="LSZ56" s="157" t="s">
        <v>2080</v>
      </c>
      <c r="LTA56" s="157" t="s">
        <v>2080</v>
      </c>
      <c r="LTB56" s="157" t="s">
        <v>2080</v>
      </c>
      <c r="LTC56" s="157" t="s">
        <v>2080</v>
      </c>
      <c r="LTD56" s="157" t="s">
        <v>2080</v>
      </c>
      <c r="LTE56" s="157" t="s">
        <v>2080</v>
      </c>
      <c r="LTF56" s="157" t="s">
        <v>2080</v>
      </c>
      <c r="LTG56" s="157" t="s">
        <v>2080</v>
      </c>
      <c r="LTH56" s="157" t="s">
        <v>2080</v>
      </c>
      <c r="LTI56" s="157" t="s">
        <v>2080</v>
      </c>
      <c r="LTJ56" s="157" t="s">
        <v>2080</v>
      </c>
      <c r="LTK56" s="157" t="s">
        <v>2080</v>
      </c>
      <c r="LTL56" s="157" t="s">
        <v>2080</v>
      </c>
      <c r="LTM56" s="157" t="s">
        <v>2080</v>
      </c>
      <c r="LTN56" s="157" t="s">
        <v>2080</v>
      </c>
      <c r="LTO56" s="157" t="s">
        <v>2080</v>
      </c>
      <c r="LTP56" s="157" t="s">
        <v>2080</v>
      </c>
      <c r="LTQ56" s="157" t="s">
        <v>2080</v>
      </c>
      <c r="LTR56" s="157" t="s">
        <v>2080</v>
      </c>
      <c r="LTS56" s="157" t="s">
        <v>2080</v>
      </c>
      <c r="LTT56" s="157" t="s">
        <v>2080</v>
      </c>
      <c r="LTU56" s="157" t="s">
        <v>2080</v>
      </c>
      <c r="LTV56" s="157" t="s">
        <v>2080</v>
      </c>
      <c r="LTW56" s="157" t="s">
        <v>2080</v>
      </c>
      <c r="LTX56" s="157" t="s">
        <v>2080</v>
      </c>
      <c r="LTY56" s="157" t="s">
        <v>2080</v>
      </c>
      <c r="LTZ56" s="157" t="s">
        <v>2080</v>
      </c>
      <c r="LUA56" s="157" t="s">
        <v>2080</v>
      </c>
      <c r="LUB56" s="157" t="s">
        <v>2080</v>
      </c>
      <c r="LUC56" s="157" t="s">
        <v>2080</v>
      </c>
      <c r="LUD56" s="157" t="s">
        <v>2080</v>
      </c>
      <c r="LUE56" s="157" t="s">
        <v>2080</v>
      </c>
      <c r="LUF56" s="157" t="s">
        <v>2080</v>
      </c>
      <c r="LUG56" s="157" t="s">
        <v>2080</v>
      </c>
      <c r="LUH56" s="157" t="s">
        <v>2080</v>
      </c>
      <c r="LUI56" s="157" t="s">
        <v>2080</v>
      </c>
      <c r="LUJ56" s="157" t="s">
        <v>2080</v>
      </c>
      <c r="LUK56" s="157" t="s">
        <v>2080</v>
      </c>
      <c r="LUL56" s="157" t="s">
        <v>2080</v>
      </c>
      <c r="LUM56" s="157" t="s">
        <v>2080</v>
      </c>
      <c r="LUN56" s="157" t="s">
        <v>2080</v>
      </c>
      <c r="LUO56" s="157" t="s">
        <v>2080</v>
      </c>
      <c r="LUP56" s="157" t="s">
        <v>2080</v>
      </c>
      <c r="LUQ56" s="157" t="s">
        <v>2080</v>
      </c>
      <c r="LUR56" s="157" t="s">
        <v>2080</v>
      </c>
      <c r="LUS56" s="157" t="s">
        <v>2080</v>
      </c>
      <c r="LUT56" s="157" t="s">
        <v>2080</v>
      </c>
      <c r="LUU56" s="157" t="s">
        <v>2080</v>
      </c>
      <c r="LUV56" s="157" t="s">
        <v>2080</v>
      </c>
      <c r="LUW56" s="157" t="s">
        <v>2080</v>
      </c>
      <c r="LUX56" s="157" t="s">
        <v>2080</v>
      </c>
      <c r="LUY56" s="157" t="s">
        <v>2080</v>
      </c>
      <c r="LUZ56" s="157" t="s">
        <v>2080</v>
      </c>
      <c r="LVA56" s="157" t="s">
        <v>2080</v>
      </c>
      <c r="LVB56" s="157" t="s">
        <v>2080</v>
      </c>
      <c r="LVC56" s="157" t="s">
        <v>2080</v>
      </c>
      <c r="LVD56" s="157" t="s">
        <v>2080</v>
      </c>
      <c r="LVE56" s="157" t="s">
        <v>2080</v>
      </c>
      <c r="LVF56" s="157" t="s">
        <v>2080</v>
      </c>
      <c r="LVG56" s="157" t="s">
        <v>2080</v>
      </c>
      <c r="LVH56" s="157" t="s">
        <v>2080</v>
      </c>
      <c r="LVI56" s="157" t="s">
        <v>2080</v>
      </c>
      <c r="LVJ56" s="157" t="s">
        <v>2080</v>
      </c>
      <c r="LVK56" s="157" t="s">
        <v>2080</v>
      </c>
      <c r="LVL56" s="157" t="s">
        <v>2080</v>
      </c>
      <c r="LVM56" s="157" t="s">
        <v>2080</v>
      </c>
      <c r="LVN56" s="157" t="s">
        <v>2080</v>
      </c>
      <c r="LVO56" s="157" t="s">
        <v>2080</v>
      </c>
      <c r="LVP56" s="157" t="s">
        <v>2080</v>
      </c>
      <c r="LVQ56" s="157" t="s">
        <v>2080</v>
      </c>
      <c r="LVR56" s="157" t="s">
        <v>2080</v>
      </c>
      <c r="LVS56" s="157" t="s">
        <v>2080</v>
      </c>
      <c r="LVT56" s="157" t="s">
        <v>2080</v>
      </c>
      <c r="LVU56" s="157" t="s">
        <v>2080</v>
      </c>
      <c r="LVV56" s="157" t="s">
        <v>2080</v>
      </c>
      <c r="LVW56" s="157" t="s">
        <v>2080</v>
      </c>
      <c r="LVX56" s="157" t="s">
        <v>2080</v>
      </c>
      <c r="LVY56" s="157" t="s">
        <v>2080</v>
      </c>
      <c r="LVZ56" s="157" t="s">
        <v>2080</v>
      </c>
      <c r="LWA56" s="157" t="s">
        <v>2080</v>
      </c>
      <c r="LWB56" s="157" t="s">
        <v>2080</v>
      </c>
      <c r="LWC56" s="157" t="s">
        <v>2080</v>
      </c>
      <c r="LWD56" s="157" t="s">
        <v>2080</v>
      </c>
      <c r="LWE56" s="157" t="s">
        <v>2080</v>
      </c>
      <c r="LWF56" s="157" t="s">
        <v>2080</v>
      </c>
      <c r="LWG56" s="157" t="s">
        <v>2080</v>
      </c>
      <c r="LWH56" s="157" t="s">
        <v>2080</v>
      </c>
      <c r="LWI56" s="157" t="s">
        <v>2080</v>
      </c>
      <c r="LWJ56" s="157" t="s">
        <v>2080</v>
      </c>
      <c r="LWK56" s="157" t="s">
        <v>2080</v>
      </c>
      <c r="LWL56" s="157" t="s">
        <v>2080</v>
      </c>
      <c r="LWM56" s="157" t="s">
        <v>2080</v>
      </c>
      <c r="LWN56" s="157" t="s">
        <v>2080</v>
      </c>
      <c r="LWO56" s="157" t="s">
        <v>2080</v>
      </c>
      <c r="LWP56" s="157" t="s">
        <v>2080</v>
      </c>
      <c r="LWQ56" s="157" t="s">
        <v>2080</v>
      </c>
      <c r="LWR56" s="157" t="s">
        <v>2080</v>
      </c>
      <c r="LWS56" s="157" t="s">
        <v>2080</v>
      </c>
      <c r="LWT56" s="157" t="s">
        <v>2080</v>
      </c>
      <c r="LWU56" s="157" t="s">
        <v>2080</v>
      </c>
      <c r="LWV56" s="157" t="s">
        <v>2080</v>
      </c>
      <c r="LWW56" s="157" t="s">
        <v>2080</v>
      </c>
      <c r="LWX56" s="157" t="s">
        <v>2080</v>
      </c>
      <c r="LWY56" s="157" t="s">
        <v>2080</v>
      </c>
      <c r="LWZ56" s="157" t="s">
        <v>2080</v>
      </c>
      <c r="LXA56" s="157" t="s">
        <v>2080</v>
      </c>
      <c r="LXB56" s="157" t="s">
        <v>2080</v>
      </c>
      <c r="LXC56" s="157" t="s">
        <v>2080</v>
      </c>
      <c r="LXD56" s="157" t="s">
        <v>2080</v>
      </c>
      <c r="LXE56" s="157" t="s">
        <v>2080</v>
      </c>
      <c r="LXF56" s="157" t="s">
        <v>2080</v>
      </c>
      <c r="LXG56" s="157" t="s">
        <v>2080</v>
      </c>
      <c r="LXH56" s="157" t="s">
        <v>2080</v>
      </c>
      <c r="LXI56" s="157" t="s">
        <v>2080</v>
      </c>
      <c r="LXJ56" s="157" t="s">
        <v>2080</v>
      </c>
      <c r="LXK56" s="157" t="s">
        <v>2080</v>
      </c>
      <c r="LXL56" s="157" t="s">
        <v>2080</v>
      </c>
      <c r="LXM56" s="157" t="s">
        <v>2080</v>
      </c>
      <c r="LXN56" s="157" t="s">
        <v>2080</v>
      </c>
      <c r="LXO56" s="157" t="s">
        <v>2080</v>
      </c>
      <c r="LXP56" s="157" t="s">
        <v>2080</v>
      </c>
      <c r="LXQ56" s="157" t="s">
        <v>2080</v>
      </c>
      <c r="LXR56" s="157" t="s">
        <v>2080</v>
      </c>
      <c r="LXS56" s="157" t="s">
        <v>2080</v>
      </c>
      <c r="LXT56" s="157" t="s">
        <v>2080</v>
      </c>
      <c r="LXU56" s="157" t="s">
        <v>2080</v>
      </c>
      <c r="LXV56" s="157" t="s">
        <v>2080</v>
      </c>
      <c r="LXW56" s="157" t="s">
        <v>2080</v>
      </c>
      <c r="LXX56" s="157" t="s">
        <v>2080</v>
      </c>
      <c r="LXY56" s="157" t="s">
        <v>2080</v>
      </c>
      <c r="LXZ56" s="157" t="s">
        <v>2080</v>
      </c>
      <c r="LYA56" s="157" t="s">
        <v>2080</v>
      </c>
      <c r="LYB56" s="157" t="s">
        <v>2080</v>
      </c>
      <c r="LYC56" s="157" t="s">
        <v>2080</v>
      </c>
      <c r="LYD56" s="157" t="s">
        <v>2080</v>
      </c>
      <c r="LYE56" s="157" t="s">
        <v>2080</v>
      </c>
      <c r="LYF56" s="157" t="s">
        <v>2080</v>
      </c>
      <c r="LYG56" s="157" t="s">
        <v>2080</v>
      </c>
      <c r="LYH56" s="157" t="s">
        <v>2080</v>
      </c>
      <c r="LYI56" s="157" t="s">
        <v>2080</v>
      </c>
      <c r="LYJ56" s="157" t="s">
        <v>2080</v>
      </c>
      <c r="LYK56" s="157" t="s">
        <v>2080</v>
      </c>
      <c r="LYL56" s="157" t="s">
        <v>2080</v>
      </c>
      <c r="LYM56" s="157" t="s">
        <v>2080</v>
      </c>
      <c r="LYN56" s="157" t="s">
        <v>2080</v>
      </c>
      <c r="LYO56" s="157" t="s">
        <v>2080</v>
      </c>
      <c r="LYP56" s="157" t="s">
        <v>2080</v>
      </c>
      <c r="LYQ56" s="157" t="s">
        <v>2080</v>
      </c>
      <c r="LYR56" s="157" t="s">
        <v>2080</v>
      </c>
      <c r="LYS56" s="157" t="s">
        <v>2080</v>
      </c>
      <c r="LYT56" s="157" t="s">
        <v>2080</v>
      </c>
      <c r="LYU56" s="157" t="s">
        <v>2080</v>
      </c>
      <c r="LYV56" s="157" t="s">
        <v>2080</v>
      </c>
      <c r="LYW56" s="157" t="s">
        <v>2080</v>
      </c>
      <c r="LYX56" s="157" t="s">
        <v>2080</v>
      </c>
      <c r="LYY56" s="157" t="s">
        <v>2080</v>
      </c>
      <c r="LYZ56" s="157" t="s">
        <v>2080</v>
      </c>
      <c r="LZA56" s="157" t="s">
        <v>2080</v>
      </c>
      <c r="LZB56" s="157" t="s">
        <v>2080</v>
      </c>
      <c r="LZC56" s="157" t="s">
        <v>2080</v>
      </c>
      <c r="LZD56" s="157" t="s">
        <v>2080</v>
      </c>
      <c r="LZE56" s="157" t="s">
        <v>2080</v>
      </c>
      <c r="LZF56" s="157" t="s">
        <v>2080</v>
      </c>
      <c r="LZG56" s="157" t="s">
        <v>2080</v>
      </c>
      <c r="LZH56" s="157" t="s">
        <v>2080</v>
      </c>
      <c r="LZI56" s="157" t="s">
        <v>2080</v>
      </c>
      <c r="LZJ56" s="157" t="s">
        <v>2080</v>
      </c>
      <c r="LZK56" s="157" t="s">
        <v>2080</v>
      </c>
      <c r="LZL56" s="157" t="s">
        <v>2080</v>
      </c>
      <c r="LZM56" s="157" t="s">
        <v>2080</v>
      </c>
      <c r="LZN56" s="157" t="s">
        <v>2080</v>
      </c>
      <c r="LZO56" s="157" t="s">
        <v>2080</v>
      </c>
      <c r="LZP56" s="157" t="s">
        <v>2080</v>
      </c>
      <c r="LZQ56" s="157" t="s">
        <v>2080</v>
      </c>
      <c r="LZR56" s="157" t="s">
        <v>2080</v>
      </c>
      <c r="LZS56" s="157" t="s">
        <v>2080</v>
      </c>
      <c r="LZT56" s="157" t="s">
        <v>2080</v>
      </c>
      <c r="LZU56" s="157" t="s">
        <v>2080</v>
      </c>
      <c r="LZV56" s="157" t="s">
        <v>2080</v>
      </c>
      <c r="LZW56" s="157" t="s">
        <v>2080</v>
      </c>
      <c r="LZX56" s="157" t="s">
        <v>2080</v>
      </c>
      <c r="LZY56" s="157" t="s">
        <v>2080</v>
      </c>
      <c r="LZZ56" s="157" t="s">
        <v>2080</v>
      </c>
      <c r="MAA56" s="157" t="s">
        <v>2080</v>
      </c>
      <c r="MAB56" s="157" t="s">
        <v>2080</v>
      </c>
      <c r="MAC56" s="157" t="s">
        <v>2080</v>
      </c>
      <c r="MAD56" s="157" t="s">
        <v>2080</v>
      </c>
      <c r="MAE56" s="157" t="s">
        <v>2080</v>
      </c>
      <c r="MAF56" s="157" t="s">
        <v>2080</v>
      </c>
      <c r="MAG56" s="157" t="s">
        <v>2080</v>
      </c>
      <c r="MAH56" s="157" t="s">
        <v>2080</v>
      </c>
      <c r="MAI56" s="157" t="s">
        <v>2080</v>
      </c>
      <c r="MAJ56" s="157" t="s">
        <v>2080</v>
      </c>
      <c r="MAK56" s="157" t="s">
        <v>2080</v>
      </c>
      <c r="MAL56" s="157" t="s">
        <v>2080</v>
      </c>
      <c r="MAM56" s="157" t="s">
        <v>2080</v>
      </c>
      <c r="MAN56" s="157" t="s">
        <v>2080</v>
      </c>
      <c r="MAO56" s="157" t="s">
        <v>2080</v>
      </c>
      <c r="MAP56" s="157" t="s">
        <v>2080</v>
      </c>
      <c r="MAQ56" s="157" t="s">
        <v>2080</v>
      </c>
      <c r="MAR56" s="157" t="s">
        <v>2080</v>
      </c>
      <c r="MAS56" s="157" t="s">
        <v>2080</v>
      </c>
      <c r="MAT56" s="157" t="s">
        <v>2080</v>
      </c>
      <c r="MAU56" s="157" t="s">
        <v>2080</v>
      </c>
      <c r="MAV56" s="157" t="s">
        <v>2080</v>
      </c>
      <c r="MAW56" s="157" t="s">
        <v>2080</v>
      </c>
      <c r="MAX56" s="157" t="s">
        <v>2080</v>
      </c>
      <c r="MAY56" s="157" t="s">
        <v>2080</v>
      </c>
      <c r="MAZ56" s="157" t="s">
        <v>2080</v>
      </c>
      <c r="MBA56" s="157" t="s">
        <v>2080</v>
      </c>
      <c r="MBB56" s="157" t="s">
        <v>2080</v>
      </c>
      <c r="MBC56" s="157" t="s">
        <v>2080</v>
      </c>
      <c r="MBD56" s="157" t="s">
        <v>2080</v>
      </c>
      <c r="MBE56" s="157" t="s">
        <v>2080</v>
      </c>
      <c r="MBF56" s="157" t="s">
        <v>2080</v>
      </c>
      <c r="MBG56" s="157" t="s">
        <v>2080</v>
      </c>
      <c r="MBH56" s="157" t="s">
        <v>2080</v>
      </c>
      <c r="MBI56" s="157" t="s">
        <v>2080</v>
      </c>
      <c r="MBJ56" s="157" t="s">
        <v>2080</v>
      </c>
      <c r="MBK56" s="157" t="s">
        <v>2080</v>
      </c>
      <c r="MBL56" s="157" t="s">
        <v>2080</v>
      </c>
      <c r="MBM56" s="157" t="s">
        <v>2080</v>
      </c>
      <c r="MBN56" s="157" t="s">
        <v>2080</v>
      </c>
      <c r="MBO56" s="157" t="s">
        <v>2080</v>
      </c>
      <c r="MBP56" s="157" t="s">
        <v>2080</v>
      </c>
      <c r="MBQ56" s="157" t="s">
        <v>2080</v>
      </c>
      <c r="MBR56" s="157" t="s">
        <v>2080</v>
      </c>
      <c r="MBS56" s="157" t="s">
        <v>2080</v>
      </c>
      <c r="MBT56" s="157" t="s">
        <v>2080</v>
      </c>
      <c r="MBU56" s="157" t="s">
        <v>2080</v>
      </c>
      <c r="MBV56" s="157" t="s">
        <v>2080</v>
      </c>
      <c r="MBW56" s="157" t="s">
        <v>2080</v>
      </c>
      <c r="MBX56" s="157" t="s">
        <v>2080</v>
      </c>
      <c r="MBY56" s="157" t="s">
        <v>2080</v>
      </c>
      <c r="MBZ56" s="157" t="s">
        <v>2080</v>
      </c>
      <c r="MCA56" s="157" t="s">
        <v>2080</v>
      </c>
      <c r="MCB56" s="157" t="s">
        <v>2080</v>
      </c>
      <c r="MCC56" s="157" t="s">
        <v>2080</v>
      </c>
      <c r="MCD56" s="157" t="s">
        <v>2080</v>
      </c>
      <c r="MCE56" s="157" t="s">
        <v>2080</v>
      </c>
      <c r="MCF56" s="157" t="s">
        <v>2080</v>
      </c>
      <c r="MCG56" s="157" t="s">
        <v>2080</v>
      </c>
      <c r="MCH56" s="157" t="s">
        <v>2080</v>
      </c>
      <c r="MCI56" s="157" t="s">
        <v>2080</v>
      </c>
      <c r="MCJ56" s="157" t="s">
        <v>2080</v>
      </c>
      <c r="MCK56" s="157" t="s">
        <v>2080</v>
      </c>
      <c r="MCL56" s="157" t="s">
        <v>2080</v>
      </c>
      <c r="MCM56" s="157" t="s">
        <v>2080</v>
      </c>
      <c r="MCN56" s="157" t="s">
        <v>2080</v>
      </c>
      <c r="MCO56" s="157" t="s">
        <v>2080</v>
      </c>
      <c r="MCP56" s="157" t="s">
        <v>2080</v>
      </c>
      <c r="MCQ56" s="157" t="s">
        <v>2080</v>
      </c>
      <c r="MCR56" s="157" t="s">
        <v>2080</v>
      </c>
      <c r="MCS56" s="157" t="s">
        <v>2080</v>
      </c>
      <c r="MCT56" s="157" t="s">
        <v>2080</v>
      </c>
      <c r="MCU56" s="157" t="s">
        <v>2080</v>
      </c>
      <c r="MCV56" s="157" t="s">
        <v>2080</v>
      </c>
      <c r="MCW56" s="157" t="s">
        <v>2080</v>
      </c>
      <c r="MCX56" s="157" t="s">
        <v>2080</v>
      </c>
      <c r="MCY56" s="157" t="s">
        <v>2080</v>
      </c>
      <c r="MCZ56" s="157" t="s">
        <v>2080</v>
      </c>
      <c r="MDA56" s="157" t="s">
        <v>2080</v>
      </c>
      <c r="MDB56" s="157" t="s">
        <v>2080</v>
      </c>
      <c r="MDC56" s="157" t="s">
        <v>2080</v>
      </c>
      <c r="MDD56" s="157" t="s">
        <v>2080</v>
      </c>
      <c r="MDE56" s="157" t="s">
        <v>2080</v>
      </c>
      <c r="MDF56" s="157" t="s">
        <v>2080</v>
      </c>
      <c r="MDG56" s="157" t="s">
        <v>2080</v>
      </c>
      <c r="MDH56" s="157" t="s">
        <v>2080</v>
      </c>
      <c r="MDI56" s="157" t="s">
        <v>2080</v>
      </c>
      <c r="MDJ56" s="157" t="s">
        <v>2080</v>
      </c>
      <c r="MDK56" s="157" t="s">
        <v>2080</v>
      </c>
      <c r="MDL56" s="157" t="s">
        <v>2080</v>
      </c>
      <c r="MDM56" s="157" t="s">
        <v>2080</v>
      </c>
      <c r="MDN56" s="157" t="s">
        <v>2080</v>
      </c>
      <c r="MDO56" s="157" t="s">
        <v>2080</v>
      </c>
      <c r="MDP56" s="157" t="s">
        <v>2080</v>
      </c>
      <c r="MDQ56" s="157" t="s">
        <v>2080</v>
      </c>
      <c r="MDR56" s="157" t="s">
        <v>2080</v>
      </c>
      <c r="MDS56" s="157" t="s">
        <v>2080</v>
      </c>
      <c r="MDT56" s="157" t="s">
        <v>2080</v>
      </c>
      <c r="MDU56" s="157" t="s">
        <v>2080</v>
      </c>
      <c r="MDV56" s="157" t="s">
        <v>2080</v>
      </c>
      <c r="MDW56" s="157" t="s">
        <v>2080</v>
      </c>
      <c r="MDX56" s="157" t="s">
        <v>2080</v>
      </c>
      <c r="MDY56" s="157" t="s">
        <v>2080</v>
      </c>
      <c r="MDZ56" s="157" t="s">
        <v>2080</v>
      </c>
      <c r="MEA56" s="157" t="s">
        <v>2080</v>
      </c>
      <c r="MEB56" s="157" t="s">
        <v>2080</v>
      </c>
      <c r="MEC56" s="157" t="s">
        <v>2080</v>
      </c>
      <c r="MED56" s="157" t="s">
        <v>2080</v>
      </c>
      <c r="MEE56" s="157" t="s">
        <v>2080</v>
      </c>
      <c r="MEF56" s="157" t="s">
        <v>2080</v>
      </c>
      <c r="MEG56" s="157" t="s">
        <v>2080</v>
      </c>
      <c r="MEH56" s="157" t="s">
        <v>2080</v>
      </c>
      <c r="MEI56" s="157" t="s">
        <v>2080</v>
      </c>
      <c r="MEJ56" s="157" t="s">
        <v>2080</v>
      </c>
      <c r="MEK56" s="157" t="s">
        <v>2080</v>
      </c>
      <c r="MEL56" s="157" t="s">
        <v>2080</v>
      </c>
      <c r="MEM56" s="157" t="s">
        <v>2080</v>
      </c>
      <c r="MEN56" s="157" t="s">
        <v>2080</v>
      </c>
      <c r="MEO56" s="157" t="s">
        <v>2080</v>
      </c>
      <c r="MEP56" s="157" t="s">
        <v>2080</v>
      </c>
      <c r="MEQ56" s="157" t="s">
        <v>2080</v>
      </c>
      <c r="MER56" s="157" t="s">
        <v>2080</v>
      </c>
      <c r="MES56" s="157" t="s">
        <v>2080</v>
      </c>
      <c r="MET56" s="157" t="s">
        <v>2080</v>
      </c>
      <c r="MEU56" s="157" t="s">
        <v>2080</v>
      </c>
      <c r="MEV56" s="157" t="s">
        <v>2080</v>
      </c>
      <c r="MEW56" s="157" t="s">
        <v>2080</v>
      </c>
      <c r="MEX56" s="157" t="s">
        <v>2080</v>
      </c>
      <c r="MEY56" s="157" t="s">
        <v>2080</v>
      </c>
      <c r="MEZ56" s="157" t="s">
        <v>2080</v>
      </c>
      <c r="MFA56" s="157" t="s">
        <v>2080</v>
      </c>
      <c r="MFB56" s="157" t="s">
        <v>2080</v>
      </c>
      <c r="MFC56" s="157" t="s">
        <v>2080</v>
      </c>
      <c r="MFD56" s="157" t="s">
        <v>2080</v>
      </c>
      <c r="MFE56" s="157" t="s">
        <v>2080</v>
      </c>
      <c r="MFF56" s="157" t="s">
        <v>2080</v>
      </c>
      <c r="MFG56" s="157" t="s">
        <v>2080</v>
      </c>
      <c r="MFH56" s="157" t="s">
        <v>2080</v>
      </c>
      <c r="MFI56" s="157" t="s">
        <v>2080</v>
      </c>
      <c r="MFJ56" s="157" t="s">
        <v>2080</v>
      </c>
      <c r="MFK56" s="157" t="s">
        <v>2080</v>
      </c>
      <c r="MFL56" s="157" t="s">
        <v>2080</v>
      </c>
      <c r="MFM56" s="157" t="s">
        <v>2080</v>
      </c>
      <c r="MFN56" s="157" t="s">
        <v>2080</v>
      </c>
      <c r="MFO56" s="157" t="s">
        <v>2080</v>
      </c>
      <c r="MFP56" s="157" t="s">
        <v>2080</v>
      </c>
      <c r="MFQ56" s="157" t="s">
        <v>2080</v>
      </c>
      <c r="MFR56" s="157" t="s">
        <v>2080</v>
      </c>
      <c r="MFS56" s="157" t="s">
        <v>2080</v>
      </c>
      <c r="MFT56" s="157" t="s">
        <v>2080</v>
      </c>
      <c r="MFU56" s="157" t="s">
        <v>2080</v>
      </c>
      <c r="MFV56" s="157" t="s">
        <v>2080</v>
      </c>
      <c r="MFW56" s="157" t="s">
        <v>2080</v>
      </c>
      <c r="MFX56" s="157" t="s">
        <v>2080</v>
      </c>
      <c r="MFY56" s="157" t="s">
        <v>2080</v>
      </c>
      <c r="MFZ56" s="157" t="s">
        <v>2080</v>
      </c>
      <c r="MGA56" s="157" t="s">
        <v>2080</v>
      </c>
      <c r="MGB56" s="157" t="s">
        <v>2080</v>
      </c>
      <c r="MGC56" s="157" t="s">
        <v>2080</v>
      </c>
      <c r="MGD56" s="157" t="s">
        <v>2080</v>
      </c>
      <c r="MGE56" s="157" t="s">
        <v>2080</v>
      </c>
      <c r="MGF56" s="157" t="s">
        <v>2080</v>
      </c>
      <c r="MGG56" s="157" t="s">
        <v>2080</v>
      </c>
      <c r="MGH56" s="157" t="s">
        <v>2080</v>
      </c>
      <c r="MGI56" s="157" t="s">
        <v>2080</v>
      </c>
      <c r="MGJ56" s="157" t="s">
        <v>2080</v>
      </c>
      <c r="MGK56" s="157" t="s">
        <v>2080</v>
      </c>
      <c r="MGL56" s="157" t="s">
        <v>2080</v>
      </c>
      <c r="MGM56" s="157" t="s">
        <v>2080</v>
      </c>
      <c r="MGN56" s="157" t="s">
        <v>2080</v>
      </c>
      <c r="MGO56" s="157" t="s">
        <v>2080</v>
      </c>
      <c r="MGP56" s="157" t="s">
        <v>2080</v>
      </c>
      <c r="MGQ56" s="157" t="s">
        <v>2080</v>
      </c>
      <c r="MGR56" s="157" t="s">
        <v>2080</v>
      </c>
      <c r="MGS56" s="157" t="s">
        <v>2080</v>
      </c>
      <c r="MGT56" s="157" t="s">
        <v>2080</v>
      </c>
      <c r="MGU56" s="157" t="s">
        <v>2080</v>
      </c>
      <c r="MGV56" s="157" t="s">
        <v>2080</v>
      </c>
      <c r="MGW56" s="157" t="s">
        <v>2080</v>
      </c>
      <c r="MGX56" s="157" t="s">
        <v>2080</v>
      </c>
      <c r="MGY56" s="157" t="s">
        <v>2080</v>
      </c>
      <c r="MGZ56" s="157" t="s">
        <v>2080</v>
      </c>
      <c r="MHA56" s="157" t="s">
        <v>2080</v>
      </c>
      <c r="MHB56" s="157" t="s">
        <v>2080</v>
      </c>
      <c r="MHC56" s="157" t="s">
        <v>2080</v>
      </c>
      <c r="MHD56" s="157" t="s">
        <v>2080</v>
      </c>
      <c r="MHE56" s="157" t="s">
        <v>2080</v>
      </c>
      <c r="MHF56" s="157" t="s">
        <v>2080</v>
      </c>
      <c r="MHG56" s="157" t="s">
        <v>2080</v>
      </c>
      <c r="MHH56" s="157" t="s">
        <v>2080</v>
      </c>
      <c r="MHI56" s="157" t="s">
        <v>2080</v>
      </c>
      <c r="MHJ56" s="157" t="s">
        <v>2080</v>
      </c>
      <c r="MHK56" s="157" t="s">
        <v>2080</v>
      </c>
      <c r="MHL56" s="157" t="s">
        <v>2080</v>
      </c>
      <c r="MHM56" s="157" t="s">
        <v>2080</v>
      </c>
      <c r="MHN56" s="157" t="s">
        <v>2080</v>
      </c>
      <c r="MHO56" s="157" t="s">
        <v>2080</v>
      </c>
      <c r="MHP56" s="157" t="s">
        <v>2080</v>
      </c>
      <c r="MHQ56" s="157" t="s">
        <v>2080</v>
      </c>
      <c r="MHR56" s="157" t="s">
        <v>2080</v>
      </c>
      <c r="MHS56" s="157" t="s">
        <v>2080</v>
      </c>
      <c r="MHT56" s="157" t="s">
        <v>2080</v>
      </c>
      <c r="MHU56" s="157" t="s">
        <v>2080</v>
      </c>
      <c r="MHV56" s="157" t="s">
        <v>2080</v>
      </c>
      <c r="MHW56" s="157" t="s">
        <v>2080</v>
      </c>
      <c r="MHX56" s="157" t="s">
        <v>2080</v>
      </c>
      <c r="MHY56" s="157" t="s">
        <v>2080</v>
      </c>
      <c r="MHZ56" s="157" t="s">
        <v>2080</v>
      </c>
      <c r="MIA56" s="157" t="s">
        <v>2080</v>
      </c>
      <c r="MIB56" s="157" t="s">
        <v>2080</v>
      </c>
      <c r="MIC56" s="157" t="s">
        <v>2080</v>
      </c>
      <c r="MID56" s="157" t="s">
        <v>2080</v>
      </c>
      <c r="MIE56" s="157" t="s">
        <v>2080</v>
      </c>
      <c r="MIF56" s="157" t="s">
        <v>2080</v>
      </c>
      <c r="MIG56" s="157" t="s">
        <v>2080</v>
      </c>
      <c r="MIH56" s="157" t="s">
        <v>2080</v>
      </c>
      <c r="MII56" s="157" t="s">
        <v>2080</v>
      </c>
      <c r="MIJ56" s="157" t="s">
        <v>2080</v>
      </c>
      <c r="MIK56" s="157" t="s">
        <v>2080</v>
      </c>
      <c r="MIL56" s="157" t="s">
        <v>2080</v>
      </c>
      <c r="MIM56" s="157" t="s">
        <v>2080</v>
      </c>
      <c r="MIN56" s="157" t="s">
        <v>2080</v>
      </c>
      <c r="MIO56" s="157" t="s">
        <v>2080</v>
      </c>
      <c r="MIP56" s="157" t="s">
        <v>2080</v>
      </c>
      <c r="MIQ56" s="157" t="s">
        <v>2080</v>
      </c>
      <c r="MIR56" s="157" t="s">
        <v>2080</v>
      </c>
      <c r="MIS56" s="157" t="s">
        <v>2080</v>
      </c>
      <c r="MIT56" s="157" t="s">
        <v>2080</v>
      </c>
      <c r="MIU56" s="157" t="s">
        <v>2080</v>
      </c>
      <c r="MIV56" s="157" t="s">
        <v>2080</v>
      </c>
      <c r="MIW56" s="157" t="s">
        <v>2080</v>
      </c>
      <c r="MIX56" s="157" t="s">
        <v>2080</v>
      </c>
      <c r="MIY56" s="157" t="s">
        <v>2080</v>
      </c>
      <c r="MIZ56" s="157" t="s">
        <v>2080</v>
      </c>
      <c r="MJA56" s="157" t="s">
        <v>2080</v>
      </c>
      <c r="MJB56" s="157" t="s">
        <v>2080</v>
      </c>
      <c r="MJC56" s="157" t="s">
        <v>2080</v>
      </c>
      <c r="MJD56" s="157" t="s">
        <v>2080</v>
      </c>
      <c r="MJE56" s="157" t="s">
        <v>2080</v>
      </c>
      <c r="MJF56" s="157" t="s">
        <v>2080</v>
      </c>
      <c r="MJG56" s="157" t="s">
        <v>2080</v>
      </c>
      <c r="MJH56" s="157" t="s">
        <v>2080</v>
      </c>
      <c r="MJI56" s="157" t="s">
        <v>2080</v>
      </c>
      <c r="MJJ56" s="157" t="s">
        <v>2080</v>
      </c>
      <c r="MJK56" s="157" t="s">
        <v>2080</v>
      </c>
      <c r="MJL56" s="157" t="s">
        <v>2080</v>
      </c>
      <c r="MJM56" s="157" t="s">
        <v>2080</v>
      </c>
      <c r="MJN56" s="157" t="s">
        <v>2080</v>
      </c>
      <c r="MJO56" s="157" t="s">
        <v>2080</v>
      </c>
      <c r="MJP56" s="157" t="s">
        <v>2080</v>
      </c>
      <c r="MJQ56" s="157" t="s">
        <v>2080</v>
      </c>
      <c r="MJR56" s="157" t="s">
        <v>2080</v>
      </c>
      <c r="MJS56" s="157" t="s">
        <v>2080</v>
      </c>
      <c r="MJT56" s="157" t="s">
        <v>2080</v>
      </c>
      <c r="MJU56" s="157" t="s">
        <v>2080</v>
      </c>
      <c r="MJV56" s="157" t="s">
        <v>2080</v>
      </c>
      <c r="MJW56" s="157" t="s">
        <v>2080</v>
      </c>
      <c r="MJX56" s="157" t="s">
        <v>2080</v>
      </c>
      <c r="MJY56" s="157" t="s">
        <v>2080</v>
      </c>
      <c r="MJZ56" s="157" t="s">
        <v>2080</v>
      </c>
      <c r="MKA56" s="157" t="s">
        <v>2080</v>
      </c>
      <c r="MKB56" s="157" t="s">
        <v>2080</v>
      </c>
      <c r="MKC56" s="157" t="s">
        <v>2080</v>
      </c>
      <c r="MKD56" s="157" t="s">
        <v>2080</v>
      </c>
      <c r="MKE56" s="157" t="s">
        <v>2080</v>
      </c>
      <c r="MKF56" s="157" t="s">
        <v>2080</v>
      </c>
      <c r="MKG56" s="157" t="s">
        <v>2080</v>
      </c>
      <c r="MKH56" s="157" t="s">
        <v>2080</v>
      </c>
      <c r="MKI56" s="157" t="s">
        <v>2080</v>
      </c>
      <c r="MKJ56" s="157" t="s">
        <v>2080</v>
      </c>
      <c r="MKK56" s="157" t="s">
        <v>2080</v>
      </c>
      <c r="MKL56" s="157" t="s">
        <v>2080</v>
      </c>
      <c r="MKM56" s="157" t="s">
        <v>2080</v>
      </c>
      <c r="MKN56" s="157" t="s">
        <v>2080</v>
      </c>
      <c r="MKO56" s="157" t="s">
        <v>2080</v>
      </c>
      <c r="MKP56" s="157" t="s">
        <v>2080</v>
      </c>
      <c r="MKQ56" s="157" t="s">
        <v>2080</v>
      </c>
      <c r="MKR56" s="157" t="s">
        <v>2080</v>
      </c>
      <c r="MKS56" s="157" t="s">
        <v>2080</v>
      </c>
      <c r="MKT56" s="157" t="s">
        <v>2080</v>
      </c>
      <c r="MKU56" s="157" t="s">
        <v>2080</v>
      </c>
      <c r="MKV56" s="157" t="s">
        <v>2080</v>
      </c>
      <c r="MKW56" s="157" t="s">
        <v>2080</v>
      </c>
      <c r="MKX56" s="157" t="s">
        <v>2080</v>
      </c>
      <c r="MKY56" s="157" t="s">
        <v>2080</v>
      </c>
      <c r="MKZ56" s="157" t="s">
        <v>2080</v>
      </c>
      <c r="MLA56" s="157" t="s">
        <v>2080</v>
      </c>
      <c r="MLB56" s="157" t="s">
        <v>2080</v>
      </c>
      <c r="MLC56" s="157" t="s">
        <v>2080</v>
      </c>
      <c r="MLD56" s="157" t="s">
        <v>2080</v>
      </c>
      <c r="MLE56" s="157" t="s">
        <v>2080</v>
      </c>
      <c r="MLF56" s="157" t="s">
        <v>2080</v>
      </c>
      <c r="MLG56" s="157" t="s">
        <v>2080</v>
      </c>
      <c r="MLH56" s="157" t="s">
        <v>2080</v>
      </c>
      <c r="MLI56" s="157" t="s">
        <v>2080</v>
      </c>
      <c r="MLJ56" s="157" t="s">
        <v>2080</v>
      </c>
      <c r="MLK56" s="157" t="s">
        <v>2080</v>
      </c>
      <c r="MLL56" s="157" t="s">
        <v>2080</v>
      </c>
      <c r="MLM56" s="157" t="s">
        <v>2080</v>
      </c>
      <c r="MLN56" s="157" t="s">
        <v>2080</v>
      </c>
      <c r="MLO56" s="157" t="s">
        <v>2080</v>
      </c>
      <c r="MLP56" s="157" t="s">
        <v>2080</v>
      </c>
      <c r="MLQ56" s="157" t="s">
        <v>2080</v>
      </c>
      <c r="MLR56" s="157" t="s">
        <v>2080</v>
      </c>
      <c r="MLS56" s="157" t="s">
        <v>2080</v>
      </c>
      <c r="MLT56" s="157" t="s">
        <v>2080</v>
      </c>
      <c r="MLU56" s="157" t="s">
        <v>2080</v>
      </c>
      <c r="MLV56" s="157" t="s">
        <v>2080</v>
      </c>
      <c r="MLW56" s="157" t="s">
        <v>2080</v>
      </c>
      <c r="MLX56" s="157" t="s">
        <v>2080</v>
      </c>
      <c r="MLY56" s="157" t="s">
        <v>2080</v>
      </c>
      <c r="MLZ56" s="157" t="s">
        <v>2080</v>
      </c>
      <c r="MMA56" s="157" t="s">
        <v>2080</v>
      </c>
      <c r="MMB56" s="157" t="s">
        <v>2080</v>
      </c>
      <c r="MMC56" s="157" t="s">
        <v>2080</v>
      </c>
      <c r="MMD56" s="157" t="s">
        <v>2080</v>
      </c>
      <c r="MME56" s="157" t="s">
        <v>2080</v>
      </c>
      <c r="MMF56" s="157" t="s">
        <v>2080</v>
      </c>
      <c r="MMG56" s="157" t="s">
        <v>2080</v>
      </c>
      <c r="MMH56" s="157" t="s">
        <v>2080</v>
      </c>
      <c r="MMI56" s="157" t="s">
        <v>2080</v>
      </c>
      <c r="MMJ56" s="157" t="s">
        <v>2080</v>
      </c>
      <c r="MMK56" s="157" t="s">
        <v>2080</v>
      </c>
      <c r="MML56" s="157" t="s">
        <v>2080</v>
      </c>
      <c r="MMM56" s="157" t="s">
        <v>2080</v>
      </c>
      <c r="MMN56" s="157" t="s">
        <v>2080</v>
      </c>
      <c r="MMO56" s="157" t="s">
        <v>2080</v>
      </c>
      <c r="MMP56" s="157" t="s">
        <v>2080</v>
      </c>
      <c r="MMQ56" s="157" t="s">
        <v>2080</v>
      </c>
      <c r="MMR56" s="157" t="s">
        <v>2080</v>
      </c>
      <c r="MMS56" s="157" t="s">
        <v>2080</v>
      </c>
      <c r="MMT56" s="157" t="s">
        <v>2080</v>
      </c>
      <c r="MMU56" s="157" t="s">
        <v>2080</v>
      </c>
      <c r="MMV56" s="157" t="s">
        <v>2080</v>
      </c>
      <c r="MMW56" s="157" t="s">
        <v>2080</v>
      </c>
      <c r="MMX56" s="157" t="s">
        <v>2080</v>
      </c>
      <c r="MMY56" s="157" t="s">
        <v>2080</v>
      </c>
      <c r="MMZ56" s="157" t="s">
        <v>2080</v>
      </c>
      <c r="MNA56" s="157" t="s">
        <v>2080</v>
      </c>
      <c r="MNB56" s="157" t="s">
        <v>2080</v>
      </c>
      <c r="MNC56" s="157" t="s">
        <v>2080</v>
      </c>
      <c r="MND56" s="157" t="s">
        <v>2080</v>
      </c>
      <c r="MNE56" s="157" t="s">
        <v>2080</v>
      </c>
      <c r="MNF56" s="157" t="s">
        <v>2080</v>
      </c>
      <c r="MNG56" s="157" t="s">
        <v>2080</v>
      </c>
      <c r="MNH56" s="157" t="s">
        <v>2080</v>
      </c>
      <c r="MNI56" s="157" t="s">
        <v>2080</v>
      </c>
      <c r="MNJ56" s="157" t="s">
        <v>2080</v>
      </c>
      <c r="MNK56" s="157" t="s">
        <v>2080</v>
      </c>
      <c r="MNL56" s="157" t="s">
        <v>2080</v>
      </c>
      <c r="MNM56" s="157" t="s">
        <v>2080</v>
      </c>
      <c r="MNN56" s="157" t="s">
        <v>2080</v>
      </c>
      <c r="MNO56" s="157" t="s">
        <v>2080</v>
      </c>
      <c r="MNP56" s="157" t="s">
        <v>2080</v>
      </c>
      <c r="MNQ56" s="157" t="s">
        <v>2080</v>
      </c>
      <c r="MNR56" s="157" t="s">
        <v>2080</v>
      </c>
      <c r="MNS56" s="157" t="s">
        <v>2080</v>
      </c>
      <c r="MNT56" s="157" t="s">
        <v>2080</v>
      </c>
      <c r="MNU56" s="157" t="s">
        <v>2080</v>
      </c>
      <c r="MNV56" s="157" t="s">
        <v>2080</v>
      </c>
      <c r="MNW56" s="157" t="s">
        <v>2080</v>
      </c>
      <c r="MNX56" s="157" t="s">
        <v>2080</v>
      </c>
      <c r="MNY56" s="157" t="s">
        <v>2080</v>
      </c>
      <c r="MNZ56" s="157" t="s">
        <v>2080</v>
      </c>
      <c r="MOA56" s="157" t="s">
        <v>2080</v>
      </c>
      <c r="MOB56" s="157" t="s">
        <v>2080</v>
      </c>
      <c r="MOC56" s="157" t="s">
        <v>2080</v>
      </c>
      <c r="MOD56" s="157" t="s">
        <v>2080</v>
      </c>
      <c r="MOE56" s="157" t="s">
        <v>2080</v>
      </c>
      <c r="MOF56" s="157" t="s">
        <v>2080</v>
      </c>
      <c r="MOG56" s="157" t="s">
        <v>2080</v>
      </c>
      <c r="MOH56" s="157" t="s">
        <v>2080</v>
      </c>
      <c r="MOI56" s="157" t="s">
        <v>2080</v>
      </c>
      <c r="MOJ56" s="157" t="s">
        <v>2080</v>
      </c>
      <c r="MOK56" s="157" t="s">
        <v>2080</v>
      </c>
      <c r="MOL56" s="157" t="s">
        <v>2080</v>
      </c>
      <c r="MOM56" s="157" t="s">
        <v>2080</v>
      </c>
      <c r="MON56" s="157" t="s">
        <v>2080</v>
      </c>
      <c r="MOO56" s="157" t="s">
        <v>2080</v>
      </c>
      <c r="MOP56" s="157" t="s">
        <v>2080</v>
      </c>
      <c r="MOQ56" s="157" t="s">
        <v>2080</v>
      </c>
      <c r="MOR56" s="157" t="s">
        <v>2080</v>
      </c>
      <c r="MOS56" s="157" t="s">
        <v>2080</v>
      </c>
      <c r="MOT56" s="157" t="s">
        <v>2080</v>
      </c>
      <c r="MOU56" s="157" t="s">
        <v>2080</v>
      </c>
      <c r="MOV56" s="157" t="s">
        <v>2080</v>
      </c>
      <c r="MOW56" s="157" t="s">
        <v>2080</v>
      </c>
      <c r="MOX56" s="157" t="s">
        <v>2080</v>
      </c>
      <c r="MOY56" s="157" t="s">
        <v>2080</v>
      </c>
      <c r="MOZ56" s="157" t="s">
        <v>2080</v>
      </c>
      <c r="MPA56" s="157" t="s">
        <v>2080</v>
      </c>
      <c r="MPB56" s="157" t="s">
        <v>2080</v>
      </c>
      <c r="MPC56" s="157" t="s">
        <v>2080</v>
      </c>
      <c r="MPD56" s="157" t="s">
        <v>2080</v>
      </c>
      <c r="MPE56" s="157" t="s">
        <v>2080</v>
      </c>
      <c r="MPF56" s="157" t="s">
        <v>2080</v>
      </c>
      <c r="MPG56" s="157" t="s">
        <v>2080</v>
      </c>
      <c r="MPH56" s="157" t="s">
        <v>2080</v>
      </c>
      <c r="MPI56" s="157" t="s">
        <v>2080</v>
      </c>
      <c r="MPJ56" s="157" t="s">
        <v>2080</v>
      </c>
      <c r="MPK56" s="157" t="s">
        <v>2080</v>
      </c>
      <c r="MPL56" s="157" t="s">
        <v>2080</v>
      </c>
      <c r="MPM56" s="157" t="s">
        <v>2080</v>
      </c>
      <c r="MPN56" s="157" t="s">
        <v>2080</v>
      </c>
      <c r="MPO56" s="157" t="s">
        <v>2080</v>
      </c>
      <c r="MPP56" s="157" t="s">
        <v>2080</v>
      </c>
      <c r="MPQ56" s="157" t="s">
        <v>2080</v>
      </c>
      <c r="MPR56" s="157" t="s">
        <v>2080</v>
      </c>
      <c r="MPS56" s="157" t="s">
        <v>2080</v>
      </c>
      <c r="MPT56" s="157" t="s">
        <v>2080</v>
      </c>
      <c r="MPU56" s="157" t="s">
        <v>2080</v>
      </c>
      <c r="MPV56" s="157" t="s">
        <v>2080</v>
      </c>
      <c r="MPW56" s="157" t="s">
        <v>2080</v>
      </c>
      <c r="MPX56" s="157" t="s">
        <v>2080</v>
      </c>
      <c r="MPY56" s="157" t="s">
        <v>2080</v>
      </c>
      <c r="MPZ56" s="157" t="s">
        <v>2080</v>
      </c>
      <c r="MQA56" s="157" t="s">
        <v>2080</v>
      </c>
      <c r="MQB56" s="157" t="s">
        <v>2080</v>
      </c>
      <c r="MQC56" s="157" t="s">
        <v>2080</v>
      </c>
      <c r="MQD56" s="157" t="s">
        <v>2080</v>
      </c>
      <c r="MQE56" s="157" t="s">
        <v>2080</v>
      </c>
      <c r="MQF56" s="157" t="s">
        <v>2080</v>
      </c>
      <c r="MQG56" s="157" t="s">
        <v>2080</v>
      </c>
      <c r="MQH56" s="157" t="s">
        <v>2080</v>
      </c>
      <c r="MQI56" s="157" t="s">
        <v>2080</v>
      </c>
      <c r="MQJ56" s="157" t="s">
        <v>2080</v>
      </c>
      <c r="MQK56" s="157" t="s">
        <v>2080</v>
      </c>
      <c r="MQL56" s="157" t="s">
        <v>2080</v>
      </c>
      <c r="MQM56" s="157" t="s">
        <v>2080</v>
      </c>
      <c r="MQN56" s="157" t="s">
        <v>2080</v>
      </c>
      <c r="MQO56" s="157" t="s">
        <v>2080</v>
      </c>
      <c r="MQP56" s="157" t="s">
        <v>2080</v>
      </c>
      <c r="MQQ56" s="157" t="s">
        <v>2080</v>
      </c>
      <c r="MQR56" s="157" t="s">
        <v>2080</v>
      </c>
      <c r="MQS56" s="157" t="s">
        <v>2080</v>
      </c>
      <c r="MQT56" s="157" t="s">
        <v>2080</v>
      </c>
      <c r="MQU56" s="157" t="s">
        <v>2080</v>
      </c>
      <c r="MQV56" s="157" t="s">
        <v>2080</v>
      </c>
      <c r="MQW56" s="157" t="s">
        <v>2080</v>
      </c>
      <c r="MQX56" s="157" t="s">
        <v>2080</v>
      </c>
      <c r="MQY56" s="157" t="s">
        <v>2080</v>
      </c>
      <c r="MQZ56" s="157" t="s">
        <v>2080</v>
      </c>
      <c r="MRA56" s="157" t="s">
        <v>2080</v>
      </c>
      <c r="MRB56" s="157" t="s">
        <v>2080</v>
      </c>
      <c r="MRC56" s="157" t="s">
        <v>2080</v>
      </c>
      <c r="MRD56" s="157" t="s">
        <v>2080</v>
      </c>
      <c r="MRE56" s="157" t="s">
        <v>2080</v>
      </c>
      <c r="MRF56" s="157" t="s">
        <v>2080</v>
      </c>
      <c r="MRG56" s="157" t="s">
        <v>2080</v>
      </c>
      <c r="MRH56" s="157" t="s">
        <v>2080</v>
      </c>
      <c r="MRI56" s="157" t="s">
        <v>2080</v>
      </c>
      <c r="MRJ56" s="157" t="s">
        <v>2080</v>
      </c>
      <c r="MRK56" s="157" t="s">
        <v>2080</v>
      </c>
      <c r="MRL56" s="157" t="s">
        <v>2080</v>
      </c>
      <c r="MRM56" s="157" t="s">
        <v>2080</v>
      </c>
      <c r="MRN56" s="157" t="s">
        <v>2080</v>
      </c>
      <c r="MRO56" s="157" t="s">
        <v>2080</v>
      </c>
      <c r="MRP56" s="157" t="s">
        <v>2080</v>
      </c>
      <c r="MRQ56" s="157" t="s">
        <v>2080</v>
      </c>
      <c r="MRR56" s="157" t="s">
        <v>2080</v>
      </c>
      <c r="MRS56" s="157" t="s">
        <v>2080</v>
      </c>
      <c r="MRT56" s="157" t="s">
        <v>2080</v>
      </c>
      <c r="MRU56" s="157" t="s">
        <v>2080</v>
      </c>
      <c r="MRV56" s="157" t="s">
        <v>2080</v>
      </c>
      <c r="MRW56" s="157" t="s">
        <v>2080</v>
      </c>
      <c r="MRX56" s="157" t="s">
        <v>2080</v>
      </c>
      <c r="MRY56" s="157" t="s">
        <v>2080</v>
      </c>
      <c r="MRZ56" s="157" t="s">
        <v>2080</v>
      </c>
      <c r="MSA56" s="157" t="s">
        <v>2080</v>
      </c>
      <c r="MSB56" s="157" t="s">
        <v>2080</v>
      </c>
      <c r="MSC56" s="157" t="s">
        <v>2080</v>
      </c>
      <c r="MSD56" s="157" t="s">
        <v>2080</v>
      </c>
      <c r="MSE56" s="157" t="s">
        <v>2080</v>
      </c>
      <c r="MSF56" s="157" t="s">
        <v>2080</v>
      </c>
      <c r="MSG56" s="157" t="s">
        <v>2080</v>
      </c>
      <c r="MSH56" s="157" t="s">
        <v>2080</v>
      </c>
      <c r="MSI56" s="157" t="s">
        <v>2080</v>
      </c>
      <c r="MSJ56" s="157" t="s">
        <v>2080</v>
      </c>
      <c r="MSK56" s="157" t="s">
        <v>2080</v>
      </c>
      <c r="MSL56" s="157" t="s">
        <v>2080</v>
      </c>
      <c r="MSM56" s="157" t="s">
        <v>2080</v>
      </c>
      <c r="MSN56" s="157" t="s">
        <v>2080</v>
      </c>
      <c r="MSO56" s="157" t="s">
        <v>2080</v>
      </c>
      <c r="MSP56" s="157" t="s">
        <v>2080</v>
      </c>
      <c r="MSQ56" s="157" t="s">
        <v>2080</v>
      </c>
      <c r="MSR56" s="157" t="s">
        <v>2080</v>
      </c>
      <c r="MSS56" s="157" t="s">
        <v>2080</v>
      </c>
      <c r="MST56" s="157" t="s">
        <v>2080</v>
      </c>
      <c r="MSU56" s="157" t="s">
        <v>2080</v>
      </c>
      <c r="MSV56" s="157" t="s">
        <v>2080</v>
      </c>
      <c r="MSW56" s="157" t="s">
        <v>2080</v>
      </c>
      <c r="MSX56" s="157" t="s">
        <v>2080</v>
      </c>
      <c r="MSY56" s="157" t="s">
        <v>2080</v>
      </c>
      <c r="MSZ56" s="157" t="s">
        <v>2080</v>
      </c>
      <c r="MTA56" s="157" t="s">
        <v>2080</v>
      </c>
      <c r="MTB56" s="157" t="s">
        <v>2080</v>
      </c>
      <c r="MTC56" s="157" t="s">
        <v>2080</v>
      </c>
      <c r="MTD56" s="157" t="s">
        <v>2080</v>
      </c>
      <c r="MTE56" s="157" t="s">
        <v>2080</v>
      </c>
      <c r="MTF56" s="157" t="s">
        <v>2080</v>
      </c>
      <c r="MTG56" s="157" t="s">
        <v>2080</v>
      </c>
      <c r="MTH56" s="157" t="s">
        <v>2080</v>
      </c>
      <c r="MTI56" s="157" t="s">
        <v>2080</v>
      </c>
      <c r="MTJ56" s="157" t="s">
        <v>2080</v>
      </c>
      <c r="MTK56" s="157" t="s">
        <v>2080</v>
      </c>
      <c r="MTL56" s="157" t="s">
        <v>2080</v>
      </c>
      <c r="MTM56" s="157" t="s">
        <v>2080</v>
      </c>
      <c r="MTN56" s="157" t="s">
        <v>2080</v>
      </c>
      <c r="MTO56" s="157" t="s">
        <v>2080</v>
      </c>
      <c r="MTP56" s="157" t="s">
        <v>2080</v>
      </c>
      <c r="MTQ56" s="157" t="s">
        <v>2080</v>
      </c>
      <c r="MTR56" s="157" t="s">
        <v>2080</v>
      </c>
      <c r="MTS56" s="157" t="s">
        <v>2080</v>
      </c>
      <c r="MTT56" s="157" t="s">
        <v>2080</v>
      </c>
      <c r="MTU56" s="157" t="s">
        <v>2080</v>
      </c>
      <c r="MTV56" s="157" t="s">
        <v>2080</v>
      </c>
      <c r="MTW56" s="157" t="s">
        <v>2080</v>
      </c>
      <c r="MTX56" s="157" t="s">
        <v>2080</v>
      </c>
      <c r="MTY56" s="157" t="s">
        <v>2080</v>
      </c>
      <c r="MTZ56" s="157" t="s">
        <v>2080</v>
      </c>
      <c r="MUA56" s="157" t="s">
        <v>2080</v>
      </c>
      <c r="MUB56" s="157" t="s">
        <v>2080</v>
      </c>
      <c r="MUC56" s="157" t="s">
        <v>2080</v>
      </c>
      <c r="MUD56" s="157" t="s">
        <v>2080</v>
      </c>
      <c r="MUE56" s="157" t="s">
        <v>2080</v>
      </c>
      <c r="MUF56" s="157" t="s">
        <v>2080</v>
      </c>
      <c r="MUG56" s="157" t="s">
        <v>2080</v>
      </c>
      <c r="MUH56" s="157" t="s">
        <v>2080</v>
      </c>
      <c r="MUI56" s="157" t="s">
        <v>2080</v>
      </c>
      <c r="MUJ56" s="157" t="s">
        <v>2080</v>
      </c>
      <c r="MUK56" s="157" t="s">
        <v>2080</v>
      </c>
      <c r="MUL56" s="157" t="s">
        <v>2080</v>
      </c>
      <c r="MUM56" s="157" t="s">
        <v>2080</v>
      </c>
      <c r="MUN56" s="157" t="s">
        <v>2080</v>
      </c>
      <c r="MUO56" s="157" t="s">
        <v>2080</v>
      </c>
      <c r="MUP56" s="157" t="s">
        <v>2080</v>
      </c>
      <c r="MUQ56" s="157" t="s">
        <v>2080</v>
      </c>
      <c r="MUR56" s="157" t="s">
        <v>2080</v>
      </c>
      <c r="MUS56" s="157" t="s">
        <v>2080</v>
      </c>
      <c r="MUT56" s="157" t="s">
        <v>2080</v>
      </c>
      <c r="MUU56" s="157" t="s">
        <v>2080</v>
      </c>
      <c r="MUV56" s="157" t="s">
        <v>2080</v>
      </c>
      <c r="MUW56" s="157" t="s">
        <v>2080</v>
      </c>
      <c r="MUX56" s="157" t="s">
        <v>2080</v>
      </c>
      <c r="MUY56" s="157" t="s">
        <v>2080</v>
      </c>
      <c r="MUZ56" s="157" t="s">
        <v>2080</v>
      </c>
      <c r="MVA56" s="157" t="s">
        <v>2080</v>
      </c>
      <c r="MVB56" s="157" t="s">
        <v>2080</v>
      </c>
      <c r="MVC56" s="157" t="s">
        <v>2080</v>
      </c>
      <c r="MVD56" s="157" t="s">
        <v>2080</v>
      </c>
      <c r="MVE56" s="157" t="s">
        <v>2080</v>
      </c>
      <c r="MVF56" s="157" t="s">
        <v>2080</v>
      </c>
      <c r="MVG56" s="157" t="s">
        <v>2080</v>
      </c>
      <c r="MVH56" s="157" t="s">
        <v>2080</v>
      </c>
      <c r="MVI56" s="157" t="s">
        <v>2080</v>
      </c>
      <c r="MVJ56" s="157" t="s">
        <v>2080</v>
      </c>
      <c r="MVK56" s="157" t="s">
        <v>2080</v>
      </c>
      <c r="MVL56" s="157" t="s">
        <v>2080</v>
      </c>
      <c r="MVM56" s="157" t="s">
        <v>2080</v>
      </c>
      <c r="MVN56" s="157" t="s">
        <v>2080</v>
      </c>
      <c r="MVO56" s="157" t="s">
        <v>2080</v>
      </c>
      <c r="MVP56" s="157" t="s">
        <v>2080</v>
      </c>
      <c r="MVQ56" s="157" t="s">
        <v>2080</v>
      </c>
      <c r="MVR56" s="157" t="s">
        <v>2080</v>
      </c>
      <c r="MVS56" s="157" t="s">
        <v>2080</v>
      </c>
      <c r="MVT56" s="157" t="s">
        <v>2080</v>
      </c>
      <c r="MVU56" s="157" t="s">
        <v>2080</v>
      </c>
      <c r="MVV56" s="157" t="s">
        <v>2080</v>
      </c>
      <c r="MVW56" s="157" t="s">
        <v>2080</v>
      </c>
      <c r="MVX56" s="157" t="s">
        <v>2080</v>
      </c>
      <c r="MVY56" s="157" t="s">
        <v>2080</v>
      </c>
      <c r="MVZ56" s="157" t="s">
        <v>2080</v>
      </c>
      <c r="MWA56" s="157" t="s">
        <v>2080</v>
      </c>
      <c r="MWB56" s="157" t="s">
        <v>2080</v>
      </c>
      <c r="MWC56" s="157" t="s">
        <v>2080</v>
      </c>
      <c r="MWD56" s="157" t="s">
        <v>2080</v>
      </c>
      <c r="MWE56" s="157" t="s">
        <v>2080</v>
      </c>
      <c r="MWF56" s="157" t="s">
        <v>2080</v>
      </c>
      <c r="MWG56" s="157" t="s">
        <v>2080</v>
      </c>
      <c r="MWH56" s="157" t="s">
        <v>2080</v>
      </c>
      <c r="MWI56" s="157" t="s">
        <v>2080</v>
      </c>
      <c r="MWJ56" s="157" t="s">
        <v>2080</v>
      </c>
      <c r="MWK56" s="157" t="s">
        <v>2080</v>
      </c>
      <c r="MWL56" s="157" t="s">
        <v>2080</v>
      </c>
      <c r="MWM56" s="157" t="s">
        <v>2080</v>
      </c>
      <c r="MWN56" s="157" t="s">
        <v>2080</v>
      </c>
      <c r="MWO56" s="157" t="s">
        <v>2080</v>
      </c>
      <c r="MWP56" s="157" t="s">
        <v>2080</v>
      </c>
      <c r="MWQ56" s="157" t="s">
        <v>2080</v>
      </c>
      <c r="MWR56" s="157" t="s">
        <v>2080</v>
      </c>
      <c r="MWS56" s="157" t="s">
        <v>2080</v>
      </c>
      <c r="MWT56" s="157" t="s">
        <v>2080</v>
      </c>
      <c r="MWU56" s="157" t="s">
        <v>2080</v>
      </c>
      <c r="MWV56" s="157" t="s">
        <v>2080</v>
      </c>
      <c r="MWW56" s="157" t="s">
        <v>2080</v>
      </c>
      <c r="MWX56" s="157" t="s">
        <v>2080</v>
      </c>
      <c r="MWY56" s="157" t="s">
        <v>2080</v>
      </c>
      <c r="MWZ56" s="157" t="s">
        <v>2080</v>
      </c>
      <c r="MXA56" s="157" t="s">
        <v>2080</v>
      </c>
      <c r="MXB56" s="157" t="s">
        <v>2080</v>
      </c>
      <c r="MXC56" s="157" t="s">
        <v>2080</v>
      </c>
      <c r="MXD56" s="157" t="s">
        <v>2080</v>
      </c>
      <c r="MXE56" s="157" t="s">
        <v>2080</v>
      </c>
      <c r="MXF56" s="157" t="s">
        <v>2080</v>
      </c>
      <c r="MXG56" s="157" t="s">
        <v>2080</v>
      </c>
      <c r="MXH56" s="157" t="s">
        <v>2080</v>
      </c>
      <c r="MXI56" s="157" t="s">
        <v>2080</v>
      </c>
      <c r="MXJ56" s="157" t="s">
        <v>2080</v>
      </c>
      <c r="MXK56" s="157" t="s">
        <v>2080</v>
      </c>
      <c r="MXL56" s="157" t="s">
        <v>2080</v>
      </c>
      <c r="MXM56" s="157" t="s">
        <v>2080</v>
      </c>
      <c r="MXN56" s="157" t="s">
        <v>2080</v>
      </c>
      <c r="MXO56" s="157" t="s">
        <v>2080</v>
      </c>
      <c r="MXP56" s="157" t="s">
        <v>2080</v>
      </c>
      <c r="MXQ56" s="157" t="s">
        <v>2080</v>
      </c>
      <c r="MXR56" s="157" t="s">
        <v>2080</v>
      </c>
      <c r="MXS56" s="157" t="s">
        <v>2080</v>
      </c>
      <c r="MXT56" s="157" t="s">
        <v>2080</v>
      </c>
      <c r="MXU56" s="157" t="s">
        <v>2080</v>
      </c>
      <c r="MXV56" s="157" t="s">
        <v>2080</v>
      </c>
      <c r="MXW56" s="157" t="s">
        <v>2080</v>
      </c>
      <c r="MXX56" s="157" t="s">
        <v>2080</v>
      </c>
      <c r="MXY56" s="157" t="s">
        <v>2080</v>
      </c>
      <c r="MXZ56" s="157" t="s">
        <v>2080</v>
      </c>
      <c r="MYA56" s="157" t="s">
        <v>2080</v>
      </c>
      <c r="MYB56" s="157" t="s">
        <v>2080</v>
      </c>
      <c r="MYC56" s="157" t="s">
        <v>2080</v>
      </c>
      <c r="MYD56" s="157" t="s">
        <v>2080</v>
      </c>
      <c r="MYE56" s="157" t="s">
        <v>2080</v>
      </c>
      <c r="MYF56" s="157" t="s">
        <v>2080</v>
      </c>
      <c r="MYG56" s="157" t="s">
        <v>2080</v>
      </c>
      <c r="MYH56" s="157" t="s">
        <v>2080</v>
      </c>
      <c r="MYI56" s="157" t="s">
        <v>2080</v>
      </c>
      <c r="MYJ56" s="157" t="s">
        <v>2080</v>
      </c>
      <c r="MYK56" s="157" t="s">
        <v>2080</v>
      </c>
      <c r="MYL56" s="157" t="s">
        <v>2080</v>
      </c>
      <c r="MYM56" s="157" t="s">
        <v>2080</v>
      </c>
      <c r="MYN56" s="157" t="s">
        <v>2080</v>
      </c>
      <c r="MYO56" s="157" t="s">
        <v>2080</v>
      </c>
      <c r="MYP56" s="157" t="s">
        <v>2080</v>
      </c>
      <c r="MYQ56" s="157" t="s">
        <v>2080</v>
      </c>
      <c r="MYR56" s="157" t="s">
        <v>2080</v>
      </c>
      <c r="MYS56" s="157" t="s">
        <v>2080</v>
      </c>
      <c r="MYT56" s="157" t="s">
        <v>2080</v>
      </c>
      <c r="MYU56" s="157" t="s">
        <v>2080</v>
      </c>
      <c r="MYV56" s="157" t="s">
        <v>2080</v>
      </c>
      <c r="MYW56" s="157" t="s">
        <v>2080</v>
      </c>
      <c r="MYX56" s="157" t="s">
        <v>2080</v>
      </c>
      <c r="MYY56" s="157" t="s">
        <v>2080</v>
      </c>
      <c r="MYZ56" s="157" t="s">
        <v>2080</v>
      </c>
      <c r="MZA56" s="157" t="s">
        <v>2080</v>
      </c>
      <c r="MZB56" s="157" t="s">
        <v>2080</v>
      </c>
      <c r="MZC56" s="157" t="s">
        <v>2080</v>
      </c>
      <c r="MZD56" s="157" t="s">
        <v>2080</v>
      </c>
      <c r="MZE56" s="157" t="s">
        <v>2080</v>
      </c>
      <c r="MZF56" s="157" t="s">
        <v>2080</v>
      </c>
      <c r="MZG56" s="157" t="s">
        <v>2080</v>
      </c>
      <c r="MZH56" s="157" t="s">
        <v>2080</v>
      </c>
      <c r="MZI56" s="157" t="s">
        <v>2080</v>
      </c>
      <c r="MZJ56" s="157" t="s">
        <v>2080</v>
      </c>
      <c r="MZK56" s="157" t="s">
        <v>2080</v>
      </c>
      <c r="MZL56" s="157" t="s">
        <v>2080</v>
      </c>
      <c r="MZM56" s="157" t="s">
        <v>2080</v>
      </c>
      <c r="MZN56" s="157" t="s">
        <v>2080</v>
      </c>
      <c r="MZO56" s="157" t="s">
        <v>2080</v>
      </c>
      <c r="MZP56" s="157" t="s">
        <v>2080</v>
      </c>
      <c r="MZQ56" s="157" t="s">
        <v>2080</v>
      </c>
      <c r="MZR56" s="157" t="s">
        <v>2080</v>
      </c>
      <c r="MZS56" s="157" t="s">
        <v>2080</v>
      </c>
      <c r="MZT56" s="157" t="s">
        <v>2080</v>
      </c>
      <c r="MZU56" s="157" t="s">
        <v>2080</v>
      </c>
      <c r="MZV56" s="157" t="s">
        <v>2080</v>
      </c>
      <c r="MZW56" s="157" t="s">
        <v>2080</v>
      </c>
      <c r="MZX56" s="157" t="s">
        <v>2080</v>
      </c>
      <c r="MZY56" s="157" t="s">
        <v>2080</v>
      </c>
      <c r="MZZ56" s="157" t="s">
        <v>2080</v>
      </c>
      <c r="NAA56" s="157" t="s">
        <v>2080</v>
      </c>
      <c r="NAB56" s="157" t="s">
        <v>2080</v>
      </c>
      <c r="NAC56" s="157" t="s">
        <v>2080</v>
      </c>
      <c r="NAD56" s="157" t="s">
        <v>2080</v>
      </c>
      <c r="NAE56" s="157" t="s">
        <v>2080</v>
      </c>
      <c r="NAF56" s="157" t="s">
        <v>2080</v>
      </c>
      <c r="NAG56" s="157" t="s">
        <v>2080</v>
      </c>
      <c r="NAH56" s="157" t="s">
        <v>2080</v>
      </c>
      <c r="NAI56" s="157" t="s">
        <v>2080</v>
      </c>
      <c r="NAJ56" s="157" t="s">
        <v>2080</v>
      </c>
      <c r="NAK56" s="157" t="s">
        <v>2080</v>
      </c>
      <c r="NAL56" s="157" t="s">
        <v>2080</v>
      </c>
      <c r="NAM56" s="157" t="s">
        <v>2080</v>
      </c>
      <c r="NAN56" s="157" t="s">
        <v>2080</v>
      </c>
      <c r="NAO56" s="157" t="s">
        <v>2080</v>
      </c>
      <c r="NAP56" s="157" t="s">
        <v>2080</v>
      </c>
      <c r="NAQ56" s="157" t="s">
        <v>2080</v>
      </c>
      <c r="NAR56" s="157" t="s">
        <v>2080</v>
      </c>
      <c r="NAS56" s="157" t="s">
        <v>2080</v>
      </c>
      <c r="NAT56" s="157" t="s">
        <v>2080</v>
      </c>
      <c r="NAU56" s="157" t="s">
        <v>2080</v>
      </c>
      <c r="NAV56" s="157" t="s">
        <v>2080</v>
      </c>
      <c r="NAW56" s="157" t="s">
        <v>2080</v>
      </c>
      <c r="NAX56" s="157" t="s">
        <v>2080</v>
      </c>
      <c r="NAY56" s="157" t="s">
        <v>2080</v>
      </c>
      <c r="NAZ56" s="157" t="s">
        <v>2080</v>
      </c>
      <c r="NBA56" s="157" t="s">
        <v>2080</v>
      </c>
      <c r="NBB56" s="157" t="s">
        <v>2080</v>
      </c>
      <c r="NBC56" s="157" t="s">
        <v>2080</v>
      </c>
      <c r="NBD56" s="157" t="s">
        <v>2080</v>
      </c>
      <c r="NBE56" s="157" t="s">
        <v>2080</v>
      </c>
      <c r="NBF56" s="157" t="s">
        <v>2080</v>
      </c>
      <c r="NBG56" s="157" t="s">
        <v>2080</v>
      </c>
      <c r="NBH56" s="157" t="s">
        <v>2080</v>
      </c>
      <c r="NBI56" s="157" t="s">
        <v>2080</v>
      </c>
      <c r="NBJ56" s="157" t="s">
        <v>2080</v>
      </c>
      <c r="NBK56" s="157" t="s">
        <v>2080</v>
      </c>
      <c r="NBL56" s="157" t="s">
        <v>2080</v>
      </c>
      <c r="NBM56" s="157" t="s">
        <v>2080</v>
      </c>
      <c r="NBN56" s="157" t="s">
        <v>2080</v>
      </c>
      <c r="NBO56" s="157" t="s">
        <v>2080</v>
      </c>
      <c r="NBP56" s="157" t="s">
        <v>2080</v>
      </c>
      <c r="NBQ56" s="157" t="s">
        <v>2080</v>
      </c>
      <c r="NBR56" s="157" t="s">
        <v>2080</v>
      </c>
      <c r="NBS56" s="157" t="s">
        <v>2080</v>
      </c>
      <c r="NBT56" s="157" t="s">
        <v>2080</v>
      </c>
      <c r="NBU56" s="157" t="s">
        <v>2080</v>
      </c>
      <c r="NBV56" s="157" t="s">
        <v>2080</v>
      </c>
      <c r="NBW56" s="157" t="s">
        <v>2080</v>
      </c>
      <c r="NBX56" s="157" t="s">
        <v>2080</v>
      </c>
      <c r="NBY56" s="157" t="s">
        <v>2080</v>
      </c>
      <c r="NBZ56" s="157" t="s">
        <v>2080</v>
      </c>
      <c r="NCA56" s="157" t="s">
        <v>2080</v>
      </c>
      <c r="NCB56" s="157" t="s">
        <v>2080</v>
      </c>
      <c r="NCC56" s="157" t="s">
        <v>2080</v>
      </c>
      <c r="NCD56" s="157" t="s">
        <v>2080</v>
      </c>
      <c r="NCE56" s="157" t="s">
        <v>2080</v>
      </c>
      <c r="NCF56" s="157" t="s">
        <v>2080</v>
      </c>
      <c r="NCG56" s="157" t="s">
        <v>2080</v>
      </c>
      <c r="NCH56" s="157" t="s">
        <v>2080</v>
      </c>
      <c r="NCI56" s="157" t="s">
        <v>2080</v>
      </c>
      <c r="NCJ56" s="157" t="s">
        <v>2080</v>
      </c>
      <c r="NCK56" s="157" t="s">
        <v>2080</v>
      </c>
      <c r="NCL56" s="157" t="s">
        <v>2080</v>
      </c>
      <c r="NCM56" s="157" t="s">
        <v>2080</v>
      </c>
      <c r="NCN56" s="157" t="s">
        <v>2080</v>
      </c>
      <c r="NCO56" s="157" t="s">
        <v>2080</v>
      </c>
      <c r="NCP56" s="157" t="s">
        <v>2080</v>
      </c>
      <c r="NCQ56" s="157" t="s">
        <v>2080</v>
      </c>
      <c r="NCR56" s="157" t="s">
        <v>2080</v>
      </c>
      <c r="NCS56" s="157" t="s">
        <v>2080</v>
      </c>
      <c r="NCT56" s="157" t="s">
        <v>2080</v>
      </c>
      <c r="NCU56" s="157" t="s">
        <v>2080</v>
      </c>
      <c r="NCV56" s="157" t="s">
        <v>2080</v>
      </c>
      <c r="NCW56" s="157" t="s">
        <v>2080</v>
      </c>
      <c r="NCX56" s="157" t="s">
        <v>2080</v>
      </c>
      <c r="NCY56" s="157" t="s">
        <v>2080</v>
      </c>
      <c r="NCZ56" s="157" t="s">
        <v>2080</v>
      </c>
      <c r="NDA56" s="157" t="s">
        <v>2080</v>
      </c>
      <c r="NDB56" s="157" t="s">
        <v>2080</v>
      </c>
      <c r="NDC56" s="157" t="s">
        <v>2080</v>
      </c>
      <c r="NDD56" s="157" t="s">
        <v>2080</v>
      </c>
      <c r="NDE56" s="157" t="s">
        <v>2080</v>
      </c>
      <c r="NDF56" s="157" t="s">
        <v>2080</v>
      </c>
      <c r="NDG56" s="157" t="s">
        <v>2080</v>
      </c>
      <c r="NDH56" s="157" t="s">
        <v>2080</v>
      </c>
      <c r="NDI56" s="157" t="s">
        <v>2080</v>
      </c>
      <c r="NDJ56" s="157" t="s">
        <v>2080</v>
      </c>
      <c r="NDK56" s="157" t="s">
        <v>2080</v>
      </c>
      <c r="NDL56" s="157" t="s">
        <v>2080</v>
      </c>
      <c r="NDM56" s="157" t="s">
        <v>2080</v>
      </c>
      <c r="NDN56" s="157" t="s">
        <v>2080</v>
      </c>
      <c r="NDO56" s="157" t="s">
        <v>2080</v>
      </c>
      <c r="NDP56" s="157" t="s">
        <v>2080</v>
      </c>
      <c r="NDQ56" s="157" t="s">
        <v>2080</v>
      </c>
      <c r="NDR56" s="157" t="s">
        <v>2080</v>
      </c>
      <c r="NDS56" s="157" t="s">
        <v>2080</v>
      </c>
      <c r="NDT56" s="157" t="s">
        <v>2080</v>
      </c>
      <c r="NDU56" s="157" t="s">
        <v>2080</v>
      </c>
      <c r="NDV56" s="157" t="s">
        <v>2080</v>
      </c>
      <c r="NDW56" s="157" t="s">
        <v>2080</v>
      </c>
      <c r="NDX56" s="157" t="s">
        <v>2080</v>
      </c>
      <c r="NDY56" s="157" t="s">
        <v>2080</v>
      </c>
      <c r="NDZ56" s="157" t="s">
        <v>2080</v>
      </c>
      <c r="NEA56" s="157" t="s">
        <v>2080</v>
      </c>
      <c r="NEB56" s="157" t="s">
        <v>2080</v>
      </c>
      <c r="NEC56" s="157" t="s">
        <v>2080</v>
      </c>
      <c r="NED56" s="157" t="s">
        <v>2080</v>
      </c>
      <c r="NEE56" s="157" t="s">
        <v>2080</v>
      </c>
      <c r="NEF56" s="157" t="s">
        <v>2080</v>
      </c>
      <c r="NEG56" s="157" t="s">
        <v>2080</v>
      </c>
      <c r="NEH56" s="157" t="s">
        <v>2080</v>
      </c>
      <c r="NEI56" s="157" t="s">
        <v>2080</v>
      </c>
      <c r="NEJ56" s="157" t="s">
        <v>2080</v>
      </c>
      <c r="NEK56" s="157" t="s">
        <v>2080</v>
      </c>
      <c r="NEL56" s="157" t="s">
        <v>2080</v>
      </c>
      <c r="NEM56" s="157" t="s">
        <v>2080</v>
      </c>
      <c r="NEN56" s="157" t="s">
        <v>2080</v>
      </c>
      <c r="NEO56" s="157" t="s">
        <v>2080</v>
      </c>
      <c r="NEP56" s="157" t="s">
        <v>2080</v>
      </c>
      <c r="NEQ56" s="157" t="s">
        <v>2080</v>
      </c>
      <c r="NER56" s="157" t="s">
        <v>2080</v>
      </c>
      <c r="NES56" s="157" t="s">
        <v>2080</v>
      </c>
      <c r="NET56" s="157" t="s">
        <v>2080</v>
      </c>
      <c r="NEU56" s="157" t="s">
        <v>2080</v>
      </c>
      <c r="NEV56" s="157" t="s">
        <v>2080</v>
      </c>
      <c r="NEW56" s="157" t="s">
        <v>2080</v>
      </c>
      <c r="NEX56" s="157" t="s">
        <v>2080</v>
      </c>
      <c r="NEY56" s="157" t="s">
        <v>2080</v>
      </c>
      <c r="NEZ56" s="157" t="s">
        <v>2080</v>
      </c>
      <c r="NFA56" s="157" t="s">
        <v>2080</v>
      </c>
      <c r="NFB56" s="157" t="s">
        <v>2080</v>
      </c>
      <c r="NFC56" s="157" t="s">
        <v>2080</v>
      </c>
      <c r="NFD56" s="157" t="s">
        <v>2080</v>
      </c>
      <c r="NFE56" s="157" t="s">
        <v>2080</v>
      </c>
      <c r="NFF56" s="157" t="s">
        <v>2080</v>
      </c>
      <c r="NFG56" s="157" t="s">
        <v>2080</v>
      </c>
      <c r="NFH56" s="157" t="s">
        <v>2080</v>
      </c>
      <c r="NFI56" s="157" t="s">
        <v>2080</v>
      </c>
      <c r="NFJ56" s="157" t="s">
        <v>2080</v>
      </c>
      <c r="NFK56" s="157" t="s">
        <v>2080</v>
      </c>
      <c r="NFL56" s="157" t="s">
        <v>2080</v>
      </c>
      <c r="NFM56" s="157" t="s">
        <v>2080</v>
      </c>
      <c r="NFN56" s="157" t="s">
        <v>2080</v>
      </c>
      <c r="NFO56" s="157" t="s">
        <v>2080</v>
      </c>
      <c r="NFP56" s="157" t="s">
        <v>2080</v>
      </c>
      <c r="NFQ56" s="157" t="s">
        <v>2080</v>
      </c>
      <c r="NFR56" s="157" t="s">
        <v>2080</v>
      </c>
      <c r="NFS56" s="157" t="s">
        <v>2080</v>
      </c>
      <c r="NFT56" s="157" t="s">
        <v>2080</v>
      </c>
      <c r="NFU56" s="157" t="s">
        <v>2080</v>
      </c>
      <c r="NFV56" s="157" t="s">
        <v>2080</v>
      </c>
      <c r="NFW56" s="157" t="s">
        <v>2080</v>
      </c>
      <c r="NFX56" s="157" t="s">
        <v>2080</v>
      </c>
      <c r="NFY56" s="157" t="s">
        <v>2080</v>
      </c>
      <c r="NFZ56" s="157" t="s">
        <v>2080</v>
      </c>
      <c r="NGA56" s="157" t="s">
        <v>2080</v>
      </c>
      <c r="NGB56" s="157" t="s">
        <v>2080</v>
      </c>
      <c r="NGC56" s="157" t="s">
        <v>2080</v>
      </c>
      <c r="NGD56" s="157" t="s">
        <v>2080</v>
      </c>
      <c r="NGE56" s="157" t="s">
        <v>2080</v>
      </c>
      <c r="NGF56" s="157" t="s">
        <v>2080</v>
      </c>
      <c r="NGG56" s="157" t="s">
        <v>2080</v>
      </c>
      <c r="NGH56" s="157" t="s">
        <v>2080</v>
      </c>
      <c r="NGI56" s="157" t="s">
        <v>2080</v>
      </c>
      <c r="NGJ56" s="157" t="s">
        <v>2080</v>
      </c>
      <c r="NGK56" s="157" t="s">
        <v>2080</v>
      </c>
      <c r="NGL56" s="157" t="s">
        <v>2080</v>
      </c>
      <c r="NGM56" s="157" t="s">
        <v>2080</v>
      </c>
      <c r="NGN56" s="157" t="s">
        <v>2080</v>
      </c>
      <c r="NGO56" s="157" t="s">
        <v>2080</v>
      </c>
      <c r="NGP56" s="157" t="s">
        <v>2080</v>
      </c>
      <c r="NGQ56" s="157" t="s">
        <v>2080</v>
      </c>
      <c r="NGR56" s="157" t="s">
        <v>2080</v>
      </c>
      <c r="NGS56" s="157" t="s">
        <v>2080</v>
      </c>
      <c r="NGT56" s="157" t="s">
        <v>2080</v>
      </c>
      <c r="NGU56" s="157" t="s">
        <v>2080</v>
      </c>
      <c r="NGV56" s="157" t="s">
        <v>2080</v>
      </c>
      <c r="NGW56" s="157" t="s">
        <v>2080</v>
      </c>
      <c r="NGX56" s="157" t="s">
        <v>2080</v>
      </c>
      <c r="NGY56" s="157" t="s">
        <v>2080</v>
      </c>
      <c r="NGZ56" s="157" t="s">
        <v>2080</v>
      </c>
      <c r="NHA56" s="157" t="s">
        <v>2080</v>
      </c>
      <c r="NHB56" s="157" t="s">
        <v>2080</v>
      </c>
      <c r="NHC56" s="157" t="s">
        <v>2080</v>
      </c>
      <c r="NHD56" s="157" t="s">
        <v>2080</v>
      </c>
      <c r="NHE56" s="157" t="s">
        <v>2080</v>
      </c>
      <c r="NHF56" s="157" t="s">
        <v>2080</v>
      </c>
      <c r="NHG56" s="157" t="s">
        <v>2080</v>
      </c>
      <c r="NHH56" s="157" t="s">
        <v>2080</v>
      </c>
      <c r="NHI56" s="157" t="s">
        <v>2080</v>
      </c>
      <c r="NHJ56" s="157" t="s">
        <v>2080</v>
      </c>
      <c r="NHK56" s="157" t="s">
        <v>2080</v>
      </c>
      <c r="NHL56" s="157" t="s">
        <v>2080</v>
      </c>
      <c r="NHM56" s="157" t="s">
        <v>2080</v>
      </c>
      <c r="NHN56" s="157" t="s">
        <v>2080</v>
      </c>
      <c r="NHO56" s="157" t="s">
        <v>2080</v>
      </c>
      <c r="NHP56" s="157" t="s">
        <v>2080</v>
      </c>
      <c r="NHQ56" s="157" t="s">
        <v>2080</v>
      </c>
      <c r="NHR56" s="157" t="s">
        <v>2080</v>
      </c>
      <c r="NHS56" s="157" t="s">
        <v>2080</v>
      </c>
      <c r="NHT56" s="157" t="s">
        <v>2080</v>
      </c>
      <c r="NHU56" s="157" t="s">
        <v>2080</v>
      </c>
      <c r="NHV56" s="157" t="s">
        <v>2080</v>
      </c>
      <c r="NHW56" s="157" t="s">
        <v>2080</v>
      </c>
      <c r="NHX56" s="157" t="s">
        <v>2080</v>
      </c>
      <c r="NHY56" s="157" t="s">
        <v>2080</v>
      </c>
      <c r="NHZ56" s="157" t="s">
        <v>2080</v>
      </c>
      <c r="NIA56" s="157" t="s">
        <v>2080</v>
      </c>
      <c r="NIB56" s="157" t="s">
        <v>2080</v>
      </c>
      <c r="NIC56" s="157" t="s">
        <v>2080</v>
      </c>
      <c r="NID56" s="157" t="s">
        <v>2080</v>
      </c>
      <c r="NIE56" s="157" t="s">
        <v>2080</v>
      </c>
      <c r="NIF56" s="157" t="s">
        <v>2080</v>
      </c>
      <c r="NIG56" s="157" t="s">
        <v>2080</v>
      </c>
      <c r="NIH56" s="157" t="s">
        <v>2080</v>
      </c>
      <c r="NII56" s="157" t="s">
        <v>2080</v>
      </c>
      <c r="NIJ56" s="157" t="s">
        <v>2080</v>
      </c>
      <c r="NIK56" s="157" t="s">
        <v>2080</v>
      </c>
      <c r="NIL56" s="157" t="s">
        <v>2080</v>
      </c>
      <c r="NIM56" s="157" t="s">
        <v>2080</v>
      </c>
      <c r="NIN56" s="157" t="s">
        <v>2080</v>
      </c>
      <c r="NIO56" s="157" t="s">
        <v>2080</v>
      </c>
      <c r="NIP56" s="157" t="s">
        <v>2080</v>
      </c>
      <c r="NIQ56" s="157" t="s">
        <v>2080</v>
      </c>
      <c r="NIR56" s="157" t="s">
        <v>2080</v>
      </c>
      <c r="NIS56" s="157" t="s">
        <v>2080</v>
      </c>
      <c r="NIT56" s="157" t="s">
        <v>2080</v>
      </c>
      <c r="NIU56" s="157" t="s">
        <v>2080</v>
      </c>
      <c r="NIV56" s="157" t="s">
        <v>2080</v>
      </c>
      <c r="NIW56" s="157" t="s">
        <v>2080</v>
      </c>
      <c r="NIX56" s="157" t="s">
        <v>2080</v>
      </c>
      <c r="NIY56" s="157" t="s">
        <v>2080</v>
      </c>
      <c r="NIZ56" s="157" t="s">
        <v>2080</v>
      </c>
      <c r="NJA56" s="157" t="s">
        <v>2080</v>
      </c>
      <c r="NJB56" s="157" t="s">
        <v>2080</v>
      </c>
      <c r="NJC56" s="157" t="s">
        <v>2080</v>
      </c>
      <c r="NJD56" s="157" t="s">
        <v>2080</v>
      </c>
      <c r="NJE56" s="157" t="s">
        <v>2080</v>
      </c>
      <c r="NJF56" s="157" t="s">
        <v>2080</v>
      </c>
      <c r="NJG56" s="157" t="s">
        <v>2080</v>
      </c>
      <c r="NJH56" s="157" t="s">
        <v>2080</v>
      </c>
      <c r="NJI56" s="157" t="s">
        <v>2080</v>
      </c>
      <c r="NJJ56" s="157" t="s">
        <v>2080</v>
      </c>
      <c r="NJK56" s="157" t="s">
        <v>2080</v>
      </c>
      <c r="NJL56" s="157" t="s">
        <v>2080</v>
      </c>
      <c r="NJM56" s="157" t="s">
        <v>2080</v>
      </c>
      <c r="NJN56" s="157" t="s">
        <v>2080</v>
      </c>
      <c r="NJO56" s="157" t="s">
        <v>2080</v>
      </c>
      <c r="NJP56" s="157" t="s">
        <v>2080</v>
      </c>
      <c r="NJQ56" s="157" t="s">
        <v>2080</v>
      </c>
      <c r="NJR56" s="157" t="s">
        <v>2080</v>
      </c>
      <c r="NJS56" s="157" t="s">
        <v>2080</v>
      </c>
      <c r="NJT56" s="157" t="s">
        <v>2080</v>
      </c>
      <c r="NJU56" s="157" t="s">
        <v>2080</v>
      </c>
      <c r="NJV56" s="157" t="s">
        <v>2080</v>
      </c>
      <c r="NJW56" s="157" t="s">
        <v>2080</v>
      </c>
      <c r="NJX56" s="157" t="s">
        <v>2080</v>
      </c>
      <c r="NJY56" s="157" t="s">
        <v>2080</v>
      </c>
      <c r="NJZ56" s="157" t="s">
        <v>2080</v>
      </c>
      <c r="NKA56" s="157" t="s">
        <v>2080</v>
      </c>
      <c r="NKB56" s="157" t="s">
        <v>2080</v>
      </c>
      <c r="NKC56" s="157" t="s">
        <v>2080</v>
      </c>
      <c r="NKD56" s="157" t="s">
        <v>2080</v>
      </c>
      <c r="NKE56" s="157" t="s">
        <v>2080</v>
      </c>
      <c r="NKF56" s="157" t="s">
        <v>2080</v>
      </c>
      <c r="NKG56" s="157" t="s">
        <v>2080</v>
      </c>
      <c r="NKH56" s="157" t="s">
        <v>2080</v>
      </c>
      <c r="NKI56" s="157" t="s">
        <v>2080</v>
      </c>
      <c r="NKJ56" s="157" t="s">
        <v>2080</v>
      </c>
      <c r="NKK56" s="157" t="s">
        <v>2080</v>
      </c>
      <c r="NKL56" s="157" t="s">
        <v>2080</v>
      </c>
      <c r="NKM56" s="157" t="s">
        <v>2080</v>
      </c>
      <c r="NKN56" s="157" t="s">
        <v>2080</v>
      </c>
      <c r="NKO56" s="157" t="s">
        <v>2080</v>
      </c>
      <c r="NKP56" s="157" t="s">
        <v>2080</v>
      </c>
      <c r="NKQ56" s="157" t="s">
        <v>2080</v>
      </c>
      <c r="NKR56" s="157" t="s">
        <v>2080</v>
      </c>
      <c r="NKS56" s="157" t="s">
        <v>2080</v>
      </c>
      <c r="NKT56" s="157" t="s">
        <v>2080</v>
      </c>
      <c r="NKU56" s="157" t="s">
        <v>2080</v>
      </c>
      <c r="NKV56" s="157" t="s">
        <v>2080</v>
      </c>
      <c r="NKW56" s="157" t="s">
        <v>2080</v>
      </c>
      <c r="NKX56" s="157" t="s">
        <v>2080</v>
      </c>
      <c r="NKY56" s="157" t="s">
        <v>2080</v>
      </c>
      <c r="NKZ56" s="157" t="s">
        <v>2080</v>
      </c>
      <c r="NLA56" s="157" t="s">
        <v>2080</v>
      </c>
      <c r="NLB56" s="157" t="s">
        <v>2080</v>
      </c>
      <c r="NLC56" s="157" t="s">
        <v>2080</v>
      </c>
      <c r="NLD56" s="157" t="s">
        <v>2080</v>
      </c>
      <c r="NLE56" s="157" t="s">
        <v>2080</v>
      </c>
      <c r="NLF56" s="157" t="s">
        <v>2080</v>
      </c>
      <c r="NLG56" s="157" t="s">
        <v>2080</v>
      </c>
      <c r="NLH56" s="157" t="s">
        <v>2080</v>
      </c>
      <c r="NLI56" s="157" t="s">
        <v>2080</v>
      </c>
      <c r="NLJ56" s="157" t="s">
        <v>2080</v>
      </c>
      <c r="NLK56" s="157" t="s">
        <v>2080</v>
      </c>
      <c r="NLL56" s="157" t="s">
        <v>2080</v>
      </c>
      <c r="NLM56" s="157" t="s">
        <v>2080</v>
      </c>
      <c r="NLN56" s="157" t="s">
        <v>2080</v>
      </c>
      <c r="NLO56" s="157" t="s">
        <v>2080</v>
      </c>
      <c r="NLP56" s="157" t="s">
        <v>2080</v>
      </c>
      <c r="NLQ56" s="157" t="s">
        <v>2080</v>
      </c>
      <c r="NLR56" s="157" t="s">
        <v>2080</v>
      </c>
      <c r="NLS56" s="157" t="s">
        <v>2080</v>
      </c>
      <c r="NLT56" s="157" t="s">
        <v>2080</v>
      </c>
      <c r="NLU56" s="157" t="s">
        <v>2080</v>
      </c>
      <c r="NLV56" s="157" t="s">
        <v>2080</v>
      </c>
      <c r="NLW56" s="157" t="s">
        <v>2080</v>
      </c>
      <c r="NLX56" s="157" t="s">
        <v>2080</v>
      </c>
      <c r="NLY56" s="157" t="s">
        <v>2080</v>
      </c>
      <c r="NLZ56" s="157" t="s">
        <v>2080</v>
      </c>
      <c r="NMA56" s="157" t="s">
        <v>2080</v>
      </c>
      <c r="NMB56" s="157" t="s">
        <v>2080</v>
      </c>
      <c r="NMC56" s="157" t="s">
        <v>2080</v>
      </c>
      <c r="NMD56" s="157" t="s">
        <v>2080</v>
      </c>
      <c r="NME56" s="157" t="s">
        <v>2080</v>
      </c>
      <c r="NMF56" s="157" t="s">
        <v>2080</v>
      </c>
      <c r="NMG56" s="157" t="s">
        <v>2080</v>
      </c>
      <c r="NMH56" s="157" t="s">
        <v>2080</v>
      </c>
      <c r="NMI56" s="157" t="s">
        <v>2080</v>
      </c>
      <c r="NMJ56" s="157" t="s">
        <v>2080</v>
      </c>
      <c r="NMK56" s="157" t="s">
        <v>2080</v>
      </c>
      <c r="NML56" s="157" t="s">
        <v>2080</v>
      </c>
      <c r="NMM56" s="157" t="s">
        <v>2080</v>
      </c>
      <c r="NMN56" s="157" t="s">
        <v>2080</v>
      </c>
      <c r="NMO56" s="157" t="s">
        <v>2080</v>
      </c>
      <c r="NMP56" s="157" t="s">
        <v>2080</v>
      </c>
      <c r="NMQ56" s="157" t="s">
        <v>2080</v>
      </c>
      <c r="NMR56" s="157" t="s">
        <v>2080</v>
      </c>
      <c r="NMS56" s="157" t="s">
        <v>2080</v>
      </c>
      <c r="NMT56" s="157" t="s">
        <v>2080</v>
      </c>
      <c r="NMU56" s="157" t="s">
        <v>2080</v>
      </c>
      <c r="NMV56" s="157" t="s">
        <v>2080</v>
      </c>
      <c r="NMW56" s="157" t="s">
        <v>2080</v>
      </c>
      <c r="NMX56" s="157" t="s">
        <v>2080</v>
      </c>
      <c r="NMY56" s="157" t="s">
        <v>2080</v>
      </c>
      <c r="NMZ56" s="157" t="s">
        <v>2080</v>
      </c>
      <c r="NNA56" s="157" t="s">
        <v>2080</v>
      </c>
      <c r="NNB56" s="157" t="s">
        <v>2080</v>
      </c>
      <c r="NNC56" s="157" t="s">
        <v>2080</v>
      </c>
      <c r="NND56" s="157" t="s">
        <v>2080</v>
      </c>
      <c r="NNE56" s="157" t="s">
        <v>2080</v>
      </c>
      <c r="NNF56" s="157" t="s">
        <v>2080</v>
      </c>
      <c r="NNG56" s="157" t="s">
        <v>2080</v>
      </c>
      <c r="NNH56" s="157" t="s">
        <v>2080</v>
      </c>
      <c r="NNI56" s="157" t="s">
        <v>2080</v>
      </c>
      <c r="NNJ56" s="157" t="s">
        <v>2080</v>
      </c>
      <c r="NNK56" s="157" t="s">
        <v>2080</v>
      </c>
      <c r="NNL56" s="157" t="s">
        <v>2080</v>
      </c>
      <c r="NNM56" s="157" t="s">
        <v>2080</v>
      </c>
      <c r="NNN56" s="157" t="s">
        <v>2080</v>
      </c>
      <c r="NNO56" s="157" t="s">
        <v>2080</v>
      </c>
      <c r="NNP56" s="157" t="s">
        <v>2080</v>
      </c>
      <c r="NNQ56" s="157" t="s">
        <v>2080</v>
      </c>
      <c r="NNR56" s="157" t="s">
        <v>2080</v>
      </c>
      <c r="NNS56" s="157" t="s">
        <v>2080</v>
      </c>
      <c r="NNT56" s="157" t="s">
        <v>2080</v>
      </c>
      <c r="NNU56" s="157" t="s">
        <v>2080</v>
      </c>
      <c r="NNV56" s="157" t="s">
        <v>2080</v>
      </c>
      <c r="NNW56" s="157" t="s">
        <v>2080</v>
      </c>
      <c r="NNX56" s="157" t="s">
        <v>2080</v>
      </c>
      <c r="NNY56" s="157" t="s">
        <v>2080</v>
      </c>
      <c r="NNZ56" s="157" t="s">
        <v>2080</v>
      </c>
      <c r="NOA56" s="157" t="s">
        <v>2080</v>
      </c>
      <c r="NOB56" s="157" t="s">
        <v>2080</v>
      </c>
      <c r="NOC56" s="157" t="s">
        <v>2080</v>
      </c>
      <c r="NOD56" s="157" t="s">
        <v>2080</v>
      </c>
      <c r="NOE56" s="157" t="s">
        <v>2080</v>
      </c>
      <c r="NOF56" s="157" t="s">
        <v>2080</v>
      </c>
      <c r="NOG56" s="157" t="s">
        <v>2080</v>
      </c>
      <c r="NOH56" s="157" t="s">
        <v>2080</v>
      </c>
      <c r="NOI56" s="157" t="s">
        <v>2080</v>
      </c>
      <c r="NOJ56" s="157" t="s">
        <v>2080</v>
      </c>
      <c r="NOK56" s="157" t="s">
        <v>2080</v>
      </c>
      <c r="NOL56" s="157" t="s">
        <v>2080</v>
      </c>
      <c r="NOM56" s="157" t="s">
        <v>2080</v>
      </c>
      <c r="NON56" s="157" t="s">
        <v>2080</v>
      </c>
      <c r="NOO56" s="157" t="s">
        <v>2080</v>
      </c>
      <c r="NOP56" s="157" t="s">
        <v>2080</v>
      </c>
      <c r="NOQ56" s="157" t="s">
        <v>2080</v>
      </c>
      <c r="NOR56" s="157" t="s">
        <v>2080</v>
      </c>
      <c r="NOS56" s="157" t="s">
        <v>2080</v>
      </c>
      <c r="NOT56" s="157" t="s">
        <v>2080</v>
      </c>
      <c r="NOU56" s="157" t="s">
        <v>2080</v>
      </c>
      <c r="NOV56" s="157" t="s">
        <v>2080</v>
      </c>
      <c r="NOW56" s="157" t="s">
        <v>2080</v>
      </c>
      <c r="NOX56" s="157" t="s">
        <v>2080</v>
      </c>
      <c r="NOY56" s="157" t="s">
        <v>2080</v>
      </c>
      <c r="NOZ56" s="157" t="s">
        <v>2080</v>
      </c>
      <c r="NPA56" s="157" t="s">
        <v>2080</v>
      </c>
      <c r="NPB56" s="157" t="s">
        <v>2080</v>
      </c>
      <c r="NPC56" s="157" t="s">
        <v>2080</v>
      </c>
      <c r="NPD56" s="157" t="s">
        <v>2080</v>
      </c>
      <c r="NPE56" s="157" t="s">
        <v>2080</v>
      </c>
      <c r="NPF56" s="157" t="s">
        <v>2080</v>
      </c>
      <c r="NPG56" s="157" t="s">
        <v>2080</v>
      </c>
      <c r="NPH56" s="157" t="s">
        <v>2080</v>
      </c>
      <c r="NPI56" s="157" t="s">
        <v>2080</v>
      </c>
      <c r="NPJ56" s="157" t="s">
        <v>2080</v>
      </c>
      <c r="NPK56" s="157" t="s">
        <v>2080</v>
      </c>
      <c r="NPL56" s="157" t="s">
        <v>2080</v>
      </c>
      <c r="NPM56" s="157" t="s">
        <v>2080</v>
      </c>
      <c r="NPN56" s="157" t="s">
        <v>2080</v>
      </c>
      <c r="NPO56" s="157" t="s">
        <v>2080</v>
      </c>
      <c r="NPP56" s="157" t="s">
        <v>2080</v>
      </c>
      <c r="NPQ56" s="157" t="s">
        <v>2080</v>
      </c>
      <c r="NPR56" s="157" t="s">
        <v>2080</v>
      </c>
      <c r="NPS56" s="157" t="s">
        <v>2080</v>
      </c>
      <c r="NPT56" s="157" t="s">
        <v>2080</v>
      </c>
      <c r="NPU56" s="157" t="s">
        <v>2080</v>
      </c>
      <c r="NPV56" s="157" t="s">
        <v>2080</v>
      </c>
      <c r="NPW56" s="157" t="s">
        <v>2080</v>
      </c>
      <c r="NPX56" s="157" t="s">
        <v>2080</v>
      </c>
      <c r="NPY56" s="157" t="s">
        <v>2080</v>
      </c>
      <c r="NPZ56" s="157" t="s">
        <v>2080</v>
      </c>
      <c r="NQA56" s="157" t="s">
        <v>2080</v>
      </c>
      <c r="NQB56" s="157" t="s">
        <v>2080</v>
      </c>
      <c r="NQC56" s="157" t="s">
        <v>2080</v>
      </c>
      <c r="NQD56" s="157" t="s">
        <v>2080</v>
      </c>
      <c r="NQE56" s="157" t="s">
        <v>2080</v>
      </c>
      <c r="NQF56" s="157" t="s">
        <v>2080</v>
      </c>
      <c r="NQG56" s="157" t="s">
        <v>2080</v>
      </c>
      <c r="NQH56" s="157" t="s">
        <v>2080</v>
      </c>
      <c r="NQI56" s="157" t="s">
        <v>2080</v>
      </c>
      <c r="NQJ56" s="157" t="s">
        <v>2080</v>
      </c>
      <c r="NQK56" s="157" t="s">
        <v>2080</v>
      </c>
      <c r="NQL56" s="157" t="s">
        <v>2080</v>
      </c>
      <c r="NQM56" s="157" t="s">
        <v>2080</v>
      </c>
      <c r="NQN56" s="157" t="s">
        <v>2080</v>
      </c>
      <c r="NQO56" s="157" t="s">
        <v>2080</v>
      </c>
      <c r="NQP56" s="157" t="s">
        <v>2080</v>
      </c>
      <c r="NQQ56" s="157" t="s">
        <v>2080</v>
      </c>
      <c r="NQR56" s="157" t="s">
        <v>2080</v>
      </c>
      <c r="NQS56" s="157" t="s">
        <v>2080</v>
      </c>
      <c r="NQT56" s="157" t="s">
        <v>2080</v>
      </c>
      <c r="NQU56" s="157" t="s">
        <v>2080</v>
      </c>
      <c r="NQV56" s="157" t="s">
        <v>2080</v>
      </c>
      <c r="NQW56" s="157" t="s">
        <v>2080</v>
      </c>
      <c r="NQX56" s="157" t="s">
        <v>2080</v>
      </c>
      <c r="NQY56" s="157" t="s">
        <v>2080</v>
      </c>
      <c r="NQZ56" s="157" t="s">
        <v>2080</v>
      </c>
      <c r="NRA56" s="157" t="s">
        <v>2080</v>
      </c>
      <c r="NRB56" s="157" t="s">
        <v>2080</v>
      </c>
      <c r="NRC56" s="157" t="s">
        <v>2080</v>
      </c>
      <c r="NRD56" s="157" t="s">
        <v>2080</v>
      </c>
      <c r="NRE56" s="157" t="s">
        <v>2080</v>
      </c>
      <c r="NRF56" s="157" t="s">
        <v>2080</v>
      </c>
      <c r="NRG56" s="157" t="s">
        <v>2080</v>
      </c>
      <c r="NRH56" s="157" t="s">
        <v>2080</v>
      </c>
      <c r="NRI56" s="157" t="s">
        <v>2080</v>
      </c>
      <c r="NRJ56" s="157" t="s">
        <v>2080</v>
      </c>
      <c r="NRK56" s="157" t="s">
        <v>2080</v>
      </c>
      <c r="NRL56" s="157" t="s">
        <v>2080</v>
      </c>
      <c r="NRM56" s="157" t="s">
        <v>2080</v>
      </c>
      <c r="NRN56" s="157" t="s">
        <v>2080</v>
      </c>
      <c r="NRO56" s="157" t="s">
        <v>2080</v>
      </c>
      <c r="NRP56" s="157" t="s">
        <v>2080</v>
      </c>
      <c r="NRQ56" s="157" t="s">
        <v>2080</v>
      </c>
      <c r="NRR56" s="157" t="s">
        <v>2080</v>
      </c>
      <c r="NRS56" s="157" t="s">
        <v>2080</v>
      </c>
      <c r="NRT56" s="157" t="s">
        <v>2080</v>
      </c>
      <c r="NRU56" s="157" t="s">
        <v>2080</v>
      </c>
      <c r="NRV56" s="157" t="s">
        <v>2080</v>
      </c>
      <c r="NRW56" s="157" t="s">
        <v>2080</v>
      </c>
      <c r="NRX56" s="157" t="s">
        <v>2080</v>
      </c>
      <c r="NRY56" s="157" t="s">
        <v>2080</v>
      </c>
      <c r="NRZ56" s="157" t="s">
        <v>2080</v>
      </c>
      <c r="NSA56" s="157" t="s">
        <v>2080</v>
      </c>
      <c r="NSB56" s="157" t="s">
        <v>2080</v>
      </c>
      <c r="NSC56" s="157" t="s">
        <v>2080</v>
      </c>
      <c r="NSD56" s="157" t="s">
        <v>2080</v>
      </c>
      <c r="NSE56" s="157" t="s">
        <v>2080</v>
      </c>
      <c r="NSF56" s="157" t="s">
        <v>2080</v>
      </c>
      <c r="NSG56" s="157" t="s">
        <v>2080</v>
      </c>
      <c r="NSH56" s="157" t="s">
        <v>2080</v>
      </c>
      <c r="NSI56" s="157" t="s">
        <v>2080</v>
      </c>
      <c r="NSJ56" s="157" t="s">
        <v>2080</v>
      </c>
      <c r="NSK56" s="157" t="s">
        <v>2080</v>
      </c>
      <c r="NSL56" s="157" t="s">
        <v>2080</v>
      </c>
      <c r="NSM56" s="157" t="s">
        <v>2080</v>
      </c>
      <c r="NSN56" s="157" t="s">
        <v>2080</v>
      </c>
      <c r="NSO56" s="157" t="s">
        <v>2080</v>
      </c>
      <c r="NSP56" s="157" t="s">
        <v>2080</v>
      </c>
      <c r="NSQ56" s="157" t="s">
        <v>2080</v>
      </c>
      <c r="NSR56" s="157" t="s">
        <v>2080</v>
      </c>
      <c r="NSS56" s="157" t="s">
        <v>2080</v>
      </c>
      <c r="NST56" s="157" t="s">
        <v>2080</v>
      </c>
      <c r="NSU56" s="157" t="s">
        <v>2080</v>
      </c>
      <c r="NSV56" s="157" t="s">
        <v>2080</v>
      </c>
      <c r="NSW56" s="157" t="s">
        <v>2080</v>
      </c>
      <c r="NSX56" s="157" t="s">
        <v>2080</v>
      </c>
      <c r="NSY56" s="157" t="s">
        <v>2080</v>
      </c>
      <c r="NSZ56" s="157" t="s">
        <v>2080</v>
      </c>
      <c r="NTA56" s="157" t="s">
        <v>2080</v>
      </c>
      <c r="NTB56" s="157" t="s">
        <v>2080</v>
      </c>
      <c r="NTC56" s="157" t="s">
        <v>2080</v>
      </c>
      <c r="NTD56" s="157" t="s">
        <v>2080</v>
      </c>
      <c r="NTE56" s="157" t="s">
        <v>2080</v>
      </c>
      <c r="NTF56" s="157" t="s">
        <v>2080</v>
      </c>
      <c r="NTG56" s="157" t="s">
        <v>2080</v>
      </c>
      <c r="NTH56" s="157" t="s">
        <v>2080</v>
      </c>
      <c r="NTI56" s="157" t="s">
        <v>2080</v>
      </c>
      <c r="NTJ56" s="157" t="s">
        <v>2080</v>
      </c>
      <c r="NTK56" s="157" t="s">
        <v>2080</v>
      </c>
      <c r="NTL56" s="157" t="s">
        <v>2080</v>
      </c>
      <c r="NTM56" s="157" t="s">
        <v>2080</v>
      </c>
      <c r="NTN56" s="157" t="s">
        <v>2080</v>
      </c>
      <c r="NTO56" s="157" t="s">
        <v>2080</v>
      </c>
      <c r="NTP56" s="157" t="s">
        <v>2080</v>
      </c>
      <c r="NTQ56" s="157" t="s">
        <v>2080</v>
      </c>
      <c r="NTR56" s="157" t="s">
        <v>2080</v>
      </c>
      <c r="NTS56" s="157" t="s">
        <v>2080</v>
      </c>
      <c r="NTT56" s="157" t="s">
        <v>2080</v>
      </c>
      <c r="NTU56" s="157" t="s">
        <v>2080</v>
      </c>
      <c r="NTV56" s="157" t="s">
        <v>2080</v>
      </c>
      <c r="NTW56" s="157" t="s">
        <v>2080</v>
      </c>
      <c r="NTX56" s="157" t="s">
        <v>2080</v>
      </c>
      <c r="NTY56" s="157" t="s">
        <v>2080</v>
      </c>
      <c r="NTZ56" s="157" t="s">
        <v>2080</v>
      </c>
      <c r="NUA56" s="157" t="s">
        <v>2080</v>
      </c>
      <c r="NUB56" s="157" t="s">
        <v>2080</v>
      </c>
      <c r="NUC56" s="157" t="s">
        <v>2080</v>
      </c>
      <c r="NUD56" s="157" t="s">
        <v>2080</v>
      </c>
      <c r="NUE56" s="157" t="s">
        <v>2080</v>
      </c>
      <c r="NUF56" s="157" t="s">
        <v>2080</v>
      </c>
      <c r="NUG56" s="157" t="s">
        <v>2080</v>
      </c>
      <c r="NUH56" s="157" t="s">
        <v>2080</v>
      </c>
      <c r="NUI56" s="157" t="s">
        <v>2080</v>
      </c>
      <c r="NUJ56" s="157" t="s">
        <v>2080</v>
      </c>
      <c r="NUK56" s="157" t="s">
        <v>2080</v>
      </c>
      <c r="NUL56" s="157" t="s">
        <v>2080</v>
      </c>
      <c r="NUM56" s="157" t="s">
        <v>2080</v>
      </c>
      <c r="NUN56" s="157" t="s">
        <v>2080</v>
      </c>
      <c r="NUO56" s="157" t="s">
        <v>2080</v>
      </c>
      <c r="NUP56" s="157" t="s">
        <v>2080</v>
      </c>
      <c r="NUQ56" s="157" t="s">
        <v>2080</v>
      </c>
      <c r="NUR56" s="157" t="s">
        <v>2080</v>
      </c>
      <c r="NUS56" s="157" t="s">
        <v>2080</v>
      </c>
      <c r="NUT56" s="157" t="s">
        <v>2080</v>
      </c>
      <c r="NUU56" s="157" t="s">
        <v>2080</v>
      </c>
      <c r="NUV56" s="157" t="s">
        <v>2080</v>
      </c>
      <c r="NUW56" s="157" t="s">
        <v>2080</v>
      </c>
      <c r="NUX56" s="157" t="s">
        <v>2080</v>
      </c>
      <c r="NUY56" s="157" t="s">
        <v>2080</v>
      </c>
      <c r="NUZ56" s="157" t="s">
        <v>2080</v>
      </c>
      <c r="NVA56" s="157" t="s">
        <v>2080</v>
      </c>
      <c r="NVB56" s="157" t="s">
        <v>2080</v>
      </c>
      <c r="NVC56" s="157" t="s">
        <v>2080</v>
      </c>
      <c r="NVD56" s="157" t="s">
        <v>2080</v>
      </c>
      <c r="NVE56" s="157" t="s">
        <v>2080</v>
      </c>
      <c r="NVF56" s="157" t="s">
        <v>2080</v>
      </c>
      <c r="NVG56" s="157" t="s">
        <v>2080</v>
      </c>
      <c r="NVH56" s="157" t="s">
        <v>2080</v>
      </c>
      <c r="NVI56" s="157" t="s">
        <v>2080</v>
      </c>
      <c r="NVJ56" s="157" t="s">
        <v>2080</v>
      </c>
      <c r="NVK56" s="157" t="s">
        <v>2080</v>
      </c>
      <c r="NVL56" s="157" t="s">
        <v>2080</v>
      </c>
      <c r="NVM56" s="157" t="s">
        <v>2080</v>
      </c>
      <c r="NVN56" s="157" t="s">
        <v>2080</v>
      </c>
      <c r="NVO56" s="157" t="s">
        <v>2080</v>
      </c>
      <c r="NVP56" s="157" t="s">
        <v>2080</v>
      </c>
      <c r="NVQ56" s="157" t="s">
        <v>2080</v>
      </c>
      <c r="NVR56" s="157" t="s">
        <v>2080</v>
      </c>
      <c r="NVS56" s="157" t="s">
        <v>2080</v>
      </c>
      <c r="NVT56" s="157" t="s">
        <v>2080</v>
      </c>
      <c r="NVU56" s="157" t="s">
        <v>2080</v>
      </c>
      <c r="NVV56" s="157" t="s">
        <v>2080</v>
      </c>
      <c r="NVW56" s="157" t="s">
        <v>2080</v>
      </c>
      <c r="NVX56" s="157" t="s">
        <v>2080</v>
      </c>
      <c r="NVY56" s="157" t="s">
        <v>2080</v>
      </c>
      <c r="NVZ56" s="157" t="s">
        <v>2080</v>
      </c>
      <c r="NWA56" s="157" t="s">
        <v>2080</v>
      </c>
      <c r="NWB56" s="157" t="s">
        <v>2080</v>
      </c>
      <c r="NWC56" s="157" t="s">
        <v>2080</v>
      </c>
      <c r="NWD56" s="157" t="s">
        <v>2080</v>
      </c>
      <c r="NWE56" s="157" t="s">
        <v>2080</v>
      </c>
      <c r="NWF56" s="157" t="s">
        <v>2080</v>
      </c>
      <c r="NWG56" s="157" t="s">
        <v>2080</v>
      </c>
      <c r="NWH56" s="157" t="s">
        <v>2080</v>
      </c>
      <c r="NWI56" s="157" t="s">
        <v>2080</v>
      </c>
      <c r="NWJ56" s="157" t="s">
        <v>2080</v>
      </c>
      <c r="NWK56" s="157" t="s">
        <v>2080</v>
      </c>
      <c r="NWL56" s="157" t="s">
        <v>2080</v>
      </c>
      <c r="NWM56" s="157" t="s">
        <v>2080</v>
      </c>
      <c r="NWN56" s="157" t="s">
        <v>2080</v>
      </c>
      <c r="NWO56" s="157" t="s">
        <v>2080</v>
      </c>
      <c r="NWP56" s="157" t="s">
        <v>2080</v>
      </c>
      <c r="NWQ56" s="157" t="s">
        <v>2080</v>
      </c>
      <c r="NWR56" s="157" t="s">
        <v>2080</v>
      </c>
      <c r="NWS56" s="157" t="s">
        <v>2080</v>
      </c>
      <c r="NWT56" s="157" t="s">
        <v>2080</v>
      </c>
      <c r="NWU56" s="157" t="s">
        <v>2080</v>
      </c>
      <c r="NWV56" s="157" t="s">
        <v>2080</v>
      </c>
      <c r="NWW56" s="157" t="s">
        <v>2080</v>
      </c>
      <c r="NWX56" s="157" t="s">
        <v>2080</v>
      </c>
      <c r="NWY56" s="157" t="s">
        <v>2080</v>
      </c>
      <c r="NWZ56" s="157" t="s">
        <v>2080</v>
      </c>
      <c r="NXA56" s="157" t="s">
        <v>2080</v>
      </c>
      <c r="NXB56" s="157" t="s">
        <v>2080</v>
      </c>
      <c r="NXC56" s="157" t="s">
        <v>2080</v>
      </c>
      <c r="NXD56" s="157" t="s">
        <v>2080</v>
      </c>
      <c r="NXE56" s="157" t="s">
        <v>2080</v>
      </c>
      <c r="NXF56" s="157" t="s">
        <v>2080</v>
      </c>
      <c r="NXG56" s="157" t="s">
        <v>2080</v>
      </c>
      <c r="NXH56" s="157" t="s">
        <v>2080</v>
      </c>
      <c r="NXI56" s="157" t="s">
        <v>2080</v>
      </c>
      <c r="NXJ56" s="157" t="s">
        <v>2080</v>
      </c>
      <c r="NXK56" s="157" t="s">
        <v>2080</v>
      </c>
      <c r="NXL56" s="157" t="s">
        <v>2080</v>
      </c>
      <c r="NXM56" s="157" t="s">
        <v>2080</v>
      </c>
      <c r="NXN56" s="157" t="s">
        <v>2080</v>
      </c>
      <c r="NXO56" s="157" t="s">
        <v>2080</v>
      </c>
      <c r="NXP56" s="157" t="s">
        <v>2080</v>
      </c>
      <c r="NXQ56" s="157" t="s">
        <v>2080</v>
      </c>
      <c r="NXR56" s="157" t="s">
        <v>2080</v>
      </c>
      <c r="NXS56" s="157" t="s">
        <v>2080</v>
      </c>
      <c r="NXT56" s="157" t="s">
        <v>2080</v>
      </c>
      <c r="NXU56" s="157" t="s">
        <v>2080</v>
      </c>
      <c r="NXV56" s="157" t="s">
        <v>2080</v>
      </c>
      <c r="NXW56" s="157" t="s">
        <v>2080</v>
      </c>
      <c r="NXX56" s="157" t="s">
        <v>2080</v>
      </c>
      <c r="NXY56" s="157" t="s">
        <v>2080</v>
      </c>
      <c r="NXZ56" s="157" t="s">
        <v>2080</v>
      </c>
      <c r="NYA56" s="157" t="s">
        <v>2080</v>
      </c>
      <c r="NYB56" s="157" t="s">
        <v>2080</v>
      </c>
      <c r="NYC56" s="157" t="s">
        <v>2080</v>
      </c>
      <c r="NYD56" s="157" t="s">
        <v>2080</v>
      </c>
      <c r="NYE56" s="157" t="s">
        <v>2080</v>
      </c>
      <c r="NYF56" s="157" t="s">
        <v>2080</v>
      </c>
      <c r="NYG56" s="157" t="s">
        <v>2080</v>
      </c>
      <c r="NYH56" s="157" t="s">
        <v>2080</v>
      </c>
      <c r="NYI56" s="157" t="s">
        <v>2080</v>
      </c>
      <c r="NYJ56" s="157" t="s">
        <v>2080</v>
      </c>
      <c r="NYK56" s="157" t="s">
        <v>2080</v>
      </c>
      <c r="NYL56" s="157" t="s">
        <v>2080</v>
      </c>
      <c r="NYM56" s="157" t="s">
        <v>2080</v>
      </c>
      <c r="NYN56" s="157" t="s">
        <v>2080</v>
      </c>
      <c r="NYO56" s="157" t="s">
        <v>2080</v>
      </c>
      <c r="NYP56" s="157" t="s">
        <v>2080</v>
      </c>
      <c r="NYQ56" s="157" t="s">
        <v>2080</v>
      </c>
      <c r="NYR56" s="157" t="s">
        <v>2080</v>
      </c>
      <c r="NYS56" s="157" t="s">
        <v>2080</v>
      </c>
      <c r="NYT56" s="157" t="s">
        <v>2080</v>
      </c>
      <c r="NYU56" s="157" t="s">
        <v>2080</v>
      </c>
      <c r="NYV56" s="157" t="s">
        <v>2080</v>
      </c>
      <c r="NYW56" s="157" t="s">
        <v>2080</v>
      </c>
      <c r="NYX56" s="157" t="s">
        <v>2080</v>
      </c>
      <c r="NYY56" s="157" t="s">
        <v>2080</v>
      </c>
      <c r="NYZ56" s="157" t="s">
        <v>2080</v>
      </c>
      <c r="NZA56" s="157" t="s">
        <v>2080</v>
      </c>
      <c r="NZB56" s="157" t="s">
        <v>2080</v>
      </c>
      <c r="NZC56" s="157" t="s">
        <v>2080</v>
      </c>
      <c r="NZD56" s="157" t="s">
        <v>2080</v>
      </c>
      <c r="NZE56" s="157" t="s">
        <v>2080</v>
      </c>
      <c r="NZF56" s="157" t="s">
        <v>2080</v>
      </c>
      <c r="NZG56" s="157" t="s">
        <v>2080</v>
      </c>
      <c r="NZH56" s="157" t="s">
        <v>2080</v>
      </c>
      <c r="NZI56" s="157" t="s">
        <v>2080</v>
      </c>
      <c r="NZJ56" s="157" t="s">
        <v>2080</v>
      </c>
      <c r="NZK56" s="157" t="s">
        <v>2080</v>
      </c>
      <c r="NZL56" s="157" t="s">
        <v>2080</v>
      </c>
      <c r="NZM56" s="157" t="s">
        <v>2080</v>
      </c>
      <c r="NZN56" s="157" t="s">
        <v>2080</v>
      </c>
      <c r="NZO56" s="157" t="s">
        <v>2080</v>
      </c>
      <c r="NZP56" s="157" t="s">
        <v>2080</v>
      </c>
      <c r="NZQ56" s="157" t="s">
        <v>2080</v>
      </c>
      <c r="NZR56" s="157" t="s">
        <v>2080</v>
      </c>
      <c r="NZS56" s="157" t="s">
        <v>2080</v>
      </c>
      <c r="NZT56" s="157" t="s">
        <v>2080</v>
      </c>
      <c r="NZU56" s="157" t="s">
        <v>2080</v>
      </c>
      <c r="NZV56" s="157" t="s">
        <v>2080</v>
      </c>
      <c r="NZW56" s="157" t="s">
        <v>2080</v>
      </c>
      <c r="NZX56" s="157" t="s">
        <v>2080</v>
      </c>
      <c r="NZY56" s="157" t="s">
        <v>2080</v>
      </c>
      <c r="NZZ56" s="157" t="s">
        <v>2080</v>
      </c>
      <c r="OAA56" s="157" t="s">
        <v>2080</v>
      </c>
      <c r="OAB56" s="157" t="s">
        <v>2080</v>
      </c>
      <c r="OAC56" s="157" t="s">
        <v>2080</v>
      </c>
      <c r="OAD56" s="157" t="s">
        <v>2080</v>
      </c>
      <c r="OAE56" s="157" t="s">
        <v>2080</v>
      </c>
      <c r="OAF56" s="157" t="s">
        <v>2080</v>
      </c>
      <c r="OAG56" s="157" t="s">
        <v>2080</v>
      </c>
      <c r="OAH56" s="157" t="s">
        <v>2080</v>
      </c>
      <c r="OAI56" s="157" t="s">
        <v>2080</v>
      </c>
      <c r="OAJ56" s="157" t="s">
        <v>2080</v>
      </c>
      <c r="OAK56" s="157" t="s">
        <v>2080</v>
      </c>
      <c r="OAL56" s="157" t="s">
        <v>2080</v>
      </c>
      <c r="OAM56" s="157" t="s">
        <v>2080</v>
      </c>
      <c r="OAN56" s="157" t="s">
        <v>2080</v>
      </c>
      <c r="OAO56" s="157" t="s">
        <v>2080</v>
      </c>
      <c r="OAP56" s="157" t="s">
        <v>2080</v>
      </c>
      <c r="OAQ56" s="157" t="s">
        <v>2080</v>
      </c>
      <c r="OAR56" s="157" t="s">
        <v>2080</v>
      </c>
      <c r="OAS56" s="157" t="s">
        <v>2080</v>
      </c>
      <c r="OAT56" s="157" t="s">
        <v>2080</v>
      </c>
      <c r="OAU56" s="157" t="s">
        <v>2080</v>
      </c>
      <c r="OAV56" s="157" t="s">
        <v>2080</v>
      </c>
      <c r="OAW56" s="157" t="s">
        <v>2080</v>
      </c>
      <c r="OAX56" s="157" t="s">
        <v>2080</v>
      </c>
      <c r="OAY56" s="157" t="s">
        <v>2080</v>
      </c>
      <c r="OAZ56" s="157" t="s">
        <v>2080</v>
      </c>
      <c r="OBA56" s="157" t="s">
        <v>2080</v>
      </c>
      <c r="OBB56" s="157" t="s">
        <v>2080</v>
      </c>
      <c r="OBC56" s="157" t="s">
        <v>2080</v>
      </c>
      <c r="OBD56" s="157" t="s">
        <v>2080</v>
      </c>
      <c r="OBE56" s="157" t="s">
        <v>2080</v>
      </c>
      <c r="OBF56" s="157" t="s">
        <v>2080</v>
      </c>
      <c r="OBG56" s="157" t="s">
        <v>2080</v>
      </c>
      <c r="OBH56" s="157" t="s">
        <v>2080</v>
      </c>
      <c r="OBI56" s="157" t="s">
        <v>2080</v>
      </c>
      <c r="OBJ56" s="157" t="s">
        <v>2080</v>
      </c>
      <c r="OBK56" s="157" t="s">
        <v>2080</v>
      </c>
      <c r="OBL56" s="157" t="s">
        <v>2080</v>
      </c>
      <c r="OBM56" s="157" t="s">
        <v>2080</v>
      </c>
      <c r="OBN56" s="157" t="s">
        <v>2080</v>
      </c>
      <c r="OBO56" s="157" t="s">
        <v>2080</v>
      </c>
      <c r="OBP56" s="157" t="s">
        <v>2080</v>
      </c>
      <c r="OBQ56" s="157" t="s">
        <v>2080</v>
      </c>
      <c r="OBR56" s="157" t="s">
        <v>2080</v>
      </c>
      <c r="OBS56" s="157" t="s">
        <v>2080</v>
      </c>
      <c r="OBT56" s="157" t="s">
        <v>2080</v>
      </c>
      <c r="OBU56" s="157" t="s">
        <v>2080</v>
      </c>
      <c r="OBV56" s="157" t="s">
        <v>2080</v>
      </c>
      <c r="OBW56" s="157" t="s">
        <v>2080</v>
      </c>
      <c r="OBX56" s="157" t="s">
        <v>2080</v>
      </c>
      <c r="OBY56" s="157" t="s">
        <v>2080</v>
      </c>
      <c r="OBZ56" s="157" t="s">
        <v>2080</v>
      </c>
      <c r="OCA56" s="157" t="s">
        <v>2080</v>
      </c>
      <c r="OCB56" s="157" t="s">
        <v>2080</v>
      </c>
      <c r="OCC56" s="157" t="s">
        <v>2080</v>
      </c>
      <c r="OCD56" s="157" t="s">
        <v>2080</v>
      </c>
      <c r="OCE56" s="157" t="s">
        <v>2080</v>
      </c>
      <c r="OCF56" s="157" t="s">
        <v>2080</v>
      </c>
      <c r="OCG56" s="157" t="s">
        <v>2080</v>
      </c>
      <c r="OCH56" s="157" t="s">
        <v>2080</v>
      </c>
      <c r="OCI56" s="157" t="s">
        <v>2080</v>
      </c>
      <c r="OCJ56" s="157" t="s">
        <v>2080</v>
      </c>
      <c r="OCK56" s="157" t="s">
        <v>2080</v>
      </c>
      <c r="OCL56" s="157" t="s">
        <v>2080</v>
      </c>
      <c r="OCM56" s="157" t="s">
        <v>2080</v>
      </c>
      <c r="OCN56" s="157" t="s">
        <v>2080</v>
      </c>
      <c r="OCO56" s="157" t="s">
        <v>2080</v>
      </c>
      <c r="OCP56" s="157" t="s">
        <v>2080</v>
      </c>
      <c r="OCQ56" s="157" t="s">
        <v>2080</v>
      </c>
      <c r="OCR56" s="157" t="s">
        <v>2080</v>
      </c>
      <c r="OCS56" s="157" t="s">
        <v>2080</v>
      </c>
      <c r="OCT56" s="157" t="s">
        <v>2080</v>
      </c>
      <c r="OCU56" s="157" t="s">
        <v>2080</v>
      </c>
      <c r="OCV56" s="157" t="s">
        <v>2080</v>
      </c>
      <c r="OCW56" s="157" t="s">
        <v>2080</v>
      </c>
      <c r="OCX56" s="157" t="s">
        <v>2080</v>
      </c>
      <c r="OCY56" s="157" t="s">
        <v>2080</v>
      </c>
      <c r="OCZ56" s="157" t="s">
        <v>2080</v>
      </c>
      <c r="ODA56" s="157" t="s">
        <v>2080</v>
      </c>
      <c r="ODB56" s="157" t="s">
        <v>2080</v>
      </c>
      <c r="ODC56" s="157" t="s">
        <v>2080</v>
      </c>
      <c r="ODD56" s="157" t="s">
        <v>2080</v>
      </c>
      <c r="ODE56" s="157" t="s">
        <v>2080</v>
      </c>
      <c r="ODF56" s="157" t="s">
        <v>2080</v>
      </c>
      <c r="ODG56" s="157" t="s">
        <v>2080</v>
      </c>
      <c r="ODH56" s="157" t="s">
        <v>2080</v>
      </c>
      <c r="ODI56" s="157" t="s">
        <v>2080</v>
      </c>
      <c r="ODJ56" s="157" t="s">
        <v>2080</v>
      </c>
      <c r="ODK56" s="157" t="s">
        <v>2080</v>
      </c>
      <c r="ODL56" s="157" t="s">
        <v>2080</v>
      </c>
      <c r="ODM56" s="157" t="s">
        <v>2080</v>
      </c>
      <c r="ODN56" s="157" t="s">
        <v>2080</v>
      </c>
      <c r="ODO56" s="157" t="s">
        <v>2080</v>
      </c>
      <c r="ODP56" s="157" t="s">
        <v>2080</v>
      </c>
      <c r="ODQ56" s="157" t="s">
        <v>2080</v>
      </c>
      <c r="ODR56" s="157" t="s">
        <v>2080</v>
      </c>
      <c r="ODS56" s="157" t="s">
        <v>2080</v>
      </c>
      <c r="ODT56" s="157" t="s">
        <v>2080</v>
      </c>
      <c r="ODU56" s="157" t="s">
        <v>2080</v>
      </c>
      <c r="ODV56" s="157" t="s">
        <v>2080</v>
      </c>
      <c r="ODW56" s="157" t="s">
        <v>2080</v>
      </c>
      <c r="ODX56" s="157" t="s">
        <v>2080</v>
      </c>
      <c r="ODY56" s="157" t="s">
        <v>2080</v>
      </c>
      <c r="ODZ56" s="157" t="s">
        <v>2080</v>
      </c>
      <c r="OEA56" s="157" t="s">
        <v>2080</v>
      </c>
      <c r="OEB56" s="157" t="s">
        <v>2080</v>
      </c>
      <c r="OEC56" s="157" t="s">
        <v>2080</v>
      </c>
      <c r="OED56" s="157" t="s">
        <v>2080</v>
      </c>
      <c r="OEE56" s="157" t="s">
        <v>2080</v>
      </c>
      <c r="OEF56" s="157" t="s">
        <v>2080</v>
      </c>
      <c r="OEG56" s="157" t="s">
        <v>2080</v>
      </c>
      <c r="OEH56" s="157" t="s">
        <v>2080</v>
      </c>
      <c r="OEI56" s="157" t="s">
        <v>2080</v>
      </c>
      <c r="OEJ56" s="157" t="s">
        <v>2080</v>
      </c>
      <c r="OEK56" s="157" t="s">
        <v>2080</v>
      </c>
      <c r="OEL56" s="157" t="s">
        <v>2080</v>
      </c>
      <c r="OEM56" s="157" t="s">
        <v>2080</v>
      </c>
      <c r="OEN56" s="157" t="s">
        <v>2080</v>
      </c>
      <c r="OEO56" s="157" t="s">
        <v>2080</v>
      </c>
      <c r="OEP56" s="157" t="s">
        <v>2080</v>
      </c>
      <c r="OEQ56" s="157" t="s">
        <v>2080</v>
      </c>
      <c r="OER56" s="157" t="s">
        <v>2080</v>
      </c>
      <c r="OES56" s="157" t="s">
        <v>2080</v>
      </c>
      <c r="OET56" s="157" t="s">
        <v>2080</v>
      </c>
      <c r="OEU56" s="157" t="s">
        <v>2080</v>
      </c>
      <c r="OEV56" s="157" t="s">
        <v>2080</v>
      </c>
      <c r="OEW56" s="157" t="s">
        <v>2080</v>
      </c>
      <c r="OEX56" s="157" t="s">
        <v>2080</v>
      </c>
      <c r="OEY56" s="157" t="s">
        <v>2080</v>
      </c>
      <c r="OEZ56" s="157" t="s">
        <v>2080</v>
      </c>
      <c r="OFA56" s="157" t="s">
        <v>2080</v>
      </c>
      <c r="OFB56" s="157" t="s">
        <v>2080</v>
      </c>
      <c r="OFC56" s="157" t="s">
        <v>2080</v>
      </c>
      <c r="OFD56" s="157" t="s">
        <v>2080</v>
      </c>
      <c r="OFE56" s="157" t="s">
        <v>2080</v>
      </c>
      <c r="OFF56" s="157" t="s">
        <v>2080</v>
      </c>
      <c r="OFG56" s="157" t="s">
        <v>2080</v>
      </c>
      <c r="OFH56" s="157" t="s">
        <v>2080</v>
      </c>
      <c r="OFI56" s="157" t="s">
        <v>2080</v>
      </c>
      <c r="OFJ56" s="157" t="s">
        <v>2080</v>
      </c>
      <c r="OFK56" s="157" t="s">
        <v>2080</v>
      </c>
      <c r="OFL56" s="157" t="s">
        <v>2080</v>
      </c>
      <c r="OFM56" s="157" t="s">
        <v>2080</v>
      </c>
      <c r="OFN56" s="157" t="s">
        <v>2080</v>
      </c>
      <c r="OFO56" s="157" t="s">
        <v>2080</v>
      </c>
      <c r="OFP56" s="157" t="s">
        <v>2080</v>
      </c>
      <c r="OFQ56" s="157" t="s">
        <v>2080</v>
      </c>
      <c r="OFR56" s="157" t="s">
        <v>2080</v>
      </c>
      <c r="OFS56" s="157" t="s">
        <v>2080</v>
      </c>
      <c r="OFT56" s="157" t="s">
        <v>2080</v>
      </c>
      <c r="OFU56" s="157" t="s">
        <v>2080</v>
      </c>
      <c r="OFV56" s="157" t="s">
        <v>2080</v>
      </c>
      <c r="OFW56" s="157" t="s">
        <v>2080</v>
      </c>
      <c r="OFX56" s="157" t="s">
        <v>2080</v>
      </c>
      <c r="OFY56" s="157" t="s">
        <v>2080</v>
      </c>
      <c r="OFZ56" s="157" t="s">
        <v>2080</v>
      </c>
      <c r="OGA56" s="157" t="s">
        <v>2080</v>
      </c>
      <c r="OGB56" s="157" t="s">
        <v>2080</v>
      </c>
      <c r="OGC56" s="157" t="s">
        <v>2080</v>
      </c>
      <c r="OGD56" s="157" t="s">
        <v>2080</v>
      </c>
      <c r="OGE56" s="157" t="s">
        <v>2080</v>
      </c>
      <c r="OGF56" s="157" t="s">
        <v>2080</v>
      </c>
      <c r="OGG56" s="157" t="s">
        <v>2080</v>
      </c>
      <c r="OGH56" s="157" t="s">
        <v>2080</v>
      </c>
      <c r="OGI56" s="157" t="s">
        <v>2080</v>
      </c>
      <c r="OGJ56" s="157" t="s">
        <v>2080</v>
      </c>
      <c r="OGK56" s="157" t="s">
        <v>2080</v>
      </c>
      <c r="OGL56" s="157" t="s">
        <v>2080</v>
      </c>
      <c r="OGM56" s="157" t="s">
        <v>2080</v>
      </c>
      <c r="OGN56" s="157" t="s">
        <v>2080</v>
      </c>
      <c r="OGO56" s="157" t="s">
        <v>2080</v>
      </c>
      <c r="OGP56" s="157" t="s">
        <v>2080</v>
      </c>
      <c r="OGQ56" s="157" t="s">
        <v>2080</v>
      </c>
      <c r="OGR56" s="157" t="s">
        <v>2080</v>
      </c>
      <c r="OGS56" s="157" t="s">
        <v>2080</v>
      </c>
      <c r="OGT56" s="157" t="s">
        <v>2080</v>
      </c>
      <c r="OGU56" s="157" t="s">
        <v>2080</v>
      </c>
      <c r="OGV56" s="157" t="s">
        <v>2080</v>
      </c>
      <c r="OGW56" s="157" t="s">
        <v>2080</v>
      </c>
      <c r="OGX56" s="157" t="s">
        <v>2080</v>
      </c>
      <c r="OGY56" s="157" t="s">
        <v>2080</v>
      </c>
      <c r="OGZ56" s="157" t="s">
        <v>2080</v>
      </c>
      <c r="OHA56" s="157" t="s">
        <v>2080</v>
      </c>
      <c r="OHB56" s="157" t="s">
        <v>2080</v>
      </c>
      <c r="OHC56" s="157" t="s">
        <v>2080</v>
      </c>
      <c r="OHD56" s="157" t="s">
        <v>2080</v>
      </c>
      <c r="OHE56" s="157" t="s">
        <v>2080</v>
      </c>
      <c r="OHF56" s="157" t="s">
        <v>2080</v>
      </c>
      <c r="OHG56" s="157" t="s">
        <v>2080</v>
      </c>
      <c r="OHH56" s="157" t="s">
        <v>2080</v>
      </c>
      <c r="OHI56" s="157" t="s">
        <v>2080</v>
      </c>
      <c r="OHJ56" s="157" t="s">
        <v>2080</v>
      </c>
      <c r="OHK56" s="157" t="s">
        <v>2080</v>
      </c>
      <c r="OHL56" s="157" t="s">
        <v>2080</v>
      </c>
      <c r="OHM56" s="157" t="s">
        <v>2080</v>
      </c>
      <c r="OHN56" s="157" t="s">
        <v>2080</v>
      </c>
      <c r="OHO56" s="157" t="s">
        <v>2080</v>
      </c>
      <c r="OHP56" s="157" t="s">
        <v>2080</v>
      </c>
      <c r="OHQ56" s="157" t="s">
        <v>2080</v>
      </c>
      <c r="OHR56" s="157" t="s">
        <v>2080</v>
      </c>
      <c r="OHS56" s="157" t="s">
        <v>2080</v>
      </c>
      <c r="OHT56" s="157" t="s">
        <v>2080</v>
      </c>
      <c r="OHU56" s="157" t="s">
        <v>2080</v>
      </c>
      <c r="OHV56" s="157" t="s">
        <v>2080</v>
      </c>
      <c r="OHW56" s="157" t="s">
        <v>2080</v>
      </c>
      <c r="OHX56" s="157" t="s">
        <v>2080</v>
      </c>
      <c r="OHY56" s="157" t="s">
        <v>2080</v>
      </c>
      <c r="OHZ56" s="157" t="s">
        <v>2080</v>
      </c>
      <c r="OIA56" s="157" t="s">
        <v>2080</v>
      </c>
      <c r="OIB56" s="157" t="s">
        <v>2080</v>
      </c>
      <c r="OIC56" s="157" t="s">
        <v>2080</v>
      </c>
      <c r="OID56" s="157" t="s">
        <v>2080</v>
      </c>
      <c r="OIE56" s="157" t="s">
        <v>2080</v>
      </c>
      <c r="OIF56" s="157" t="s">
        <v>2080</v>
      </c>
      <c r="OIG56" s="157" t="s">
        <v>2080</v>
      </c>
      <c r="OIH56" s="157" t="s">
        <v>2080</v>
      </c>
      <c r="OII56" s="157" t="s">
        <v>2080</v>
      </c>
      <c r="OIJ56" s="157" t="s">
        <v>2080</v>
      </c>
      <c r="OIK56" s="157" t="s">
        <v>2080</v>
      </c>
      <c r="OIL56" s="157" t="s">
        <v>2080</v>
      </c>
      <c r="OIM56" s="157" t="s">
        <v>2080</v>
      </c>
      <c r="OIN56" s="157" t="s">
        <v>2080</v>
      </c>
      <c r="OIO56" s="157" t="s">
        <v>2080</v>
      </c>
      <c r="OIP56" s="157" t="s">
        <v>2080</v>
      </c>
      <c r="OIQ56" s="157" t="s">
        <v>2080</v>
      </c>
      <c r="OIR56" s="157" t="s">
        <v>2080</v>
      </c>
      <c r="OIS56" s="157" t="s">
        <v>2080</v>
      </c>
      <c r="OIT56" s="157" t="s">
        <v>2080</v>
      </c>
      <c r="OIU56" s="157" t="s">
        <v>2080</v>
      </c>
      <c r="OIV56" s="157" t="s">
        <v>2080</v>
      </c>
      <c r="OIW56" s="157" t="s">
        <v>2080</v>
      </c>
      <c r="OIX56" s="157" t="s">
        <v>2080</v>
      </c>
      <c r="OIY56" s="157" t="s">
        <v>2080</v>
      </c>
      <c r="OIZ56" s="157" t="s">
        <v>2080</v>
      </c>
      <c r="OJA56" s="157" t="s">
        <v>2080</v>
      </c>
      <c r="OJB56" s="157" t="s">
        <v>2080</v>
      </c>
      <c r="OJC56" s="157" t="s">
        <v>2080</v>
      </c>
      <c r="OJD56" s="157" t="s">
        <v>2080</v>
      </c>
      <c r="OJE56" s="157" t="s">
        <v>2080</v>
      </c>
      <c r="OJF56" s="157" t="s">
        <v>2080</v>
      </c>
      <c r="OJG56" s="157" t="s">
        <v>2080</v>
      </c>
      <c r="OJH56" s="157" t="s">
        <v>2080</v>
      </c>
      <c r="OJI56" s="157" t="s">
        <v>2080</v>
      </c>
      <c r="OJJ56" s="157" t="s">
        <v>2080</v>
      </c>
      <c r="OJK56" s="157" t="s">
        <v>2080</v>
      </c>
      <c r="OJL56" s="157" t="s">
        <v>2080</v>
      </c>
      <c r="OJM56" s="157" t="s">
        <v>2080</v>
      </c>
      <c r="OJN56" s="157" t="s">
        <v>2080</v>
      </c>
      <c r="OJO56" s="157" t="s">
        <v>2080</v>
      </c>
      <c r="OJP56" s="157" t="s">
        <v>2080</v>
      </c>
      <c r="OJQ56" s="157" t="s">
        <v>2080</v>
      </c>
      <c r="OJR56" s="157" t="s">
        <v>2080</v>
      </c>
      <c r="OJS56" s="157" t="s">
        <v>2080</v>
      </c>
      <c r="OJT56" s="157" t="s">
        <v>2080</v>
      </c>
      <c r="OJU56" s="157" t="s">
        <v>2080</v>
      </c>
      <c r="OJV56" s="157" t="s">
        <v>2080</v>
      </c>
      <c r="OJW56" s="157" t="s">
        <v>2080</v>
      </c>
      <c r="OJX56" s="157" t="s">
        <v>2080</v>
      </c>
      <c r="OJY56" s="157" t="s">
        <v>2080</v>
      </c>
      <c r="OJZ56" s="157" t="s">
        <v>2080</v>
      </c>
      <c r="OKA56" s="157" t="s">
        <v>2080</v>
      </c>
      <c r="OKB56" s="157" t="s">
        <v>2080</v>
      </c>
      <c r="OKC56" s="157" t="s">
        <v>2080</v>
      </c>
      <c r="OKD56" s="157" t="s">
        <v>2080</v>
      </c>
      <c r="OKE56" s="157" t="s">
        <v>2080</v>
      </c>
      <c r="OKF56" s="157" t="s">
        <v>2080</v>
      </c>
      <c r="OKG56" s="157" t="s">
        <v>2080</v>
      </c>
      <c r="OKH56" s="157" t="s">
        <v>2080</v>
      </c>
      <c r="OKI56" s="157" t="s">
        <v>2080</v>
      </c>
      <c r="OKJ56" s="157" t="s">
        <v>2080</v>
      </c>
      <c r="OKK56" s="157" t="s">
        <v>2080</v>
      </c>
      <c r="OKL56" s="157" t="s">
        <v>2080</v>
      </c>
      <c r="OKM56" s="157" t="s">
        <v>2080</v>
      </c>
      <c r="OKN56" s="157" t="s">
        <v>2080</v>
      </c>
      <c r="OKO56" s="157" t="s">
        <v>2080</v>
      </c>
      <c r="OKP56" s="157" t="s">
        <v>2080</v>
      </c>
      <c r="OKQ56" s="157" t="s">
        <v>2080</v>
      </c>
      <c r="OKR56" s="157" t="s">
        <v>2080</v>
      </c>
      <c r="OKS56" s="157" t="s">
        <v>2080</v>
      </c>
      <c r="OKT56" s="157" t="s">
        <v>2080</v>
      </c>
      <c r="OKU56" s="157" t="s">
        <v>2080</v>
      </c>
      <c r="OKV56" s="157" t="s">
        <v>2080</v>
      </c>
      <c r="OKW56" s="157" t="s">
        <v>2080</v>
      </c>
      <c r="OKX56" s="157" t="s">
        <v>2080</v>
      </c>
      <c r="OKY56" s="157" t="s">
        <v>2080</v>
      </c>
      <c r="OKZ56" s="157" t="s">
        <v>2080</v>
      </c>
      <c r="OLA56" s="157" t="s">
        <v>2080</v>
      </c>
      <c r="OLB56" s="157" t="s">
        <v>2080</v>
      </c>
      <c r="OLC56" s="157" t="s">
        <v>2080</v>
      </c>
      <c r="OLD56" s="157" t="s">
        <v>2080</v>
      </c>
      <c r="OLE56" s="157" t="s">
        <v>2080</v>
      </c>
      <c r="OLF56" s="157" t="s">
        <v>2080</v>
      </c>
      <c r="OLG56" s="157" t="s">
        <v>2080</v>
      </c>
      <c r="OLH56" s="157" t="s">
        <v>2080</v>
      </c>
      <c r="OLI56" s="157" t="s">
        <v>2080</v>
      </c>
      <c r="OLJ56" s="157" t="s">
        <v>2080</v>
      </c>
      <c r="OLK56" s="157" t="s">
        <v>2080</v>
      </c>
      <c r="OLL56" s="157" t="s">
        <v>2080</v>
      </c>
      <c r="OLM56" s="157" t="s">
        <v>2080</v>
      </c>
      <c r="OLN56" s="157" t="s">
        <v>2080</v>
      </c>
      <c r="OLO56" s="157" t="s">
        <v>2080</v>
      </c>
      <c r="OLP56" s="157" t="s">
        <v>2080</v>
      </c>
      <c r="OLQ56" s="157" t="s">
        <v>2080</v>
      </c>
      <c r="OLR56" s="157" t="s">
        <v>2080</v>
      </c>
      <c r="OLS56" s="157" t="s">
        <v>2080</v>
      </c>
      <c r="OLT56" s="157" t="s">
        <v>2080</v>
      </c>
      <c r="OLU56" s="157" t="s">
        <v>2080</v>
      </c>
      <c r="OLV56" s="157" t="s">
        <v>2080</v>
      </c>
      <c r="OLW56" s="157" t="s">
        <v>2080</v>
      </c>
      <c r="OLX56" s="157" t="s">
        <v>2080</v>
      </c>
      <c r="OLY56" s="157" t="s">
        <v>2080</v>
      </c>
      <c r="OLZ56" s="157" t="s">
        <v>2080</v>
      </c>
      <c r="OMA56" s="157" t="s">
        <v>2080</v>
      </c>
      <c r="OMB56" s="157" t="s">
        <v>2080</v>
      </c>
      <c r="OMC56" s="157" t="s">
        <v>2080</v>
      </c>
      <c r="OMD56" s="157" t="s">
        <v>2080</v>
      </c>
      <c r="OME56" s="157" t="s">
        <v>2080</v>
      </c>
      <c r="OMF56" s="157" t="s">
        <v>2080</v>
      </c>
      <c r="OMG56" s="157" t="s">
        <v>2080</v>
      </c>
      <c r="OMH56" s="157" t="s">
        <v>2080</v>
      </c>
      <c r="OMI56" s="157" t="s">
        <v>2080</v>
      </c>
      <c r="OMJ56" s="157" t="s">
        <v>2080</v>
      </c>
      <c r="OMK56" s="157" t="s">
        <v>2080</v>
      </c>
      <c r="OML56" s="157" t="s">
        <v>2080</v>
      </c>
      <c r="OMM56" s="157" t="s">
        <v>2080</v>
      </c>
      <c r="OMN56" s="157" t="s">
        <v>2080</v>
      </c>
      <c r="OMO56" s="157" t="s">
        <v>2080</v>
      </c>
      <c r="OMP56" s="157" t="s">
        <v>2080</v>
      </c>
      <c r="OMQ56" s="157" t="s">
        <v>2080</v>
      </c>
      <c r="OMR56" s="157" t="s">
        <v>2080</v>
      </c>
      <c r="OMS56" s="157" t="s">
        <v>2080</v>
      </c>
      <c r="OMT56" s="157" t="s">
        <v>2080</v>
      </c>
      <c r="OMU56" s="157" t="s">
        <v>2080</v>
      </c>
      <c r="OMV56" s="157" t="s">
        <v>2080</v>
      </c>
      <c r="OMW56" s="157" t="s">
        <v>2080</v>
      </c>
      <c r="OMX56" s="157" t="s">
        <v>2080</v>
      </c>
      <c r="OMY56" s="157" t="s">
        <v>2080</v>
      </c>
      <c r="OMZ56" s="157" t="s">
        <v>2080</v>
      </c>
      <c r="ONA56" s="157" t="s">
        <v>2080</v>
      </c>
      <c r="ONB56" s="157" t="s">
        <v>2080</v>
      </c>
      <c r="ONC56" s="157" t="s">
        <v>2080</v>
      </c>
      <c r="OND56" s="157" t="s">
        <v>2080</v>
      </c>
      <c r="ONE56" s="157" t="s">
        <v>2080</v>
      </c>
      <c r="ONF56" s="157" t="s">
        <v>2080</v>
      </c>
      <c r="ONG56" s="157" t="s">
        <v>2080</v>
      </c>
      <c r="ONH56" s="157" t="s">
        <v>2080</v>
      </c>
      <c r="ONI56" s="157" t="s">
        <v>2080</v>
      </c>
      <c r="ONJ56" s="157" t="s">
        <v>2080</v>
      </c>
      <c r="ONK56" s="157" t="s">
        <v>2080</v>
      </c>
      <c r="ONL56" s="157" t="s">
        <v>2080</v>
      </c>
      <c r="ONM56" s="157" t="s">
        <v>2080</v>
      </c>
      <c r="ONN56" s="157" t="s">
        <v>2080</v>
      </c>
      <c r="ONO56" s="157" t="s">
        <v>2080</v>
      </c>
      <c r="ONP56" s="157" t="s">
        <v>2080</v>
      </c>
      <c r="ONQ56" s="157" t="s">
        <v>2080</v>
      </c>
      <c r="ONR56" s="157" t="s">
        <v>2080</v>
      </c>
      <c r="ONS56" s="157" t="s">
        <v>2080</v>
      </c>
      <c r="ONT56" s="157" t="s">
        <v>2080</v>
      </c>
      <c r="ONU56" s="157" t="s">
        <v>2080</v>
      </c>
      <c r="ONV56" s="157" t="s">
        <v>2080</v>
      </c>
      <c r="ONW56" s="157" t="s">
        <v>2080</v>
      </c>
      <c r="ONX56" s="157" t="s">
        <v>2080</v>
      </c>
      <c r="ONY56" s="157" t="s">
        <v>2080</v>
      </c>
      <c r="ONZ56" s="157" t="s">
        <v>2080</v>
      </c>
      <c r="OOA56" s="157" t="s">
        <v>2080</v>
      </c>
      <c r="OOB56" s="157" t="s">
        <v>2080</v>
      </c>
      <c r="OOC56" s="157" t="s">
        <v>2080</v>
      </c>
      <c r="OOD56" s="157" t="s">
        <v>2080</v>
      </c>
      <c r="OOE56" s="157" t="s">
        <v>2080</v>
      </c>
      <c r="OOF56" s="157" t="s">
        <v>2080</v>
      </c>
      <c r="OOG56" s="157" t="s">
        <v>2080</v>
      </c>
      <c r="OOH56" s="157" t="s">
        <v>2080</v>
      </c>
      <c r="OOI56" s="157" t="s">
        <v>2080</v>
      </c>
      <c r="OOJ56" s="157" t="s">
        <v>2080</v>
      </c>
      <c r="OOK56" s="157" t="s">
        <v>2080</v>
      </c>
      <c r="OOL56" s="157" t="s">
        <v>2080</v>
      </c>
      <c r="OOM56" s="157" t="s">
        <v>2080</v>
      </c>
      <c r="OON56" s="157" t="s">
        <v>2080</v>
      </c>
      <c r="OOO56" s="157" t="s">
        <v>2080</v>
      </c>
      <c r="OOP56" s="157" t="s">
        <v>2080</v>
      </c>
      <c r="OOQ56" s="157" t="s">
        <v>2080</v>
      </c>
      <c r="OOR56" s="157" t="s">
        <v>2080</v>
      </c>
      <c r="OOS56" s="157" t="s">
        <v>2080</v>
      </c>
      <c r="OOT56" s="157" t="s">
        <v>2080</v>
      </c>
      <c r="OOU56" s="157" t="s">
        <v>2080</v>
      </c>
      <c r="OOV56" s="157" t="s">
        <v>2080</v>
      </c>
      <c r="OOW56" s="157" t="s">
        <v>2080</v>
      </c>
      <c r="OOX56" s="157" t="s">
        <v>2080</v>
      </c>
      <c r="OOY56" s="157" t="s">
        <v>2080</v>
      </c>
      <c r="OOZ56" s="157" t="s">
        <v>2080</v>
      </c>
      <c r="OPA56" s="157" t="s">
        <v>2080</v>
      </c>
      <c r="OPB56" s="157" t="s">
        <v>2080</v>
      </c>
      <c r="OPC56" s="157" t="s">
        <v>2080</v>
      </c>
      <c r="OPD56" s="157" t="s">
        <v>2080</v>
      </c>
      <c r="OPE56" s="157" t="s">
        <v>2080</v>
      </c>
      <c r="OPF56" s="157" t="s">
        <v>2080</v>
      </c>
      <c r="OPG56" s="157" t="s">
        <v>2080</v>
      </c>
      <c r="OPH56" s="157" t="s">
        <v>2080</v>
      </c>
      <c r="OPI56" s="157" t="s">
        <v>2080</v>
      </c>
      <c r="OPJ56" s="157" t="s">
        <v>2080</v>
      </c>
      <c r="OPK56" s="157" t="s">
        <v>2080</v>
      </c>
      <c r="OPL56" s="157" t="s">
        <v>2080</v>
      </c>
      <c r="OPM56" s="157" t="s">
        <v>2080</v>
      </c>
      <c r="OPN56" s="157" t="s">
        <v>2080</v>
      </c>
      <c r="OPO56" s="157" t="s">
        <v>2080</v>
      </c>
      <c r="OPP56" s="157" t="s">
        <v>2080</v>
      </c>
      <c r="OPQ56" s="157" t="s">
        <v>2080</v>
      </c>
      <c r="OPR56" s="157" t="s">
        <v>2080</v>
      </c>
      <c r="OPS56" s="157" t="s">
        <v>2080</v>
      </c>
      <c r="OPT56" s="157" t="s">
        <v>2080</v>
      </c>
      <c r="OPU56" s="157" t="s">
        <v>2080</v>
      </c>
      <c r="OPV56" s="157" t="s">
        <v>2080</v>
      </c>
      <c r="OPW56" s="157" t="s">
        <v>2080</v>
      </c>
      <c r="OPX56" s="157" t="s">
        <v>2080</v>
      </c>
      <c r="OPY56" s="157" t="s">
        <v>2080</v>
      </c>
      <c r="OPZ56" s="157" t="s">
        <v>2080</v>
      </c>
      <c r="OQA56" s="157" t="s">
        <v>2080</v>
      </c>
      <c r="OQB56" s="157" t="s">
        <v>2080</v>
      </c>
      <c r="OQC56" s="157" t="s">
        <v>2080</v>
      </c>
      <c r="OQD56" s="157" t="s">
        <v>2080</v>
      </c>
      <c r="OQE56" s="157" t="s">
        <v>2080</v>
      </c>
      <c r="OQF56" s="157" t="s">
        <v>2080</v>
      </c>
      <c r="OQG56" s="157" t="s">
        <v>2080</v>
      </c>
      <c r="OQH56" s="157" t="s">
        <v>2080</v>
      </c>
      <c r="OQI56" s="157" t="s">
        <v>2080</v>
      </c>
      <c r="OQJ56" s="157" t="s">
        <v>2080</v>
      </c>
      <c r="OQK56" s="157" t="s">
        <v>2080</v>
      </c>
      <c r="OQL56" s="157" t="s">
        <v>2080</v>
      </c>
      <c r="OQM56" s="157" t="s">
        <v>2080</v>
      </c>
      <c r="OQN56" s="157" t="s">
        <v>2080</v>
      </c>
      <c r="OQO56" s="157" t="s">
        <v>2080</v>
      </c>
      <c r="OQP56" s="157" t="s">
        <v>2080</v>
      </c>
      <c r="OQQ56" s="157" t="s">
        <v>2080</v>
      </c>
      <c r="OQR56" s="157" t="s">
        <v>2080</v>
      </c>
      <c r="OQS56" s="157" t="s">
        <v>2080</v>
      </c>
      <c r="OQT56" s="157" t="s">
        <v>2080</v>
      </c>
      <c r="OQU56" s="157" t="s">
        <v>2080</v>
      </c>
      <c r="OQV56" s="157" t="s">
        <v>2080</v>
      </c>
      <c r="OQW56" s="157" t="s">
        <v>2080</v>
      </c>
      <c r="OQX56" s="157" t="s">
        <v>2080</v>
      </c>
      <c r="OQY56" s="157" t="s">
        <v>2080</v>
      </c>
      <c r="OQZ56" s="157" t="s">
        <v>2080</v>
      </c>
      <c r="ORA56" s="157" t="s">
        <v>2080</v>
      </c>
      <c r="ORB56" s="157" t="s">
        <v>2080</v>
      </c>
      <c r="ORC56" s="157" t="s">
        <v>2080</v>
      </c>
      <c r="ORD56" s="157" t="s">
        <v>2080</v>
      </c>
      <c r="ORE56" s="157" t="s">
        <v>2080</v>
      </c>
      <c r="ORF56" s="157" t="s">
        <v>2080</v>
      </c>
      <c r="ORG56" s="157" t="s">
        <v>2080</v>
      </c>
      <c r="ORH56" s="157" t="s">
        <v>2080</v>
      </c>
      <c r="ORI56" s="157" t="s">
        <v>2080</v>
      </c>
      <c r="ORJ56" s="157" t="s">
        <v>2080</v>
      </c>
      <c r="ORK56" s="157" t="s">
        <v>2080</v>
      </c>
      <c r="ORL56" s="157" t="s">
        <v>2080</v>
      </c>
      <c r="ORM56" s="157" t="s">
        <v>2080</v>
      </c>
      <c r="ORN56" s="157" t="s">
        <v>2080</v>
      </c>
      <c r="ORO56" s="157" t="s">
        <v>2080</v>
      </c>
      <c r="ORP56" s="157" t="s">
        <v>2080</v>
      </c>
      <c r="ORQ56" s="157" t="s">
        <v>2080</v>
      </c>
      <c r="ORR56" s="157" t="s">
        <v>2080</v>
      </c>
      <c r="ORS56" s="157" t="s">
        <v>2080</v>
      </c>
      <c r="ORT56" s="157" t="s">
        <v>2080</v>
      </c>
      <c r="ORU56" s="157" t="s">
        <v>2080</v>
      </c>
      <c r="ORV56" s="157" t="s">
        <v>2080</v>
      </c>
      <c r="ORW56" s="157" t="s">
        <v>2080</v>
      </c>
      <c r="ORX56" s="157" t="s">
        <v>2080</v>
      </c>
      <c r="ORY56" s="157" t="s">
        <v>2080</v>
      </c>
      <c r="ORZ56" s="157" t="s">
        <v>2080</v>
      </c>
      <c r="OSA56" s="157" t="s">
        <v>2080</v>
      </c>
      <c r="OSB56" s="157" t="s">
        <v>2080</v>
      </c>
      <c r="OSC56" s="157" t="s">
        <v>2080</v>
      </c>
      <c r="OSD56" s="157" t="s">
        <v>2080</v>
      </c>
      <c r="OSE56" s="157" t="s">
        <v>2080</v>
      </c>
      <c r="OSF56" s="157" t="s">
        <v>2080</v>
      </c>
      <c r="OSG56" s="157" t="s">
        <v>2080</v>
      </c>
      <c r="OSH56" s="157" t="s">
        <v>2080</v>
      </c>
      <c r="OSI56" s="157" t="s">
        <v>2080</v>
      </c>
      <c r="OSJ56" s="157" t="s">
        <v>2080</v>
      </c>
      <c r="OSK56" s="157" t="s">
        <v>2080</v>
      </c>
      <c r="OSL56" s="157" t="s">
        <v>2080</v>
      </c>
      <c r="OSM56" s="157" t="s">
        <v>2080</v>
      </c>
      <c r="OSN56" s="157" t="s">
        <v>2080</v>
      </c>
      <c r="OSO56" s="157" t="s">
        <v>2080</v>
      </c>
      <c r="OSP56" s="157" t="s">
        <v>2080</v>
      </c>
      <c r="OSQ56" s="157" t="s">
        <v>2080</v>
      </c>
      <c r="OSR56" s="157" t="s">
        <v>2080</v>
      </c>
      <c r="OSS56" s="157" t="s">
        <v>2080</v>
      </c>
      <c r="OST56" s="157" t="s">
        <v>2080</v>
      </c>
      <c r="OSU56" s="157" t="s">
        <v>2080</v>
      </c>
      <c r="OSV56" s="157" t="s">
        <v>2080</v>
      </c>
      <c r="OSW56" s="157" t="s">
        <v>2080</v>
      </c>
      <c r="OSX56" s="157" t="s">
        <v>2080</v>
      </c>
      <c r="OSY56" s="157" t="s">
        <v>2080</v>
      </c>
      <c r="OSZ56" s="157" t="s">
        <v>2080</v>
      </c>
      <c r="OTA56" s="157" t="s">
        <v>2080</v>
      </c>
      <c r="OTB56" s="157" t="s">
        <v>2080</v>
      </c>
      <c r="OTC56" s="157" t="s">
        <v>2080</v>
      </c>
      <c r="OTD56" s="157" t="s">
        <v>2080</v>
      </c>
      <c r="OTE56" s="157" t="s">
        <v>2080</v>
      </c>
      <c r="OTF56" s="157" t="s">
        <v>2080</v>
      </c>
      <c r="OTG56" s="157" t="s">
        <v>2080</v>
      </c>
      <c r="OTH56" s="157" t="s">
        <v>2080</v>
      </c>
      <c r="OTI56" s="157" t="s">
        <v>2080</v>
      </c>
      <c r="OTJ56" s="157" t="s">
        <v>2080</v>
      </c>
      <c r="OTK56" s="157" t="s">
        <v>2080</v>
      </c>
      <c r="OTL56" s="157" t="s">
        <v>2080</v>
      </c>
      <c r="OTM56" s="157" t="s">
        <v>2080</v>
      </c>
      <c r="OTN56" s="157" t="s">
        <v>2080</v>
      </c>
      <c r="OTO56" s="157" t="s">
        <v>2080</v>
      </c>
      <c r="OTP56" s="157" t="s">
        <v>2080</v>
      </c>
      <c r="OTQ56" s="157" t="s">
        <v>2080</v>
      </c>
      <c r="OTR56" s="157" t="s">
        <v>2080</v>
      </c>
      <c r="OTS56" s="157" t="s">
        <v>2080</v>
      </c>
      <c r="OTT56" s="157" t="s">
        <v>2080</v>
      </c>
      <c r="OTU56" s="157" t="s">
        <v>2080</v>
      </c>
      <c r="OTV56" s="157" t="s">
        <v>2080</v>
      </c>
      <c r="OTW56" s="157" t="s">
        <v>2080</v>
      </c>
      <c r="OTX56" s="157" t="s">
        <v>2080</v>
      </c>
      <c r="OTY56" s="157" t="s">
        <v>2080</v>
      </c>
      <c r="OTZ56" s="157" t="s">
        <v>2080</v>
      </c>
      <c r="OUA56" s="157" t="s">
        <v>2080</v>
      </c>
      <c r="OUB56" s="157" t="s">
        <v>2080</v>
      </c>
      <c r="OUC56" s="157" t="s">
        <v>2080</v>
      </c>
      <c r="OUD56" s="157" t="s">
        <v>2080</v>
      </c>
      <c r="OUE56" s="157" t="s">
        <v>2080</v>
      </c>
      <c r="OUF56" s="157" t="s">
        <v>2080</v>
      </c>
      <c r="OUG56" s="157" t="s">
        <v>2080</v>
      </c>
      <c r="OUH56" s="157" t="s">
        <v>2080</v>
      </c>
      <c r="OUI56" s="157" t="s">
        <v>2080</v>
      </c>
      <c r="OUJ56" s="157" t="s">
        <v>2080</v>
      </c>
      <c r="OUK56" s="157" t="s">
        <v>2080</v>
      </c>
      <c r="OUL56" s="157" t="s">
        <v>2080</v>
      </c>
      <c r="OUM56" s="157" t="s">
        <v>2080</v>
      </c>
      <c r="OUN56" s="157" t="s">
        <v>2080</v>
      </c>
      <c r="OUO56" s="157" t="s">
        <v>2080</v>
      </c>
      <c r="OUP56" s="157" t="s">
        <v>2080</v>
      </c>
      <c r="OUQ56" s="157" t="s">
        <v>2080</v>
      </c>
      <c r="OUR56" s="157" t="s">
        <v>2080</v>
      </c>
      <c r="OUS56" s="157" t="s">
        <v>2080</v>
      </c>
      <c r="OUT56" s="157" t="s">
        <v>2080</v>
      </c>
      <c r="OUU56" s="157" t="s">
        <v>2080</v>
      </c>
      <c r="OUV56" s="157" t="s">
        <v>2080</v>
      </c>
      <c r="OUW56" s="157" t="s">
        <v>2080</v>
      </c>
      <c r="OUX56" s="157" t="s">
        <v>2080</v>
      </c>
      <c r="OUY56" s="157" t="s">
        <v>2080</v>
      </c>
      <c r="OUZ56" s="157" t="s">
        <v>2080</v>
      </c>
      <c r="OVA56" s="157" t="s">
        <v>2080</v>
      </c>
      <c r="OVB56" s="157" t="s">
        <v>2080</v>
      </c>
      <c r="OVC56" s="157" t="s">
        <v>2080</v>
      </c>
      <c r="OVD56" s="157" t="s">
        <v>2080</v>
      </c>
      <c r="OVE56" s="157" t="s">
        <v>2080</v>
      </c>
      <c r="OVF56" s="157" t="s">
        <v>2080</v>
      </c>
      <c r="OVG56" s="157" t="s">
        <v>2080</v>
      </c>
      <c r="OVH56" s="157" t="s">
        <v>2080</v>
      </c>
      <c r="OVI56" s="157" t="s">
        <v>2080</v>
      </c>
      <c r="OVJ56" s="157" t="s">
        <v>2080</v>
      </c>
      <c r="OVK56" s="157" t="s">
        <v>2080</v>
      </c>
      <c r="OVL56" s="157" t="s">
        <v>2080</v>
      </c>
      <c r="OVM56" s="157" t="s">
        <v>2080</v>
      </c>
      <c r="OVN56" s="157" t="s">
        <v>2080</v>
      </c>
      <c r="OVO56" s="157" t="s">
        <v>2080</v>
      </c>
      <c r="OVP56" s="157" t="s">
        <v>2080</v>
      </c>
      <c r="OVQ56" s="157" t="s">
        <v>2080</v>
      </c>
      <c r="OVR56" s="157" t="s">
        <v>2080</v>
      </c>
      <c r="OVS56" s="157" t="s">
        <v>2080</v>
      </c>
      <c r="OVT56" s="157" t="s">
        <v>2080</v>
      </c>
      <c r="OVU56" s="157" t="s">
        <v>2080</v>
      </c>
      <c r="OVV56" s="157" t="s">
        <v>2080</v>
      </c>
      <c r="OVW56" s="157" t="s">
        <v>2080</v>
      </c>
      <c r="OVX56" s="157" t="s">
        <v>2080</v>
      </c>
      <c r="OVY56" s="157" t="s">
        <v>2080</v>
      </c>
      <c r="OVZ56" s="157" t="s">
        <v>2080</v>
      </c>
      <c r="OWA56" s="157" t="s">
        <v>2080</v>
      </c>
      <c r="OWB56" s="157" t="s">
        <v>2080</v>
      </c>
      <c r="OWC56" s="157" t="s">
        <v>2080</v>
      </c>
      <c r="OWD56" s="157" t="s">
        <v>2080</v>
      </c>
      <c r="OWE56" s="157" t="s">
        <v>2080</v>
      </c>
      <c r="OWF56" s="157" t="s">
        <v>2080</v>
      </c>
      <c r="OWG56" s="157" t="s">
        <v>2080</v>
      </c>
      <c r="OWH56" s="157" t="s">
        <v>2080</v>
      </c>
      <c r="OWI56" s="157" t="s">
        <v>2080</v>
      </c>
      <c r="OWJ56" s="157" t="s">
        <v>2080</v>
      </c>
      <c r="OWK56" s="157" t="s">
        <v>2080</v>
      </c>
      <c r="OWL56" s="157" t="s">
        <v>2080</v>
      </c>
      <c r="OWM56" s="157" t="s">
        <v>2080</v>
      </c>
      <c r="OWN56" s="157" t="s">
        <v>2080</v>
      </c>
      <c r="OWO56" s="157" t="s">
        <v>2080</v>
      </c>
      <c r="OWP56" s="157" t="s">
        <v>2080</v>
      </c>
      <c r="OWQ56" s="157" t="s">
        <v>2080</v>
      </c>
      <c r="OWR56" s="157" t="s">
        <v>2080</v>
      </c>
      <c r="OWS56" s="157" t="s">
        <v>2080</v>
      </c>
      <c r="OWT56" s="157" t="s">
        <v>2080</v>
      </c>
      <c r="OWU56" s="157" t="s">
        <v>2080</v>
      </c>
      <c r="OWV56" s="157" t="s">
        <v>2080</v>
      </c>
      <c r="OWW56" s="157" t="s">
        <v>2080</v>
      </c>
      <c r="OWX56" s="157" t="s">
        <v>2080</v>
      </c>
      <c r="OWY56" s="157" t="s">
        <v>2080</v>
      </c>
      <c r="OWZ56" s="157" t="s">
        <v>2080</v>
      </c>
      <c r="OXA56" s="157" t="s">
        <v>2080</v>
      </c>
      <c r="OXB56" s="157" t="s">
        <v>2080</v>
      </c>
      <c r="OXC56" s="157" t="s">
        <v>2080</v>
      </c>
      <c r="OXD56" s="157" t="s">
        <v>2080</v>
      </c>
      <c r="OXE56" s="157" t="s">
        <v>2080</v>
      </c>
      <c r="OXF56" s="157" t="s">
        <v>2080</v>
      </c>
      <c r="OXG56" s="157" t="s">
        <v>2080</v>
      </c>
      <c r="OXH56" s="157" t="s">
        <v>2080</v>
      </c>
      <c r="OXI56" s="157" t="s">
        <v>2080</v>
      </c>
      <c r="OXJ56" s="157" t="s">
        <v>2080</v>
      </c>
      <c r="OXK56" s="157" t="s">
        <v>2080</v>
      </c>
      <c r="OXL56" s="157" t="s">
        <v>2080</v>
      </c>
      <c r="OXM56" s="157" t="s">
        <v>2080</v>
      </c>
      <c r="OXN56" s="157" t="s">
        <v>2080</v>
      </c>
      <c r="OXO56" s="157" t="s">
        <v>2080</v>
      </c>
      <c r="OXP56" s="157" t="s">
        <v>2080</v>
      </c>
      <c r="OXQ56" s="157" t="s">
        <v>2080</v>
      </c>
      <c r="OXR56" s="157" t="s">
        <v>2080</v>
      </c>
      <c r="OXS56" s="157" t="s">
        <v>2080</v>
      </c>
      <c r="OXT56" s="157" t="s">
        <v>2080</v>
      </c>
      <c r="OXU56" s="157" t="s">
        <v>2080</v>
      </c>
      <c r="OXV56" s="157" t="s">
        <v>2080</v>
      </c>
      <c r="OXW56" s="157" t="s">
        <v>2080</v>
      </c>
      <c r="OXX56" s="157" t="s">
        <v>2080</v>
      </c>
      <c r="OXY56" s="157" t="s">
        <v>2080</v>
      </c>
      <c r="OXZ56" s="157" t="s">
        <v>2080</v>
      </c>
      <c r="OYA56" s="157" t="s">
        <v>2080</v>
      </c>
      <c r="OYB56" s="157" t="s">
        <v>2080</v>
      </c>
      <c r="OYC56" s="157" t="s">
        <v>2080</v>
      </c>
      <c r="OYD56" s="157" t="s">
        <v>2080</v>
      </c>
      <c r="OYE56" s="157" t="s">
        <v>2080</v>
      </c>
      <c r="OYF56" s="157" t="s">
        <v>2080</v>
      </c>
      <c r="OYG56" s="157" t="s">
        <v>2080</v>
      </c>
      <c r="OYH56" s="157" t="s">
        <v>2080</v>
      </c>
      <c r="OYI56" s="157" t="s">
        <v>2080</v>
      </c>
      <c r="OYJ56" s="157" t="s">
        <v>2080</v>
      </c>
      <c r="OYK56" s="157" t="s">
        <v>2080</v>
      </c>
      <c r="OYL56" s="157" t="s">
        <v>2080</v>
      </c>
      <c r="OYM56" s="157" t="s">
        <v>2080</v>
      </c>
      <c r="OYN56" s="157" t="s">
        <v>2080</v>
      </c>
      <c r="OYO56" s="157" t="s">
        <v>2080</v>
      </c>
      <c r="OYP56" s="157" t="s">
        <v>2080</v>
      </c>
      <c r="OYQ56" s="157" t="s">
        <v>2080</v>
      </c>
      <c r="OYR56" s="157" t="s">
        <v>2080</v>
      </c>
      <c r="OYS56" s="157" t="s">
        <v>2080</v>
      </c>
      <c r="OYT56" s="157" t="s">
        <v>2080</v>
      </c>
      <c r="OYU56" s="157" t="s">
        <v>2080</v>
      </c>
      <c r="OYV56" s="157" t="s">
        <v>2080</v>
      </c>
      <c r="OYW56" s="157" t="s">
        <v>2080</v>
      </c>
      <c r="OYX56" s="157" t="s">
        <v>2080</v>
      </c>
      <c r="OYY56" s="157" t="s">
        <v>2080</v>
      </c>
      <c r="OYZ56" s="157" t="s">
        <v>2080</v>
      </c>
      <c r="OZA56" s="157" t="s">
        <v>2080</v>
      </c>
      <c r="OZB56" s="157" t="s">
        <v>2080</v>
      </c>
      <c r="OZC56" s="157" t="s">
        <v>2080</v>
      </c>
      <c r="OZD56" s="157" t="s">
        <v>2080</v>
      </c>
      <c r="OZE56" s="157" t="s">
        <v>2080</v>
      </c>
      <c r="OZF56" s="157" t="s">
        <v>2080</v>
      </c>
      <c r="OZG56" s="157" t="s">
        <v>2080</v>
      </c>
      <c r="OZH56" s="157" t="s">
        <v>2080</v>
      </c>
      <c r="OZI56" s="157" t="s">
        <v>2080</v>
      </c>
      <c r="OZJ56" s="157" t="s">
        <v>2080</v>
      </c>
      <c r="OZK56" s="157" t="s">
        <v>2080</v>
      </c>
      <c r="OZL56" s="157" t="s">
        <v>2080</v>
      </c>
      <c r="OZM56" s="157" t="s">
        <v>2080</v>
      </c>
      <c r="OZN56" s="157" t="s">
        <v>2080</v>
      </c>
      <c r="OZO56" s="157" t="s">
        <v>2080</v>
      </c>
      <c r="OZP56" s="157" t="s">
        <v>2080</v>
      </c>
      <c r="OZQ56" s="157" t="s">
        <v>2080</v>
      </c>
      <c r="OZR56" s="157" t="s">
        <v>2080</v>
      </c>
      <c r="OZS56" s="157" t="s">
        <v>2080</v>
      </c>
      <c r="OZT56" s="157" t="s">
        <v>2080</v>
      </c>
      <c r="OZU56" s="157" t="s">
        <v>2080</v>
      </c>
      <c r="OZV56" s="157" t="s">
        <v>2080</v>
      </c>
      <c r="OZW56" s="157" t="s">
        <v>2080</v>
      </c>
      <c r="OZX56" s="157" t="s">
        <v>2080</v>
      </c>
      <c r="OZY56" s="157" t="s">
        <v>2080</v>
      </c>
      <c r="OZZ56" s="157" t="s">
        <v>2080</v>
      </c>
      <c r="PAA56" s="157" t="s">
        <v>2080</v>
      </c>
      <c r="PAB56" s="157" t="s">
        <v>2080</v>
      </c>
      <c r="PAC56" s="157" t="s">
        <v>2080</v>
      </c>
      <c r="PAD56" s="157" t="s">
        <v>2080</v>
      </c>
      <c r="PAE56" s="157" t="s">
        <v>2080</v>
      </c>
      <c r="PAF56" s="157" t="s">
        <v>2080</v>
      </c>
      <c r="PAG56" s="157" t="s">
        <v>2080</v>
      </c>
      <c r="PAH56" s="157" t="s">
        <v>2080</v>
      </c>
      <c r="PAI56" s="157" t="s">
        <v>2080</v>
      </c>
      <c r="PAJ56" s="157" t="s">
        <v>2080</v>
      </c>
      <c r="PAK56" s="157" t="s">
        <v>2080</v>
      </c>
      <c r="PAL56" s="157" t="s">
        <v>2080</v>
      </c>
      <c r="PAM56" s="157" t="s">
        <v>2080</v>
      </c>
      <c r="PAN56" s="157" t="s">
        <v>2080</v>
      </c>
      <c r="PAO56" s="157" t="s">
        <v>2080</v>
      </c>
      <c r="PAP56" s="157" t="s">
        <v>2080</v>
      </c>
      <c r="PAQ56" s="157" t="s">
        <v>2080</v>
      </c>
      <c r="PAR56" s="157" t="s">
        <v>2080</v>
      </c>
      <c r="PAS56" s="157" t="s">
        <v>2080</v>
      </c>
      <c r="PAT56" s="157" t="s">
        <v>2080</v>
      </c>
      <c r="PAU56" s="157" t="s">
        <v>2080</v>
      </c>
      <c r="PAV56" s="157" t="s">
        <v>2080</v>
      </c>
      <c r="PAW56" s="157" t="s">
        <v>2080</v>
      </c>
      <c r="PAX56" s="157" t="s">
        <v>2080</v>
      </c>
      <c r="PAY56" s="157" t="s">
        <v>2080</v>
      </c>
      <c r="PAZ56" s="157" t="s">
        <v>2080</v>
      </c>
      <c r="PBA56" s="157" t="s">
        <v>2080</v>
      </c>
      <c r="PBB56" s="157" t="s">
        <v>2080</v>
      </c>
      <c r="PBC56" s="157" t="s">
        <v>2080</v>
      </c>
      <c r="PBD56" s="157" t="s">
        <v>2080</v>
      </c>
      <c r="PBE56" s="157" t="s">
        <v>2080</v>
      </c>
      <c r="PBF56" s="157" t="s">
        <v>2080</v>
      </c>
      <c r="PBG56" s="157" t="s">
        <v>2080</v>
      </c>
      <c r="PBH56" s="157" t="s">
        <v>2080</v>
      </c>
      <c r="PBI56" s="157" t="s">
        <v>2080</v>
      </c>
      <c r="PBJ56" s="157" t="s">
        <v>2080</v>
      </c>
      <c r="PBK56" s="157" t="s">
        <v>2080</v>
      </c>
      <c r="PBL56" s="157" t="s">
        <v>2080</v>
      </c>
      <c r="PBM56" s="157" t="s">
        <v>2080</v>
      </c>
      <c r="PBN56" s="157" t="s">
        <v>2080</v>
      </c>
      <c r="PBO56" s="157" t="s">
        <v>2080</v>
      </c>
      <c r="PBP56" s="157" t="s">
        <v>2080</v>
      </c>
      <c r="PBQ56" s="157" t="s">
        <v>2080</v>
      </c>
      <c r="PBR56" s="157" t="s">
        <v>2080</v>
      </c>
      <c r="PBS56" s="157" t="s">
        <v>2080</v>
      </c>
      <c r="PBT56" s="157" t="s">
        <v>2080</v>
      </c>
      <c r="PBU56" s="157" t="s">
        <v>2080</v>
      </c>
      <c r="PBV56" s="157" t="s">
        <v>2080</v>
      </c>
      <c r="PBW56" s="157" t="s">
        <v>2080</v>
      </c>
      <c r="PBX56" s="157" t="s">
        <v>2080</v>
      </c>
      <c r="PBY56" s="157" t="s">
        <v>2080</v>
      </c>
      <c r="PBZ56" s="157" t="s">
        <v>2080</v>
      </c>
      <c r="PCA56" s="157" t="s">
        <v>2080</v>
      </c>
      <c r="PCB56" s="157" t="s">
        <v>2080</v>
      </c>
      <c r="PCC56" s="157" t="s">
        <v>2080</v>
      </c>
      <c r="PCD56" s="157" t="s">
        <v>2080</v>
      </c>
      <c r="PCE56" s="157" t="s">
        <v>2080</v>
      </c>
      <c r="PCF56" s="157" t="s">
        <v>2080</v>
      </c>
      <c r="PCG56" s="157" t="s">
        <v>2080</v>
      </c>
      <c r="PCH56" s="157" t="s">
        <v>2080</v>
      </c>
      <c r="PCI56" s="157" t="s">
        <v>2080</v>
      </c>
      <c r="PCJ56" s="157" t="s">
        <v>2080</v>
      </c>
      <c r="PCK56" s="157" t="s">
        <v>2080</v>
      </c>
      <c r="PCL56" s="157" t="s">
        <v>2080</v>
      </c>
      <c r="PCM56" s="157" t="s">
        <v>2080</v>
      </c>
      <c r="PCN56" s="157" t="s">
        <v>2080</v>
      </c>
      <c r="PCO56" s="157" t="s">
        <v>2080</v>
      </c>
      <c r="PCP56" s="157" t="s">
        <v>2080</v>
      </c>
      <c r="PCQ56" s="157" t="s">
        <v>2080</v>
      </c>
      <c r="PCR56" s="157" t="s">
        <v>2080</v>
      </c>
      <c r="PCS56" s="157" t="s">
        <v>2080</v>
      </c>
      <c r="PCT56" s="157" t="s">
        <v>2080</v>
      </c>
      <c r="PCU56" s="157" t="s">
        <v>2080</v>
      </c>
      <c r="PCV56" s="157" t="s">
        <v>2080</v>
      </c>
      <c r="PCW56" s="157" t="s">
        <v>2080</v>
      </c>
      <c r="PCX56" s="157" t="s">
        <v>2080</v>
      </c>
      <c r="PCY56" s="157" t="s">
        <v>2080</v>
      </c>
      <c r="PCZ56" s="157" t="s">
        <v>2080</v>
      </c>
      <c r="PDA56" s="157" t="s">
        <v>2080</v>
      </c>
      <c r="PDB56" s="157" t="s">
        <v>2080</v>
      </c>
      <c r="PDC56" s="157" t="s">
        <v>2080</v>
      </c>
      <c r="PDD56" s="157" t="s">
        <v>2080</v>
      </c>
      <c r="PDE56" s="157" t="s">
        <v>2080</v>
      </c>
      <c r="PDF56" s="157" t="s">
        <v>2080</v>
      </c>
      <c r="PDG56" s="157" t="s">
        <v>2080</v>
      </c>
      <c r="PDH56" s="157" t="s">
        <v>2080</v>
      </c>
      <c r="PDI56" s="157" t="s">
        <v>2080</v>
      </c>
      <c r="PDJ56" s="157" t="s">
        <v>2080</v>
      </c>
      <c r="PDK56" s="157" t="s">
        <v>2080</v>
      </c>
      <c r="PDL56" s="157" t="s">
        <v>2080</v>
      </c>
      <c r="PDM56" s="157" t="s">
        <v>2080</v>
      </c>
      <c r="PDN56" s="157" t="s">
        <v>2080</v>
      </c>
      <c r="PDO56" s="157" t="s">
        <v>2080</v>
      </c>
      <c r="PDP56" s="157" t="s">
        <v>2080</v>
      </c>
      <c r="PDQ56" s="157" t="s">
        <v>2080</v>
      </c>
      <c r="PDR56" s="157" t="s">
        <v>2080</v>
      </c>
      <c r="PDS56" s="157" t="s">
        <v>2080</v>
      </c>
      <c r="PDT56" s="157" t="s">
        <v>2080</v>
      </c>
      <c r="PDU56" s="157" t="s">
        <v>2080</v>
      </c>
      <c r="PDV56" s="157" t="s">
        <v>2080</v>
      </c>
      <c r="PDW56" s="157" t="s">
        <v>2080</v>
      </c>
      <c r="PDX56" s="157" t="s">
        <v>2080</v>
      </c>
      <c r="PDY56" s="157" t="s">
        <v>2080</v>
      </c>
      <c r="PDZ56" s="157" t="s">
        <v>2080</v>
      </c>
      <c r="PEA56" s="157" t="s">
        <v>2080</v>
      </c>
      <c r="PEB56" s="157" t="s">
        <v>2080</v>
      </c>
      <c r="PEC56" s="157" t="s">
        <v>2080</v>
      </c>
      <c r="PED56" s="157" t="s">
        <v>2080</v>
      </c>
      <c r="PEE56" s="157" t="s">
        <v>2080</v>
      </c>
      <c r="PEF56" s="157" t="s">
        <v>2080</v>
      </c>
      <c r="PEG56" s="157" t="s">
        <v>2080</v>
      </c>
      <c r="PEH56" s="157" t="s">
        <v>2080</v>
      </c>
      <c r="PEI56" s="157" t="s">
        <v>2080</v>
      </c>
      <c r="PEJ56" s="157" t="s">
        <v>2080</v>
      </c>
      <c r="PEK56" s="157" t="s">
        <v>2080</v>
      </c>
      <c r="PEL56" s="157" t="s">
        <v>2080</v>
      </c>
      <c r="PEM56" s="157" t="s">
        <v>2080</v>
      </c>
      <c r="PEN56" s="157" t="s">
        <v>2080</v>
      </c>
      <c r="PEO56" s="157" t="s">
        <v>2080</v>
      </c>
      <c r="PEP56" s="157" t="s">
        <v>2080</v>
      </c>
      <c r="PEQ56" s="157" t="s">
        <v>2080</v>
      </c>
      <c r="PER56" s="157" t="s">
        <v>2080</v>
      </c>
      <c r="PES56" s="157" t="s">
        <v>2080</v>
      </c>
      <c r="PET56" s="157" t="s">
        <v>2080</v>
      </c>
      <c r="PEU56" s="157" t="s">
        <v>2080</v>
      </c>
      <c r="PEV56" s="157" t="s">
        <v>2080</v>
      </c>
      <c r="PEW56" s="157" t="s">
        <v>2080</v>
      </c>
      <c r="PEX56" s="157" t="s">
        <v>2080</v>
      </c>
      <c r="PEY56" s="157" t="s">
        <v>2080</v>
      </c>
      <c r="PEZ56" s="157" t="s">
        <v>2080</v>
      </c>
      <c r="PFA56" s="157" t="s">
        <v>2080</v>
      </c>
      <c r="PFB56" s="157" t="s">
        <v>2080</v>
      </c>
      <c r="PFC56" s="157" t="s">
        <v>2080</v>
      </c>
      <c r="PFD56" s="157" t="s">
        <v>2080</v>
      </c>
      <c r="PFE56" s="157" t="s">
        <v>2080</v>
      </c>
      <c r="PFF56" s="157" t="s">
        <v>2080</v>
      </c>
      <c r="PFG56" s="157" t="s">
        <v>2080</v>
      </c>
      <c r="PFH56" s="157" t="s">
        <v>2080</v>
      </c>
      <c r="PFI56" s="157" t="s">
        <v>2080</v>
      </c>
      <c r="PFJ56" s="157" t="s">
        <v>2080</v>
      </c>
      <c r="PFK56" s="157" t="s">
        <v>2080</v>
      </c>
      <c r="PFL56" s="157" t="s">
        <v>2080</v>
      </c>
      <c r="PFM56" s="157" t="s">
        <v>2080</v>
      </c>
      <c r="PFN56" s="157" t="s">
        <v>2080</v>
      </c>
      <c r="PFO56" s="157" t="s">
        <v>2080</v>
      </c>
      <c r="PFP56" s="157" t="s">
        <v>2080</v>
      </c>
      <c r="PFQ56" s="157" t="s">
        <v>2080</v>
      </c>
      <c r="PFR56" s="157" t="s">
        <v>2080</v>
      </c>
      <c r="PFS56" s="157" t="s">
        <v>2080</v>
      </c>
      <c r="PFT56" s="157" t="s">
        <v>2080</v>
      </c>
      <c r="PFU56" s="157" t="s">
        <v>2080</v>
      </c>
      <c r="PFV56" s="157" t="s">
        <v>2080</v>
      </c>
      <c r="PFW56" s="157" t="s">
        <v>2080</v>
      </c>
      <c r="PFX56" s="157" t="s">
        <v>2080</v>
      </c>
      <c r="PFY56" s="157" t="s">
        <v>2080</v>
      </c>
      <c r="PFZ56" s="157" t="s">
        <v>2080</v>
      </c>
      <c r="PGA56" s="157" t="s">
        <v>2080</v>
      </c>
      <c r="PGB56" s="157" t="s">
        <v>2080</v>
      </c>
      <c r="PGC56" s="157" t="s">
        <v>2080</v>
      </c>
      <c r="PGD56" s="157" t="s">
        <v>2080</v>
      </c>
      <c r="PGE56" s="157" t="s">
        <v>2080</v>
      </c>
      <c r="PGF56" s="157" t="s">
        <v>2080</v>
      </c>
      <c r="PGG56" s="157" t="s">
        <v>2080</v>
      </c>
      <c r="PGH56" s="157" t="s">
        <v>2080</v>
      </c>
      <c r="PGI56" s="157" t="s">
        <v>2080</v>
      </c>
      <c r="PGJ56" s="157" t="s">
        <v>2080</v>
      </c>
      <c r="PGK56" s="157" t="s">
        <v>2080</v>
      </c>
      <c r="PGL56" s="157" t="s">
        <v>2080</v>
      </c>
      <c r="PGM56" s="157" t="s">
        <v>2080</v>
      </c>
      <c r="PGN56" s="157" t="s">
        <v>2080</v>
      </c>
      <c r="PGO56" s="157" t="s">
        <v>2080</v>
      </c>
      <c r="PGP56" s="157" t="s">
        <v>2080</v>
      </c>
      <c r="PGQ56" s="157" t="s">
        <v>2080</v>
      </c>
      <c r="PGR56" s="157" t="s">
        <v>2080</v>
      </c>
      <c r="PGS56" s="157" t="s">
        <v>2080</v>
      </c>
      <c r="PGT56" s="157" t="s">
        <v>2080</v>
      </c>
      <c r="PGU56" s="157" t="s">
        <v>2080</v>
      </c>
      <c r="PGV56" s="157" t="s">
        <v>2080</v>
      </c>
      <c r="PGW56" s="157" t="s">
        <v>2080</v>
      </c>
      <c r="PGX56" s="157" t="s">
        <v>2080</v>
      </c>
      <c r="PGY56" s="157" t="s">
        <v>2080</v>
      </c>
      <c r="PGZ56" s="157" t="s">
        <v>2080</v>
      </c>
      <c r="PHA56" s="157" t="s">
        <v>2080</v>
      </c>
      <c r="PHB56" s="157" t="s">
        <v>2080</v>
      </c>
      <c r="PHC56" s="157" t="s">
        <v>2080</v>
      </c>
      <c r="PHD56" s="157" t="s">
        <v>2080</v>
      </c>
      <c r="PHE56" s="157" t="s">
        <v>2080</v>
      </c>
      <c r="PHF56" s="157" t="s">
        <v>2080</v>
      </c>
      <c r="PHG56" s="157" t="s">
        <v>2080</v>
      </c>
      <c r="PHH56" s="157" t="s">
        <v>2080</v>
      </c>
      <c r="PHI56" s="157" t="s">
        <v>2080</v>
      </c>
      <c r="PHJ56" s="157" t="s">
        <v>2080</v>
      </c>
      <c r="PHK56" s="157" t="s">
        <v>2080</v>
      </c>
      <c r="PHL56" s="157" t="s">
        <v>2080</v>
      </c>
      <c r="PHM56" s="157" t="s">
        <v>2080</v>
      </c>
      <c r="PHN56" s="157" t="s">
        <v>2080</v>
      </c>
      <c r="PHO56" s="157" t="s">
        <v>2080</v>
      </c>
      <c r="PHP56" s="157" t="s">
        <v>2080</v>
      </c>
      <c r="PHQ56" s="157" t="s">
        <v>2080</v>
      </c>
      <c r="PHR56" s="157" t="s">
        <v>2080</v>
      </c>
      <c r="PHS56" s="157" t="s">
        <v>2080</v>
      </c>
      <c r="PHT56" s="157" t="s">
        <v>2080</v>
      </c>
      <c r="PHU56" s="157" t="s">
        <v>2080</v>
      </c>
      <c r="PHV56" s="157" t="s">
        <v>2080</v>
      </c>
      <c r="PHW56" s="157" t="s">
        <v>2080</v>
      </c>
      <c r="PHX56" s="157" t="s">
        <v>2080</v>
      </c>
      <c r="PHY56" s="157" t="s">
        <v>2080</v>
      </c>
      <c r="PHZ56" s="157" t="s">
        <v>2080</v>
      </c>
      <c r="PIA56" s="157" t="s">
        <v>2080</v>
      </c>
      <c r="PIB56" s="157" t="s">
        <v>2080</v>
      </c>
      <c r="PIC56" s="157" t="s">
        <v>2080</v>
      </c>
      <c r="PID56" s="157" t="s">
        <v>2080</v>
      </c>
      <c r="PIE56" s="157" t="s">
        <v>2080</v>
      </c>
      <c r="PIF56" s="157" t="s">
        <v>2080</v>
      </c>
      <c r="PIG56" s="157" t="s">
        <v>2080</v>
      </c>
      <c r="PIH56" s="157" t="s">
        <v>2080</v>
      </c>
      <c r="PII56" s="157" t="s">
        <v>2080</v>
      </c>
      <c r="PIJ56" s="157" t="s">
        <v>2080</v>
      </c>
      <c r="PIK56" s="157" t="s">
        <v>2080</v>
      </c>
      <c r="PIL56" s="157" t="s">
        <v>2080</v>
      </c>
      <c r="PIM56" s="157" t="s">
        <v>2080</v>
      </c>
      <c r="PIN56" s="157" t="s">
        <v>2080</v>
      </c>
      <c r="PIO56" s="157" t="s">
        <v>2080</v>
      </c>
      <c r="PIP56" s="157" t="s">
        <v>2080</v>
      </c>
      <c r="PIQ56" s="157" t="s">
        <v>2080</v>
      </c>
      <c r="PIR56" s="157" t="s">
        <v>2080</v>
      </c>
      <c r="PIS56" s="157" t="s">
        <v>2080</v>
      </c>
      <c r="PIT56" s="157" t="s">
        <v>2080</v>
      </c>
      <c r="PIU56" s="157" t="s">
        <v>2080</v>
      </c>
      <c r="PIV56" s="157" t="s">
        <v>2080</v>
      </c>
      <c r="PIW56" s="157" t="s">
        <v>2080</v>
      </c>
      <c r="PIX56" s="157" t="s">
        <v>2080</v>
      </c>
      <c r="PIY56" s="157" t="s">
        <v>2080</v>
      </c>
      <c r="PIZ56" s="157" t="s">
        <v>2080</v>
      </c>
      <c r="PJA56" s="157" t="s">
        <v>2080</v>
      </c>
      <c r="PJB56" s="157" t="s">
        <v>2080</v>
      </c>
      <c r="PJC56" s="157" t="s">
        <v>2080</v>
      </c>
      <c r="PJD56" s="157" t="s">
        <v>2080</v>
      </c>
      <c r="PJE56" s="157" t="s">
        <v>2080</v>
      </c>
      <c r="PJF56" s="157" t="s">
        <v>2080</v>
      </c>
      <c r="PJG56" s="157" t="s">
        <v>2080</v>
      </c>
      <c r="PJH56" s="157" t="s">
        <v>2080</v>
      </c>
      <c r="PJI56" s="157" t="s">
        <v>2080</v>
      </c>
      <c r="PJJ56" s="157" t="s">
        <v>2080</v>
      </c>
      <c r="PJK56" s="157" t="s">
        <v>2080</v>
      </c>
      <c r="PJL56" s="157" t="s">
        <v>2080</v>
      </c>
      <c r="PJM56" s="157" t="s">
        <v>2080</v>
      </c>
      <c r="PJN56" s="157" t="s">
        <v>2080</v>
      </c>
      <c r="PJO56" s="157" t="s">
        <v>2080</v>
      </c>
      <c r="PJP56" s="157" t="s">
        <v>2080</v>
      </c>
      <c r="PJQ56" s="157" t="s">
        <v>2080</v>
      </c>
      <c r="PJR56" s="157" t="s">
        <v>2080</v>
      </c>
      <c r="PJS56" s="157" t="s">
        <v>2080</v>
      </c>
      <c r="PJT56" s="157" t="s">
        <v>2080</v>
      </c>
      <c r="PJU56" s="157" t="s">
        <v>2080</v>
      </c>
      <c r="PJV56" s="157" t="s">
        <v>2080</v>
      </c>
      <c r="PJW56" s="157" t="s">
        <v>2080</v>
      </c>
      <c r="PJX56" s="157" t="s">
        <v>2080</v>
      </c>
      <c r="PJY56" s="157" t="s">
        <v>2080</v>
      </c>
      <c r="PJZ56" s="157" t="s">
        <v>2080</v>
      </c>
      <c r="PKA56" s="157" t="s">
        <v>2080</v>
      </c>
      <c r="PKB56" s="157" t="s">
        <v>2080</v>
      </c>
      <c r="PKC56" s="157" t="s">
        <v>2080</v>
      </c>
      <c r="PKD56" s="157" t="s">
        <v>2080</v>
      </c>
      <c r="PKE56" s="157" t="s">
        <v>2080</v>
      </c>
      <c r="PKF56" s="157" t="s">
        <v>2080</v>
      </c>
      <c r="PKG56" s="157" t="s">
        <v>2080</v>
      </c>
      <c r="PKH56" s="157" t="s">
        <v>2080</v>
      </c>
      <c r="PKI56" s="157" t="s">
        <v>2080</v>
      </c>
      <c r="PKJ56" s="157" t="s">
        <v>2080</v>
      </c>
      <c r="PKK56" s="157" t="s">
        <v>2080</v>
      </c>
      <c r="PKL56" s="157" t="s">
        <v>2080</v>
      </c>
      <c r="PKM56" s="157" t="s">
        <v>2080</v>
      </c>
      <c r="PKN56" s="157" t="s">
        <v>2080</v>
      </c>
      <c r="PKO56" s="157" t="s">
        <v>2080</v>
      </c>
      <c r="PKP56" s="157" t="s">
        <v>2080</v>
      </c>
      <c r="PKQ56" s="157" t="s">
        <v>2080</v>
      </c>
      <c r="PKR56" s="157" t="s">
        <v>2080</v>
      </c>
      <c r="PKS56" s="157" t="s">
        <v>2080</v>
      </c>
      <c r="PKT56" s="157" t="s">
        <v>2080</v>
      </c>
      <c r="PKU56" s="157" t="s">
        <v>2080</v>
      </c>
      <c r="PKV56" s="157" t="s">
        <v>2080</v>
      </c>
      <c r="PKW56" s="157" t="s">
        <v>2080</v>
      </c>
      <c r="PKX56" s="157" t="s">
        <v>2080</v>
      </c>
      <c r="PKY56" s="157" t="s">
        <v>2080</v>
      </c>
      <c r="PKZ56" s="157" t="s">
        <v>2080</v>
      </c>
      <c r="PLA56" s="157" t="s">
        <v>2080</v>
      </c>
      <c r="PLB56" s="157" t="s">
        <v>2080</v>
      </c>
      <c r="PLC56" s="157" t="s">
        <v>2080</v>
      </c>
      <c r="PLD56" s="157" t="s">
        <v>2080</v>
      </c>
      <c r="PLE56" s="157" t="s">
        <v>2080</v>
      </c>
      <c r="PLF56" s="157" t="s">
        <v>2080</v>
      </c>
      <c r="PLG56" s="157" t="s">
        <v>2080</v>
      </c>
      <c r="PLH56" s="157" t="s">
        <v>2080</v>
      </c>
      <c r="PLI56" s="157" t="s">
        <v>2080</v>
      </c>
      <c r="PLJ56" s="157" t="s">
        <v>2080</v>
      </c>
      <c r="PLK56" s="157" t="s">
        <v>2080</v>
      </c>
      <c r="PLL56" s="157" t="s">
        <v>2080</v>
      </c>
      <c r="PLM56" s="157" t="s">
        <v>2080</v>
      </c>
      <c r="PLN56" s="157" t="s">
        <v>2080</v>
      </c>
      <c r="PLO56" s="157" t="s">
        <v>2080</v>
      </c>
      <c r="PLP56" s="157" t="s">
        <v>2080</v>
      </c>
      <c r="PLQ56" s="157" t="s">
        <v>2080</v>
      </c>
      <c r="PLR56" s="157" t="s">
        <v>2080</v>
      </c>
      <c r="PLS56" s="157" t="s">
        <v>2080</v>
      </c>
      <c r="PLT56" s="157" t="s">
        <v>2080</v>
      </c>
      <c r="PLU56" s="157" t="s">
        <v>2080</v>
      </c>
      <c r="PLV56" s="157" t="s">
        <v>2080</v>
      </c>
      <c r="PLW56" s="157" t="s">
        <v>2080</v>
      </c>
      <c r="PLX56" s="157" t="s">
        <v>2080</v>
      </c>
      <c r="PLY56" s="157" t="s">
        <v>2080</v>
      </c>
      <c r="PLZ56" s="157" t="s">
        <v>2080</v>
      </c>
      <c r="PMA56" s="157" t="s">
        <v>2080</v>
      </c>
      <c r="PMB56" s="157" t="s">
        <v>2080</v>
      </c>
      <c r="PMC56" s="157" t="s">
        <v>2080</v>
      </c>
      <c r="PMD56" s="157" t="s">
        <v>2080</v>
      </c>
      <c r="PME56" s="157" t="s">
        <v>2080</v>
      </c>
      <c r="PMF56" s="157" t="s">
        <v>2080</v>
      </c>
      <c r="PMG56" s="157" t="s">
        <v>2080</v>
      </c>
      <c r="PMH56" s="157" t="s">
        <v>2080</v>
      </c>
      <c r="PMI56" s="157" t="s">
        <v>2080</v>
      </c>
      <c r="PMJ56" s="157" t="s">
        <v>2080</v>
      </c>
      <c r="PMK56" s="157" t="s">
        <v>2080</v>
      </c>
      <c r="PML56" s="157" t="s">
        <v>2080</v>
      </c>
      <c r="PMM56" s="157" t="s">
        <v>2080</v>
      </c>
      <c r="PMN56" s="157" t="s">
        <v>2080</v>
      </c>
      <c r="PMO56" s="157" t="s">
        <v>2080</v>
      </c>
      <c r="PMP56" s="157" t="s">
        <v>2080</v>
      </c>
      <c r="PMQ56" s="157" t="s">
        <v>2080</v>
      </c>
      <c r="PMR56" s="157" t="s">
        <v>2080</v>
      </c>
      <c r="PMS56" s="157" t="s">
        <v>2080</v>
      </c>
      <c r="PMT56" s="157" t="s">
        <v>2080</v>
      </c>
      <c r="PMU56" s="157" t="s">
        <v>2080</v>
      </c>
      <c r="PMV56" s="157" t="s">
        <v>2080</v>
      </c>
      <c r="PMW56" s="157" t="s">
        <v>2080</v>
      </c>
      <c r="PMX56" s="157" t="s">
        <v>2080</v>
      </c>
      <c r="PMY56" s="157" t="s">
        <v>2080</v>
      </c>
      <c r="PMZ56" s="157" t="s">
        <v>2080</v>
      </c>
      <c r="PNA56" s="157" t="s">
        <v>2080</v>
      </c>
      <c r="PNB56" s="157" t="s">
        <v>2080</v>
      </c>
      <c r="PNC56" s="157" t="s">
        <v>2080</v>
      </c>
      <c r="PND56" s="157" t="s">
        <v>2080</v>
      </c>
      <c r="PNE56" s="157" t="s">
        <v>2080</v>
      </c>
      <c r="PNF56" s="157" t="s">
        <v>2080</v>
      </c>
      <c r="PNG56" s="157" t="s">
        <v>2080</v>
      </c>
      <c r="PNH56" s="157" t="s">
        <v>2080</v>
      </c>
      <c r="PNI56" s="157" t="s">
        <v>2080</v>
      </c>
      <c r="PNJ56" s="157" t="s">
        <v>2080</v>
      </c>
      <c r="PNK56" s="157" t="s">
        <v>2080</v>
      </c>
      <c r="PNL56" s="157" t="s">
        <v>2080</v>
      </c>
      <c r="PNM56" s="157" t="s">
        <v>2080</v>
      </c>
      <c r="PNN56" s="157" t="s">
        <v>2080</v>
      </c>
      <c r="PNO56" s="157" t="s">
        <v>2080</v>
      </c>
      <c r="PNP56" s="157" t="s">
        <v>2080</v>
      </c>
      <c r="PNQ56" s="157" t="s">
        <v>2080</v>
      </c>
      <c r="PNR56" s="157" t="s">
        <v>2080</v>
      </c>
      <c r="PNS56" s="157" t="s">
        <v>2080</v>
      </c>
      <c r="PNT56" s="157" t="s">
        <v>2080</v>
      </c>
      <c r="PNU56" s="157" t="s">
        <v>2080</v>
      </c>
      <c r="PNV56" s="157" t="s">
        <v>2080</v>
      </c>
      <c r="PNW56" s="157" t="s">
        <v>2080</v>
      </c>
      <c r="PNX56" s="157" t="s">
        <v>2080</v>
      </c>
      <c r="PNY56" s="157" t="s">
        <v>2080</v>
      </c>
      <c r="PNZ56" s="157" t="s">
        <v>2080</v>
      </c>
      <c r="POA56" s="157" t="s">
        <v>2080</v>
      </c>
      <c r="POB56" s="157" t="s">
        <v>2080</v>
      </c>
      <c r="POC56" s="157" t="s">
        <v>2080</v>
      </c>
      <c r="POD56" s="157" t="s">
        <v>2080</v>
      </c>
      <c r="POE56" s="157" t="s">
        <v>2080</v>
      </c>
      <c r="POF56" s="157" t="s">
        <v>2080</v>
      </c>
      <c r="POG56" s="157" t="s">
        <v>2080</v>
      </c>
      <c r="POH56" s="157" t="s">
        <v>2080</v>
      </c>
      <c r="POI56" s="157" t="s">
        <v>2080</v>
      </c>
      <c r="POJ56" s="157" t="s">
        <v>2080</v>
      </c>
      <c r="POK56" s="157" t="s">
        <v>2080</v>
      </c>
      <c r="POL56" s="157" t="s">
        <v>2080</v>
      </c>
      <c r="POM56" s="157" t="s">
        <v>2080</v>
      </c>
      <c r="PON56" s="157" t="s">
        <v>2080</v>
      </c>
      <c r="POO56" s="157" t="s">
        <v>2080</v>
      </c>
      <c r="POP56" s="157" t="s">
        <v>2080</v>
      </c>
      <c r="POQ56" s="157" t="s">
        <v>2080</v>
      </c>
      <c r="POR56" s="157" t="s">
        <v>2080</v>
      </c>
      <c r="POS56" s="157" t="s">
        <v>2080</v>
      </c>
      <c r="POT56" s="157" t="s">
        <v>2080</v>
      </c>
      <c r="POU56" s="157" t="s">
        <v>2080</v>
      </c>
      <c r="POV56" s="157" t="s">
        <v>2080</v>
      </c>
      <c r="POW56" s="157" t="s">
        <v>2080</v>
      </c>
      <c r="POX56" s="157" t="s">
        <v>2080</v>
      </c>
      <c r="POY56" s="157" t="s">
        <v>2080</v>
      </c>
      <c r="POZ56" s="157" t="s">
        <v>2080</v>
      </c>
      <c r="PPA56" s="157" t="s">
        <v>2080</v>
      </c>
      <c r="PPB56" s="157" t="s">
        <v>2080</v>
      </c>
      <c r="PPC56" s="157" t="s">
        <v>2080</v>
      </c>
      <c r="PPD56" s="157" t="s">
        <v>2080</v>
      </c>
      <c r="PPE56" s="157" t="s">
        <v>2080</v>
      </c>
      <c r="PPF56" s="157" t="s">
        <v>2080</v>
      </c>
      <c r="PPG56" s="157" t="s">
        <v>2080</v>
      </c>
      <c r="PPH56" s="157" t="s">
        <v>2080</v>
      </c>
      <c r="PPI56" s="157" t="s">
        <v>2080</v>
      </c>
      <c r="PPJ56" s="157" t="s">
        <v>2080</v>
      </c>
      <c r="PPK56" s="157" t="s">
        <v>2080</v>
      </c>
      <c r="PPL56" s="157" t="s">
        <v>2080</v>
      </c>
      <c r="PPM56" s="157" t="s">
        <v>2080</v>
      </c>
      <c r="PPN56" s="157" t="s">
        <v>2080</v>
      </c>
      <c r="PPO56" s="157" t="s">
        <v>2080</v>
      </c>
      <c r="PPP56" s="157" t="s">
        <v>2080</v>
      </c>
      <c r="PPQ56" s="157" t="s">
        <v>2080</v>
      </c>
      <c r="PPR56" s="157" t="s">
        <v>2080</v>
      </c>
      <c r="PPS56" s="157" t="s">
        <v>2080</v>
      </c>
      <c r="PPT56" s="157" t="s">
        <v>2080</v>
      </c>
      <c r="PPU56" s="157" t="s">
        <v>2080</v>
      </c>
      <c r="PPV56" s="157" t="s">
        <v>2080</v>
      </c>
      <c r="PPW56" s="157" t="s">
        <v>2080</v>
      </c>
      <c r="PPX56" s="157" t="s">
        <v>2080</v>
      </c>
      <c r="PPY56" s="157" t="s">
        <v>2080</v>
      </c>
      <c r="PPZ56" s="157" t="s">
        <v>2080</v>
      </c>
      <c r="PQA56" s="157" t="s">
        <v>2080</v>
      </c>
      <c r="PQB56" s="157" t="s">
        <v>2080</v>
      </c>
      <c r="PQC56" s="157" t="s">
        <v>2080</v>
      </c>
      <c r="PQD56" s="157" t="s">
        <v>2080</v>
      </c>
      <c r="PQE56" s="157" t="s">
        <v>2080</v>
      </c>
      <c r="PQF56" s="157" t="s">
        <v>2080</v>
      </c>
      <c r="PQG56" s="157" t="s">
        <v>2080</v>
      </c>
      <c r="PQH56" s="157" t="s">
        <v>2080</v>
      </c>
      <c r="PQI56" s="157" t="s">
        <v>2080</v>
      </c>
      <c r="PQJ56" s="157" t="s">
        <v>2080</v>
      </c>
      <c r="PQK56" s="157" t="s">
        <v>2080</v>
      </c>
      <c r="PQL56" s="157" t="s">
        <v>2080</v>
      </c>
      <c r="PQM56" s="157" t="s">
        <v>2080</v>
      </c>
      <c r="PQN56" s="157" t="s">
        <v>2080</v>
      </c>
      <c r="PQO56" s="157" t="s">
        <v>2080</v>
      </c>
      <c r="PQP56" s="157" t="s">
        <v>2080</v>
      </c>
      <c r="PQQ56" s="157" t="s">
        <v>2080</v>
      </c>
      <c r="PQR56" s="157" t="s">
        <v>2080</v>
      </c>
      <c r="PQS56" s="157" t="s">
        <v>2080</v>
      </c>
      <c r="PQT56" s="157" t="s">
        <v>2080</v>
      </c>
      <c r="PQU56" s="157" t="s">
        <v>2080</v>
      </c>
      <c r="PQV56" s="157" t="s">
        <v>2080</v>
      </c>
      <c r="PQW56" s="157" t="s">
        <v>2080</v>
      </c>
      <c r="PQX56" s="157" t="s">
        <v>2080</v>
      </c>
      <c r="PQY56" s="157" t="s">
        <v>2080</v>
      </c>
      <c r="PQZ56" s="157" t="s">
        <v>2080</v>
      </c>
      <c r="PRA56" s="157" t="s">
        <v>2080</v>
      </c>
      <c r="PRB56" s="157" t="s">
        <v>2080</v>
      </c>
      <c r="PRC56" s="157" t="s">
        <v>2080</v>
      </c>
      <c r="PRD56" s="157" t="s">
        <v>2080</v>
      </c>
      <c r="PRE56" s="157" t="s">
        <v>2080</v>
      </c>
      <c r="PRF56" s="157" t="s">
        <v>2080</v>
      </c>
      <c r="PRG56" s="157" t="s">
        <v>2080</v>
      </c>
      <c r="PRH56" s="157" t="s">
        <v>2080</v>
      </c>
      <c r="PRI56" s="157" t="s">
        <v>2080</v>
      </c>
      <c r="PRJ56" s="157" t="s">
        <v>2080</v>
      </c>
      <c r="PRK56" s="157" t="s">
        <v>2080</v>
      </c>
      <c r="PRL56" s="157" t="s">
        <v>2080</v>
      </c>
      <c r="PRM56" s="157" t="s">
        <v>2080</v>
      </c>
      <c r="PRN56" s="157" t="s">
        <v>2080</v>
      </c>
      <c r="PRO56" s="157" t="s">
        <v>2080</v>
      </c>
      <c r="PRP56" s="157" t="s">
        <v>2080</v>
      </c>
      <c r="PRQ56" s="157" t="s">
        <v>2080</v>
      </c>
      <c r="PRR56" s="157" t="s">
        <v>2080</v>
      </c>
      <c r="PRS56" s="157" t="s">
        <v>2080</v>
      </c>
      <c r="PRT56" s="157" t="s">
        <v>2080</v>
      </c>
      <c r="PRU56" s="157" t="s">
        <v>2080</v>
      </c>
      <c r="PRV56" s="157" t="s">
        <v>2080</v>
      </c>
      <c r="PRW56" s="157" t="s">
        <v>2080</v>
      </c>
      <c r="PRX56" s="157" t="s">
        <v>2080</v>
      </c>
      <c r="PRY56" s="157" t="s">
        <v>2080</v>
      </c>
      <c r="PRZ56" s="157" t="s">
        <v>2080</v>
      </c>
      <c r="PSA56" s="157" t="s">
        <v>2080</v>
      </c>
      <c r="PSB56" s="157" t="s">
        <v>2080</v>
      </c>
      <c r="PSC56" s="157" t="s">
        <v>2080</v>
      </c>
      <c r="PSD56" s="157" t="s">
        <v>2080</v>
      </c>
      <c r="PSE56" s="157" t="s">
        <v>2080</v>
      </c>
      <c r="PSF56" s="157" t="s">
        <v>2080</v>
      </c>
      <c r="PSG56" s="157" t="s">
        <v>2080</v>
      </c>
      <c r="PSH56" s="157" t="s">
        <v>2080</v>
      </c>
      <c r="PSI56" s="157" t="s">
        <v>2080</v>
      </c>
      <c r="PSJ56" s="157" t="s">
        <v>2080</v>
      </c>
      <c r="PSK56" s="157" t="s">
        <v>2080</v>
      </c>
      <c r="PSL56" s="157" t="s">
        <v>2080</v>
      </c>
      <c r="PSM56" s="157" t="s">
        <v>2080</v>
      </c>
      <c r="PSN56" s="157" t="s">
        <v>2080</v>
      </c>
      <c r="PSO56" s="157" t="s">
        <v>2080</v>
      </c>
      <c r="PSP56" s="157" t="s">
        <v>2080</v>
      </c>
      <c r="PSQ56" s="157" t="s">
        <v>2080</v>
      </c>
      <c r="PSR56" s="157" t="s">
        <v>2080</v>
      </c>
      <c r="PSS56" s="157" t="s">
        <v>2080</v>
      </c>
      <c r="PST56" s="157" t="s">
        <v>2080</v>
      </c>
      <c r="PSU56" s="157" t="s">
        <v>2080</v>
      </c>
      <c r="PSV56" s="157" t="s">
        <v>2080</v>
      </c>
      <c r="PSW56" s="157" t="s">
        <v>2080</v>
      </c>
      <c r="PSX56" s="157" t="s">
        <v>2080</v>
      </c>
      <c r="PSY56" s="157" t="s">
        <v>2080</v>
      </c>
      <c r="PSZ56" s="157" t="s">
        <v>2080</v>
      </c>
      <c r="PTA56" s="157" t="s">
        <v>2080</v>
      </c>
      <c r="PTB56" s="157" t="s">
        <v>2080</v>
      </c>
      <c r="PTC56" s="157" t="s">
        <v>2080</v>
      </c>
      <c r="PTD56" s="157" t="s">
        <v>2080</v>
      </c>
      <c r="PTE56" s="157" t="s">
        <v>2080</v>
      </c>
      <c r="PTF56" s="157" t="s">
        <v>2080</v>
      </c>
      <c r="PTG56" s="157" t="s">
        <v>2080</v>
      </c>
      <c r="PTH56" s="157" t="s">
        <v>2080</v>
      </c>
      <c r="PTI56" s="157" t="s">
        <v>2080</v>
      </c>
      <c r="PTJ56" s="157" t="s">
        <v>2080</v>
      </c>
      <c r="PTK56" s="157" t="s">
        <v>2080</v>
      </c>
      <c r="PTL56" s="157" t="s">
        <v>2080</v>
      </c>
      <c r="PTM56" s="157" t="s">
        <v>2080</v>
      </c>
      <c r="PTN56" s="157" t="s">
        <v>2080</v>
      </c>
      <c r="PTO56" s="157" t="s">
        <v>2080</v>
      </c>
      <c r="PTP56" s="157" t="s">
        <v>2080</v>
      </c>
      <c r="PTQ56" s="157" t="s">
        <v>2080</v>
      </c>
      <c r="PTR56" s="157" t="s">
        <v>2080</v>
      </c>
      <c r="PTS56" s="157" t="s">
        <v>2080</v>
      </c>
      <c r="PTT56" s="157" t="s">
        <v>2080</v>
      </c>
      <c r="PTU56" s="157" t="s">
        <v>2080</v>
      </c>
      <c r="PTV56" s="157" t="s">
        <v>2080</v>
      </c>
      <c r="PTW56" s="157" t="s">
        <v>2080</v>
      </c>
      <c r="PTX56" s="157" t="s">
        <v>2080</v>
      </c>
      <c r="PTY56" s="157" t="s">
        <v>2080</v>
      </c>
      <c r="PTZ56" s="157" t="s">
        <v>2080</v>
      </c>
      <c r="PUA56" s="157" t="s">
        <v>2080</v>
      </c>
      <c r="PUB56" s="157" t="s">
        <v>2080</v>
      </c>
      <c r="PUC56" s="157" t="s">
        <v>2080</v>
      </c>
      <c r="PUD56" s="157" t="s">
        <v>2080</v>
      </c>
      <c r="PUE56" s="157" t="s">
        <v>2080</v>
      </c>
      <c r="PUF56" s="157" t="s">
        <v>2080</v>
      </c>
      <c r="PUG56" s="157" t="s">
        <v>2080</v>
      </c>
      <c r="PUH56" s="157" t="s">
        <v>2080</v>
      </c>
      <c r="PUI56" s="157" t="s">
        <v>2080</v>
      </c>
      <c r="PUJ56" s="157" t="s">
        <v>2080</v>
      </c>
      <c r="PUK56" s="157" t="s">
        <v>2080</v>
      </c>
      <c r="PUL56" s="157" t="s">
        <v>2080</v>
      </c>
      <c r="PUM56" s="157" t="s">
        <v>2080</v>
      </c>
      <c r="PUN56" s="157" t="s">
        <v>2080</v>
      </c>
      <c r="PUO56" s="157" t="s">
        <v>2080</v>
      </c>
      <c r="PUP56" s="157" t="s">
        <v>2080</v>
      </c>
      <c r="PUQ56" s="157" t="s">
        <v>2080</v>
      </c>
      <c r="PUR56" s="157" t="s">
        <v>2080</v>
      </c>
      <c r="PUS56" s="157" t="s">
        <v>2080</v>
      </c>
      <c r="PUT56" s="157" t="s">
        <v>2080</v>
      </c>
      <c r="PUU56" s="157" t="s">
        <v>2080</v>
      </c>
      <c r="PUV56" s="157" t="s">
        <v>2080</v>
      </c>
      <c r="PUW56" s="157" t="s">
        <v>2080</v>
      </c>
      <c r="PUX56" s="157" t="s">
        <v>2080</v>
      </c>
      <c r="PUY56" s="157" t="s">
        <v>2080</v>
      </c>
      <c r="PUZ56" s="157" t="s">
        <v>2080</v>
      </c>
      <c r="PVA56" s="157" t="s">
        <v>2080</v>
      </c>
      <c r="PVB56" s="157" t="s">
        <v>2080</v>
      </c>
      <c r="PVC56" s="157" t="s">
        <v>2080</v>
      </c>
      <c r="PVD56" s="157" t="s">
        <v>2080</v>
      </c>
      <c r="PVE56" s="157" t="s">
        <v>2080</v>
      </c>
      <c r="PVF56" s="157" t="s">
        <v>2080</v>
      </c>
      <c r="PVG56" s="157" t="s">
        <v>2080</v>
      </c>
      <c r="PVH56" s="157" t="s">
        <v>2080</v>
      </c>
      <c r="PVI56" s="157" t="s">
        <v>2080</v>
      </c>
      <c r="PVJ56" s="157" t="s">
        <v>2080</v>
      </c>
      <c r="PVK56" s="157" t="s">
        <v>2080</v>
      </c>
      <c r="PVL56" s="157" t="s">
        <v>2080</v>
      </c>
      <c r="PVM56" s="157" t="s">
        <v>2080</v>
      </c>
      <c r="PVN56" s="157" t="s">
        <v>2080</v>
      </c>
      <c r="PVO56" s="157" t="s">
        <v>2080</v>
      </c>
      <c r="PVP56" s="157" t="s">
        <v>2080</v>
      </c>
      <c r="PVQ56" s="157" t="s">
        <v>2080</v>
      </c>
      <c r="PVR56" s="157" t="s">
        <v>2080</v>
      </c>
      <c r="PVS56" s="157" t="s">
        <v>2080</v>
      </c>
      <c r="PVT56" s="157" t="s">
        <v>2080</v>
      </c>
      <c r="PVU56" s="157" t="s">
        <v>2080</v>
      </c>
      <c r="PVV56" s="157" t="s">
        <v>2080</v>
      </c>
      <c r="PVW56" s="157" t="s">
        <v>2080</v>
      </c>
      <c r="PVX56" s="157" t="s">
        <v>2080</v>
      </c>
      <c r="PVY56" s="157" t="s">
        <v>2080</v>
      </c>
      <c r="PVZ56" s="157" t="s">
        <v>2080</v>
      </c>
      <c r="PWA56" s="157" t="s">
        <v>2080</v>
      </c>
      <c r="PWB56" s="157" t="s">
        <v>2080</v>
      </c>
      <c r="PWC56" s="157" t="s">
        <v>2080</v>
      </c>
      <c r="PWD56" s="157" t="s">
        <v>2080</v>
      </c>
      <c r="PWE56" s="157" t="s">
        <v>2080</v>
      </c>
      <c r="PWF56" s="157" t="s">
        <v>2080</v>
      </c>
      <c r="PWG56" s="157" t="s">
        <v>2080</v>
      </c>
      <c r="PWH56" s="157" t="s">
        <v>2080</v>
      </c>
      <c r="PWI56" s="157" t="s">
        <v>2080</v>
      </c>
      <c r="PWJ56" s="157" t="s">
        <v>2080</v>
      </c>
      <c r="PWK56" s="157" t="s">
        <v>2080</v>
      </c>
      <c r="PWL56" s="157" t="s">
        <v>2080</v>
      </c>
      <c r="PWM56" s="157" t="s">
        <v>2080</v>
      </c>
      <c r="PWN56" s="157" t="s">
        <v>2080</v>
      </c>
      <c r="PWO56" s="157" t="s">
        <v>2080</v>
      </c>
      <c r="PWP56" s="157" t="s">
        <v>2080</v>
      </c>
      <c r="PWQ56" s="157" t="s">
        <v>2080</v>
      </c>
      <c r="PWR56" s="157" t="s">
        <v>2080</v>
      </c>
      <c r="PWS56" s="157" t="s">
        <v>2080</v>
      </c>
      <c r="PWT56" s="157" t="s">
        <v>2080</v>
      </c>
      <c r="PWU56" s="157" t="s">
        <v>2080</v>
      </c>
      <c r="PWV56" s="157" t="s">
        <v>2080</v>
      </c>
      <c r="PWW56" s="157" t="s">
        <v>2080</v>
      </c>
      <c r="PWX56" s="157" t="s">
        <v>2080</v>
      </c>
      <c r="PWY56" s="157" t="s">
        <v>2080</v>
      </c>
      <c r="PWZ56" s="157" t="s">
        <v>2080</v>
      </c>
      <c r="PXA56" s="157" t="s">
        <v>2080</v>
      </c>
      <c r="PXB56" s="157" t="s">
        <v>2080</v>
      </c>
      <c r="PXC56" s="157" t="s">
        <v>2080</v>
      </c>
      <c r="PXD56" s="157" t="s">
        <v>2080</v>
      </c>
      <c r="PXE56" s="157" t="s">
        <v>2080</v>
      </c>
      <c r="PXF56" s="157" t="s">
        <v>2080</v>
      </c>
      <c r="PXG56" s="157" t="s">
        <v>2080</v>
      </c>
      <c r="PXH56" s="157" t="s">
        <v>2080</v>
      </c>
      <c r="PXI56" s="157" t="s">
        <v>2080</v>
      </c>
      <c r="PXJ56" s="157" t="s">
        <v>2080</v>
      </c>
      <c r="PXK56" s="157" t="s">
        <v>2080</v>
      </c>
      <c r="PXL56" s="157" t="s">
        <v>2080</v>
      </c>
      <c r="PXM56" s="157" t="s">
        <v>2080</v>
      </c>
      <c r="PXN56" s="157" t="s">
        <v>2080</v>
      </c>
      <c r="PXO56" s="157" t="s">
        <v>2080</v>
      </c>
      <c r="PXP56" s="157" t="s">
        <v>2080</v>
      </c>
      <c r="PXQ56" s="157" t="s">
        <v>2080</v>
      </c>
      <c r="PXR56" s="157" t="s">
        <v>2080</v>
      </c>
      <c r="PXS56" s="157" t="s">
        <v>2080</v>
      </c>
      <c r="PXT56" s="157" t="s">
        <v>2080</v>
      </c>
      <c r="PXU56" s="157" t="s">
        <v>2080</v>
      </c>
      <c r="PXV56" s="157" t="s">
        <v>2080</v>
      </c>
      <c r="PXW56" s="157" t="s">
        <v>2080</v>
      </c>
      <c r="PXX56" s="157" t="s">
        <v>2080</v>
      </c>
      <c r="PXY56" s="157" t="s">
        <v>2080</v>
      </c>
      <c r="PXZ56" s="157" t="s">
        <v>2080</v>
      </c>
      <c r="PYA56" s="157" t="s">
        <v>2080</v>
      </c>
      <c r="PYB56" s="157" t="s">
        <v>2080</v>
      </c>
      <c r="PYC56" s="157" t="s">
        <v>2080</v>
      </c>
      <c r="PYD56" s="157" t="s">
        <v>2080</v>
      </c>
      <c r="PYE56" s="157" t="s">
        <v>2080</v>
      </c>
      <c r="PYF56" s="157" t="s">
        <v>2080</v>
      </c>
      <c r="PYG56" s="157" t="s">
        <v>2080</v>
      </c>
      <c r="PYH56" s="157" t="s">
        <v>2080</v>
      </c>
      <c r="PYI56" s="157" t="s">
        <v>2080</v>
      </c>
      <c r="PYJ56" s="157" t="s">
        <v>2080</v>
      </c>
      <c r="PYK56" s="157" t="s">
        <v>2080</v>
      </c>
      <c r="PYL56" s="157" t="s">
        <v>2080</v>
      </c>
      <c r="PYM56" s="157" t="s">
        <v>2080</v>
      </c>
      <c r="PYN56" s="157" t="s">
        <v>2080</v>
      </c>
      <c r="PYO56" s="157" t="s">
        <v>2080</v>
      </c>
      <c r="PYP56" s="157" t="s">
        <v>2080</v>
      </c>
      <c r="PYQ56" s="157" t="s">
        <v>2080</v>
      </c>
      <c r="PYR56" s="157" t="s">
        <v>2080</v>
      </c>
      <c r="PYS56" s="157" t="s">
        <v>2080</v>
      </c>
      <c r="PYT56" s="157" t="s">
        <v>2080</v>
      </c>
      <c r="PYU56" s="157" t="s">
        <v>2080</v>
      </c>
      <c r="PYV56" s="157" t="s">
        <v>2080</v>
      </c>
      <c r="PYW56" s="157" t="s">
        <v>2080</v>
      </c>
      <c r="PYX56" s="157" t="s">
        <v>2080</v>
      </c>
      <c r="PYY56" s="157" t="s">
        <v>2080</v>
      </c>
      <c r="PYZ56" s="157" t="s">
        <v>2080</v>
      </c>
      <c r="PZA56" s="157" t="s">
        <v>2080</v>
      </c>
      <c r="PZB56" s="157" t="s">
        <v>2080</v>
      </c>
      <c r="PZC56" s="157" t="s">
        <v>2080</v>
      </c>
      <c r="PZD56" s="157" t="s">
        <v>2080</v>
      </c>
      <c r="PZE56" s="157" t="s">
        <v>2080</v>
      </c>
      <c r="PZF56" s="157" t="s">
        <v>2080</v>
      </c>
      <c r="PZG56" s="157" t="s">
        <v>2080</v>
      </c>
      <c r="PZH56" s="157" t="s">
        <v>2080</v>
      </c>
      <c r="PZI56" s="157" t="s">
        <v>2080</v>
      </c>
      <c r="PZJ56" s="157" t="s">
        <v>2080</v>
      </c>
      <c r="PZK56" s="157" t="s">
        <v>2080</v>
      </c>
      <c r="PZL56" s="157" t="s">
        <v>2080</v>
      </c>
      <c r="PZM56" s="157" t="s">
        <v>2080</v>
      </c>
      <c r="PZN56" s="157" t="s">
        <v>2080</v>
      </c>
      <c r="PZO56" s="157" t="s">
        <v>2080</v>
      </c>
      <c r="PZP56" s="157" t="s">
        <v>2080</v>
      </c>
      <c r="PZQ56" s="157" t="s">
        <v>2080</v>
      </c>
      <c r="PZR56" s="157" t="s">
        <v>2080</v>
      </c>
      <c r="PZS56" s="157" t="s">
        <v>2080</v>
      </c>
      <c r="PZT56" s="157" t="s">
        <v>2080</v>
      </c>
      <c r="PZU56" s="157" t="s">
        <v>2080</v>
      </c>
      <c r="PZV56" s="157" t="s">
        <v>2080</v>
      </c>
      <c r="PZW56" s="157" t="s">
        <v>2080</v>
      </c>
      <c r="PZX56" s="157" t="s">
        <v>2080</v>
      </c>
      <c r="PZY56" s="157" t="s">
        <v>2080</v>
      </c>
      <c r="PZZ56" s="157" t="s">
        <v>2080</v>
      </c>
      <c r="QAA56" s="157" t="s">
        <v>2080</v>
      </c>
      <c r="QAB56" s="157" t="s">
        <v>2080</v>
      </c>
      <c r="QAC56" s="157" t="s">
        <v>2080</v>
      </c>
      <c r="QAD56" s="157" t="s">
        <v>2080</v>
      </c>
      <c r="QAE56" s="157" t="s">
        <v>2080</v>
      </c>
      <c r="QAF56" s="157" t="s">
        <v>2080</v>
      </c>
      <c r="QAG56" s="157" t="s">
        <v>2080</v>
      </c>
      <c r="QAH56" s="157" t="s">
        <v>2080</v>
      </c>
      <c r="QAI56" s="157" t="s">
        <v>2080</v>
      </c>
      <c r="QAJ56" s="157" t="s">
        <v>2080</v>
      </c>
      <c r="QAK56" s="157" t="s">
        <v>2080</v>
      </c>
      <c r="QAL56" s="157" t="s">
        <v>2080</v>
      </c>
      <c r="QAM56" s="157" t="s">
        <v>2080</v>
      </c>
      <c r="QAN56" s="157" t="s">
        <v>2080</v>
      </c>
      <c r="QAO56" s="157" t="s">
        <v>2080</v>
      </c>
      <c r="QAP56" s="157" t="s">
        <v>2080</v>
      </c>
      <c r="QAQ56" s="157" t="s">
        <v>2080</v>
      </c>
      <c r="QAR56" s="157" t="s">
        <v>2080</v>
      </c>
      <c r="QAS56" s="157" t="s">
        <v>2080</v>
      </c>
      <c r="QAT56" s="157" t="s">
        <v>2080</v>
      </c>
      <c r="QAU56" s="157" t="s">
        <v>2080</v>
      </c>
      <c r="QAV56" s="157" t="s">
        <v>2080</v>
      </c>
      <c r="QAW56" s="157" t="s">
        <v>2080</v>
      </c>
      <c r="QAX56" s="157" t="s">
        <v>2080</v>
      </c>
      <c r="QAY56" s="157" t="s">
        <v>2080</v>
      </c>
      <c r="QAZ56" s="157" t="s">
        <v>2080</v>
      </c>
      <c r="QBA56" s="157" t="s">
        <v>2080</v>
      </c>
      <c r="QBB56" s="157" t="s">
        <v>2080</v>
      </c>
      <c r="QBC56" s="157" t="s">
        <v>2080</v>
      </c>
      <c r="QBD56" s="157" t="s">
        <v>2080</v>
      </c>
      <c r="QBE56" s="157" t="s">
        <v>2080</v>
      </c>
      <c r="QBF56" s="157" t="s">
        <v>2080</v>
      </c>
      <c r="QBG56" s="157" t="s">
        <v>2080</v>
      </c>
      <c r="QBH56" s="157" t="s">
        <v>2080</v>
      </c>
      <c r="QBI56" s="157" t="s">
        <v>2080</v>
      </c>
      <c r="QBJ56" s="157" t="s">
        <v>2080</v>
      </c>
      <c r="QBK56" s="157" t="s">
        <v>2080</v>
      </c>
      <c r="QBL56" s="157" t="s">
        <v>2080</v>
      </c>
      <c r="QBM56" s="157" t="s">
        <v>2080</v>
      </c>
      <c r="QBN56" s="157" t="s">
        <v>2080</v>
      </c>
      <c r="QBO56" s="157" t="s">
        <v>2080</v>
      </c>
      <c r="QBP56" s="157" t="s">
        <v>2080</v>
      </c>
      <c r="QBQ56" s="157" t="s">
        <v>2080</v>
      </c>
      <c r="QBR56" s="157" t="s">
        <v>2080</v>
      </c>
      <c r="QBS56" s="157" t="s">
        <v>2080</v>
      </c>
      <c r="QBT56" s="157" t="s">
        <v>2080</v>
      </c>
      <c r="QBU56" s="157" t="s">
        <v>2080</v>
      </c>
      <c r="QBV56" s="157" t="s">
        <v>2080</v>
      </c>
      <c r="QBW56" s="157" t="s">
        <v>2080</v>
      </c>
      <c r="QBX56" s="157" t="s">
        <v>2080</v>
      </c>
      <c r="QBY56" s="157" t="s">
        <v>2080</v>
      </c>
      <c r="QBZ56" s="157" t="s">
        <v>2080</v>
      </c>
      <c r="QCA56" s="157" t="s">
        <v>2080</v>
      </c>
      <c r="QCB56" s="157" t="s">
        <v>2080</v>
      </c>
      <c r="QCC56" s="157" t="s">
        <v>2080</v>
      </c>
      <c r="QCD56" s="157" t="s">
        <v>2080</v>
      </c>
      <c r="QCE56" s="157" t="s">
        <v>2080</v>
      </c>
      <c r="QCF56" s="157" t="s">
        <v>2080</v>
      </c>
      <c r="QCG56" s="157" t="s">
        <v>2080</v>
      </c>
      <c r="QCH56" s="157" t="s">
        <v>2080</v>
      </c>
      <c r="QCI56" s="157" t="s">
        <v>2080</v>
      </c>
      <c r="QCJ56" s="157" t="s">
        <v>2080</v>
      </c>
      <c r="QCK56" s="157" t="s">
        <v>2080</v>
      </c>
      <c r="QCL56" s="157" t="s">
        <v>2080</v>
      </c>
      <c r="QCM56" s="157" t="s">
        <v>2080</v>
      </c>
      <c r="QCN56" s="157" t="s">
        <v>2080</v>
      </c>
      <c r="QCO56" s="157" t="s">
        <v>2080</v>
      </c>
      <c r="QCP56" s="157" t="s">
        <v>2080</v>
      </c>
      <c r="QCQ56" s="157" t="s">
        <v>2080</v>
      </c>
      <c r="QCR56" s="157" t="s">
        <v>2080</v>
      </c>
      <c r="QCS56" s="157" t="s">
        <v>2080</v>
      </c>
      <c r="QCT56" s="157" t="s">
        <v>2080</v>
      </c>
      <c r="QCU56" s="157" t="s">
        <v>2080</v>
      </c>
      <c r="QCV56" s="157" t="s">
        <v>2080</v>
      </c>
      <c r="QCW56" s="157" t="s">
        <v>2080</v>
      </c>
      <c r="QCX56" s="157" t="s">
        <v>2080</v>
      </c>
      <c r="QCY56" s="157" t="s">
        <v>2080</v>
      </c>
      <c r="QCZ56" s="157" t="s">
        <v>2080</v>
      </c>
      <c r="QDA56" s="157" t="s">
        <v>2080</v>
      </c>
      <c r="QDB56" s="157" t="s">
        <v>2080</v>
      </c>
      <c r="QDC56" s="157" t="s">
        <v>2080</v>
      </c>
      <c r="QDD56" s="157" t="s">
        <v>2080</v>
      </c>
      <c r="QDE56" s="157" t="s">
        <v>2080</v>
      </c>
      <c r="QDF56" s="157" t="s">
        <v>2080</v>
      </c>
      <c r="QDG56" s="157" t="s">
        <v>2080</v>
      </c>
      <c r="QDH56" s="157" t="s">
        <v>2080</v>
      </c>
      <c r="QDI56" s="157" t="s">
        <v>2080</v>
      </c>
      <c r="QDJ56" s="157" t="s">
        <v>2080</v>
      </c>
      <c r="QDK56" s="157" t="s">
        <v>2080</v>
      </c>
      <c r="QDL56" s="157" t="s">
        <v>2080</v>
      </c>
      <c r="QDM56" s="157" t="s">
        <v>2080</v>
      </c>
      <c r="QDN56" s="157" t="s">
        <v>2080</v>
      </c>
      <c r="QDO56" s="157" t="s">
        <v>2080</v>
      </c>
      <c r="QDP56" s="157" t="s">
        <v>2080</v>
      </c>
      <c r="QDQ56" s="157" t="s">
        <v>2080</v>
      </c>
      <c r="QDR56" s="157" t="s">
        <v>2080</v>
      </c>
      <c r="QDS56" s="157" t="s">
        <v>2080</v>
      </c>
      <c r="QDT56" s="157" t="s">
        <v>2080</v>
      </c>
      <c r="QDU56" s="157" t="s">
        <v>2080</v>
      </c>
      <c r="QDV56" s="157" t="s">
        <v>2080</v>
      </c>
      <c r="QDW56" s="157" t="s">
        <v>2080</v>
      </c>
      <c r="QDX56" s="157" t="s">
        <v>2080</v>
      </c>
      <c r="QDY56" s="157" t="s">
        <v>2080</v>
      </c>
      <c r="QDZ56" s="157" t="s">
        <v>2080</v>
      </c>
      <c r="QEA56" s="157" t="s">
        <v>2080</v>
      </c>
      <c r="QEB56" s="157" t="s">
        <v>2080</v>
      </c>
      <c r="QEC56" s="157" t="s">
        <v>2080</v>
      </c>
      <c r="QED56" s="157" t="s">
        <v>2080</v>
      </c>
      <c r="QEE56" s="157" t="s">
        <v>2080</v>
      </c>
      <c r="QEF56" s="157" t="s">
        <v>2080</v>
      </c>
      <c r="QEG56" s="157" t="s">
        <v>2080</v>
      </c>
      <c r="QEH56" s="157" t="s">
        <v>2080</v>
      </c>
      <c r="QEI56" s="157" t="s">
        <v>2080</v>
      </c>
      <c r="QEJ56" s="157" t="s">
        <v>2080</v>
      </c>
      <c r="QEK56" s="157" t="s">
        <v>2080</v>
      </c>
      <c r="QEL56" s="157" t="s">
        <v>2080</v>
      </c>
      <c r="QEM56" s="157" t="s">
        <v>2080</v>
      </c>
      <c r="QEN56" s="157" t="s">
        <v>2080</v>
      </c>
      <c r="QEO56" s="157" t="s">
        <v>2080</v>
      </c>
      <c r="QEP56" s="157" t="s">
        <v>2080</v>
      </c>
      <c r="QEQ56" s="157" t="s">
        <v>2080</v>
      </c>
      <c r="QER56" s="157" t="s">
        <v>2080</v>
      </c>
      <c r="QES56" s="157" t="s">
        <v>2080</v>
      </c>
      <c r="QET56" s="157" t="s">
        <v>2080</v>
      </c>
      <c r="QEU56" s="157" t="s">
        <v>2080</v>
      </c>
      <c r="QEV56" s="157" t="s">
        <v>2080</v>
      </c>
      <c r="QEW56" s="157" t="s">
        <v>2080</v>
      </c>
      <c r="QEX56" s="157" t="s">
        <v>2080</v>
      </c>
      <c r="QEY56" s="157" t="s">
        <v>2080</v>
      </c>
      <c r="QEZ56" s="157" t="s">
        <v>2080</v>
      </c>
      <c r="QFA56" s="157" t="s">
        <v>2080</v>
      </c>
      <c r="QFB56" s="157" t="s">
        <v>2080</v>
      </c>
      <c r="QFC56" s="157" t="s">
        <v>2080</v>
      </c>
      <c r="QFD56" s="157" t="s">
        <v>2080</v>
      </c>
      <c r="QFE56" s="157" t="s">
        <v>2080</v>
      </c>
      <c r="QFF56" s="157" t="s">
        <v>2080</v>
      </c>
      <c r="QFG56" s="157" t="s">
        <v>2080</v>
      </c>
      <c r="QFH56" s="157" t="s">
        <v>2080</v>
      </c>
      <c r="QFI56" s="157" t="s">
        <v>2080</v>
      </c>
      <c r="QFJ56" s="157" t="s">
        <v>2080</v>
      </c>
      <c r="QFK56" s="157" t="s">
        <v>2080</v>
      </c>
      <c r="QFL56" s="157" t="s">
        <v>2080</v>
      </c>
      <c r="QFM56" s="157" t="s">
        <v>2080</v>
      </c>
      <c r="QFN56" s="157" t="s">
        <v>2080</v>
      </c>
      <c r="QFO56" s="157" t="s">
        <v>2080</v>
      </c>
      <c r="QFP56" s="157" t="s">
        <v>2080</v>
      </c>
      <c r="QFQ56" s="157" t="s">
        <v>2080</v>
      </c>
      <c r="QFR56" s="157" t="s">
        <v>2080</v>
      </c>
      <c r="QFS56" s="157" t="s">
        <v>2080</v>
      </c>
      <c r="QFT56" s="157" t="s">
        <v>2080</v>
      </c>
      <c r="QFU56" s="157" t="s">
        <v>2080</v>
      </c>
      <c r="QFV56" s="157" t="s">
        <v>2080</v>
      </c>
      <c r="QFW56" s="157" t="s">
        <v>2080</v>
      </c>
      <c r="QFX56" s="157" t="s">
        <v>2080</v>
      </c>
      <c r="QFY56" s="157" t="s">
        <v>2080</v>
      </c>
      <c r="QFZ56" s="157" t="s">
        <v>2080</v>
      </c>
      <c r="QGA56" s="157" t="s">
        <v>2080</v>
      </c>
      <c r="QGB56" s="157" t="s">
        <v>2080</v>
      </c>
      <c r="QGC56" s="157" t="s">
        <v>2080</v>
      </c>
      <c r="QGD56" s="157" t="s">
        <v>2080</v>
      </c>
      <c r="QGE56" s="157" t="s">
        <v>2080</v>
      </c>
      <c r="QGF56" s="157" t="s">
        <v>2080</v>
      </c>
      <c r="QGG56" s="157" t="s">
        <v>2080</v>
      </c>
      <c r="QGH56" s="157" t="s">
        <v>2080</v>
      </c>
      <c r="QGI56" s="157" t="s">
        <v>2080</v>
      </c>
      <c r="QGJ56" s="157" t="s">
        <v>2080</v>
      </c>
      <c r="QGK56" s="157" t="s">
        <v>2080</v>
      </c>
      <c r="QGL56" s="157" t="s">
        <v>2080</v>
      </c>
      <c r="QGM56" s="157" t="s">
        <v>2080</v>
      </c>
      <c r="QGN56" s="157" t="s">
        <v>2080</v>
      </c>
      <c r="QGO56" s="157" t="s">
        <v>2080</v>
      </c>
      <c r="QGP56" s="157" t="s">
        <v>2080</v>
      </c>
      <c r="QGQ56" s="157" t="s">
        <v>2080</v>
      </c>
      <c r="QGR56" s="157" t="s">
        <v>2080</v>
      </c>
      <c r="QGS56" s="157" t="s">
        <v>2080</v>
      </c>
      <c r="QGT56" s="157" t="s">
        <v>2080</v>
      </c>
      <c r="QGU56" s="157" t="s">
        <v>2080</v>
      </c>
      <c r="QGV56" s="157" t="s">
        <v>2080</v>
      </c>
      <c r="QGW56" s="157" t="s">
        <v>2080</v>
      </c>
      <c r="QGX56" s="157" t="s">
        <v>2080</v>
      </c>
      <c r="QGY56" s="157" t="s">
        <v>2080</v>
      </c>
      <c r="QGZ56" s="157" t="s">
        <v>2080</v>
      </c>
      <c r="QHA56" s="157" t="s">
        <v>2080</v>
      </c>
      <c r="QHB56" s="157" t="s">
        <v>2080</v>
      </c>
      <c r="QHC56" s="157" t="s">
        <v>2080</v>
      </c>
      <c r="QHD56" s="157" t="s">
        <v>2080</v>
      </c>
      <c r="QHE56" s="157" t="s">
        <v>2080</v>
      </c>
      <c r="QHF56" s="157" t="s">
        <v>2080</v>
      </c>
      <c r="QHG56" s="157" t="s">
        <v>2080</v>
      </c>
      <c r="QHH56" s="157" t="s">
        <v>2080</v>
      </c>
      <c r="QHI56" s="157" t="s">
        <v>2080</v>
      </c>
      <c r="QHJ56" s="157" t="s">
        <v>2080</v>
      </c>
      <c r="QHK56" s="157" t="s">
        <v>2080</v>
      </c>
      <c r="QHL56" s="157" t="s">
        <v>2080</v>
      </c>
      <c r="QHM56" s="157" t="s">
        <v>2080</v>
      </c>
      <c r="QHN56" s="157" t="s">
        <v>2080</v>
      </c>
      <c r="QHO56" s="157" t="s">
        <v>2080</v>
      </c>
      <c r="QHP56" s="157" t="s">
        <v>2080</v>
      </c>
      <c r="QHQ56" s="157" t="s">
        <v>2080</v>
      </c>
      <c r="QHR56" s="157" t="s">
        <v>2080</v>
      </c>
      <c r="QHS56" s="157" t="s">
        <v>2080</v>
      </c>
      <c r="QHT56" s="157" t="s">
        <v>2080</v>
      </c>
      <c r="QHU56" s="157" t="s">
        <v>2080</v>
      </c>
      <c r="QHV56" s="157" t="s">
        <v>2080</v>
      </c>
      <c r="QHW56" s="157" t="s">
        <v>2080</v>
      </c>
      <c r="QHX56" s="157" t="s">
        <v>2080</v>
      </c>
      <c r="QHY56" s="157" t="s">
        <v>2080</v>
      </c>
      <c r="QHZ56" s="157" t="s">
        <v>2080</v>
      </c>
      <c r="QIA56" s="157" t="s">
        <v>2080</v>
      </c>
      <c r="QIB56" s="157" t="s">
        <v>2080</v>
      </c>
      <c r="QIC56" s="157" t="s">
        <v>2080</v>
      </c>
      <c r="QID56" s="157" t="s">
        <v>2080</v>
      </c>
      <c r="QIE56" s="157" t="s">
        <v>2080</v>
      </c>
      <c r="QIF56" s="157" t="s">
        <v>2080</v>
      </c>
      <c r="QIG56" s="157" t="s">
        <v>2080</v>
      </c>
      <c r="QIH56" s="157" t="s">
        <v>2080</v>
      </c>
      <c r="QII56" s="157" t="s">
        <v>2080</v>
      </c>
      <c r="QIJ56" s="157" t="s">
        <v>2080</v>
      </c>
      <c r="QIK56" s="157" t="s">
        <v>2080</v>
      </c>
      <c r="QIL56" s="157" t="s">
        <v>2080</v>
      </c>
      <c r="QIM56" s="157" t="s">
        <v>2080</v>
      </c>
      <c r="QIN56" s="157" t="s">
        <v>2080</v>
      </c>
      <c r="QIO56" s="157" t="s">
        <v>2080</v>
      </c>
      <c r="QIP56" s="157" t="s">
        <v>2080</v>
      </c>
      <c r="QIQ56" s="157" t="s">
        <v>2080</v>
      </c>
      <c r="QIR56" s="157" t="s">
        <v>2080</v>
      </c>
      <c r="QIS56" s="157" t="s">
        <v>2080</v>
      </c>
      <c r="QIT56" s="157" t="s">
        <v>2080</v>
      </c>
      <c r="QIU56" s="157" t="s">
        <v>2080</v>
      </c>
      <c r="QIV56" s="157" t="s">
        <v>2080</v>
      </c>
      <c r="QIW56" s="157" t="s">
        <v>2080</v>
      </c>
      <c r="QIX56" s="157" t="s">
        <v>2080</v>
      </c>
      <c r="QIY56" s="157" t="s">
        <v>2080</v>
      </c>
      <c r="QIZ56" s="157" t="s">
        <v>2080</v>
      </c>
      <c r="QJA56" s="157" t="s">
        <v>2080</v>
      </c>
      <c r="QJB56" s="157" t="s">
        <v>2080</v>
      </c>
      <c r="QJC56" s="157" t="s">
        <v>2080</v>
      </c>
      <c r="QJD56" s="157" t="s">
        <v>2080</v>
      </c>
      <c r="QJE56" s="157" t="s">
        <v>2080</v>
      </c>
      <c r="QJF56" s="157" t="s">
        <v>2080</v>
      </c>
      <c r="QJG56" s="157" t="s">
        <v>2080</v>
      </c>
      <c r="QJH56" s="157" t="s">
        <v>2080</v>
      </c>
      <c r="QJI56" s="157" t="s">
        <v>2080</v>
      </c>
      <c r="QJJ56" s="157" t="s">
        <v>2080</v>
      </c>
      <c r="QJK56" s="157" t="s">
        <v>2080</v>
      </c>
      <c r="QJL56" s="157" t="s">
        <v>2080</v>
      </c>
      <c r="QJM56" s="157" t="s">
        <v>2080</v>
      </c>
      <c r="QJN56" s="157" t="s">
        <v>2080</v>
      </c>
      <c r="QJO56" s="157" t="s">
        <v>2080</v>
      </c>
      <c r="QJP56" s="157" t="s">
        <v>2080</v>
      </c>
      <c r="QJQ56" s="157" t="s">
        <v>2080</v>
      </c>
      <c r="QJR56" s="157" t="s">
        <v>2080</v>
      </c>
      <c r="QJS56" s="157" t="s">
        <v>2080</v>
      </c>
      <c r="QJT56" s="157" t="s">
        <v>2080</v>
      </c>
      <c r="QJU56" s="157" t="s">
        <v>2080</v>
      </c>
      <c r="QJV56" s="157" t="s">
        <v>2080</v>
      </c>
      <c r="QJW56" s="157" t="s">
        <v>2080</v>
      </c>
      <c r="QJX56" s="157" t="s">
        <v>2080</v>
      </c>
      <c r="QJY56" s="157" t="s">
        <v>2080</v>
      </c>
      <c r="QJZ56" s="157" t="s">
        <v>2080</v>
      </c>
      <c r="QKA56" s="157" t="s">
        <v>2080</v>
      </c>
      <c r="QKB56" s="157" t="s">
        <v>2080</v>
      </c>
      <c r="QKC56" s="157" t="s">
        <v>2080</v>
      </c>
      <c r="QKD56" s="157" t="s">
        <v>2080</v>
      </c>
      <c r="QKE56" s="157" t="s">
        <v>2080</v>
      </c>
      <c r="QKF56" s="157" t="s">
        <v>2080</v>
      </c>
      <c r="QKG56" s="157" t="s">
        <v>2080</v>
      </c>
      <c r="QKH56" s="157" t="s">
        <v>2080</v>
      </c>
      <c r="QKI56" s="157" t="s">
        <v>2080</v>
      </c>
      <c r="QKJ56" s="157" t="s">
        <v>2080</v>
      </c>
      <c r="QKK56" s="157" t="s">
        <v>2080</v>
      </c>
      <c r="QKL56" s="157" t="s">
        <v>2080</v>
      </c>
      <c r="QKM56" s="157" t="s">
        <v>2080</v>
      </c>
      <c r="QKN56" s="157" t="s">
        <v>2080</v>
      </c>
      <c r="QKO56" s="157" t="s">
        <v>2080</v>
      </c>
      <c r="QKP56" s="157" t="s">
        <v>2080</v>
      </c>
      <c r="QKQ56" s="157" t="s">
        <v>2080</v>
      </c>
      <c r="QKR56" s="157" t="s">
        <v>2080</v>
      </c>
      <c r="QKS56" s="157" t="s">
        <v>2080</v>
      </c>
      <c r="QKT56" s="157" t="s">
        <v>2080</v>
      </c>
      <c r="QKU56" s="157" t="s">
        <v>2080</v>
      </c>
      <c r="QKV56" s="157" t="s">
        <v>2080</v>
      </c>
      <c r="QKW56" s="157" t="s">
        <v>2080</v>
      </c>
      <c r="QKX56" s="157" t="s">
        <v>2080</v>
      </c>
      <c r="QKY56" s="157" t="s">
        <v>2080</v>
      </c>
      <c r="QKZ56" s="157" t="s">
        <v>2080</v>
      </c>
      <c r="QLA56" s="157" t="s">
        <v>2080</v>
      </c>
      <c r="QLB56" s="157" t="s">
        <v>2080</v>
      </c>
      <c r="QLC56" s="157" t="s">
        <v>2080</v>
      </c>
      <c r="QLD56" s="157" t="s">
        <v>2080</v>
      </c>
      <c r="QLE56" s="157" t="s">
        <v>2080</v>
      </c>
      <c r="QLF56" s="157" t="s">
        <v>2080</v>
      </c>
      <c r="QLG56" s="157" t="s">
        <v>2080</v>
      </c>
      <c r="QLH56" s="157" t="s">
        <v>2080</v>
      </c>
      <c r="QLI56" s="157" t="s">
        <v>2080</v>
      </c>
      <c r="QLJ56" s="157" t="s">
        <v>2080</v>
      </c>
      <c r="QLK56" s="157" t="s">
        <v>2080</v>
      </c>
      <c r="QLL56" s="157" t="s">
        <v>2080</v>
      </c>
      <c r="QLM56" s="157" t="s">
        <v>2080</v>
      </c>
      <c r="QLN56" s="157" t="s">
        <v>2080</v>
      </c>
      <c r="QLO56" s="157" t="s">
        <v>2080</v>
      </c>
      <c r="QLP56" s="157" t="s">
        <v>2080</v>
      </c>
      <c r="QLQ56" s="157" t="s">
        <v>2080</v>
      </c>
      <c r="QLR56" s="157" t="s">
        <v>2080</v>
      </c>
      <c r="QLS56" s="157" t="s">
        <v>2080</v>
      </c>
      <c r="QLT56" s="157" t="s">
        <v>2080</v>
      </c>
      <c r="QLU56" s="157" t="s">
        <v>2080</v>
      </c>
      <c r="QLV56" s="157" t="s">
        <v>2080</v>
      </c>
      <c r="QLW56" s="157" t="s">
        <v>2080</v>
      </c>
      <c r="QLX56" s="157" t="s">
        <v>2080</v>
      </c>
      <c r="QLY56" s="157" t="s">
        <v>2080</v>
      </c>
      <c r="QLZ56" s="157" t="s">
        <v>2080</v>
      </c>
      <c r="QMA56" s="157" t="s">
        <v>2080</v>
      </c>
      <c r="QMB56" s="157" t="s">
        <v>2080</v>
      </c>
      <c r="QMC56" s="157" t="s">
        <v>2080</v>
      </c>
      <c r="QMD56" s="157" t="s">
        <v>2080</v>
      </c>
      <c r="QME56" s="157" t="s">
        <v>2080</v>
      </c>
      <c r="QMF56" s="157" t="s">
        <v>2080</v>
      </c>
      <c r="QMG56" s="157" t="s">
        <v>2080</v>
      </c>
      <c r="QMH56" s="157" t="s">
        <v>2080</v>
      </c>
      <c r="QMI56" s="157" t="s">
        <v>2080</v>
      </c>
      <c r="QMJ56" s="157" t="s">
        <v>2080</v>
      </c>
      <c r="QMK56" s="157" t="s">
        <v>2080</v>
      </c>
      <c r="QML56" s="157" t="s">
        <v>2080</v>
      </c>
      <c r="QMM56" s="157" t="s">
        <v>2080</v>
      </c>
      <c r="QMN56" s="157" t="s">
        <v>2080</v>
      </c>
      <c r="QMO56" s="157" t="s">
        <v>2080</v>
      </c>
      <c r="QMP56" s="157" t="s">
        <v>2080</v>
      </c>
      <c r="QMQ56" s="157" t="s">
        <v>2080</v>
      </c>
      <c r="QMR56" s="157" t="s">
        <v>2080</v>
      </c>
      <c r="QMS56" s="157" t="s">
        <v>2080</v>
      </c>
      <c r="QMT56" s="157" t="s">
        <v>2080</v>
      </c>
      <c r="QMU56" s="157" t="s">
        <v>2080</v>
      </c>
      <c r="QMV56" s="157" t="s">
        <v>2080</v>
      </c>
      <c r="QMW56" s="157" t="s">
        <v>2080</v>
      </c>
      <c r="QMX56" s="157" t="s">
        <v>2080</v>
      </c>
      <c r="QMY56" s="157" t="s">
        <v>2080</v>
      </c>
      <c r="QMZ56" s="157" t="s">
        <v>2080</v>
      </c>
      <c r="QNA56" s="157" t="s">
        <v>2080</v>
      </c>
      <c r="QNB56" s="157" t="s">
        <v>2080</v>
      </c>
      <c r="QNC56" s="157" t="s">
        <v>2080</v>
      </c>
      <c r="QND56" s="157" t="s">
        <v>2080</v>
      </c>
      <c r="QNE56" s="157" t="s">
        <v>2080</v>
      </c>
      <c r="QNF56" s="157" t="s">
        <v>2080</v>
      </c>
      <c r="QNG56" s="157" t="s">
        <v>2080</v>
      </c>
      <c r="QNH56" s="157" t="s">
        <v>2080</v>
      </c>
      <c r="QNI56" s="157" t="s">
        <v>2080</v>
      </c>
      <c r="QNJ56" s="157" t="s">
        <v>2080</v>
      </c>
      <c r="QNK56" s="157" t="s">
        <v>2080</v>
      </c>
      <c r="QNL56" s="157" t="s">
        <v>2080</v>
      </c>
      <c r="QNM56" s="157" t="s">
        <v>2080</v>
      </c>
      <c r="QNN56" s="157" t="s">
        <v>2080</v>
      </c>
      <c r="QNO56" s="157" t="s">
        <v>2080</v>
      </c>
      <c r="QNP56" s="157" t="s">
        <v>2080</v>
      </c>
      <c r="QNQ56" s="157" t="s">
        <v>2080</v>
      </c>
      <c r="QNR56" s="157" t="s">
        <v>2080</v>
      </c>
      <c r="QNS56" s="157" t="s">
        <v>2080</v>
      </c>
      <c r="QNT56" s="157" t="s">
        <v>2080</v>
      </c>
      <c r="QNU56" s="157" t="s">
        <v>2080</v>
      </c>
      <c r="QNV56" s="157" t="s">
        <v>2080</v>
      </c>
      <c r="QNW56" s="157" t="s">
        <v>2080</v>
      </c>
      <c r="QNX56" s="157" t="s">
        <v>2080</v>
      </c>
      <c r="QNY56" s="157" t="s">
        <v>2080</v>
      </c>
      <c r="QNZ56" s="157" t="s">
        <v>2080</v>
      </c>
      <c r="QOA56" s="157" t="s">
        <v>2080</v>
      </c>
      <c r="QOB56" s="157" t="s">
        <v>2080</v>
      </c>
      <c r="QOC56" s="157" t="s">
        <v>2080</v>
      </c>
      <c r="QOD56" s="157" t="s">
        <v>2080</v>
      </c>
      <c r="QOE56" s="157" t="s">
        <v>2080</v>
      </c>
      <c r="QOF56" s="157" t="s">
        <v>2080</v>
      </c>
      <c r="QOG56" s="157" t="s">
        <v>2080</v>
      </c>
      <c r="QOH56" s="157" t="s">
        <v>2080</v>
      </c>
      <c r="QOI56" s="157" t="s">
        <v>2080</v>
      </c>
      <c r="QOJ56" s="157" t="s">
        <v>2080</v>
      </c>
      <c r="QOK56" s="157" t="s">
        <v>2080</v>
      </c>
      <c r="QOL56" s="157" t="s">
        <v>2080</v>
      </c>
      <c r="QOM56" s="157" t="s">
        <v>2080</v>
      </c>
      <c r="QON56" s="157" t="s">
        <v>2080</v>
      </c>
      <c r="QOO56" s="157" t="s">
        <v>2080</v>
      </c>
      <c r="QOP56" s="157" t="s">
        <v>2080</v>
      </c>
      <c r="QOQ56" s="157" t="s">
        <v>2080</v>
      </c>
      <c r="QOR56" s="157" t="s">
        <v>2080</v>
      </c>
      <c r="QOS56" s="157" t="s">
        <v>2080</v>
      </c>
      <c r="QOT56" s="157" t="s">
        <v>2080</v>
      </c>
      <c r="QOU56" s="157" t="s">
        <v>2080</v>
      </c>
      <c r="QOV56" s="157" t="s">
        <v>2080</v>
      </c>
      <c r="QOW56" s="157" t="s">
        <v>2080</v>
      </c>
      <c r="QOX56" s="157" t="s">
        <v>2080</v>
      </c>
      <c r="QOY56" s="157" t="s">
        <v>2080</v>
      </c>
      <c r="QOZ56" s="157" t="s">
        <v>2080</v>
      </c>
      <c r="QPA56" s="157" t="s">
        <v>2080</v>
      </c>
      <c r="QPB56" s="157" t="s">
        <v>2080</v>
      </c>
      <c r="QPC56" s="157" t="s">
        <v>2080</v>
      </c>
      <c r="QPD56" s="157" t="s">
        <v>2080</v>
      </c>
      <c r="QPE56" s="157" t="s">
        <v>2080</v>
      </c>
      <c r="QPF56" s="157" t="s">
        <v>2080</v>
      </c>
      <c r="QPG56" s="157" t="s">
        <v>2080</v>
      </c>
      <c r="QPH56" s="157" t="s">
        <v>2080</v>
      </c>
      <c r="QPI56" s="157" t="s">
        <v>2080</v>
      </c>
      <c r="QPJ56" s="157" t="s">
        <v>2080</v>
      </c>
      <c r="QPK56" s="157" t="s">
        <v>2080</v>
      </c>
      <c r="QPL56" s="157" t="s">
        <v>2080</v>
      </c>
      <c r="QPM56" s="157" t="s">
        <v>2080</v>
      </c>
      <c r="QPN56" s="157" t="s">
        <v>2080</v>
      </c>
      <c r="QPO56" s="157" t="s">
        <v>2080</v>
      </c>
      <c r="QPP56" s="157" t="s">
        <v>2080</v>
      </c>
      <c r="QPQ56" s="157" t="s">
        <v>2080</v>
      </c>
      <c r="QPR56" s="157" t="s">
        <v>2080</v>
      </c>
      <c r="QPS56" s="157" t="s">
        <v>2080</v>
      </c>
      <c r="QPT56" s="157" t="s">
        <v>2080</v>
      </c>
      <c r="QPU56" s="157" t="s">
        <v>2080</v>
      </c>
      <c r="QPV56" s="157" t="s">
        <v>2080</v>
      </c>
      <c r="QPW56" s="157" t="s">
        <v>2080</v>
      </c>
      <c r="QPX56" s="157" t="s">
        <v>2080</v>
      </c>
      <c r="QPY56" s="157" t="s">
        <v>2080</v>
      </c>
      <c r="QPZ56" s="157" t="s">
        <v>2080</v>
      </c>
      <c r="QQA56" s="157" t="s">
        <v>2080</v>
      </c>
      <c r="QQB56" s="157" t="s">
        <v>2080</v>
      </c>
      <c r="QQC56" s="157" t="s">
        <v>2080</v>
      </c>
      <c r="QQD56" s="157" t="s">
        <v>2080</v>
      </c>
      <c r="QQE56" s="157" t="s">
        <v>2080</v>
      </c>
      <c r="QQF56" s="157" t="s">
        <v>2080</v>
      </c>
      <c r="QQG56" s="157" t="s">
        <v>2080</v>
      </c>
      <c r="QQH56" s="157" t="s">
        <v>2080</v>
      </c>
      <c r="QQI56" s="157" t="s">
        <v>2080</v>
      </c>
      <c r="QQJ56" s="157" t="s">
        <v>2080</v>
      </c>
      <c r="QQK56" s="157" t="s">
        <v>2080</v>
      </c>
      <c r="QQL56" s="157" t="s">
        <v>2080</v>
      </c>
      <c r="QQM56" s="157" t="s">
        <v>2080</v>
      </c>
      <c r="QQN56" s="157" t="s">
        <v>2080</v>
      </c>
      <c r="QQO56" s="157" t="s">
        <v>2080</v>
      </c>
      <c r="QQP56" s="157" t="s">
        <v>2080</v>
      </c>
      <c r="QQQ56" s="157" t="s">
        <v>2080</v>
      </c>
      <c r="QQR56" s="157" t="s">
        <v>2080</v>
      </c>
      <c r="QQS56" s="157" t="s">
        <v>2080</v>
      </c>
      <c r="QQT56" s="157" t="s">
        <v>2080</v>
      </c>
      <c r="QQU56" s="157" t="s">
        <v>2080</v>
      </c>
      <c r="QQV56" s="157" t="s">
        <v>2080</v>
      </c>
      <c r="QQW56" s="157" t="s">
        <v>2080</v>
      </c>
      <c r="QQX56" s="157" t="s">
        <v>2080</v>
      </c>
      <c r="QQY56" s="157" t="s">
        <v>2080</v>
      </c>
      <c r="QQZ56" s="157" t="s">
        <v>2080</v>
      </c>
      <c r="QRA56" s="157" t="s">
        <v>2080</v>
      </c>
      <c r="QRB56" s="157" t="s">
        <v>2080</v>
      </c>
      <c r="QRC56" s="157" t="s">
        <v>2080</v>
      </c>
      <c r="QRD56" s="157" t="s">
        <v>2080</v>
      </c>
      <c r="QRE56" s="157" t="s">
        <v>2080</v>
      </c>
      <c r="QRF56" s="157" t="s">
        <v>2080</v>
      </c>
      <c r="QRG56" s="157" t="s">
        <v>2080</v>
      </c>
      <c r="QRH56" s="157" t="s">
        <v>2080</v>
      </c>
      <c r="QRI56" s="157" t="s">
        <v>2080</v>
      </c>
      <c r="QRJ56" s="157" t="s">
        <v>2080</v>
      </c>
      <c r="QRK56" s="157" t="s">
        <v>2080</v>
      </c>
      <c r="QRL56" s="157" t="s">
        <v>2080</v>
      </c>
      <c r="QRM56" s="157" t="s">
        <v>2080</v>
      </c>
      <c r="QRN56" s="157" t="s">
        <v>2080</v>
      </c>
      <c r="QRO56" s="157" t="s">
        <v>2080</v>
      </c>
      <c r="QRP56" s="157" t="s">
        <v>2080</v>
      </c>
      <c r="QRQ56" s="157" t="s">
        <v>2080</v>
      </c>
      <c r="QRR56" s="157" t="s">
        <v>2080</v>
      </c>
      <c r="QRS56" s="157" t="s">
        <v>2080</v>
      </c>
      <c r="QRT56" s="157" t="s">
        <v>2080</v>
      </c>
      <c r="QRU56" s="157" t="s">
        <v>2080</v>
      </c>
      <c r="QRV56" s="157" t="s">
        <v>2080</v>
      </c>
      <c r="QRW56" s="157" t="s">
        <v>2080</v>
      </c>
      <c r="QRX56" s="157" t="s">
        <v>2080</v>
      </c>
      <c r="QRY56" s="157" t="s">
        <v>2080</v>
      </c>
      <c r="QRZ56" s="157" t="s">
        <v>2080</v>
      </c>
      <c r="QSA56" s="157" t="s">
        <v>2080</v>
      </c>
      <c r="QSB56" s="157" t="s">
        <v>2080</v>
      </c>
      <c r="QSC56" s="157" t="s">
        <v>2080</v>
      </c>
      <c r="QSD56" s="157" t="s">
        <v>2080</v>
      </c>
      <c r="QSE56" s="157" t="s">
        <v>2080</v>
      </c>
      <c r="QSF56" s="157" t="s">
        <v>2080</v>
      </c>
      <c r="QSG56" s="157" t="s">
        <v>2080</v>
      </c>
      <c r="QSH56" s="157" t="s">
        <v>2080</v>
      </c>
      <c r="QSI56" s="157" t="s">
        <v>2080</v>
      </c>
      <c r="QSJ56" s="157" t="s">
        <v>2080</v>
      </c>
      <c r="QSK56" s="157" t="s">
        <v>2080</v>
      </c>
      <c r="QSL56" s="157" t="s">
        <v>2080</v>
      </c>
      <c r="QSM56" s="157" t="s">
        <v>2080</v>
      </c>
      <c r="QSN56" s="157" t="s">
        <v>2080</v>
      </c>
      <c r="QSO56" s="157" t="s">
        <v>2080</v>
      </c>
      <c r="QSP56" s="157" t="s">
        <v>2080</v>
      </c>
      <c r="QSQ56" s="157" t="s">
        <v>2080</v>
      </c>
      <c r="QSR56" s="157" t="s">
        <v>2080</v>
      </c>
      <c r="QSS56" s="157" t="s">
        <v>2080</v>
      </c>
      <c r="QST56" s="157" t="s">
        <v>2080</v>
      </c>
      <c r="QSU56" s="157" t="s">
        <v>2080</v>
      </c>
      <c r="QSV56" s="157" t="s">
        <v>2080</v>
      </c>
      <c r="QSW56" s="157" t="s">
        <v>2080</v>
      </c>
      <c r="QSX56" s="157" t="s">
        <v>2080</v>
      </c>
      <c r="QSY56" s="157" t="s">
        <v>2080</v>
      </c>
      <c r="QSZ56" s="157" t="s">
        <v>2080</v>
      </c>
      <c r="QTA56" s="157" t="s">
        <v>2080</v>
      </c>
      <c r="QTB56" s="157" t="s">
        <v>2080</v>
      </c>
      <c r="QTC56" s="157" t="s">
        <v>2080</v>
      </c>
      <c r="QTD56" s="157" t="s">
        <v>2080</v>
      </c>
      <c r="QTE56" s="157" t="s">
        <v>2080</v>
      </c>
      <c r="QTF56" s="157" t="s">
        <v>2080</v>
      </c>
      <c r="QTG56" s="157" t="s">
        <v>2080</v>
      </c>
      <c r="QTH56" s="157" t="s">
        <v>2080</v>
      </c>
      <c r="QTI56" s="157" t="s">
        <v>2080</v>
      </c>
      <c r="QTJ56" s="157" t="s">
        <v>2080</v>
      </c>
      <c r="QTK56" s="157" t="s">
        <v>2080</v>
      </c>
      <c r="QTL56" s="157" t="s">
        <v>2080</v>
      </c>
      <c r="QTM56" s="157" t="s">
        <v>2080</v>
      </c>
      <c r="QTN56" s="157" t="s">
        <v>2080</v>
      </c>
      <c r="QTO56" s="157" t="s">
        <v>2080</v>
      </c>
      <c r="QTP56" s="157" t="s">
        <v>2080</v>
      </c>
      <c r="QTQ56" s="157" t="s">
        <v>2080</v>
      </c>
      <c r="QTR56" s="157" t="s">
        <v>2080</v>
      </c>
      <c r="QTS56" s="157" t="s">
        <v>2080</v>
      </c>
      <c r="QTT56" s="157" t="s">
        <v>2080</v>
      </c>
      <c r="QTU56" s="157" t="s">
        <v>2080</v>
      </c>
      <c r="QTV56" s="157" t="s">
        <v>2080</v>
      </c>
      <c r="QTW56" s="157" t="s">
        <v>2080</v>
      </c>
      <c r="QTX56" s="157" t="s">
        <v>2080</v>
      </c>
      <c r="QTY56" s="157" t="s">
        <v>2080</v>
      </c>
      <c r="QTZ56" s="157" t="s">
        <v>2080</v>
      </c>
      <c r="QUA56" s="157" t="s">
        <v>2080</v>
      </c>
      <c r="QUB56" s="157" t="s">
        <v>2080</v>
      </c>
      <c r="QUC56" s="157" t="s">
        <v>2080</v>
      </c>
      <c r="QUD56" s="157" t="s">
        <v>2080</v>
      </c>
      <c r="QUE56" s="157" t="s">
        <v>2080</v>
      </c>
      <c r="QUF56" s="157" t="s">
        <v>2080</v>
      </c>
      <c r="QUG56" s="157" t="s">
        <v>2080</v>
      </c>
      <c r="QUH56" s="157" t="s">
        <v>2080</v>
      </c>
      <c r="QUI56" s="157" t="s">
        <v>2080</v>
      </c>
      <c r="QUJ56" s="157" t="s">
        <v>2080</v>
      </c>
      <c r="QUK56" s="157" t="s">
        <v>2080</v>
      </c>
      <c r="QUL56" s="157" t="s">
        <v>2080</v>
      </c>
      <c r="QUM56" s="157" t="s">
        <v>2080</v>
      </c>
      <c r="QUN56" s="157" t="s">
        <v>2080</v>
      </c>
      <c r="QUO56" s="157" t="s">
        <v>2080</v>
      </c>
      <c r="QUP56" s="157" t="s">
        <v>2080</v>
      </c>
      <c r="QUQ56" s="157" t="s">
        <v>2080</v>
      </c>
      <c r="QUR56" s="157" t="s">
        <v>2080</v>
      </c>
      <c r="QUS56" s="157" t="s">
        <v>2080</v>
      </c>
      <c r="QUT56" s="157" t="s">
        <v>2080</v>
      </c>
      <c r="QUU56" s="157" t="s">
        <v>2080</v>
      </c>
      <c r="QUV56" s="157" t="s">
        <v>2080</v>
      </c>
      <c r="QUW56" s="157" t="s">
        <v>2080</v>
      </c>
      <c r="QUX56" s="157" t="s">
        <v>2080</v>
      </c>
      <c r="QUY56" s="157" t="s">
        <v>2080</v>
      </c>
      <c r="QUZ56" s="157" t="s">
        <v>2080</v>
      </c>
      <c r="QVA56" s="157" t="s">
        <v>2080</v>
      </c>
      <c r="QVB56" s="157" t="s">
        <v>2080</v>
      </c>
      <c r="QVC56" s="157" t="s">
        <v>2080</v>
      </c>
      <c r="QVD56" s="157" t="s">
        <v>2080</v>
      </c>
      <c r="QVE56" s="157" t="s">
        <v>2080</v>
      </c>
      <c r="QVF56" s="157" t="s">
        <v>2080</v>
      </c>
      <c r="QVG56" s="157" t="s">
        <v>2080</v>
      </c>
      <c r="QVH56" s="157" t="s">
        <v>2080</v>
      </c>
      <c r="QVI56" s="157" t="s">
        <v>2080</v>
      </c>
      <c r="QVJ56" s="157" t="s">
        <v>2080</v>
      </c>
      <c r="QVK56" s="157" t="s">
        <v>2080</v>
      </c>
      <c r="QVL56" s="157" t="s">
        <v>2080</v>
      </c>
      <c r="QVM56" s="157" t="s">
        <v>2080</v>
      </c>
      <c r="QVN56" s="157" t="s">
        <v>2080</v>
      </c>
      <c r="QVO56" s="157" t="s">
        <v>2080</v>
      </c>
      <c r="QVP56" s="157" t="s">
        <v>2080</v>
      </c>
      <c r="QVQ56" s="157" t="s">
        <v>2080</v>
      </c>
      <c r="QVR56" s="157" t="s">
        <v>2080</v>
      </c>
      <c r="QVS56" s="157" t="s">
        <v>2080</v>
      </c>
      <c r="QVT56" s="157" t="s">
        <v>2080</v>
      </c>
      <c r="QVU56" s="157" t="s">
        <v>2080</v>
      </c>
      <c r="QVV56" s="157" t="s">
        <v>2080</v>
      </c>
      <c r="QVW56" s="157" t="s">
        <v>2080</v>
      </c>
      <c r="QVX56" s="157" t="s">
        <v>2080</v>
      </c>
      <c r="QVY56" s="157" t="s">
        <v>2080</v>
      </c>
      <c r="QVZ56" s="157" t="s">
        <v>2080</v>
      </c>
      <c r="QWA56" s="157" t="s">
        <v>2080</v>
      </c>
      <c r="QWB56" s="157" t="s">
        <v>2080</v>
      </c>
      <c r="QWC56" s="157" t="s">
        <v>2080</v>
      </c>
      <c r="QWD56" s="157" t="s">
        <v>2080</v>
      </c>
      <c r="QWE56" s="157" t="s">
        <v>2080</v>
      </c>
      <c r="QWF56" s="157" t="s">
        <v>2080</v>
      </c>
      <c r="QWG56" s="157" t="s">
        <v>2080</v>
      </c>
      <c r="QWH56" s="157" t="s">
        <v>2080</v>
      </c>
      <c r="QWI56" s="157" t="s">
        <v>2080</v>
      </c>
      <c r="QWJ56" s="157" t="s">
        <v>2080</v>
      </c>
      <c r="QWK56" s="157" t="s">
        <v>2080</v>
      </c>
      <c r="QWL56" s="157" t="s">
        <v>2080</v>
      </c>
      <c r="QWM56" s="157" t="s">
        <v>2080</v>
      </c>
      <c r="QWN56" s="157" t="s">
        <v>2080</v>
      </c>
      <c r="QWO56" s="157" t="s">
        <v>2080</v>
      </c>
      <c r="QWP56" s="157" t="s">
        <v>2080</v>
      </c>
      <c r="QWQ56" s="157" t="s">
        <v>2080</v>
      </c>
      <c r="QWR56" s="157" t="s">
        <v>2080</v>
      </c>
      <c r="QWS56" s="157" t="s">
        <v>2080</v>
      </c>
      <c r="QWT56" s="157" t="s">
        <v>2080</v>
      </c>
      <c r="QWU56" s="157" t="s">
        <v>2080</v>
      </c>
      <c r="QWV56" s="157" t="s">
        <v>2080</v>
      </c>
      <c r="QWW56" s="157" t="s">
        <v>2080</v>
      </c>
      <c r="QWX56" s="157" t="s">
        <v>2080</v>
      </c>
      <c r="QWY56" s="157" t="s">
        <v>2080</v>
      </c>
      <c r="QWZ56" s="157" t="s">
        <v>2080</v>
      </c>
      <c r="QXA56" s="157" t="s">
        <v>2080</v>
      </c>
      <c r="QXB56" s="157" t="s">
        <v>2080</v>
      </c>
      <c r="QXC56" s="157" t="s">
        <v>2080</v>
      </c>
      <c r="QXD56" s="157" t="s">
        <v>2080</v>
      </c>
      <c r="QXE56" s="157" t="s">
        <v>2080</v>
      </c>
      <c r="QXF56" s="157" t="s">
        <v>2080</v>
      </c>
      <c r="QXG56" s="157" t="s">
        <v>2080</v>
      </c>
      <c r="QXH56" s="157" t="s">
        <v>2080</v>
      </c>
      <c r="QXI56" s="157" t="s">
        <v>2080</v>
      </c>
      <c r="QXJ56" s="157" t="s">
        <v>2080</v>
      </c>
      <c r="QXK56" s="157" t="s">
        <v>2080</v>
      </c>
      <c r="QXL56" s="157" t="s">
        <v>2080</v>
      </c>
      <c r="QXM56" s="157" t="s">
        <v>2080</v>
      </c>
      <c r="QXN56" s="157" t="s">
        <v>2080</v>
      </c>
      <c r="QXO56" s="157" t="s">
        <v>2080</v>
      </c>
      <c r="QXP56" s="157" t="s">
        <v>2080</v>
      </c>
      <c r="QXQ56" s="157" t="s">
        <v>2080</v>
      </c>
      <c r="QXR56" s="157" t="s">
        <v>2080</v>
      </c>
      <c r="QXS56" s="157" t="s">
        <v>2080</v>
      </c>
      <c r="QXT56" s="157" t="s">
        <v>2080</v>
      </c>
      <c r="QXU56" s="157" t="s">
        <v>2080</v>
      </c>
      <c r="QXV56" s="157" t="s">
        <v>2080</v>
      </c>
      <c r="QXW56" s="157" t="s">
        <v>2080</v>
      </c>
      <c r="QXX56" s="157" t="s">
        <v>2080</v>
      </c>
      <c r="QXY56" s="157" t="s">
        <v>2080</v>
      </c>
      <c r="QXZ56" s="157" t="s">
        <v>2080</v>
      </c>
      <c r="QYA56" s="157" t="s">
        <v>2080</v>
      </c>
      <c r="QYB56" s="157" t="s">
        <v>2080</v>
      </c>
      <c r="QYC56" s="157" t="s">
        <v>2080</v>
      </c>
      <c r="QYD56" s="157" t="s">
        <v>2080</v>
      </c>
      <c r="QYE56" s="157" t="s">
        <v>2080</v>
      </c>
      <c r="QYF56" s="157" t="s">
        <v>2080</v>
      </c>
      <c r="QYG56" s="157" t="s">
        <v>2080</v>
      </c>
      <c r="QYH56" s="157" t="s">
        <v>2080</v>
      </c>
      <c r="QYI56" s="157" t="s">
        <v>2080</v>
      </c>
      <c r="QYJ56" s="157" t="s">
        <v>2080</v>
      </c>
      <c r="QYK56" s="157" t="s">
        <v>2080</v>
      </c>
      <c r="QYL56" s="157" t="s">
        <v>2080</v>
      </c>
      <c r="QYM56" s="157" t="s">
        <v>2080</v>
      </c>
      <c r="QYN56" s="157" t="s">
        <v>2080</v>
      </c>
      <c r="QYO56" s="157" t="s">
        <v>2080</v>
      </c>
      <c r="QYP56" s="157" t="s">
        <v>2080</v>
      </c>
      <c r="QYQ56" s="157" t="s">
        <v>2080</v>
      </c>
      <c r="QYR56" s="157" t="s">
        <v>2080</v>
      </c>
      <c r="QYS56" s="157" t="s">
        <v>2080</v>
      </c>
      <c r="QYT56" s="157" t="s">
        <v>2080</v>
      </c>
      <c r="QYU56" s="157" t="s">
        <v>2080</v>
      </c>
      <c r="QYV56" s="157" t="s">
        <v>2080</v>
      </c>
      <c r="QYW56" s="157" t="s">
        <v>2080</v>
      </c>
      <c r="QYX56" s="157" t="s">
        <v>2080</v>
      </c>
      <c r="QYY56" s="157" t="s">
        <v>2080</v>
      </c>
      <c r="QYZ56" s="157" t="s">
        <v>2080</v>
      </c>
      <c r="QZA56" s="157" t="s">
        <v>2080</v>
      </c>
      <c r="QZB56" s="157" t="s">
        <v>2080</v>
      </c>
      <c r="QZC56" s="157" t="s">
        <v>2080</v>
      </c>
      <c r="QZD56" s="157" t="s">
        <v>2080</v>
      </c>
      <c r="QZE56" s="157" t="s">
        <v>2080</v>
      </c>
      <c r="QZF56" s="157" t="s">
        <v>2080</v>
      </c>
      <c r="QZG56" s="157" t="s">
        <v>2080</v>
      </c>
      <c r="QZH56" s="157" t="s">
        <v>2080</v>
      </c>
      <c r="QZI56" s="157" t="s">
        <v>2080</v>
      </c>
      <c r="QZJ56" s="157" t="s">
        <v>2080</v>
      </c>
      <c r="QZK56" s="157" t="s">
        <v>2080</v>
      </c>
      <c r="QZL56" s="157" t="s">
        <v>2080</v>
      </c>
      <c r="QZM56" s="157" t="s">
        <v>2080</v>
      </c>
      <c r="QZN56" s="157" t="s">
        <v>2080</v>
      </c>
      <c r="QZO56" s="157" t="s">
        <v>2080</v>
      </c>
      <c r="QZP56" s="157" t="s">
        <v>2080</v>
      </c>
      <c r="QZQ56" s="157" t="s">
        <v>2080</v>
      </c>
      <c r="QZR56" s="157" t="s">
        <v>2080</v>
      </c>
      <c r="QZS56" s="157" t="s">
        <v>2080</v>
      </c>
      <c r="QZT56" s="157" t="s">
        <v>2080</v>
      </c>
      <c r="QZU56" s="157" t="s">
        <v>2080</v>
      </c>
      <c r="QZV56" s="157" t="s">
        <v>2080</v>
      </c>
      <c r="QZW56" s="157" t="s">
        <v>2080</v>
      </c>
      <c r="QZX56" s="157" t="s">
        <v>2080</v>
      </c>
      <c r="QZY56" s="157" t="s">
        <v>2080</v>
      </c>
      <c r="QZZ56" s="157" t="s">
        <v>2080</v>
      </c>
      <c r="RAA56" s="157" t="s">
        <v>2080</v>
      </c>
      <c r="RAB56" s="157" t="s">
        <v>2080</v>
      </c>
      <c r="RAC56" s="157" t="s">
        <v>2080</v>
      </c>
      <c r="RAD56" s="157" t="s">
        <v>2080</v>
      </c>
      <c r="RAE56" s="157" t="s">
        <v>2080</v>
      </c>
      <c r="RAF56" s="157" t="s">
        <v>2080</v>
      </c>
      <c r="RAG56" s="157" t="s">
        <v>2080</v>
      </c>
      <c r="RAH56" s="157" t="s">
        <v>2080</v>
      </c>
      <c r="RAI56" s="157" t="s">
        <v>2080</v>
      </c>
      <c r="RAJ56" s="157" t="s">
        <v>2080</v>
      </c>
      <c r="RAK56" s="157" t="s">
        <v>2080</v>
      </c>
      <c r="RAL56" s="157" t="s">
        <v>2080</v>
      </c>
      <c r="RAM56" s="157" t="s">
        <v>2080</v>
      </c>
      <c r="RAN56" s="157" t="s">
        <v>2080</v>
      </c>
      <c r="RAO56" s="157" t="s">
        <v>2080</v>
      </c>
      <c r="RAP56" s="157" t="s">
        <v>2080</v>
      </c>
      <c r="RAQ56" s="157" t="s">
        <v>2080</v>
      </c>
      <c r="RAR56" s="157" t="s">
        <v>2080</v>
      </c>
      <c r="RAS56" s="157" t="s">
        <v>2080</v>
      </c>
      <c r="RAT56" s="157" t="s">
        <v>2080</v>
      </c>
      <c r="RAU56" s="157" t="s">
        <v>2080</v>
      </c>
      <c r="RAV56" s="157" t="s">
        <v>2080</v>
      </c>
      <c r="RAW56" s="157" t="s">
        <v>2080</v>
      </c>
      <c r="RAX56" s="157" t="s">
        <v>2080</v>
      </c>
      <c r="RAY56" s="157" t="s">
        <v>2080</v>
      </c>
      <c r="RAZ56" s="157" t="s">
        <v>2080</v>
      </c>
      <c r="RBA56" s="157" t="s">
        <v>2080</v>
      </c>
      <c r="RBB56" s="157" t="s">
        <v>2080</v>
      </c>
      <c r="RBC56" s="157" t="s">
        <v>2080</v>
      </c>
      <c r="RBD56" s="157" t="s">
        <v>2080</v>
      </c>
      <c r="RBE56" s="157" t="s">
        <v>2080</v>
      </c>
      <c r="RBF56" s="157" t="s">
        <v>2080</v>
      </c>
      <c r="RBG56" s="157" t="s">
        <v>2080</v>
      </c>
      <c r="RBH56" s="157" t="s">
        <v>2080</v>
      </c>
      <c r="RBI56" s="157" t="s">
        <v>2080</v>
      </c>
      <c r="RBJ56" s="157" t="s">
        <v>2080</v>
      </c>
      <c r="RBK56" s="157" t="s">
        <v>2080</v>
      </c>
      <c r="RBL56" s="157" t="s">
        <v>2080</v>
      </c>
      <c r="RBM56" s="157" t="s">
        <v>2080</v>
      </c>
      <c r="RBN56" s="157" t="s">
        <v>2080</v>
      </c>
      <c r="RBO56" s="157" t="s">
        <v>2080</v>
      </c>
      <c r="RBP56" s="157" t="s">
        <v>2080</v>
      </c>
      <c r="RBQ56" s="157" t="s">
        <v>2080</v>
      </c>
      <c r="RBR56" s="157" t="s">
        <v>2080</v>
      </c>
      <c r="RBS56" s="157" t="s">
        <v>2080</v>
      </c>
      <c r="RBT56" s="157" t="s">
        <v>2080</v>
      </c>
      <c r="RBU56" s="157" t="s">
        <v>2080</v>
      </c>
      <c r="RBV56" s="157" t="s">
        <v>2080</v>
      </c>
      <c r="RBW56" s="157" t="s">
        <v>2080</v>
      </c>
      <c r="RBX56" s="157" t="s">
        <v>2080</v>
      </c>
      <c r="RBY56" s="157" t="s">
        <v>2080</v>
      </c>
      <c r="RBZ56" s="157" t="s">
        <v>2080</v>
      </c>
      <c r="RCA56" s="157" t="s">
        <v>2080</v>
      </c>
      <c r="RCB56" s="157" t="s">
        <v>2080</v>
      </c>
      <c r="RCC56" s="157" t="s">
        <v>2080</v>
      </c>
      <c r="RCD56" s="157" t="s">
        <v>2080</v>
      </c>
      <c r="RCE56" s="157" t="s">
        <v>2080</v>
      </c>
      <c r="RCF56" s="157" t="s">
        <v>2080</v>
      </c>
      <c r="RCG56" s="157" t="s">
        <v>2080</v>
      </c>
      <c r="RCH56" s="157" t="s">
        <v>2080</v>
      </c>
      <c r="RCI56" s="157" t="s">
        <v>2080</v>
      </c>
      <c r="RCJ56" s="157" t="s">
        <v>2080</v>
      </c>
      <c r="RCK56" s="157" t="s">
        <v>2080</v>
      </c>
      <c r="RCL56" s="157" t="s">
        <v>2080</v>
      </c>
      <c r="RCM56" s="157" t="s">
        <v>2080</v>
      </c>
      <c r="RCN56" s="157" t="s">
        <v>2080</v>
      </c>
      <c r="RCO56" s="157" t="s">
        <v>2080</v>
      </c>
      <c r="RCP56" s="157" t="s">
        <v>2080</v>
      </c>
      <c r="RCQ56" s="157" t="s">
        <v>2080</v>
      </c>
      <c r="RCR56" s="157" t="s">
        <v>2080</v>
      </c>
      <c r="RCS56" s="157" t="s">
        <v>2080</v>
      </c>
      <c r="RCT56" s="157" t="s">
        <v>2080</v>
      </c>
      <c r="RCU56" s="157" t="s">
        <v>2080</v>
      </c>
      <c r="RCV56" s="157" t="s">
        <v>2080</v>
      </c>
      <c r="RCW56" s="157" t="s">
        <v>2080</v>
      </c>
      <c r="RCX56" s="157" t="s">
        <v>2080</v>
      </c>
      <c r="RCY56" s="157" t="s">
        <v>2080</v>
      </c>
      <c r="RCZ56" s="157" t="s">
        <v>2080</v>
      </c>
      <c r="RDA56" s="157" t="s">
        <v>2080</v>
      </c>
      <c r="RDB56" s="157" t="s">
        <v>2080</v>
      </c>
      <c r="RDC56" s="157" t="s">
        <v>2080</v>
      </c>
      <c r="RDD56" s="157" t="s">
        <v>2080</v>
      </c>
      <c r="RDE56" s="157" t="s">
        <v>2080</v>
      </c>
      <c r="RDF56" s="157" t="s">
        <v>2080</v>
      </c>
      <c r="RDG56" s="157" t="s">
        <v>2080</v>
      </c>
      <c r="RDH56" s="157" t="s">
        <v>2080</v>
      </c>
      <c r="RDI56" s="157" t="s">
        <v>2080</v>
      </c>
      <c r="RDJ56" s="157" t="s">
        <v>2080</v>
      </c>
      <c r="RDK56" s="157" t="s">
        <v>2080</v>
      </c>
      <c r="RDL56" s="157" t="s">
        <v>2080</v>
      </c>
      <c r="RDM56" s="157" t="s">
        <v>2080</v>
      </c>
      <c r="RDN56" s="157" t="s">
        <v>2080</v>
      </c>
      <c r="RDO56" s="157" t="s">
        <v>2080</v>
      </c>
      <c r="RDP56" s="157" t="s">
        <v>2080</v>
      </c>
      <c r="RDQ56" s="157" t="s">
        <v>2080</v>
      </c>
      <c r="RDR56" s="157" t="s">
        <v>2080</v>
      </c>
      <c r="RDS56" s="157" t="s">
        <v>2080</v>
      </c>
      <c r="RDT56" s="157" t="s">
        <v>2080</v>
      </c>
      <c r="RDU56" s="157" t="s">
        <v>2080</v>
      </c>
      <c r="RDV56" s="157" t="s">
        <v>2080</v>
      </c>
      <c r="RDW56" s="157" t="s">
        <v>2080</v>
      </c>
      <c r="RDX56" s="157" t="s">
        <v>2080</v>
      </c>
      <c r="RDY56" s="157" t="s">
        <v>2080</v>
      </c>
      <c r="RDZ56" s="157" t="s">
        <v>2080</v>
      </c>
      <c r="REA56" s="157" t="s">
        <v>2080</v>
      </c>
      <c r="REB56" s="157" t="s">
        <v>2080</v>
      </c>
      <c r="REC56" s="157" t="s">
        <v>2080</v>
      </c>
      <c r="RED56" s="157" t="s">
        <v>2080</v>
      </c>
      <c r="REE56" s="157" t="s">
        <v>2080</v>
      </c>
      <c r="REF56" s="157" t="s">
        <v>2080</v>
      </c>
      <c r="REG56" s="157" t="s">
        <v>2080</v>
      </c>
      <c r="REH56" s="157" t="s">
        <v>2080</v>
      </c>
      <c r="REI56" s="157" t="s">
        <v>2080</v>
      </c>
      <c r="REJ56" s="157" t="s">
        <v>2080</v>
      </c>
      <c r="REK56" s="157" t="s">
        <v>2080</v>
      </c>
      <c r="REL56" s="157" t="s">
        <v>2080</v>
      </c>
      <c r="REM56" s="157" t="s">
        <v>2080</v>
      </c>
      <c r="REN56" s="157" t="s">
        <v>2080</v>
      </c>
      <c r="REO56" s="157" t="s">
        <v>2080</v>
      </c>
      <c r="REP56" s="157" t="s">
        <v>2080</v>
      </c>
      <c r="REQ56" s="157" t="s">
        <v>2080</v>
      </c>
      <c r="RER56" s="157" t="s">
        <v>2080</v>
      </c>
      <c r="RES56" s="157" t="s">
        <v>2080</v>
      </c>
      <c r="RET56" s="157" t="s">
        <v>2080</v>
      </c>
      <c r="REU56" s="157" t="s">
        <v>2080</v>
      </c>
      <c r="REV56" s="157" t="s">
        <v>2080</v>
      </c>
      <c r="REW56" s="157" t="s">
        <v>2080</v>
      </c>
      <c r="REX56" s="157" t="s">
        <v>2080</v>
      </c>
      <c r="REY56" s="157" t="s">
        <v>2080</v>
      </c>
      <c r="REZ56" s="157" t="s">
        <v>2080</v>
      </c>
      <c r="RFA56" s="157" t="s">
        <v>2080</v>
      </c>
      <c r="RFB56" s="157" t="s">
        <v>2080</v>
      </c>
      <c r="RFC56" s="157" t="s">
        <v>2080</v>
      </c>
      <c r="RFD56" s="157" t="s">
        <v>2080</v>
      </c>
      <c r="RFE56" s="157" t="s">
        <v>2080</v>
      </c>
      <c r="RFF56" s="157" t="s">
        <v>2080</v>
      </c>
      <c r="RFG56" s="157" t="s">
        <v>2080</v>
      </c>
      <c r="RFH56" s="157" t="s">
        <v>2080</v>
      </c>
      <c r="RFI56" s="157" t="s">
        <v>2080</v>
      </c>
      <c r="RFJ56" s="157" t="s">
        <v>2080</v>
      </c>
      <c r="RFK56" s="157" t="s">
        <v>2080</v>
      </c>
      <c r="RFL56" s="157" t="s">
        <v>2080</v>
      </c>
      <c r="RFM56" s="157" t="s">
        <v>2080</v>
      </c>
      <c r="RFN56" s="157" t="s">
        <v>2080</v>
      </c>
      <c r="RFO56" s="157" t="s">
        <v>2080</v>
      </c>
      <c r="RFP56" s="157" t="s">
        <v>2080</v>
      </c>
      <c r="RFQ56" s="157" t="s">
        <v>2080</v>
      </c>
      <c r="RFR56" s="157" t="s">
        <v>2080</v>
      </c>
      <c r="RFS56" s="157" t="s">
        <v>2080</v>
      </c>
      <c r="RFT56" s="157" t="s">
        <v>2080</v>
      </c>
      <c r="RFU56" s="157" t="s">
        <v>2080</v>
      </c>
      <c r="RFV56" s="157" t="s">
        <v>2080</v>
      </c>
      <c r="RFW56" s="157" t="s">
        <v>2080</v>
      </c>
      <c r="RFX56" s="157" t="s">
        <v>2080</v>
      </c>
      <c r="RFY56" s="157" t="s">
        <v>2080</v>
      </c>
      <c r="RFZ56" s="157" t="s">
        <v>2080</v>
      </c>
      <c r="RGA56" s="157" t="s">
        <v>2080</v>
      </c>
      <c r="RGB56" s="157" t="s">
        <v>2080</v>
      </c>
      <c r="RGC56" s="157" t="s">
        <v>2080</v>
      </c>
      <c r="RGD56" s="157" t="s">
        <v>2080</v>
      </c>
      <c r="RGE56" s="157" t="s">
        <v>2080</v>
      </c>
      <c r="RGF56" s="157" t="s">
        <v>2080</v>
      </c>
      <c r="RGG56" s="157" t="s">
        <v>2080</v>
      </c>
      <c r="RGH56" s="157" t="s">
        <v>2080</v>
      </c>
      <c r="RGI56" s="157" t="s">
        <v>2080</v>
      </c>
      <c r="RGJ56" s="157" t="s">
        <v>2080</v>
      </c>
      <c r="RGK56" s="157" t="s">
        <v>2080</v>
      </c>
      <c r="RGL56" s="157" t="s">
        <v>2080</v>
      </c>
      <c r="RGM56" s="157" t="s">
        <v>2080</v>
      </c>
      <c r="RGN56" s="157" t="s">
        <v>2080</v>
      </c>
      <c r="RGO56" s="157" t="s">
        <v>2080</v>
      </c>
      <c r="RGP56" s="157" t="s">
        <v>2080</v>
      </c>
      <c r="RGQ56" s="157" t="s">
        <v>2080</v>
      </c>
      <c r="RGR56" s="157" t="s">
        <v>2080</v>
      </c>
      <c r="RGS56" s="157" t="s">
        <v>2080</v>
      </c>
      <c r="RGT56" s="157" t="s">
        <v>2080</v>
      </c>
      <c r="RGU56" s="157" t="s">
        <v>2080</v>
      </c>
      <c r="RGV56" s="157" t="s">
        <v>2080</v>
      </c>
      <c r="RGW56" s="157" t="s">
        <v>2080</v>
      </c>
      <c r="RGX56" s="157" t="s">
        <v>2080</v>
      </c>
      <c r="RGY56" s="157" t="s">
        <v>2080</v>
      </c>
      <c r="RGZ56" s="157" t="s">
        <v>2080</v>
      </c>
      <c r="RHA56" s="157" t="s">
        <v>2080</v>
      </c>
      <c r="RHB56" s="157" t="s">
        <v>2080</v>
      </c>
      <c r="RHC56" s="157" t="s">
        <v>2080</v>
      </c>
      <c r="RHD56" s="157" t="s">
        <v>2080</v>
      </c>
      <c r="RHE56" s="157" t="s">
        <v>2080</v>
      </c>
      <c r="RHF56" s="157" t="s">
        <v>2080</v>
      </c>
      <c r="RHG56" s="157" t="s">
        <v>2080</v>
      </c>
      <c r="RHH56" s="157" t="s">
        <v>2080</v>
      </c>
      <c r="RHI56" s="157" t="s">
        <v>2080</v>
      </c>
      <c r="RHJ56" s="157" t="s">
        <v>2080</v>
      </c>
      <c r="RHK56" s="157" t="s">
        <v>2080</v>
      </c>
      <c r="RHL56" s="157" t="s">
        <v>2080</v>
      </c>
      <c r="RHM56" s="157" t="s">
        <v>2080</v>
      </c>
      <c r="RHN56" s="157" t="s">
        <v>2080</v>
      </c>
      <c r="RHO56" s="157" t="s">
        <v>2080</v>
      </c>
      <c r="RHP56" s="157" t="s">
        <v>2080</v>
      </c>
      <c r="RHQ56" s="157" t="s">
        <v>2080</v>
      </c>
      <c r="RHR56" s="157" t="s">
        <v>2080</v>
      </c>
      <c r="RHS56" s="157" t="s">
        <v>2080</v>
      </c>
      <c r="RHT56" s="157" t="s">
        <v>2080</v>
      </c>
      <c r="RHU56" s="157" t="s">
        <v>2080</v>
      </c>
      <c r="RHV56" s="157" t="s">
        <v>2080</v>
      </c>
      <c r="RHW56" s="157" t="s">
        <v>2080</v>
      </c>
      <c r="RHX56" s="157" t="s">
        <v>2080</v>
      </c>
      <c r="RHY56" s="157" t="s">
        <v>2080</v>
      </c>
      <c r="RHZ56" s="157" t="s">
        <v>2080</v>
      </c>
      <c r="RIA56" s="157" t="s">
        <v>2080</v>
      </c>
      <c r="RIB56" s="157" t="s">
        <v>2080</v>
      </c>
      <c r="RIC56" s="157" t="s">
        <v>2080</v>
      </c>
      <c r="RID56" s="157" t="s">
        <v>2080</v>
      </c>
      <c r="RIE56" s="157" t="s">
        <v>2080</v>
      </c>
      <c r="RIF56" s="157" t="s">
        <v>2080</v>
      </c>
      <c r="RIG56" s="157" t="s">
        <v>2080</v>
      </c>
      <c r="RIH56" s="157" t="s">
        <v>2080</v>
      </c>
      <c r="RII56" s="157" t="s">
        <v>2080</v>
      </c>
      <c r="RIJ56" s="157" t="s">
        <v>2080</v>
      </c>
      <c r="RIK56" s="157" t="s">
        <v>2080</v>
      </c>
      <c r="RIL56" s="157" t="s">
        <v>2080</v>
      </c>
      <c r="RIM56" s="157" t="s">
        <v>2080</v>
      </c>
      <c r="RIN56" s="157" t="s">
        <v>2080</v>
      </c>
      <c r="RIO56" s="157" t="s">
        <v>2080</v>
      </c>
      <c r="RIP56" s="157" t="s">
        <v>2080</v>
      </c>
      <c r="RIQ56" s="157" t="s">
        <v>2080</v>
      </c>
      <c r="RIR56" s="157" t="s">
        <v>2080</v>
      </c>
      <c r="RIS56" s="157" t="s">
        <v>2080</v>
      </c>
      <c r="RIT56" s="157" t="s">
        <v>2080</v>
      </c>
      <c r="RIU56" s="157" t="s">
        <v>2080</v>
      </c>
      <c r="RIV56" s="157" t="s">
        <v>2080</v>
      </c>
      <c r="RIW56" s="157" t="s">
        <v>2080</v>
      </c>
      <c r="RIX56" s="157" t="s">
        <v>2080</v>
      </c>
      <c r="RIY56" s="157" t="s">
        <v>2080</v>
      </c>
      <c r="RIZ56" s="157" t="s">
        <v>2080</v>
      </c>
      <c r="RJA56" s="157" t="s">
        <v>2080</v>
      </c>
      <c r="RJB56" s="157" t="s">
        <v>2080</v>
      </c>
      <c r="RJC56" s="157" t="s">
        <v>2080</v>
      </c>
      <c r="RJD56" s="157" t="s">
        <v>2080</v>
      </c>
      <c r="RJE56" s="157" t="s">
        <v>2080</v>
      </c>
      <c r="RJF56" s="157" t="s">
        <v>2080</v>
      </c>
      <c r="RJG56" s="157" t="s">
        <v>2080</v>
      </c>
      <c r="RJH56" s="157" t="s">
        <v>2080</v>
      </c>
      <c r="RJI56" s="157" t="s">
        <v>2080</v>
      </c>
      <c r="RJJ56" s="157" t="s">
        <v>2080</v>
      </c>
      <c r="RJK56" s="157" t="s">
        <v>2080</v>
      </c>
      <c r="RJL56" s="157" t="s">
        <v>2080</v>
      </c>
      <c r="RJM56" s="157" t="s">
        <v>2080</v>
      </c>
      <c r="RJN56" s="157" t="s">
        <v>2080</v>
      </c>
      <c r="RJO56" s="157" t="s">
        <v>2080</v>
      </c>
      <c r="RJP56" s="157" t="s">
        <v>2080</v>
      </c>
      <c r="RJQ56" s="157" t="s">
        <v>2080</v>
      </c>
      <c r="RJR56" s="157" t="s">
        <v>2080</v>
      </c>
      <c r="RJS56" s="157" t="s">
        <v>2080</v>
      </c>
      <c r="RJT56" s="157" t="s">
        <v>2080</v>
      </c>
      <c r="RJU56" s="157" t="s">
        <v>2080</v>
      </c>
      <c r="RJV56" s="157" t="s">
        <v>2080</v>
      </c>
      <c r="RJW56" s="157" t="s">
        <v>2080</v>
      </c>
      <c r="RJX56" s="157" t="s">
        <v>2080</v>
      </c>
      <c r="RJY56" s="157" t="s">
        <v>2080</v>
      </c>
      <c r="RJZ56" s="157" t="s">
        <v>2080</v>
      </c>
      <c r="RKA56" s="157" t="s">
        <v>2080</v>
      </c>
      <c r="RKB56" s="157" t="s">
        <v>2080</v>
      </c>
      <c r="RKC56" s="157" t="s">
        <v>2080</v>
      </c>
      <c r="RKD56" s="157" t="s">
        <v>2080</v>
      </c>
      <c r="RKE56" s="157" t="s">
        <v>2080</v>
      </c>
      <c r="RKF56" s="157" t="s">
        <v>2080</v>
      </c>
      <c r="RKG56" s="157" t="s">
        <v>2080</v>
      </c>
      <c r="RKH56" s="157" t="s">
        <v>2080</v>
      </c>
      <c r="RKI56" s="157" t="s">
        <v>2080</v>
      </c>
      <c r="RKJ56" s="157" t="s">
        <v>2080</v>
      </c>
      <c r="RKK56" s="157" t="s">
        <v>2080</v>
      </c>
      <c r="RKL56" s="157" t="s">
        <v>2080</v>
      </c>
      <c r="RKM56" s="157" t="s">
        <v>2080</v>
      </c>
      <c r="RKN56" s="157" t="s">
        <v>2080</v>
      </c>
      <c r="RKO56" s="157" t="s">
        <v>2080</v>
      </c>
      <c r="RKP56" s="157" t="s">
        <v>2080</v>
      </c>
      <c r="RKQ56" s="157" t="s">
        <v>2080</v>
      </c>
      <c r="RKR56" s="157" t="s">
        <v>2080</v>
      </c>
      <c r="RKS56" s="157" t="s">
        <v>2080</v>
      </c>
      <c r="RKT56" s="157" t="s">
        <v>2080</v>
      </c>
      <c r="RKU56" s="157" t="s">
        <v>2080</v>
      </c>
      <c r="RKV56" s="157" t="s">
        <v>2080</v>
      </c>
      <c r="RKW56" s="157" t="s">
        <v>2080</v>
      </c>
      <c r="RKX56" s="157" t="s">
        <v>2080</v>
      </c>
      <c r="RKY56" s="157" t="s">
        <v>2080</v>
      </c>
      <c r="RKZ56" s="157" t="s">
        <v>2080</v>
      </c>
      <c r="RLA56" s="157" t="s">
        <v>2080</v>
      </c>
      <c r="RLB56" s="157" t="s">
        <v>2080</v>
      </c>
      <c r="RLC56" s="157" t="s">
        <v>2080</v>
      </c>
      <c r="RLD56" s="157" t="s">
        <v>2080</v>
      </c>
      <c r="RLE56" s="157" t="s">
        <v>2080</v>
      </c>
      <c r="RLF56" s="157" t="s">
        <v>2080</v>
      </c>
      <c r="RLG56" s="157" t="s">
        <v>2080</v>
      </c>
      <c r="RLH56" s="157" t="s">
        <v>2080</v>
      </c>
      <c r="RLI56" s="157" t="s">
        <v>2080</v>
      </c>
      <c r="RLJ56" s="157" t="s">
        <v>2080</v>
      </c>
      <c r="RLK56" s="157" t="s">
        <v>2080</v>
      </c>
      <c r="RLL56" s="157" t="s">
        <v>2080</v>
      </c>
      <c r="RLM56" s="157" t="s">
        <v>2080</v>
      </c>
      <c r="RLN56" s="157" t="s">
        <v>2080</v>
      </c>
      <c r="RLO56" s="157" t="s">
        <v>2080</v>
      </c>
      <c r="RLP56" s="157" t="s">
        <v>2080</v>
      </c>
      <c r="RLQ56" s="157" t="s">
        <v>2080</v>
      </c>
      <c r="RLR56" s="157" t="s">
        <v>2080</v>
      </c>
      <c r="RLS56" s="157" t="s">
        <v>2080</v>
      </c>
      <c r="RLT56" s="157" t="s">
        <v>2080</v>
      </c>
      <c r="RLU56" s="157" t="s">
        <v>2080</v>
      </c>
      <c r="RLV56" s="157" t="s">
        <v>2080</v>
      </c>
      <c r="RLW56" s="157" t="s">
        <v>2080</v>
      </c>
      <c r="RLX56" s="157" t="s">
        <v>2080</v>
      </c>
      <c r="RLY56" s="157" t="s">
        <v>2080</v>
      </c>
      <c r="RLZ56" s="157" t="s">
        <v>2080</v>
      </c>
      <c r="RMA56" s="157" t="s">
        <v>2080</v>
      </c>
      <c r="RMB56" s="157" t="s">
        <v>2080</v>
      </c>
      <c r="RMC56" s="157" t="s">
        <v>2080</v>
      </c>
      <c r="RMD56" s="157" t="s">
        <v>2080</v>
      </c>
      <c r="RME56" s="157" t="s">
        <v>2080</v>
      </c>
      <c r="RMF56" s="157" t="s">
        <v>2080</v>
      </c>
      <c r="RMG56" s="157" t="s">
        <v>2080</v>
      </c>
      <c r="RMH56" s="157" t="s">
        <v>2080</v>
      </c>
      <c r="RMI56" s="157" t="s">
        <v>2080</v>
      </c>
      <c r="RMJ56" s="157" t="s">
        <v>2080</v>
      </c>
      <c r="RMK56" s="157" t="s">
        <v>2080</v>
      </c>
      <c r="RML56" s="157" t="s">
        <v>2080</v>
      </c>
      <c r="RMM56" s="157" t="s">
        <v>2080</v>
      </c>
      <c r="RMN56" s="157" t="s">
        <v>2080</v>
      </c>
      <c r="RMO56" s="157" t="s">
        <v>2080</v>
      </c>
      <c r="RMP56" s="157" t="s">
        <v>2080</v>
      </c>
      <c r="RMQ56" s="157" t="s">
        <v>2080</v>
      </c>
      <c r="RMR56" s="157" t="s">
        <v>2080</v>
      </c>
      <c r="RMS56" s="157" t="s">
        <v>2080</v>
      </c>
      <c r="RMT56" s="157" t="s">
        <v>2080</v>
      </c>
      <c r="RMU56" s="157" t="s">
        <v>2080</v>
      </c>
      <c r="RMV56" s="157" t="s">
        <v>2080</v>
      </c>
      <c r="RMW56" s="157" t="s">
        <v>2080</v>
      </c>
      <c r="RMX56" s="157" t="s">
        <v>2080</v>
      </c>
      <c r="RMY56" s="157" t="s">
        <v>2080</v>
      </c>
      <c r="RMZ56" s="157" t="s">
        <v>2080</v>
      </c>
      <c r="RNA56" s="157" t="s">
        <v>2080</v>
      </c>
      <c r="RNB56" s="157" t="s">
        <v>2080</v>
      </c>
      <c r="RNC56" s="157" t="s">
        <v>2080</v>
      </c>
      <c r="RND56" s="157" t="s">
        <v>2080</v>
      </c>
      <c r="RNE56" s="157" t="s">
        <v>2080</v>
      </c>
      <c r="RNF56" s="157" t="s">
        <v>2080</v>
      </c>
      <c r="RNG56" s="157" t="s">
        <v>2080</v>
      </c>
      <c r="RNH56" s="157" t="s">
        <v>2080</v>
      </c>
      <c r="RNI56" s="157" t="s">
        <v>2080</v>
      </c>
      <c r="RNJ56" s="157" t="s">
        <v>2080</v>
      </c>
      <c r="RNK56" s="157" t="s">
        <v>2080</v>
      </c>
      <c r="RNL56" s="157" t="s">
        <v>2080</v>
      </c>
      <c r="RNM56" s="157" t="s">
        <v>2080</v>
      </c>
      <c r="RNN56" s="157" t="s">
        <v>2080</v>
      </c>
      <c r="RNO56" s="157" t="s">
        <v>2080</v>
      </c>
      <c r="RNP56" s="157" t="s">
        <v>2080</v>
      </c>
      <c r="RNQ56" s="157" t="s">
        <v>2080</v>
      </c>
      <c r="RNR56" s="157" t="s">
        <v>2080</v>
      </c>
      <c r="RNS56" s="157" t="s">
        <v>2080</v>
      </c>
      <c r="RNT56" s="157" t="s">
        <v>2080</v>
      </c>
      <c r="RNU56" s="157" t="s">
        <v>2080</v>
      </c>
      <c r="RNV56" s="157" t="s">
        <v>2080</v>
      </c>
      <c r="RNW56" s="157" t="s">
        <v>2080</v>
      </c>
      <c r="RNX56" s="157" t="s">
        <v>2080</v>
      </c>
      <c r="RNY56" s="157" t="s">
        <v>2080</v>
      </c>
      <c r="RNZ56" s="157" t="s">
        <v>2080</v>
      </c>
      <c r="ROA56" s="157" t="s">
        <v>2080</v>
      </c>
      <c r="ROB56" s="157" t="s">
        <v>2080</v>
      </c>
      <c r="ROC56" s="157" t="s">
        <v>2080</v>
      </c>
      <c r="ROD56" s="157" t="s">
        <v>2080</v>
      </c>
      <c r="ROE56" s="157" t="s">
        <v>2080</v>
      </c>
      <c r="ROF56" s="157" t="s">
        <v>2080</v>
      </c>
      <c r="ROG56" s="157" t="s">
        <v>2080</v>
      </c>
      <c r="ROH56" s="157" t="s">
        <v>2080</v>
      </c>
      <c r="ROI56" s="157" t="s">
        <v>2080</v>
      </c>
      <c r="ROJ56" s="157" t="s">
        <v>2080</v>
      </c>
      <c r="ROK56" s="157" t="s">
        <v>2080</v>
      </c>
      <c r="ROL56" s="157" t="s">
        <v>2080</v>
      </c>
      <c r="ROM56" s="157" t="s">
        <v>2080</v>
      </c>
      <c r="RON56" s="157" t="s">
        <v>2080</v>
      </c>
      <c r="ROO56" s="157" t="s">
        <v>2080</v>
      </c>
      <c r="ROP56" s="157" t="s">
        <v>2080</v>
      </c>
      <c r="ROQ56" s="157" t="s">
        <v>2080</v>
      </c>
      <c r="ROR56" s="157" t="s">
        <v>2080</v>
      </c>
      <c r="ROS56" s="157" t="s">
        <v>2080</v>
      </c>
      <c r="ROT56" s="157" t="s">
        <v>2080</v>
      </c>
      <c r="ROU56" s="157" t="s">
        <v>2080</v>
      </c>
      <c r="ROV56" s="157" t="s">
        <v>2080</v>
      </c>
      <c r="ROW56" s="157" t="s">
        <v>2080</v>
      </c>
      <c r="ROX56" s="157" t="s">
        <v>2080</v>
      </c>
      <c r="ROY56" s="157" t="s">
        <v>2080</v>
      </c>
      <c r="ROZ56" s="157" t="s">
        <v>2080</v>
      </c>
      <c r="RPA56" s="157" t="s">
        <v>2080</v>
      </c>
      <c r="RPB56" s="157" t="s">
        <v>2080</v>
      </c>
      <c r="RPC56" s="157" t="s">
        <v>2080</v>
      </c>
      <c r="RPD56" s="157" t="s">
        <v>2080</v>
      </c>
      <c r="RPE56" s="157" t="s">
        <v>2080</v>
      </c>
      <c r="RPF56" s="157" t="s">
        <v>2080</v>
      </c>
      <c r="RPG56" s="157" t="s">
        <v>2080</v>
      </c>
      <c r="RPH56" s="157" t="s">
        <v>2080</v>
      </c>
      <c r="RPI56" s="157" t="s">
        <v>2080</v>
      </c>
      <c r="RPJ56" s="157" t="s">
        <v>2080</v>
      </c>
      <c r="RPK56" s="157" t="s">
        <v>2080</v>
      </c>
      <c r="RPL56" s="157" t="s">
        <v>2080</v>
      </c>
      <c r="RPM56" s="157" t="s">
        <v>2080</v>
      </c>
      <c r="RPN56" s="157" t="s">
        <v>2080</v>
      </c>
      <c r="RPO56" s="157" t="s">
        <v>2080</v>
      </c>
      <c r="RPP56" s="157" t="s">
        <v>2080</v>
      </c>
      <c r="RPQ56" s="157" t="s">
        <v>2080</v>
      </c>
      <c r="RPR56" s="157" t="s">
        <v>2080</v>
      </c>
      <c r="RPS56" s="157" t="s">
        <v>2080</v>
      </c>
      <c r="RPT56" s="157" t="s">
        <v>2080</v>
      </c>
      <c r="RPU56" s="157" t="s">
        <v>2080</v>
      </c>
      <c r="RPV56" s="157" t="s">
        <v>2080</v>
      </c>
      <c r="RPW56" s="157" t="s">
        <v>2080</v>
      </c>
      <c r="RPX56" s="157" t="s">
        <v>2080</v>
      </c>
      <c r="RPY56" s="157" t="s">
        <v>2080</v>
      </c>
      <c r="RPZ56" s="157" t="s">
        <v>2080</v>
      </c>
      <c r="RQA56" s="157" t="s">
        <v>2080</v>
      </c>
      <c r="RQB56" s="157" t="s">
        <v>2080</v>
      </c>
      <c r="RQC56" s="157" t="s">
        <v>2080</v>
      </c>
      <c r="RQD56" s="157" t="s">
        <v>2080</v>
      </c>
      <c r="RQE56" s="157" t="s">
        <v>2080</v>
      </c>
      <c r="RQF56" s="157" t="s">
        <v>2080</v>
      </c>
      <c r="RQG56" s="157" t="s">
        <v>2080</v>
      </c>
      <c r="RQH56" s="157" t="s">
        <v>2080</v>
      </c>
      <c r="RQI56" s="157" t="s">
        <v>2080</v>
      </c>
      <c r="RQJ56" s="157" t="s">
        <v>2080</v>
      </c>
      <c r="RQK56" s="157" t="s">
        <v>2080</v>
      </c>
      <c r="RQL56" s="157" t="s">
        <v>2080</v>
      </c>
      <c r="RQM56" s="157" t="s">
        <v>2080</v>
      </c>
      <c r="RQN56" s="157" t="s">
        <v>2080</v>
      </c>
      <c r="RQO56" s="157" t="s">
        <v>2080</v>
      </c>
      <c r="RQP56" s="157" t="s">
        <v>2080</v>
      </c>
      <c r="RQQ56" s="157" t="s">
        <v>2080</v>
      </c>
      <c r="RQR56" s="157" t="s">
        <v>2080</v>
      </c>
      <c r="RQS56" s="157" t="s">
        <v>2080</v>
      </c>
      <c r="RQT56" s="157" t="s">
        <v>2080</v>
      </c>
      <c r="RQU56" s="157" t="s">
        <v>2080</v>
      </c>
      <c r="RQV56" s="157" t="s">
        <v>2080</v>
      </c>
      <c r="RQW56" s="157" t="s">
        <v>2080</v>
      </c>
      <c r="RQX56" s="157" t="s">
        <v>2080</v>
      </c>
      <c r="RQY56" s="157" t="s">
        <v>2080</v>
      </c>
      <c r="RQZ56" s="157" t="s">
        <v>2080</v>
      </c>
      <c r="RRA56" s="157" t="s">
        <v>2080</v>
      </c>
      <c r="RRB56" s="157" t="s">
        <v>2080</v>
      </c>
      <c r="RRC56" s="157" t="s">
        <v>2080</v>
      </c>
      <c r="RRD56" s="157" t="s">
        <v>2080</v>
      </c>
      <c r="RRE56" s="157" t="s">
        <v>2080</v>
      </c>
      <c r="RRF56" s="157" t="s">
        <v>2080</v>
      </c>
      <c r="RRG56" s="157" t="s">
        <v>2080</v>
      </c>
      <c r="RRH56" s="157" t="s">
        <v>2080</v>
      </c>
      <c r="RRI56" s="157" t="s">
        <v>2080</v>
      </c>
      <c r="RRJ56" s="157" t="s">
        <v>2080</v>
      </c>
      <c r="RRK56" s="157" t="s">
        <v>2080</v>
      </c>
      <c r="RRL56" s="157" t="s">
        <v>2080</v>
      </c>
      <c r="RRM56" s="157" t="s">
        <v>2080</v>
      </c>
      <c r="RRN56" s="157" t="s">
        <v>2080</v>
      </c>
      <c r="RRO56" s="157" t="s">
        <v>2080</v>
      </c>
      <c r="RRP56" s="157" t="s">
        <v>2080</v>
      </c>
      <c r="RRQ56" s="157" t="s">
        <v>2080</v>
      </c>
      <c r="RRR56" s="157" t="s">
        <v>2080</v>
      </c>
      <c r="RRS56" s="157" t="s">
        <v>2080</v>
      </c>
      <c r="RRT56" s="157" t="s">
        <v>2080</v>
      </c>
      <c r="RRU56" s="157" t="s">
        <v>2080</v>
      </c>
      <c r="RRV56" s="157" t="s">
        <v>2080</v>
      </c>
      <c r="RRW56" s="157" t="s">
        <v>2080</v>
      </c>
      <c r="RRX56" s="157" t="s">
        <v>2080</v>
      </c>
      <c r="RRY56" s="157" t="s">
        <v>2080</v>
      </c>
      <c r="RRZ56" s="157" t="s">
        <v>2080</v>
      </c>
      <c r="RSA56" s="157" t="s">
        <v>2080</v>
      </c>
      <c r="RSB56" s="157" t="s">
        <v>2080</v>
      </c>
      <c r="RSC56" s="157" t="s">
        <v>2080</v>
      </c>
      <c r="RSD56" s="157" t="s">
        <v>2080</v>
      </c>
      <c r="RSE56" s="157" t="s">
        <v>2080</v>
      </c>
      <c r="RSF56" s="157" t="s">
        <v>2080</v>
      </c>
      <c r="RSG56" s="157" t="s">
        <v>2080</v>
      </c>
      <c r="RSH56" s="157" t="s">
        <v>2080</v>
      </c>
      <c r="RSI56" s="157" t="s">
        <v>2080</v>
      </c>
      <c r="RSJ56" s="157" t="s">
        <v>2080</v>
      </c>
      <c r="RSK56" s="157" t="s">
        <v>2080</v>
      </c>
      <c r="RSL56" s="157" t="s">
        <v>2080</v>
      </c>
      <c r="RSM56" s="157" t="s">
        <v>2080</v>
      </c>
      <c r="RSN56" s="157" t="s">
        <v>2080</v>
      </c>
      <c r="RSO56" s="157" t="s">
        <v>2080</v>
      </c>
      <c r="RSP56" s="157" t="s">
        <v>2080</v>
      </c>
      <c r="RSQ56" s="157" t="s">
        <v>2080</v>
      </c>
      <c r="RSR56" s="157" t="s">
        <v>2080</v>
      </c>
      <c r="RSS56" s="157" t="s">
        <v>2080</v>
      </c>
      <c r="RST56" s="157" t="s">
        <v>2080</v>
      </c>
      <c r="RSU56" s="157" t="s">
        <v>2080</v>
      </c>
      <c r="RSV56" s="157" t="s">
        <v>2080</v>
      </c>
      <c r="RSW56" s="157" t="s">
        <v>2080</v>
      </c>
      <c r="RSX56" s="157" t="s">
        <v>2080</v>
      </c>
      <c r="RSY56" s="157" t="s">
        <v>2080</v>
      </c>
      <c r="RSZ56" s="157" t="s">
        <v>2080</v>
      </c>
      <c r="RTA56" s="157" t="s">
        <v>2080</v>
      </c>
      <c r="RTB56" s="157" t="s">
        <v>2080</v>
      </c>
      <c r="RTC56" s="157" t="s">
        <v>2080</v>
      </c>
      <c r="RTD56" s="157" t="s">
        <v>2080</v>
      </c>
      <c r="RTE56" s="157" t="s">
        <v>2080</v>
      </c>
      <c r="RTF56" s="157" t="s">
        <v>2080</v>
      </c>
      <c r="RTG56" s="157" t="s">
        <v>2080</v>
      </c>
      <c r="RTH56" s="157" t="s">
        <v>2080</v>
      </c>
      <c r="RTI56" s="157" t="s">
        <v>2080</v>
      </c>
      <c r="RTJ56" s="157" t="s">
        <v>2080</v>
      </c>
      <c r="RTK56" s="157" t="s">
        <v>2080</v>
      </c>
      <c r="RTL56" s="157" t="s">
        <v>2080</v>
      </c>
      <c r="RTM56" s="157" t="s">
        <v>2080</v>
      </c>
      <c r="RTN56" s="157" t="s">
        <v>2080</v>
      </c>
      <c r="RTO56" s="157" t="s">
        <v>2080</v>
      </c>
      <c r="RTP56" s="157" t="s">
        <v>2080</v>
      </c>
      <c r="RTQ56" s="157" t="s">
        <v>2080</v>
      </c>
      <c r="RTR56" s="157" t="s">
        <v>2080</v>
      </c>
      <c r="RTS56" s="157" t="s">
        <v>2080</v>
      </c>
      <c r="RTT56" s="157" t="s">
        <v>2080</v>
      </c>
      <c r="RTU56" s="157" t="s">
        <v>2080</v>
      </c>
      <c r="RTV56" s="157" t="s">
        <v>2080</v>
      </c>
      <c r="RTW56" s="157" t="s">
        <v>2080</v>
      </c>
      <c r="RTX56" s="157" t="s">
        <v>2080</v>
      </c>
      <c r="RTY56" s="157" t="s">
        <v>2080</v>
      </c>
      <c r="RTZ56" s="157" t="s">
        <v>2080</v>
      </c>
      <c r="RUA56" s="157" t="s">
        <v>2080</v>
      </c>
      <c r="RUB56" s="157" t="s">
        <v>2080</v>
      </c>
      <c r="RUC56" s="157" t="s">
        <v>2080</v>
      </c>
      <c r="RUD56" s="157" t="s">
        <v>2080</v>
      </c>
      <c r="RUE56" s="157" t="s">
        <v>2080</v>
      </c>
      <c r="RUF56" s="157" t="s">
        <v>2080</v>
      </c>
      <c r="RUG56" s="157" t="s">
        <v>2080</v>
      </c>
      <c r="RUH56" s="157" t="s">
        <v>2080</v>
      </c>
      <c r="RUI56" s="157" t="s">
        <v>2080</v>
      </c>
      <c r="RUJ56" s="157" t="s">
        <v>2080</v>
      </c>
      <c r="RUK56" s="157" t="s">
        <v>2080</v>
      </c>
      <c r="RUL56" s="157" t="s">
        <v>2080</v>
      </c>
      <c r="RUM56" s="157" t="s">
        <v>2080</v>
      </c>
      <c r="RUN56" s="157" t="s">
        <v>2080</v>
      </c>
      <c r="RUO56" s="157" t="s">
        <v>2080</v>
      </c>
      <c r="RUP56" s="157" t="s">
        <v>2080</v>
      </c>
      <c r="RUQ56" s="157" t="s">
        <v>2080</v>
      </c>
      <c r="RUR56" s="157" t="s">
        <v>2080</v>
      </c>
      <c r="RUS56" s="157" t="s">
        <v>2080</v>
      </c>
      <c r="RUT56" s="157" t="s">
        <v>2080</v>
      </c>
      <c r="RUU56" s="157" t="s">
        <v>2080</v>
      </c>
      <c r="RUV56" s="157" t="s">
        <v>2080</v>
      </c>
      <c r="RUW56" s="157" t="s">
        <v>2080</v>
      </c>
      <c r="RUX56" s="157" t="s">
        <v>2080</v>
      </c>
      <c r="RUY56" s="157" t="s">
        <v>2080</v>
      </c>
      <c r="RUZ56" s="157" t="s">
        <v>2080</v>
      </c>
      <c r="RVA56" s="157" t="s">
        <v>2080</v>
      </c>
      <c r="RVB56" s="157" t="s">
        <v>2080</v>
      </c>
      <c r="RVC56" s="157" t="s">
        <v>2080</v>
      </c>
      <c r="RVD56" s="157" t="s">
        <v>2080</v>
      </c>
      <c r="RVE56" s="157" t="s">
        <v>2080</v>
      </c>
      <c r="RVF56" s="157" t="s">
        <v>2080</v>
      </c>
      <c r="RVG56" s="157" t="s">
        <v>2080</v>
      </c>
      <c r="RVH56" s="157" t="s">
        <v>2080</v>
      </c>
      <c r="RVI56" s="157" t="s">
        <v>2080</v>
      </c>
      <c r="RVJ56" s="157" t="s">
        <v>2080</v>
      </c>
      <c r="RVK56" s="157" t="s">
        <v>2080</v>
      </c>
      <c r="RVL56" s="157" t="s">
        <v>2080</v>
      </c>
      <c r="RVM56" s="157" t="s">
        <v>2080</v>
      </c>
      <c r="RVN56" s="157" t="s">
        <v>2080</v>
      </c>
      <c r="RVO56" s="157" t="s">
        <v>2080</v>
      </c>
      <c r="RVP56" s="157" t="s">
        <v>2080</v>
      </c>
      <c r="RVQ56" s="157" t="s">
        <v>2080</v>
      </c>
      <c r="RVR56" s="157" t="s">
        <v>2080</v>
      </c>
      <c r="RVS56" s="157" t="s">
        <v>2080</v>
      </c>
      <c r="RVT56" s="157" t="s">
        <v>2080</v>
      </c>
      <c r="RVU56" s="157" t="s">
        <v>2080</v>
      </c>
      <c r="RVV56" s="157" t="s">
        <v>2080</v>
      </c>
      <c r="RVW56" s="157" t="s">
        <v>2080</v>
      </c>
      <c r="RVX56" s="157" t="s">
        <v>2080</v>
      </c>
      <c r="RVY56" s="157" t="s">
        <v>2080</v>
      </c>
      <c r="RVZ56" s="157" t="s">
        <v>2080</v>
      </c>
      <c r="RWA56" s="157" t="s">
        <v>2080</v>
      </c>
      <c r="RWB56" s="157" t="s">
        <v>2080</v>
      </c>
      <c r="RWC56" s="157" t="s">
        <v>2080</v>
      </c>
      <c r="RWD56" s="157" t="s">
        <v>2080</v>
      </c>
      <c r="RWE56" s="157" t="s">
        <v>2080</v>
      </c>
      <c r="RWF56" s="157" t="s">
        <v>2080</v>
      </c>
      <c r="RWG56" s="157" t="s">
        <v>2080</v>
      </c>
      <c r="RWH56" s="157" t="s">
        <v>2080</v>
      </c>
      <c r="RWI56" s="157" t="s">
        <v>2080</v>
      </c>
      <c r="RWJ56" s="157" t="s">
        <v>2080</v>
      </c>
      <c r="RWK56" s="157" t="s">
        <v>2080</v>
      </c>
      <c r="RWL56" s="157" t="s">
        <v>2080</v>
      </c>
      <c r="RWM56" s="157" t="s">
        <v>2080</v>
      </c>
      <c r="RWN56" s="157" t="s">
        <v>2080</v>
      </c>
      <c r="RWO56" s="157" t="s">
        <v>2080</v>
      </c>
      <c r="RWP56" s="157" t="s">
        <v>2080</v>
      </c>
      <c r="RWQ56" s="157" t="s">
        <v>2080</v>
      </c>
      <c r="RWR56" s="157" t="s">
        <v>2080</v>
      </c>
      <c r="RWS56" s="157" t="s">
        <v>2080</v>
      </c>
      <c r="RWT56" s="157" t="s">
        <v>2080</v>
      </c>
      <c r="RWU56" s="157" t="s">
        <v>2080</v>
      </c>
      <c r="RWV56" s="157" t="s">
        <v>2080</v>
      </c>
      <c r="RWW56" s="157" t="s">
        <v>2080</v>
      </c>
      <c r="RWX56" s="157" t="s">
        <v>2080</v>
      </c>
      <c r="RWY56" s="157" t="s">
        <v>2080</v>
      </c>
      <c r="RWZ56" s="157" t="s">
        <v>2080</v>
      </c>
      <c r="RXA56" s="157" t="s">
        <v>2080</v>
      </c>
      <c r="RXB56" s="157" t="s">
        <v>2080</v>
      </c>
      <c r="RXC56" s="157" t="s">
        <v>2080</v>
      </c>
      <c r="RXD56" s="157" t="s">
        <v>2080</v>
      </c>
      <c r="RXE56" s="157" t="s">
        <v>2080</v>
      </c>
      <c r="RXF56" s="157" t="s">
        <v>2080</v>
      </c>
      <c r="RXG56" s="157" t="s">
        <v>2080</v>
      </c>
      <c r="RXH56" s="157" t="s">
        <v>2080</v>
      </c>
      <c r="RXI56" s="157" t="s">
        <v>2080</v>
      </c>
      <c r="RXJ56" s="157" t="s">
        <v>2080</v>
      </c>
      <c r="RXK56" s="157" t="s">
        <v>2080</v>
      </c>
      <c r="RXL56" s="157" t="s">
        <v>2080</v>
      </c>
      <c r="RXM56" s="157" t="s">
        <v>2080</v>
      </c>
      <c r="RXN56" s="157" t="s">
        <v>2080</v>
      </c>
      <c r="RXO56" s="157" t="s">
        <v>2080</v>
      </c>
      <c r="RXP56" s="157" t="s">
        <v>2080</v>
      </c>
      <c r="RXQ56" s="157" t="s">
        <v>2080</v>
      </c>
      <c r="RXR56" s="157" t="s">
        <v>2080</v>
      </c>
      <c r="RXS56" s="157" t="s">
        <v>2080</v>
      </c>
      <c r="RXT56" s="157" t="s">
        <v>2080</v>
      </c>
      <c r="RXU56" s="157" t="s">
        <v>2080</v>
      </c>
      <c r="RXV56" s="157" t="s">
        <v>2080</v>
      </c>
      <c r="RXW56" s="157" t="s">
        <v>2080</v>
      </c>
      <c r="RXX56" s="157" t="s">
        <v>2080</v>
      </c>
      <c r="RXY56" s="157" t="s">
        <v>2080</v>
      </c>
      <c r="RXZ56" s="157" t="s">
        <v>2080</v>
      </c>
      <c r="RYA56" s="157" t="s">
        <v>2080</v>
      </c>
      <c r="RYB56" s="157" t="s">
        <v>2080</v>
      </c>
      <c r="RYC56" s="157" t="s">
        <v>2080</v>
      </c>
      <c r="RYD56" s="157" t="s">
        <v>2080</v>
      </c>
      <c r="RYE56" s="157" t="s">
        <v>2080</v>
      </c>
      <c r="RYF56" s="157" t="s">
        <v>2080</v>
      </c>
      <c r="RYG56" s="157" t="s">
        <v>2080</v>
      </c>
      <c r="RYH56" s="157" t="s">
        <v>2080</v>
      </c>
      <c r="RYI56" s="157" t="s">
        <v>2080</v>
      </c>
      <c r="RYJ56" s="157" t="s">
        <v>2080</v>
      </c>
      <c r="RYK56" s="157" t="s">
        <v>2080</v>
      </c>
      <c r="RYL56" s="157" t="s">
        <v>2080</v>
      </c>
      <c r="RYM56" s="157" t="s">
        <v>2080</v>
      </c>
      <c r="RYN56" s="157" t="s">
        <v>2080</v>
      </c>
      <c r="RYO56" s="157" t="s">
        <v>2080</v>
      </c>
      <c r="RYP56" s="157" t="s">
        <v>2080</v>
      </c>
      <c r="RYQ56" s="157" t="s">
        <v>2080</v>
      </c>
      <c r="RYR56" s="157" t="s">
        <v>2080</v>
      </c>
      <c r="RYS56" s="157" t="s">
        <v>2080</v>
      </c>
      <c r="RYT56" s="157" t="s">
        <v>2080</v>
      </c>
      <c r="RYU56" s="157" t="s">
        <v>2080</v>
      </c>
      <c r="RYV56" s="157" t="s">
        <v>2080</v>
      </c>
      <c r="RYW56" s="157" t="s">
        <v>2080</v>
      </c>
      <c r="RYX56" s="157" t="s">
        <v>2080</v>
      </c>
      <c r="RYY56" s="157" t="s">
        <v>2080</v>
      </c>
      <c r="RYZ56" s="157" t="s">
        <v>2080</v>
      </c>
      <c r="RZA56" s="157" t="s">
        <v>2080</v>
      </c>
      <c r="RZB56" s="157" t="s">
        <v>2080</v>
      </c>
      <c r="RZC56" s="157" t="s">
        <v>2080</v>
      </c>
      <c r="RZD56" s="157" t="s">
        <v>2080</v>
      </c>
      <c r="RZE56" s="157" t="s">
        <v>2080</v>
      </c>
      <c r="RZF56" s="157" t="s">
        <v>2080</v>
      </c>
      <c r="RZG56" s="157" t="s">
        <v>2080</v>
      </c>
      <c r="RZH56" s="157" t="s">
        <v>2080</v>
      </c>
      <c r="RZI56" s="157" t="s">
        <v>2080</v>
      </c>
      <c r="RZJ56" s="157" t="s">
        <v>2080</v>
      </c>
      <c r="RZK56" s="157" t="s">
        <v>2080</v>
      </c>
      <c r="RZL56" s="157" t="s">
        <v>2080</v>
      </c>
      <c r="RZM56" s="157" t="s">
        <v>2080</v>
      </c>
      <c r="RZN56" s="157" t="s">
        <v>2080</v>
      </c>
      <c r="RZO56" s="157" t="s">
        <v>2080</v>
      </c>
      <c r="RZP56" s="157" t="s">
        <v>2080</v>
      </c>
      <c r="RZQ56" s="157" t="s">
        <v>2080</v>
      </c>
      <c r="RZR56" s="157" t="s">
        <v>2080</v>
      </c>
      <c r="RZS56" s="157" t="s">
        <v>2080</v>
      </c>
      <c r="RZT56" s="157" t="s">
        <v>2080</v>
      </c>
      <c r="RZU56" s="157" t="s">
        <v>2080</v>
      </c>
      <c r="RZV56" s="157" t="s">
        <v>2080</v>
      </c>
      <c r="RZW56" s="157" t="s">
        <v>2080</v>
      </c>
      <c r="RZX56" s="157" t="s">
        <v>2080</v>
      </c>
      <c r="RZY56" s="157" t="s">
        <v>2080</v>
      </c>
      <c r="RZZ56" s="157" t="s">
        <v>2080</v>
      </c>
      <c r="SAA56" s="157" t="s">
        <v>2080</v>
      </c>
      <c r="SAB56" s="157" t="s">
        <v>2080</v>
      </c>
      <c r="SAC56" s="157" t="s">
        <v>2080</v>
      </c>
      <c r="SAD56" s="157" t="s">
        <v>2080</v>
      </c>
      <c r="SAE56" s="157" t="s">
        <v>2080</v>
      </c>
      <c r="SAF56" s="157" t="s">
        <v>2080</v>
      </c>
      <c r="SAG56" s="157" t="s">
        <v>2080</v>
      </c>
      <c r="SAH56" s="157" t="s">
        <v>2080</v>
      </c>
      <c r="SAI56" s="157" t="s">
        <v>2080</v>
      </c>
      <c r="SAJ56" s="157" t="s">
        <v>2080</v>
      </c>
      <c r="SAK56" s="157" t="s">
        <v>2080</v>
      </c>
      <c r="SAL56" s="157" t="s">
        <v>2080</v>
      </c>
      <c r="SAM56" s="157" t="s">
        <v>2080</v>
      </c>
      <c r="SAN56" s="157" t="s">
        <v>2080</v>
      </c>
      <c r="SAO56" s="157" t="s">
        <v>2080</v>
      </c>
      <c r="SAP56" s="157" t="s">
        <v>2080</v>
      </c>
      <c r="SAQ56" s="157" t="s">
        <v>2080</v>
      </c>
      <c r="SAR56" s="157" t="s">
        <v>2080</v>
      </c>
      <c r="SAS56" s="157" t="s">
        <v>2080</v>
      </c>
      <c r="SAT56" s="157" t="s">
        <v>2080</v>
      </c>
      <c r="SAU56" s="157" t="s">
        <v>2080</v>
      </c>
      <c r="SAV56" s="157" t="s">
        <v>2080</v>
      </c>
      <c r="SAW56" s="157" t="s">
        <v>2080</v>
      </c>
      <c r="SAX56" s="157" t="s">
        <v>2080</v>
      </c>
      <c r="SAY56" s="157" t="s">
        <v>2080</v>
      </c>
      <c r="SAZ56" s="157" t="s">
        <v>2080</v>
      </c>
      <c r="SBA56" s="157" t="s">
        <v>2080</v>
      </c>
      <c r="SBB56" s="157" t="s">
        <v>2080</v>
      </c>
      <c r="SBC56" s="157" t="s">
        <v>2080</v>
      </c>
      <c r="SBD56" s="157" t="s">
        <v>2080</v>
      </c>
      <c r="SBE56" s="157" t="s">
        <v>2080</v>
      </c>
      <c r="SBF56" s="157" t="s">
        <v>2080</v>
      </c>
      <c r="SBG56" s="157" t="s">
        <v>2080</v>
      </c>
      <c r="SBH56" s="157" t="s">
        <v>2080</v>
      </c>
      <c r="SBI56" s="157" t="s">
        <v>2080</v>
      </c>
      <c r="SBJ56" s="157" t="s">
        <v>2080</v>
      </c>
      <c r="SBK56" s="157" t="s">
        <v>2080</v>
      </c>
      <c r="SBL56" s="157" t="s">
        <v>2080</v>
      </c>
      <c r="SBM56" s="157" t="s">
        <v>2080</v>
      </c>
      <c r="SBN56" s="157" t="s">
        <v>2080</v>
      </c>
      <c r="SBO56" s="157" t="s">
        <v>2080</v>
      </c>
      <c r="SBP56" s="157" t="s">
        <v>2080</v>
      </c>
      <c r="SBQ56" s="157" t="s">
        <v>2080</v>
      </c>
      <c r="SBR56" s="157" t="s">
        <v>2080</v>
      </c>
      <c r="SBS56" s="157" t="s">
        <v>2080</v>
      </c>
      <c r="SBT56" s="157" t="s">
        <v>2080</v>
      </c>
      <c r="SBU56" s="157" t="s">
        <v>2080</v>
      </c>
      <c r="SBV56" s="157" t="s">
        <v>2080</v>
      </c>
      <c r="SBW56" s="157" t="s">
        <v>2080</v>
      </c>
      <c r="SBX56" s="157" t="s">
        <v>2080</v>
      </c>
      <c r="SBY56" s="157" t="s">
        <v>2080</v>
      </c>
      <c r="SBZ56" s="157" t="s">
        <v>2080</v>
      </c>
      <c r="SCA56" s="157" t="s">
        <v>2080</v>
      </c>
      <c r="SCB56" s="157" t="s">
        <v>2080</v>
      </c>
      <c r="SCC56" s="157" t="s">
        <v>2080</v>
      </c>
      <c r="SCD56" s="157" t="s">
        <v>2080</v>
      </c>
      <c r="SCE56" s="157" t="s">
        <v>2080</v>
      </c>
      <c r="SCF56" s="157" t="s">
        <v>2080</v>
      </c>
      <c r="SCG56" s="157" t="s">
        <v>2080</v>
      </c>
      <c r="SCH56" s="157" t="s">
        <v>2080</v>
      </c>
      <c r="SCI56" s="157" t="s">
        <v>2080</v>
      </c>
      <c r="SCJ56" s="157" t="s">
        <v>2080</v>
      </c>
      <c r="SCK56" s="157" t="s">
        <v>2080</v>
      </c>
      <c r="SCL56" s="157" t="s">
        <v>2080</v>
      </c>
      <c r="SCM56" s="157" t="s">
        <v>2080</v>
      </c>
      <c r="SCN56" s="157" t="s">
        <v>2080</v>
      </c>
      <c r="SCO56" s="157" t="s">
        <v>2080</v>
      </c>
      <c r="SCP56" s="157" t="s">
        <v>2080</v>
      </c>
      <c r="SCQ56" s="157" t="s">
        <v>2080</v>
      </c>
      <c r="SCR56" s="157" t="s">
        <v>2080</v>
      </c>
      <c r="SCS56" s="157" t="s">
        <v>2080</v>
      </c>
      <c r="SCT56" s="157" t="s">
        <v>2080</v>
      </c>
      <c r="SCU56" s="157" t="s">
        <v>2080</v>
      </c>
      <c r="SCV56" s="157" t="s">
        <v>2080</v>
      </c>
      <c r="SCW56" s="157" t="s">
        <v>2080</v>
      </c>
      <c r="SCX56" s="157" t="s">
        <v>2080</v>
      </c>
      <c r="SCY56" s="157" t="s">
        <v>2080</v>
      </c>
      <c r="SCZ56" s="157" t="s">
        <v>2080</v>
      </c>
      <c r="SDA56" s="157" t="s">
        <v>2080</v>
      </c>
      <c r="SDB56" s="157" t="s">
        <v>2080</v>
      </c>
      <c r="SDC56" s="157" t="s">
        <v>2080</v>
      </c>
      <c r="SDD56" s="157" t="s">
        <v>2080</v>
      </c>
      <c r="SDE56" s="157" t="s">
        <v>2080</v>
      </c>
      <c r="SDF56" s="157" t="s">
        <v>2080</v>
      </c>
      <c r="SDG56" s="157" t="s">
        <v>2080</v>
      </c>
      <c r="SDH56" s="157" t="s">
        <v>2080</v>
      </c>
      <c r="SDI56" s="157" t="s">
        <v>2080</v>
      </c>
      <c r="SDJ56" s="157" t="s">
        <v>2080</v>
      </c>
      <c r="SDK56" s="157" t="s">
        <v>2080</v>
      </c>
      <c r="SDL56" s="157" t="s">
        <v>2080</v>
      </c>
      <c r="SDM56" s="157" t="s">
        <v>2080</v>
      </c>
      <c r="SDN56" s="157" t="s">
        <v>2080</v>
      </c>
      <c r="SDO56" s="157" t="s">
        <v>2080</v>
      </c>
      <c r="SDP56" s="157" t="s">
        <v>2080</v>
      </c>
      <c r="SDQ56" s="157" t="s">
        <v>2080</v>
      </c>
      <c r="SDR56" s="157" t="s">
        <v>2080</v>
      </c>
      <c r="SDS56" s="157" t="s">
        <v>2080</v>
      </c>
      <c r="SDT56" s="157" t="s">
        <v>2080</v>
      </c>
      <c r="SDU56" s="157" t="s">
        <v>2080</v>
      </c>
      <c r="SDV56" s="157" t="s">
        <v>2080</v>
      </c>
      <c r="SDW56" s="157" t="s">
        <v>2080</v>
      </c>
      <c r="SDX56" s="157" t="s">
        <v>2080</v>
      </c>
      <c r="SDY56" s="157" t="s">
        <v>2080</v>
      </c>
      <c r="SDZ56" s="157" t="s">
        <v>2080</v>
      </c>
      <c r="SEA56" s="157" t="s">
        <v>2080</v>
      </c>
      <c r="SEB56" s="157" t="s">
        <v>2080</v>
      </c>
      <c r="SEC56" s="157" t="s">
        <v>2080</v>
      </c>
      <c r="SED56" s="157" t="s">
        <v>2080</v>
      </c>
      <c r="SEE56" s="157" t="s">
        <v>2080</v>
      </c>
      <c r="SEF56" s="157" t="s">
        <v>2080</v>
      </c>
      <c r="SEG56" s="157" t="s">
        <v>2080</v>
      </c>
      <c r="SEH56" s="157" t="s">
        <v>2080</v>
      </c>
      <c r="SEI56" s="157" t="s">
        <v>2080</v>
      </c>
      <c r="SEJ56" s="157" t="s">
        <v>2080</v>
      </c>
      <c r="SEK56" s="157" t="s">
        <v>2080</v>
      </c>
      <c r="SEL56" s="157" t="s">
        <v>2080</v>
      </c>
      <c r="SEM56" s="157" t="s">
        <v>2080</v>
      </c>
      <c r="SEN56" s="157" t="s">
        <v>2080</v>
      </c>
      <c r="SEO56" s="157" t="s">
        <v>2080</v>
      </c>
      <c r="SEP56" s="157" t="s">
        <v>2080</v>
      </c>
      <c r="SEQ56" s="157" t="s">
        <v>2080</v>
      </c>
      <c r="SER56" s="157" t="s">
        <v>2080</v>
      </c>
      <c r="SES56" s="157" t="s">
        <v>2080</v>
      </c>
      <c r="SET56" s="157" t="s">
        <v>2080</v>
      </c>
      <c r="SEU56" s="157" t="s">
        <v>2080</v>
      </c>
      <c r="SEV56" s="157" t="s">
        <v>2080</v>
      </c>
      <c r="SEW56" s="157" t="s">
        <v>2080</v>
      </c>
      <c r="SEX56" s="157" t="s">
        <v>2080</v>
      </c>
      <c r="SEY56" s="157" t="s">
        <v>2080</v>
      </c>
      <c r="SEZ56" s="157" t="s">
        <v>2080</v>
      </c>
      <c r="SFA56" s="157" t="s">
        <v>2080</v>
      </c>
      <c r="SFB56" s="157" t="s">
        <v>2080</v>
      </c>
      <c r="SFC56" s="157" t="s">
        <v>2080</v>
      </c>
      <c r="SFD56" s="157" t="s">
        <v>2080</v>
      </c>
      <c r="SFE56" s="157" t="s">
        <v>2080</v>
      </c>
      <c r="SFF56" s="157" t="s">
        <v>2080</v>
      </c>
      <c r="SFG56" s="157" t="s">
        <v>2080</v>
      </c>
      <c r="SFH56" s="157" t="s">
        <v>2080</v>
      </c>
      <c r="SFI56" s="157" t="s">
        <v>2080</v>
      </c>
      <c r="SFJ56" s="157" t="s">
        <v>2080</v>
      </c>
      <c r="SFK56" s="157" t="s">
        <v>2080</v>
      </c>
      <c r="SFL56" s="157" t="s">
        <v>2080</v>
      </c>
      <c r="SFM56" s="157" t="s">
        <v>2080</v>
      </c>
      <c r="SFN56" s="157" t="s">
        <v>2080</v>
      </c>
      <c r="SFO56" s="157" t="s">
        <v>2080</v>
      </c>
      <c r="SFP56" s="157" t="s">
        <v>2080</v>
      </c>
      <c r="SFQ56" s="157" t="s">
        <v>2080</v>
      </c>
      <c r="SFR56" s="157" t="s">
        <v>2080</v>
      </c>
      <c r="SFS56" s="157" t="s">
        <v>2080</v>
      </c>
      <c r="SFT56" s="157" t="s">
        <v>2080</v>
      </c>
      <c r="SFU56" s="157" t="s">
        <v>2080</v>
      </c>
      <c r="SFV56" s="157" t="s">
        <v>2080</v>
      </c>
      <c r="SFW56" s="157" t="s">
        <v>2080</v>
      </c>
      <c r="SFX56" s="157" t="s">
        <v>2080</v>
      </c>
      <c r="SFY56" s="157" t="s">
        <v>2080</v>
      </c>
      <c r="SFZ56" s="157" t="s">
        <v>2080</v>
      </c>
      <c r="SGA56" s="157" t="s">
        <v>2080</v>
      </c>
      <c r="SGB56" s="157" t="s">
        <v>2080</v>
      </c>
      <c r="SGC56" s="157" t="s">
        <v>2080</v>
      </c>
      <c r="SGD56" s="157" t="s">
        <v>2080</v>
      </c>
      <c r="SGE56" s="157" t="s">
        <v>2080</v>
      </c>
      <c r="SGF56" s="157" t="s">
        <v>2080</v>
      </c>
      <c r="SGG56" s="157" t="s">
        <v>2080</v>
      </c>
      <c r="SGH56" s="157" t="s">
        <v>2080</v>
      </c>
      <c r="SGI56" s="157" t="s">
        <v>2080</v>
      </c>
      <c r="SGJ56" s="157" t="s">
        <v>2080</v>
      </c>
      <c r="SGK56" s="157" t="s">
        <v>2080</v>
      </c>
      <c r="SGL56" s="157" t="s">
        <v>2080</v>
      </c>
      <c r="SGM56" s="157" t="s">
        <v>2080</v>
      </c>
      <c r="SGN56" s="157" t="s">
        <v>2080</v>
      </c>
      <c r="SGO56" s="157" t="s">
        <v>2080</v>
      </c>
      <c r="SGP56" s="157" t="s">
        <v>2080</v>
      </c>
      <c r="SGQ56" s="157" t="s">
        <v>2080</v>
      </c>
      <c r="SGR56" s="157" t="s">
        <v>2080</v>
      </c>
      <c r="SGS56" s="157" t="s">
        <v>2080</v>
      </c>
      <c r="SGT56" s="157" t="s">
        <v>2080</v>
      </c>
      <c r="SGU56" s="157" t="s">
        <v>2080</v>
      </c>
      <c r="SGV56" s="157" t="s">
        <v>2080</v>
      </c>
      <c r="SGW56" s="157" t="s">
        <v>2080</v>
      </c>
      <c r="SGX56" s="157" t="s">
        <v>2080</v>
      </c>
      <c r="SGY56" s="157" t="s">
        <v>2080</v>
      </c>
      <c r="SGZ56" s="157" t="s">
        <v>2080</v>
      </c>
      <c r="SHA56" s="157" t="s">
        <v>2080</v>
      </c>
      <c r="SHB56" s="157" t="s">
        <v>2080</v>
      </c>
      <c r="SHC56" s="157" t="s">
        <v>2080</v>
      </c>
      <c r="SHD56" s="157" t="s">
        <v>2080</v>
      </c>
      <c r="SHE56" s="157" t="s">
        <v>2080</v>
      </c>
      <c r="SHF56" s="157" t="s">
        <v>2080</v>
      </c>
      <c r="SHG56" s="157" t="s">
        <v>2080</v>
      </c>
      <c r="SHH56" s="157" t="s">
        <v>2080</v>
      </c>
      <c r="SHI56" s="157" t="s">
        <v>2080</v>
      </c>
      <c r="SHJ56" s="157" t="s">
        <v>2080</v>
      </c>
      <c r="SHK56" s="157" t="s">
        <v>2080</v>
      </c>
      <c r="SHL56" s="157" t="s">
        <v>2080</v>
      </c>
      <c r="SHM56" s="157" t="s">
        <v>2080</v>
      </c>
      <c r="SHN56" s="157" t="s">
        <v>2080</v>
      </c>
      <c r="SHO56" s="157" t="s">
        <v>2080</v>
      </c>
      <c r="SHP56" s="157" t="s">
        <v>2080</v>
      </c>
      <c r="SHQ56" s="157" t="s">
        <v>2080</v>
      </c>
      <c r="SHR56" s="157" t="s">
        <v>2080</v>
      </c>
      <c r="SHS56" s="157" t="s">
        <v>2080</v>
      </c>
      <c r="SHT56" s="157" t="s">
        <v>2080</v>
      </c>
      <c r="SHU56" s="157" t="s">
        <v>2080</v>
      </c>
      <c r="SHV56" s="157" t="s">
        <v>2080</v>
      </c>
      <c r="SHW56" s="157" t="s">
        <v>2080</v>
      </c>
      <c r="SHX56" s="157" t="s">
        <v>2080</v>
      </c>
      <c r="SHY56" s="157" t="s">
        <v>2080</v>
      </c>
      <c r="SHZ56" s="157" t="s">
        <v>2080</v>
      </c>
      <c r="SIA56" s="157" t="s">
        <v>2080</v>
      </c>
      <c r="SIB56" s="157" t="s">
        <v>2080</v>
      </c>
      <c r="SIC56" s="157" t="s">
        <v>2080</v>
      </c>
      <c r="SID56" s="157" t="s">
        <v>2080</v>
      </c>
      <c r="SIE56" s="157" t="s">
        <v>2080</v>
      </c>
      <c r="SIF56" s="157" t="s">
        <v>2080</v>
      </c>
      <c r="SIG56" s="157" t="s">
        <v>2080</v>
      </c>
      <c r="SIH56" s="157" t="s">
        <v>2080</v>
      </c>
      <c r="SII56" s="157" t="s">
        <v>2080</v>
      </c>
      <c r="SIJ56" s="157" t="s">
        <v>2080</v>
      </c>
      <c r="SIK56" s="157" t="s">
        <v>2080</v>
      </c>
      <c r="SIL56" s="157" t="s">
        <v>2080</v>
      </c>
      <c r="SIM56" s="157" t="s">
        <v>2080</v>
      </c>
      <c r="SIN56" s="157" t="s">
        <v>2080</v>
      </c>
      <c r="SIO56" s="157" t="s">
        <v>2080</v>
      </c>
      <c r="SIP56" s="157" t="s">
        <v>2080</v>
      </c>
      <c r="SIQ56" s="157" t="s">
        <v>2080</v>
      </c>
      <c r="SIR56" s="157" t="s">
        <v>2080</v>
      </c>
      <c r="SIS56" s="157" t="s">
        <v>2080</v>
      </c>
      <c r="SIT56" s="157" t="s">
        <v>2080</v>
      </c>
      <c r="SIU56" s="157" t="s">
        <v>2080</v>
      </c>
      <c r="SIV56" s="157" t="s">
        <v>2080</v>
      </c>
      <c r="SIW56" s="157" t="s">
        <v>2080</v>
      </c>
      <c r="SIX56" s="157" t="s">
        <v>2080</v>
      </c>
      <c r="SIY56" s="157" t="s">
        <v>2080</v>
      </c>
      <c r="SIZ56" s="157" t="s">
        <v>2080</v>
      </c>
      <c r="SJA56" s="157" t="s">
        <v>2080</v>
      </c>
      <c r="SJB56" s="157" t="s">
        <v>2080</v>
      </c>
      <c r="SJC56" s="157" t="s">
        <v>2080</v>
      </c>
      <c r="SJD56" s="157" t="s">
        <v>2080</v>
      </c>
      <c r="SJE56" s="157" t="s">
        <v>2080</v>
      </c>
      <c r="SJF56" s="157" t="s">
        <v>2080</v>
      </c>
      <c r="SJG56" s="157" t="s">
        <v>2080</v>
      </c>
      <c r="SJH56" s="157" t="s">
        <v>2080</v>
      </c>
      <c r="SJI56" s="157" t="s">
        <v>2080</v>
      </c>
      <c r="SJJ56" s="157" t="s">
        <v>2080</v>
      </c>
      <c r="SJK56" s="157" t="s">
        <v>2080</v>
      </c>
      <c r="SJL56" s="157" t="s">
        <v>2080</v>
      </c>
      <c r="SJM56" s="157" t="s">
        <v>2080</v>
      </c>
      <c r="SJN56" s="157" t="s">
        <v>2080</v>
      </c>
      <c r="SJO56" s="157" t="s">
        <v>2080</v>
      </c>
      <c r="SJP56" s="157" t="s">
        <v>2080</v>
      </c>
      <c r="SJQ56" s="157" t="s">
        <v>2080</v>
      </c>
      <c r="SJR56" s="157" t="s">
        <v>2080</v>
      </c>
      <c r="SJS56" s="157" t="s">
        <v>2080</v>
      </c>
      <c r="SJT56" s="157" t="s">
        <v>2080</v>
      </c>
      <c r="SJU56" s="157" t="s">
        <v>2080</v>
      </c>
      <c r="SJV56" s="157" t="s">
        <v>2080</v>
      </c>
      <c r="SJW56" s="157" t="s">
        <v>2080</v>
      </c>
      <c r="SJX56" s="157" t="s">
        <v>2080</v>
      </c>
      <c r="SJY56" s="157" t="s">
        <v>2080</v>
      </c>
      <c r="SJZ56" s="157" t="s">
        <v>2080</v>
      </c>
      <c r="SKA56" s="157" t="s">
        <v>2080</v>
      </c>
      <c r="SKB56" s="157" t="s">
        <v>2080</v>
      </c>
      <c r="SKC56" s="157" t="s">
        <v>2080</v>
      </c>
      <c r="SKD56" s="157" t="s">
        <v>2080</v>
      </c>
      <c r="SKE56" s="157" t="s">
        <v>2080</v>
      </c>
      <c r="SKF56" s="157" t="s">
        <v>2080</v>
      </c>
      <c r="SKG56" s="157" t="s">
        <v>2080</v>
      </c>
      <c r="SKH56" s="157" t="s">
        <v>2080</v>
      </c>
      <c r="SKI56" s="157" t="s">
        <v>2080</v>
      </c>
      <c r="SKJ56" s="157" t="s">
        <v>2080</v>
      </c>
      <c r="SKK56" s="157" t="s">
        <v>2080</v>
      </c>
      <c r="SKL56" s="157" t="s">
        <v>2080</v>
      </c>
      <c r="SKM56" s="157" t="s">
        <v>2080</v>
      </c>
      <c r="SKN56" s="157" t="s">
        <v>2080</v>
      </c>
      <c r="SKO56" s="157" t="s">
        <v>2080</v>
      </c>
      <c r="SKP56" s="157" t="s">
        <v>2080</v>
      </c>
      <c r="SKQ56" s="157" t="s">
        <v>2080</v>
      </c>
      <c r="SKR56" s="157" t="s">
        <v>2080</v>
      </c>
      <c r="SKS56" s="157" t="s">
        <v>2080</v>
      </c>
      <c r="SKT56" s="157" t="s">
        <v>2080</v>
      </c>
      <c r="SKU56" s="157" t="s">
        <v>2080</v>
      </c>
      <c r="SKV56" s="157" t="s">
        <v>2080</v>
      </c>
      <c r="SKW56" s="157" t="s">
        <v>2080</v>
      </c>
      <c r="SKX56" s="157" t="s">
        <v>2080</v>
      </c>
      <c r="SKY56" s="157" t="s">
        <v>2080</v>
      </c>
      <c r="SKZ56" s="157" t="s">
        <v>2080</v>
      </c>
      <c r="SLA56" s="157" t="s">
        <v>2080</v>
      </c>
      <c r="SLB56" s="157" t="s">
        <v>2080</v>
      </c>
      <c r="SLC56" s="157" t="s">
        <v>2080</v>
      </c>
      <c r="SLD56" s="157" t="s">
        <v>2080</v>
      </c>
      <c r="SLE56" s="157" t="s">
        <v>2080</v>
      </c>
      <c r="SLF56" s="157" t="s">
        <v>2080</v>
      </c>
      <c r="SLG56" s="157" t="s">
        <v>2080</v>
      </c>
      <c r="SLH56" s="157" t="s">
        <v>2080</v>
      </c>
      <c r="SLI56" s="157" t="s">
        <v>2080</v>
      </c>
      <c r="SLJ56" s="157" t="s">
        <v>2080</v>
      </c>
      <c r="SLK56" s="157" t="s">
        <v>2080</v>
      </c>
      <c r="SLL56" s="157" t="s">
        <v>2080</v>
      </c>
      <c r="SLM56" s="157" t="s">
        <v>2080</v>
      </c>
      <c r="SLN56" s="157" t="s">
        <v>2080</v>
      </c>
      <c r="SLO56" s="157" t="s">
        <v>2080</v>
      </c>
      <c r="SLP56" s="157" t="s">
        <v>2080</v>
      </c>
      <c r="SLQ56" s="157" t="s">
        <v>2080</v>
      </c>
      <c r="SLR56" s="157" t="s">
        <v>2080</v>
      </c>
      <c r="SLS56" s="157" t="s">
        <v>2080</v>
      </c>
      <c r="SLT56" s="157" t="s">
        <v>2080</v>
      </c>
      <c r="SLU56" s="157" t="s">
        <v>2080</v>
      </c>
      <c r="SLV56" s="157" t="s">
        <v>2080</v>
      </c>
      <c r="SLW56" s="157" t="s">
        <v>2080</v>
      </c>
      <c r="SLX56" s="157" t="s">
        <v>2080</v>
      </c>
      <c r="SLY56" s="157" t="s">
        <v>2080</v>
      </c>
      <c r="SLZ56" s="157" t="s">
        <v>2080</v>
      </c>
      <c r="SMA56" s="157" t="s">
        <v>2080</v>
      </c>
      <c r="SMB56" s="157" t="s">
        <v>2080</v>
      </c>
      <c r="SMC56" s="157" t="s">
        <v>2080</v>
      </c>
      <c r="SMD56" s="157" t="s">
        <v>2080</v>
      </c>
      <c r="SME56" s="157" t="s">
        <v>2080</v>
      </c>
      <c r="SMF56" s="157" t="s">
        <v>2080</v>
      </c>
      <c r="SMG56" s="157" t="s">
        <v>2080</v>
      </c>
      <c r="SMH56" s="157" t="s">
        <v>2080</v>
      </c>
      <c r="SMI56" s="157" t="s">
        <v>2080</v>
      </c>
      <c r="SMJ56" s="157" t="s">
        <v>2080</v>
      </c>
      <c r="SMK56" s="157" t="s">
        <v>2080</v>
      </c>
      <c r="SML56" s="157" t="s">
        <v>2080</v>
      </c>
      <c r="SMM56" s="157" t="s">
        <v>2080</v>
      </c>
      <c r="SMN56" s="157" t="s">
        <v>2080</v>
      </c>
      <c r="SMO56" s="157" t="s">
        <v>2080</v>
      </c>
      <c r="SMP56" s="157" t="s">
        <v>2080</v>
      </c>
      <c r="SMQ56" s="157" t="s">
        <v>2080</v>
      </c>
      <c r="SMR56" s="157" t="s">
        <v>2080</v>
      </c>
      <c r="SMS56" s="157" t="s">
        <v>2080</v>
      </c>
      <c r="SMT56" s="157" t="s">
        <v>2080</v>
      </c>
      <c r="SMU56" s="157" t="s">
        <v>2080</v>
      </c>
      <c r="SMV56" s="157" t="s">
        <v>2080</v>
      </c>
      <c r="SMW56" s="157" t="s">
        <v>2080</v>
      </c>
      <c r="SMX56" s="157" t="s">
        <v>2080</v>
      </c>
      <c r="SMY56" s="157" t="s">
        <v>2080</v>
      </c>
      <c r="SMZ56" s="157" t="s">
        <v>2080</v>
      </c>
      <c r="SNA56" s="157" t="s">
        <v>2080</v>
      </c>
      <c r="SNB56" s="157" t="s">
        <v>2080</v>
      </c>
      <c r="SNC56" s="157" t="s">
        <v>2080</v>
      </c>
      <c r="SND56" s="157" t="s">
        <v>2080</v>
      </c>
      <c r="SNE56" s="157" t="s">
        <v>2080</v>
      </c>
      <c r="SNF56" s="157" t="s">
        <v>2080</v>
      </c>
      <c r="SNG56" s="157" t="s">
        <v>2080</v>
      </c>
      <c r="SNH56" s="157" t="s">
        <v>2080</v>
      </c>
      <c r="SNI56" s="157" t="s">
        <v>2080</v>
      </c>
      <c r="SNJ56" s="157" t="s">
        <v>2080</v>
      </c>
      <c r="SNK56" s="157" t="s">
        <v>2080</v>
      </c>
      <c r="SNL56" s="157" t="s">
        <v>2080</v>
      </c>
      <c r="SNM56" s="157" t="s">
        <v>2080</v>
      </c>
      <c r="SNN56" s="157" t="s">
        <v>2080</v>
      </c>
      <c r="SNO56" s="157" t="s">
        <v>2080</v>
      </c>
      <c r="SNP56" s="157" t="s">
        <v>2080</v>
      </c>
      <c r="SNQ56" s="157" t="s">
        <v>2080</v>
      </c>
      <c r="SNR56" s="157" t="s">
        <v>2080</v>
      </c>
      <c r="SNS56" s="157" t="s">
        <v>2080</v>
      </c>
      <c r="SNT56" s="157" t="s">
        <v>2080</v>
      </c>
      <c r="SNU56" s="157" t="s">
        <v>2080</v>
      </c>
      <c r="SNV56" s="157" t="s">
        <v>2080</v>
      </c>
      <c r="SNW56" s="157" t="s">
        <v>2080</v>
      </c>
      <c r="SNX56" s="157" t="s">
        <v>2080</v>
      </c>
      <c r="SNY56" s="157" t="s">
        <v>2080</v>
      </c>
      <c r="SNZ56" s="157" t="s">
        <v>2080</v>
      </c>
      <c r="SOA56" s="157" t="s">
        <v>2080</v>
      </c>
      <c r="SOB56" s="157" t="s">
        <v>2080</v>
      </c>
      <c r="SOC56" s="157" t="s">
        <v>2080</v>
      </c>
      <c r="SOD56" s="157" t="s">
        <v>2080</v>
      </c>
      <c r="SOE56" s="157" t="s">
        <v>2080</v>
      </c>
      <c r="SOF56" s="157" t="s">
        <v>2080</v>
      </c>
      <c r="SOG56" s="157" t="s">
        <v>2080</v>
      </c>
      <c r="SOH56" s="157" t="s">
        <v>2080</v>
      </c>
      <c r="SOI56" s="157" t="s">
        <v>2080</v>
      </c>
      <c r="SOJ56" s="157" t="s">
        <v>2080</v>
      </c>
      <c r="SOK56" s="157" t="s">
        <v>2080</v>
      </c>
      <c r="SOL56" s="157" t="s">
        <v>2080</v>
      </c>
      <c r="SOM56" s="157" t="s">
        <v>2080</v>
      </c>
      <c r="SON56" s="157" t="s">
        <v>2080</v>
      </c>
      <c r="SOO56" s="157" t="s">
        <v>2080</v>
      </c>
      <c r="SOP56" s="157" t="s">
        <v>2080</v>
      </c>
      <c r="SOQ56" s="157" t="s">
        <v>2080</v>
      </c>
      <c r="SOR56" s="157" t="s">
        <v>2080</v>
      </c>
      <c r="SOS56" s="157" t="s">
        <v>2080</v>
      </c>
      <c r="SOT56" s="157" t="s">
        <v>2080</v>
      </c>
      <c r="SOU56" s="157" t="s">
        <v>2080</v>
      </c>
      <c r="SOV56" s="157" t="s">
        <v>2080</v>
      </c>
      <c r="SOW56" s="157" t="s">
        <v>2080</v>
      </c>
      <c r="SOX56" s="157" t="s">
        <v>2080</v>
      </c>
      <c r="SOY56" s="157" t="s">
        <v>2080</v>
      </c>
      <c r="SOZ56" s="157" t="s">
        <v>2080</v>
      </c>
      <c r="SPA56" s="157" t="s">
        <v>2080</v>
      </c>
      <c r="SPB56" s="157" t="s">
        <v>2080</v>
      </c>
      <c r="SPC56" s="157" t="s">
        <v>2080</v>
      </c>
      <c r="SPD56" s="157" t="s">
        <v>2080</v>
      </c>
      <c r="SPE56" s="157" t="s">
        <v>2080</v>
      </c>
      <c r="SPF56" s="157" t="s">
        <v>2080</v>
      </c>
      <c r="SPG56" s="157" t="s">
        <v>2080</v>
      </c>
      <c r="SPH56" s="157" t="s">
        <v>2080</v>
      </c>
      <c r="SPI56" s="157" t="s">
        <v>2080</v>
      </c>
      <c r="SPJ56" s="157" t="s">
        <v>2080</v>
      </c>
      <c r="SPK56" s="157" t="s">
        <v>2080</v>
      </c>
      <c r="SPL56" s="157" t="s">
        <v>2080</v>
      </c>
      <c r="SPM56" s="157" t="s">
        <v>2080</v>
      </c>
      <c r="SPN56" s="157" t="s">
        <v>2080</v>
      </c>
      <c r="SPO56" s="157" t="s">
        <v>2080</v>
      </c>
      <c r="SPP56" s="157" t="s">
        <v>2080</v>
      </c>
      <c r="SPQ56" s="157" t="s">
        <v>2080</v>
      </c>
      <c r="SPR56" s="157" t="s">
        <v>2080</v>
      </c>
      <c r="SPS56" s="157" t="s">
        <v>2080</v>
      </c>
      <c r="SPT56" s="157" t="s">
        <v>2080</v>
      </c>
      <c r="SPU56" s="157" t="s">
        <v>2080</v>
      </c>
      <c r="SPV56" s="157" t="s">
        <v>2080</v>
      </c>
      <c r="SPW56" s="157" t="s">
        <v>2080</v>
      </c>
      <c r="SPX56" s="157" t="s">
        <v>2080</v>
      </c>
      <c r="SPY56" s="157" t="s">
        <v>2080</v>
      </c>
      <c r="SPZ56" s="157" t="s">
        <v>2080</v>
      </c>
      <c r="SQA56" s="157" t="s">
        <v>2080</v>
      </c>
      <c r="SQB56" s="157" t="s">
        <v>2080</v>
      </c>
      <c r="SQC56" s="157" t="s">
        <v>2080</v>
      </c>
      <c r="SQD56" s="157" t="s">
        <v>2080</v>
      </c>
      <c r="SQE56" s="157" t="s">
        <v>2080</v>
      </c>
      <c r="SQF56" s="157" t="s">
        <v>2080</v>
      </c>
      <c r="SQG56" s="157" t="s">
        <v>2080</v>
      </c>
      <c r="SQH56" s="157" t="s">
        <v>2080</v>
      </c>
      <c r="SQI56" s="157" t="s">
        <v>2080</v>
      </c>
      <c r="SQJ56" s="157" t="s">
        <v>2080</v>
      </c>
      <c r="SQK56" s="157" t="s">
        <v>2080</v>
      </c>
      <c r="SQL56" s="157" t="s">
        <v>2080</v>
      </c>
      <c r="SQM56" s="157" t="s">
        <v>2080</v>
      </c>
      <c r="SQN56" s="157" t="s">
        <v>2080</v>
      </c>
      <c r="SQO56" s="157" t="s">
        <v>2080</v>
      </c>
      <c r="SQP56" s="157" t="s">
        <v>2080</v>
      </c>
      <c r="SQQ56" s="157" t="s">
        <v>2080</v>
      </c>
      <c r="SQR56" s="157" t="s">
        <v>2080</v>
      </c>
      <c r="SQS56" s="157" t="s">
        <v>2080</v>
      </c>
      <c r="SQT56" s="157" t="s">
        <v>2080</v>
      </c>
      <c r="SQU56" s="157" t="s">
        <v>2080</v>
      </c>
      <c r="SQV56" s="157" t="s">
        <v>2080</v>
      </c>
      <c r="SQW56" s="157" t="s">
        <v>2080</v>
      </c>
      <c r="SQX56" s="157" t="s">
        <v>2080</v>
      </c>
      <c r="SQY56" s="157" t="s">
        <v>2080</v>
      </c>
      <c r="SQZ56" s="157" t="s">
        <v>2080</v>
      </c>
      <c r="SRA56" s="157" t="s">
        <v>2080</v>
      </c>
      <c r="SRB56" s="157" t="s">
        <v>2080</v>
      </c>
      <c r="SRC56" s="157" t="s">
        <v>2080</v>
      </c>
      <c r="SRD56" s="157" t="s">
        <v>2080</v>
      </c>
      <c r="SRE56" s="157" t="s">
        <v>2080</v>
      </c>
      <c r="SRF56" s="157" t="s">
        <v>2080</v>
      </c>
      <c r="SRG56" s="157" t="s">
        <v>2080</v>
      </c>
      <c r="SRH56" s="157" t="s">
        <v>2080</v>
      </c>
      <c r="SRI56" s="157" t="s">
        <v>2080</v>
      </c>
      <c r="SRJ56" s="157" t="s">
        <v>2080</v>
      </c>
      <c r="SRK56" s="157" t="s">
        <v>2080</v>
      </c>
      <c r="SRL56" s="157" t="s">
        <v>2080</v>
      </c>
      <c r="SRM56" s="157" t="s">
        <v>2080</v>
      </c>
      <c r="SRN56" s="157" t="s">
        <v>2080</v>
      </c>
      <c r="SRO56" s="157" t="s">
        <v>2080</v>
      </c>
      <c r="SRP56" s="157" t="s">
        <v>2080</v>
      </c>
      <c r="SRQ56" s="157" t="s">
        <v>2080</v>
      </c>
      <c r="SRR56" s="157" t="s">
        <v>2080</v>
      </c>
      <c r="SRS56" s="157" t="s">
        <v>2080</v>
      </c>
      <c r="SRT56" s="157" t="s">
        <v>2080</v>
      </c>
      <c r="SRU56" s="157" t="s">
        <v>2080</v>
      </c>
      <c r="SRV56" s="157" t="s">
        <v>2080</v>
      </c>
      <c r="SRW56" s="157" t="s">
        <v>2080</v>
      </c>
      <c r="SRX56" s="157" t="s">
        <v>2080</v>
      </c>
      <c r="SRY56" s="157" t="s">
        <v>2080</v>
      </c>
      <c r="SRZ56" s="157" t="s">
        <v>2080</v>
      </c>
      <c r="SSA56" s="157" t="s">
        <v>2080</v>
      </c>
      <c r="SSB56" s="157" t="s">
        <v>2080</v>
      </c>
      <c r="SSC56" s="157" t="s">
        <v>2080</v>
      </c>
      <c r="SSD56" s="157" t="s">
        <v>2080</v>
      </c>
      <c r="SSE56" s="157" t="s">
        <v>2080</v>
      </c>
      <c r="SSF56" s="157" t="s">
        <v>2080</v>
      </c>
      <c r="SSG56" s="157" t="s">
        <v>2080</v>
      </c>
      <c r="SSH56" s="157" t="s">
        <v>2080</v>
      </c>
      <c r="SSI56" s="157" t="s">
        <v>2080</v>
      </c>
      <c r="SSJ56" s="157" t="s">
        <v>2080</v>
      </c>
      <c r="SSK56" s="157" t="s">
        <v>2080</v>
      </c>
      <c r="SSL56" s="157" t="s">
        <v>2080</v>
      </c>
      <c r="SSM56" s="157" t="s">
        <v>2080</v>
      </c>
      <c r="SSN56" s="157" t="s">
        <v>2080</v>
      </c>
      <c r="SSO56" s="157" t="s">
        <v>2080</v>
      </c>
      <c r="SSP56" s="157" t="s">
        <v>2080</v>
      </c>
      <c r="SSQ56" s="157" t="s">
        <v>2080</v>
      </c>
      <c r="SSR56" s="157" t="s">
        <v>2080</v>
      </c>
      <c r="SSS56" s="157" t="s">
        <v>2080</v>
      </c>
      <c r="SST56" s="157" t="s">
        <v>2080</v>
      </c>
      <c r="SSU56" s="157" t="s">
        <v>2080</v>
      </c>
      <c r="SSV56" s="157" t="s">
        <v>2080</v>
      </c>
      <c r="SSW56" s="157" t="s">
        <v>2080</v>
      </c>
      <c r="SSX56" s="157" t="s">
        <v>2080</v>
      </c>
      <c r="SSY56" s="157" t="s">
        <v>2080</v>
      </c>
      <c r="SSZ56" s="157" t="s">
        <v>2080</v>
      </c>
      <c r="STA56" s="157" t="s">
        <v>2080</v>
      </c>
      <c r="STB56" s="157" t="s">
        <v>2080</v>
      </c>
      <c r="STC56" s="157" t="s">
        <v>2080</v>
      </c>
      <c r="STD56" s="157" t="s">
        <v>2080</v>
      </c>
      <c r="STE56" s="157" t="s">
        <v>2080</v>
      </c>
      <c r="STF56" s="157" t="s">
        <v>2080</v>
      </c>
      <c r="STG56" s="157" t="s">
        <v>2080</v>
      </c>
      <c r="STH56" s="157" t="s">
        <v>2080</v>
      </c>
      <c r="STI56" s="157" t="s">
        <v>2080</v>
      </c>
      <c r="STJ56" s="157" t="s">
        <v>2080</v>
      </c>
      <c r="STK56" s="157" t="s">
        <v>2080</v>
      </c>
      <c r="STL56" s="157" t="s">
        <v>2080</v>
      </c>
      <c r="STM56" s="157" t="s">
        <v>2080</v>
      </c>
      <c r="STN56" s="157" t="s">
        <v>2080</v>
      </c>
      <c r="STO56" s="157" t="s">
        <v>2080</v>
      </c>
      <c r="STP56" s="157" t="s">
        <v>2080</v>
      </c>
      <c r="STQ56" s="157" t="s">
        <v>2080</v>
      </c>
      <c r="STR56" s="157" t="s">
        <v>2080</v>
      </c>
      <c r="STS56" s="157" t="s">
        <v>2080</v>
      </c>
      <c r="STT56" s="157" t="s">
        <v>2080</v>
      </c>
      <c r="STU56" s="157" t="s">
        <v>2080</v>
      </c>
      <c r="STV56" s="157" t="s">
        <v>2080</v>
      </c>
      <c r="STW56" s="157" t="s">
        <v>2080</v>
      </c>
      <c r="STX56" s="157" t="s">
        <v>2080</v>
      </c>
      <c r="STY56" s="157" t="s">
        <v>2080</v>
      </c>
      <c r="STZ56" s="157" t="s">
        <v>2080</v>
      </c>
      <c r="SUA56" s="157" t="s">
        <v>2080</v>
      </c>
      <c r="SUB56" s="157" t="s">
        <v>2080</v>
      </c>
      <c r="SUC56" s="157" t="s">
        <v>2080</v>
      </c>
      <c r="SUD56" s="157" t="s">
        <v>2080</v>
      </c>
      <c r="SUE56" s="157" t="s">
        <v>2080</v>
      </c>
      <c r="SUF56" s="157" t="s">
        <v>2080</v>
      </c>
      <c r="SUG56" s="157" t="s">
        <v>2080</v>
      </c>
      <c r="SUH56" s="157" t="s">
        <v>2080</v>
      </c>
      <c r="SUI56" s="157" t="s">
        <v>2080</v>
      </c>
      <c r="SUJ56" s="157" t="s">
        <v>2080</v>
      </c>
      <c r="SUK56" s="157" t="s">
        <v>2080</v>
      </c>
      <c r="SUL56" s="157" t="s">
        <v>2080</v>
      </c>
      <c r="SUM56" s="157" t="s">
        <v>2080</v>
      </c>
      <c r="SUN56" s="157" t="s">
        <v>2080</v>
      </c>
      <c r="SUO56" s="157" t="s">
        <v>2080</v>
      </c>
      <c r="SUP56" s="157" t="s">
        <v>2080</v>
      </c>
      <c r="SUQ56" s="157" t="s">
        <v>2080</v>
      </c>
      <c r="SUR56" s="157" t="s">
        <v>2080</v>
      </c>
      <c r="SUS56" s="157" t="s">
        <v>2080</v>
      </c>
      <c r="SUT56" s="157" t="s">
        <v>2080</v>
      </c>
      <c r="SUU56" s="157" t="s">
        <v>2080</v>
      </c>
      <c r="SUV56" s="157" t="s">
        <v>2080</v>
      </c>
      <c r="SUW56" s="157" t="s">
        <v>2080</v>
      </c>
      <c r="SUX56" s="157" t="s">
        <v>2080</v>
      </c>
      <c r="SUY56" s="157" t="s">
        <v>2080</v>
      </c>
      <c r="SUZ56" s="157" t="s">
        <v>2080</v>
      </c>
      <c r="SVA56" s="157" t="s">
        <v>2080</v>
      </c>
      <c r="SVB56" s="157" t="s">
        <v>2080</v>
      </c>
      <c r="SVC56" s="157" t="s">
        <v>2080</v>
      </c>
      <c r="SVD56" s="157" t="s">
        <v>2080</v>
      </c>
      <c r="SVE56" s="157" t="s">
        <v>2080</v>
      </c>
      <c r="SVF56" s="157" t="s">
        <v>2080</v>
      </c>
      <c r="SVG56" s="157" t="s">
        <v>2080</v>
      </c>
      <c r="SVH56" s="157" t="s">
        <v>2080</v>
      </c>
      <c r="SVI56" s="157" t="s">
        <v>2080</v>
      </c>
      <c r="SVJ56" s="157" t="s">
        <v>2080</v>
      </c>
      <c r="SVK56" s="157" t="s">
        <v>2080</v>
      </c>
      <c r="SVL56" s="157" t="s">
        <v>2080</v>
      </c>
      <c r="SVM56" s="157" t="s">
        <v>2080</v>
      </c>
      <c r="SVN56" s="157" t="s">
        <v>2080</v>
      </c>
      <c r="SVO56" s="157" t="s">
        <v>2080</v>
      </c>
      <c r="SVP56" s="157" t="s">
        <v>2080</v>
      </c>
      <c r="SVQ56" s="157" t="s">
        <v>2080</v>
      </c>
      <c r="SVR56" s="157" t="s">
        <v>2080</v>
      </c>
      <c r="SVS56" s="157" t="s">
        <v>2080</v>
      </c>
      <c r="SVT56" s="157" t="s">
        <v>2080</v>
      </c>
      <c r="SVU56" s="157" t="s">
        <v>2080</v>
      </c>
      <c r="SVV56" s="157" t="s">
        <v>2080</v>
      </c>
      <c r="SVW56" s="157" t="s">
        <v>2080</v>
      </c>
      <c r="SVX56" s="157" t="s">
        <v>2080</v>
      </c>
      <c r="SVY56" s="157" t="s">
        <v>2080</v>
      </c>
      <c r="SVZ56" s="157" t="s">
        <v>2080</v>
      </c>
      <c r="SWA56" s="157" t="s">
        <v>2080</v>
      </c>
      <c r="SWB56" s="157" t="s">
        <v>2080</v>
      </c>
      <c r="SWC56" s="157" t="s">
        <v>2080</v>
      </c>
      <c r="SWD56" s="157" t="s">
        <v>2080</v>
      </c>
      <c r="SWE56" s="157" t="s">
        <v>2080</v>
      </c>
      <c r="SWF56" s="157" t="s">
        <v>2080</v>
      </c>
      <c r="SWG56" s="157" t="s">
        <v>2080</v>
      </c>
      <c r="SWH56" s="157" t="s">
        <v>2080</v>
      </c>
      <c r="SWI56" s="157" t="s">
        <v>2080</v>
      </c>
      <c r="SWJ56" s="157" t="s">
        <v>2080</v>
      </c>
      <c r="SWK56" s="157" t="s">
        <v>2080</v>
      </c>
      <c r="SWL56" s="157" t="s">
        <v>2080</v>
      </c>
      <c r="SWM56" s="157" t="s">
        <v>2080</v>
      </c>
      <c r="SWN56" s="157" t="s">
        <v>2080</v>
      </c>
      <c r="SWO56" s="157" t="s">
        <v>2080</v>
      </c>
      <c r="SWP56" s="157" t="s">
        <v>2080</v>
      </c>
      <c r="SWQ56" s="157" t="s">
        <v>2080</v>
      </c>
      <c r="SWR56" s="157" t="s">
        <v>2080</v>
      </c>
      <c r="SWS56" s="157" t="s">
        <v>2080</v>
      </c>
      <c r="SWT56" s="157" t="s">
        <v>2080</v>
      </c>
      <c r="SWU56" s="157" t="s">
        <v>2080</v>
      </c>
      <c r="SWV56" s="157" t="s">
        <v>2080</v>
      </c>
      <c r="SWW56" s="157" t="s">
        <v>2080</v>
      </c>
      <c r="SWX56" s="157" t="s">
        <v>2080</v>
      </c>
      <c r="SWY56" s="157" t="s">
        <v>2080</v>
      </c>
      <c r="SWZ56" s="157" t="s">
        <v>2080</v>
      </c>
      <c r="SXA56" s="157" t="s">
        <v>2080</v>
      </c>
      <c r="SXB56" s="157" t="s">
        <v>2080</v>
      </c>
      <c r="SXC56" s="157" t="s">
        <v>2080</v>
      </c>
      <c r="SXD56" s="157" t="s">
        <v>2080</v>
      </c>
      <c r="SXE56" s="157" t="s">
        <v>2080</v>
      </c>
      <c r="SXF56" s="157" t="s">
        <v>2080</v>
      </c>
      <c r="SXG56" s="157" t="s">
        <v>2080</v>
      </c>
      <c r="SXH56" s="157" t="s">
        <v>2080</v>
      </c>
      <c r="SXI56" s="157" t="s">
        <v>2080</v>
      </c>
      <c r="SXJ56" s="157" t="s">
        <v>2080</v>
      </c>
      <c r="SXK56" s="157" t="s">
        <v>2080</v>
      </c>
      <c r="SXL56" s="157" t="s">
        <v>2080</v>
      </c>
      <c r="SXM56" s="157" t="s">
        <v>2080</v>
      </c>
      <c r="SXN56" s="157" t="s">
        <v>2080</v>
      </c>
      <c r="SXO56" s="157" t="s">
        <v>2080</v>
      </c>
      <c r="SXP56" s="157" t="s">
        <v>2080</v>
      </c>
      <c r="SXQ56" s="157" t="s">
        <v>2080</v>
      </c>
      <c r="SXR56" s="157" t="s">
        <v>2080</v>
      </c>
      <c r="SXS56" s="157" t="s">
        <v>2080</v>
      </c>
      <c r="SXT56" s="157" t="s">
        <v>2080</v>
      </c>
      <c r="SXU56" s="157" t="s">
        <v>2080</v>
      </c>
      <c r="SXV56" s="157" t="s">
        <v>2080</v>
      </c>
      <c r="SXW56" s="157" t="s">
        <v>2080</v>
      </c>
      <c r="SXX56" s="157" t="s">
        <v>2080</v>
      </c>
      <c r="SXY56" s="157" t="s">
        <v>2080</v>
      </c>
      <c r="SXZ56" s="157" t="s">
        <v>2080</v>
      </c>
      <c r="SYA56" s="157" t="s">
        <v>2080</v>
      </c>
      <c r="SYB56" s="157" t="s">
        <v>2080</v>
      </c>
      <c r="SYC56" s="157" t="s">
        <v>2080</v>
      </c>
      <c r="SYD56" s="157" t="s">
        <v>2080</v>
      </c>
      <c r="SYE56" s="157" t="s">
        <v>2080</v>
      </c>
      <c r="SYF56" s="157" t="s">
        <v>2080</v>
      </c>
      <c r="SYG56" s="157" t="s">
        <v>2080</v>
      </c>
      <c r="SYH56" s="157" t="s">
        <v>2080</v>
      </c>
      <c r="SYI56" s="157" t="s">
        <v>2080</v>
      </c>
      <c r="SYJ56" s="157" t="s">
        <v>2080</v>
      </c>
      <c r="SYK56" s="157" t="s">
        <v>2080</v>
      </c>
      <c r="SYL56" s="157" t="s">
        <v>2080</v>
      </c>
      <c r="SYM56" s="157" t="s">
        <v>2080</v>
      </c>
      <c r="SYN56" s="157" t="s">
        <v>2080</v>
      </c>
      <c r="SYO56" s="157" t="s">
        <v>2080</v>
      </c>
      <c r="SYP56" s="157" t="s">
        <v>2080</v>
      </c>
      <c r="SYQ56" s="157" t="s">
        <v>2080</v>
      </c>
      <c r="SYR56" s="157" t="s">
        <v>2080</v>
      </c>
      <c r="SYS56" s="157" t="s">
        <v>2080</v>
      </c>
      <c r="SYT56" s="157" t="s">
        <v>2080</v>
      </c>
      <c r="SYU56" s="157" t="s">
        <v>2080</v>
      </c>
      <c r="SYV56" s="157" t="s">
        <v>2080</v>
      </c>
      <c r="SYW56" s="157" t="s">
        <v>2080</v>
      </c>
      <c r="SYX56" s="157" t="s">
        <v>2080</v>
      </c>
      <c r="SYY56" s="157" t="s">
        <v>2080</v>
      </c>
      <c r="SYZ56" s="157" t="s">
        <v>2080</v>
      </c>
      <c r="SZA56" s="157" t="s">
        <v>2080</v>
      </c>
      <c r="SZB56" s="157" t="s">
        <v>2080</v>
      </c>
      <c r="SZC56" s="157" t="s">
        <v>2080</v>
      </c>
      <c r="SZD56" s="157" t="s">
        <v>2080</v>
      </c>
      <c r="SZE56" s="157" t="s">
        <v>2080</v>
      </c>
      <c r="SZF56" s="157" t="s">
        <v>2080</v>
      </c>
      <c r="SZG56" s="157" t="s">
        <v>2080</v>
      </c>
      <c r="SZH56" s="157" t="s">
        <v>2080</v>
      </c>
      <c r="SZI56" s="157" t="s">
        <v>2080</v>
      </c>
      <c r="SZJ56" s="157" t="s">
        <v>2080</v>
      </c>
      <c r="SZK56" s="157" t="s">
        <v>2080</v>
      </c>
      <c r="SZL56" s="157" t="s">
        <v>2080</v>
      </c>
      <c r="SZM56" s="157" t="s">
        <v>2080</v>
      </c>
      <c r="SZN56" s="157" t="s">
        <v>2080</v>
      </c>
      <c r="SZO56" s="157" t="s">
        <v>2080</v>
      </c>
      <c r="SZP56" s="157" t="s">
        <v>2080</v>
      </c>
      <c r="SZQ56" s="157" t="s">
        <v>2080</v>
      </c>
      <c r="SZR56" s="157" t="s">
        <v>2080</v>
      </c>
      <c r="SZS56" s="157" t="s">
        <v>2080</v>
      </c>
      <c r="SZT56" s="157" t="s">
        <v>2080</v>
      </c>
      <c r="SZU56" s="157" t="s">
        <v>2080</v>
      </c>
      <c r="SZV56" s="157" t="s">
        <v>2080</v>
      </c>
      <c r="SZW56" s="157" t="s">
        <v>2080</v>
      </c>
      <c r="SZX56" s="157" t="s">
        <v>2080</v>
      </c>
      <c r="SZY56" s="157" t="s">
        <v>2080</v>
      </c>
      <c r="SZZ56" s="157" t="s">
        <v>2080</v>
      </c>
      <c r="TAA56" s="157" t="s">
        <v>2080</v>
      </c>
      <c r="TAB56" s="157" t="s">
        <v>2080</v>
      </c>
      <c r="TAC56" s="157" t="s">
        <v>2080</v>
      </c>
      <c r="TAD56" s="157" t="s">
        <v>2080</v>
      </c>
      <c r="TAE56" s="157" t="s">
        <v>2080</v>
      </c>
      <c r="TAF56" s="157" t="s">
        <v>2080</v>
      </c>
      <c r="TAG56" s="157" t="s">
        <v>2080</v>
      </c>
      <c r="TAH56" s="157" t="s">
        <v>2080</v>
      </c>
      <c r="TAI56" s="157" t="s">
        <v>2080</v>
      </c>
      <c r="TAJ56" s="157" t="s">
        <v>2080</v>
      </c>
      <c r="TAK56" s="157" t="s">
        <v>2080</v>
      </c>
      <c r="TAL56" s="157" t="s">
        <v>2080</v>
      </c>
      <c r="TAM56" s="157" t="s">
        <v>2080</v>
      </c>
      <c r="TAN56" s="157" t="s">
        <v>2080</v>
      </c>
      <c r="TAO56" s="157" t="s">
        <v>2080</v>
      </c>
      <c r="TAP56" s="157" t="s">
        <v>2080</v>
      </c>
      <c r="TAQ56" s="157" t="s">
        <v>2080</v>
      </c>
      <c r="TAR56" s="157" t="s">
        <v>2080</v>
      </c>
      <c r="TAS56" s="157" t="s">
        <v>2080</v>
      </c>
      <c r="TAT56" s="157" t="s">
        <v>2080</v>
      </c>
      <c r="TAU56" s="157" t="s">
        <v>2080</v>
      </c>
      <c r="TAV56" s="157" t="s">
        <v>2080</v>
      </c>
      <c r="TAW56" s="157" t="s">
        <v>2080</v>
      </c>
      <c r="TAX56" s="157" t="s">
        <v>2080</v>
      </c>
      <c r="TAY56" s="157" t="s">
        <v>2080</v>
      </c>
      <c r="TAZ56" s="157" t="s">
        <v>2080</v>
      </c>
      <c r="TBA56" s="157" t="s">
        <v>2080</v>
      </c>
      <c r="TBB56" s="157" t="s">
        <v>2080</v>
      </c>
      <c r="TBC56" s="157" t="s">
        <v>2080</v>
      </c>
      <c r="TBD56" s="157" t="s">
        <v>2080</v>
      </c>
      <c r="TBE56" s="157" t="s">
        <v>2080</v>
      </c>
      <c r="TBF56" s="157" t="s">
        <v>2080</v>
      </c>
      <c r="TBG56" s="157" t="s">
        <v>2080</v>
      </c>
      <c r="TBH56" s="157" t="s">
        <v>2080</v>
      </c>
      <c r="TBI56" s="157" t="s">
        <v>2080</v>
      </c>
      <c r="TBJ56" s="157" t="s">
        <v>2080</v>
      </c>
      <c r="TBK56" s="157" t="s">
        <v>2080</v>
      </c>
      <c r="TBL56" s="157" t="s">
        <v>2080</v>
      </c>
      <c r="TBM56" s="157" t="s">
        <v>2080</v>
      </c>
      <c r="TBN56" s="157" t="s">
        <v>2080</v>
      </c>
      <c r="TBO56" s="157" t="s">
        <v>2080</v>
      </c>
      <c r="TBP56" s="157" t="s">
        <v>2080</v>
      </c>
      <c r="TBQ56" s="157" t="s">
        <v>2080</v>
      </c>
      <c r="TBR56" s="157" t="s">
        <v>2080</v>
      </c>
      <c r="TBS56" s="157" t="s">
        <v>2080</v>
      </c>
      <c r="TBT56" s="157" t="s">
        <v>2080</v>
      </c>
      <c r="TBU56" s="157" t="s">
        <v>2080</v>
      </c>
      <c r="TBV56" s="157" t="s">
        <v>2080</v>
      </c>
      <c r="TBW56" s="157" t="s">
        <v>2080</v>
      </c>
      <c r="TBX56" s="157" t="s">
        <v>2080</v>
      </c>
      <c r="TBY56" s="157" t="s">
        <v>2080</v>
      </c>
      <c r="TBZ56" s="157" t="s">
        <v>2080</v>
      </c>
      <c r="TCA56" s="157" t="s">
        <v>2080</v>
      </c>
      <c r="TCB56" s="157" t="s">
        <v>2080</v>
      </c>
      <c r="TCC56" s="157" t="s">
        <v>2080</v>
      </c>
      <c r="TCD56" s="157" t="s">
        <v>2080</v>
      </c>
      <c r="TCE56" s="157" t="s">
        <v>2080</v>
      </c>
      <c r="TCF56" s="157" t="s">
        <v>2080</v>
      </c>
      <c r="TCG56" s="157" t="s">
        <v>2080</v>
      </c>
      <c r="TCH56" s="157" t="s">
        <v>2080</v>
      </c>
      <c r="TCI56" s="157" t="s">
        <v>2080</v>
      </c>
      <c r="TCJ56" s="157" t="s">
        <v>2080</v>
      </c>
      <c r="TCK56" s="157" t="s">
        <v>2080</v>
      </c>
      <c r="TCL56" s="157" t="s">
        <v>2080</v>
      </c>
      <c r="TCM56" s="157" t="s">
        <v>2080</v>
      </c>
      <c r="TCN56" s="157" t="s">
        <v>2080</v>
      </c>
      <c r="TCO56" s="157" t="s">
        <v>2080</v>
      </c>
      <c r="TCP56" s="157" t="s">
        <v>2080</v>
      </c>
      <c r="TCQ56" s="157" t="s">
        <v>2080</v>
      </c>
      <c r="TCR56" s="157" t="s">
        <v>2080</v>
      </c>
      <c r="TCS56" s="157" t="s">
        <v>2080</v>
      </c>
      <c r="TCT56" s="157" t="s">
        <v>2080</v>
      </c>
      <c r="TCU56" s="157" t="s">
        <v>2080</v>
      </c>
      <c r="TCV56" s="157" t="s">
        <v>2080</v>
      </c>
      <c r="TCW56" s="157" t="s">
        <v>2080</v>
      </c>
      <c r="TCX56" s="157" t="s">
        <v>2080</v>
      </c>
      <c r="TCY56" s="157" t="s">
        <v>2080</v>
      </c>
      <c r="TCZ56" s="157" t="s">
        <v>2080</v>
      </c>
      <c r="TDA56" s="157" t="s">
        <v>2080</v>
      </c>
      <c r="TDB56" s="157" t="s">
        <v>2080</v>
      </c>
      <c r="TDC56" s="157" t="s">
        <v>2080</v>
      </c>
      <c r="TDD56" s="157" t="s">
        <v>2080</v>
      </c>
      <c r="TDE56" s="157" t="s">
        <v>2080</v>
      </c>
      <c r="TDF56" s="157" t="s">
        <v>2080</v>
      </c>
      <c r="TDG56" s="157" t="s">
        <v>2080</v>
      </c>
      <c r="TDH56" s="157" t="s">
        <v>2080</v>
      </c>
      <c r="TDI56" s="157" t="s">
        <v>2080</v>
      </c>
      <c r="TDJ56" s="157" t="s">
        <v>2080</v>
      </c>
      <c r="TDK56" s="157" t="s">
        <v>2080</v>
      </c>
      <c r="TDL56" s="157" t="s">
        <v>2080</v>
      </c>
      <c r="TDM56" s="157" t="s">
        <v>2080</v>
      </c>
      <c r="TDN56" s="157" t="s">
        <v>2080</v>
      </c>
      <c r="TDO56" s="157" t="s">
        <v>2080</v>
      </c>
      <c r="TDP56" s="157" t="s">
        <v>2080</v>
      </c>
      <c r="TDQ56" s="157" t="s">
        <v>2080</v>
      </c>
      <c r="TDR56" s="157" t="s">
        <v>2080</v>
      </c>
      <c r="TDS56" s="157" t="s">
        <v>2080</v>
      </c>
      <c r="TDT56" s="157" t="s">
        <v>2080</v>
      </c>
      <c r="TDU56" s="157" t="s">
        <v>2080</v>
      </c>
      <c r="TDV56" s="157" t="s">
        <v>2080</v>
      </c>
      <c r="TDW56" s="157" t="s">
        <v>2080</v>
      </c>
      <c r="TDX56" s="157" t="s">
        <v>2080</v>
      </c>
      <c r="TDY56" s="157" t="s">
        <v>2080</v>
      </c>
      <c r="TDZ56" s="157" t="s">
        <v>2080</v>
      </c>
      <c r="TEA56" s="157" t="s">
        <v>2080</v>
      </c>
      <c r="TEB56" s="157" t="s">
        <v>2080</v>
      </c>
      <c r="TEC56" s="157" t="s">
        <v>2080</v>
      </c>
      <c r="TED56" s="157" t="s">
        <v>2080</v>
      </c>
      <c r="TEE56" s="157" t="s">
        <v>2080</v>
      </c>
      <c r="TEF56" s="157" t="s">
        <v>2080</v>
      </c>
      <c r="TEG56" s="157" t="s">
        <v>2080</v>
      </c>
      <c r="TEH56" s="157" t="s">
        <v>2080</v>
      </c>
      <c r="TEI56" s="157" t="s">
        <v>2080</v>
      </c>
      <c r="TEJ56" s="157" t="s">
        <v>2080</v>
      </c>
      <c r="TEK56" s="157" t="s">
        <v>2080</v>
      </c>
      <c r="TEL56" s="157" t="s">
        <v>2080</v>
      </c>
      <c r="TEM56" s="157" t="s">
        <v>2080</v>
      </c>
      <c r="TEN56" s="157" t="s">
        <v>2080</v>
      </c>
      <c r="TEO56" s="157" t="s">
        <v>2080</v>
      </c>
      <c r="TEP56" s="157" t="s">
        <v>2080</v>
      </c>
      <c r="TEQ56" s="157" t="s">
        <v>2080</v>
      </c>
      <c r="TER56" s="157" t="s">
        <v>2080</v>
      </c>
      <c r="TES56" s="157" t="s">
        <v>2080</v>
      </c>
      <c r="TET56" s="157" t="s">
        <v>2080</v>
      </c>
      <c r="TEU56" s="157" t="s">
        <v>2080</v>
      </c>
      <c r="TEV56" s="157" t="s">
        <v>2080</v>
      </c>
      <c r="TEW56" s="157" t="s">
        <v>2080</v>
      </c>
      <c r="TEX56" s="157" t="s">
        <v>2080</v>
      </c>
      <c r="TEY56" s="157" t="s">
        <v>2080</v>
      </c>
      <c r="TEZ56" s="157" t="s">
        <v>2080</v>
      </c>
      <c r="TFA56" s="157" t="s">
        <v>2080</v>
      </c>
      <c r="TFB56" s="157" t="s">
        <v>2080</v>
      </c>
      <c r="TFC56" s="157" t="s">
        <v>2080</v>
      </c>
      <c r="TFD56" s="157" t="s">
        <v>2080</v>
      </c>
      <c r="TFE56" s="157" t="s">
        <v>2080</v>
      </c>
      <c r="TFF56" s="157" t="s">
        <v>2080</v>
      </c>
      <c r="TFG56" s="157" t="s">
        <v>2080</v>
      </c>
      <c r="TFH56" s="157" t="s">
        <v>2080</v>
      </c>
      <c r="TFI56" s="157" t="s">
        <v>2080</v>
      </c>
      <c r="TFJ56" s="157" t="s">
        <v>2080</v>
      </c>
      <c r="TFK56" s="157" t="s">
        <v>2080</v>
      </c>
      <c r="TFL56" s="157" t="s">
        <v>2080</v>
      </c>
      <c r="TFM56" s="157" t="s">
        <v>2080</v>
      </c>
      <c r="TFN56" s="157" t="s">
        <v>2080</v>
      </c>
      <c r="TFO56" s="157" t="s">
        <v>2080</v>
      </c>
      <c r="TFP56" s="157" t="s">
        <v>2080</v>
      </c>
      <c r="TFQ56" s="157" t="s">
        <v>2080</v>
      </c>
      <c r="TFR56" s="157" t="s">
        <v>2080</v>
      </c>
      <c r="TFS56" s="157" t="s">
        <v>2080</v>
      </c>
      <c r="TFT56" s="157" t="s">
        <v>2080</v>
      </c>
      <c r="TFU56" s="157" t="s">
        <v>2080</v>
      </c>
      <c r="TFV56" s="157" t="s">
        <v>2080</v>
      </c>
      <c r="TFW56" s="157" t="s">
        <v>2080</v>
      </c>
      <c r="TFX56" s="157" t="s">
        <v>2080</v>
      </c>
      <c r="TFY56" s="157" t="s">
        <v>2080</v>
      </c>
      <c r="TFZ56" s="157" t="s">
        <v>2080</v>
      </c>
      <c r="TGA56" s="157" t="s">
        <v>2080</v>
      </c>
      <c r="TGB56" s="157" t="s">
        <v>2080</v>
      </c>
      <c r="TGC56" s="157" t="s">
        <v>2080</v>
      </c>
      <c r="TGD56" s="157" t="s">
        <v>2080</v>
      </c>
      <c r="TGE56" s="157" t="s">
        <v>2080</v>
      </c>
      <c r="TGF56" s="157" t="s">
        <v>2080</v>
      </c>
      <c r="TGG56" s="157" t="s">
        <v>2080</v>
      </c>
      <c r="TGH56" s="157" t="s">
        <v>2080</v>
      </c>
      <c r="TGI56" s="157" t="s">
        <v>2080</v>
      </c>
      <c r="TGJ56" s="157" t="s">
        <v>2080</v>
      </c>
      <c r="TGK56" s="157" t="s">
        <v>2080</v>
      </c>
      <c r="TGL56" s="157" t="s">
        <v>2080</v>
      </c>
      <c r="TGM56" s="157" t="s">
        <v>2080</v>
      </c>
      <c r="TGN56" s="157" t="s">
        <v>2080</v>
      </c>
      <c r="TGO56" s="157" t="s">
        <v>2080</v>
      </c>
      <c r="TGP56" s="157" t="s">
        <v>2080</v>
      </c>
      <c r="TGQ56" s="157" t="s">
        <v>2080</v>
      </c>
      <c r="TGR56" s="157" t="s">
        <v>2080</v>
      </c>
      <c r="TGS56" s="157" t="s">
        <v>2080</v>
      </c>
      <c r="TGT56" s="157" t="s">
        <v>2080</v>
      </c>
      <c r="TGU56" s="157" t="s">
        <v>2080</v>
      </c>
      <c r="TGV56" s="157" t="s">
        <v>2080</v>
      </c>
      <c r="TGW56" s="157" t="s">
        <v>2080</v>
      </c>
      <c r="TGX56" s="157" t="s">
        <v>2080</v>
      </c>
      <c r="TGY56" s="157" t="s">
        <v>2080</v>
      </c>
      <c r="TGZ56" s="157" t="s">
        <v>2080</v>
      </c>
      <c r="THA56" s="157" t="s">
        <v>2080</v>
      </c>
      <c r="THB56" s="157" t="s">
        <v>2080</v>
      </c>
      <c r="THC56" s="157" t="s">
        <v>2080</v>
      </c>
      <c r="THD56" s="157" t="s">
        <v>2080</v>
      </c>
      <c r="THE56" s="157" t="s">
        <v>2080</v>
      </c>
      <c r="THF56" s="157" t="s">
        <v>2080</v>
      </c>
      <c r="THG56" s="157" t="s">
        <v>2080</v>
      </c>
      <c r="THH56" s="157" t="s">
        <v>2080</v>
      </c>
      <c r="THI56" s="157" t="s">
        <v>2080</v>
      </c>
      <c r="THJ56" s="157" t="s">
        <v>2080</v>
      </c>
      <c r="THK56" s="157" t="s">
        <v>2080</v>
      </c>
      <c r="THL56" s="157" t="s">
        <v>2080</v>
      </c>
      <c r="THM56" s="157" t="s">
        <v>2080</v>
      </c>
      <c r="THN56" s="157" t="s">
        <v>2080</v>
      </c>
      <c r="THO56" s="157" t="s">
        <v>2080</v>
      </c>
      <c r="THP56" s="157" t="s">
        <v>2080</v>
      </c>
      <c r="THQ56" s="157" t="s">
        <v>2080</v>
      </c>
      <c r="THR56" s="157" t="s">
        <v>2080</v>
      </c>
      <c r="THS56" s="157" t="s">
        <v>2080</v>
      </c>
      <c r="THT56" s="157" t="s">
        <v>2080</v>
      </c>
      <c r="THU56" s="157" t="s">
        <v>2080</v>
      </c>
      <c r="THV56" s="157" t="s">
        <v>2080</v>
      </c>
      <c r="THW56" s="157" t="s">
        <v>2080</v>
      </c>
      <c r="THX56" s="157" t="s">
        <v>2080</v>
      </c>
      <c r="THY56" s="157" t="s">
        <v>2080</v>
      </c>
      <c r="THZ56" s="157" t="s">
        <v>2080</v>
      </c>
      <c r="TIA56" s="157" t="s">
        <v>2080</v>
      </c>
      <c r="TIB56" s="157" t="s">
        <v>2080</v>
      </c>
      <c r="TIC56" s="157" t="s">
        <v>2080</v>
      </c>
      <c r="TID56" s="157" t="s">
        <v>2080</v>
      </c>
      <c r="TIE56" s="157" t="s">
        <v>2080</v>
      </c>
      <c r="TIF56" s="157" t="s">
        <v>2080</v>
      </c>
      <c r="TIG56" s="157" t="s">
        <v>2080</v>
      </c>
      <c r="TIH56" s="157" t="s">
        <v>2080</v>
      </c>
      <c r="TII56" s="157" t="s">
        <v>2080</v>
      </c>
      <c r="TIJ56" s="157" t="s">
        <v>2080</v>
      </c>
      <c r="TIK56" s="157" t="s">
        <v>2080</v>
      </c>
      <c r="TIL56" s="157" t="s">
        <v>2080</v>
      </c>
      <c r="TIM56" s="157" t="s">
        <v>2080</v>
      </c>
      <c r="TIN56" s="157" t="s">
        <v>2080</v>
      </c>
      <c r="TIO56" s="157" t="s">
        <v>2080</v>
      </c>
      <c r="TIP56" s="157" t="s">
        <v>2080</v>
      </c>
      <c r="TIQ56" s="157" t="s">
        <v>2080</v>
      </c>
      <c r="TIR56" s="157" t="s">
        <v>2080</v>
      </c>
      <c r="TIS56" s="157" t="s">
        <v>2080</v>
      </c>
      <c r="TIT56" s="157" t="s">
        <v>2080</v>
      </c>
      <c r="TIU56" s="157" t="s">
        <v>2080</v>
      </c>
      <c r="TIV56" s="157" t="s">
        <v>2080</v>
      </c>
      <c r="TIW56" s="157" t="s">
        <v>2080</v>
      </c>
      <c r="TIX56" s="157" t="s">
        <v>2080</v>
      </c>
      <c r="TIY56" s="157" t="s">
        <v>2080</v>
      </c>
      <c r="TIZ56" s="157" t="s">
        <v>2080</v>
      </c>
      <c r="TJA56" s="157" t="s">
        <v>2080</v>
      </c>
      <c r="TJB56" s="157" t="s">
        <v>2080</v>
      </c>
      <c r="TJC56" s="157" t="s">
        <v>2080</v>
      </c>
      <c r="TJD56" s="157" t="s">
        <v>2080</v>
      </c>
      <c r="TJE56" s="157" t="s">
        <v>2080</v>
      </c>
      <c r="TJF56" s="157" t="s">
        <v>2080</v>
      </c>
      <c r="TJG56" s="157" t="s">
        <v>2080</v>
      </c>
      <c r="TJH56" s="157" t="s">
        <v>2080</v>
      </c>
      <c r="TJI56" s="157" t="s">
        <v>2080</v>
      </c>
      <c r="TJJ56" s="157" t="s">
        <v>2080</v>
      </c>
      <c r="TJK56" s="157" t="s">
        <v>2080</v>
      </c>
      <c r="TJL56" s="157" t="s">
        <v>2080</v>
      </c>
      <c r="TJM56" s="157" t="s">
        <v>2080</v>
      </c>
      <c r="TJN56" s="157" t="s">
        <v>2080</v>
      </c>
      <c r="TJO56" s="157" t="s">
        <v>2080</v>
      </c>
      <c r="TJP56" s="157" t="s">
        <v>2080</v>
      </c>
      <c r="TJQ56" s="157" t="s">
        <v>2080</v>
      </c>
      <c r="TJR56" s="157" t="s">
        <v>2080</v>
      </c>
      <c r="TJS56" s="157" t="s">
        <v>2080</v>
      </c>
      <c r="TJT56" s="157" t="s">
        <v>2080</v>
      </c>
      <c r="TJU56" s="157" t="s">
        <v>2080</v>
      </c>
      <c r="TJV56" s="157" t="s">
        <v>2080</v>
      </c>
      <c r="TJW56" s="157" t="s">
        <v>2080</v>
      </c>
      <c r="TJX56" s="157" t="s">
        <v>2080</v>
      </c>
      <c r="TJY56" s="157" t="s">
        <v>2080</v>
      </c>
      <c r="TJZ56" s="157" t="s">
        <v>2080</v>
      </c>
      <c r="TKA56" s="157" t="s">
        <v>2080</v>
      </c>
      <c r="TKB56" s="157" t="s">
        <v>2080</v>
      </c>
      <c r="TKC56" s="157" t="s">
        <v>2080</v>
      </c>
      <c r="TKD56" s="157" t="s">
        <v>2080</v>
      </c>
      <c r="TKE56" s="157" t="s">
        <v>2080</v>
      </c>
      <c r="TKF56" s="157" t="s">
        <v>2080</v>
      </c>
      <c r="TKG56" s="157" t="s">
        <v>2080</v>
      </c>
      <c r="TKH56" s="157" t="s">
        <v>2080</v>
      </c>
      <c r="TKI56" s="157" t="s">
        <v>2080</v>
      </c>
      <c r="TKJ56" s="157" t="s">
        <v>2080</v>
      </c>
      <c r="TKK56" s="157" t="s">
        <v>2080</v>
      </c>
      <c r="TKL56" s="157" t="s">
        <v>2080</v>
      </c>
      <c r="TKM56" s="157" t="s">
        <v>2080</v>
      </c>
      <c r="TKN56" s="157" t="s">
        <v>2080</v>
      </c>
      <c r="TKO56" s="157" t="s">
        <v>2080</v>
      </c>
      <c r="TKP56" s="157" t="s">
        <v>2080</v>
      </c>
      <c r="TKQ56" s="157" t="s">
        <v>2080</v>
      </c>
      <c r="TKR56" s="157" t="s">
        <v>2080</v>
      </c>
      <c r="TKS56" s="157" t="s">
        <v>2080</v>
      </c>
      <c r="TKT56" s="157" t="s">
        <v>2080</v>
      </c>
      <c r="TKU56" s="157" t="s">
        <v>2080</v>
      </c>
      <c r="TKV56" s="157" t="s">
        <v>2080</v>
      </c>
      <c r="TKW56" s="157" t="s">
        <v>2080</v>
      </c>
      <c r="TKX56" s="157" t="s">
        <v>2080</v>
      </c>
      <c r="TKY56" s="157" t="s">
        <v>2080</v>
      </c>
      <c r="TKZ56" s="157" t="s">
        <v>2080</v>
      </c>
      <c r="TLA56" s="157" t="s">
        <v>2080</v>
      </c>
      <c r="TLB56" s="157" t="s">
        <v>2080</v>
      </c>
      <c r="TLC56" s="157" t="s">
        <v>2080</v>
      </c>
      <c r="TLD56" s="157" t="s">
        <v>2080</v>
      </c>
      <c r="TLE56" s="157" t="s">
        <v>2080</v>
      </c>
      <c r="TLF56" s="157" t="s">
        <v>2080</v>
      </c>
      <c r="TLG56" s="157" t="s">
        <v>2080</v>
      </c>
      <c r="TLH56" s="157" t="s">
        <v>2080</v>
      </c>
      <c r="TLI56" s="157" t="s">
        <v>2080</v>
      </c>
      <c r="TLJ56" s="157" t="s">
        <v>2080</v>
      </c>
      <c r="TLK56" s="157" t="s">
        <v>2080</v>
      </c>
      <c r="TLL56" s="157" t="s">
        <v>2080</v>
      </c>
      <c r="TLM56" s="157" t="s">
        <v>2080</v>
      </c>
      <c r="TLN56" s="157" t="s">
        <v>2080</v>
      </c>
      <c r="TLO56" s="157" t="s">
        <v>2080</v>
      </c>
      <c r="TLP56" s="157" t="s">
        <v>2080</v>
      </c>
      <c r="TLQ56" s="157" t="s">
        <v>2080</v>
      </c>
      <c r="TLR56" s="157" t="s">
        <v>2080</v>
      </c>
      <c r="TLS56" s="157" t="s">
        <v>2080</v>
      </c>
      <c r="TLT56" s="157" t="s">
        <v>2080</v>
      </c>
      <c r="TLU56" s="157" t="s">
        <v>2080</v>
      </c>
      <c r="TLV56" s="157" t="s">
        <v>2080</v>
      </c>
      <c r="TLW56" s="157" t="s">
        <v>2080</v>
      </c>
      <c r="TLX56" s="157" t="s">
        <v>2080</v>
      </c>
      <c r="TLY56" s="157" t="s">
        <v>2080</v>
      </c>
      <c r="TLZ56" s="157" t="s">
        <v>2080</v>
      </c>
      <c r="TMA56" s="157" t="s">
        <v>2080</v>
      </c>
      <c r="TMB56" s="157" t="s">
        <v>2080</v>
      </c>
      <c r="TMC56" s="157" t="s">
        <v>2080</v>
      </c>
      <c r="TMD56" s="157" t="s">
        <v>2080</v>
      </c>
      <c r="TME56" s="157" t="s">
        <v>2080</v>
      </c>
      <c r="TMF56" s="157" t="s">
        <v>2080</v>
      </c>
      <c r="TMG56" s="157" t="s">
        <v>2080</v>
      </c>
      <c r="TMH56" s="157" t="s">
        <v>2080</v>
      </c>
      <c r="TMI56" s="157" t="s">
        <v>2080</v>
      </c>
      <c r="TMJ56" s="157" t="s">
        <v>2080</v>
      </c>
      <c r="TMK56" s="157" t="s">
        <v>2080</v>
      </c>
      <c r="TML56" s="157" t="s">
        <v>2080</v>
      </c>
      <c r="TMM56" s="157" t="s">
        <v>2080</v>
      </c>
      <c r="TMN56" s="157" t="s">
        <v>2080</v>
      </c>
      <c r="TMO56" s="157" t="s">
        <v>2080</v>
      </c>
      <c r="TMP56" s="157" t="s">
        <v>2080</v>
      </c>
      <c r="TMQ56" s="157" t="s">
        <v>2080</v>
      </c>
      <c r="TMR56" s="157" t="s">
        <v>2080</v>
      </c>
      <c r="TMS56" s="157" t="s">
        <v>2080</v>
      </c>
      <c r="TMT56" s="157" t="s">
        <v>2080</v>
      </c>
      <c r="TMU56" s="157" t="s">
        <v>2080</v>
      </c>
      <c r="TMV56" s="157" t="s">
        <v>2080</v>
      </c>
      <c r="TMW56" s="157" t="s">
        <v>2080</v>
      </c>
      <c r="TMX56" s="157" t="s">
        <v>2080</v>
      </c>
      <c r="TMY56" s="157" t="s">
        <v>2080</v>
      </c>
      <c r="TMZ56" s="157" t="s">
        <v>2080</v>
      </c>
      <c r="TNA56" s="157" t="s">
        <v>2080</v>
      </c>
      <c r="TNB56" s="157" t="s">
        <v>2080</v>
      </c>
      <c r="TNC56" s="157" t="s">
        <v>2080</v>
      </c>
      <c r="TND56" s="157" t="s">
        <v>2080</v>
      </c>
      <c r="TNE56" s="157" t="s">
        <v>2080</v>
      </c>
      <c r="TNF56" s="157" t="s">
        <v>2080</v>
      </c>
      <c r="TNG56" s="157" t="s">
        <v>2080</v>
      </c>
      <c r="TNH56" s="157" t="s">
        <v>2080</v>
      </c>
      <c r="TNI56" s="157" t="s">
        <v>2080</v>
      </c>
      <c r="TNJ56" s="157" t="s">
        <v>2080</v>
      </c>
      <c r="TNK56" s="157" t="s">
        <v>2080</v>
      </c>
      <c r="TNL56" s="157" t="s">
        <v>2080</v>
      </c>
      <c r="TNM56" s="157" t="s">
        <v>2080</v>
      </c>
      <c r="TNN56" s="157" t="s">
        <v>2080</v>
      </c>
      <c r="TNO56" s="157" t="s">
        <v>2080</v>
      </c>
      <c r="TNP56" s="157" t="s">
        <v>2080</v>
      </c>
      <c r="TNQ56" s="157" t="s">
        <v>2080</v>
      </c>
      <c r="TNR56" s="157" t="s">
        <v>2080</v>
      </c>
      <c r="TNS56" s="157" t="s">
        <v>2080</v>
      </c>
      <c r="TNT56" s="157" t="s">
        <v>2080</v>
      </c>
      <c r="TNU56" s="157" t="s">
        <v>2080</v>
      </c>
      <c r="TNV56" s="157" t="s">
        <v>2080</v>
      </c>
      <c r="TNW56" s="157" t="s">
        <v>2080</v>
      </c>
      <c r="TNX56" s="157" t="s">
        <v>2080</v>
      </c>
      <c r="TNY56" s="157" t="s">
        <v>2080</v>
      </c>
      <c r="TNZ56" s="157" t="s">
        <v>2080</v>
      </c>
      <c r="TOA56" s="157" t="s">
        <v>2080</v>
      </c>
      <c r="TOB56" s="157" t="s">
        <v>2080</v>
      </c>
      <c r="TOC56" s="157" t="s">
        <v>2080</v>
      </c>
      <c r="TOD56" s="157" t="s">
        <v>2080</v>
      </c>
      <c r="TOE56" s="157" t="s">
        <v>2080</v>
      </c>
      <c r="TOF56" s="157" t="s">
        <v>2080</v>
      </c>
      <c r="TOG56" s="157" t="s">
        <v>2080</v>
      </c>
      <c r="TOH56" s="157" t="s">
        <v>2080</v>
      </c>
      <c r="TOI56" s="157" t="s">
        <v>2080</v>
      </c>
      <c r="TOJ56" s="157" t="s">
        <v>2080</v>
      </c>
      <c r="TOK56" s="157" t="s">
        <v>2080</v>
      </c>
      <c r="TOL56" s="157" t="s">
        <v>2080</v>
      </c>
      <c r="TOM56" s="157" t="s">
        <v>2080</v>
      </c>
      <c r="TON56" s="157" t="s">
        <v>2080</v>
      </c>
      <c r="TOO56" s="157" t="s">
        <v>2080</v>
      </c>
      <c r="TOP56" s="157" t="s">
        <v>2080</v>
      </c>
      <c r="TOQ56" s="157" t="s">
        <v>2080</v>
      </c>
      <c r="TOR56" s="157" t="s">
        <v>2080</v>
      </c>
      <c r="TOS56" s="157" t="s">
        <v>2080</v>
      </c>
      <c r="TOT56" s="157" t="s">
        <v>2080</v>
      </c>
      <c r="TOU56" s="157" t="s">
        <v>2080</v>
      </c>
      <c r="TOV56" s="157" t="s">
        <v>2080</v>
      </c>
      <c r="TOW56" s="157" t="s">
        <v>2080</v>
      </c>
      <c r="TOX56" s="157" t="s">
        <v>2080</v>
      </c>
      <c r="TOY56" s="157" t="s">
        <v>2080</v>
      </c>
      <c r="TOZ56" s="157" t="s">
        <v>2080</v>
      </c>
      <c r="TPA56" s="157" t="s">
        <v>2080</v>
      </c>
      <c r="TPB56" s="157" t="s">
        <v>2080</v>
      </c>
      <c r="TPC56" s="157" t="s">
        <v>2080</v>
      </c>
      <c r="TPD56" s="157" t="s">
        <v>2080</v>
      </c>
      <c r="TPE56" s="157" t="s">
        <v>2080</v>
      </c>
      <c r="TPF56" s="157" t="s">
        <v>2080</v>
      </c>
      <c r="TPG56" s="157" t="s">
        <v>2080</v>
      </c>
      <c r="TPH56" s="157" t="s">
        <v>2080</v>
      </c>
      <c r="TPI56" s="157" t="s">
        <v>2080</v>
      </c>
      <c r="TPJ56" s="157" t="s">
        <v>2080</v>
      </c>
      <c r="TPK56" s="157" t="s">
        <v>2080</v>
      </c>
      <c r="TPL56" s="157" t="s">
        <v>2080</v>
      </c>
      <c r="TPM56" s="157" t="s">
        <v>2080</v>
      </c>
      <c r="TPN56" s="157" t="s">
        <v>2080</v>
      </c>
      <c r="TPO56" s="157" t="s">
        <v>2080</v>
      </c>
      <c r="TPP56" s="157" t="s">
        <v>2080</v>
      </c>
      <c r="TPQ56" s="157" t="s">
        <v>2080</v>
      </c>
      <c r="TPR56" s="157" t="s">
        <v>2080</v>
      </c>
      <c r="TPS56" s="157" t="s">
        <v>2080</v>
      </c>
      <c r="TPT56" s="157" t="s">
        <v>2080</v>
      </c>
      <c r="TPU56" s="157" t="s">
        <v>2080</v>
      </c>
      <c r="TPV56" s="157" t="s">
        <v>2080</v>
      </c>
      <c r="TPW56" s="157" t="s">
        <v>2080</v>
      </c>
      <c r="TPX56" s="157" t="s">
        <v>2080</v>
      </c>
      <c r="TPY56" s="157" t="s">
        <v>2080</v>
      </c>
      <c r="TPZ56" s="157" t="s">
        <v>2080</v>
      </c>
      <c r="TQA56" s="157" t="s">
        <v>2080</v>
      </c>
      <c r="TQB56" s="157" t="s">
        <v>2080</v>
      </c>
      <c r="TQC56" s="157" t="s">
        <v>2080</v>
      </c>
      <c r="TQD56" s="157" t="s">
        <v>2080</v>
      </c>
      <c r="TQE56" s="157" t="s">
        <v>2080</v>
      </c>
      <c r="TQF56" s="157" t="s">
        <v>2080</v>
      </c>
      <c r="TQG56" s="157" t="s">
        <v>2080</v>
      </c>
      <c r="TQH56" s="157" t="s">
        <v>2080</v>
      </c>
      <c r="TQI56" s="157" t="s">
        <v>2080</v>
      </c>
      <c r="TQJ56" s="157" t="s">
        <v>2080</v>
      </c>
      <c r="TQK56" s="157" t="s">
        <v>2080</v>
      </c>
      <c r="TQL56" s="157" t="s">
        <v>2080</v>
      </c>
      <c r="TQM56" s="157" t="s">
        <v>2080</v>
      </c>
      <c r="TQN56" s="157" t="s">
        <v>2080</v>
      </c>
      <c r="TQO56" s="157" t="s">
        <v>2080</v>
      </c>
      <c r="TQP56" s="157" t="s">
        <v>2080</v>
      </c>
      <c r="TQQ56" s="157" t="s">
        <v>2080</v>
      </c>
      <c r="TQR56" s="157" t="s">
        <v>2080</v>
      </c>
      <c r="TQS56" s="157" t="s">
        <v>2080</v>
      </c>
      <c r="TQT56" s="157" t="s">
        <v>2080</v>
      </c>
      <c r="TQU56" s="157" t="s">
        <v>2080</v>
      </c>
      <c r="TQV56" s="157" t="s">
        <v>2080</v>
      </c>
      <c r="TQW56" s="157" t="s">
        <v>2080</v>
      </c>
      <c r="TQX56" s="157" t="s">
        <v>2080</v>
      </c>
      <c r="TQY56" s="157" t="s">
        <v>2080</v>
      </c>
      <c r="TQZ56" s="157" t="s">
        <v>2080</v>
      </c>
      <c r="TRA56" s="157" t="s">
        <v>2080</v>
      </c>
      <c r="TRB56" s="157" t="s">
        <v>2080</v>
      </c>
      <c r="TRC56" s="157" t="s">
        <v>2080</v>
      </c>
      <c r="TRD56" s="157" t="s">
        <v>2080</v>
      </c>
      <c r="TRE56" s="157" t="s">
        <v>2080</v>
      </c>
      <c r="TRF56" s="157" t="s">
        <v>2080</v>
      </c>
      <c r="TRG56" s="157" t="s">
        <v>2080</v>
      </c>
      <c r="TRH56" s="157" t="s">
        <v>2080</v>
      </c>
      <c r="TRI56" s="157" t="s">
        <v>2080</v>
      </c>
      <c r="TRJ56" s="157" t="s">
        <v>2080</v>
      </c>
      <c r="TRK56" s="157" t="s">
        <v>2080</v>
      </c>
      <c r="TRL56" s="157" t="s">
        <v>2080</v>
      </c>
      <c r="TRM56" s="157" t="s">
        <v>2080</v>
      </c>
      <c r="TRN56" s="157" t="s">
        <v>2080</v>
      </c>
      <c r="TRO56" s="157" t="s">
        <v>2080</v>
      </c>
      <c r="TRP56" s="157" t="s">
        <v>2080</v>
      </c>
      <c r="TRQ56" s="157" t="s">
        <v>2080</v>
      </c>
      <c r="TRR56" s="157" t="s">
        <v>2080</v>
      </c>
      <c r="TRS56" s="157" t="s">
        <v>2080</v>
      </c>
      <c r="TRT56" s="157" t="s">
        <v>2080</v>
      </c>
      <c r="TRU56" s="157" t="s">
        <v>2080</v>
      </c>
      <c r="TRV56" s="157" t="s">
        <v>2080</v>
      </c>
      <c r="TRW56" s="157" t="s">
        <v>2080</v>
      </c>
      <c r="TRX56" s="157" t="s">
        <v>2080</v>
      </c>
      <c r="TRY56" s="157" t="s">
        <v>2080</v>
      </c>
      <c r="TRZ56" s="157" t="s">
        <v>2080</v>
      </c>
      <c r="TSA56" s="157" t="s">
        <v>2080</v>
      </c>
      <c r="TSB56" s="157" t="s">
        <v>2080</v>
      </c>
      <c r="TSC56" s="157" t="s">
        <v>2080</v>
      </c>
      <c r="TSD56" s="157" t="s">
        <v>2080</v>
      </c>
      <c r="TSE56" s="157" t="s">
        <v>2080</v>
      </c>
      <c r="TSF56" s="157" t="s">
        <v>2080</v>
      </c>
      <c r="TSG56" s="157" t="s">
        <v>2080</v>
      </c>
      <c r="TSH56" s="157" t="s">
        <v>2080</v>
      </c>
      <c r="TSI56" s="157" t="s">
        <v>2080</v>
      </c>
      <c r="TSJ56" s="157" t="s">
        <v>2080</v>
      </c>
      <c r="TSK56" s="157" t="s">
        <v>2080</v>
      </c>
      <c r="TSL56" s="157" t="s">
        <v>2080</v>
      </c>
      <c r="TSM56" s="157" t="s">
        <v>2080</v>
      </c>
      <c r="TSN56" s="157" t="s">
        <v>2080</v>
      </c>
      <c r="TSO56" s="157" t="s">
        <v>2080</v>
      </c>
      <c r="TSP56" s="157" t="s">
        <v>2080</v>
      </c>
      <c r="TSQ56" s="157" t="s">
        <v>2080</v>
      </c>
      <c r="TSR56" s="157" t="s">
        <v>2080</v>
      </c>
      <c r="TSS56" s="157" t="s">
        <v>2080</v>
      </c>
      <c r="TST56" s="157" t="s">
        <v>2080</v>
      </c>
      <c r="TSU56" s="157" t="s">
        <v>2080</v>
      </c>
      <c r="TSV56" s="157" t="s">
        <v>2080</v>
      </c>
      <c r="TSW56" s="157" t="s">
        <v>2080</v>
      </c>
      <c r="TSX56" s="157" t="s">
        <v>2080</v>
      </c>
      <c r="TSY56" s="157" t="s">
        <v>2080</v>
      </c>
      <c r="TSZ56" s="157" t="s">
        <v>2080</v>
      </c>
      <c r="TTA56" s="157" t="s">
        <v>2080</v>
      </c>
      <c r="TTB56" s="157" t="s">
        <v>2080</v>
      </c>
      <c r="TTC56" s="157" t="s">
        <v>2080</v>
      </c>
      <c r="TTD56" s="157" t="s">
        <v>2080</v>
      </c>
      <c r="TTE56" s="157" t="s">
        <v>2080</v>
      </c>
      <c r="TTF56" s="157" t="s">
        <v>2080</v>
      </c>
      <c r="TTG56" s="157" t="s">
        <v>2080</v>
      </c>
      <c r="TTH56" s="157" t="s">
        <v>2080</v>
      </c>
      <c r="TTI56" s="157" t="s">
        <v>2080</v>
      </c>
      <c r="TTJ56" s="157" t="s">
        <v>2080</v>
      </c>
      <c r="TTK56" s="157" t="s">
        <v>2080</v>
      </c>
      <c r="TTL56" s="157" t="s">
        <v>2080</v>
      </c>
      <c r="TTM56" s="157" t="s">
        <v>2080</v>
      </c>
      <c r="TTN56" s="157" t="s">
        <v>2080</v>
      </c>
      <c r="TTO56" s="157" t="s">
        <v>2080</v>
      </c>
      <c r="TTP56" s="157" t="s">
        <v>2080</v>
      </c>
      <c r="TTQ56" s="157" t="s">
        <v>2080</v>
      </c>
      <c r="TTR56" s="157" t="s">
        <v>2080</v>
      </c>
      <c r="TTS56" s="157" t="s">
        <v>2080</v>
      </c>
      <c r="TTT56" s="157" t="s">
        <v>2080</v>
      </c>
      <c r="TTU56" s="157" t="s">
        <v>2080</v>
      </c>
      <c r="TTV56" s="157" t="s">
        <v>2080</v>
      </c>
      <c r="TTW56" s="157" t="s">
        <v>2080</v>
      </c>
      <c r="TTX56" s="157" t="s">
        <v>2080</v>
      </c>
      <c r="TTY56" s="157" t="s">
        <v>2080</v>
      </c>
      <c r="TTZ56" s="157" t="s">
        <v>2080</v>
      </c>
      <c r="TUA56" s="157" t="s">
        <v>2080</v>
      </c>
      <c r="TUB56" s="157" t="s">
        <v>2080</v>
      </c>
      <c r="TUC56" s="157" t="s">
        <v>2080</v>
      </c>
      <c r="TUD56" s="157" t="s">
        <v>2080</v>
      </c>
      <c r="TUE56" s="157" t="s">
        <v>2080</v>
      </c>
      <c r="TUF56" s="157" t="s">
        <v>2080</v>
      </c>
      <c r="TUG56" s="157" t="s">
        <v>2080</v>
      </c>
      <c r="TUH56" s="157" t="s">
        <v>2080</v>
      </c>
      <c r="TUI56" s="157" t="s">
        <v>2080</v>
      </c>
      <c r="TUJ56" s="157" t="s">
        <v>2080</v>
      </c>
      <c r="TUK56" s="157" t="s">
        <v>2080</v>
      </c>
      <c r="TUL56" s="157" t="s">
        <v>2080</v>
      </c>
      <c r="TUM56" s="157" t="s">
        <v>2080</v>
      </c>
      <c r="TUN56" s="157" t="s">
        <v>2080</v>
      </c>
      <c r="TUO56" s="157" t="s">
        <v>2080</v>
      </c>
      <c r="TUP56" s="157" t="s">
        <v>2080</v>
      </c>
      <c r="TUQ56" s="157" t="s">
        <v>2080</v>
      </c>
      <c r="TUR56" s="157" t="s">
        <v>2080</v>
      </c>
      <c r="TUS56" s="157" t="s">
        <v>2080</v>
      </c>
      <c r="TUT56" s="157" t="s">
        <v>2080</v>
      </c>
      <c r="TUU56" s="157" t="s">
        <v>2080</v>
      </c>
      <c r="TUV56" s="157" t="s">
        <v>2080</v>
      </c>
      <c r="TUW56" s="157" t="s">
        <v>2080</v>
      </c>
      <c r="TUX56" s="157" t="s">
        <v>2080</v>
      </c>
      <c r="TUY56" s="157" t="s">
        <v>2080</v>
      </c>
      <c r="TUZ56" s="157" t="s">
        <v>2080</v>
      </c>
      <c r="TVA56" s="157" t="s">
        <v>2080</v>
      </c>
      <c r="TVB56" s="157" t="s">
        <v>2080</v>
      </c>
      <c r="TVC56" s="157" t="s">
        <v>2080</v>
      </c>
      <c r="TVD56" s="157" t="s">
        <v>2080</v>
      </c>
      <c r="TVE56" s="157" t="s">
        <v>2080</v>
      </c>
      <c r="TVF56" s="157" t="s">
        <v>2080</v>
      </c>
      <c r="TVG56" s="157" t="s">
        <v>2080</v>
      </c>
      <c r="TVH56" s="157" t="s">
        <v>2080</v>
      </c>
      <c r="TVI56" s="157" t="s">
        <v>2080</v>
      </c>
      <c r="TVJ56" s="157" t="s">
        <v>2080</v>
      </c>
      <c r="TVK56" s="157" t="s">
        <v>2080</v>
      </c>
      <c r="TVL56" s="157" t="s">
        <v>2080</v>
      </c>
      <c r="TVM56" s="157" t="s">
        <v>2080</v>
      </c>
      <c r="TVN56" s="157" t="s">
        <v>2080</v>
      </c>
      <c r="TVO56" s="157" t="s">
        <v>2080</v>
      </c>
      <c r="TVP56" s="157" t="s">
        <v>2080</v>
      </c>
      <c r="TVQ56" s="157" t="s">
        <v>2080</v>
      </c>
      <c r="TVR56" s="157" t="s">
        <v>2080</v>
      </c>
      <c r="TVS56" s="157" t="s">
        <v>2080</v>
      </c>
      <c r="TVT56" s="157" t="s">
        <v>2080</v>
      </c>
      <c r="TVU56" s="157" t="s">
        <v>2080</v>
      </c>
      <c r="TVV56" s="157" t="s">
        <v>2080</v>
      </c>
      <c r="TVW56" s="157" t="s">
        <v>2080</v>
      </c>
      <c r="TVX56" s="157" t="s">
        <v>2080</v>
      </c>
      <c r="TVY56" s="157" t="s">
        <v>2080</v>
      </c>
      <c r="TVZ56" s="157" t="s">
        <v>2080</v>
      </c>
      <c r="TWA56" s="157" t="s">
        <v>2080</v>
      </c>
      <c r="TWB56" s="157" t="s">
        <v>2080</v>
      </c>
      <c r="TWC56" s="157" t="s">
        <v>2080</v>
      </c>
      <c r="TWD56" s="157" t="s">
        <v>2080</v>
      </c>
      <c r="TWE56" s="157" t="s">
        <v>2080</v>
      </c>
      <c r="TWF56" s="157" t="s">
        <v>2080</v>
      </c>
      <c r="TWG56" s="157" t="s">
        <v>2080</v>
      </c>
      <c r="TWH56" s="157" t="s">
        <v>2080</v>
      </c>
      <c r="TWI56" s="157" t="s">
        <v>2080</v>
      </c>
      <c r="TWJ56" s="157" t="s">
        <v>2080</v>
      </c>
      <c r="TWK56" s="157" t="s">
        <v>2080</v>
      </c>
      <c r="TWL56" s="157" t="s">
        <v>2080</v>
      </c>
      <c r="TWM56" s="157" t="s">
        <v>2080</v>
      </c>
      <c r="TWN56" s="157" t="s">
        <v>2080</v>
      </c>
      <c r="TWO56" s="157" t="s">
        <v>2080</v>
      </c>
      <c r="TWP56" s="157" t="s">
        <v>2080</v>
      </c>
      <c r="TWQ56" s="157" t="s">
        <v>2080</v>
      </c>
      <c r="TWR56" s="157" t="s">
        <v>2080</v>
      </c>
      <c r="TWS56" s="157" t="s">
        <v>2080</v>
      </c>
      <c r="TWT56" s="157" t="s">
        <v>2080</v>
      </c>
      <c r="TWU56" s="157" t="s">
        <v>2080</v>
      </c>
      <c r="TWV56" s="157" t="s">
        <v>2080</v>
      </c>
      <c r="TWW56" s="157" t="s">
        <v>2080</v>
      </c>
      <c r="TWX56" s="157" t="s">
        <v>2080</v>
      </c>
      <c r="TWY56" s="157" t="s">
        <v>2080</v>
      </c>
      <c r="TWZ56" s="157" t="s">
        <v>2080</v>
      </c>
      <c r="TXA56" s="157" t="s">
        <v>2080</v>
      </c>
      <c r="TXB56" s="157" t="s">
        <v>2080</v>
      </c>
      <c r="TXC56" s="157" t="s">
        <v>2080</v>
      </c>
      <c r="TXD56" s="157" t="s">
        <v>2080</v>
      </c>
      <c r="TXE56" s="157" t="s">
        <v>2080</v>
      </c>
      <c r="TXF56" s="157" t="s">
        <v>2080</v>
      </c>
      <c r="TXG56" s="157" t="s">
        <v>2080</v>
      </c>
      <c r="TXH56" s="157" t="s">
        <v>2080</v>
      </c>
      <c r="TXI56" s="157" t="s">
        <v>2080</v>
      </c>
      <c r="TXJ56" s="157" t="s">
        <v>2080</v>
      </c>
      <c r="TXK56" s="157" t="s">
        <v>2080</v>
      </c>
      <c r="TXL56" s="157" t="s">
        <v>2080</v>
      </c>
      <c r="TXM56" s="157" t="s">
        <v>2080</v>
      </c>
      <c r="TXN56" s="157" t="s">
        <v>2080</v>
      </c>
      <c r="TXO56" s="157" t="s">
        <v>2080</v>
      </c>
      <c r="TXP56" s="157" t="s">
        <v>2080</v>
      </c>
      <c r="TXQ56" s="157" t="s">
        <v>2080</v>
      </c>
      <c r="TXR56" s="157" t="s">
        <v>2080</v>
      </c>
      <c r="TXS56" s="157" t="s">
        <v>2080</v>
      </c>
      <c r="TXT56" s="157" t="s">
        <v>2080</v>
      </c>
      <c r="TXU56" s="157" t="s">
        <v>2080</v>
      </c>
      <c r="TXV56" s="157" t="s">
        <v>2080</v>
      </c>
      <c r="TXW56" s="157" t="s">
        <v>2080</v>
      </c>
      <c r="TXX56" s="157" t="s">
        <v>2080</v>
      </c>
      <c r="TXY56" s="157" t="s">
        <v>2080</v>
      </c>
      <c r="TXZ56" s="157" t="s">
        <v>2080</v>
      </c>
      <c r="TYA56" s="157" t="s">
        <v>2080</v>
      </c>
      <c r="TYB56" s="157" t="s">
        <v>2080</v>
      </c>
      <c r="TYC56" s="157" t="s">
        <v>2080</v>
      </c>
      <c r="TYD56" s="157" t="s">
        <v>2080</v>
      </c>
      <c r="TYE56" s="157" t="s">
        <v>2080</v>
      </c>
      <c r="TYF56" s="157" t="s">
        <v>2080</v>
      </c>
      <c r="TYG56" s="157" t="s">
        <v>2080</v>
      </c>
      <c r="TYH56" s="157" t="s">
        <v>2080</v>
      </c>
      <c r="TYI56" s="157" t="s">
        <v>2080</v>
      </c>
      <c r="TYJ56" s="157" t="s">
        <v>2080</v>
      </c>
      <c r="TYK56" s="157" t="s">
        <v>2080</v>
      </c>
      <c r="TYL56" s="157" t="s">
        <v>2080</v>
      </c>
      <c r="TYM56" s="157" t="s">
        <v>2080</v>
      </c>
      <c r="TYN56" s="157" t="s">
        <v>2080</v>
      </c>
      <c r="TYO56" s="157" t="s">
        <v>2080</v>
      </c>
      <c r="TYP56" s="157" t="s">
        <v>2080</v>
      </c>
      <c r="TYQ56" s="157" t="s">
        <v>2080</v>
      </c>
      <c r="TYR56" s="157" t="s">
        <v>2080</v>
      </c>
      <c r="TYS56" s="157" t="s">
        <v>2080</v>
      </c>
      <c r="TYT56" s="157" t="s">
        <v>2080</v>
      </c>
      <c r="TYU56" s="157" t="s">
        <v>2080</v>
      </c>
      <c r="TYV56" s="157" t="s">
        <v>2080</v>
      </c>
      <c r="TYW56" s="157" t="s">
        <v>2080</v>
      </c>
      <c r="TYX56" s="157" t="s">
        <v>2080</v>
      </c>
      <c r="TYY56" s="157" t="s">
        <v>2080</v>
      </c>
      <c r="TYZ56" s="157" t="s">
        <v>2080</v>
      </c>
      <c r="TZA56" s="157" t="s">
        <v>2080</v>
      </c>
      <c r="TZB56" s="157" t="s">
        <v>2080</v>
      </c>
      <c r="TZC56" s="157" t="s">
        <v>2080</v>
      </c>
      <c r="TZD56" s="157" t="s">
        <v>2080</v>
      </c>
      <c r="TZE56" s="157" t="s">
        <v>2080</v>
      </c>
      <c r="TZF56" s="157" t="s">
        <v>2080</v>
      </c>
      <c r="TZG56" s="157" t="s">
        <v>2080</v>
      </c>
      <c r="TZH56" s="157" t="s">
        <v>2080</v>
      </c>
      <c r="TZI56" s="157" t="s">
        <v>2080</v>
      </c>
      <c r="TZJ56" s="157" t="s">
        <v>2080</v>
      </c>
      <c r="TZK56" s="157" t="s">
        <v>2080</v>
      </c>
      <c r="TZL56" s="157" t="s">
        <v>2080</v>
      </c>
      <c r="TZM56" s="157" t="s">
        <v>2080</v>
      </c>
      <c r="TZN56" s="157" t="s">
        <v>2080</v>
      </c>
      <c r="TZO56" s="157" t="s">
        <v>2080</v>
      </c>
      <c r="TZP56" s="157" t="s">
        <v>2080</v>
      </c>
      <c r="TZQ56" s="157" t="s">
        <v>2080</v>
      </c>
      <c r="TZR56" s="157" t="s">
        <v>2080</v>
      </c>
      <c r="TZS56" s="157" t="s">
        <v>2080</v>
      </c>
      <c r="TZT56" s="157" t="s">
        <v>2080</v>
      </c>
      <c r="TZU56" s="157" t="s">
        <v>2080</v>
      </c>
      <c r="TZV56" s="157" t="s">
        <v>2080</v>
      </c>
      <c r="TZW56" s="157" t="s">
        <v>2080</v>
      </c>
      <c r="TZX56" s="157" t="s">
        <v>2080</v>
      </c>
      <c r="TZY56" s="157" t="s">
        <v>2080</v>
      </c>
      <c r="TZZ56" s="157" t="s">
        <v>2080</v>
      </c>
      <c r="UAA56" s="157" t="s">
        <v>2080</v>
      </c>
      <c r="UAB56" s="157" t="s">
        <v>2080</v>
      </c>
      <c r="UAC56" s="157" t="s">
        <v>2080</v>
      </c>
      <c r="UAD56" s="157" t="s">
        <v>2080</v>
      </c>
      <c r="UAE56" s="157" t="s">
        <v>2080</v>
      </c>
      <c r="UAF56" s="157" t="s">
        <v>2080</v>
      </c>
      <c r="UAG56" s="157" t="s">
        <v>2080</v>
      </c>
      <c r="UAH56" s="157" t="s">
        <v>2080</v>
      </c>
      <c r="UAI56" s="157" t="s">
        <v>2080</v>
      </c>
      <c r="UAJ56" s="157" t="s">
        <v>2080</v>
      </c>
      <c r="UAK56" s="157" t="s">
        <v>2080</v>
      </c>
      <c r="UAL56" s="157" t="s">
        <v>2080</v>
      </c>
      <c r="UAM56" s="157" t="s">
        <v>2080</v>
      </c>
      <c r="UAN56" s="157" t="s">
        <v>2080</v>
      </c>
      <c r="UAO56" s="157" t="s">
        <v>2080</v>
      </c>
      <c r="UAP56" s="157" t="s">
        <v>2080</v>
      </c>
      <c r="UAQ56" s="157" t="s">
        <v>2080</v>
      </c>
      <c r="UAR56" s="157" t="s">
        <v>2080</v>
      </c>
      <c r="UAS56" s="157" t="s">
        <v>2080</v>
      </c>
      <c r="UAT56" s="157" t="s">
        <v>2080</v>
      </c>
      <c r="UAU56" s="157" t="s">
        <v>2080</v>
      </c>
      <c r="UAV56" s="157" t="s">
        <v>2080</v>
      </c>
      <c r="UAW56" s="157" t="s">
        <v>2080</v>
      </c>
      <c r="UAX56" s="157" t="s">
        <v>2080</v>
      </c>
      <c r="UAY56" s="157" t="s">
        <v>2080</v>
      </c>
      <c r="UAZ56" s="157" t="s">
        <v>2080</v>
      </c>
      <c r="UBA56" s="157" t="s">
        <v>2080</v>
      </c>
      <c r="UBB56" s="157" t="s">
        <v>2080</v>
      </c>
      <c r="UBC56" s="157" t="s">
        <v>2080</v>
      </c>
      <c r="UBD56" s="157" t="s">
        <v>2080</v>
      </c>
      <c r="UBE56" s="157" t="s">
        <v>2080</v>
      </c>
      <c r="UBF56" s="157" t="s">
        <v>2080</v>
      </c>
      <c r="UBG56" s="157" t="s">
        <v>2080</v>
      </c>
      <c r="UBH56" s="157" t="s">
        <v>2080</v>
      </c>
      <c r="UBI56" s="157" t="s">
        <v>2080</v>
      </c>
      <c r="UBJ56" s="157" t="s">
        <v>2080</v>
      </c>
      <c r="UBK56" s="157" t="s">
        <v>2080</v>
      </c>
      <c r="UBL56" s="157" t="s">
        <v>2080</v>
      </c>
      <c r="UBM56" s="157" t="s">
        <v>2080</v>
      </c>
      <c r="UBN56" s="157" t="s">
        <v>2080</v>
      </c>
      <c r="UBO56" s="157" t="s">
        <v>2080</v>
      </c>
      <c r="UBP56" s="157" t="s">
        <v>2080</v>
      </c>
      <c r="UBQ56" s="157" t="s">
        <v>2080</v>
      </c>
      <c r="UBR56" s="157" t="s">
        <v>2080</v>
      </c>
      <c r="UBS56" s="157" t="s">
        <v>2080</v>
      </c>
      <c r="UBT56" s="157" t="s">
        <v>2080</v>
      </c>
      <c r="UBU56" s="157" t="s">
        <v>2080</v>
      </c>
      <c r="UBV56" s="157" t="s">
        <v>2080</v>
      </c>
      <c r="UBW56" s="157" t="s">
        <v>2080</v>
      </c>
      <c r="UBX56" s="157" t="s">
        <v>2080</v>
      </c>
      <c r="UBY56" s="157" t="s">
        <v>2080</v>
      </c>
      <c r="UBZ56" s="157" t="s">
        <v>2080</v>
      </c>
      <c r="UCA56" s="157" t="s">
        <v>2080</v>
      </c>
      <c r="UCB56" s="157" t="s">
        <v>2080</v>
      </c>
      <c r="UCC56" s="157" t="s">
        <v>2080</v>
      </c>
      <c r="UCD56" s="157" t="s">
        <v>2080</v>
      </c>
      <c r="UCE56" s="157" t="s">
        <v>2080</v>
      </c>
      <c r="UCF56" s="157" t="s">
        <v>2080</v>
      </c>
      <c r="UCG56" s="157" t="s">
        <v>2080</v>
      </c>
      <c r="UCH56" s="157" t="s">
        <v>2080</v>
      </c>
      <c r="UCI56" s="157" t="s">
        <v>2080</v>
      </c>
      <c r="UCJ56" s="157" t="s">
        <v>2080</v>
      </c>
      <c r="UCK56" s="157" t="s">
        <v>2080</v>
      </c>
      <c r="UCL56" s="157" t="s">
        <v>2080</v>
      </c>
      <c r="UCM56" s="157" t="s">
        <v>2080</v>
      </c>
      <c r="UCN56" s="157" t="s">
        <v>2080</v>
      </c>
      <c r="UCO56" s="157" t="s">
        <v>2080</v>
      </c>
      <c r="UCP56" s="157" t="s">
        <v>2080</v>
      </c>
      <c r="UCQ56" s="157" t="s">
        <v>2080</v>
      </c>
      <c r="UCR56" s="157" t="s">
        <v>2080</v>
      </c>
      <c r="UCS56" s="157" t="s">
        <v>2080</v>
      </c>
      <c r="UCT56" s="157" t="s">
        <v>2080</v>
      </c>
      <c r="UCU56" s="157" t="s">
        <v>2080</v>
      </c>
      <c r="UCV56" s="157" t="s">
        <v>2080</v>
      </c>
      <c r="UCW56" s="157" t="s">
        <v>2080</v>
      </c>
      <c r="UCX56" s="157" t="s">
        <v>2080</v>
      </c>
      <c r="UCY56" s="157" t="s">
        <v>2080</v>
      </c>
      <c r="UCZ56" s="157" t="s">
        <v>2080</v>
      </c>
      <c r="UDA56" s="157" t="s">
        <v>2080</v>
      </c>
      <c r="UDB56" s="157" t="s">
        <v>2080</v>
      </c>
      <c r="UDC56" s="157" t="s">
        <v>2080</v>
      </c>
      <c r="UDD56" s="157" t="s">
        <v>2080</v>
      </c>
      <c r="UDE56" s="157" t="s">
        <v>2080</v>
      </c>
      <c r="UDF56" s="157" t="s">
        <v>2080</v>
      </c>
      <c r="UDG56" s="157" t="s">
        <v>2080</v>
      </c>
      <c r="UDH56" s="157" t="s">
        <v>2080</v>
      </c>
      <c r="UDI56" s="157" t="s">
        <v>2080</v>
      </c>
      <c r="UDJ56" s="157" t="s">
        <v>2080</v>
      </c>
      <c r="UDK56" s="157" t="s">
        <v>2080</v>
      </c>
      <c r="UDL56" s="157" t="s">
        <v>2080</v>
      </c>
      <c r="UDM56" s="157" t="s">
        <v>2080</v>
      </c>
      <c r="UDN56" s="157" t="s">
        <v>2080</v>
      </c>
      <c r="UDO56" s="157" t="s">
        <v>2080</v>
      </c>
      <c r="UDP56" s="157" t="s">
        <v>2080</v>
      </c>
      <c r="UDQ56" s="157" t="s">
        <v>2080</v>
      </c>
      <c r="UDR56" s="157" t="s">
        <v>2080</v>
      </c>
      <c r="UDS56" s="157" t="s">
        <v>2080</v>
      </c>
      <c r="UDT56" s="157" t="s">
        <v>2080</v>
      </c>
      <c r="UDU56" s="157" t="s">
        <v>2080</v>
      </c>
      <c r="UDV56" s="157" t="s">
        <v>2080</v>
      </c>
      <c r="UDW56" s="157" t="s">
        <v>2080</v>
      </c>
      <c r="UDX56" s="157" t="s">
        <v>2080</v>
      </c>
      <c r="UDY56" s="157" t="s">
        <v>2080</v>
      </c>
      <c r="UDZ56" s="157" t="s">
        <v>2080</v>
      </c>
      <c r="UEA56" s="157" t="s">
        <v>2080</v>
      </c>
      <c r="UEB56" s="157" t="s">
        <v>2080</v>
      </c>
      <c r="UEC56" s="157" t="s">
        <v>2080</v>
      </c>
      <c r="UED56" s="157" t="s">
        <v>2080</v>
      </c>
      <c r="UEE56" s="157" t="s">
        <v>2080</v>
      </c>
      <c r="UEF56" s="157" t="s">
        <v>2080</v>
      </c>
      <c r="UEG56" s="157" t="s">
        <v>2080</v>
      </c>
      <c r="UEH56" s="157" t="s">
        <v>2080</v>
      </c>
      <c r="UEI56" s="157" t="s">
        <v>2080</v>
      </c>
      <c r="UEJ56" s="157" t="s">
        <v>2080</v>
      </c>
      <c r="UEK56" s="157" t="s">
        <v>2080</v>
      </c>
      <c r="UEL56" s="157" t="s">
        <v>2080</v>
      </c>
      <c r="UEM56" s="157" t="s">
        <v>2080</v>
      </c>
      <c r="UEN56" s="157" t="s">
        <v>2080</v>
      </c>
      <c r="UEO56" s="157" t="s">
        <v>2080</v>
      </c>
      <c r="UEP56" s="157" t="s">
        <v>2080</v>
      </c>
      <c r="UEQ56" s="157" t="s">
        <v>2080</v>
      </c>
      <c r="UER56" s="157" t="s">
        <v>2080</v>
      </c>
      <c r="UES56" s="157" t="s">
        <v>2080</v>
      </c>
      <c r="UET56" s="157" t="s">
        <v>2080</v>
      </c>
      <c r="UEU56" s="157" t="s">
        <v>2080</v>
      </c>
      <c r="UEV56" s="157" t="s">
        <v>2080</v>
      </c>
      <c r="UEW56" s="157" t="s">
        <v>2080</v>
      </c>
      <c r="UEX56" s="157" t="s">
        <v>2080</v>
      </c>
      <c r="UEY56" s="157" t="s">
        <v>2080</v>
      </c>
      <c r="UEZ56" s="157" t="s">
        <v>2080</v>
      </c>
      <c r="UFA56" s="157" t="s">
        <v>2080</v>
      </c>
      <c r="UFB56" s="157" t="s">
        <v>2080</v>
      </c>
      <c r="UFC56" s="157" t="s">
        <v>2080</v>
      </c>
      <c r="UFD56" s="157" t="s">
        <v>2080</v>
      </c>
      <c r="UFE56" s="157" t="s">
        <v>2080</v>
      </c>
      <c r="UFF56" s="157" t="s">
        <v>2080</v>
      </c>
      <c r="UFG56" s="157" t="s">
        <v>2080</v>
      </c>
      <c r="UFH56" s="157" t="s">
        <v>2080</v>
      </c>
      <c r="UFI56" s="157" t="s">
        <v>2080</v>
      </c>
      <c r="UFJ56" s="157" t="s">
        <v>2080</v>
      </c>
      <c r="UFK56" s="157" t="s">
        <v>2080</v>
      </c>
      <c r="UFL56" s="157" t="s">
        <v>2080</v>
      </c>
      <c r="UFM56" s="157" t="s">
        <v>2080</v>
      </c>
      <c r="UFN56" s="157" t="s">
        <v>2080</v>
      </c>
      <c r="UFO56" s="157" t="s">
        <v>2080</v>
      </c>
      <c r="UFP56" s="157" t="s">
        <v>2080</v>
      </c>
      <c r="UFQ56" s="157" t="s">
        <v>2080</v>
      </c>
      <c r="UFR56" s="157" t="s">
        <v>2080</v>
      </c>
      <c r="UFS56" s="157" t="s">
        <v>2080</v>
      </c>
      <c r="UFT56" s="157" t="s">
        <v>2080</v>
      </c>
      <c r="UFU56" s="157" t="s">
        <v>2080</v>
      </c>
      <c r="UFV56" s="157" t="s">
        <v>2080</v>
      </c>
      <c r="UFW56" s="157" t="s">
        <v>2080</v>
      </c>
      <c r="UFX56" s="157" t="s">
        <v>2080</v>
      </c>
      <c r="UFY56" s="157" t="s">
        <v>2080</v>
      </c>
      <c r="UFZ56" s="157" t="s">
        <v>2080</v>
      </c>
      <c r="UGA56" s="157" t="s">
        <v>2080</v>
      </c>
      <c r="UGB56" s="157" t="s">
        <v>2080</v>
      </c>
      <c r="UGC56" s="157" t="s">
        <v>2080</v>
      </c>
      <c r="UGD56" s="157" t="s">
        <v>2080</v>
      </c>
      <c r="UGE56" s="157" t="s">
        <v>2080</v>
      </c>
      <c r="UGF56" s="157" t="s">
        <v>2080</v>
      </c>
      <c r="UGG56" s="157" t="s">
        <v>2080</v>
      </c>
      <c r="UGH56" s="157" t="s">
        <v>2080</v>
      </c>
      <c r="UGI56" s="157" t="s">
        <v>2080</v>
      </c>
      <c r="UGJ56" s="157" t="s">
        <v>2080</v>
      </c>
      <c r="UGK56" s="157" t="s">
        <v>2080</v>
      </c>
      <c r="UGL56" s="157" t="s">
        <v>2080</v>
      </c>
      <c r="UGM56" s="157" t="s">
        <v>2080</v>
      </c>
      <c r="UGN56" s="157" t="s">
        <v>2080</v>
      </c>
      <c r="UGO56" s="157" t="s">
        <v>2080</v>
      </c>
      <c r="UGP56" s="157" t="s">
        <v>2080</v>
      </c>
      <c r="UGQ56" s="157" t="s">
        <v>2080</v>
      </c>
      <c r="UGR56" s="157" t="s">
        <v>2080</v>
      </c>
      <c r="UGS56" s="157" t="s">
        <v>2080</v>
      </c>
      <c r="UGT56" s="157" t="s">
        <v>2080</v>
      </c>
      <c r="UGU56" s="157" t="s">
        <v>2080</v>
      </c>
      <c r="UGV56" s="157" t="s">
        <v>2080</v>
      </c>
      <c r="UGW56" s="157" t="s">
        <v>2080</v>
      </c>
      <c r="UGX56" s="157" t="s">
        <v>2080</v>
      </c>
      <c r="UGY56" s="157" t="s">
        <v>2080</v>
      </c>
      <c r="UGZ56" s="157" t="s">
        <v>2080</v>
      </c>
      <c r="UHA56" s="157" t="s">
        <v>2080</v>
      </c>
      <c r="UHB56" s="157" t="s">
        <v>2080</v>
      </c>
      <c r="UHC56" s="157" t="s">
        <v>2080</v>
      </c>
      <c r="UHD56" s="157" t="s">
        <v>2080</v>
      </c>
      <c r="UHE56" s="157" t="s">
        <v>2080</v>
      </c>
      <c r="UHF56" s="157" t="s">
        <v>2080</v>
      </c>
      <c r="UHG56" s="157" t="s">
        <v>2080</v>
      </c>
      <c r="UHH56" s="157" t="s">
        <v>2080</v>
      </c>
      <c r="UHI56" s="157" t="s">
        <v>2080</v>
      </c>
      <c r="UHJ56" s="157" t="s">
        <v>2080</v>
      </c>
      <c r="UHK56" s="157" t="s">
        <v>2080</v>
      </c>
      <c r="UHL56" s="157" t="s">
        <v>2080</v>
      </c>
      <c r="UHM56" s="157" t="s">
        <v>2080</v>
      </c>
      <c r="UHN56" s="157" t="s">
        <v>2080</v>
      </c>
      <c r="UHO56" s="157" t="s">
        <v>2080</v>
      </c>
      <c r="UHP56" s="157" t="s">
        <v>2080</v>
      </c>
      <c r="UHQ56" s="157" t="s">
        <v>2080</v>
      </c>
      <c r="UHR56" s="157" t="s">
        <v>2080</v>
      </c>
      <c r="UHS56" s="157" t="s">
        <v>2080</v>
      </c>
      <c r="UHT56" s="157" t="s">
        <v>2080</v>
      </c>
      <c r="UHU56" s="157" t="s">
        <v>2080</v>
      </c>
      <c r="UHV56" s="157" t="s">
        <v>2080</v>
      </c>
      <c r="UHW56" s="157" t="s">
        <v>2080</v>
      </c>
      <c r="UHX56" s="157" t="s">
        <v>2080</v>
      </c>
      <c r="UHY56" s="157" t="s">
        <v>2080</v>
      </c>
      <c r="UHZ56" s="157" t="s">
        <v>2080</v>
      </c>
      <c r="UIA56" s="157" t="s">
        <v>2080</v>
      </c>
      <c r="UIB56" s="157" t="s">
        <v>2080</v>
      </c>
      <c r="UIC56" s="157" t="s">
        <v>2080</v>
      </c>
      <c r="UID56" s="157" t="s">
        <v>2080</v>
      </c>
      <c r="UIE56" s="157" t="s">
        <v>2080</v>
      </c>
      <c r="UIF56" s="157" t="s">
        <v>2080</v>
      </c>
      <c r="UIG56" s="157" t="s">
        <v>2080</v>
      </c>
      <c r="UIH56" s="157" t="s">
        <v>2080</v>
      </c>
      <c r="UII56" s="157" t="s">
        <v>2080</v>
      </c>
      <c r="UIJ56" s="157" t="s">
        <v>2080</v>
      </c>
      <c r="UIK56" s="157" t="s">
        <v>2080</v>
      </c>
      <c r="UIL56" s="157" t="s">
        <v>2080</v>
      </c>
      <c r="UIM56" s="157" t="s">
        <v>2080</v>
      </c>
      <c r="UIN56" s="157" t="s">
        <v>2080</v>
      </c>
      <c r="UIO56" s="157" t="s">
        <v>2080</v>
      </c>
      <c r="UIP56" s="157" t="s">
        <v>2080</v>
      </c>
      <c r="UIQ56" s="157" t="s">
        <v>2080</v>
      </c>
      <c r="UIR56" s="157" t="s">
        <v>2080</v>
      </c>
      <c r="UIS56" s="157" t="s">
        <v>2080</v>
      </c>
      <c r="UIT56" s="157" t="s">
        <v>2080</v>
      </c>
      <c r="UIU56" s="157" t="s">
        <v>2080</v>
      </c>
      <c r="UIV56" s="157" t="s">
        <v>2080</v>
      </c>
      <c r="UIW56" s="157" t="s">
        <v>2080</v>
      </c>
      <c r="UIX56" s="157" t="s">
        <v>2080</v>
      </c>
      <c r="UIY56" s="157" t="s">
        <v>2080</v>
      </c>
      <c r="UIZ56" s="157" t="s">
        <v>2080</v>
      </c>
      <c r="UJA56" s="157" t="s">
        <v>2080</v>
      </c>
      <c r="UJB56" s="157" t="s">
        <v>2080</v>
      </c>
      <c r="UJC56" s="157" t="s">
        <v>2080</v>
      </c>
      <c r="UJD56" s="157" t="s">
        <v>2080</v>
      </c>
      <c r="UJE56" s="157" t="s">
        <v>2080</v>
      </c>
      <c r="UJF56" s="157" t="s">
        <v>2080</v>
      </c>
      <c r="UJG56" s="157" t="s">
        <v>2080</v>
      </c>
      <c r="UJH56" s="157" t="s">
        <v>2080</v>
      </c>
      <c r="UJI56" s="157" t="s">
        <v>2080</v>
      </c>
      <c r="UJJ56" s="157" t="s">
        <v>2080</v>
      </c>
      <c r="UJK56" s="157" t="s">
        <v>2080</v>
      </c>
      <c r="UJL56" s="157" t="s">
        <v>2080</v>
      </c>
      <c r="UJM56" s="157" t="s">
        <v>2080</v>
      </c>
      <c r="UJN56" s="157" t="s">
        <v>2080</v>
      </c>
      <c r="UJO56" s="157" t="s">
        <v>2080</v>
      </c>
      <c r="UJP56" s="157" t="s">
        <v>2080</v>
      </c>
      <c r="UJQ56" s="157" t="s">
        <v>2080</v>
      </c>
      <c r="UJR56" s="157" t="s">
        <v>2080</v>
      </c>
      <c r="UJS56" s="157" t="s">
        <v>2080</v>
      </c>
      <c r="UJT56" s="157" t="s">
        <v>2080</v>
      </c>
      <c r="UJU56" s="157" t="s">
        <v>2080</v>
      </c>
      <c r="UJV56" s="157" t="s">
        <v>2080</v>
      </c>
      <c r="UJW56" s="157" t="s">
        <v>2080</v>
      </c>
      <c r="UJX56" s="157" t="s">
        <v>2080</v>
      </c>
      <c r="UJY56" s="157" t="s">
        <v>2080</v>
      </c>
      <c r="UJZ56" s="157" t="s">
        <v>2080</v>
      </c>
      <c r="UKA56" s="157" t="s">
        <v>2080</v>
      </c>
      <c r="UKB56" s="157" t="s">
        <v>2080</v>
      </c>
      <c r="UKC56" s="157" t="s">
        <v>2080</v>
      </c>
      <c r="UKD56" s="157" t="s">
        <v>2080</v>
      </c>
      <c r="UKE56" s="157" t="s">
        <v>2080</v>
      </c>
      <c r="UKF56" s="157" t="s">
        <v>2080</v>
      </c>
      <c r="UKG56" s="157" t="s">
        <v>2080</v>
      </c>
      <c r="UKH56" s="157" t="s">
        <v>2080</v>
      </c>
      <c r="UKI56" s="157" t="s">
        <v>2080</v>
      </c>
      <c r="UKJ56" s="157" t="s">
        <v>2080</v>
      </c>
      <c r="UKK56" s="157" t="s">
        <v>2080</v>
      </c>
      <c r="UKL56" s="157" t="s">
        <v>2080</v>
      </c>
      <c r="UKM56" s="157" t="s">
        <v>2080</v>
      </c>
      <c r="UKN56" s="157" t="s">
        <v>2080</v>
      </c>
      <c r="UKO56" s="157" t="s">
        <v>2080</v>
      </c>
      <c r="UKP56" s="157" t="s">
        <v>2080</v>
      </c>
      <c r="UKQ56" s="157" t="s">
        <v>2080</v>
      </c>
      <c r="UKR56" s="157" t="s">
        <v>2080</v>
      </c>
      <c r="UKS56" s="157" t="s">
        <v>2080</v>
      </c>
      <c r="UKT56" s="157" t="s">
        <v>2080</v>
      </c>
      <c r="UKU56" s="157" t="s">
        <v>2080</v>
      </c>
      <c r="UKV56" s="157" t="s">
        <v>2080</v>
      </c>
      <c r="UKW56" s="157" t="s">
        <v>2080</v>
      </c>
      <c r="UKX56" s="157" t="s">
        <v>2080</v>
      </c>
      <c r="UKY56" s="157" t="s">
        <v>2080</v>
      </c>
      <c r="UKZ56" s="157" t="s">
        <v>2080</v>
      </c>
      <c r="ULA56" s="157" t="s">
        <v>2080</v>
      </c>
      <c r="ULB56" s="157" t="s">
        <v>2080</v>
      </c>
      <c r="ULC56" s="157" t="s">
        <v>2080</v>
      </c>
      <c r="ULD56" s="157" t="s">
        <v>2080</v>
      </c>
      <c r="ULE56" s="157" t="s">
        <v>2080</v>
      </c>
      <c r="ULF56" s="157" t="s">
        <v>2080</v>
      </c>
      <c r="ULG56" s="157" t="s">
        <v>2080</v>
      </c>
      <c r="ULH56" s="157" t="s">
        <v>2080</v>
      </c>
      <c r="ULI56" s="157" t="s">
        <v>2080</v>
      </c>
      <c r="ULJ56" s="157" t="s">
        <v>2080</v>
      </c>
      <c r="ULK56" s="157" t="s">
        <v>2080</v>
      </c>
      <c r="ULL56" s="157" t="s">
        <v>2080</v>
      </c>
      <c r="ULM56" s="157" t="s">
        <v>2080</v>
      </c>
      <c r="ULN56" s="157" t="s">
        <v>2080</v>
      </c>
      <c r="ULO56" s="157" t="s">
        <v>2080</v>
      </c>
      <c r="ULP56" s="157" t="s">
        <v>2080</v>
      </c>
      <c r="ULQ56" s="157" t="s">
        <v>2080</v>
      </c>
      <c r="ULR56" s="157" t="s">
        <v>2080</v>
      </c>
      <c r="ULS56" s="157" t="s">
        <v>2080</v>
      </c>
      <c r="ULT56" s="157" t="s">
        <v>2080</v>
      </c>
      <c r="ULU56" s="157" t="s">
        <v>2080</v>
      </c>
      <c r="ULV56" s="157" t="s">
        <v>2080</v>
      </c>
      <c r="ULW56" s="157" t="s">
        <v>2080</v>
      </c>
      <c r="ULX56" s="157" t="s">
        <v>2080</v>
      </c>
      <c r="ULY56" s="157" t="s">
        <v>2080</v>
      </c>
      <c r="ULZ56" s="157" t="s">
        <v>2080</v>
      </c>
      <c r="UMA56" s="157" t="s">
        <v>2080</v>
      </c>
      <c r="UMB56" s="157" t="s">
        <v>2080</v>
      </c>
      <c r="UMC56" s="157" t="s">
        <v>2080</v>
      </c>
      <c r="UMD56" s="157" t="s">
        <v>2080</v>
      </c>
      <c r="UME56" s="157" t="s">
        <v>2080</v>
      </c>
      <c r="UMF56" s="157" t="s">
        <v>2080</v>
      </c>
      <c r="UMG56" s="157" t="s">
        <v>2080</v>
      </c>
      <c r="UMH56" s="157" t="s">
        <v>2080</v>
      </c>
      <c r="UMI56" s="157" t="s">
        <v>2080</v>
      </c>
      <c r="UMJ56" s="157" t="s">
        <v>2080</v>
      </c>
      <c r="UMK56" s="157" t="s">
        <v>2080</v>
      </c>
      <c r="UML56" s="157" t="s">
        <v>2080</v>
      </c>
      <c r="UMM56" s="157" t="s">
        <v>2080</v>
      </c>
      <c r="UMN56" s="157" t="s">
        <v>2080</v>
      </c>
      <c r="UMO56" s="157" t="s">
        <v>2080</v>
      </c>
      <c r="UMP56" s="157" t="s">
        <v>2080</v>
      </c>
      <c r="UMQ56" s="157" t="s">
        <v>2080</v>
      </c>
      <c r="UMR56" s="157" t="s">
        <v>2080</v>
      </c>
      <c r="UMS56" s="157" t="s">
        <v>2080</v>
      </c>
      <c r="UMT56" s="157" t="s">
        <v>2080</v>
      </c>
      <c r="UMU56" s="157" t="s">
        <v>2080</v>
      </c>
      <c r="UMV56" s="157" t="s">
        <v>2080</v>
      </c>
      <c r="UMW56" s="157" t="s">
        <v>2080</v>
      </c>
      <c r="UMX56" s="157" t="s">
        <v>2080</v>
      </c>
      <c r="UMY56" s="157" t="s">
        <v>2080</v>
      </c>
      <c r="UMZ56" s="157" t="s">
        <v>2080</v>
      </c>
      <c r="UNA56" s="157" t="s">
        <v>2080</v>
      </c>
      <c r="UNB56" s="157" t="s">
        <v>2080</v>
      </c>
      <c r="UNC56" s="157" t="s">
        <v>2080</v>
      </c>
      <c r="UND56" s="157" t="s">
        <v>2080</v>
      </c>
      <c r="UNE56" s="157" t="s">
        <v>2080</v>
      </c>
      <c r="UNF56" s="157" t="s">
        <v>2080</v>
      </c>
      <c r="UNG56" s="157" t="s">
        <v>2080</v>
      </c>
      <c r="UNH56" s="157" t="s">
        <v>2080</v>
      </c>
      <c r="UNI56" s="157" t="s">
        <v>2080</v>
      </c>
      <c r="UNJ56" s="157" t="s">
        <v>2080</v>
      </c>
      <c r="UNK56" s="157" t="s">
        <v>2080</v>
      </c>
      <c r="UNL56" s="157" t="s">
        <v>2080</v>
      </c>
      <c r="UNM56" s="157" t="s">
        <v>2080</v>
      </c>
      <c r="UNN56" s="157" t="s">
        <v>2080</v>
      </c>
      <c r="UNO56" s="157" t="s">
        <v>2080</v>
      </c>
      <c r="UNP56" s="157" t="s">
        <v>2080</v>
      </c>
      <c r="UNQ56" s="157" t="s">
        <v>2080</v>
      </c>
      <c r="UNR56" s="157" t="s">
        <v>2080</v>
      </c>
      <c r="UNS56" s="157" t="s">
        <v>2080</v>
      </c>
      <c r="UNT56" s="157" t="s">
        <v>2080</v>
      </c>
      <c r="UNU56" s="157" t="s">
        <v>2080</v>
      </c>
      <c r="UNV56" s="157" t="s">
        <v>2080</v>
      </c>
      <c r="UNW56" s="157" t="s">
        <v>2080</v>
      </c>
      <c r="UNX56" s="157" t="s">
        <v>2080</v>
      </c>
      <c r="UNY56" s="157" t="s">
        <v>2080</v>
      </c>
      <c r="UNZ56" s="157" t="s">
        <v>2080</v>
      </c>
      <c r="UOA56" s="157" t="s">
        <v>2080</v>
      </c>
      <c r="UOB56" s="157" t="s">
        <v>2080</v>
      </c>
      <c r="UOC56" s="157" t="s">
        <v>2080</v>
      </c>
      <c r="UOD56" s="157" t="s">
        <v>2080</v>
      </c>
      <c r="UOE56" s="157" t="s">
        <v>2080</v>
      </c>
      <c r="UOF56" s="157" t="s">
        <v>2080</v>
      </c>
      <c r="UOG56" s="157" t="s">
        <v>2080</v>
      </c>
      <c r="UOH56" s="157" t="s">
        <v>2080</v>
      </c>
      <c r="UOI56" s="157" t="s">
        <v>2080</v>
      </c>
      <c r="UOJ56" s="157" t="s">
        <v>2080</v>
      </c>
      <c r="UOK56" s="157" t="s">
        <v>2080</v>
      </c>
      <c r="UOL56" s="157" t="s">
        <v>2080</v>
      </c>
      <c r="UOM56" s="157" t="s">
        <v>2080</v>
      </c>
      <c r="UON56" s="157" t="s">
        <v>2080</v>
      </c>
      <c r="UOO56" s="157" t="s">
        <v>2080</v>
      </c>
      <c r="UOP56" s="157" t="s">
        <v>2080</v>
      </c>
      <c r="UOQ56" s="157" t="s">
        <v>2080</v>
      </c>
      <c r="UOR56" s="157" t="s">
        <v>2080</v>
      </c>
      <c r="UOS56" s="157" t="s">
        <v>2080</v>
      </c>
      <c r="UOT56" s="157" t="s">
        <v>2080</v>
      </c>
      <c r="UOU56" s="157" t="s">
        <v>2080</v>
      </c>
      <c r="UOV56" s="157" t="s">
        <v>2080</v>
      </c>
      <c r="UOW56" s="157" t="s">
        <v>2080</v>
      </c>
      <c r="UOX56" s="157" t="s">
        <v>2080</v>
      </c>
      <c r="UOY56" s="157" t="s">
        <v>2080</v>
      </c>
      <c r="UOZ56" s="157" t="s">
        <v>2080</v>
      </c>
      <c r="UPA56" s="157" t="s">
        <v>2080</v>
      </c>
      <c r="UPB56" s="157" t="s">
        <v>2080</v>
      </c>
      <c r="UPC56" s="157" t="s">
        <v>2080</v>
      </c>
      <c r="UPD56" s="157" t="s">
        <v>2080</v>
      </c>
      <c r="UPE56" s="157" t="s">
        <v>2080</v>
      </c>
      <c r="UPF56" s="157" t="s">
        <v>2080</v>
      </c>
      <c r="UPG56" s="157" t="s">
        <v>2080</v>
      </c>
      <c r="UPH56" s="157" t="s">
        <v>2080</v>
      </c>
      <c r="UPI56" s="157" t="s">
        <v>2080</v>
      </c>
      <c r="UPJ56" s="157" t="s">
        <v>2080</v>
      </c>
      <c r="UPK56" s="157" t="s">
        <v>2080</v>
      </c>
      <c r="UPL56" s="157" t="s">
        <v>2080</v>
      </c>
      <c r="UPM56" s="157" t="s">
        <v>2080</v>
      </c>
      <c r="UPN56" s="157" t="s">
        <v>2080</v>
      </c>
      <c r="UPO56" s="157" t="s">
        <v>2080</v>
      </c>
      <c r="UPP56" s="157" t="s">
        <v>2080</v>
      </c>
      <c r="UPQ56" s="157" t="s">
        <v>2080</v>
      </c>
      <c r="UPR56" s="157" t="s">
        <v>2080</v>
      </c>
      <c r="UPS56" s="157" t="s">
        <v>2080</v>
      </c>
      <c r="UPT56" s="157" t="s">
        <v>2080</v>
      </c>
      <c r="UPU56" s="157" t="s">
        <v>2080</v>
      </c>
      <c r="UPV56" s="157" t="s">
        <v>2080</v>
      </c>
      <c r="UPW56" s="157" t="s">
        <v>2080</v>
      </c>
      <c r="UPX56" s="157" t="s">
        <v>2080</v>
      </c>
      <c r="UPY56" s="157" t="s">
        <v>2080</v>
      </c>
      <c r="UPZ56" s="157" t="s">
        <v>2080</v>
      </c>
      <c r="UQA56" s="157" t="s">
        <v>2080</v>
      </c>
      <c r="UQB56" s="157" t="s">
        <v>2080</v>
      </c>
      <c r="UQC56" s="157" t="s">
        <v>2080</v>
      </c>
      <c r="UQD56" s="157" t="s">
        <v>2080</v>
      </c>
      <c r="UQE56" s="157" t="s">
        <v>2080</v>
      </c>
      <c r="UQF56" s="157" t="s">
        <v>2080</v>
      </c>
      <c r="UQG56" s="157" t="s">
        <v>2080</v>
      </c>
      <c r="UQH56" s="157" t="s">
        <v>2080</v>
      </c>
      <c r="UQI56" s="157" t="s">
        <v>2080</v>
      </c>
      <c r="UQJ56" s="157" t="s">
        <v>2080</v>
      </c>
      <c r="UQK56" s="157" t="s">
        <v>2080</v>
      </c>
      <c r="UQL56" s="157" t="s">
        <v>2080</v>
      </c>
      <c r="UQM56" s="157" t="s">
        <v>2080</v>
      </c>
      <c r="UQN56" s="157" t="s">
        <v>2080</v>
      </c>
      <c r="UQO56" s="157" t="s">
        <v>2080</v>
      </c>
      <c r="UQP56" s="157" t="s">
        <v>2080</v>
      </c>
      <c r="UQQ56" s="157" t="s">
        <v>2080</v>
      </c>
      <c r="UQR56" s="157" t="s">
        <v>2080</v>
      </c>
      <c r="UQS56" s="157" t="s">
        <v>2080</v>
      </c>
      <c r="UQT56" s="157" t="s">
        <v>2080</v>
      </c>
      <c r="UQU56" s="157" t="s">
        <v>2080</v>
      </c>
      <c r="UQV56" s="157" t="s">
        <v>2080</v>
      </c>
      <c r="UQW56" s="157" t="s">
        <v>2080</v>
      </c>
      <c r="UQX56" s="157" t="s">
        <v>2080</v>
      </c>
      <c r="UQY56" s="157" t="s">
        <v>2080</v>
      </c>
      <c r="UQZ56" s="157" t="s">
        <v>2080</v>
      </c>
      <c r="URA56" s="157" t="s">
        <v>2080</v>
      </c>
      <c r="URB56" s="157" t="s">
        <v>2080</v>
      </c>
      <c r="URC56" s="157" t="s">
        <v>2080</v>
      </c>
      <c r="URD56" s="157" t="s">
        <v>2080</v>
      </c>
      <c r="URE56" s="157" t="s">
        <v>2080</v>
      </c>
      <c r="URF56" s="157" t="s">
        <v>2080</v>
      </c>
      <c r="URG56" s="157" t="s">
        <v>2080</v>
      </c>
      <c r="URH56" s="157" t="s">
        <v>2080</v>
      </c>
      <c r="URI56" s="157" t="s">
        <v>2080</v>
      </c>
      <c r="URJ56" s="157" t="s">
        <v>2080</v>
      </c>
      <c r="URK56" s="157" t="s">
        <v>2080</v>
      </c>
      <c r="URL56" s="157" t="s">
        <v>2080</v>
      </c>
      <c r="URM56" s="157" t="s">
        <v>2080</v>
      </c>
      <c r="URN56" s="157" t="s">
        <v>2080</v>
      </c>
      <c r="URO56" s="157" t="s">
        <v>2080</v>
      </c>
      <c r="URP56" s="157" t="s">
        <v>2080</v>
      </c>
      <c r="URQ56" s="157" t="s">
        <v>2080</v>
      </c>
      <c r="URR56" s="157" t="s">
        <v>2080</v>
      </c>
      <c r="URS56" s="157" t="s">
        <v>2080</v>
      </c>
      <c r="URT56" s="157" t="s">
        <v>2080</v>
      </c>
      <c r="URU56" s="157" t="s">
        <v>2080</v>
      </c>
      <c r="URV56" s="157" t="s">
        <v>2080</v>
      </c>
      <c r="URW56" s="157" t="s">
        <v>2080</v>
      </c>
      <c r="URX56" s="157" t="s">
        <v>2080</v>
      </c>
      <c r="URY56" s="157" t="s">
        <v>2080</v>
      </c>
      <c r="URZ56" s="157" t="s">
        <v>2080</v>
      </c>
      <c r="USA56" s="157" t="s">
        <v>2080</v>
      </c>
      <c r="USB56" s="157" t="s">
        <v>2080</v>
      </c>
      <c r="USC56" s="157" t="s">
        <v>2080</v>
      </c>
      <c r="USD56" s="157" t="s">
        <v>2080</v>
      </c>
      <c r="USE56" s="157" t="s">
        <v>2080</v>
      </c>
      <c r="USF56" s="157" t="s">
        <v>2080</v>
      </c>
      <c r="USG56" s="157" t="s">
        <v>2080</v>
      </c>
      <c r="USH56" s="157" t="s">
        <v>2080</v>
      </c>
      <c r="USI56" s="157" t="s">
        <v>2080</v>
      </c>
      <c r="USJ56" s="157" t="s">
        <v>2080</v>
      </c>
      <c r="USK56" s="157" t="s">
        <v>2080</v>
      </c>
      <c r="USL56" s="157" t="s">
        <v>2080</v>
      </c>
      <c r="USM56" s="157" t="s">
        <v>2080</v>
      </c>
      <c r="USN56" s="157" t="s">
        <v>2080</v>
      </c>
      <c r="USO56" s="157" t="s">
        <v>2080</v>
      </c>
      <c r="USP56" s="157" t="s">
        <v>2080</v>
      </c>
      <c r="USQ56" s="157" t="s">
        <v>2080</v>
      </c>
      <c r="USR56" s="157" t="s">
        <v>2080</v>
      </c>
      <c r="USS56" s="157" t="s">
        <v>2080</v>
      </c>
      <c r="UST56" s="157" t="s">
        <v>2080</v>
      </c>
      <c r="USU56" s="157" t="s">
        <v>2080</v>
      </c>
      <c r="USV56" s="157" t="s">
        <v>2080</v>
      </c>
      <c r="USW56" s="157" t="s">
        <v>2080</v>
      </c>
      <c r="USX56" s="157" t="s">
        <v>2080</v>
      </c>
      <c r="USY56" s="157" t="s">
        <v>2080</v>
      </c>
      <c r="USZ56" s="157" t="s">
        <v>2080</v>
      </c>
      <c r="UTA56" s="157" t="s">
        <v>2080</v>
      </c>
      <c r="UTB56" s="157" t="s">
        <v>2080</v>
      </c>
      <c r="UTC56" s="157" t="s">
        <v>2080</v>
      </c>
      <c r="UTD56" s="157" t="s">
        <v>2080</v>
      </c>
      <c r="UTE56" s="157" t="s">
        <v>2080</v>
      </c>
      <c r="UTF56" s="157" t="s">
        <v>2080</v>
      </c>
      <c r="UTG56" s="157" t="s">
        <v>2080</v>
      </c>
      <c r="UTH56" s="157" t="s">
        <v>2080</v>
      </c>
      <c r="UTI56" s="157" t="s">
        <v>2080</v>
      </c>
      <c r="UTJ56" s="157" t="s">
        <v>2080</v>
      </c>
      <c r="UTK56" s="157" t="s">
        <v>2080</v>
      </c>
      <c r="UTL56" s="157" t="s">
        <v>2080</v>
      </c>
      <c r="UTM56" s="157" t="s">
        <v>2080</v>
      </c>
      <c r="UTN56" s="157" t="s">
        <v>2080</v>
      </c>
      <c r="UTO56" s="157" t="s">
        <v>2080</v>
      </c>
      <c r="UTP56" s="157" t="s">
        <v>2080</v>
      </c>
      <c r="UTQ56" s="157" t="s">
        <v>2080</v>
      </c>
      <c r="UTR56" s="157" t="s">
        <v>2080</v>
      </c>
      <c r="UTS56" s="157" t="s">
        <v>2080</v>
      </c>
      <c r="UTT56" s="157" t="s">
        <v>2080</v>
      </c>
      <c r="UTU56" s="157" t="s">
        <v>2080</v>
      </c>
      <c r="UTV56" s="157" t="s">
        <v>2080</v>
      </c>
      <c r="UTW56" s="157" t="s">
        <v>2080</v>
      </c>
      <c r="UTX56" s="157" t="s">
        <v>2080</v>
      </c>
      <c r="UTY56" s="157" t="s">
        <v>2080</v>
      </c>
      <c r="UTZ56" s="157" t="s">
        <v>2080</v>
      </c>
      <c r="UUA56" s="157" t="s">
        <v>2080</v>
      </c>
      <c r="UUB56" s="157" t="s">
        <v>2080</v>
      </c>
      <c r="UUC56" s="157" t="s">
        <v>2080</v>
      </c>
      <c r="UUD56" s="157" t="s">
        <v>2080</v>
      </c>
      <c r="UUE56" s="157" t="s">
        <v>2080</v>
      </c>
      <c r="UUF56" s="157" t="s">
        <v>2080</v>
      </c>
      <c r="UUG56" s="157" t="s">
        <v>2080</v>
      </c>
      <c r="UUH56" s="157" t="s">
        <v>2080</v>
      </c>
      <c r="UUI56" s="157" t="s">
        <v>2080</v>
      </c>
      <c r="UUJ56" s="157" t="s">
        <v>2080</v>
      </c>
      <c r="UUK56" s="157" t="s">
        <v>2080</v>
      </c>
      <c r="UUL56" s="157" t="s">
        <v>2080</v>
      </c>
      <c r="UUM56" s="157" t="s">
        <v>2080</v>
      </c>
      <c r="UUN56" s="157" t="s">
        <v>2080</v>
      </c>
      <c r="UUO56" s="157" t="s">
        <v>2080</v>
      </c>
      <c r="UUP56" s="157" t="s">
        <v>2080</v>
      </c>
      <c r="UUQ56" s="157" t="s">
        <v>2080</v>
      </c>
      <c r="UUR56" s="157" t="s">
        <v>2080</v>
      </c>
      <c r="UUS56" s="157" t="s">
        <v>2080</v>
      </c>
      <c r="UUT56" s="157" t="s">
        <v>2080</v>
      </c>
      <c r="UUU56" s="157" t="s">
        <v>2080</v>
      </c>
      <c r="UUV56" s="157" t="s">
        <v>2080</v>
      </c>
      <c r="UUW56" s="157" t="s">
        <v>2080</v>
      </c>
      <c r="UUX56" s="157" t="s">
        <v>2080</v>
      </c>
      <c r="UUY56" s="157" t="s">
        <v>2080</v>
      </c>
      <c r="UUZ56" s="157" t="s">
        <v>2080</v>
      </c>
      <c r="UVA56" s="157" t="s">
        <v>2080</v>
      </c>
      <c r="UVB56" s="157" t="s">
        <v>2080</v>
      </c>
      <c r="UVC56" s="157" t="s">
        <v>2080</v>
      </c>
      <c r="UVD56" s="157" t="s">
        <v>2080</v>
      </c>
      <c r="UVE56" s="157" t="s">
        <v>2080</v>
      </c>
      <c r="UVF56" s="157" t="s">
        <v>2080</v>
      </c>
      <c r="UVG56" s="157" t="s">
        <v>2080</v>
      </c>
      <c r="UVH56" s="157" t="s">
        <v>2080</v>
      </c>
      <c r="UVI56" s="157" t="s">
        <v>2080</v>
      </c>
      <c r="UVJ56" s="157" t="s">
        <v>2080</v>
      </c>
      <c r="UVK56" s="157" t="s">
        <v>2080</v>
      </c>
      <c r="UVL56" s="157" t="s">
        <v>2080</v>
      </c>
      <c r="UVM56" s="157" t="s">
        <v>2080</v>
      </c>
      <c r="UVN56" s="157" t="s">
        <v>2080</v>
      </c>
      <c r="UVO56" s="157" t="s">
        <v>2080</v>
      </c>
      <c r="UVP56" s="157" t="s">
        <v>2080</v>
      </c>
      <c r="UVQ56" s="157" t="s">
        <v>2080</v>
      </c>
      <c r="UVR56" s="157" t="s">
        <v>2080</v>
      </c>
      <c r="UVS56" s="157" t="s">
        <v>2080</v>
      </c>
      <c r="UVT56" s="157" t="s">
        <v>2080</v>
      </c>
      <c r="UVU56" s="157" t="s">
        <v>2080</v>
      </c>
      <c r="UVV56" s="157" t="s">
        <v>2080</v>
      </c>
      <c r="UVW56" s="157" t="s">
        <v>2080</v>
      </c>
      <c r="UVX56" s="157" t="s">
        <v>2080</v>
      </c>
      <c r="UVY56" s="157" t="s">
        <v>2080</v>
      </c>
      <c r="UVZ56" s="157" t="s">
        <v>2080</v>
      </c>
      <c r="UWA56" s="157" t="s">
        <v>2080</v>
      </c>
      <c r="UWB56" s="157" t="s">
        <v>2080</v>
      </c>
      <c r="UWC56" s="157" t="s">
        <v>2080</v>
      </c>
      <c r="UWD56" s="157" t="s">
        <v>2080</v>
      </c>
      <c r="UWE56" s="157" t="s">
        <v>2080</v>
      </c>
      <c r="UWF56" s="157" t="s">
        <v>2080</v>
      </c>
      <c r="UWG56" s="157" t="s">
        <v>2080</v>
      </c>
      <c r="UWH56" s="157" t="s">
        <v>2080</v>
      </c>
      <c r="UWI56" s="157" t="s">
        <v>2080</v>
      </c>
      <c r="UWJ56" s="157" t="s">
        <v>2080</v>
      </c>
      <c r="UWK56" s="157" t="s">
        <v>2080</v>
      </c>
      <c r="UWL56" s="157" t="s">
        <v>2080</v>
      </c>
      <c r="UWM56" s="157" t="s">
        <v>2080</v>
      </c>
      <c r="UWN56" s="157" t="s">
        <v>2080</v>
      </c>
      <c r="UWO56" s="157" t="s">
        <v>2080</v>
      </c>
      <c r="UWP56" s="157" t="s">
        <v>2080</v>
      </c>
      <c r="UWQ56" s="157" t="s">
        <v>2080</v>
      </c>
      <c r="UWR56" s="157" t="s">
        <v>2080</v>
      </c>
      <c r="UWS56" s="157" t="s">
        <v>2080</v>
      </c>
      <c r="UWT56" s="157" t="s">
        <v>2080</v>
      </c>
      <c r="UWU56" s="157" t="s">
        <v>2080</v>
      </c>
      <c r="UWV56" s="157" t="s">
        <v>2080</v>
      </c>
      <c r="UWW56" s="157" t="s">
        <v>2080</v>
      </c>
      <c r="UWX56" s="157" t="s">
        <v>2080</v>
      </c>
      <c r="UWY56" s="157" t="s">
        <v>2080</v>
      </c>
      <c r="UWZ56" s="157" t="s">
        <v>2080</v>
      </c>
      <c r="UXA56" s="157" t="s">
        <v>2080</v>
      </c>
      <c r="UXB56" s="157" t="s">
        <v>2080</v>
      </c>
      <c r="UXC56" s="157" t="s">
        <v>2080</v>
      </c>
      <c r="UXD56" s="157" t="s">
        <v>2080</v>
      </c>
      <c r="UXE56" s="157" t="s">
        <v>2080</v>
      </c>
      <c r="UXF56" s="157" t="s">
        <v>2080</v>
      </c>
      <c r="UXG56" s="157" t="s">
        <v>2080</v>
      </c>
      <c r="UXH56" s="157" t="s">
        <v>2080</v>
      </c>
      <c r="UXI56" s="157" t="s">
        <v>2080</v>
      </c>
      <c r="UXJ56" s="157" t="s">
        <v>2080</v>
      </c>
      <c r="UXK56" s="157" t="s">
        <v>2080</v>
      </c>
      <c r="UXL56" s="157" t="s">
        <v>2080</v>
      </c>
      <c r="UXM56" s="157" t="s">
        <v>2080</v>
      </c>
      <c r="UXN56" s="157" t="s">
        <v>2080</v>
      </c>
      <c r="UXO56" s="157" t="s">
        <v>2080</v>
      </c>
      <c r="UXP56" s="157" t="s">
        <v>2080</v>
      </c>
      <c r="UXQ56" s="157" t="s">
        <v>2080</v>
      </c>
      <c r="UXR56" s="157" t="s">
        <v>2080</v>
      </c>
      <c r="UXS56" s="157" t="s">
        <v>2080</v>
      </c>
      <c r="UXT56" s="157" t="s">
        <v>2080</v>
      </c>
      <c r="UXU56" s="157" t="s">
        <v>2080</v>
      </c>
      <c r="UXV56" s="157" t="s">
        <v>2080</v>
      </c>
      <c r="UXW56" s="157" t="s">
        <v>2080</v>
      </c>
      <c r="UXX56" s="157" t="s">
        <v>2080</v>
      </c>
      <c r="UXY56" s="157" t="s">
        <v>2080</v>
      </c>
      <c r="UXZ56" s="157" t="s">
        <v>2080</v>
      </c>
      <c r="UYA56" s="157" t="s">
        <v>2080</v>
      </c>
      <c r="UYB56" s="157" t="s">
        <v>2080</v>
      </c>
      <c r="UYC56" s="157" t="s">
        <v>2080</v>
      </c>
      <c r="UYD56" s="157" t="s">
        <v>2080</v>
      </c>
      <c r="UYE56" s="157" t="s">
        <v>2080</v>
      </c>
      <c r="UYF56" s="157" t="s">
        <v>2080</v>
      </c>
      <c r="UYG56" s="157" t="s">
        <v>2080</v>
      </c>
      <c r="UYH56" s="157" t="s">
        <v>2080</v>
      </c>
      <c r="UYI56" s="157" t="s">
        <v>2080</v>
      </c>
      <c r="UYJ56" s="157" t="s">
        <v>2080</v>
      </c>
      <c r="UYK56" s="157" t="s">
        <v>2080</v>
      </c>
      <c r="UYL56" s="157" t="s">
        <v>2080</v>
      </c>
      <c r="UYM56" s="157" t="s">
        <v>2080</v>
      </c>
      <c r="UYN56" s="157" t="s">
        <v>2080</v>
      </c>
      <c r="UYO56" s="157" t="s">
        <v>2080</v>
      </c>
      <c r="UYP56" s="157" t="s">
        <v>2080</v>
      </c>
      <c r="UYQ56" s="157" t="s">
        <v>2080</v>
      </c>
      <c r="UYR56" s="157" t="s">
        <v>2080</v>
      </c>
      <c r="UYS56" s="157" t="s">
        <v>2080</v>
      </c>
      <c r="UYT56" s="157" t="s">
        <v>2080</v>
      </c>
      <c r="UYU56" s="157" t="s">
        <v>2080</v>
      </c>
      <c r="UYV56" s="157" t="s">
        <v>2080</v>
      </c>
      <c r="UYW56" s="157" t="s">
        <v>2080</v>
      </c>
      <c r="UYX56" s="157" t="s">
        <v>2080</v>
      </c>
      <c r="UYY56" s="157" t="s">
        <v>2080</v>
      </c>
      <c r="UYZ56" s="157" t="s">
        <v>2080</v>
      </c>
      <c r="UZA56" s="157" t="s">
        <v>2080</v>
      </c>
      <c r="UZB56" s="157" t="s">
        <v>2080</v>
      </c>
      <c r="UZC56" s="157" t="s">
        <v>2080</v>
      </c>
      <c r="UZD56" s="157" t="s">
        <v>2080</v>
      </c>
      <c r="UZE56" s="157" t="s">
        <v>2080</v>
      </c>
      <c r="UZF56" s="157" t="s">
        <v>2080</v>
      </c>
      <c r="UZG56" s="157" t="s">
        <v>2080</v>
      </c>
      <c r="UZH56" s="157" t="s">
        <v>2080</v>
      </c>
      <c r="UZI56" s="157" t="s">
        <v>2080</v>
      </c>
      <c r="UZJ56" s="157" t="s">
        <v>2080</v>
      </c>
      <c r="UZK56" s="157" t="s">
        <v>2080</v>
      </c>
      <c r="UZL56" s="157" t="s">
        <v>2080</v>
      </c>
      <c r="UZM56" s="157" t="s">
        <v>2080</v>
      </c>
      <c r="UZN56" s="157" t="s">
        <v>2080</v>
      </c>
      <c r="UZO56" s="157" t="s">
        <v>2080</v>
      </c>
      <c r="UZP56" s="157" t="s">
        <v>2080</v>
      </c>
      <c r="UZQ56" s="157" t="s">
        <v>2080</v>
      </c>
      <c r="UZR56" s="157" t="s">
        <v>2080</v>
      </c>
      <c r="UZS56" s="157" t="s">
        <v>2080</v>
      </c>
      <c r="UZT56" s="157" t="s">
        <v>2080</v>
      </c>
      <c r="UZU56" s="157" t="s">
        <v>2080</v>
      </c>
      <c r="UZV56" s="157" t="s">
        <v>2080</v>
      </c>
      <c r="UZW56" s="157" t="s">
        <v>2080</v>
      </c>
      <c r="UZX56" s="157" t="s">
        <v>2080</v>
      </c>
      <c r="UZY56" s="157" t="s">
        <v>2080</v>
      </c>
      <c r="UZZ56" s="157" t="s">
        <v>2080</v>
      </c>
      <c r="VAA56" s="157" t="s">
        <v>2080</v>
      </c>
      <c r="VAB56" s="157" t="s">
        <v>2080</v>
      </c>
      <c r="VAC56" s="157" t="s">
        <v>2080</v>
      </c>
      <c r="VAD56" s="157" t="s">
        <v>2080</v>
      </c>
      <c r="VAE56" s="157" t="s">
        <v>2080</v>
      </c>
      <c r="VAF56" s="157" t="s">
        <v>2080</v>
      </c>
      <c r="VAG56" s="157" t="s">
        <v>2080</v>
      </c>
      <c r="VAH56" s="157" t="s">
        <v>2080</v>
      </c>
      <c r="VAI56" s="157" t="s">
        <v>2080</v>
      </c>
      <c r="VAJ56" s="157" t="s">
        <v>2080</v>
      </c>
      <c r="VAK56" s="157" t="s">
        <v>2080</v>
      </c>
      <c r="VAL56" s="157" t="s">
        <v>2080</v>
      </c>
      <c r="VAM56" s="157" t="s">
        <v>2080</v>
      </c>
      <c r="VAN56" s="157" t="s">
        <v>2080</v>
      </c>
      <c r="VAO56" s="157" t="s">
        <v>2080</v>
      </c>
      <c r="VAP56" s="157" t="s">
        <v>2080</v>
      </c>
      <c r="VAQ56" s="157" t="s">
        <v>2080</v>
      </c>
      <c r="VAR56" s="157" t="s">
        <v>2080</v>
      </c>
      <c r="VAS56" s="157" t="s">
        <v>2080</v>
      </c>
      <c r="VAT56" s="157" t="s">
        <v>2080</v>
      </c>
      <c r="VAU56" s="157" t="s">
        <v>2080</v>
      </c>
      <c r="VAV56" s="157" t="s">
        <v>2080</v>
      </c>
      <c r="VAW56" s="157" t="s">
        <v>2080</v>
      </c>
      <c r="VAX56" s="157" t="s">
        <v>2080</v>
      </c>
      <c r="VAY56" s="157" t="s">
        <v>2080</v>
      </c>
      <c r="VAZ56" s="157" t="s">
        <v>2080</v>
      </c>
      <c r="VBA56" s="157" t="s">
        <v>2080</v>
      </c>
      <c r="VBB56" s="157" t="s">
        <v>2080</v>
      </c>
      <c r="VBC56" s="157" t="s">
        <v>2080</v>
      </c>
      <c r="VBD56" s="157" t="s">
        <v>2080</v>
      </c>
      <c r="VBE56" s="157" t="s">
        <v>2080</v>
      </c>
      <c r="VBF56" s="157" t="s">
        <v>2080</v>
      </c>
      <c r="VBG56" s="157" t="s">
        <v>2080</v>
      </c>
      <c r="VBH56" s="157" t="s">
        <v>2080</v>
      </c>
      <c r="VBI56" s="157" t="s">
        <v>2080</v>
      </c>
      <c r="VBJ56" s="157" t="s">
        <v>2080</v>
      </c>
      <c r="VBK56" s="157" t="s">
        <v>2080</v>
      </c>
      <c r="VBL56" s="157" t="s">
        <v>2080</v>
      </c>
      <c r="VBM56" s="157" t="s">
        <v>2080</v>
      </c>
      <c r="VBN56" s="157" t="s">
        <v>2080</v>
      </c>
      <c r="VBO56" s="157" t="s">
        <v>2080</v>
      </c>
      <c r="VBP56" s="157" t="s">
        <v>2080</v>
      </c>
      <c r="VBQ56" s="157" t="s">
        <v>2080</v>
      </c>
      <c r="VBR56" s="157" t="s">
        <v>2080</v>
      </c>
      <c r="VBS56" s="157" t="s">
        <v>2080</v>
      </c>
      <c r="VBT56" s="157" t="s">
        <v>2080</v>
      </c>
      <c r="VBU56" s="157" t="s">
        <v>2080</v>
      </c>
      <c r="VBV56" s="157" t="s">
        <v>2080</v>
      </c>
      <c r="VBW56" s="157" t="s">
        <v>2080</v>
      </c>
      <c r="VBX56" s="157" t="s">
        <v>2080</v>
      </c>
      <c r="VBY56" s="157" t="s">
        <v>2080</v>
      </c>
      <c r="VBZ56" s="157" t="s">
        <v>2080</v>
      </c>
      <c r="VCA56" s="157" t="s">
        <v>2080</v>
      </c>
      <c r="VCB56" s="157" t="s">
        <v>2080</v>
      </c>
      <c r="VCC56" s="157" t="s">
        <v>2080</v>
      </c>
      <c r="VCD56" s="157" t="s">
        <v>2080</v>
      </c>
      <c r="VCE56" s="157" t="s">
        <v>2080</v>
      </c>
      <c r="VCF56" s="157" t="s">
        <v>2080</v>
      </c>
      <c r="VCG56" s="157" t="s">
        <v>2080</v>
      </c>
      <c r="VCH56" s="157" t="s">
        <v>2080</v>
      </c>
      <c r="VCI56" s="157" t="s">
        <v>2080</v>
      </c>
      <c r="VCJ56" s="157" t="s">
        <v>2080</v>
      </c>
      <c r="VCK56" s="157" t="s">
        <v>2080</v>
      </c>
      <c r="VCL56" s="157" t="s">
        <v>2080</v>
      </c>
      <c r="VCM56" s="157" t="s">
        <v>2080</v>
      </c>
      <c r="VCN56" s="157" t="s">
        <v>2080</v>
      </c>
      <c r="VCO56" s="157" t="s">
        <v>2080</v>
      </c>
      <c r="VCP56" s="157" t="s">
        <v>2080</v>
      </c>
      <c r="VCQ56" s="157" t="s">
        <v>2080</v>
      </c>
      <c r="VCR56" s="157" t="s">
        <v>2080</v>
      </c>
      <c r="VCS56" s="157" t="s">
        <v>2080</v>
      </c>
      <c r="VCT56" s="157" t="s">
        <v>2080</v>
      </c>
      <c r="VCU56" s="157" t="s">
        <v>2080</v>
      </c>
      <c r="VCV56" s="157" t="s">
        <v>2080</v>
      </c>
      <c r="VCW56" s="157" t="s">
        <v>2080</v>
      </c>
      <c r="VCX56" s="157" t="s">
        <v>2080</v>
      </c>
      <c r="VCY56" s="157" t="s">
        <v>2080</v>
      </c>
      <c r="VCZ56" s="157" t="s">
        <v>2080</v>
      </c>
      <c r="VDA56" s="157" t="s">
        <v>2080</v>
      </c>
      <c r="VDB56" s="157" t="s">
        <v>2080</v>
      </c>
      <c r="VDC56" s="157" t="s">
        <v>2080</v>
      </c>
      <c r="VDD56" s="157" t="s">
        <v>2080</v>
      </c>
      <c r="VDE56" s="157" t="s">
        <v>2080</v>
      </c>
      <c r="VDF56" s="157" t="s">
        <v>2080</v>
      </c>
      <c r="VDG56" s="157" t="s">
        <v>2080</v>
      </c>
      <c r="VDH56" s="157" t="s">
        <v>2080</v>
      </c>
      <c r="VDI56" s="157" t="s">
        <v>2080</v>
      </c>
      <c r="VDJ56" s="157" t="s">
        <v>2080</v>
      </c>
      <c r="VDK56" s="157" t="s">
        <v>2080</v>
      </c>
      <c r="VDL56" s="157" t="s">
        <v>2080</v>
      </c>
      <c r="VDM56" s="157" t="s">
        <v>2080</v>
      </c>
      <c r="VDN56" s="157" t="s">
        <v>2080</v>
      </c>
      <c r="VDO56" s="157" t="s">
        <v>2080</v>
      </c>
      <c r="VDP56" s="157" t="s">
        <v>2080</v>
      </c>
      <c r="VDQ56" s="157" t="s">
        <v>2080</v>
      </c>
      <c r="VDR56" s="157" t="s">
        <v>2080</v>
      </c>
      <c r="VDS56" s="157" t="s">
        <v>2080</v>
      </c>
      <c r="VDT56" s="157" t="s">
        <v>2080</v>
      </c>
      <c r="VDU56" s="157" t="s">
        <v>2080</v>
      </c>
      <c r="VDV56" s="157" t="s">
        <v>2080</v>
      </c>
      <c r="VDW56" s="157" t="s">
        <v>2080</v>
      </c>
      <c r="VDX56" s="157" t="s">
        <v>2080</v>
      </c>
      <c r="VDY56" s="157" t="s">
        <v>2080</v>
      </c>
      <c r="VDZ56" s="157" t="s">
        <v>2080</v>
      </c>
      <c r="VEA56" s="157" t="s">
        <v>2080</v>
      </c>
      <c r="VEB56" s="157" t="s">
        <v>2080</v>
      </c>
      <c r="VEC56" s="157" t="s">
        <v>2080</v>
      </c>
      <c r="VED56" s="157" t="s">
        <v>2080</v>
      </c>
      <c r="VEE56" s="157" t="s">
        <v>2080</v>
      </c>
      <c r="VEF56" s="157" t="s">
        <v>2080</v>
      </c>
      <c r="VEG56" s="157" t="s">
        <v>2080</v>
      </c>
      <c r="VEH56" s="157" t="s">
        <v>2080</v>
      </c>
      <c r="VEI56" s="157" t="s">
        <v>2080</v>
      </c>
      <c r="VEJ56" s="157" t="s">
        <v>2080</v>
      </c>
      <c r="VEK56" s="157" t="s">
        <v>2080</v>
      </c>
      <c r="VEL56" s="157" t="s">
        <v>2080</v>
      </c>
      <c r="VEM56" s="157" t="s">
        <v>2080</v>
      </c>
      <c r="VEN56" s="157" t="s">
        <v>2080</v>
      </c>
      <c r="VEO56" s="157" t="s">
        <v>2080</v>
      </c>
      <c r="VEP56" s="157" t="s">
        <v>2080</v>
      </c>
      <c r="VEQ56" s="157" t="s">
        <v>2080</v>
      </c>
      <c r="VER56" s="157" t="s">
        <v>2080</v>
      </c>
      <c r="VES56" s="157" t="s">
        <v>2080</v>
      </c>
      <c r="VET56" s="157" t="s">
        <v>2080</v>
      </c>
      <c r="VEU56" s="157" t="s">
        <v>2080</v>
      </c>
      <c r="VEV56" s="157" t="s">
        <v>2080</v>
      </c>
      <c r="VEW56" s="157" t="s">
        <v>2080</v>
      </c>
      <c r="VEX56" s="157" t="s">
        <v>2080</v>
      </c>
      <c r="VEY56" s="157" t="s">
        <v>2080</v>
      </c>
      <c r="VEZ56" s="157" t="s">
        <v>2080</v>
      </c>
      <c r="VFA56" s="157" t="s">
        <v>2080</v>
      </c>
      <c r="VFB56" s="157" t="s">
        <v>2080</v>
      </c>
      <c r="VFC56" s="157" t="s">
        <v>2080</v>
      </c>
      <c r="VFD56" s="157" t="s">
        <v>2080</v>
      </c>
      <c r="VFE56" s="157" t="s">
        <v>2080</v>
      </c>
      <c r="VFF56" s="157" t="s">
        <v>2080</v>
      </c>
      <c r="VFG56" s="157" t="s">
        <v>2080</v>
      </c>
      <c r="VFH56" s="157" t="s">
        <v>2080</v>
      </c>
      <c r="VFI56" s="157" t="s">
        <v>2080</v>
      </c>
      <c r="VFJ56" s="157" t="s">
        <v>2080</v>
      </c>
      <c r="VFK56" s="157" t="s">
        <v>2080</v>
      </c>
      <c r="VFL56" s="157" t="s">
        <v>2080</v>
      </c>
      <c r="VFM56" s="157" t="s">
        <v>2080</v>
      </c>
      <c r="VFN56" s="157" t="s">
        <v>2080</v>
      </c>
      <c r="VFO56" s="157" t="s">
        <v>2080</v>
      </c>
      <c r="VFP56" s="157" t="s">
        <v>2080</v>
      </c>
      <c r="VFQ56" s="157" t="s">
        <v>2080</v>
      </c>
      <c r="VFR56" s="157" t="s">
        <v>2080</v>
      </c>
      <c r="VFS56" s="157" t="s">
        <v>2080</v>
      </c>
      <c r="VFT56" s="157" t="s">
        <v>2080</v>
      </c>
      <c r="VFU56" s="157" t="s">
        <v>2080</v>
      </c>
      <c r="VFV56" s="157" t="s">
        <v>2080</v>
      </c>
      <c r="VFW56" s="157" t="s">
        <v>2080</v>
      </c>
      <c r="VFX56" s="157" t="s">
        <v>2080</v>
      </c>
      <c r="VFY56" s="157" t="s">
        <v>2080</v>
      </c>
      <c r="VFZ56" s="157" t="s">
        <v>2080</v>
      </c>
      <c r="VGA56" s="157" t="s">
        <v>2080</v>
      </c>
      <c r="VGB56" s="157" t="s">
        <v>2080</v>
      </c>
      <c r="VGC56" s="157" t="s">
        <v>2080</v>
      </c>
      <c r="VGD56" s="157" t="s">
        <v>2080</v>
      </c>
      <c r="VGE56" s="157" t="s">
        <v>2080</v>
      </c>
      <c r="VGF56" s="157" t="s">
        <v>2080</v>
      </c>
      <c r="VGG56" s="157" t="s">
        <v>2080</v>
      </c>
      <c r="VGH56" s="157" t="s">
        <v>2080</v>
      </c>
      <c r="VGI56" s="157" t="s">
        <v>2080</v>
      </c>
      <c r="VGJ56" s="157" t="s">
        <v>2080</v>
      </c>
      <c r="VGK56" s="157" t="s">
        <v>2080</v>
      </c>
      <c r="VGL56" s="157" t="s">
        <v>2080</v>
      </c>
      <c r="VGM56" s="157" t="s">
        <v>2080</v>
      </c>
      <c r="VGN56" s="157" t="s">
        <v>2080</v>
      </c>
      <c r="VGO56" s="157" t="s">
        <v>2080</v>
      </c>
      <c r="VGP56" s="157" t="s">
        <v>2080</v>
      </c>
      <c r="VGQ56" s="157" t="s">
        <v>2080</v>
      </c>
      <c r="VGR56" s="157" t="s">
        <v>2080</v>
      </c>
      <c r="VGS56" s="157" t="s">
        <v>2080</v>
      </c>
      <c r="VGT56" s="157" t="s">
        <v>2080</v>
      </c>
      <c r="VGU56" s="157" t="s">
        <v>2080</v>
      </c>
      <c r="VGV56" s="157" t="s">
        <v>2080</v>
      </c>
      <c r="VGW56" s="157" t="s">
        <v>2080</v>
      </c>
      <c r="VGX56" s="157" t="s">
        <v>2080</v>
      </c>
      <c r="VGY56" s="157" t="s">
        <v>2080</v>
      </c>
      <c r="VGZ56" s="157" t="s">
        <v>2080</v>
      </c>
      <c r="VHA56" s="157" t="s">
        <v>2080</v>
      </c>
      <c r="VHB56" s="157" t="s">
        <v>2080</v>
      </c>
      <c r="VHC56" s="157" t="s">
        <v>2080</v>
      </c>
      <c r="VHD56" s="157" t="s">
        <v>2080</v>
      </c>
      <c r="VHE56" s="157" t="s">
        <v>2080</v>
      </c>
      <c r="VHF56" s="157" t="s">
        <v>2080</v>
      </c>
      <c r="VHG56" s="157" t="s">
        <v>2080</v>
      </c>
      <c r="VHH56" s="157" t="s">
        <v>2080</v>
      </c>
      <c r="VHI56" s="157" t="s">
        <v>2080</v>
      </c>
      <c r="VHJ56" s="157" t="s">
        <v>2080</v>
      </c>
      <c r="VHK56" s="157" t="s">
        <v>2080</v>
      </c>
      <c r="VHL56" s="157" t="s">
        <v>2080</v>
      </c>
      <c r="VHM56" s="157" t="s">
        <v>2080</v>
      </c>
      <c r="VHN56" s="157" t="s">
        <v>2080</v>
      </c>
      <c r="VHO56" s="157" t="s">
        <v>2080</v>
      </c>
      <c r="VHP56" s="157" t="s">
        <v>2080</v>
      </c>
      <c r="VHQ56" s="157" t="s">
        <v>2080</v>
      </c>
      <c r="VHR56" s="157" t="s">
        <v>2080</v>
      </c>
      <c r="VHS56" s="157" t="s">
        <v>2080</v>
      </c>
      <c r="VHT56" s="157" t="s">
        <v>2080</v>
      </c>
      <c r="VHU56" s="157" t="s">
        <v>2080</v>
      </c>
      <c r="VHV56" s="157" t="s">
        <v>2080</v>
      </c>
      <c r="VHW56" s="157" t="s">
        <v>2080</v>
      </c>
      <c r="VHX56" s="157" t="s">
        <v>2080</v>
      </c>
      <c r="VHY56" s="157" t="s">
        <v>2080</v>
      </c>
      <c r="VHZ56" s="157" t="s">
        <v>2080</v>
      </c>
      <c r="VIA56" s="157" t="s">
        <v>2080</v>
      </c>
      <c r="VIB56" s="157" t="s">
        <v>2080</v>
      </c>
      <c r="VIC56" s="157" t="s">
        <v>2080</v>
      </c>
      <c r="VID56" s="157" t="s">
        <v>2080</v>
      </c>
      <c r="VIE56" s="157" t="s">
        <v>2080</v>
      </c>
      <c r="VIF56" s="157" t="s">
        <v>2080</v>
      </c>
      <c r="VIG56" s="157" t="s">
        <v>2080</v>
      </c>
      <c r="VIH56" s="157" t="s">
        <v>2080</v>
      </c>
      <c r="VII56" s="157" t="s">
        <v>2080</v>
      </c>
      <c r="VIJ56" s="157" t="s">
        <v>2080</v>
      </c>
      <c r="VIK56" s="157" t="s">
        <v>2080</v>
      </c>
      <c r="VIL56" s="157" t="s">
        <v>2080</v>
      </c>
      <c r="VIM56" s="157" t="s">
        <v>2080</v>
      </c>
      <c r="VIN56" s="157" t="s">
        <v>2080</v>
      </c>
      <c r="VIO56" s="157" t="s">
        <v>2080</v>
      </c>
      <c r="VIP56" s="157" t="s">
        <v>2080</v>
      </c>
      <c r="VIQ56" s="157" t="s">
        <v>2080</v>
      </c>
      <c r="VIR56" s="157" t="s">
        <v>2080</v>
      </c>
      <c r="VIS56" s="157" t="s">
        <v>2080</v>
      </c>
      <c r="VIT56" s="157" t="s">
        <v>2080</v>
      </c>
      <c r="VIU56" s="157" t="s">
        <v>2080</v>
      </c>
      <c r="VIV56" s="157" t="s">
        <v>2080</v>
      </c>
      <c r="VIW56" s="157" t="s">
        <v>2080</v>
      </c>
      <c r="VIX56" s="157" t="s">
        <v>2080</v>
      </c>
      <c r="VIY56" s="157" t="s">
        <v>2080</v>
      </c>
      <c r="VIZ56" s="157" t="s">
        <v>2080</v>
      </c>
      <c r="VJA56" s="157" t="s">
        <v>2080</v>
      </c>
      <c r="VJB56" s="157" t="s">
        <v>2080</v>
      </c>
      <c r="VJC56" s="157" t="s">
        <v>2080</v>
      </c>
      <c r="VJD56" s="157" t="s">
        <v>2080</v>
      </c>
      <c r="VJE56" s="157" t="s">
        <v>2080</v>
      </c>
      <c r="VJF56" s="157" t="s">
        <v>2080</v>
      </c>
      <c r="VJG56" s="157" t="s">
        <v>2080</v>
      </c>
      <c r="VJH56" s="157" t="s">
        <v>2080</v>
      </c>
      <c r="VJI56" s="157" t="s">
        <v>2080</v>
      </c>
      <c r="VJJ56" s="157" t="s">
        <v>2080</v>
      </c>
      <c r="VJK56" s="157" t="s">
        <v>2080</v>
      </c>
      <c r="VJL56" s="157" t="s">
        <v>2080</v>
      </c>
      <c r="VJM56" s="157" t="s">
        <v>2080</v>
      </c>
      <c r="VJN56" s="157" t="s">
        <v>2080</v>
      </c>
      <c r="VJO56" s="157" t="s">
        <v>2080</v>
      </c>
      <c r="VJP56" s="157" t="s">
        <v>2080</v>
      </c>
      <c r="VJQ56" s="157" t="s">
        <v>2080</v>
      </c>
      <c r="VJR56" s="157" t="s">
        <v>2080</v>
      </c>
      <c r="VJS56" s="157" t="s">
        <v>2080</v>
      </c>
      <c r="VJT56" s="157" t="s">
        <v>2080</v>
      </c>
      <c r="VJU56" s="157" t="s">
        <v>2080</v>
      </c>
      <c r="VJV56" s="157" t="s">
        <v>2080</v>
      </c>
      <c r="VJW56" s="157" t="s">
        <v>2080</v>
      </c>
      <c r="VJX56" s="157" t="s">
        <v>2080</v>
      </c>
      <c r="VJY56" s="157" t="s">
        <v>2080</v>
      </c>
      <c r="VJZ56" s="157" t="s">
        <v>2080</v>
      </c>
      <c r="VKA56" s="157" t="s">
        <v>2080</v>
      </c>
      <c r="VKB56" s="157" t="s">
        <v>2080</v>
      </c>
      <c r="VKC56" s="157" t="s">
        <v>2080</v>
      </c>
      <c r="VKD56" s="157" t="s">
        <v>2080</v>
      </c>
      <c r="VKE56" s="157" t="s">
        <v>2080</v>
      </c>
      <c r="VKF56" s="157" t="s">
        <v>2080</v>
      </c>
      <c r="VKG56" s="157" t="s">
        <v>2080</v>
      </c>
      <c r="VKH56" s="157" t="s">
        <v>2080</v>
      </c>
      <c r="VKI56" s="157" t="s">
        <v>2080</v>
      </c>
      <c r="VKJ56" s="157" t="s">
        <v>2080</v>
      </c>
      <c r="VKK56" s="157" t="s">
        <v>2080</v>
      </c>
      <c r="VKL56" s="157" t="s">
        <v>2080</v>
      </c>
      <c r="VKM56" s="157" t="s">
        <v>2080</v>
      </c>
      <c r="VKN56" s="157" t="s">
        <v>2080</v>
      </c>
      <c r="VKO56" s="157" t="s">
        <v>2080</v>
      </c>
      <c r="VKP56" s="157" t="s">
        <v>2080</v>
      </c>
      <c r="VKQ56" s="157" t="s">
        <v>2080</v>
      </c>
      <c r="VKR56" s="157" t="s">
        <v>2080</v>
      </c>
      <c r="VKS56" s="157" t="s">
        <v>2080</v>
      </c>
      <c r="VKT56" s="157" t="s">
        <v>2080</v>
      </c>
      <c r="VKU56" s="157" t="s">
        <v>2080</v>
      </c>
      <c r="VKV56" s="157" t="s">
        <v>2080</v>
      </c>
      <c r="VKW56" s="157" t="s">
        <v>2080</v>
      </c>
      <c r="VKX56" s="157" t="s">
        <v>2080</v>
      </c>
      <c r="VKY56" s="157" t="s">
        <v>2080</v>
      </c>
      <c r="VKZ56" s="157" t="s">
        <v>2080</v>
      </c>
      <c r="VLA56" s="157" t="s">
        <v>2080</v>
      </c>
      <c r="VLB56" s="157" t="s">
        <v>2080</v>
      </c>
      <c r="VLC56" s="157" t="s">
        <v>2080</v>
      </c>
      <c r="VLD56" s="157" t="s">
        <v>2080</v>
      </c>
      <c r="VLE56" s="157" t="s">
        <v>2080</v>
      </c>
      <c r="VLF56" s="157" t="s">
        <v>2080</v>
      </c>
      <c r="VLG56" s="157" t="s">
        <v>2080</v>
      </c>
      <c r="VLH56" s="157" t="s">
        <v>2080</v>
      </c>
      <c r="VLI56" s="157" t="s">
        <v>2080</v>
      </c>
      <c r="VLJ56" s="157" t="s">
        <v>2080</v>
      </c>
      <c r="VLK56" s="157" t="s">
        <v>2080</v>
      </c>
      <c r="VLL56" s="157" t="s">
        <v>2080</v>
      </c>
      <c r="VLM56" s="157" t="s">
        <v>2080</v>
      </c>
      <c r="VLN56" s="157" t="s">
        <v>2080</v>
      </c>
      <c r="VLO56" s="157" t="s">
        <v>2080</v>
      </c>
      <c r="VLP56" s="157" t="s">
        <v>2080</v>
      </c>
      <c r="VLQ56" s="157" t="s">
        <v>2080</v>
      </c>
      <c r="VLR56" s="157" t="s">
        <v>2080</v>
      </c>
      <c r="VLS56" s="157" t="s">
        <v>2080</v>
      </c>
      <c r="VLT56" s="157" t="s">
        <v>2080</v>
      </c>
      <c r="VLU56" s="157" t="s">
        <v>2080</v>
      </c>
      <c r="VLV56" s="157" t="s">
        <v>2080</v>
      </c>
      <c r="VLW56" s="157" t="s">
        <v>2080</v>
      </c>
      <c r="VLX56" s="157" t="s">
        <v>2080</v>
      </c>
      <c r="VLY56" s="157" t="s">
        <v>2080</v>
      </c>
      <c r="VLZ56" s="157" t="s">
        <v>2080</v>
      </c>
      <c r="VMA56" s="157" t="s">
        <v>2080</v>
      </c>
      <c r="VMB56" s="157" t="s">
        <v>2080</v>
      </c>
      <c r="VMC56" s="157" t="s">
        <v>2080</v>
      </c>
      <c r="VMD56" s="157" t="s">
        <v>2080</v>
      </c>
      <c r="VME56" s="157" t="s">
        <v>2080</v>
      </c>
      <c r="VMF56" s="157" t="s">
        <v>2080</v>
      </c>
      <c r="VMG56" s="157" t="s">
        <v>2080</v>
      </c>
      <c r="VMH56" s="157" t="s">
        <v>2080</v>
      </c>
      <c r="VMI56" s="157" t="s">
        <v>2080</v>
      </c>
      <c r="VMJ56" s="157" t="s">
        <v>2080</v>
      </c>
      <c r="VMK56" s="157" t="s">
        <v>2080</v>
      </c>
      <c r="VML56" s="157" t="s">
        <v>2080</v>
      </c>
      <c r="VMM56" s="157" t="s">
        <v>2080</v>
      </c>
      <c r="VMN56" s="157" t="s">
        <v>2080</v>
      </c>
      <c r="VMO56" s="157" t="s">
        <v>2080</v>
      </c>
      <c r="VMP56" s="157" t="s">
        <v>2080</v>
      </c>
      <c r="VMQ56" s="157" t="s">
        <v>2080</v>
      </c>
      <c r="VMR56" s="157" t="s">
        <v>2080</v>
      </c>
      <c r="VMS56" s="157" t="s">
        <v>2080</v>
      </c>
      <c r="VMT56" s="157" t="s">
        <v>2080</v>
      </c>
      <c r="VMU56" s="157" t="s">
        <v>2080</v>
      </c>
      <c r="VMV56" s="157" t="s">
        <v>2080</v>
      </c>
      <c r="VMW56" s="157" t="s">
        <v>2080</v>
      </c>
      <c r="VMX56" s="157" t="s">
        <v>2080</v>
      </c>
      <c r="VMY56" s="157" t="s">
        <v>2080</v>
      </c>
      <c r="VMZ56" s="157" t="s">
        <v>2080</v>
      </c>
      <c r="VNA56" s="157" t="s">
        <v>2080</v>
      </c>
      <c r="VNB56" s="157" t="s">
        <v>2080</v>
      </c>
      <c r="VNC56" s="157" t="s">
        <v>2080</v>
      </c>
      <c r="VND56" s="157" t="s">
        <v>2080</v>
      </c>
      <c r="VNE56" s="157" t="s">
        <v>2080</v>
      </c>
      <c r="VNF56" s="157" t="s">
        <v>2080</v>
      </c>
      <c r="VNG56" s="157" t="s">
        <v>2080</v>
      </c>
      <c r="VNH56" s="157" t="s">
        <v>2080</v>
      </c>
      <c r="VNI56" s="157" t="s">
        <v>2080</v>
      </c>
      <c r="VNJ56" s="157" t="s">
        <v>2080</v>
      </c>
      <c r="VNK56" s="157" t="s">
        <v>2080</v>
      </c>
      <c r="VNL56" s="157" t="s">
        <v>2080</v>
      </c>
      <c r="VNM56" s="157" t="s">
        <v>2080</v>
      </c>
      <c r="VNN56" s="157" t="s">
        <v>2080</v>
      </c>
      <c r="VNO56" s="157" t="s">
        <v>2080</v>
      </c>
      <c r="VNP56" s="157" t="s">
        <v>2080</v>
      </c>
      <c r="VNQ56" s="157" t="s">
        <v>2080</v>
      </c>
      <c r="VNR56" s="157" t="s">
        <v>2080</v>
      </c>
      <c r="VNS56" s="157" t="s">
        <v>2080</v>
      </c>
      <c r="VNT56" s="157" t="s">
        <v>2080</v>
      </c>
      <c r="VNU56" s="157" t="s">
        <v>2080</v>
      </c>
      <c r="VNV56" s="157" t="s">
        <v>2080</v>
      </c>
      <c r="VNW56" s="157" t="s">
        <v>2080</v>
      </c>
      <c r="VNX56" s="157" t="s">
        <v>2080</v>
      </c>
      <c r="VNY56" s="157" t="s">
        <v>2080</v>
      </c>
      <c r="VNZ56" s="157" t="s">
        <v>2080</v>
      </c>
      <c r="VOA56" s="157" t="s">
        <v>2080</v>
      </c>
      <c r="VOB56" s="157" t="s">
        <v>2080</v>
      </c>
      <c r="VOC56" s="157" t="s">
        <v>2080</v>
      </c>
      <c r="VOD56" s="157" t="s">
        <v>2080</v>
      </c>
      <c r="VOE56" s="157" t="s">
        <v>2080</v>
      </c>
      <c r="VOF56" s="157" t="s">
        <v>2080</v>
      </c>
      <c r="VOG56" s="157" t="s">
        <v>2080</v>
      </c>
      <c r="VOH56" s="157" t="s">
        <v>2080</v>
      </c>
      <c r="VOI56" s="157" t="s">
        <v>2080</v>
      </c>
      <c r="VOJ56" s="157" t="s">
        <v>2080</v>
      </c>
      <c r="VOK56" s="157" t="s">
        <v>2080</v>
      </c>
      <c r="VOL56" s="157" t="s">
        <v>2080</v>
      </c>
      <c r="VOM56" s="157" t="s">
        <v>2080</v>
      </c>
      <c r="VON56" s="157" t="s">
        <v>2080</v>
      </c>
      <c r="VOO56" s="157" t="s">
        <v>2080</v>
      </c>
      <c r="VOP56" s="157" t="s">
        <v>2080</v>
      </c>
      <c r="VOQ56" s="157" t="s">
        <v>2080</v>
      </c>
      <c r="VOR56" s="157" t="s">
        <v>2080</v>
      </c>
      <c r="VOS56" s="157" t="s">
        <v>2080</v>
      </c>
      <c r="VOT56" s="157" t="s">
        <v>2080</v>
      </c>
      <c r="VOU56" s="157" t="s">
        <v>2080</v>
      </c>
      <c r="VOV56" s="157" t="s">
        <v>2080</v>
      </c>
      <c r="VOW56" s="157" t="s">
        <v>2080</v>
      </c>
      <c r="VOX56" s="157" t="s">
        <v>2080</v>
      </c>
      <c r="VOY56" s="157" t="s">
        <v>2080</v>
      </c>
      <c r="VOZ56" s="157" t="s">
        <v>2080</v>
      </c>
      <c r="VPA56" s="157" t="s">
        <v>2080</v>
      </c>
      <c r="VPB56" s="157" t="s">
        <v>2080</v>
      </c>
      <c r="VPC56" s="157" t="s">
        <v>2080</v>
      </c>
      <c r="VPD56" s="157" t="s">
        <v>2080</v>
      </c>
      <c r="VPE56" s="157" t="s">
        <v>2080</v>
      </c>
      <c r="VPF56" s="157" t="s">
        <v>2080</v>
      </c>
      <c r="VPG56" s="157" t="s">
        <v>2080</v>
      </c>
      <c r="VPH56" s="157" t="s">
        <v>2080</v>
      </c>
      <c r="VPI56" s="157" t="s">
        <v>2080</v>
      </c>
      <c r="VPJ56" s="157" t="s">
        <v>2080</v>
      </c>
      <c r="VPK56" s="157" t="s">
        <v>2080</v>
      </c>
      <c r="VPL56" s="157" t="s">
        <v>2080</v>
      </c>
      <c r="VPM56" s="157" t="s">
        <v>2080</v>
      </c>
      <c r="VPN56" s="157" t="s">
        <v>2080</v>
      </c>
      <c r="VPO56" s="157" t="s">
        <v>2080</v>
      </c>
      <c r="VPP56" s="157" t="s">
        <v>2080</v>
      </c>
      <c r="VPQ56" s="157" t="s">
        <v>2080</v>
      </c>
      <c r="VPR56" s="157" t="s">
        <v>2080</v>
      </c>
      <c r="VPS56" s="157" t="s">
        <v>2080</v>
      </c>
      <c r="VPT56" s="157" t="s">
        <v>2080</v>
      </c>
      <c r="VPU56" s="157" t="s">
        <v>2080</v>
      </c>
      <c r="VPV56" s="157" t="s">
        <v>2080</v>
      </c>
      <c r="VPW56" s="157" t="s">
        <v>2080</v>
      </c>
      <c r="VPX56" s="157" t="s">
        <v>2080</v>
      </c>
      <c r="VPY56" s="157" t="s">
        <v>2080</v>
      </c>
      <c r="VPZ56" s="157" t="s">
        <v>2080</v>
      </c>
      <c r="VQA56" s="157" t="s">
        <v>2080</v>
      </c>
      <c r="VQB56" s="157" t="s">
        <v>2080</v>
      </c>
      <c r="VQC56" s="157" t="s">
        <v>2080</v>
      </c>
      <c r="VQD56" s="157" t="s">
        <v>2080</v>
      </c>
      <c r="VQE56" s="157" t="s">
        <v>2080</v>
      </c>
      <c r="VQF56" s="157" t="s">
        <v>2080</v>
      </c>
      <c r="VQG56" s="157" t="s">
        <v>2080</v>
      </c>
      <c r="VQH56" s="157" t="s">
        <v>2080</v>
      </c>
      <c r="VQI56" s="157" t="s">
        <v>2080</v>
      </c>
      <c r="VQJ56" s="157" t="s">
        <v>2080</v>
      </c>
      <c r="VQK56" s="157" t="s">
        <v>2080</v>
      </c>
      <c r="VQL56" s="157" t="s">
        <v>2080</v>
      </c>
      <c r="VQM56" s="157" t="s">
        <v>2080</v>
      </c>
      <c r="VQN56" s="157" t="s">
        <v>2080</v>
      </c>
      <c r="VQO56" s="157" t="s">
        <v>2080</v>
      </c>
      <c r="VQP56" s="157" t="s">
        <v>2080</v>
      </c>
      <c r="VQQ56" s="157" t="s">
        <v>2080</v>
      </c>
      <c r="VQR56" s="157" t="s">
        <v>2080</v>
      </c>
      <c r="VQS56" s="157" t="s">
        <v>2080</v>
      </c>
      <c r="VQT56" s="157" t="s">
        <v>2080</v>
      </c>
      <c r="VQU56" s="157" t="s">
        <v>2080</v>
      </c>
      <c r="VQV56" s="157" t="s">
        <v>2080</v>
      </c>
      <c r="VQW56" s="157" t="s">
        <v>2080</v>
      </c>
      <c r="VQX56" s="157" t="s">
        <v>2080</v>
      </c>
      <c r="VQY56" s="157" t="s">
        <v>2080</v>
      </c>
      <c r="VQZ56" s="157" t="s">
        <v>2080</v>
      </c>
      <c r="VRA56" s="157" t="s">
        <v>2080</v>
      </c>
      <c r="VRB56" s="157" t="s">
        <v>2080</v>
      </c>
      <c r="VRC56" s="157" t="s">
        <v>2080</v>
      </c>
      <c r="VRD56" s="157" t="s">
        <v>2080</v>
      </c>
      <c r="VRE56" s="157" t="s">
        <v>2080</v>
      </c>
      <c r="VRF56" s="157" t="s">
        <v>2080</v>
      </c>
      <c r="VRG56" s="157" t="s">
        <v>2080</v>
      </c>
      <c r="VRH56" s="157" t="s">
        <v>2080</v>
      </c>
      <c r="VRI56" s="157" t="s">
        <v>2080</v>
      </c>
      <c r="VRJ56" s="157" t="s">
        <v>2080</v>
      </c>
      <c r="VRK56" s="157" t="s">
        <v>2080</v>
      </c>
      <c r="VRL56" s="157" t="s">
        <v>2080</v>
      </c>
      <c r="VRM56" s="157" t="s">
        <v>2080</v>
      </c>
      <c r="VRN56" s="157" t="s">
        <v>2080</v>
      </c>
      <c r="VRO56" s="157" t="s">
        <v>2080</v>
      </c>
      <c r="VRP56" s="157" t="s">
        <v>2080</v>
      </c>
      <c r="VRQ56" s="157" t="s">
        <v>2080</v>
      </c>
      <c r="VRR56" s="157" t="s">
        <v>2080</v>
      </c>
      <c r="VRS56" s="157" t="s">
        <v>2080</v>
      </c>
      <c r="VRT56" s="157" t="s">
        <v>2080</v>
      </c>
      <c r="VRU56" s="157" t="s">
        <v>2080</v>
      </c>
      <c r="VRV56" s="157" t="s">
        <v>2080</v>
      </c>
      <c r="VRW56" s="157" t="s">
        <v>2080</v>
      </c>
      <c r="VRX56" s="157" t="s">
        <v>2080</v>
      </c>
      <c r="VRY56" s="157" t="s">
        <v>2080</v>
      </c>
      <c r="VRZ56" s="157" t="s">
        <v>2080</v>
      </c>
      <c r="VSA56" s="157" t="s">
        <v>2080</v>
      </c>
      <c r="VSB56" s="157" t="s">
        <v>2080</v>
      </c>
      <c r="VSC56" s="157" t="s">
        <v>2080</v>
      </c>
      <c r="VSD56" s="157" t="s">
        <v>2080</v>
      </c>
      <c r="VSE56" s="157" t="s">
        <v>2080</v>
      </c>
      <c r="VSF56" s="157" t="s">
        <v>2080</v>
      </c>
      <c r="VSG56" s="157" t="s">
        <v>2080</v>
      </c>
      <c r="VSH56" s="157" t="s">
        <v>2080</v>
      </c>
      <c r="VSI56" s="157" t="s">
        <v>2080</v>
      </c>
      <c r="VSJ56" s="157" t="s">
        <v>2080</v>
      </c>
      <c r="VSK56" s="157" t="s">
        <v>2080</v>
      </c>
      <c r="VSL56" s="157" t="s">
        <v>2080</v>
      </c>
      <c r="VSM56" s="157" t="s">
        <v>2080</v>
      </c>
      <c r="VSN56" s="157" t="s">
        <v>2080</v>
      </c>
      <c r="VSO56" s="157" t="s">
        <v>2080</v>
      </c>
      <c r="VSP56" s="157" t="s">
        <v>2080</v>
      </c>
      <c r="VSQ56" s="157" t="s">
        <v>2080</v>
      </c>
      <c r="VSR56" s="157" t="s">
        <v>2080</v>
      </c>
      <c r="VSS56" s="157" t="s">
        <v>2080</v>
      </c>
      <c r="VST56" s="157" t="s">
        <v>2080</v>
      </c>
      <c r="VSU56" s="157" t="s">
        <v>2080</v>
      </c>
      <c r="VSV56" s="157" t="s">
        <v>2080</v>
      </c>
      <c r="VSW56" s="157" t="s">
        <v>2080</v>
      </c>
      <c r="VSX56" s="157" t="s">
        <v>2080</v>
      </c>
      <c r="VSY56" s="157" t="s">
        <v>2080</v>
      </c>
      <c r="VSZ56" s="157" t="s">
        <v>2080</v>
      </c>
      <c r="VTA56" s="157" t="s">
        <v>2080</v>
      </c>
      <c r="VTB56" s="157" t="s">
        <v>2080</v>
      </c>
      <c r="VTC56" s="157" t="s">
        <v>2080</v>
      </c>
      <c r="VTD56" s="157" t="s">
        <v>2080</v>
      </c>
      <c r="VTE56" s="157" t="s">
        <v>2080</v>
      </c>
      <c r="VTF56" s="157" t="s">
        <v>2080</v>
      </c>
      <c r="VTG56" s="157" t="s">
        <v>2080</v>
      </c>
      <c r="VTH56" s="157" t="s">
        <v>2080</v>
      </c>
      <c r="VTI56" s="157" t="s">
        <v>2080</v>
      </c>
      <c r="VTJ56" s="157" t="s">
        <v>2080</v>
      </c>
      <c r="VTK56" s="157" t="s">
        <v>2080</v>
      </c>
      <c r="VTL56" s="157" t="s">
        <v>2080</v>
      </c>
      <c r="VTM56" s="157" t="s">
        <v>2080</v>
      </c>
      <c r="VTN56" s="157" t="s">
        <v>2080</v>
      </c>
      <c r="VTO56" s="157" t="s">
        <v>2080</v>
      </c>
      <c r="VTP56" s="157" t="s">
        <v>2080</v>
      </c>
      <c r="VTQ56" s="157" t="s">
        <v>2080</v>
      </c>
      <c r="VTR56" s="157" t="s">
        <v>2080</v>
      </c>
      <c r="VTS56" s="157" t="s">
        <v>2080</v>
      </c>
      <c r="VTT56" s="157" t="s">
        <v>2080</v>
      </c>
      <c r="VTU56" s="157" t="s">
        <v>2080</v>
      </c>
      <c r="VTV56" s="157" t="s">
        <v>2080</v>
      </c>
      <c r="VTW56" s="157" t="s">
        <v>2080</v>
      </c>
      <c r="VTX56" s="157" t="s">
        <v>2080</v>
      </c>
      <c r="VTY56" s="157" t="s">
        <v>2080</v>
      </c>
      <c r="VTZ56" s="157" t="s">
        <v>2080</v>
      </c>
      <c r="VUA56" s="157" t="s">
        <v>2080</v>
      </c>
      <c r="VUB56" s="157" t="s">
        <v>2080</v>
      </c>
      <c r="VUC56" s="157" t="s">
        <v>2080</v>
      </c>
      <c r="VUD56" s="157" t="s">
        <v>2080</v>
      </c>
      <c r="VUE56" s="157" t="s">
        <v>2080</v>
      </c>
      <c r="VUF56" s="157" t="s">
        <v>2080</v>
      </c>
      <c r="VUG56" s="157" t="s">
        <v>2080</v>
      </c>
      <c r="VUH56" s="157" t="s">
        <v>2080</v>
      </c>
      <c r="VUI56" s="157" t="s">
        <v>2080</v>
      </c>
      <c r="VUJ56" s="157" t="s">
        <v>2080</v>
      </c>
      <c r="VUK56" s="157" t="s">
        <v>2080</v>
      </c>
      <c r="VUL56" s="157" t="s">
        <v>2080</v>
      </c>
      <c r="VUM56" s="157" t="s">
        <v>2080</v>
      </c>
      <c r="VUN56" s="157" t="s">
        <v>2080</v>
      </c>
      <c r="VUO56" s="157" t="s">
        <v>2080</v>
      </c>
      <c r="VUP56" s="157" t="s">
        <v>2080</v>
      </c>
      <c r="VUQ56" s="157" t="s">
        <v>2080</v>
      </c>
      <c r="VUR56" s="157" t="s">
        <v>2080</v>
      </c>
      <c r="VUS56" s="157" t="s">
        <v>2080</v>
      </c>
      <c r="VUT56" s="157" t="s">
        <v>2080</v>
      </c>
      <c r="VUU56" s="157" t="s">
        <v>2080</v>
      </c>
      <c r="VUV56" s="157" t="s">
        <v>2080</v>
      </c>
      <c r="VUW56" s="157" t="s">
        <v>2080</v>
      </c>
      <c r="VUX56" s="157" t="s">
        <v>2080</v>
      </c>
      <c r="VUY56" s="157" t="s">
        <v>2080</v>
      </c>
      <c r="VUZ56" s="157" t="s">
        <v>2080</v>
      </c>
      <c r="VVA56" s="157" t="s">
        <v>2080</v>
      </c>
      <c r="VVB56" s="157" t="s">
        <v>2080</v>
      </c>
      <c r="VVC56" s="157" t="s">
        <v>2080</v>
      </c>
      <c r="VVD56" s="157" t="s">
        <v>2080</v>
      </c>
      <c r="VVE56" s="157" t="s">
        <v>2080</v>
      </c>
      <c r="VVF56" s="157" t="s">
        <v>2080</v>
      </c>
      <c r="VVG56" s="157" t="s">
        <v>2080</v>
      </c>
      <c r="VVH56" s="157" t="s">
        <v>2080</v>
      </c>
      <c r="VVI56" s="157" t="s">
        <v>2080</v>
      </c>
      <c r="VVJ56" s="157" t="s">
        <v>2080</v>
      </c>
      <c r="VVK56" s="157" t="s">
        <v>2080</v>
      </c>
      <c r="VVL56" s="157" t="s">
        <v>2080</v>
      </c>
      <c r="VVM56" s="157" t="s">
        <v>2080</v>
      </c>
      <c r="VVN56" s="157" t="s">
        <v>2080</v>
      </c>
      <c r="VVO56" s="157" t="s">
        <v>2080</v>
      </c>
      <c r="VVP56" s="157" t="s">
        <v>2080</v>
      </c>
      <c r="VVQ56" s="157" t="s">
        <v>2080</v>
      </c>
      <c r="VVR56" s="157" t="s">
        <v>2080</v>
      </c>
      <c r="VVS56" s="157" t="s">
        <v>2080</v>
      </c>
      <c r="VVT56" s="157" t="s">
        <v>2080</v>
      </c>
      <c r="VVU56" s="157" t="s">
        <v>2080</v>
      </c>
      <c r="VVV56" s="157" t="s">
        <v>2080</v>
      </c>
      <c r="VVW56" s="157" t="s">
        <v>2080</v>
      </c>
      <c r="VVX56" s="157" t="s">
        <v>2080</v>
      </c>
      <c r="VVY56" s="157" t="s">
        <v>2080</v>
      </c>
      <c r="VVZ56" s="157" t="s">
        <v>2080</v>
      </c>
      <c r="VWA56" s="157" t="s">
        <v>2080</v>
      </c>
      <c r="VWB56" s="157" t="s">
        <v>2080</v>
      </c>
      <c r="VWC56" s="157" t="s">
        <v>2080</v>
      </c>
      <c r="VWD56" s="157" t="s">
        <v>2080</v>
      </c>
      <c r="VWE56" s="157" t="s">
        <v>2080</v>
      </c>
      <c r="VWF56" s="157" t="s">
        <v>2080</v>
      </c>
      <c r="VWG56" s="157" t="s">
        <v>2080</v>
      </c>
      <c r="VWH56" s="157" t="s">
        <v>2080</v>
      </c>
      <c r="VWI56" s="157" t="s">
        <v>2080</v>
      </c>
      <c r="VWJ56" s="157" t="s">
        <v>2080</v>
      </c>
      <c r="VWK56" s="157" t="s">
        <v>2080</v>
      </c>
      <c r="VWL56" s="157" t="s">
        <v>2080</v>
      </c>
      <c r="VWM56" s="157" t="s">
        <v>2080</v>
      </c>
      <c r="VWN56" s="157" t="s">
        <v>2080</v>
      </c>
      <c r="VWO56" s="157" t="s">
        <v>2080</v>
      </c>
      <c r="VWP56" s="157" t="s">
        <v>2080</v>
      </c>
      <c r="VWQ56" s="157" t="s">
        <v>2080</v>
      </c>
      <c r="VWR56" s="157" t="s">
        <v>2080</v>
      </c>
      <c r="VWS56" s="157" t="s">
        <v>2080</v>
      </c>
      <c r="VWT56" s="157" t="s">
        <v>2080</v>
      </c>
      <c r="VWU56" s="157" t="s">
        <v>2080</v>
      </c>
      <c r="VWV56" s="157" t="s">
        <v>2080</v>
      </c>
      <c r="VWW56" s="157" t="s">
        <v>2080</v>
      </c>
      <c r="VWX56" s="157" t="s">
        <v>2080</v>
      </c>
      <c r="VWY56" s="157" t="s">
        <v>2080</v>
      </c>
      <c r="VWZ56" s="157" t="s">
        <v>2080</v>
      </c>
      <c r="VXA56" s="157" t="s">
        <v>2080</v>
      </c>
      <c r="VXB56" s="157" t="s">
        <v>2080</v>
      </c>
      <c r="VXC56" s="157" t="s">
        <v>2080</v>
      </c>
      <c r="VXD56" s="157" t="s">
        <v>2080</v>
      </c>
      <c r="VXE56" s="157" t="s">
        <v>2080</v>
      </c>
      <c r="VXF56" s="157" t="s">
        <v>2080</v>
      </c>
      <c r="VXG56" s="157" t="s">
        <v>2080</v>
      </c>
      <c r="VXH56" s="157" t="s">
        <v>2080</v>
      </c>
      <c r="VXI56" s="157" t="s">
        <v>2080</v>
      </c>
      <c r="VXJ56" s="157" t="s">
        <v>2080</v>
      </c>
      <c r="VXK56" s="157" t="s">
        <v>2080</v>
      </c>
      <c r="VXL56" s="157" t="s">
        <v>2080</v>
      </c>
      <c r="VXM56" s="157" t="s">
        <v>2080</v>
      </c>
      <c r="VXN56" s="157" t="s">
        <v>2080</v>
      </c>
      <c r="VXO56" s="157" t="s">
        <v>2080</v>
      </c>
      <c r="VXP56" s="157" t="s">
        <v>2080</v>
      </c>
      <c r="VXQ56" s="157" t="s">
        <v>2080</v>
      </c>
      <c r="VXR56" s="157" t="s">
        <v>2080</v>
      </c>
      <c r="VXS56" s="157" t="s">
        <v>2080</v>
      </c>
      <c r="VXT56" s="157" t="s">
        <v>2080</v>
      </c>
      <c r="VXU56" s="157" t="s">
        <v>2080</v>
      </c>
      <c r="VXV56" s="157" t="s">
        <v>2080</v>
      </c>
      <c r="VXW56" s="157" t="s">
        <v>2080</v>
      </c>
      <c r="VXX56" s="157" t="s">
        <v>2080</v>
      </c>
      <c r="VXY56" s="157" t="s">
        <v>2080</v>
      </c>
      <c r="VXZ56" s="157" t="s">
        <v>2080</v>
      </c>
      <c r="VYA56" s="157" t="s">
        <v>2080</v>
      </c>
      <c r="VYB56" s="157" t="s">
        <v>2080</v>
      </c>
      <c r="VYC56" s="157" t="s">
        <v>2080</v>
      </c>
      <c r="VYD56" s="157" t="s">
        <v>2080</v>
      </c>
      <c r="VYE56" s="157" t="s">
        <v>2080</v>
      </c>
      <c r="VYF56" s="157" t="s">
        <v>2080</v>
      </c>
      <c r="VYG56" s="157" t="s">
        <v>2080</v>
      </c>
      <c r="VYH56" s="157" t="s">
        <v>2080</v>
      </c>
      <c r="VYI56" s="157" t="s">
        <v>2080</v>
      </c>
      <c r="VYJ56" s="157" t="s">
        <v>2080</v>
      </c>
      <c r="VYK56" s="157" t="s">
        <v>2080</v>
      </c>
      <c r="VYL56" s="157" t="s">
        <v>2080</v>
      </c>
      <c r="VYM56" s="157" t="s">
        <v>2080</v>
      </c>
      <c r="VYN56" s="157" t="s">
        <v>2080</v>
      </c>
      <c r="VYO56" s="157" t="s">
        <v>2080</v>
      </c>
      <c r="VYP56" s="157" t="s">
        <v>2080</v>
      </c>
      <c r="VYQ56" s="157" t="s">
        <v>2080</v>
      </c>
      <c r="VYR56" s="157" t="s">
        <v>2080</v>
      </c>
      <c r="VYS56" s="157" t="s">
        <v>2080</v>
      </c>
      <c r="VYT56" s="157" t="s">
        <v>2080</v>
      </c>
      <c r="VYU56" s="157" t="s">
        <v>2080</v>
      </c>
      <c r="VYV56" s="157" t="s">
        <v>2080</v>
      </c>
      <c r="VYW56" s="157" t="s">
        <v>2080</v>
      </c>
      <c r="VYX56" s="157" t="s">
        <v>2080</v>
      </c>
      <c r="VYY56" s="157" t="s">
        <v>2080</v>
      </c>
      <c r="VYZ56" s="157" t="s">
        <v>2080</v>
      </c>
      <c r="VZA56" s="157" t="s">
        <v>2080</v>
      </c>
      <c r="VZB56" s="157" t="s">
        <v>2080</v>
      </c>
      <c r="VZC56" s="157" t="s">
        <v>2080</v>
      </c>
      <c r="VZD56" s="157" t="s">
        <v>2080</v>
      </c>
      <c r="VZE56" s="157" t="s">
        <v>2080</v>
      </c>
      <c r="VZF56" s="157" t="s">
        <v>2080</v>
      </c>
      <c r="VZG56" s="157" t="s">
        <v>2080</v>
      </c>
      <c r="VZH56" s="157" t="s">
        <v>2080</v>
      </c>
      <c r="VZI56" s="157" t="s">
        <v>2080</v>
      </c>
      <c r="VZJ56" s="157" t="s">
        <v>2080</v>
      </c>
      <c r="VZK56" s="157" t="s">
        <v>2080</v>
      </c>
      <c r="VZL56" s="157" t="s">
        <v>2080</v>
      </c>
      <c r="VZM56" s="157" t="s">
        <v>2080</v>
      </c>
      <c r="VZN56" s="157" t="s">
        <v>2080</v>
      </c>
      <c r="VZO56" s="157" t="s">
        <v>2080</v>
      </c>
      <c r="VZP56" s="157" t="s">
        <v>2080</v>
      </c>
      <c r="VZQ56" s="157" t="s">
        <v>2080</v>
      </c>
      <c r="VZR56" s="157" t="s">
        <v>2080</v>
      </c>
      <c r="VZS56" s="157" t="s">
        <v>2080</v>
      </c>
      <c r="VZT56" s="157" t="s">
        <v>2080</v>
      </c>
      <c r="VZU56" s="157" t="s">
        <v>2080</v>
      </c>
      <c r="VZV56" s="157" t="s">
        <v>2080</v>
      </c>
      <c r="VZW56" s="157" t="s">
        <v>2080</v>
      </c>
      <c r="VZX56" s="157" t="s">
        <v>2080</v>
      </c>
      <c r="VZY56" s="157" t="s">
        <v>2080</v>
      </c>
      <c r="VZZ56" s="157" t="s">
        <v>2080</v>
      </c>
      <c r="WAA56" s="157" t="s">
        <v>2080</v>
      </c>
      <c r="WAB56" s="157" t="s">
        <v>2080</v>
      </c>
      <c r="WAC56" s="157" t="s">
        <v>2080</v>
      </c>
      <c r="WAD56" s="157" t="s">
        <v>2080</v>
      </c>
      <c r="WAE56" s="157" t="s">
        <v>2080</v>
      </c>
      <c r="WAF56" s="157" t="s">
        <v>2080</v>
      </c>
      <c r="WAG56" s="157" t="s">
        <v>2080</v>
      </c>
      <c r="WAH56" s="157" t="s">
        <v>2080</v>
      </c>
      <c r="WAI56" s="157" t="s">
        <v>2080</v>
      </c>
      <c r="WAJ56" s="157" t="s">
        <v>2080</v>
      </c>
      <c r="WAK56" s="157" t="s">
        <v>2080</v>
      </c>
      <c r="WAL56" s="157" t="s">
        <v>2080</v>
      </c>
      <c r="WAM56" s="157" t="s">
        <v>2080</v>
      </c>
      <c r="WAN56" s="157" t="s">
        <v>2080</v>
      </c>
      <c r="WAO56" s="157" t="s">
        <v>2080</v>
      </c>
      <c r="WAP56" s="157" t="s">
        <v>2080</v>
      </c>
      <c r="WAQ56" s="157" t="s">
        <v>2080</v>
      </c>
      <c r="WAR56" s="157" t="s">
        <v>2080</v>
      </c>
      <c r="WAS56" s="157" t="s">
        <v>2080</v>
      </c>
      <c r="WAT56" s="157" t="s">
        <v>2080</v>
      </c>
      <c r="WAU56" s="157" t="s">
        <v>2080</v>
      </c>
      <c r="WAV56" s="157" t="s">
        <v>2080</v>
      </c>
      <c r="WAW56" s="157" t="s">
        <v>2080</v>
      </c>
      <c r="WAX56" s="157" t="s">
        <v>2080</v>
      </c>
      <c r="WAY56" s="157" t="s">
        <v>2080</v>
      </c>
      <c r="WAZ56" s="157" t="s">
        <v>2080</v>
      </c>
      <c r="WBA56" s="157" t="s">
        <v>2080</v>
      </c>
      <c r="WBB56" s="157" t="s">
        <v>2080</v>
      </c>
      <c r="WBC56" s="157" t="s">
        <v>2080</v>
      </c>
      <c r="WBD56" s="157" t="s">
        <v>2080</v>
      </c>
      <c r="WBE56" s="157" t="s">
        <v>2080</v>
      </c>
      <c r="WBF56" s="157" t="s">
        <v>2080</v>
      </c>
      <c r="WBG56" s="157" t="s">
        <v>2080</v>
      </c>
      <c r="WBH56" s="157" t="s">
        <v>2080</v>
      </c>
      <c r="WBI56" s="157" t="s">
        <v>2080</v>
      </c>
      <c r="WBJ56" s="157" t="s">
        <v>2080</v>
      </c>
      <c r="WBK56" s="157" t="s">
        <v>2080</v>
      </c>
      <c r="WBL56" s="157" t="s">
        <v>2080</v>
      </c>
      <c r="WBM56" s="157" t="s">
        <v>2080</v>
      </c>
      <c r="WBN56" s="157" t="s">
        <v>2080</v>
      </c>
      <c r="WBO56" s="157" t="s">
        <v>2080</v>
      </c>
      <c r="WBP56" s="157" t="s">
        <v>2080</v>
      </c>
      <c r="WBQ56" s="157" t="s">
        <v>2080</v>
      </c>
      <c r="WBR56" s="157" t="s">
        <v>2080</v>
      </c>
      <c r="WBS56" s="157" t="s">
        <v>2080</v>
      </c>
      <c r="WBT56" s="157" t="s">
        <v>2080</v>
      </c>
      <c r="WBU56" s="157" t="s">
        <v>2080</v>
      </c>
      <c r="WBV56" s="157" t="s">
        <v>2080</v>
      </c>
      <c r="WBW56" s="157" t="s">
        <v>2080</v>
      </c>
      <c r="WBX56" s="157" t="s">
        <v>2080</v>
      </c>
      <c r="WBY56" s="157" t="s">
        <v>2080</v>
      </c>
      <c r="WBZ56" s="157" t="s">
        <v>2080</v>
      </c>
      <c r="WCA56" s="157" t="s">
        <v>2080</v>
      </c>
      <c r="WCB56" s="157" t="s">
        <v>2080</v>
      </c>
      <c r="WCC56" s="157" t="s">
        <v>2080</v>
      </c>
      <c r="WCD56" s="157" t="s">
        <v>2080</v>
      </c>
      <c r="WCE56" s="157" t="s">
        <v>2080</v>
      </c>
      <c r="WCF56" s="157" t="s">
        <v>2080</v>
      </c>
      <c r="WCG56" s="157" t="s">
        <v>2080</v>
      </c>
      <c r="WCH56" s="157" t="s">
        <v>2080</v>
      </c>
      <c r="WCI56" s="157" t="s">
        <v>2080</v>
      </c>
      <c r="WCJ56" s="157" t="s">
        <v>2080</v>
      </c>
      <c r="WCK56" s="157" t="s">
        <v>2080</v>
      </c>
      <c r="WCL56" s="157" t="s">
        <v>2080</v>
      </c>
      <c r="WCM56" s="157" t="s">
        <v>2080</v>
      </c>
      <c r="WCN56" s="157" t="s">
        <v>2080</v>
      </c>
      <c r="WCO56" s="157" t="s">
        <v>2080</v>
      </c>
      <c r="WCP56" s="157" t="s">
        <v>2080</v>
      </c>
      <c r="WCQ56" s="157" t="s">
        <v>2080</v>
      </c>
      <c r="WCR56" s="157" t="s">
        <v>2080</v>
      </c>
      <c r="WCS56" s="157" t="s">
        <v>2080</v>
      </c>
      <c r="WCT56" s="157" t="s">
        <v>2080</v>
      </c>
      <c r="WCU56" s="157" t="s">
        <v>2080</v>
      </c>
      <c r="WCV56" s="157" t="s">
        <v>2080</v>
      </c>
      <c r="WCW56" s="157" t="s">
        <v>2080</v>
      </c>
      <c r="WCX56" s="157" t="s">
        <v>2080</v>
      </c>
      <c r="WCY56" s="157" t="s">
        <v>2080</v>
      </c>
      <c r="WCZ56" s="157" t="s">
        <v>2080</v>
      </c>
      <c r="WDA56" s="157" t="s">
        <v>2080</v>
      </c>
      <c r="WDB56" s="157" t="s">
        <v>2080</v>
      </c>
      <c r="WDC56" s="157" t="s">
        <v>2080</v>
      </c>
      <c r="WDD56" s="157" t="s">
        <v>2080</v>
      </c>
      <c r="WDE56" s="157" t="s">
        <v>2080</v>
      </c>
      <c r="WDF56" s="157" t="s">
        <v>2080</v>
      </c>
      <c r="WDG56" s="157" t="s">
        <v>2080</v>
      </c>
      <c r="WDH56" s="157" t="s">
        <v>2080</v>
      </c>
      <c r="WDI56" s="157" t="s">
        <v>2080</v>
      </c>
      <c r="WDJ56" s="157" t="s">
        <v>2080</v>
      </c>
      <c r="WDK56" s="157" t="s">
        <v>2080</v>
      </c>
      <c r="WDL56" s="157" t="s">
        <v>2080</v>
      </c>
      <c r="WDM56" s="157" t="s">
        <v>2080</v>
      </c>
      <c r="WDN56" s="157" t="s">
        <v>2080</v>
      </c>
      <c r="WDO56" s="157" t="s">
        <v>2080</v>
      </c>
      <c r="WDP56" s="157" t="s">
        <v>2080</v>
      </c>
      <c r="WDQ56" s="157" t="s">
        <v>2080</v>
      </c>
      <c r="WDR56" s="157" t="s">
        <v>2080</v>
      </c>
      <c r="WDS56" s="157" t="s">
        <v>2080</v>
      </c>
      <c r="WDT56" s="157" t="s">
        <v>2080</v>
      </c>
      <c r="WDU56" s="157" t="s">
        <v>2080</v>
      </c>
      <c r="WDV56" s="157" t="s">
        <v>2080</v>
      </c>
      <c r="WDW56" s="157" t="s">
        <v>2080</v>
      </c>
      <c r="WDX56" s="157" t="s">
        <v>2080</v>
      </c>
      <c r="WDY56" s="157" t="s">
        <v>2080</v>
      </c>
      <c r="WDZ56" s="157" t="s">
        <v>2080</v>
      </c>
      <c r="WEA56" s="157" t="s">
        <v>2080</v>
      </c>
      <c r="WEB56" s="157" t="s">
        <v>2080</v>
      </c>
      <c r="WEC56" s="157" t="s">
        <v>2080</v>
      </c>
      <c r="WED56" s="157" t="s">
        <v>2080</v>
      </c>
      <c r="WEE56" s="157" t="s">
        <v>2080</v>
      </c>
      <c r="WEF56" s="157" t="s">
        <v>2080</v>
      </c>
      <c r="WEG56" s="157" t="s">
        <v>2080</v>
      </c>
      <c r="WEH56" s="157" t="s">
        <v>2080</v>
      </c>
      <c r="WEI56" s="157" t="s">
        <v>2080</v>
      </c>
      <c r="WEJ56" s="157" t="s">
        <v>2080</v>
      </c>
      <c r="WEK56" s="157" t="s">
        <v>2080</v>
      </c>
      <c r="WEL56" s="157" t="s">
        <v>2080</v>
      </c>
      <c r="WEM56" s="157" t="s">
        <v>2080</v>
      </c>
      <c r="WEN56" s="157" t="s">
        <v>2080</v>
      </c>
      <c r="WEO56" s="157" t="s">
        <v>2080</v>
      </c>
      <c r="WEP56" s="157" t="s">
        <v>2080</v>
      </c>
      <c r="WEQ56" s="157" t="s">
        <v>2080</v>
      </c>
      <c r="WER56" s="157" t="s">
        <v>2080</v>
      </c>
      <c r="WES56" s="157" t="s">
        <v>2080</v>
      </c>
      <c r="WET56" s="157" t="s">
        <v>2080</v>
      </c>
      <c r="WEU56" s="157" t="s">
        <v>2080</v>
      </c>
      <c r="WEV56" s="157" t="s">
        <v>2080</v>
      </c>
      <c r="WEW56" s="157" t="s">
        <v>2080</v>
      </c>
      <c r="WEX56" s="157" t="s">
        <v>2080</v>
      </c>
      <c r="WEY56" s="157" t="s">
        <v>2080</v>
      </c>
      <c r="WEZ56" s="157" t="s">
        <v>2080</v>
      </c>
      <c r="WFA56" s="157" t="s">
        <v>2080</v>
      </c>
      <c r="WFB56" s="157" t="s">
        <v>2080</v>
      </c>
      <c r="WFC56" s="157" t="s">
        <v>2080</v>
      </c>
      <c r="WFD56" s="157" t="s">
        <v>2080</v>
      </c>
      <c r="WFE56" s="157" t="s">
        <v>2080</v>
      </c>
      <c r="WFF56" s="157" t="s">
        <v>2080</v>
      </c>
      <c r="WFG56" s="157" t="s">
        <v>2080</v>
      </c>
      <c r="WFH56" s="157" t="s">
        <v>2080</v>
      </c>
      <c r="WFI56" s="157" t="s">
        <v>2080</v>
      </c>
      <c r="WFJ56" s="157" t="s">
        <v>2080</v>
      </c>
      <c r="WFK56" s="157" t="s">
        <v>2080</v>
      </c>
      <c r="WFL56" s="157" t="s">
        <v>2080</v>
      </c>
      <c r="WFM56" s="157" t="s">
        <v>2080</v>
      </c>
      <c r="WFN56" s="157" t="s">
        <v>2080</v>
      </c>
      <c r="WFO56" s="157" t="s">
        <v>2080</v>
      </c>
      <c r="WFP56" s="157" t="s">
        <v>2080</v>
      </c>
      <c r="WFQ56" s="157" t="s">
        <v>2080</v>
      </c>
      <c r="WFR56" s="157" t="s">
        <v>2080</v>
      </c>
      <c r="WFS56" s="157" t="s">
        <v>2080</v>
      </c>
      <c r="WFT56" s="157" t="s">
        <v>2080</v>
      </c>
      <c r="WFU56" s="157" t="s">
        <v>2080</v>
      </c>
      <c r="WFV56" s="157" t="s">
        <v>2080</v>
      </c>
      <c r="WFW56" s="157" t="s">
        <v>2080</v>
      </c>
      <c r="WFX56" s="157" t="s">
        <v>2080</v>
      </c>
      <c r="WFY56" s="157" t="s">
        <v>2080</v>
      </c>
      <c r="WFZ56" s="157" t="s">
        <v>2080</v>
      </c>
      <c r="WGA56" s="157" t="s">
        <v>2080</v>
      </c>
      <c r="WGB56" s="157" t="s">
        <v>2080</v>
      </c>
      <c r="WGC56" s="157" t="s">
        <v>2080</v>
      </c>
      <c r="WGD56" s="157" t="s">
        <v>2080</v>
      </c>
      <c r="WGE56" s="157" t="s">
        <v>2080</v>
      </c>
      <c r="WGF56" s="157" t="s">
        <v>2080</v>
      </c>
      <c r="WGG56" s="157" t="s">
        <v>2080</v>
      </c>
      <c r="WGH56" s="157" t="s">
        <v>2080</v>
      </c>
      <c r="WGI56" s="157" t="s">
        <v>2080</v>
      </c>
      <c r="WGJ56" s="157" t="s">
        <v>2080</v>
      </c>
      <c r="WGK56" s="157" t="s">
        <v>2080</v>
      </c>
      <c r="WGL56" s="157" t="s">
        <v>2080</v>
      </c>
      <c r="WGM56" s="157" t="s">
        <v>2080</v>
      </c>
      <c r="WGN56" s="157" t="s">
        <v>2080</v>
      </c>
      <c r="WGO56" s="157" t="s">
        <v>2080</v>
      </c>
      <c r="WGP56" s="157" t="s">
        <v>2080</v>
      </c>
      <c r="WGQ56" s="157" t="s">
        <v>2080</v>
      </c>
      <c r="WGR56" s="157" t="s">
        <v>2080</v>
      </c>
      <c r="WGS56" s="157" t="s">
        <v>2080</v>
      </c>
      <c r="WGT56" s="157" t="s">
        <v>2080</v>
      </c>
      <c r="WGU56" s="157" t="s">
        <v>2080</v>
      </c>
      <c r="WGV56" s="157" t="s">
        <v>2080</v>
      </c>
      <c r="WGW56" s="157" t="s">
        <v>2080</v>
      </c>
      <c r="WGX56" s="157" t="s">
        <v>2080</v>
      </c>
      <c r="WGY56" s="157" t="s">
        <v>2080</v>
      </c>
      <c r="WGZ56" s="157" t="s">
        <v>2080</v>
      </c>
      <c r="WHA56" s="157" t="s">
        <v>2080</v>
      </c>
      <c r="WHB56" s="157" t="s">
        <v>2080</v>
      </c>
      <c r="WHC56" s="157" t="s">
        <v>2080</v>
      </c>
      <c r="WHD56" s="157" t="s">
        <v>2080</v>
      </c>
      <c r="WHE56" s="157" t="s">
        <v>2080</v>
      </c>
      <c r="WHF56" s="157" t="s">
        <v>2080</v>
      </c>
      <c r="WHG56" s="157" t="s">
        <v>2080</v>
      </c>
      <c r="WHH56" s="157" t="s">
        <v>2080</v>
      </c>
      <c r="WHI56" s="157" t="s">
        <v>2080</v>
      </c>
      <c r="WHJ56" s="157" t="s">
        <v>2080</v>
      </c>
      <c r="WHK56" s="157" t="s">
        <v>2080</v>
      </c>
      <c r="WHL56" s="157" t="s">
        <v>2080</v>
      </c>
      <c r="WHM56" s="157" t="s">
        <v>2080</v>
      </c>
      <c r="WHN56" s="157" t="s">
        <v>2080</v>
      </c>
      <c r="WHO56" s="157" t="s">
        <v>2080</v>
      </c>
      <c r="WHP56" s="157" t="s">
        <v>2080</v>
      </c>
      <c r="WHQ56" s="157" t="s">
        <v>2080</v>
      </c>
      <c r="WHR56" s="157" t="s">
        <v>2080</v>
      </c>
      <c r="WHS56" s="157" t="s">
        <v>2080</v>
      </c>
      <c r="WHT56" s="157" t="s">
        <v>2080</v>
      </c>
      <c r="WHU56" s="157" t="s">
        <v>2080</v>
      </c>
      <c r="WHV56" s="157" t="s">
        <v>2080</v>
      </c>
      <c r="WHW56" s="157" t="s">
        <v>2080</v>
      </c>
      <c r="WHX56" s="157" t="s">
        <v>2080</v>
      </c>
      <c r="WHY56" s="157" t="s">
        <v>2080</v>
      </c>
      <c r="WHZ56" s="157" t="s">
        <v>2080</v>
      </c>
      <c r="WIA56" s="157" t="s">
        <v>2080</v>
      </c>
      <c r="WIB56" s="157" t="s">
        <v>2080</v>
      </c>
      <c r="WIC56" s="157" t="s">
        <v>2080</v>
      </c>
      <c r="WID56" s="157" t="s">
        <v>2080</v>
      </c>
      <c r="WIE56" s="157" t="s">
        <v>2080</v>
      </c>
      <c r="WIF56" s="157" t="s">
        <v>2080</v>
      </c>
      <c r="WIG56" s="157" t="s">
        <v>2080</v>
      </c>
      <c r="WIH56" s="157" t="s">
        <v>2080</v>
      </c>
      <c r="WII56" s="157" t="s">
        <v>2080</v>
      </c>
      <c r="WIJ56" s="157" t="s">
        <v>2080</v>
      </c>
      <c r="WIK56" s="157" t="s">
        <v>2080</v>
      </c>
      <c r="WIL56" s="157" t="s">
        <v>2080</v>
      </c>
      <c r="WIM56" s="157" t="s">
        <v>2080</v>
      </c>
      <c r="WIN56" s="157" t="s">
        <v>2080</v>
      </c>
      <c r="WIO56" s="157" t="s">
        <v>2080</v>
      </c>
      <c r="WIP56" s="157" t="s">
        <v>2080</v>
      </c>
      <c r="WIQ56" s="157" t="s">
        <v>2080</v>
      </c>
      <c r="WIR56" s="157" t="s">
        <v>2080</v>
      </c>
      <c r="WIS56" s="157" t="s">
        <v>2080</v>
      </c>
      <c r="WIT56" s="157" t="s">
        <v>2080</v>
      </c>
      <c r="WIU56" s="157" t="s">
        <v>2080</v>
      </c>
      <c r="WIV56" s="157" t="s">
        <v>2080</v>
      </c>
      <c r="WIW56" s="157" t="s">
        <v>2080</v>
      </c>
      <c r="WIX56" s="157" t="s">
        <v>2080</v>
      </c>
      <c r="WIY56" s="157" t="s">
        <v>2080</v>
      </c>
      <c r="WIZ56" s="157" t="s">
        <v>2080</v>
      </c>
      <c r="WJA56" s="157" t="s">
        <v>2080</v>
      </c>
      <c r="WJB56" s="157" t="s">
        <v>2080</v>
      </c>
      <c r="WJC56" s="157" t="s">
        <v>2080</v>
      </c>
      <c r="WJD56" s="157" t="s">
        <v>2080</v>
      </c>
      <c r="WJE56" s="157" t="s">
        <v>2080</v>
      </c>
      <c r="WJF56" s="157" t="s">
        <v>2080</v>
      </c>
      <c r="WJG56" s="157" t="s">
        <v>2080</v>
      </c>
      <c r="WJH56" s="157" t="s">
        <v>2080</v>
      </c>
      <c r="WJI56" s="157" t="s">
        <v>2080</v>
      </c>
      <c r="WJJ56" s="157" t="s">
        <v>2080</v>
      </c>
      <c r="WJK56" s="157" t="s">
        <v>2080</v>
      </c>
      <c r="WJL56" s="157" t="s">
        <v>2080</v>
      </c>
      <c r="WJM56" s="157" t="s">
        <v>2080</v>
      </c>
      <c r="WJN56" s="157" t="s">
        <v>2080</v>
      </c>
      <c r="WJO56" s="157" t="s">
        <v>2080</v>
      </c>
      <c r="WJP56" s="157" t="s">
        <v>2080</v>
      </c>
      <c r="WJQ56" s="157" t="s">
        <v>2080</v>
      </c>
      <c r="WJR56" s="157" t="s">
        <v>2080</v>
      </c>
      <c r="WJS56" s="157" t="s">
        <v>2080</v>
      </c>
      <c r="WJT56" s="157" t="s">
        <v>2080</v>
      </c>
      <c r="WJU56" s="157" t="s">
        <v>2080</v>
      </c>
      <c r="WJV56" s="157" t="s">
        <v>2080</v>
      </c>
      <c r="WJW56" s="157" t="s">
        <v>2080</v>
      </c>
      <c r="WJX56" s="157" t="s">
        <v>2080</v>
      </c>
      <c r="WJY56" s="157" t="s">
        <v>2080</v>
      </c>
      <c r="WJZ56" s="157" t="s">
        <v>2080</v>
      </c>
      <c r="WKA56" s="157" t="s">
        <v>2080</v>
      </c>
      <c r="WKB56" s="157" t="s">
        <v>2080</v>
      </c>
      <c r="WKC56" s="157" t="s">
        <v>2080</v>
      </c>
      <c r="WKD56" s="157" t="s">
        <v>2080</v>
      </c>
      <c r="WKE56" s="157" t="s">
        <v>2080</v>
      </c>
      <c r="WKF56" s="157" t="s">
        <v>2080</v>
      </c>
      <c r="WKG56" s="157" t="s">
        <v>2080</v>
      </c>
      <c r="WKH56" s="157" t="s">
        <v>2080</v>
      </c>
      <c r="WKI56" s="157" t="s">
        <v>2080</v>
      </c>
      <c r="WKJ56" s="157" t="s">
        <v>2080</v>
      </c>
      <c r="WKK56" s="157" t="s">
        <v>2080</v>
      </c>
      <c r="WKL56" s="157" t="s">
        <v>2080</v>
      </c>
      <c r="WKM56" s="157" t="s">
        <v>2080</v>
      </c>
      <c r="WKN56" s="157" t="s">
        <v>2080</v>
      </c>
      <c r="WKO56" s="157" t="s">
        <v>2080</v>
      </c>
      <c r="WKP56" s="157" t="s">
        <v>2080</v>
      </c>
      <c r="WKQ56" s="157" t="s">
        <v>2080</v>
      </c>
      <c r="WKR56" s="157" t="s">
        <v>2080</v>
      </c>
      <c r="WKS56" s="157" t="s">
        <v>2080</v>
      </c>
      <c r="WKT56" s="157" t="s">
        <v>2080</v>
      </c>
      <c r="WKU56" s="157" t="s">
        <v>2080</v>
      </c>
      <c r="WKV56" s="157" t="s">
        <v>2080</v>
      </c>
      <c r="WKW56" s="157" t="s">
        <v>2080</v>
      </c>
      <c r="WKX56" s="157" t="s">
        <v>2080</v>
      </c>
      <c r="WKY56" s="157" t="s">
        <v>2080</v>
      </c>
      <c r="WKZ56" s="157" t="s">
        <v>2080</v>
      </c>
      <c r="WLA56" s="157" t="s">
        <v>2080</v>
      </c>
      <c r="WLB56" s="157" t="s">
        <v>2080</v>
      </c>
      <c r="WLC56" s="157" t="s">
        <v>2080</v>
      </c>
      <c r="WLD56" s="157" t="s">
        <v>2080</v>
      </c>
      <c r="WLE56" s="157" t="s">
        <v>2080</v>
      </c>
      <c r="WLF56" s="157" t="s">
        <v>2080</v>
      </c>
      <c r="WLG56" s="157" t="s">
        <v>2080</v>
      </c>
      <c r="WLH56" s="157" t="s">
        <v>2080</v>
      </c>
      <c r="WLI56" s="157" t="s">
        <v>2080</v>
      </c>
      <c r="WLJ56" s="157" t="s">
        <v>2080</v>
      </c>
      <c r="WLK56" s="157" t="s">
        <v>2080</v>
      </c>
      <c r="WLL56" s="157" t="s">
        <v>2080</v>
      </c>
      <c r="WLM56" s="157" t="s">
        <v>2080</v>
      </c>
      <c r="WLN56" s="157" t="s">
        <v>2080</v>
      </c>
      <c r="WLO56" s="157" t="s">
        <v>2080</v>
      </c>
      <c r="WLP56" s="157" t="s">
        <v>2080</v>
      </c>
      <c r="WLQ56" s="157" t="s">
        <v>2080</v>
      </c>
      <c r="WLR56" s="157" t="s">
        <v>2080</v>
      </c>
      <c r="WLS56" s="157" t="s">
        <v>2080</v>
      </c>
      <c r="WLT56" s="157" t="s">
        <v>2080</v>
      </c>
      <c r="WLU56" s="157" t="s">
        <v>2080</v>
      </c>
      <c r="WLV56" s="157" t="s">
        <v>2080</v>
      </c>
      <c r="WLW56" s="157" t="s">
        <v>2080</v>
      </c>
      <c r="WLX56" s="157" t="s">
        <v>2080</v>
      </c>
      <c r="WLY56" s="157" t="s">
        <v>2080</v>
      </c>
      <c r="WLZ56" s="157" t="s">
        <v>2080</v>
      </c>
      <c r="WMA56" s="157" t="s">
        <v>2080</v>
      </c>
      <c r="WMB56" s="157" t="s">
        <v>2080</v>
      </c>
      <c r="WMC56" s="157" t="s">
        <v>2080</v>
      </c>
      <c r="WMD56" s="157" t="s">
        <v>2080</v>
      </c>
      <c r="WME56" s="157" t="s">
        <v>2080</v>
      </c>
      <c r="WMF56" s="157" t="s">
        <v>2080</v>
      </c>
      <c r="WMG56" s="157" t="s">
        <v>2080</v>
      </c>
      <c r="WMH56" s="157" t="s">
        <v>2080</v>
      </c>
      <c r="WMI56" s="157" t="s">
        <v>2080</v>
      </c>
      <c r="WMJ56" s="157" t="s">
        <v>2080</v>
      </c>
      <c r="WMK56" s="157" t="s">
        <v>2080</v>
      </c>
      <c r="WML56" s="157" t="s">
        <v>2080</v>
      </c>
      <c r="WMM56" s="157" t="s">
        <v>2080</v>
      </c>
      <c r="WMN56" s="157" t="s">
        <v>2080</v>
      </c>
      <c r="WMO56" s="157" t="s">
        <v>2080</v>
      </c>
      <c r="WMP56" s="157" t="s">
        <v>2080</v>
      </c>
      <c r="WMQ56" s="157" t="s">
        <v>2080</v>
      </c>
      <c r="WMR56" s="157" t="s">
        <v>2080</v>
      </c>
      <c r="WMS56" s="157" t="s">
        <v>2080</v>
      </c>
      <c r="WMT56" s="157" t="s">
        <v>2080</v>
      </c>
      <c r="WMU56" s="157" t="s">
        <v>2080</v>
      </c>
      <c r="WMV56" s="157" t="s">
        <v>2080</v>
      </c>
      <c r="WMW56" s="157" t="s">
        <v>2080</v>
      </c>
      <c r="WMX56" s="157" t="s">
        <v>2080</v>
      </c>
      <c r="WMY56" s="157" t="s">
        <v>2080</v>
      </c>
      <c r="WMZ56" s="157" t="s">
        <v>2080</v>
      </c>
      <c r="WNA56" s="157" t="s">
        <v>2080</v>
      </c>
      <c r="WNB56" s="157" t="s">
        <v>2080</v>
      </c>
      <c r="WNC56" s="157" t="s">
        <v>2080</v>
      </c>
      <c r="WND56" s="157" t="s">
        <v>2080</v>
      </c>
      <c r="WNE56" s="157" t="s">
        <v>2080</v>
      </c>
      <c r="WNF56" s="157" t="s">
        <v>2080</v>
      </c>
      <c r="WNG56" s="157" t="s">
        <v>2080</v>
      </c>
      <c r="WNH56" s="157" t="s">
        <v>2080</v>
      </c>
      <c r="WNI56" s="157" t="s">
        <v>2080</v>
      </c>
      <c r="WNJ56" s="157" t="s">
        <v>2080</v>
      </c>
      <c r="WNK56" s="157" t="s">
        <v>2080</v>
      </c>
      <c r="WNL56" s="157" t="s">
        <v>2080</v>
      </c>
      <c r="WNM56" s="157" t="s">
        <v>2080</v>
      </c>
      <c r="WNN56" s="157" t="s">
        <v>2080</v>
      </c>
      <c r="WNO56" s="157" t="s">
        <v>2080</v>
      </c>
      <c r="WNP56" s="157" t="s">
        <v>2080</v>
      </c>
      <c r="WNQ56" s="157" t="s">
        <v>2080</v>
      </c>
      <c r="WNR56" s="157" t="s">
        <v>2080</v>
      </c>
      <c r="WNS56" s="157" t="s">
        <v>2080</v>
      </c>
      <c r="WNT56" s="157" t="s">
        <v>2080</v>
      </c>
      <c r="WNU56" s="157" t="s">
        <v>2080</v>
      </c>
      <c r="WNV56" s="157" t="s">
        <v>2080</v>
      </c>
      <c r="WNW56" s="157" t="s">
        <v>2080</v>
      </c>
      <c r="WNX56" s="157" t="s">
        <v>2080</v>
      </c>
      <c r="WNY56" s="157" t="s">
        <v>2080</v>
      </c>
      <c r="WNZ56" s="157" t="s">
        <v>2080</v>
      </c>
      <c r="WOA56" s="157" t="s">
        <v>2080</v>
      </c>
      <c r="WOB56" s="157" t="s">
        <v>2080</v>
      </c>
      <c r="WOC56" s="157" t="s">
        <v>2080</v>
      </c>
      <c r="WOD56" s="157" t="s">
        <v>2080</v>
      </c>
      <c r="WOE56" s="157" t="s">
        <v>2080</v>
      </c>
      <c r="WOF56" s="157" t="s">
        <v>2080</v>
      </c>
      <c r="WOG56" s="157" t="s">
        <v>2080</v>
      </c>
      <c r="WOH56" s="157" t="s">
        <v>2080</v>
      </c>
      <c r="WOI56" s="157" t="s">
        <v>2080</v>
      </c>
      <c r="WOJ56" s="157" t="s">
        <v>2080</v>
      </c>
      <c r="WOK56" s="157" t="s">
        <v>2080</v>
      </c>
      <c r="WOL56" s="157" t="s">
        <v>2080</v>
      </c>
      <c r="WOM56" s="157" t="s">
        <v>2080</v>
      </c>
      <c r="WON56" s="157" t="s">
        <v>2080</v>
      </c>
      <c r="WOO56" s="157" t="s">
        <v>2080</v>
      </c>
      <c r="WOP56" s="157" t="s">
        <v>2080</v>
      </c>
      <c r="WOQ56" s="157" t="s">
        <v>2080</v>
      </c>
      <c r="WOR56" s="157" t="s">
        <v>2080</v>
      </c>
      <c r="WOS56" s="157" t="s">
        <v>2080</v>
      </c>
      <c r="WOT56" s="157" t="s">
        <v>2080</v>
      </c>
      <c r="WOU56" s="157" t="s">
        <v>2080</v>
      </c>
      <c r="WOV56" s="157" t="s">
        <v>2080</v>
      </c>
      <c r="WOW56" s="157" t="s">
        <v>2080</v>
      </c>
      <c r="WOX56" s="157" t="s">
        <v>2080</v>
      </c>
      <c r="WOY56" s="157" t="s">
        <v>2080</v>
      </c>
      <c r="WOZ56" s="157" t="s">
        <v>2080</v>
      </c>
      <c r="WPA56" s="157" t="s">
        <v>2080</v>
      </c>
      <c r="WPB56" s="157" t="s">
        <v>2080</v>
      </c>
      <c r="WPC56" s="157" t="s">
        <v>2080</v>
      </c>
      <c r="WPD56" s="157" t="s">
        <v>2080</v>
      </c>
      <c r="WPE56" s="157" t="s">
        <v>2080</v>
      </c>
      <c r="WPF56" s="157" t="s">
        <v>2080</v>
      </c>
      <c r="WPG56" s="157" t="s">
        <v>2080</v>
      </c>
      <c r="WPH56" s="157" t="s">
        <v>2080</v>
      </c>
      <c r="WPI56" s="157" t="s">
        <v>2080</v>
      </c>
      <c r="WPJ56" s="157" t="s">
        <v>2080</v>
      </c>
      <c r="WPK56" s="157" t="s">
        <v>2080</v>
      </c>
      <c r="WPL56" s="157" t="s">
        <v>2080</v>
      </c>
      <c r="WPM56" s="157" t="s">
        <v>2080</v>
      </c>
      <c r="WPN56" s="157" t="s">
        <v>2080</v>
      </c>
      <c r="WPO56" s="157" t="s">
        <v>2080</v>
      </c>
      <c r="WPP56" s="157" t="s">
        <v>2080</v>
      </c>
      <c r="WPQ56" s="157" t="s">
        <v>2080</v>
      </c>
      <c r="WPR56" s="157" t="s">
        <v>2080</v>
      </c>
      <c r="WPS56" s="157" t="s">
        <v>2080</v>
      </c>
      <c r="WPT56" s="157" t="s">
        <v>2080</v>
      </c>
      <c r="WPU56" s="157" t="s">
        <v>2080</v>
      </c>
      <c r="WPV56" s="157" t="s">
        <v>2080</v>
      </c>
      <c r="WPW56" s="157" t="s">
        <v>2080</v>
      </c>
      <c r="WPX56" s="157" t="s">
        <v>2080</v>
      </c>
      <c r="WPY56" s="157" t="s">
        <v>2080</v>
      </c>
      <c r="WPZ56" s="157" t="s">
        <v>2080</v>
      </c>
      <c r="WQA56" s="157" t="s">
        <v>2080</v>
      </c>
      <c r="WQB56" s="157" t="s">
        <v>2080</v>
      </c>
      <c r="WQC56" s="157" t="s">
        <v>2080</v>
      </c>
      <c r="WQD56" s="157" t="s">
        <v>2080</v>
      </c>
      <c r="WQE56" s="157" t="s">
        <v>2080</v>
      </c>
      <c r="WQF56" s="157" t="s">
        <v>2080</v>
      </c>
      <c r="WQG56" s="157" t="s">
        <v>2080</v>
      </c>
      <c r="WQH56" s="157" t="s">
        <v>2080</v>
      </c>
      <c r="WQI56" s="157" t="s">
        <v>2080</v>
      </c>
      <c r="WQJ56" s="157" t="s">
        <v>2080</v>
      </c>
      <c r="WQK56" s="157" t="s">
        <v>2080</v>
      </c>
      <c r="WQL56" s="157" t="s">
        <v>2080</v>
      </c>
      <c r="WQM56" s="157" t="s">
        <v>2080</v>
      </c>
      <c r="WQN56" s="157" t="s">
        <v>2080</v>
      </c>
      <c r="WQO56" s="157" t="s">
        <v>2080</v>
      </c>
      <c r="WQP56" s="157" t="s">
        <v>2080</v>
      </c>
      <c r="WQQ56" s="157" t="s">
        <v>2080</v>
      </c>
      <c r="WQR56" s="157" t="s">
        <v>2080</v>
      </c>
      <c r="WQS56" s="157" t="s">
        <v>2080</v>
      </c>
      <c r="WQT56" s="157" t="s">
        <v>2080</v>
      </c>
      <c r="WQU56" s="157" t="s">
        <v>2080</v>
      </c>
      <c r="WQV56" s="157" t="s">
        <v>2080</v>
      </c>
      <c r="WQW56" s="157" t="s">
        <v>2080</v>
      </c>
      <c r="WQX56" s="157" t="s">
        <v>2080</v>
      </c>
      <c r="WQY56" s="157" t="s">
        <v>2080</v>
      </c>
      <c r="WQZ56" s="157" t="s">
        <v>2080</v>
      </c>
      <c r="WRA56" s="157" t="s">
        <v>2080</v>
      </c>
      <c r="WRB56" s="157" t="s">
        <v>2080</v>
      </c>
      <c r="WRC56" s="157" t="s">
        <v>2080</v>
      </c>
      <c r="WRD56" s="157" t="s">
        <v>2080</v>
      </c>
      <c r="WRE56" s="157" t="s">
        <v>2080</v>
      </c>
      <c r="WRF56" s="157" t="s">
        <v>2080</v>
      </c>
      <c r="WRG56" s="157" t="s">
        <v>2080</v>
      </c>
      <c r="WRH56" s="157" t="s">
        <v>2080</v>
      </c>
      <c r="WRI56" s="157" t="s">
        <v>2080</v>
      </c>
      <c r="WRJ56" s="157" t="s">
        <v>2080</v>
      </c>
      <c r="WRK56" s="157" t="s">
        <v>2080</v>
      </c>
      <c r="WRL56" s="157" t="s">
        <v>2080</v>
      </c>
      <c r="WRM56" s="157" t="s">
        <v>2080</v>
      </c>
      <c r="WRN56" s="157" t="s">
        <v>2080</v>
      </c>
      <c r="WRO56" s="157" t="s">
        <v>2080</v>
      </c>
      <c r="WRP56" s="157" t="s">
        <v>2080</v>
      </c>
      <c r="WRQ56" s="157" t="s">
        <v>2080</v>
      </c>
      <c r="WRR56" s="157" t="s">
        <v>2080</v>
      </c>
      <c r="WRS56" s="157" t="s">
        <v>2080</v>
      </c>
      <c r="WRT56" s="157" t="s">
        <v>2080</v>
      </c>
      <c r="WRU56" s="157" t="s">
        <v>2080</v>
      </c>
      <c r="WRV56" s="157" t="s">
        <v>2080</v>
      </c>
      <c r="WRW56" s="157" t="s">
        <v>2080</v>
      </c>
      <c r="WRX56" s="157" t="s">
        <v>2080</v>
      </c>
      <c r="WRY56" s="157" t="s">
        <v>2080</v>
      </c>
      <c r="WRZ56" s="157" t="s">
        <v>2080</v>
      </c>
      <c r="WSA56" s="157" t="s">
        <v>2080</v>
      </c>
      <c r="WSB56" s="157" t="s">
        <v>2080</v>
      </c>
      <c r="WSC56" s="157" t="s">
        <v>2080</v>
      </c>
      <c r="WSD56" s="157" t="s">
        <v>2080</v>
      </c>
      <c r="WSE56" s="157" t="s">
        <v>2080</v>
      </c>
      <c r="WSF56" s="157" t="s">
        <v>2080</v>
      </c>
      <c r="WSG56" s="157" t="s">
        <v>2080</v>
      </c>
      <c r="WSH56" s="157" t="s">
        <v>2080</v>
      </c>
      <c r="WSI56" s="157" t="s">
        <v>2080</v>
      </c>
      <c r="WSJ56" s="157" t="s">
        <v>2080</v>
      </c>
      <c r="WSK56" s="157" t="s">
        <v>2080</v>
      </c>
      <c r="WSL56" s="157" t="s">
        <v>2080</v>
      </c>
      <c r="WSM56" s="157" t="s">
        <v>2080</v>
      </c>
      <c r="WSN56" s="157" t="s">
        <v>2080</v>
      </c>
      <c r="WSO56" s="157" t="s">
        <v>2080</v>
      </c>
      <c r="WSP56" s="157" t="s">
        <v>2080</v>
      </c>
      <c r="WSQ56" s="157" t="s">
        <v>2080</v>
      </c>
      <c r="WSR56" s="157" t="s">
        <v>2080</v>
      </c>
      <c r="WSS56" s="157" t="s">
        <v>2080</v>
      </c>
      <c r="WST56" s="157" t="s">
        <v>2080</v>
      </c>
      <c r="WSU56" s="157" t="s">
        <v>2080</v>
      </c>
      <c r="WSV56" s="157" t="s">
        <v>2080</v>
      </c>
      <c r="WSW56" s="157" t="s">
        <v>2080</v>
      </c>
      <c r="WSX56" s="157" t="s">
        <v>2080</v>
      </c>
      <c r="WSY56" s="157" t="s">
        <v>2080</v>
      </c>
      <c r="WSZ56" s="157" t="s">
        <v>2080</v>
      </c>
      <c r="WTA56" s="157" t="s">
        <v>2080</v>
      </c>
      <c r="WTB56" s="157" t="s">
        <v>2080</v>
      </c>
      <c r="WTC56" s="157" t="s">
        <v>2080</v>
      </c>
      <c r="WTD56" s="157" t="s">
        <v>2080</v>
      </c>
      <c r="WTE56" s="157" t="s">
        <v>2080</v>
      </c>
      <c r="WTF56" s="157" t="s">
        <v>2080</v>
      </c>
      <c r="WTG56" s="157" t="s">
        <v>2080</v>
      </c>
      <c r="WTH56" s="157" t="s">
        <v>2080</v>
      </c>
      <c r="WTI56" s="157" t="s">
        <v>2080</v>
      </c>
      <c r="WTJ56" s="157" t="s">
        <v>2080</v>
      </c>
      <c r="WTK56" s="157" t="s">
        <v>2080</v>
      </c>
      <c r="WTL56" s="157" t="s">
        <v>2080</v>
      </c>
      <c r="WTM56" s="157" t="s">
        <v>2080</v>
      </c>
      <c r="WTN56" s="157" t="s">
        <v>2080</v>
      </c>
      <c r="WTO56" s="157" t="s">
        <v>2080</v>
      </c>
      <c r="WTP56" s="157" t="s">
        <v>2080</v>
      </c>
      <c r="WTQ56" s="157" t="s">
        <v>2080</v>
      </c>
      <c r="WTR56" s="157" t="s">
        <v>2080</v>
      </c>
      <c r="WTS56" s="157" t="s">
        <v>2080</v>
      </c>
      <c r="WTT56" s="157" t="s">
        <v>2080</v>
      </c>
      <c r="WTU56" s="157" t="s">
        <v>2080</v>
      </c>
      <c r="WTV56" s="157" t="s">
        <v>2080</v>
      </c>
      <c r="WTW56" s="157" t="s">
        <v>2080</v>
      </c>
      <c r="WTX56" s="157" t="s">
        <v>2080</v>
      </c>
      <c r="WTY56" s="157" t="s">
        <v>2080</v>
      </c>
      <c r="WTZ56" s="157" t="s">
        <v>2080</v>
      </c>
      <c r="WUA56" s="157" t="s">
        <v>2080</v>
      </c>
      <c r="WUB56" s="157" t="s">
        <v>2080</v>
      </c>
      <c r="WUC56" s="157" t="s">
        <v>2080</v>
      </c>
      <c r="WUD56" s="157" t="s">
        <v>2080</v>
      </c>
      <c r="WUE56" s="157" t="s">
        <v>2080</v>
      </c>
      <c r="WUF56" s="157" t="s">
        <v>2080</v>
      </c>
      <c r="WUG56" s="157" t="s">
        <v>2080</v>
      </c>
      <c r="WUH56" s="157" t="s">
        <v>2080</v>
      </c>
      <c r="WUI56" s="157" t="s">
        <v>2080</v>
      </c>
      <c r="WUJ56" s="157" t="s">
        <v>2080</v>
      </c>
      <c r="WUK56" s="157" t="s">
        <v>2080</v>
      </c>
      <c r="WUL56" s="157" t="s">
        <v>2080</v>
      </c>
      <c r="WUM56" s="157" t="s">
        <v>2080</v>
      </c>
      <c r="WUN56" s="157" t="s">
        <v>2080</v>
      </c>
      <c r="WUO56" s="157" t="s">
        <v>2080</v>
      </c>
      <c r="WUP56" s="157" t="s">
        <v>2080</v>
      </c>
      <c r="WUQ56" s="157" t="s">
        <v>2080</v>
      </c>
      <c r="WUR56" s="157" t="s">
        <v>2080</v>
      </c>
      <c r="WUS56" s="157" t="s">
        <v>2080</v>
      </c>
      <c r="WUT56" s="157" t="s">
        <v>2080</v>
      </c>
      <c r="WUU56" s="157" t="s">
        <v>2080</v>
      </c>
      <c r="WUV56" s="157" t="s">
        <v>2080</v>
      </c>
      <c r="WUW56" s="157" t="s">
        <v>2080</v>
      </c>
      <c r="WUX56" s="157" t="s">
        <v>2080</v>
      </c>
      <c r="WUY56" s="157" t="s">
        <v>2080</v>
      </c>
      <c r="WUZ56" s="157" t="s">
        <v>2080</v>
      </c>
      <c r="WVA56" s="157" t="s">
        <v>2080</v>
      </c>
      <c r="WVB56" s="157" t="s">
        <v>2080</v>
      </c>
      <c r="WVC56" s="157" t="s">
        <v>2080</v>
      </c>
      <c r="WVD56" s="157" t="s">
        <v>2080</v>
      </c>
      <c r="WVE56" s="157" t="s">
        <v>2080</v>
      </c>
      <c r="WVF56" s="157" t="s">
        <v>2080</v>
      </c>
      <c r="WVG56" s="157" t="s">
        <v>2080</v>
      </c>
      <c r="WVH56" s="157" t="s">
        <v>2080</v>
      </c>
      <c r="WVI56" s="157" t="s">
        <v>2080</v>
      </c>
      <c r="WVJ56" s="157" t="s">
        <v>2080</v>
      </c>
      <c r="WVK56" s="157" t="s">
        <v>2080</v>
      </c>
      <c r="WVL56" s="157" t="s">
        <v>2080</v>
      </c>
      <c r="WVM56" s="157" t="s">
        <v>2080</v>
      </c>
      <c r="WVN56" s="157" t="s">
        <v>2080</v>
      </c>
      <c r="WVO56" s="157" t="s">
        <v>2080</v>
      </c>
      <c r="WVP56" s="157" t="s">
        <v>2080</v>
      </c>
      <c r="WVQ56" s="157" t="s">
        <v>2080</v>
      </c>
      <c r="WVR56" s="157" t="s">
        <v>2080</v>
      </c>
      <c r="WVS56" s="157" t="s">
        <v>2080</v>
      </c>
      <c r="WVT56" s="157" t="s">
        <v>2080</v>
      </c>
      <c r="WVU56" s="157" t="s">
        <v>2080</v>
      </c>
      <c r="WVV56" s="157" t="s">
        <v>2080</v>
      </c>
      <c r="WVW56" s="157" t="s">
        <v>2080</v>
      </c>
      <c r="WVX56" s="157" t="s">
        <v>2080</v>
      </c>
      <c r="WVY56" s="157" t="s">
        <v>2080</v>
      </c>
      <c r="WVZ56" s="157" t="s">
        <v>2080</v>
      </c>
      <c r="WWA56" s="157" t="s">
        <v>2080</v>
      </c>
      <c r="WWB56" s="157" t="s">
        <v>2080</v>
      </c>
      <c r="WWC56" s="157" t="s">
        <v>2080</v>
      </c>
      <c r="WWD56" s="157" t="s">
        <v>2080</v>
      </c>
      <c r="WWE56" s="157" t="s">
        <v>2080</v>
      </c>
      <c r="WWF56" s="157" t="s">
        <v>2080</v>
      </c>
      <c r="WWG56" s="157" t="s">
        <v>2080</v>
      </c>
      <c r="WWH56" s="157" t="s">
        <v>2080</v>
      </c>
      <c r="WWI56" s="157" t="s">
        <v>2080</v>
      </c>
      <c r="WWJ56" s="157" t="s">
        <v>2080</v>
      </c>
      <c r="WWK56" s="157" t="s">
        <v>2080</v>
      </c>
      <c r="WWL56" s="157" t="s">
        <v>2080</v>
      </c>
      <c r="WWM56" s="157" t="s">
        <v>2080</v>
      </c>
      <c r="WWN56" s="157" t="s">
        <v>2080</v>
      </c>
      <c r="WWO56" s="157" t="s">
        <v>2080</v>
      </c>
      <c r="WWP56" s="157" t="s">
        <v>2080</v>
      </c>
      <c r="WWQ56" s="157" t="s">
        <v>2080</v>
      </c>
      <c r="WWR56" s="157" t="s">
        <v>2080</v>
      </c>
      <c r="WWS56" s="157" t="s">
        <v>2080</v>
      </c>
      <c r="WWT56" s="157" t="s">
        <v>2080</v>
      </c>
      <c r="WWU56" s="157" t="s">
        <v>2080</v>
      </c>
      <c r="WWV56" s="157" t="s">
        <v>2080</v>
      </c>
      <c r="WWW56" s="157" t="s">
        <v>2080</v>
      </c>
      <c r="WWX56" s="157" t="s">
        <v>2080</v>
      </c>
      <c r="WWY56" s="157" t="s">
        <v>2080</v>
      </c>
      <c r="WWZ56" s="157" t="s">
        <v>2080</v>
      </c>
      <c r="WXA56" s="157" t="s">
        <v>2080</v>
      </c>
      <c r="WXB56" s="157" t="s">
        <v>2080</v>
      </c>
      <c r="WXC56" s="157" t="s">
        <v>2080</v>
      </c>
      <c r="WXD56" s="157" t="s">
        <v>2080</v>
      </c>
      <c r="WXE56" s="157" t="s">
        <v>2080</v>
      </c>
      <c r="WXF56" s="157" t="s">
        <v>2080</v>
      </c>
      <c r="WXG56" s="157" t="s">
        <v>2080</v>
      </c>
      <c r="WXH56" s="157" t="s">
        <v>2080</v>
      </c>
      <c r="WXI56" s="157" t="s">
        <v>2080</v>
      </c>
      <c r="WXJ56" s="157" t="s">
        <v>2080</v>
      </c>
      <c r="WXK56" s="157" t="s">
        <v>2080</v>
      </c>
      <c r="WXL56" s="157" t="s">
        <v>2080</v>
      </c>
      <c r="WXM56" s="157" t="s">
        <v>2080</v>
      </c>
      <c r="WXN56" s="157" t="s">
        <v>2080</v>
      </c>
      <c r="WXO56" s="157" t="s">
        <v>2080</v>
      </c>
      <c r="WXP56" s="157" t="s">
        <v>2080</v>
      </c>
      <c r="WXQ56" s="157" t="s">
        <v>2080</v>
      </c>
      <c r="WXR56" s="157" t="s">
        <v>2080</v>
      </c>
      <c r="WXS56" s="157" t="s">
        <v>2080</v>
      </c>
      <c r="WXT56" s="157" t="s">
        <v>2080</v>
      </c>
      <c r="WXU56" s="157" t="s">
        <v>2080</v>
      </c>
      <c r="WXV56" s="157" t="s">
        <v>2080</v>
      </c>
      <c r="WXW56" s="157" t="s">
        <v>2080</v>
      </c>
      <c r="WXX56" s="157" t="s">
        <v>2080</v>
      </c>
      <c r="WXY56" s="157" t="s">
        <v>2080</v>
      </c>
      <c r="WXZ56" s="157" t="s">
        <v>2080</v>
      </c>
      <c r="WYA56" s="157" t="s">
        <v>2080</v>
      </c>
      <c r="WYB56" s="157" t="s">
        <v>2080</v>
      </c>
      <c r="WYC56" s="157" t="s">
        <v>2080</v>
      </c>
      <c r="WYD56" s="157" t="s">
        <v>2080</v>
      </c>
      <c r="WYE56" s="157" t="s">
        <v>2080</v>
      </c>
      <c r="WYF56" s="157" t="s">
        <v>2080</v>
      </c>
      <c r="WYG56" s="157" t="s">
        <v>2080</v>
      </c>
      <c r="WYH56" s="157" t="s">
        <v>2080</v>
      </c>
      <c r="WYI56" s="157" t="s">
        <v>2080</v>
      </c>
      <c r="WYJ56" s="157" t="s">
        <v>2080</v>
      </c>
      <c r="WYK56" s="157" t="s">
        <v>2080</v>
      </c>
      <c r="WYL56" s="157" t="s">
        <v>2080</v>
      </c>
      <c r="WYM56" s="157" t="s">
        <v>2080</v>
      </c>
      <c r="WYN56" s="157" t="s">
        <v>2080</v>
      </c>
      <c r="WYO56" s="157" t="s">
        <v>2080</v>
      </c>
      <c r="WYP56" s="157" t="s">
        <v>2080</v>
      </c>
      <c r="WYQ56" s="157" t="s">
        <v>2080</v>
      </c>
      <c r="WYR56" s="157" t="s">
        <v>2080</v>
      </c>
      <c r="WYS56" s="157" t="s">
        <v>2080</v>
      </c>
      <c r="WYT56" s="157" t="s">
        <v>2080</v>
      </c>
      <c r="WYU56" s="157" t="s">
        <v>2080</v>
      </c>
      <c r="WYV56" s="157" t="s">
        <v>2080</v>
      </c>
      <c r="WYW56" s="157" t="s">
        <v>2080</v>
      </c>
      <c r="WYX56" s="157" t="s">
        <v>2080</v>
      </c>
      <c r="WYY56" s="157" t="s">
        <v>2080</v>
      </c>
      <c r="WYZ56" s="157" t="s">
        <v>2080</v>
      </c>
      <c r="WZA56" s="157" t="s">
        <v>2080</v>
      </c>
      <c r="WZB56" s="157" t="s">
        <v>2080</v>
      </c>
      <c r="WZC56" s="157" t="s">
        <v>2080</v>
      </c>
      <c r="WZD56" s="157" t="s">
        <v>2080</v>
      </c>
      <c r="WZE56" s="157" t="s">
        <v>2080</v>
      </c>
      <c r="WZF56" s="157" t="s">
        <v>2080</v>
      </c>
      <c r="WZG56" s="157" t="s">
        <v>2080</v>
      </c>
      <c r="WZH56" s="157" t="s">
        <v>2080</v>
      </c>
      <c r="WZI56" s="157" t="s">
        <v>2080</v>
      </c>
      <c r="WZJ56" s="157" t="s">
        <v>2080</v>
      </c>
      <c r="WZK56" s="157" t="s">
        <v>2080</v>
      </c>
      <c r="WZL56" s="157" t="s">
        <v>2080</v>
      </c>
      <c r="WZM56" s="157" t="s">
        <v>2080</v>
      </c>
      <c r="WZN56" s="157" t="s">
        <v>2080</v>
      </c>
      <c r="WZO56" s="157" t="s">
        <v>2080</v>
      </c>
      <c r="WZP56" s="157" t="s">
        <v>2080</v>
      </c>
      <c r="WZQ56" s="157" t="s">
        <v>2080</v>
      </c>
      <c r="WZR56" s="157" t="s">
        <v>2080</v>
      </c>
      <c r="WZS56" s="157" t="s">
        <v>2080</v>
      </c>
      <c r="WZT56" s="157" t="s">
        <v>2080</v>
      </c>
      <c r="WZU56" s="157" t="s">
        <v>2080</v>
      </c>
      <c r="WZV56" s="157" t="s">
        <v>2080</v>
      </c>
      <c r="WZW56" s="157" t="s">
        <v>2080</v>
      </c>
      <c r="WZX56" s="157" t="s">
        <v>2080</v>
      </c>
      <c r="WZY56" s="157" t="s">
        <v>2080</v>
      </c>
      <c r="WZZ56" s="157" t="s">
        <v>2080</v>
      </c>
      <c r="XAA56" s="157" t="s">
        <v>2080</v>
      </c>
      <c r="XAB56" s="157" t="s">
        <v>2080</v>
      </c>
      <c r="XAC56" s="157" t="s">
        <v>2080</v>
      </c>
      <c r="XAD56" s="157" t="s">
        <v>2080</v>
      </c>
      <c r="XAE56" s="157" t="s">
        <v>2080</v>
      </c>
      <c r="XAF56" s="157" t="s">
        <v>2080</v>
      </c>
      <c r="XAG56" s="157" t="s">
        <v>2080</v>
      </c>
      <c r="XAH56" s="157" t="s">
        <v>2080</v>
      </c>
      <c r="XAI56" s="157" t="s">
        <v>2080</v>
      </c>
      <c r="XAJ56" s="157" t="s">
        <v>2080</v>
      </c>
      <c r="XAK56" s="157" t="s">
        <v>2080</v>
      </c>
      <c r="XAL56" s="157" t="s">
        <v>2080</v>
      </c>
      <c r="XAM56" s="157" t="s">
        <v>2080</v>
      </c>
      <c r="XAN56" s="157" t="s">
        <v>2080</v>
      </c>
      <c r="XAO56" s="157" t="s">
        <v>2080</v>
      </c>
      <c r="XAP56" s="157" t="s">
        <v>2080</v>
      </c>
      <c r="XAQ56" s="157" t="s">
        <v>2080</v>
      </c>
      <c r="XAR56" s="157" t="s">
        <v>2080</v>
      </c>
      <c r="XAS56" s="157" t="s">
        <v>2080</v>
      </c>
      <c r="XAT56" s="157" t="s">
        <v>2080</v>
      </c>
      <c r="XAU56" s="157" t="s">
        <v>2080</v>
      </c>
      <c r="XAV56" s="157" t="s">
        <v>2080</v>
      </c>
      <c r="XAW56" s="157" t="s">
        <v>2080</v>
      </c>
      <c r="XAX56" s="157" t="s">
        <v>2080</v>
      </c>
      <c r="XAY56" s="157" t="s">
        <v>2080</v>
      </c>
      <c r="XAZ56" s="157" t="s">
        <v>2080</v>
      </c>
      <c r="XBA56" s="157" t="s">
        <v>2080</v>
      </c>
      <c r="XBB56" s="157" t="s">
        <v>2080</v>
      </c>
      <c r="XBC56" s="157" t="s">
        <v>2080</v>
      </c>
      <c r="XBD56" s="157" t="s">
        <v>2080</v>
      </c>
      <c r="XBE56" s="157" t="s">
        <v>2080</v>
      </c>
      <c r="XBF56" s="157" t="s">
        <v>2080</v>
      </c>
      <c r="XBG56" s="157" t="s">
        <v>2080</v>
      </c>
      <c r="XBH56" s="157" t="s">
        <v>2080</v>
      </c>
      <c r="XBI56" s="157" t="s">
        <v>2080</v>
      </c>
      <c r="XBJ56" s="157" t="s">
        <v>2080</v>
      </c>
      <c r="XBK56" s="157" t="s">
        <v>2080</v>
      </c>
      <c r="XBL56" s="157" t="s">
        <v>2080</v>
      </c>
      <c r="XBM56" s="157" t="s">
        <v>2080</v>
      </c>
      <c r="XBN56" s="157" t="s">
        <v>2080</v>
      </c>
      <c r="XBO56" s="157" t="s">
        <v>2080</v>
      </c>
      <c r="XBP56" s="157" t="s">
        <v>2080</v>
      </c>
      <c r="XBQ56" s="157" t="s">
        <v>2080</v>
      </c>
      <c r="XBR56" s="157" t="s">
        <v>2080</v>
      </c>
      <c r="XBS56" s="157" t="s">
        <v>2080</v>
      </c>
      <c r="XBT56" s="157" t="s">
        <v>2080</v>
      </c>
      <c r="XBU56" s="157" t="s">
        <v>2080</v>
      </c>
      <c r="XBV56" s="157" t="s">
        <v>2080</v>
      </c>
      <c r="XBW56" s="157" t="s">
        <v>2080</v>
      </c>
      <c r="XBX56" s="157" t="s">
        <v>2080</v>
      </c>
      <c r="XBY56" s="157" t="s">
        <v>2080</v>
      </c>
      <c r="XBZ56" s="157" t="s">
        <v>2080</v>
      </c>
      <c r="XCA56" s="157" t="s">
        <v>2080</v>
      </c>
      <c r="XCB56" s="157" t="s">
        <v>2080</v>
      </c>
      <c r="XCC56" s="157" t="s">
        <v>2080</v>
      </c>
      <c r="XCD56" s="157" t="s">
        <v>2080</v>
      </c>
      <c r="XCE56" s="157" t="s">
        <v>2080</v>
      </c>
      <c r="XCF56" s="157" t="s">
        <v>2080</v>
      </c>
      <c r="XCG56" s="157" t="s">
        <v>2080</v>
      </c>
      <c r="XCH56" s="157" t="s">
        <v>2080</v>
      </c>
      <c r="XCI56" s="157" t="s">
        <v>2080</v>
      </c>
      <c r="XCJ56" s="157" t="s">
        <v>2080</v>
      </c>
      <c r="XCK56" s="157" t="s">
        <v>2080</v>
      </c>
      <c r="XCL56" s="157" t="s">
        <v>2080</v>
      </c>
      <c r="XCM56" s="157" t="s">
        <v>2080</v>
      </c>
      <c r="XCN56" s="157" t="s">
        <v>2080</v>
      </c>
      <c r="XCO56" s="157" t="s">
        <v>2080</v>
      </c>
      <c r="XCP56" s="157" t="s">
        <v>2080</v>
      </c>
      <c r="XCQ56" s="157" t="s">
        <v>2080</v>
      </c>
      <c r="XCR56" s="157" t="s">
        <v>2080</v>
      </c>
      <c r="XCS56" s="157" t="s">
        <v>2080</v>
      </c>
      <c r="XCT56" s="157" t="s">
        <v>2080</v>
      </c>
      <c r="XCU56" s="157" t="s">
        <v>2080</v>
      </c>
      <c r="XCV56" s="157" t="s">
        <v>2080</v>
      </c>
      <c r="XCW56" s="157" t="s">
        <v>2080</v>
      </c>
      <c r="XCX56" s="157" t="s">
        <v>2080</v>
      </c>
      <c r="XCY56" s="157" t="s">
        <v>2080</v>
      </c>
      <c r="XCZ56" s="157" t="s">
        <v>2080</v>
      </c>
      <c r="XDA56" s="157" t="s">
        <v>2080</v>
      </c>
      <c r="XDB56" s="157" t="s">
        <v>2080</v>
      </c>
      <c r="XDC56" s="157" t="s">
        <v>2080</v>
      </c>
      <c r="XDD56" s="157" t="s">
        <v>2080</v>
      </c>
      <c r="XDE56" s="157" t="s">
        <v>2080</v>
      </c>
      <c r="XDF56" s="157" t="s">
        <v>2080</v>
      </c>
      <c r="XDG56" s="157" t="s">
        <v>2080</v>
      </c>
      <c r="XDH56" s="157" t="s">
        <v>2080</v>
      </c>
      <c r="XDI56" s="157" t="s">
        <v>2080</v>
      </c>
      <c r="XDJ56" s="157" t="s">
        <v>2080</v>
      </c>
      <c r="XDK56" s="157" t="s">
        <v>2080</v>
      </c>
      <c r="XDL56" s="157" t="s">
        <v>2080</v>
      </c>
      <c r="XDM56" s="157" t="s">
        <v>2080</v>
      </c>
      <c r="XDN56" s="157" t="s">
        <v>2080</v>
      </c>
      <c r="XDO56" s="157" t="s">
        <v>2080</v>
      </c>
      <c r="XDP56" s="157" t="s">
        <v>2080</v>
      </c>
      <c r="XDQ56" s="157" t="s">
        <v>2080</v>
      </c>
      <c r="XDR56" s="157" t="s">
        <v>2080</v>
      </c>
      <c r="XDS56" s="157" t="s">
        <v>2080</v>
      </c>
      <c r="XDT56" s="157" t="s">
        <v>2080</v>
      </c>
      <c r="XDU56" s="157" t="s">
        <v>2080</v>
      </c>
      <c r="XDV56" s="157" t="s">
        <v>2080</v>
      </c>
      <c r="XDW56" s="157" t="s">
        <v>2080</v>
      </c>
      <c r="XDX56" s="157" t="s">
        <v>2080</v>
      </c>
      <c r="XDY56" s="157" t="s">
        <v>2080</v>
      </c>
      <c r="XDZ56" s="157" t="s">
        <v>2080</v>
      </c>
      <c r="XEA56" s="157" t="s">
        <v>2080</v>
      </c>
      <c r="XEB56" s="157" t="s">
        <v>2080</v>
      </c>
      <c r="XEC56" s="157" t="s">
        <v>2080</v>
      </c>
      <c r="XED56" s="157" t="s">
        <v>2080</v>
      </c>
      <c r="XEE56" s="157" t="s">
        <v>2080</v>
      </c>
      <c r="XEF56" s="157" t="s">
        <v>2080</v>
      </c>
      <c r="XEG56" s="157" t="s">
        <v>2080</v>
      </c>
      <c r="XEH56" s="157" t="s">
        <v>2080</v>
      </c>
      <c r="XEI56" s="157" t="s">
        <v>2080</v>
      </c>
      <c r="XEJ56" s="157" t="s">
        <v>2080</v>
      </c>
      <c r="XEK56" s="157" t="s">
        <v>2080</v>
      </c>
      <c r="XEL56" s="157" t="s">
        <v>2080</v>
      </c>
      <c r="XEM56" s="157" t="s">
        <v>2080</v>
      </c>
      <c r="XEN56" s="157" t="s">
        <v>2080</v>
      </c>
      <c r="XEO56" s="157" t="s">
        <v>2080</v>
      </c>
      <c r="XEP56" s="157" t="s">
        <v>2080</v>
      </c>
      <c r="XEQ56" s="157" t="s">
        <v>2080</v>
      </c>
      <c r="XER56" s="157" t="s">
        <v>2080</v>
      </c>
      <c r="XES56" s="157" t="s">
        <v>2080</v>
      </c>
      <c r="XET56" s="157" t="s">
        <v>2080</v>
      </c>
      <c r="XEU56" s="157" t="s">
        <v>2080</v>
      </c>
      <c r="XEV56" s="157" t="s">
        <v>2080</v>
      </c>
      <c r="XEW56" s="157" t="s">
        <v>2080</v>
      </c>
      <c r="XEX56" s="157" t="s">
        <v>2080</v>
      </c>
      <c r="XEY56" s="157" t="s">
        <v>2080</v>
      </c>
      <c r="XEZ56" s="157" t="s">
        <v>2080</v>
      </c>
      <c r="XFA56" s="157" t="s">
        <v>2080</v>
      </c>
      <c r="XFB56" s="157" t="s">
        <v>2080</v>
      </c>
      <c r="XFC56" s="157" t="s">
        <v>2080</v>
      </c>
      <c r="XFD56" s="157" t="s">
        <v>2080</v>
      </c>
    </row>
    <row r="57" spans="1:16384" x14ac:dyDescent="0.3"/>
    <row r="58" spans="1:16384" x14ac:dyDescent="0.3"/>
    <row r="59" spans="1:16384" x14ac:dyDescent="0.3"/>
  </sheetData>
  <conditionalFormatting sqref="E28">
    <cfRule type="cellIs" dxfId="68" priority="1" stopIfTrue="1" operator="notEqual">
      <formula>0</formula>
    </cfRule>
    <cfRule type="cellIs" dxfId="67" priority="2" stopIfTrue="1" operator="equal">
      <formula>""</formula>
    </cfRule>
  </conditionalFormatting>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customProperties>
    <customPr name="MMSheetType"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CE"/>
    <pageSetUpPr fitToPage="1"/>
  </sheetPr>
  <dimension ref="A1:CW800"/>
  <sheetViews>
    <sheetView showGridLines="0" zoomScaleNormal="100" workbookViewId="0"/>
  </sheetViews>
  <sheetFormatPr defaultColWidth="0" defaultRowHeight="10.5" x14ac:dyDescent="0.2"/>
  <cols>
    <col min="1" max="1" width="30.77734375" style="83" customWidth="1"/>
    <col min="2" max="2" width="45.77734375" style="83" customWidth="1"/>
    <col min="3" max="3" width="90.77734375" style="83" customWidth="1"/>
    <col min="4" max="4" width="9.33203125" style="83" customWidth="1"/>
    <col min="5" max="26" width="9.33203125" style="83" hidden="1" customWidth="1"/>
    <col min="27" max="55" width="9.109375" style="83" hidden="1" customWidth="1"/>
    <col min="56" max="56" width="9.33203125" style="83" hidden="1" customWidth="1"/>
    <col min="57" max="16384" width="9.33203125" style="83" hidden="1"/>
  </cols>
  <sheetData>
    <row r="1" spans="1:101" s="29" customFormat="1" ht="31" x14ac:dyDescent="0.2">
      <c r="A1" s="29" t="str">
        <f ca="1" xml:space="preserve"> RIGHT(CELL("filename", A1), LEN(CELL("filename", A1)) - SEARCH("]", CELL("filename", A1)))</f>
        <v>Contents</v>
      </c>
    </row>
    <row r="5" spans="1:101" s="165" customFormat="1" ht="15.5" x14ac:dyDescent="0.2">
      <c r="A5" s="22" t="s">
        <v>705</v>
      </c>
      <c r="B5" s="22"/>
      <c r="C5" s="22"/>
    </row>
    <row r="6" spans="1:101" ht="15.5" x14ac:dyDescent="0.2">
      <c r="A6" s="116"/>
      <c r="B6" s="127"/>
      <c r="C6" s="129"/>
    </row>
    <row r="7" spans="1:101" ht="15.5" x14ac:dyDescent="0.2">
      <c r="A7" s="116" t="str">
        <f>HYPERLINK("#TOCrepobxOutputs_Year_","Outputs")</f>
        <v>Outputs</v>
      </c>
      <c r="B7" s="127"/>
      <c r="C7" s="129"/>
    </row>
    <row r="8" spans="1:101" ht="15.5" x14ac:dyDescent="0.2">
      <c r="A8" s="116"/>
      <c r="B8" s="127"/>
      <c r="C8" s="129"/>
    </row>
    <row r="9" spans="1:101" ht="15.5" x14ac:dyDescent="0.2">
      <c r="A9" s="116"/>
      <c r="B9" s="127"/>
      <c r="C9" s="129"/>
    </row>
    <row r="10" spans="1:101" ht="15.5" x14ac:dyDescent="0.2">
      <c r="A10" s="22" t="s">
        <v>2081</v>
      </c>
      <c r="B10" s="22" t="s">
        <v>879</v>
      </c>
      <c r="C10" s="22" t="s">
        <v>898</v>
      </c>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row>
    <row r="11" spans="1:101" ht="15.5" x14ac:dyDescent="0.2">
      <c r="A11" s="116"/>
      <c r="B11" s="127"/>
      <c r="C11" s="129"/>
    </row>
    <row r="12" spans="1:101" ht="15.5" x14ac:dyDescent="0.2">
      <c r="A12" s="116"/>
      <c r="B12" s="127"/>
      <c r="C12" s="129"/>
    </row>
    <row r="13" spans="1:101" ht="15.5" x14ac:dyDescent="0.2">
      <c r="A13" s="116" t="str">
        <f>HYPERLINK("#TOCobxInputs", "Inputs")</f>
        <v>Inputs</v>
      </c>
      <c r="B13" s="127"/>
      <c r="C13" s="129"/>
    </row>
    <row r="14" spans="1:101" ht="15.5" x14ac:dyDescent="0.2">
      <c r="A14" s="116"/>
      <c r="B14" s="127" t="str">
        <f>HYPERLINK("#TOCobxInputs.Time", "Time")</f>
        <v>Time</v>
      </c>
      <c r="C14" s="129"/>
    </row>
    <row r="15" spans="1:101" ht="15.5" x14ac:dyDescent="0.2">
      <c r="A15" s="116"/>
      <c r="B15" s="127" t="str">
        <f>HYPERLINK("#TOCobxInputs.Indexation", "Indexation")</f>
        <v>Indexation</v>
      </c>
      <c r="C15" s="129"/>
    </row>
    <row r="16" spans="1:101" ht="15.5" x14ac:dyDescent="0.2">
      <c r="A16" s="116"/>
      <c r="B16" s="127"/>
      <c r="C16" s="129" t="str">
        <f>HYPERLINK("#TOCobxInputs.Indexation.CPI_H_", "CPI(H)")</f>
        <v>CPI(H)</v>
      </c>
    </row>
    <row r="17" spans="1:3" ht="15.5" x14ac:dyDescent="0.2">
      <c r="A17" s="116"/>
      <c r="B17" s="127"/>
      <c r="C17" s="129" t="str">
        <f>HYPERLINK("#TOCobxInputs.Indexation.CPI_H__2027_28", "CPI(H) 2027-28")</f>
        <v>CPI(H) 2027-28</v>
      </c>
    </row>
    <row r="18" spans="1:3" ht="15.5" x14ac:dyDescent="0.2">
      <c r="A18" s="116"/>
      <c r="B18" s="127"/>
      <c r="C18" s="129" t="str">
        <f>HYPERLINK("#TOCobxInputs.Indexation.Reference_years", "Reference years")</f>
        <v>Reference years</v>
      </c>
    </row>
    <row r="19" spans="1:3" ht="15.5" x14ac:dyDescent="0.2">
      <c r="A19" s="116"/>
      <c r="B19" s="127" t="str">
        <f>HYPERLINK("#TOCobxInputs.Revenue_Adjustments", "Revenue Adjustments")</f>
        <v>Revenue Adjustments</v>
      </c>
      <c r="C19" s="129"/>
    </row>
    <row r="20" spans="1:3" ht="15.5" x14ac:dyDescent="0.2">
      <c r="A20" s="116"/>
      <c r="B20" s="127"/>
      <c r="C20" s="129" t="str">
        <f>HYPERLINK("#TOCobxInputs.Revenue_Adjustments.PR24_reconciliation_revenue_adjustments", "PR24 reconciliation revenue adjustments")</f>
        <v>PR24 reconciliation revenue adjustments</v>
      </c>
    </row>
    <row r="21" spans="1:3" ht="15.5" x14ac:dyDescent="0.2">
      <c r="A21" s="116"/>
      <c r="B21" s="127"/>
      <c r="C21" s="129" t="str">
        <f>HYPERLINK("#TOCobxInputs.Revenue_Adjustments.Deferred_2027_28_in_period_ODI_payments__tvm_adjusted_amounts_to_be_applied_with_2028_29_ODI_payments_in_2030_31_allowed_revenue_", "Deferred 2027-28 in-period ODI payments (tvm adjusted amounts to be applied with 2028-29 ODI payments in 2030-31 allowed revenue)")</f>
        <v>Deferred 2027-28 in-period ODI payments (tvm adjusted amounts to be applied with 2028-29 ODI payments in 2030-31 allowed revenue)</v>
      </c>
    </row>
    <row r="22" spans="1:3" ht="15.5" x14ac:dyDescent="0.2">
      <c r="A22" s="116"/>
      <c r="B22" s="127"/>
      <c r="C22" s="129" t="str">
        <f>HYPERLINK("#TOCobxInputs.Revenue_Adjustments.2028_29_in_period_ODI_payments_to_be_applied_in_2030_31_allowed_revenue", "2028-29 in-period ODI payments to be applied in 2030-31 allowed revenue")</f>
        <v>2028-29 in-period ODI payments to be applied in 2030-31 allowed revenue</v>
      </c>
    </row>
    <row r="23" spans="1:3" ht="15.5" x14ac:dyDescent="0.2">
      <c r="A23" s="116"/>
      <c r="B23" s="127"/>
      <c r="C23" s="129" t="str">
        <f>HYPERLINK("#TOCobxInputs.Revenue_Adjustments.2029_30_in_period_ODI_payments_to_be_applied_in_2031_32_allowed_revenue", "2029-30 in-period ODI payments to be applied in 2031-32 allowed revenue")</f>
        <v>2029-30 in-period ODI payments to be applied in 2031-32 allowed revenue</v>
      </c>
    </row>
    <row r="24" spans="1:3" ht="15.5" x14ac:dyDescent="0.2">
      <c r="A24" s="116"/>
      <c r="B24" s="127"/>
      <c r="C24" s="129" t="str">
        <f>HYPERLINK("#TOCobxInputs.Revenue_Adjustments.Application_years", "Application years")</f>
        <v>Application years</v>
      </c>
    </row>
    <row r="25" spans="1:3" ht="15.5" x14ac:dyDescent="0.2">
      <c r="A25" s="116"/>
      <c r="B25" s="127" t="str">
        <f>HYPERLINK("#TOCobxInputs.Tax_Uplift_Eligibility_Switches", "Tax Uplift Eligibility Switches")</f>
        <v>Tax Uplift Eligibility Switches</v>
      </c>
      <c r="C25" s="129"/>
    </row>
    <row r="26" spans="1:3" ht="15.5" x14ac:dyDescent="0.2">
      <c r="A26" s="116"/>
      <c r="B26" s="127"/>
      <c r="C26" s="129" t="str">
        <f>HYPERLINK("#TOCobxInputs.Tax_Uplift_Eligibility_Switches.PR24_reconciliation_revenue_adjustments", "PR24 reconciliation revenue adjustments")</f>
        <v>PR24 reconciliation revenue adjustments</v>
      </c>
    </row>
    <row r="27" spans="1:3" ht="15.5" x14ac:dyDescent="0.2">
      <c r="A27" s="116"/>
      <c r="B27" s="127"/>
      <c r="C27" s="129" t="str">
        <f>HYPERLINK("#TOCobxInputs.Tax_Uplift_Eligibility_Switches.PR24_In_period_ODI_revenue_adjustments__eligibile_for_tax_uplift_per_tax_treatment_applied_in_the_In_period_adjustments_model__", "PR24 In-period ODI revenue adjustments (eligibile for tax uplift per tax treatment applied in the In-period adjustments model) ")</f>
        <v xml:space="preserve">PR24 In-period ODI revenue adjustments (eligibile for tax uplift per tax treatment applied in the In-period adjustments model) </v>
      </c>
    </row>
    <row r="28" spans="1:3" ht="15.5" x14ac:dyDescent="0.2">
      <c r="A28" s="116"/>
      <c r="B28" s="127" t="str">
        <f>HYPERLINK("#TOCobxInputs.Profiling_Inputs", "Profiling Inputs")</f>
        <v>Profiling Inputs</v>
      </c>
      <c r="C28" s="129"/>
    </row>
    <row r="29" spans="1:3" ht="15.5" x14ac:dyDescent="0.2">
      <c r="A29" s="116"/>
      <c r="B29" s="127"/>
      <c r="C29" s="129" t="str">
        <f>HYPERLINK("#TOCobxInputs.Profiling_Inputs.Discounting", "Discounting")</f>
        <v>Discounting</v>
      </c>
    </row>
    <row r="30" spans="1:3" ht="15.5" x14ac:dyDescent="0.2">
      <c r="A30" s="116"/>
      <c r="B30" s="127"/>
      <c r="C30" s="129" t="str">
        <f>HYPERLINK("#TOCobxInputs.Profiling_Inputs.Number_of_years__used_with_profile_selector_option_2_", "Number of years (used with profile selector option 2)")</f>
        <v>Number of years (used with profile selector option 2)</v>
      </c>
    </row>
    <row r="31" spans="1:3" ht="15.5" x14ac:dyDescent="0.2">
      <c r="A31" s="116"/>
      <c r="B31" s="127"/>
      <c r="C31" s="129" t="str">
        <f>HYPERLINK("#TOCobxInputs.Profiling_Inputs.Profile_selector", "Profile selector")</f>
        <v>Profile selector</v>
      </c>
    </row>
    <row r="32" spans="1:3" ht="15.5" x14ac:dyDescent="0.2">
      <c r="A32" s="116"/>
      <c r="B32" s="127" t="str">
        <f>HYPERLINK("#TOCobxInputs.Model_Constants", "Model Constants")</f>
        <v>Model Constants</v>
      </c>
      <c r="C32" s="129"/>
    </row>
    <row r="33" spans="1:3" ht="15.5" x14ac:dyDescent="0.2">
      <c r="A33" s="116"/>
      <c r="B33" s="127"/>
      <c r="C33" s="129"/>
    </row>
    <row r="34" spans="1:3" ht="15.5" x14ac:dyDescent="0.2">
      <c r="A34" s="116" t="str">
        <f>HYPERLINK("#TOCobxTime", "Time")</f>
        <v>Time</v>
      </c>
      <c r="B34" s="127"/>
      <c r="C34" s="129"/>
    </row>
    <row r="35" spans="1:3" ht="15.5" x14ac:dyDescent="0.2">
      <c r="A35" s="116"/>
      <c r="B35" s="127" t="str">
        <f>HYPERLINK("#TOCobxTime.Headers", "Headers")</f>
        <v>Headers</v>
      </c>
      <c r="C35" s="129"/>
    </row>
    <row r="36" spans="1:3" ht="15.5" x14ac:dyDescent="0.2">
      <c r="A36" s="116"/>
      <c r="B36" s="127" t="str">
        <f>HYPERLINK("#TOCobxTime.Model_period_start", "Model period start")</f>
        <v>Model period start</v>
      </c>
      <c r="C36" s="129"/>
    </row>
    <row r="37" spans="1:3" ht="15.5" x14ac:dyDescent="0.2">
      <c r="A37" s="116"/>
      <c r="B37" s="127" t="str">
        <f>HYPERLINK("#TOCobxTime.Forecast_start_period_flag", "Forecast start period flag")</f>
        <v>Forecast start period flag</v>
      </c>
      <c r="C37" s="129"/>
    </row>
    <row r="38" spans="1:3" ht="15.5" x14ac:dyDescent="0.2">
      <c r="A38" s="116"/>
      <c r="B38" s="127" t="str">
        <f>HYPERLINK("#TOCobxTime.AMP_period_flag", "AMP period flag")</f>
        <v>AMP period flag</v>
      </c>
      <c r="C38" s="129"/>
    </row>
    <row r="39" spans="1:3" ht="15.5" x14ac:dyDescent="0.2">
      <c r="A39" s="116"/>
      <c r="B39" s="127"/>
      <c r="C39" s="129"/>
    </row>
    <row r="40" spans="1:3" ht="15.5" x14ac:dyDescent="0.2">
      <c r="A40" s="116" t="str">
        <f>HYPERLINK("#TOCobxIndexation", "Indexation")</f>
        <v>Indexation</v>
      </c>
      <c r="B40" s="127"/>
      <c r="C40" s="129"/>
    </row>
    <row r="41" spans="1:3" ht="15.5" x14ac:dyDescent="0.2">
      <c r="A41" s="116"/>
      <c r="B41" s="127" t="str">
        <f>HYPERLINK("#TOCobxIndexation.CPIH_Monthly_Index", "CPIH Monthly Index")</f>
        <v>CPIH Monthly Index</v>
      </c>
      <c r="C41" s="129"/>
    </row>
    <row r="42" spans="1:3" ht="15.5" x14ac:dyDescent="0.2">
      <c r="A42" s="116"/>
      <c r="B42" s="127" t="str">
        <f>HYPERLINK("#TOCobxIndexation.CPIH_Index_Calculations", "CPIH Index Calculations")</f>
        <v>CPIH Index Calculations</v>
      </c>
      <c r="C42" s="129"/>
    </row>
    <row r="43" spans="1:3" ht="15.5" x14ac:dyDescent="0.2">
      <c r="A43" s="116"/>
      <c r="B43" s="127" t="str">
        <f>HYPERLINK("#TOCobxIndexation.CPIH_INFLATORS", "CPIH INFLATORS")</f>
        <v>CPIH INFLATORS</v>
      </c>
      <c r="C43" s="129"/>
    </row>
    <row r="44" spans="1:3" ht="15.5" x14ac:dyDescent="0.2">
      <c r="A44" s="116"/>
      <c r="B44" s="127"/>
      <c r="C44" s="129" t="str">
        <f>HYPERLINK("#TOCobxIndexation.CPIH_INFLATORS.Inflate_from_2022_23_FYA_to_2027_28_FYA", "Inflate from 2022-23 FYA to 2027-28 FYA")</f>
        <v>Inflate from 2022-23 FYA to 2027-28 FYA</v>
      </c>
    </row>
    <row r="45" spans="1:3" ht="15.5" x14ac:dyDescent="0.2">
      <c r="A45" s="116"/>
      <c r="B45" s="127"/>
      <c r="C45" s="129" t="str">
        <f>HYPERLINK("#TOCobxIndexation.CPIH_INFLATORS.Inflate_from_2027_28_FYA_to_2027_28_FYA", "Inflate from 2027-28 FYA to 2027-28 FYA")</f>
        <v>Inflate from 2027-28 FYA to 2027-28 FYA</v>
      </c>
    </row>
    <row r="46" spans="1:3" ht="15.5" x14ac:dyDescent="0.2">
      <c r="A46" s="116"/>
      <c r="B46" s="127"/>
      <c r="C46" s="129" t="str">
        <f>HYPERLINK("#TOCobxIndexation.CPIH_INFLATORS.Inflate_from_2029_30_FYA_to_2027_28_FYA", "Inflate from 2029-30 FYA to 2027-28 FYA")</f>
        <v>Inflate from 2029-30 FYA to 2027-28 FYA</v>
      </c>
    </row>
    <row r="47" spans="1:3" ht="15.5" x14ac:dyDescent="0.2">
      <c r="A47" s="116"/>
      <c r="B47" s="127"/>
      <c r="C47" s="129" t="str">
        <f>HYPERLINK("#TOCobxIndexation.CPIH_INFLATORS.Inflate_from_2029_30_Basket_year_to_2027_28_FYA", "Inflate from 2029-30 Basket year to 2027-28 FYA")</f>
        <v>Inflate from 2029-30 Basket year to 2027-28 FYA</v>
      </c>
    </row>
    <row r="48" spans="1:3" ht="15.5" x14ac:dyDescent="0.2">
      <c r="A48" s="116"/>
      <c r="B48" s="127"/>
      <c r="C48" s="129"/>
    </row>
    <row r="49" spans="1:3" ht="15.5" x14ac:dyDescent="0.2">
      <c r="A49" s="116" t="str">
        <f>HYPERLINK("#TOCobxCalc", "Calc")</f>
        <v>Calc</v>
      </c>
      <c r="B49" s="127"/>
      <c r="C49" s="129"/>
    </row>
    <row r="50" spans="1:3" ht="15.5" x14ac:dyDescent="0.2">
      <c r="A50" s="116"/>
      <c r="B50" s="127" t="str">
        <f>HYPERLINK("#TOCobxCalc.Adjust_Reconciliation_Adjustments_To_PR29_Base_Year__2027_28__FYA_Prices", "Adjust Reconciliation Adjustments To PR29 Base Year (2027-28) FYA Prices")</f>
        <v>Adjust Reconciliation Adjustments To PR29 Base Year (2027-28) FYA Prices</v>
      </c>
      <c r="C50" s="129"/>
    </row>
    <row r="51" spans="1:3" ht="15.5" x14ac:dyDescent="0.2">
      <c r="A51" s="116"/>
      <c r="B51" s="127" t="str">
        <f>HYPERLINK("#TOCobxCalc.Separate_Adjustments_Into_Those_Eligible___Not_Eligible_For_Tax_Uplift_In_Financial_Model", "Separate Adjustments Into Those Eligible / Not Eligible For Tax Uplift In Financial Model")</f>
        <v>Separate Adjustments Into Those Eligible / Not Eligible For Tax Uplift In Financial Model</v>
      </c>
      <c r="C51" s="129"/>
    </row>
    <row r="52" spans="1:3" ht="15.5" x14ac:dyDescent="0.2">
      <c r="A52" s="116"/>
      <c r="B52" s="127"/>
      <c r="C52" s="129" t="str">
        <f>HYPERLINK("#TOCobxCalc.Separate_Adjustments_Into_Those_Eligible___Not_Eligible_For_Tax_Uplift_In_Financial_Model.Adjustments_eligible_for_tax_uplift_in_financial_model", "Adjustments eligible for tax uplift in financial model")</f>
        <v>Adjustments eligible for tax uplift in financial model</v>
      </c>
    </row>
    <row r="53" spans="1:3" ht="15.5" x14ac:dyDescent="0.2">
      <c r="A53" s="116"/>
      <c r="B53" s="127"/>
      <c r="C53" s="129" t="str">
        <f>HYPERLINK("#TOCobxCalc.Separate_Adjustments_Into_Those_Eligible___Not_Eligible_For_Tax_Uplift_In_Financial_Model.Total_adjustments_eligible_for_tax_uplift_in_financial_model", "Total adjustments eligible for tax uplift in financial model")</f>
        <v>Total adjustments eligible for tax uplift in financial model</v>
      </c>
    </row>
    <row r="54" spans="1:3" ht="15.5" x14ac:dyDescent="0.2">
      <c r="A54" s="116"/>
      <c r="B54" s="127"/>
      <c r="C54" s="129" t="str">
        <f>HYPERLINK("#TOCobxCalc.Separate_Adjustments_Into_Those_Eligible___Not_Eligible_For_Tax_Uplift_In_Financial_Model.Adjustments_not_eligible_for_tax_uplift_in_financial_model", "Adjustments not eligible for tax uplift in financial model")</f>
        <v>Adjustments not eligible for tax uplift in financial model</v>
      </c>
    </row>
    <row r="55" spans="1:3" ht="15.5" x14ac:dyDescent="0.2">
      <c r="A55" s="116"/>
      <c r="B55" s="127"/>
      <c r="C55" s="129" t="str">
        <f>HYPERLINK("#TOCobxCalc.Separate_Adjustments_Into_Those_Eligible___Not_Eligible_For_Tax_Uplift_In_Financial_Model.Total_adjustments_not_eligible_for_tax_uplift_in_financial_model", "Total adjustments not eligible for tax uplift in financial model")</f>
        <v>Total adjustments not eligible for tax uplift in financial model</v>
      </c>
    </row>
    <row r="56" spans="1:3" ht="15.5" x14ac:dyDescent="0.2">
      <c r="A56" s="116"/>
      <c r="B56" s="127" t="str">
        <f>HYPERLINK("#TOCobxCalc.Unprofiled_Post_Financeability_Adjustments_In_2027_28_CPIH_FYA_Prices__Excluding_PR24_In_period_ODI_Items_", "Unprofiled Post Financeability Adjustments In 2027-28 CPIH FYA Prices (Excluding PR24 In-period ODI Items)")</f>
        <v>Unprofiled Post Financeability Adjustments In 2027-28 CPIH FYA Prices (Excluding PR24 In-period ODI Items)</v>
      </c>
      <c r="C56" s="129"/>
    </row>
    <row r="57" spans="1:3" ht="15.5" x14ac:dyDescent="0.2">
      <c r="A57" s="116"/>
      <c r="B57" s="127"/>
      <c r="C57" s="129" t="str">
        <f>HYPERLINK("#TOCobxCalc.Unprofiled_Post_Financeability_Adjustments_In_2027_28_CPIH_FYA_Prices__Excluding_PR24_In_period_ODI_Items_.Total_adjustments_eligible_for_tax_uplift_in_financial_model_before_profiling", "Total adjustments eligible for tax uplift in financial model before profiling")</f>
        <v>Total adjustments eligible for tax uplift in financial model before profiling</v>
      </c>
    </row>
    <row r="58" spans="1:3" ht="15.5" x14ac:dyDescent="0.2">
      <c r="A58" s="116"/>
      <c r="B58" s="127"/>
      <c r="C58" s="129" t="str">
        <f>HYPERLINK("#TOCobxCalc.Unprofiled_Post_Financeability_Adjustments_In_2027_28_CPIH_FYA_Prices__Excluding_PR24_In_period_ODI_Items_.Total_adjustments_not_eligible_for_tax_uplift_in_financial_model_before_profiling", "Total adjustments not eligible for tax uplift in financial model before profiling")</f>
        <v>Total adjustments not eligible for tax uplift in financial model before profiling</v>
      </c>
    </row>
    <row r="59" spans="1:3" ht="15.5" x14ac:dyDescent="0.2">
      <c r="A59" s="116"/>
      <c r="B59" s="127"/>
      <c r="C59" s="129"/>
    </row>
    <row r="60" spans="1:3" ht="15.5" x14ac:dyDescent="0.2">
      <c r="A60" s="116" t="str">
        <f>HYPERLINK("#TOCobxCalc_In_periodODI", "Calc_In-periodODI")</f>
        <v>Calc_In-periodODI</v>
      </c>
      <c r="B60" s="127"/>
      <c r="C60" s="129"/>
    </row>
    <row r="61" spans="1:3" ht="15.5" x14ac:dyDescent="0.2">
      <c r="A61" s="116"/>
      <c r="B61" s="127" t="str">
        <f>HYPERLINK("#TOCobxCalc_In_periodODI.Adjust_Reconciliation_Adjustments_To_PR29_Base_Year__2027_28__FYA_Prices", "Adjust Reconciliation Adjustments To PR29 Base Year (2027-28) FYA Prices")</f>
        <v>Adjust Reconciliation Adjustments To PR29 Base Year (2027-28) FYA Prices</v>
      </c>
      <c r="C61" s="129"/>
    </row>
    <row r="62" spans="1:3" ht="15.5" x14ac:dyDescent="0.2">
      <c r="A62" s="116"/>
      <c r="B62" s="127" t="str">
        <f>HYPERLINK("#TOCobxCalc_In_periodODI.In_period_reconciliation_totals_in_2027_28_CPIH_FYA_prices", "In-period reconciliation totals in 2027-28 CPIH FYA prices")</f>
        <v>In-period reconciliation totals in 2027-28 CPIH FYA prices</v>
      </c>
      <c r="C62" s="129"/>
    </row>
    <row r="63" spans="1:3" ht="15.5" x14ac:dyDescent="0.2">
      <c r="A63" s="116"/>
      <c r="B63" s="127"/>
      <c r="C63" s="129" t="str">
        <f>HYPERLINK("#TOCobxCalc_In_periodODI.In_period_reconciliation_totals_in_2027_28_CPIH_FYA_prices.Totals___C_MeX", "Totals - C-MeX")</f>
        <v>Totals - C-MeX</v>
      </c>
    </row>
    <row r="64" spans="1:3" ht="15.5" x14ac:dyDescent="0.2">
      <c r="A64" s="116"/>
      <c r="B64" s="127"/>
      <c r="C64" s="129" t="str">
        <f>HYPERLINK("#TOCobxCalc_In_periodODI.In_period_reconciliation_totals_in_2027_28_CPIH_FYA_prices.Totals___D_MeX", "Totals - D-MeX")</f>
        <v>Totals - D-MeX</v>
      </c>
    </row>
    <row r="65" spans="1:3" ht="15.5" x14ac:dyDescent="0.2">
      <c r="A65" s="116"/>
      <c r="B65" s="127"/>
      <c r="C65" s="129" t="str">
        <f>HYPERLINK("#TOCobxCalc_In_periodODI.In_period_reconciliation_totals_in_2027_28_CPIH_FYA_prices.Totals___In_period_ODI_payments__excluding_C_MeX_and_D_MeX__", "Totals - In-period ODI payments (excluding C-MeX and D-MeX) ")</f>
        <v xml:space="preserve">Totals - In-period ODI payments (excluding C-MeX and D-MeX) </v>
      </c>
    </row>
    <row r="66" spans="1:3" ht="15.5" x14ac:dyDescent="0.2">
      <c r="A66" s="116"/>
      <c r="B66" s="127" t="str">
        <f>HYPERLINK("#TOCobxCalc_In_periodODI.Total_ODI_reconciliation_adjustments_by_price_control_in_2027_28_CPIH_FYA_prices_for_draft_determination_documentation", "Total ODI reconciliation adjustments by price control in 2027-28 CPIH FYA prices for draft determination documentation")</f>
        <v>Total ODI reconciliation adjustments by price control in 2027-28 CPIH FYA prices for draft determination documentation</v>
      </c>
      <c r="C66" s="129"/>
    </row>
    <row r="67" spans="1:3" ht="15.5" x14ac:dyDescent="0.2">
      <c r="A67" s="116"/>
      <c r="B67" s="127"/>
      <c r="C67" s="129" t="str">
        <f>HYPERLINK("#TOCobxCalc_In_periodODI.Total_ODI_reconciliation_adjustments_by_price_control_in_2027_28_CPIH_FYA_prices_for_draft_determination_documentation.Reconciliation_adjustments_calculated_in_2027_28_CPI_H__FYA_prices", "Reconciliation adjustments calculated in 2027-28 CPI(H) FYA prices")</f>
        <v>Reconciliation adjustments calculated in 2027-28 CPI(H) FYA prices</v>
      </c>
    </row>
    <row r="68" spans="1:3" ht="15.5" x14ac:dyDescent="0.2">
      <c r="A68" s="116"/>
      <c r="B68" s="127" t="str">
        <f>HYPERLINK("#TOCobxCalc_In_periodODI.Aggregate_Adjustments_By_Price_Control", "Aggregate Adjustments By Price Control")</f>
        <v>Aggregate Adjustments By Price Control</v>
      </c>
      <c r="C68" s="129"/>
    </row>
    <row r="69" spans="1:3" ht="15.5" x14ac:dyDescent="0.2">
      <c r="A69" s="116"/>
      <c r="B69" s="127"/>
      <c r="C69" s="129" t="str">
        <f>HYPERLINK("#TOCobxCalc_In_periodODI.Aggregate_Adjustments_By_Price_Control.Revenue_adjustments_in_respect_of_in_period_ODI_payments_to_be_applied_in_2030_31_allowed_revenue", "Revenue adjustments in respect of in-period ODI payments to be applied in 2030-31 allowed revenue")</f>
        <v>Revenue adjustments in respect of in-period ODI payments to be applied in 2030-31 allowed revenue</v>
      </c>
    </row>
    <row r="70" spans="1:3" ht="15.5" x14ac:dyDescent="0.2">
      <c r="A70" s="116"/>
      <c r="B70" s="127"/>
      <c r="C70" s="129" t="str">
        <f>HYPERLINK("#TOCobxCalc_In_periodODI.Aggregate_Adjustments_By_Price_Control.Revenue_adjustments_in_respect_of_in_period_ODI_payments_to_be_applied_in_2026_27_allowed_revenue", "Revenue adjustments in respect of in-period ODI payments to be applied in 2026-27 allowed revenue")</f>
        <v>Revenue adjustments in respect of in-period ODI payments to be applied in 2026-27 allowed revenue</v>
      </c>
    </row>
    <row r="71" spans="1:3" ht="15.5" x14ac:dyDescent="0.2">
      <c r="A71" s="116"/>
      <c r="B71" s="127" t="str">
        <f>HYPERLINK("#TOCobxCalc_In_periodODI.Separate_price_Control_Adjustments_Into_Those_Eligible___Not_Eligible_For_Tax_Uplift_In_Financial_Model", "Separate price Control Adjustments Into Those Eligible / Not Eligible For Tax Uplift In Financial Model")</f>
        <v>Separate price Control Adjustments Into Those Eligible / Not Eligible For Tax Uplift In Financial Model</v>
      </c>
      <c r="C71" s="129"/>
    </row>
    <row r="72" spans="1:3" ht="15.5" x14ac:dyDescent="0.2">
      <c r="A72" s="116"/>
      <c r="B72" s="127"/>
      <c r="C72" s="129" t="str">
        <f>HYPERLINK("#TOCobxCalc_In_periodODI.Separate_price_Control_Adjustments_Into_Those_Eligible___Not_Eligible_For_Tax_Uplift_In_Financial_Model.Adjustments_eligible_for_tax_uplift_in_financial_model", "Adjustments eligible for tax uplift in financial model")</f>
        <v>Adjustments eligible for tax uplift in financial model</v>
      </c>
    </row>
    <row r="73" spans="1:3" ht="15.5" x14ac:dyDescent="0.2">
      <c r="A73" s="116"/>
      <c r="B73" s="127"/>
      <c r="C73" s="129" t="str">
        <f>HYPERLINK("#TOCobxCalc_In_periodODI.Separate_price_Control_Adjustments_Into_Those_Eligible___Not_Eligible_For_Tax_Uplift_In_Financial_Model.Adjustments_not_eligible_for_tax_uplift_in_financial_model", "Adjustments not eligible for tax uplift in financial model")</f>
        <v>Adjustments not eligible for tax uplift in financial model</v>
      </c>
    </row>
    <row r="74" spans="1:3" ht="15.5" x14ac:dyDescent="0.2">
      <c r="A74" s="116"/>
      <c r="B74" s="127"/>
      <c r="C74" s="129"/>
    </row>
    <row r="75" spans="1:3" ht="15.5" x14ac:dyDescent="0.2">
      <c r="A75" s="116" t="str">
        <f>HYPERLINK("#TOCobxProfiling", "Profiling")</f>
        <v>Profiling</v>
      </c>
      <c r="B75" s="127"/>
      <c r="C75" s="129"/>
    </row>
    <row r="76" spans="1:3" ht="15.5" x14ac:dyDescent="0.2">
      <c r="A76" s="116"/>
      <c r="B76" s="127" t="str">
        <f>HYPERLINK("#TOCobxProfiling.Discount_Rate_For_2030_35_Period", "Discount Rate For 2030-35 Period")</f>
        <v>Discount Rate For 2030-35 Period</v>
      </c>
      <c r="C76" s="129"/>
    </row>
    <row r="77" spans="1:3" ht="15.5" x14ac:dyDescent="0.2">
      <c r="A77" s="116"/>
      <c r="B77" s="127" t="str">
        <f>HYPERLINK("#TOCobxProfiling.Profiles", "Profiles")</f>
        <v>Profiles</v>
      </c>
      <c r="C77" s="129"/>
    </row>
    <row r="78" spans="1:3" ht="15.5" x14ac:dyDescent="0.2">
      <c r="A78" s="116"/>
      <c r="B78" s="127"/>
      <c r="C78" s="129" t="str">
        <f>HYPERLINK("#TOCobxProfiling.Profiles.Profile_1___Apply_in_first_year", "Profile 1 - Apply in first year")</f>
        <v>Profile 1 - Apply in first year</v>
      </c>
    </row>
    <row r="79" spans="1:3" ht="15.5" x14ac:dyDescent="0.2">
      <c r="A79" s="116"/>
      <c r="B79" s="127"/>
      <c r="C79" s="129" t="str">
        <f>HYPERLINK("#TOCobxProfiling.Profiles.Profile_2___Constant_annuity_2030_35", "Profile 2 - Constant annuity 2030-35")</f>
        <v>Profile 2 - Constant annuity 2030-35</v>
      </c>
    </row>
    <row r="80" spans="1:3" ht="15.5" x14ac:dyDescent="0.2">
      <c r="A80" s="116"/>
      <c r="B80" s="127"/>
      <c r="C80" s="129" t="str">
        <f>HYPERLINK("#TOCobxProfiling.Profiles.Profile_3___Even_allocation___NPV_neutral", "Profile 3 - Even allocation - NPV neutral")</f>
        <v>Profile 3 - Even allocation - NPV neutral</v>
      </c>
    </row>
    <row r="81" spans="1:3" ht="15.5" x14ac:dyDescent="0.2">
      <c r="A81" s="116"/>
      <c r="B81" s="127" t="str">
        <f>HYPERLINK("#TOCobxProfiling.Profiles_Selection", "Profiles Selection")</f>
        <v>Profiles Selection</v>
      </c>
      <c r="C81" s="129"/>
    </row>
    <row r="82" spans="1:3" ht="15.5" x14ac:dyDescent="0.2">
      <c r="A82" s="116"/>
      <c r="B82" s="127"/>
      <c r="C82" s="129" t="str">
        <f>HYPERLINK("#TOCobxProfiling.Profiles_Selection.This_section_replicates_the_PR24_revenue_adjustments_feeder_model", "This section replicates the PR24 revenue adjustments feeder model")</f>
        <v>This section replicates the PR24 revenue adjustments feeder model</v>
      </c>
    </row>
    <row r="83" spans="1:3" ht="15.5" x14ac:dyDescent="0.2">
      <c r="A83" s="116"/>
      <c r="B83" s="127" t="str">
        <f>HYPERLINK("#TOCobxProfiling.Add_PR24_In_period_ODI_Items_For_2028_29_And_2029_30_With_Prescribed_2_Year_Lag", "Add PR24 In-period ODI Items For 2028-29 And 2029-30 With Prescribed 2 Year Lag")</f>
        <v>Add PR24 In-period ODI Items For 2028-29 And 2029-30 With Prescribed 2 Year Lag</v>
      </c>
      <c r="C83" s="129"/>
    </row>
    <row r="84" spans="1:3" ht="15.5" x14ac:dyDescent="0.2">
      <c r="A84" s="116"/>
      <c r="B84" s="127"/>
      <c r="C84" s="129" t="str">
        <f>HYPERLINK("#TOCobxProfiling.Add_PR24_In_period_ODI_Items_For_2028_29_And_2029_30_With_Prescribed_2_Year_Lag.Revenue_adjustments_in_respect_of_in_period_ODI_payments_to_be_applied_in_2030_31_allowed_revenue", "Revenue adjustments in respect of in-period ODI payments to be applied in 2030-31 allowed revenue")</f>
        <v>Revenue adjustments in respect of in-period ODI payments to be applied in 2030-31 allowed revenue</v>
      </c>
    </row>
    <row r="85" spans="1:3" ht="15.5" x14ac:dyDescent="0.2">
      <c r="A85" s="116"/>
      <c r="B85" s="127"/>
      <c r="C85" s="129" t="str">
        <f>HYPERLINK("#TOCobxProfiling.Add_PR24_In_period_ODI_Items_For_2028_29_And_2029_30_With_Prescribed_2_Year_Lag.Revenue_adjustments_in_respect_of_in_period_ODI_payments_to_be_applied_in_2031_32_allowed_revenue", "Revenue adjustments in respect of in-period ODI payments to be applied in 2031-32 allowed revenue")</f>
        <v>Revenue adjustments in respect of in-period ODI payments to be applied in 2031-32 allowed revenue</v>
      </c>
    </row>
    <row r="86" spans="1:3" ht="15.5" x14ac:dyDescent="0.2">
      <c r="A86" s="116"/>
      <c r="B86" s="127"/>
      <c r="C86" s="129"/>
    </row>
    <row r="87" spans="1:3" ht="15.5" x14ac:dyDescent="0.2">
      <c r="A87" s="116"/>
      <c r="B87" s="127"/>
      <c r="C87" s="129"/>
    </row>
    <row r="88" spans="1:3" ht="15.5" x14ac:dyDescent="0.2">
      <c r="A88" s="116" t="str">
        <f>HYPERLINK("#TOCobxReport_lookups", "Report lookups")</f>
        <v>Report lookups</v>
      </c>
      <c r="B88" s="127"/>
      <c r="C88" s="129"/>
    </row>
    <row r="89" spans="1:3" ht="15.5" x14ac:dyDescent="0.2">
      <c r="A89" s="116"/>
      <c r="B89" s="127" t="str">
        <f>HYPERLINK("#TOCobxReport_lookups.Aggregate_Adjustments_By_Price_Control", "Aggregate Adjustments By Price Control")</f>
        <v>Aggregate Adjustments By Price Control</v>
      </c>
      <c r="C89" s="129"/>
    </row>
    <row r="90" spans="1:3" ht="15.5" x14ac:dyDescent="0.2">
      <c r="A90" s="116"/>
      <c r="B90" s="127"/>
      <c r="C90" s="129" t="str">
        <f>HYPERLINK("#TOCobxReport_lookups.Aggregate_Adjustments_By_Price_Control.Revenue_adjustments_in_respect_of_in_period_ODI_payments_to_be_applied_in_2030_31_allowed_revenue", "Revenue adjustments in respect of in-period ODI payments to be applied in 2030-31 allowed revenue")</f>
        <v>Revenue adjustments in respect of in-period ODI payments to be applied in 2030-31 allowed revenue</v>
      </c>
    </row>
    <row r="91" spans="1:3" ht="15.5" x14ac:dyDescent="0.2">
      <c r="A91" s="116"/>
      <c r="B91" s="127"/>
      <c r="C91" s="129" t="str">
        <f>HYPERLINK("#TOCobxReport_lookups.Aggregate_Adjustments_By_Price_Control.Revenue_adjustments_in_respect_of_in_period_ODI_payments_to_be_applied_in_2030_31_allowed_revenue.WR", "WR")</f>
        <v>WR</v>
      </c>
    </row>
    <row r="92" spans="1:3" ht="15.5" x14ac:dyDescent="0.2">
      <c r="A92" s="116"/>
      <c r="B92" s="127"/>
      <c r="C92" s="129"/>
    </row>
    <row r="93" spans="1:3" ht="15.5" x14ac:dyDescent="0.2">
      <c r="A93" s="116"/>
      <c r="B93" s="127"/>
      <c r="C93" s="129" t="str">
        <f>HYPERLINK("#TOCobxReport_lookups.Aggregate_Adjustments_By_Price_Control.Revenue_adjustments_in_respect_of_in_period_ODI_payments_to_be_applied_in_2030_31_allowed_revenue.WN", "WN")</f>
        <v>WN</v>
      </c>
    </row>
    <row r="94" spans="1:3" ht="15.5" x14ac:dyDescent="0.2">
      <c r="A94" s="116"/>
      <c r="B94" s="127"/>
      <c r="C94" s="129"/>
    </row>
    <row r="95" spans="1:3" ht="15.5" x14ac:dyDescent="0.2">
      <c r="A95" s="116"/>
      <c r="B95" s="127"/>
      <c r="C95" s="129" t="str">
        <f>HYPERLINK("#TOCobxReport_lookups.Aggregate_Adjustments_By_Price_Control.Revenue_adjustments_in_respect_of_in_period_ODI_payments_to_be_applied_in_2030_31_allowed_revenue.WWN", "WWN")</f>
        <v>WWN</v>
      </c>
    </row>
    <row r="96" spans="1:3" ht="15.5" x14ac:dyDescent="0.2">
      <c r="A96" s="116"/>
      <c r="B96" s="127"/>
      <c r="C96" s="129"/>
    </row>
    <row r="97" spans="1:3" ht="15.5" x14ac:dyDescent="0.2">
      <c r="A97" s="116"/>
      <c r="B97" s="127"/>
      <c r="C97" s="129" t="str">
        <f>HYPERLINK("#TOCobxReport_lookups.Aggregate_Adjustments_By_Price_Control.Revenue_adjustments_in_respect_of_in_period_ODI_payments_to_be_applied_in_2030_31_allowed_revenue.BR", "BR")</f>
        <v>BR</v>
      </c>
    </row>
    <row r="98" spans="1:3" ht="15.5" x14ac:dyDescent="0.2">
      <c r="A98" s="116"/>
      <c r="B98" s="127"/>
      <c r="C98" s="129"/>
    </row>
    <row r="99" spans="1:3" ht="15.5" x14ac:dyDescent="0.2">
      <c r="A99" s="116"/>
      <c r="B99" s="127"/>
      <c r="C99" s="129" t="str">
        <f>HYPERLINK("#TOCobxReport_lookups.Aggregate_Adjustments_By_Price_Control.Revenue_adjustments_in_respect_of_in_period_ODI_payments_to_be_applied_in_2030_31_allowed_revenue.ADDN1", "ADDN1")</f>
        <v>ADDN1</v>
      </c>
    </row>
    <row r="100" spans="1:3" ht="15.5" x14ac:dyDescent="0.2">
      <c r="A100" s="116"/>
      <c r="B100" s="127"/>
      <c r="C100" s="129"/>
    </row>
    <row r="101" spans="1:3" ht="15.5" x14ac:dyDescent="0.2">
      <c r="A101" s="116"/>
      <c r="B101" s="127"/>
      <c r="C101" s="129" t="str">
        <f>HYPERLINK("#TOCobxReport_lookups.Aggregate_Adjustments_By_Price_Control.Revenue_adjustments_in_respect_of_in_period_ODI_payments_to_be_applied_in_2030_31_allowed_revenue.ADDN2", "ADDN2")</f>
        <v>ADDN2</v>
      </c>
    </row>
    <row r="102" spans="1:3" ht="15.5" x14ac:dyDescent="0.2">
      <c r="A102" s="116"/>
      <c r="B102" s="127"/>
      <c r="C102" s="129"/>
    </row>
    <row r="103" spans="1:3" ht="15.5" x14ac:dyDescent="0.2">
      <c r="A103" s="116"/>
      <c r="B103" s="127"/>
      <c r="C103" s="129" t="str">
        <f>HYPERLINK("#TOCobxReport_lookups.Aggregate_Adjustments_By_Price_Control.Revenue_adjustments_in_respect_of_in_period_ODI_payments_to_be_applied_in_2030_31_allowed_revenue.Residential_Retail", "Residential Retail")</f>
        <v>Residential Retail</v>
      </c>
    </row>
    <row r="104" spans="1:3" ht="15.5" x14ac:dyDescent="0.2">
      <c r="A104" s="116"/>
      <c r="B104" s="127"/>
      <c r="C104" s="129"/>
    </row>
    <row r="105" spans="1:3" ht="15.5" x14ac:dyDescent="0.2">
      <c r="A105" s="116"/>
      <c r="B105" s="127"/>
      <c r="C105" s="129" t="str">
        <f>HYPERLINK("#TOCobxReport_lookups.Aggregate_Adjustments_By_Price_Control.Revenue_adjustments_in_respect_of_in_period_ODI_payments_to_be_applied_in_2030_31_allowed_revenue.Business_Retail", "Business Retail")</f>
        <v>Business Retail</v>
      </c>
    </row>
    <row r="106" spans="1:3" ht="15.5" x14ac:dyDescent="0.2">
      <c r="A106" s="116"/>
      <c r="B106" s="127"/>
      <c r="C106" s="129"/>
    </row>
    <row r="107" spans="1:3" ht="15.5" x14ac:dyDescent="0.2">
      <c r="A107" s="116"/>
      <c r="B107" s="127"/>
      <c r="C107" s="129" t="str">
        <f>HYPERLINK("#TOCobxReport_lookups.Aggregate_Adjustments_By_Price_Control.Revenue_adjustments_in_respect_of_in_period_ODI_payments_to_be_applied_in_2031_32_allowed_revenue", "Revenue adjustments in respect of in-period ODI payments to be applied in 2031-32 allowed revenue")</f>
        <v>Revenue adjustments in respect of in-period ODI payments to be applied in 2031-32 allowed revenue</v>
      </c>
    </row>
    <row r="108" spans="1:3" ht="15.5" x14ac:dyDescent="0.2">
      <c r="A108" s="116"/>
      <c r="B108" s="127"/>
      <c r="C108" s="129" t="str">
        <f>HYPERLINK("#TOCobxReport_lookups.Aggregate_Adjustments_By_Price_Control.Revenue_adjustments_in_respect_of_in_period_ODI_payments_to_be_applied_in_2031_32_allowed_revenue.WR", "WR")</f>
        <v>WR</v>
      </c>
    </row>
    <row r="109" spans="1:3" ht="15.5" x14ac:dyDescent="0.2">
      <c r="A109" s="116"/>
      <c r="B109" s="127"/>
      <c r="C109" s="129"/>
    </row>
    <row r="110" spans="1:3" ht="15.5" x14ac:dyDescent="0.2">
      <c r="A110" s="116"/>
      <c r="B110" s="127"/>
      <c r="C110" s="129" t="str">
        <f>HYPERLINK("#TOCobxReport_lookups.Aggregate_Adjustments_By_Price_Control.Revenue_adjustments_in_respect_of_in_period_ODI_payments_to_be_applied_in_2031_32_allowed_revenue.WN", "WN")</f>
        <v>WN</v>
      </c>
    </row>
    <row r="111" spans="1:3" ht="15.5" x14ac:dyDescent="0.2">
      <c r="A111" s="116"/>
      <c r="B111" s="127"/>
      <c r="C111" s="129"/>
    </row>
    <row r="112" spans="1:3" ht="15.5" x14ac:dyDescent="0.2">
      <c r="A112" s="116"/>
      <c r="B112" s="127"/>
      <c r="C112" s="129" t="str">
        <f>HYPERLINK("#TOCobxReport_lookups.Aggregate_Adjustments_By_Price_Control.Revenue_adjustments_in_respect_of_in_period_ODI_payments_to_be_applied_in_2031_32_allowed_revenue.WWN", "WWN")</f>
        <v>WWN</v>
      </c>
    </row>
    <row r="113" spans="1:3" ht="15.5" x14ac:dyDescent="0.2">
      <c r="A113" s="116"/>
      <c r="B113" s="127"/>
      <c r="C113" s="129"/>
    </row>
    <row r="114" spans="1:3" ht="15.5" x14ac:dyDescent="0.2">
      <c r="A114" s="116"/>
      <c r="B114" s="127"/>
      <c r="C114" s="129" t="str">
        <f>HYPERLINK("#TOCobxReport_lookups.Aggregate_Adjustments_By_Price_Control.Revenue_adjustments_in_respect_of_in_period_ODI_payments_to_be_applied_in_2031_32_allowed_revenue.BR", "BR")</f>
        <v>BR</v>
      </c>
    </row>
    <row r="115" spans="1:3" ht="15.5" x14ac:dyDescent="0.2">
      <c r="A115" s="116"/>
      <c r="B115" s="127"/>
      <c r="C115" s="129"/>
    </row>
    <row r="116" spans="1:3" ht="15.5" x14ac:dyDescent="0.2">
      <c r="A116" s="116"/>
      <c r="B116" s="127"/>
      <c r="C116" s="129" t="str">
        <f>HYPERLINK("#TOCobxReport_lookups.Aggregate_Adjustments_By_Price_Control.Revenue_adjustments_in_respect_of_in_period_ODI_payments_to_be_applied_in_2031_32_allowed_revenue.ADDN1", "ADDN1")</f>
        <v>ADDN1</v>
      </c>
    </row>
    <row r="117" spans="1:3" ht="15.5" x14ac:dyDescent="0.2">
      <c r="A117" s="116"/>
      <c r="B117" s="127"/>
      <c r="C117" s="129"/>
    </row>
    <row r="118" spans="1:3" ht="15.5" x14ac:dyDescent="0.2">
      <c r="A118" s="116"/>
      <c r="B118" s="127"/>
      <c r="C118" s="129" t="str">
        <f>HYPERLINK("#TOCobxReport_lookups.Aggregate_Adjustments_By_Price_Control.Revenue_adjustments_in_respect_of_in_period_ODI_payments_to_be_applied_in_2031_32_allowed_revenue.ADDN2", "ADDN2")</f>
        <v>ADDN2</v>
      </c>
    </row>
    <row r="119" spans="1:3" ht="15.5" x14ac:dyDescent="0.2">
      <c r="A119" s="116"/>
      <c r="B119" s="127"/>
      <c r="C119" s="129"/>
    </row>
    <row r="120" spans="1:3" ht="15.5" x14ac:dyDescent="0.2">
      <c r="A120" s="116"/>
      <c r="B120" s="127"/>
      <c r="C120" s="129" t="str">
        <f>HYPERLINK("#TOCobxReport_lookups.Aggregate_Adjustments_By_Price_Control.Revenue_adjustments_in_respect_of_in_period_ODI_payments_to_be_applied_in_2031_32_allowed_revenue.Residential_Retail", "Residential Retail")</f>
        <v>Residential Retail</v>
      </c>
    </row>
    <row r="121" spans="1:3" ht="15.5" x14ac:dyDescent="0.2">
      <c r="A121" s="116"/>
      <c r="B121" s="127"/>
      <c r="C121" s="129"/>
    </row>
    <row r="122" spans="1:3" ht="15.5" x14ac:dyDescent="0.2">
      <c r="A122" s="116"/>
      <c r="B122" s="127"/>
      <c r="C122" s="129" t="str">
        <f>HYPERLINK("#TOCobxReport_lookups.Aggregate_Adjustments_By_Price_Control.Revenue_adjustments_in_respect_of_in_period_ODI_payments_to_be_applied_in_2031_32_allowed_revenue.Business_Retail", "Business Retail")</f>
        <v>Business Retail</v>
      </c>
    </row>
    <row r="123" spans="1:3" ht="15.5" x14ac:dyDescent="0.2">
      <c r="A123" s="116"/>
      <c r="B123" s="127"/>
      <c r="C123" s="129"/>
    </row>
    <row r="124" spans="1:3" ht="15.5" x14ac:dyDescent="0.2">
      <c r="A124" s="116"/>
      <c r="B124" s="127"/>
      <c r="C124" s="129" t="str">
        <f>HYPERLINK("#TOCobxReport_lookups.Aggregate_Adjustments_By_Price_Control.Totals___In_period_ODI_payments", "Totals - In-period ODI payments")</f>
        <v>Totals - In-period ODI payments</v>
      </c>
    </row>
    <row r="125" spans="1:3" ht="15.5" x14ac:dyDescent="0.2">
      <c r="A125" s="116"/>
      <c r="B125" s="127"/>
      <c r="C125" s="129" t="str">
        <f>HYPERLINK("#TOCobxReport_lookups.Aggregate_Adjustments_By_Price_Control.Totals___In_period_ODI_payments.WR", "WR")</f>
        <v>WR</v>
      </c>
    </row>
    <row r="126" spans="1:3" ht="15.5" x14ac:dyDescent="0.2">
      <c r="A126" s="116"/>
      <c r="B126" s="127"/>
      <c r="C126" s="129"/>
    </row>
    <row r="127" spans="1:3" ht="15.5" x14ac:dyDescent="0.2">
      <c r="A127" s="116"/>
      <c r="B127" s="127"/>
      <c r="C127" s="129" t="str">
        <f>HYPERLINK("#TOCobxReport_lookups.Aggregate_Adjustments_By_Price_Control.Totals___In_period_ODI_payments.WN", "WN")</f>
        <v>WN</v>
      </c>
    </row>
    <row r="128" spans="1:3" ht="15.5" x14ac:dyDescent="0.2">
      <c r="A128" s="116"/>
      <c r="B128" s="127"/>
      <c r="C128" s="129"/>
    </row>
    <row r="129" spans="1:3" ht="15.5" x14ac:dyDescent="0.2">
      <c r="A129" s="116"/>
      <c r="B129" s="127"/>
      <c r="C129" s="129" t="str">
        <f>HYPERLINK("#TOCobxReport_lookups.Aggregate_Adjustments_By_Price_Control.Totals___In_period_ODI_payments.WWN", "WWN")</f>
        <v>WWN</v>
      </c>
    </row>
    <row r="130" spans="1:3" ht="15.5" x14ac:dyDescent="0.2">
      <c r="A130" s="116"/>
      <c r="B130" s="127"/>
      <c r="C130" s="129"/>
    </row>
    <row r="131" spans="1:3" ht="15.5" x14ac:dyDescent="0.2">
      <c r="A131" s="116"/>
      <c r="B131" s="127"/>
      <c r="C131" s="129" t="str">
        <f>HYPERLINK("#TOCobxReport_lookups.Aggregate_Adjustments_By_Price_Control.Totals___In_period_ODI_payments.BR", "BR")</f>
        <v>BR</v>
      </c>
    </row>
    <row r="132" spans="1:3" ht="15.5" x14ac:dyDescent="0.2">
      <c r="A132" s="116"/>
      <c r="B132" s="127"/>
      <c r="C132" s="129"/>
    </row>
    <row r="133" spans="1:3" ht="15.5" x14ac:dyDescent="0.2">
      <c r="A133" s="116"/>
      <c r="B133" s="127"/>
      <c r="C133" s="129" t="str">
        <f>HYPERLINK("#TOCobxReport_lookups.Aggregate_Adjustments_By_Price_Control.Totals___In_period_ODI_payments.ADDN1", "ADDN1")</f>
        <v>ADDN1</v>
      </c>
    </row>
    <row r="134" spans="1:3" ht="15.5" x14ac:dyDescent="0.2">
      <c r="A134" s="116"/>
      <c r="B134" s="127"/>
      <c r="C134" s="129"/>
    </row>
    <row r="135" spans="1:3" ht="15.5" x14ac:dyDescent="0.2">
      <c r="A135" s="116"/>
      <c r="B135" s="127"/>
      <c r="C135" s="129" t="str">
        <f>HYPERLINK("#TOCobxReport_lookups.Aggregate_Adjustments_By_Price_Control.Totals___In_period_ODI_payments.ADDN2", "ADDN2")</f>
        <v>ADDN2</v>
      </c>
    </row>
    <row r="136" spans="1:3" ht="15.5" x14ac:dyDescent="0.2">
      <c r="A136" s="116"/>
      <c r="B136" s="127"/>
      <c r="C136" s="129"/>
    </row>
    <row r="137" spans="1:3" ht="15.5" x14ac:dyDescent="0.2">
      <c r="A137" s="116"/>
      <c r="B137" s="127"/>
      <c r="C137" s="129" t="str">
        <f>HYPERLINK("#TOCobxReport_lookups.Aggregate_Adjustments_By_Price_Control.Totals___In_period_ODI_payments.Residential_Retail", "Residential Retail")</f>
        <v>Residential Retail</v>
      </c>
    </row>
    <row r="138" spans="1:3" ht="15.5" x14ac:dyDescent="0.2">
      <c r="A138" s="116"/>
      <c r="B138" s="127"/>
      <c r="C138" s="129"/>
    </row>
    <row r="139" spans="1:3" ht="15.5" x14ac:dyDescent="0.2">
      <c r="A139" s="116"/>
      <c r="B139" s="127"/>
      <c r="C139" s="129" t="str">
        <f>HYPERLINK("#TOCobxReport_lookups.Aggregate_Adjustments_By_Price_Control.Totals___In_period_ODI_payments.Business_Retail", "Business Retail")</f>
        <v>Business Retail</v>
      </c>
    </row>
    <row r="140" spans="1:3" ht="15.5" x14ac:dyDescent="0.2">
      <c r="A140" s="116"/>
      <c r="B140" s="127"/>
      <c r="C140" s="129"/>
    </row>
    <row r="141" spans="1:3" ht="15.5" x14ac:dyDescent="0.2">
      <c r="A141" s="116"/>
      <c r="B141" s="127"/>
      <c r="C141" s="129" t="str">
        <f>HYPERLINK("#TOCobxReport_lookups.Aggregate_Adjustments_By_Price_Control.Total_adjustments_eligible_for_tax_uplift_in_financial_model", "Total adjustments eligible for tax uplift in financial model")</f>
        <v>Total adjustments eligible for tax uplift in financial model</v>
      </c>
    </row>
    <row r="142" spans="1:3" ht="15.5" x14ac:dyDescent="0.2">
      <c r="A142" s="116"/>
      <c r="B142" s="127"/>
      <c r="C142" s="129" t="str">
        <f>HYPERLINK("#TOCobxReport_lookups.Aggregate_Adjustments_By_Price_Control.Total_adjustments_eligible_for_tax_uplift_in_financial_model.WR", "WR")</f>
        <v>WR</v>
      </c>
    </row>
    <row r="143" spans="1:3" ht="15.5" x14ac:dyDescent="0.2">
      <c r="A143" s="116"/>
      <c r="B143" s="127"/>
      <c r="C143" s="129"/>
    </row>
    <row r="144" spans="1:3" ht="15.5" x14ac:dyDescent="0.2">
      <c r="A144" s="116"/>
      <c r="B144" s="127"/>
      <c r="C144" s="129" t="str">
        <f>HYPERLINK("#TOCobxReport_lookups.Aggregate_Adjustments_By_Price_Control.Total_adjustments_eligible_for_tax_uplift_in_financial_model.WN", "WN")</f>
        <v>WN</v>
      </c>
    </row>
    <row r="145" spans="1:3" ht="15.5" x14ac:dyDescent="0.2">
      <c r="A145" s="116"/>
      <c r="B145" s="127"/>
      <c r="C145" s="129"/>
    </row>
    <row r="146" spans="1:3" ht="15.5" x14ac:dyDescent="0.2">
      <c r="A146" s="116"/>
      <c r="B146" s="127"/>
      <c r="C146" s="129" t="str">
        <f>HYPERLINK("#TOCobxReport_lookups.Aggregate_Adjustments_By_Price_Control.Total_adjustments_eligible_for_tax_uplift_in_financial_model.WWN", "WWN")</f>
        <v>WWN</v>
      </c>
    </row>
    <row r="147" spans="1:3" ht="15.5" x14ac:dyDescent="0.2">
      <c r="A147" s="116"/>
      <c r="B147" s="127"/>
      <c r="C147" s="129"/>
    </row>
    <row r="148" spans="1:3" ht="15.5" x14ac:dyDescent="0.2">
      <c r="A148" s="116"/>
      <c r="B148" s="127"/>
      <c r="C148" s="129" t="str">
        <f>HYPERLINK("#TOCobxReport_lookups.Aggregate_Adjustments_By_Price_Control.Total_adjustments_eligible_for_tax_uplift_in_financial_model.BR", "BR")</f>
        <v>BR</v>
      </c>
    </row>
    <row r="149" spans="1:3" ht="15.5" x14ac:dyDescent="0.2">
      <c r="A149" s="116"/>
      <c r="B149" s="127"/>
      <c r="C149" s="129"/>
    </row>
    <row r="150" spans="1:3" ht="15.5" x14ac:dyDescent="0.2">
      <c r="A150" s="116"/>
      <c r="B150" s="127"/>
      <c r="C150" s="129" t="str">
        <f>HYPERLINK("#TOCobxReport_lookups.Aggregate_Adjustments_By_Price_Control.Total_adjustments_eligible_for_tax_uplift_in_financial_model.ADDN1", "ADDN1")</f>
        <v>ADDN1</v>
      </c>
    </row>
    <row r="151" spans="1:3" ht="15.5" x14ac:dyDescent="0.2">
      <c r="A151" s="116"/>
      <c r="B151" s="127"/>
      <c r="C151" s="129"/>
    </row>
    <row r="152" spans="1:3" ht="15.5" x14ac:dyDescent="0.2">
      <c r="A152" s="116"/>
      <c r="B152" s="127"/>
      <c r="C152" s="129" t="str">
        <f>HYPERLINK("#TOCobxReport_lookups.Aggregate_Adjustments_By_Price_Control.Total_adjustments_eligible_for_tax_uplift_in_financial_model.ADDN2", "ADDN2")</f>
        <v>ADDN2</v>
      </c>
    </row>
    <row r="153" spans="1:3" ht="15.5" x14ac:dyDescent="0.2">
      <c r="A153" s="116"/>
      <c r="B153" s="127"/>
      <c r="C153" s="129"/>
    </row>
    <row r="154" spans="1:3" ht="15.5" x14ac:dyDescent="0.2">
      <c r="A154" s="116"/>
      <c r="B154" s="127"/>
      <c r="C154" s="129" t="str">
        <f>HYPERLINK("#TOCobxReport_lookups.Aggregate_Adjustments_By_Price_Control.Total_adjustments_not_eligible_for_tax_uplift_in_financial_model", "Total adjustments not eligible for tax uplift in financial model")</f>
        <v>Total adjustments not eligible for tax uplift in financial model</v>
      </c>
    </row>
    <row r="155" spans="1:3" ht="15.5" x14ac:dyDescent="0.2">
      <c r="A155" s="116"/>
      <c r="B155" s="127"/>
      <c r="C155" s="129" t="str">
        <f>HYPERLINK("#TOCobxReport_lookups.Aggregate_Adjustments_By_Price_Control.Total_adjustments_not_eligible_for_tax_uplift_in_financial_model.WR", "WR")</f>
        <v>WR</v>
      </c>
    </row>
    <row r="156" spans="1:3" ht="15.5" x14ac:dyDescent="0.2">
      <c r="A156" s="116"/>
      <c r="B156" s="127"/>
      <c r="C156" s="129"/>
    </row>
    <row r="157" spans="1:3" ht="15.5" x14ac:dyDescent="0.2">
      <c r="A157" s="116"/>
      <c r="B157" s="127"/>
      <c r="C157" s="129" t="str">
        <f>HYPERLINK("#TOCobxReport_lookups.Aggregate_Adjustments_By_Price_Control.Total_adjustments_not_eligible_for_tax_uplift_in_financial_model.WN", "WN")</f>
        <v>WN</v>
      </c>
    </row>
    <row r="158" spans="1:3" ht="15.5" x14ac:dyDescent="0.2">
      <c r="A158" s="116"/>
      <c r="B158" s="127"/>
      <c r="C158" s="129"/>
    </row>
    <row r="159" spans="1:3" ht="15.5" x14ac:dyDescent="0.2">
      <c r="A159" s="116"/>
      <c r="B159" s="127"/>
      <c r="C159" s="129" t="str">
        <f>HYPERLINK("#TOCobxReport_lookups.Aggregate_Adjustments_By_Price_Control.Total_adjustments_not_eligible_for_tax_uplift_in_financial_model.WWN", "WWN")</f>
        <v>WWN</v>
      </c>
    </row>
    <row r="160" spans="1:3" ht="15.5" x14ac:dyDescent="0.2">
      <c r="A160" s="116"/>
      <c r="B160" s="127"/>
      <c r="C160" s="129"/>
    </row>
    <row r="161" spans="1:3" ht="15.5" x14ac:dyDescent="0.2">
      <c r="A161" s="116"/>
      <c r="B161" s="127"/>
      <c r="C161" s="129" t="str">
        <f>HYPERLINK("#TOCobxReport_lookups.Aggregate_Adjustments_By_Price_Control.Total_adjustments_not_eligible_for_tax_uplift_in_financial_model.BR", "BR")</f>
        <v>BR</v>
      </c>
    </row>
    <row r="162" spans="1:3" ht="15.5" x14ac:dyDescent="0.2">
      <c r="A162" s="116"/>
      <c r="B162" s="127"/>
      <c r="C162" s="129"/>
    </row>
    <row r="163" spans="1:3" ht="15.5" x14ac:dyDescent="0.2">
      <c r="A163" s="116"/>
      <c r="B163" s="127"/>
      <c r="C163" s="129" t="str">
        <f>HYPERLINK("#TOCobxReport_lookups.Aggregate_Adjustments_By_Price_Control.Total_adjustments_not_eligible_for_tax_uplift_in_financial_model.ADDN1", "ADDN1")</f>
        <v>ADDN1</v>
      </c>
    </row>
    <row r="164" spans="1:3" ht="15.5" x14ac:dyDescent="0.2">
      <c r="A164" s="116"/>
      <c r="B164" s="127"/>
      <c r="C164" s="129"/>
    </row>
    <row r="165" spans="1:3" ht="15.5" x14ac:dyDescent="0.2">
      <c r="A165" s="116"/>
      <c r="B165" s="127"/>
      <c r="C165" s="129" t="str">
        <f>HYPERLINK("#TOCobxReport_lookups.Aggregate_Adjustments_By_Price_Control.Total_adjustments_not_eligible_for_tax_uplift_in_financial_model.ADDN2", "ADDN2")</f>
        <v>ADDN2</v>
      </c>
    </row>
    <row r="166" spans="1:3" ht="15.5" x14ac:dyDescent="0.2">
      <c r="A166" s="116"/>
      <c r="B166" s="127"/>
      <c r="C166" s="129"/>
    </row>
    <row r="167" spans="1:3" ht="15.5" x14ac:dyDescent="0.2">
      <c r="A167" s="116"/>
      <c r="B167" s="127"/>
      <c r="C167" s="129" t="str">
        <f>HYPERLINK("#TOCobxReport_lookups.Aggregate_Adjustments_By_Price_Control.Total_adjustments_not_eligible_for_tax_uplift_in_financial_model.Residential_retail", "Residential retail")</f>
        <v>Residential retail</v>
      </c>
    </row>
    <row r="168" spans="1:3" ht="15.5" x14ac:dyDescent="0.2">
      <c r="A168" s="116"/>
      <c r="B168" s="127"/>
      <c r="C168" s="129"/>
    </row>
    <row r="169" spans="1:3" ht="15.5" x14ac:dyDescent="0.2">
      <c r="A169" s="116"/>
      <c r="B169" s="127"/>
      <c r="C169" s="129" t="str">
        <f>HYPERLINK("#TOCobxReport_lookups.Aggregate_Adjustments_By_Price_Control.Total_adjustments_not_eligible_for_tax_uplift_in_financial_model.Business_retail", "Business retail")</f>
        <v>Business retail</v>
      </c>
    </row>
    <row r="170" spans="1:3" ht="15.5" x14ac:dyDescent="0.2">
      <c r="A170" s="116"/>
      <c r="B170" s="127"/>
      <c r="C170" s="129"/>
    </row>
    <row r="171" spans="1:3" ht="15.5" x14ac:dyDescent="0.2">
      <c r="A171" s="116"/>
      <c r="B171" s="127"/>
      <c r="C171" s="129"/>
    </row>
    <row r="172" spans="1:3" ht="15.5" x14ac:dyDescent="0.2">
      <c r="A172" s="116"/>
      <c r="B172" s="127"/>
      <c r="C172" s="129"/>
    </row>
    <row r="173" spans="1:3" ht="15.5" x14ac:dyDescent="0.2">
      <c r="A173" s="116"/>
      <c r="B173" s="127"/>
      <c r="C173" s="129"/>
    </row>
    <row r="174" spans="1:3" ht="15.5" x14ac:dyDescent="0.2">
      <c r="A174" s="116"/>
      <c r="B174" s="127"/>
      <c r="C174" s="129"/>
    </row>
    <row r="175" spans="1:3" ht="15.5" x14ac:dyDescent="0.2">
      <c r="A175" s="116"/>
      <c r="B175" s="127"/>
      <c r="C175" s="129"/>
    </row>
    <row r="176" spans="1:3" ht="15.5" x14ac:dyDescent="0.2">
      <c r="A176" s="116"/>
      <c r="B176" s="127"/>
      <c r="C176" s="129"/>
    </row>
    <row r="177" spans="1:3" ht="15.5" x14ac:dyDescent="0.2">
      <c r="A177" s="116"/>
      <c r="B177" s="127"/>
      <c r="C177" s="129"/>
    </row>
    <row r="178" spans="1:3" ht="15.5" x14ac:dyDescent="0.2">
      <c r="A178" s="116"/>
      <c r="B178" s="127"/>
      <c r="C178" s="129"/>
    </row>
    <row r="179" spans="1:3" ht="15.5" x14ac:dyDescent="0.2">
      <c r="A179" s="116"/>
      <c r="B179" s="127"/>
      <c r="C179" s="129"/>
    </row>
    <row r="180" spans="1:3" ht="15.5" x14ac:dyDescent="0.2">
      <c r="A180" s="116"/>
      <c r="B180" s="127"/>
      <c r="C180" s="129"/>
    </row>
    <row r="181" spans="1:3" ht="15.5" x14ac:dyDescent="0.2">
      <c r="A181" s="116"/>
      <c r="B181" s="127"/>
      <c r="C181" s="129"/>
    </row>
    <row r="182" spans="1:3" ht="15.5" x14ac:dyDescent="0.2">
      <c r="A182" s="116"/>
      <c r="B182" s="127"/>
      <c r="C182" s="129"/>
    </row>
    <row r="183" spans="1:3" ht="15.5" x14ac:dyDescent="0.2">
      <c r="A183" s="116"/>
      <c r="B183" s="127"/>
      <c r="C183" s="129"/>
    </row>
    <row r="184" spans="1:3" ht="15.5" x14ac:dyDescent="0.2">
      <c r="A184" s="116"/>
      <c r="B184" s="127"/>
      <c r="C184" s="129"/>
    </row>
    <row r="185" spans="1:3" ht="15.5" x14ac:dyDescent="0.2">
      <c r="A185" s="116"/>
      <c r="B185" s="127"/>
      <c r="C185" s="129"/>
    </row>
    <row r="186" spans="1:3" ht="15.5" x14ac:dyDescent="0.2">
      <c r="A186" s="116"/>
      <c r="B186" s="127"/>
      <c r="C186" s="129"/>
    </row>
    <row r="187" spans="1:3" ht="15.5" x14ac:dyDescent="0.2">
      <c r="A187" s="116"/>
      <c r="B187" s="127"/>
      <c r="C187" s="129"/>
    </row>
    <row r="188" spans="1:3" ht="15.5" x14ac:dyDescent="0.2">
      <c r="A188" s="116"/>
      <c r="B188" s="127"/>
      <c r="C188" s="129"/>
    </row>
    <row r="189" spans="1:3" ht="15.5" x14ac:dyDescent="0.2">
      <c r="A189" s="116"/>
      <c r="B189" s="127"/>
      <c r="C189" s="129"/>
    </row>
    <row r="190" spans="1:3" ht="15.5" x14ac:dyDescent="0.2">
      <c r="A190" s="116"/>
      <c r="B190" s="127"/>
      <c r="C190" s="129"/>
    </row>
    <row r="191" spans="1:3" ht="15.5" x14ac:dyDescent="0.2">
      <c r="A191" s="116"/>
      <c r="B191" s="127"/>
      <c r="C191" s="129"/>
    </row>
    <row r="192" spans="1:3" ht="15.5" x14ac:dyDescent="0.2">
      <c r="A192" s="116"/>
      <c r="B192" s="127"/>
      <c r="C192" s="129"/>
    </row>
    <row r="193" spans="1:3" ht="15.5" x14ac:dyDescent="0.2">
      <c r="A193" s="116"/>
      <c r="B193" s="127"/>
      <c r="C193" s="129"/>
    </row>
    <row r="194" spans="1:3" ht="15.5" x14ac:dyDescent="0.2">
      <c r="A194" s="116"/>
      <c r="B194" s="127"/>
      <c r="C194" s="129"/>
    </row>
    <row r="195" spans="1:3" ht="15.5" x14ac:dyDescent="0.2">
      <c r="A195" s="116"/>
      <c r="B195" s="127"/>
      <c r="C195" s="129"/>
    </row>
    <row r="196" spans="1:3" ht="15.5" x14ac:dyDescent="0.2">
      <c r="A196" s="116"/>
      <c r="B196" s="127"/>
      <c r="C196" s="129"/>
    </row>
    <row r="197" spans="1:3" ht="15.5" x14ac:dyDescent="0.2">
      <c r="A197" s="116"/>
      <c r="B197" s="127"/>
      <c r="C197" s="129"/>
    </row>
    <row r="198" spans="1:3" ht="15.5" x14ac:dyDescent="0.2">
      <c r="A198" s="116"/>
      <c r="B198" s="127"/>
      <c r="C198" s="129"/>
    </row>
    <row r="199" spans="1:3" ht="15.5" x14ac:dyDescent="0.2">
      <c r="A199" s="116"/>
      <c r="B199" s="127"/>
      <c r="C199" s="129"/>
    </row>
    <row r="200" spans="1:3" ht="15.5" x14ac:dyDescent="0.2">
      <c r="A200" s="116"/>
      <c r="B200" s="127"/>
      <c r="C200" s="129"/>
    </row>
    <row r="201" spans="1:3" ht="15.5" x14ac:dyDescent="0.2">
      <c r="A201" s="116"/>
      <c r="B201" s="127"/>
      <c r="C201" s="129"/>
    </row>
    <row r="202" spans="1:3" ht="15.5" x14ac:dyDescent="0.2">
      <c r="A202" s="116"/>
      <c r="B202" s="127"/>
      <c r="C202" s="129"/>
    </row>
    <row r="203" spans="1:3" ht="15.5" x14ac:dyDescent="0.2">
      <c r="A203" s="116"/>
      <c r="B203" s="127"/>
      <c r="C203" s="129"/>
    </row>
    <row r="204" spans="1:3" ht="15.5" x14ac:dyDescent="0.2">
      <c r="A204" s="116"/>
      <c r="B204" s="127"/>
      <c r="C204" s="129"/>
    </row>
    <row r="205" spans="1:3" ht="15.5" x14ac:dyDescent="0.2">
      <c r="A205" s="116"/>
      <c r="B205" s="127"/>
      <c r="C205" s="129"/>
    </row>
    <row r="206" spans="1:3" ht="15.5" x14ac:dyDescent="0.2">
      <c r="A206" s="116"/>
      <c r="B206" s="127"/>
      <c r="C206" s="129"/>
    </row>
    <row r="207" spans="1:3" ht="15.5" x14ac:dyDescent="0.2">
      <c r="A207" s="116"/>
      <c r="B207" s="127"/>
      <c r="C207" s="129"/>
    </row>
    <row r="208" spans="1:3" ht="15.5" x14ac:dyDescent="0.2">
      <c r="A208" s="116"/>
      <c r="B208" s="127"/>
      <c r="C208" s="129"/>
    </row>
    <row r="209" spans="1:3" ht="15.5" x14ac:dyDescent="0.2">
      <c r="A209" s="116"/>
      <c r="B209" s="127"/>
      <c r="C209" s="129"/>
    </row>
    <row r="210" spans="1:3" ht="15.5" x14ac:dyDescent="0.2">
      <c r="A210" s="116"/>
      <c r="B210" s="127"/>
      <c r="C210" s="129"/>
    </row>
    <row r="211" spans="1:3" ht="15.5" x14ac:dyDescent="0.2">
      <c r="A211" s="116"/>
      <c r="B211" s="127"/>
      <c r="C211" s="129"/>
    </row>
    <row r="212" spans="1:3" ht="15.5" x14ac:dyDescent="0.2">
      <c r="A212" s="116"/>
      <c r="B212" s="127"/>
      <c r="C212" s="129"/>
    </row>
    <row r="213" spans="1:3" ht="15.5" x14ac:dyDescent="0.2">
      <c r="A213" s="116"/>
      <c r="B213" s="127"/>
      <c r="C213" s="129"/>
    </row>
    <row r="214" spans="1:3" ht="15.5" x14ac:dyDescent="0.2">
      <c r="A214" s="116"/>
      <c r="B214" s="127"/>
      <c r="C214" s="129"/>
    </row>
    <row r="215" spans="1:3" ht="15.5" x14ac:dyDescent="0.2">
      <c r="A215" s="116"/>
      <c r="B215" s="127"/>
      <c r="C215" s="129"/>
    </row>
    <row r="216" spans="1:3" ht="15.5" x14ac:dyDescent="0.2">
      <c r="A216" s="116"/>
      <c r="B216" s="127"/>
      <c r="C216" s="129"/>
    </row>
    <row r="217" spans="1:3" ht="15.5" x14ac:dyDescent="0.2">
      <c r="A217" s="116"/>
      <c r="B217" s="127"/>
      <c r="C217" s="129"/>
    </row>
    <row r="218" spans="1:3" ht="15.5" x14ac:dyDescent="0.2">
      <c r="A218" s="116"/>
      <c r="B218" s="127"/>
      <c r="C218" s="129"/>
    </row>
    <row r="219" spans="1:3" ht="15.5" x14ac:dyDescent="0.2">
      <c r="A219" s="116"/>
      <c r="B219" s="127"/>
      <c r="C219" s="129"/>
    </row>
    <row r="220" spans="1:3" ht="15.5" x14ac:dyDescent="0.2">
      <c r="A220" s="116"/>
      <c r="B220" s="127"/>
      <c r="C220" s="129"/>
    </row>
    <row r="221" spans="1:3" ht="15.5" x14ac:dyDescent="0.2">
      <c r="A221" s="116"/>
      <c r="B221" s="127"/>
      <c r="C221" s="129"/>
    </row>
    <row r="222" spans="1:3" ht="15.5" x14ac:dyDescent="0.2">
      <c r="A222" s="116"/>
      <c r="B222" s="127"/>
      <c r="C222" s="129"/>
    </row>
    <row r="223" spans="1:3" ht="15.5" x14ac:dyDescent="0.2">
      <c r="A223" s="116"/>
      <c r="B223" s="127"/>
      <c r="C223" s="129"/>
    </row>
    <row r="224" spans="1:3" ht="15.5" x14ac:dyDescent="0.2">
      <c r="A224" s="116"/>
      <c r="B224" s="127"/>
      <c r="C224" s="129"/>
    </row>
    <row r="225" spans="1:3" ht="15.5" x14ac:dyDescent="0.2">
      <c r="A225" s="116"/>
      <c r="B225" s="127"/>
      <c r="C225" s="129"/>
    </row>
    <row r="226" spans="1:3" ht="15.5" x14ac:dyDescent="0.2">
      <c r="A226" s="116"/>
      <c r="B226" s="127"/>
      <c r="C226" s="129"/>
    </row>
    <row r="227" spans="1:3" ht="15.5" x14ac:dyDescent="0.2">
      <c r="A227" s="116"/>
      <c r="B227" s="127"/>
      <c r="C227" s="129"/>
    </row>
    <row r="228" spans="1:3" ht="15.5" x14ac:dyDescent="0.2">
      <c r="A228" s="116"/>
      <c r="B228" s="127"/>
      <c r="C228" s="129"/>
    </row>
    <row r="229" spans="1:3" ht="15.5" x14ac:dyDescent="0.2">
      <c r="A229" s="116"/>
      <c r="B229" s="127"/>
      <c r="C229" s="129"/>
    </row>
    <row r="230" spans="1:3" ht="15.5" x14ac:dyDescent="0.2">
      <c r="A230" s="116"/>
      <c r="B230" s="127"/>
      <c r="C230" s="129"/>
    </row>
    <row r="231" spans="1:3" ht="15.5" x14ac:dyDescent="0.2">
      <c r="A231" s="116"/>
      <c r="B231" s="127"/>
      <c r="C231" s="129"/>
    </row>
    <row r="232" spans="1:3" ht="15.5" x14ac:dyDescent="0.2">
      <c r="A232" s="116"/>
      <c r="B232" s="127"/>
      <c r="C232" s="129"/>
    </row>
    <row r="233" spans="1:3" ht="15.5" x14ac:dyDescent="0.2">
      <c r="A233" s="116"/>
      <c r="B233" s="127"/>
      <c r="C233" s="129"/>
    </row>
    <row r="234" spans="1:3" ht="15.5" x14ac:dyDescent="0.2">
      <c r="A234" s="116"/>
      <c r="B234" s="127"/>
      <c r="C234" s="129"/>
    </row>
    <row r="235" spans="1:3" ht="15.5" x14ac:dyDescent="0.2">
      <c r="A235" s="116"/>
      <c r="B235" s="127"/>
      <c r="C235" s="129"/>
    </row>
    <row r="236" spans="1:3" ht="15.5" x14ac:dyDescent="0.2">
      <c r="A236" s="116"/>
      <c r="B236" s="127"/>
      <c r="C236" s="129"/>
    </row>
    <row r="237" spans="1:3" ht="15.5" x14ac:dyDescent="0.2">
      <c r="A237" s="116"/>
      <c r="B237" s="127"/>
      <c r="C237" s="129"/>
    </row>
    <row r="238" spans="1:3" ht="15.5" x14ac:dyDescent="0.2">
      <c r="A238" s="116"/>
      <c r="B238" s="127"/>
      <c r="C238" s="129"/>
    </row>
    <row r="239" spans="1:3" ht="15.5" x14ac:dyDescent="0.2">
      <c r="A239" s="116"/>
      <c r="B239" s="127"/>
      <c r="C239" s="129"/>
    </row>
    <row r="240" spans="1:3" ht="15.5" x14ac:dyDescent="0.2">
      <c r="A240" s="116"/>
      <c r="B240" s="127"/>
      <c r="C240" s="129"/>
    </row>
    <row r="241" spans="1:3" ht="15.5" x14ac:dyDescent="0.2">
      <c r="A241" s="116"/>
      <c r="B241" s="127"/>
      <c r="C241" s="129"/>
    </row>
    <row r="242" spans="1:3" ht="15.5" x14ac:dyDescent="0.2">
      <c r="A242" s="116"/>
      <c r="B242" s="127"/>
      <c r="C242" s="129"/>
    </row>
    <row r="243" spans="1:3" ht="15.5" x14ac:dyDescent="0.2">
      <c r="A243" s="116"/>
      <c r="B243" s="127"/>
      <c r="C243" s="129"/>
    </row>
    <row r="244" spans="1:3" ht="15.5" x14ac:dyDescent="0.2">
      <c r="A244" s="116"/>
      <c r="B244" s="127"/>
      <c r="C244" s="129"/>
    </row>
    <row r="245" spans="1:3" ht="15.5" x14ac:dyDescent="0.2">
      <c r="A245" s="116"/>
      <c r="B245" s="127"/>
      <c r="C245" s="129"/>
    </row>
    <row r="246" spans="1:3" ht="15.5" x14ac:dyDescent="0.2">
      <c r="A246" s="116"/>
      <c r="B246" s="127"/>
      <c r="C246" s="129"/>
    </row>
    <row r="247" spans="1:3" ht="15.5" x14ac:dyDescent="0.2">
      <c r="A247" s="116"/>
      <c r="B247" s="127"/>
      <c r="C247" s="129"/>
    </row>
    <row r="248" spans="1:3" ht="15.5" x14ac:dyDescent="0.2">
      <c r="A248" s="116"/>
      <c r="B248" s="127"/>
      <c r="C248" s="129"/>
    </row>
    <row r="249" spans="1:3" ht="15.5" x14ac:dyDescent="0.2">
      <c r="A249" s="116"/>
      <c r="B249" s="127"/>
      <c r="C249" s="129"/>
    </row>
    <row r="250" spans="1:3" ht="15.5" x14ac:dyDescent="0.2">
      <c r="A250" s="116"/>
      <c r="B250" s="127"/>
      <c r="C250" s="129"/>
    </row>
    <row r="251" spans="1:3" ht="15.5" x14ac:dyDescent="0.2">
      <c r="A251" s="116"/>
      <c r="B251" s="127"/>
      <c r="C251" s="129"/>
    </row>
    <row r="252" spans="1:3" ht="15.5" x14ac:dyDescent="0.2">
      <c r="A252" s="116"/>
      <c r="B252" s="127"/>
      <c r="C252" s="129"/>
    </row>
    <row r="253" spans="1:3" ht="15.5" x14ac:dyDescent="0.2">
      <c r="A253" s="116"/>
      <c r="B253" s="127"/>
      <c r="C253" s="129"/>
    </row>
    <row r="254" spans="1:3" ht="15.5" x14ac:dyDescent="0.2">
      <c r="A254" s="116"/>
      <c r="B254" s="127"/>
      <c r="C254" s="129"/>
    </row>
    <row r="255" spans="1:3" ht="15.5" x14ac:dyDescent="0.2">
      <c r="A255" s="116"/>
      <c r="B255" s="127"/>
      <c r="C255" s="129"/>
    </row>
    <row r="256" spans="1:3" ht="15.5" x14ac:dyDescent="0.2">
      <c r="A256" s="116"/>
      <c r="B256" s="127"/>
      <c r="C256" s="129"/>
    </row>
    <row r="257" spans="1:3" ht="15.5" x14ac:dyDescent="0.2">
      <c r="A257" s="116"/>
      <c r="B257" s="127"/>
      <c r="C257" s="129"/>
    </row>
    <row r="258" spans="1:3" ht="15.5" x14ac:dyDescent="0.2">
      <c r="A258" s="116"/>
      <c r="B258" s="127"/>
      <c r="C258" s="129"/>
    </row>
    <row r="259" spans="1:3" ht="15.5" x14ac:dyDescent="0.2">
      <c r="A259" s="116"/>
      <c r="B259" s="127"/>
      <c r="C259" s="129"/>
    </row>
    <row r="260" spans="1:3" ht="15.5" x14ac:dyDescent="0.2">
      <c r="A260" s="116"/>
      <c r="B260" s="127"/>
      <c r="C260" s="129"/>
    </row>
    <row r="261" spans="1:3" ht="15.5" x14ac:dyDescent="0.2">
      <c r="A261" s="116"/>
      <c r="B261" s="127"/>
      <c r="C261" s="129"/>
    </row>
    <row r="262" spans="1:3" ht="15.5" x14ac:dyDescent="0.2">
      <c r="A262" s="116"/>
      <c r="B262" s="127"/>
      <c r="C262" s="129"/>
    </row>
    <row r="263" spans="1:3" ht="15.5" x14ac:dyDescent="0.2">
      <c r="A263" s="116"/>
      <c r="B263" s="127"/>
      <c r="C263" s="129"/>
    </row>
    <row r="264" spans="1:3" ht="15.5" x14ac:dyDescent="0.2">
      <c r="A264" s="116"/>
      <c r="B264" s="127"/>
      <c r="C264" s="129"/>
    </row>
    <row r="265" spans="1:3" ht="15.5" x14ac:dyDescent="0.2">
      <c r="A265" s="116"/>
      <c r="B265" s="127"/>
      <c r="C265" s="129"/>
    </row>
    <row r="266" spans="1:3" ht="15.5" x14ac:dyDescent="0.2">
      <c r="A266" s="116"/>
      <c r="B266" s="127"/>
      <c r="C266" s="129"/>
    </row>
    <row r="267" spans="1:3" ht="15.5" x14ac:dyDescent="0.2">
      <c r="A267" s="116"/>
      <c r="B267" s="127"/>
      <c r="C267" s="129"/>
    </row>
    <row r="268" spans="1:3" ht="15.5" x14ac:dyDescent="0.2">
      <c r="A268" s="116"/>
      <c r="B268" s="127"/>
      <c r="C268" s="129"/>
    </row>
    <row r="269" spans="1:3" ht="15.5" x14ac:dyDescent="0.2">
      <c r="A269" s="116"/>
      <c r="B269" s="127"/>
      <c r="C269" s="129"/>
    </row>
    <row r="270" spans="1:3" ht="15.5" x14ac:dyDescent="0.2">
      <c r="A270" s="116"/>
      <c r="B270" s="127"/>
      <c r="C270" s="129"/>
    </row>
    <row r="271" spans="1:3" ht="15.5" x14ac:dyDescent="0.2">
      <c r="A271" s="116"/>
      <c r="B271" s="127"/>
      <c r="C271" s="129"/>
    </row>
    <row r="272" spans="1:3" ht="15.5" x14ac:dyDescent="0.2">
      <c r="A272" s="116"/>
      <c r="B272" s="127"/>
      <c r="C272" s="129"/>
    </row>
    <row r="273" spans="1:3" ht="15.5" x14ac:dyDescent="0.2">
      <c r="A273" s="116"/>
      <c r="B273" s="127"/>
      <c r="C273" s="129"/>
    </row>
    <row r="274" spans="1:3" ht="15.5" x14ac:dyDescent="0.2">
      <c r="A274" s="116"/>
      <c r="B274" s="127"/>
      <c r="C274" s="129"/>
    </row>
    <row r="275" spans="1:3" ht="15.5" x14ac:dyDescent="0.2">
      <c r="A275" s="116"/>
      <c r="B275" s="127"/>
      <c r="C275" s="129"/>
    </row>
    <row r="276" spans="1:3" ht="15.5" x14ac:dyDescent="0.2">
      <c r="A276" s="116"/>
      <c r="B276" s="127"/>
      <c r="C276" s="129"/>
    </row>
    <row r="277" spans="1:3" ht="15.5" x14ac:dyDescent="0.2">
      <c r="A277" s="116"/>
      <c r="B277" s="127"/>
      <c r="C277" s="129"/>
    </row>
    <row r="278" spans="1:3" ht="15.5" x14ac:dyDescent="0.2">
      <c r="A278" s="116"/>
      <c r="B278" s="127"/>
      <c r="C278" s="129"/>
    </row>
    <row r="279" spans="1:3" ht="15.5" x14ac:dyDescent="0.2">
      <c r="A279" s="116"/>
      <c r="B279" s="127"/>
      <c r="C279" s="129"/>
    </row>
    <row r="280" spans="1:3" ht="15.5" x14ac:dyDescent="0.2">
      <c r="A280" s="116"/>
      <c r="B280" s="127"/>
      <c r="C280" s="129"/>
    </row>
    <row r="281" spans="1:3" ht="15.5" x14ac:dyDescent="0.2">
      <c r="A281" s="116"/>
      <c r="B281" s="127"/>
      <c r="C281" s="129"/>
    </row>
    <row r="282" spans="1:3" ht="15.5" x14ac:dyDescent="0.2">
      <c r="A282" s="116"/>
      <c r="B282" s="127"/>
      <c r="C282" s="129"/>
    </row>
    <row r="283" spans="1:3" ht="15.5" x14ac:dyDescent="0.2">
      <c r="A283" s="116"/>
      <c r="B283" s="127"/>
      <c r="C283" s="129"/>
    </row>
    <row r="284" spans="1:3" ht="15.5" x14ac:dyDescent="0.2">
      <c r="A284" s="116"/>
      <c r="B284" s="127"/>
      <c r="C284" s="129"/>
    </row>
    <row r="285" spans="1:3" ht="15.5" x14ac:dyDescent="0.2">
      <c r="A285" s="116"/>
      <c r="B285" s="127"/>
      <c r="C285" s="129"/>
    </row>
    <row r="286" spans="1:3" ht="15.5" x14ac:dyDescent="0.2">
      <c r="A286" s="116"/>
      <c r="B286" s="127"/>
      <c r="C286" s="129"/>
    </row>
    <row r="287" spans="1:3" ht="15.5" x14ac:dyDescent="0.2">
      <c r="A287" s="116"/>
      <c r="B287" s="127"/>
      <c r="C287" s="129"/>
    </row>
    <row r="288" spans="1:3" ht="15.5" x14ac:dyDescent="0.2">
      <c r="A288" s="116"/>
      <c r="B288" s="127"/>
      <c r="C288" s="129"/>
    </row>
    <row r="289" spans="1:3" ht="15.5" x14ac:dyDescent="0.2">
      <c r="A289" s="116"/>
      <c r="B289" s="127"/>
      <c r="C289" s="129"/>
    </row>
    <row r="290" spans="1:3" ht="15.5" x14ac:dyDescent="0.2">
      <c r="A290" s="116"/>
      <c r="B290" s="127"/>
      <c r="C290" s="129"/>
    </row>
    <row r="291" spans="1:3" ht="15.5" x14ac:dyDescent="0.2">
      <c r="A291" s="116"/>
      <c r="B291" s="127"/>
      <c r="C291" s="129"/>
    </row>
    <row r="292" spans="1:3" ht="15.5" x14ac:dyDescent="0.2">
      <c r="A292" s="116"/>
      <c r="B292" s="127"/>
      <c r="C292" s="129"/>
    </row>
    <row r="293" spans="1:3" ht="15.5" x14ac:dyDescent="0.2">
      <c r="A293" s="116"/>
      <c r="B293" s="127"/>
      <c r="C293" s="129"/>
    </row>
    <row r="294" spans="1:3" ht="15.5" x14ac:dyDescent="0.2">
      <c r="A294" s="116"/>
      <c r="B294" s="127"/>
      <c r="C294" s="129"/>
    </row>
    <row r="295" spans="1:3" ht="15.5" x14ac:dyDescent="0.2">
      <c r="A295" s="116"/>
      <c r="B295" s="127"/>
      <c r="C295" s="129"/>
    </row>
    <row r="296" spans="1:3" ht="15.5" x14ac:dyDescent="0.2">
      <c r="A296" s="116"/>
      <c r="B296" s="127"/>
      <c r="C296" s="129"/>
    </row>
    <row r="297" spans="1:3" ht="15.5" x14ac:dyDescent="0.2">
      <c r="A297" s="116"/>
      <c r="B297" s="127"/>
      <c r="C297" s="129"/>
    </row>
    <row r="298" spans="1:3" ht="15.5" x14ac:dyDescent="0.2">
      <c r="A298" s="116"/>
      <c r="B298" s="127"/>
      <c r="C298" s="129"/>
    </row>
    <row r="299" spans="1:3" ht="15.5" x14ac:dyDescent="0.2">
      <c r="A299" s="116"/>
      <c r="B299" s="127"/>
      <c r="C299" s="129"/>
    </row>
    <row r="300" spans="1:3" ht="15.5" x14ac:dyDescent="0.2">
      <c r="A300" s="116"/>
      <c r="B300" s="127"/>
      <c r="C300" s="129"/>
    </row>
    <row r="301" spans="1:3" ht="15.5" x14ac:dyDescent="0.2">
      <c r="A301" s="116"/>
      <c r="B301" s="127"/>
      <c r="C301" s="129"/>
    </row>
    <row r="302" spans="1:3" ht="15.5" x14ac:dyDescent="0.2">
      <c r="A302" s="116"/>
      <c r="B302" s="127"/>
      <c r="C302" s="129"/>
    </row>
    <row r="303" spans="1:3" ht="15.5" x14ac:dyDescent="0.2">
      <c r="A303" s="116"/>
      <c r="B303" s="127"/>
      <c r="C303" s="129"/>
    </row>
    <row r="304" spans="1:3" ht="15.5" x14ac:dyDescent="0.2">
      <c r="A304" s="116"/>
      <c r="B304" s="127"/>
      <c r="C304" s="129"/>
    </row>
    <row r="305" spans="1:3" ht="15.5" x14ac:dyDescent="0.2">
      <c r="A305" s="116"/>
      <c r="B305" s="127"/>
      <c r="C305" s="129"/>
    </row>
    <row r="306" spans="1:3" ht="15.5" x14ac:dyDescent="0.2">
      <c r="A306" s="116"/>
      <c r="B306" s="127"/>
      <c r="C306" s="129"/>
    </row>
    <row r="307" spans="1:3" ht="15.5" x14ac:dyDescent="0.2">
      <c r="A307" s="116"/>
      <c r="B307" s="127"/>
      <c r="C307" s="129"/>
    </row>
    <row r="308" spans="1:3" ht="15.5" x14ac:dyDescent="0.2">
      <c r="A308" s="116"/>
      <c r="B308" s="127"/>
      <c r="C308" s="129"/>
    </row>
    <row r="309" spans="1:3" ht="15.5" x14ac:dyDescent="0.2">
      <c r="A309" s="116"/>
      <c r="B309" s="127"/>
      <c r="C309" s="129"/>
    </row>
    <row r="310" spans="1:3" ht="15.5" x14ac:dyDescent="0.2">
      <c r="A310" s="116"/>
      <c r="B310" s="127"/>
      <c r="C310" s="129"/>
    </row>
    <row r="311" spans="1:3" ht="15.5" x14ac:dyDescent="0.2">
      <c r="A311" s="116"/>
      <c r="B311" s="127"/>
      <c r="C311" s="129"/>
    </row>
    <row r="312" spans="1:3" ht="15.5" x14ac:dyDescent="0.2">
      <c r="A312" s="116"/>
      <c r="B312" s="127"/>
      <c r="C312" s="129"/>
    </row>
    <row r="313" spans="1:3" ht="15.5" x14ac:dyDescent="0.2">
      <c r="A313" s="116"/>
      <c r="B313" s="127"/>
      <c r="C313" s="129"/>
    </row>
    <row r="314" spans="1:3" ht="15.5" x14ac:dyDescent="0.2">
      <c r="A314" s="116"/>
      <c r="B314" s="127"/>
      <c r="C314" s="129"/>
    </row>
    <row r="315" spans="1:3" ht="15.5" x14ac:dyDescent="0.2">
      <c r="A315" s="116"/>
      <c r="B315" s="127"/>
      <c r="C315" s="129"/>
    </row>
    <row r="316" spans="1:3" ht="15.5" x14ac:dyDescent="0.2">
      <c r="A316" s="116"/>
      <c r="B316" s="127"/>
      <c r="C316" s="129"/>
    </row>
    <row r="317" spans="1:3" ht="15.5" x14ac:dyDescent="0.2">
      <c r="A317" s="116"/>
      <c r="B317" s="127"/>
      <c r="C317" s="129"/>
    </row>
    <row r="318" spans="1:3" ht="15.5" x14ac:dyDescent="0.2">
      <c r="A318" s="116"/>
      <c r="B318" s="127"/>
      <c r="C318" s="129"/>
    </row>
    <row r="319" spans="1:3" ht="15.5" x14ac:dyDescent="0.2">
      <c r="A319" s="116"/>
      <c r="B319" s="127"/>
      <c r="C319" s="129"/>
    </row>
    <row r="320" spans="1:3" ht="15.5" x14ac:dyDescent="0.2">
      <c r="A320" s="116"/>
      <c r="B320" s="127"/>
      <c r="C320" s="129"/>
    </row>
    <row r="321" spans="1:3" ht="15.5" x14ac:dyDescent="0.2">
      <c r="A321" s="116"/>
      <c r="B321" s="127"/>
      <c r="C321" s="129"/>
    </row>
    <row r="322" spans="1:3" ht="15.5" x14ac:dyDescent="0.2">
      <c r="A322" s="116"/>
      <c r="B322" s="127"/>
      <c r="C322" s="129"/>
    </row>
    <row r="323" spans="1:3" ht="15.5" x14ac:dyDescent="0.2">
      <c r="A323" s="116"/>
      <c r="B323" s="127"/>
      <c r="C323" s="129"/>
    </row>
    <row r="324" spans="1:3" ht="15.5" x14ac:dyDescent="0.2">
      <c r="A324" s="116"/>
      <c r="B324" s="127"/>
      <c r="C324" s="129"/>
    </row>
    <row r="325" spans="1:3" ht="15.5" x14ac:dyDescent="0.2">
      <c r="A325" s="116"/>
      <c r="B325" s="127"/>
      <c r="C325" s="129"/>
    </row>
    <row r="326" spans="1:3" ht="15.5" x14ac:dyDescent="0.2">
      <c r="A326" s="116"/>
      <c r="B326" s="127"/>
      <c r="C326" s="129"/>
    </row>
    <row r="327" spans="1:3" ht="15.5" x14ac:dyDescent="0.2">
      <c r="A327" s="116"/>
      <c r="B327" s="127"/>
      <c r="C327" s="129"/>
    </row>
    <row r="328" spans="1:3" ht="15.5" x14ac:dyDescent="0.2">
      <c r="A328" s="116"/>
      <c r="B328" s="127"/>
      <c r="C328" s="129"/>
    </row>
    <row r="329" spans="1:3" ht="15.5" x14ac:dyDescent="0.2">
      <c r="A329" s="116"/>
      <c r="B329" s="127"/>
      <c r="C329" s="129"/>
    </row>
    <row r="330" spans="1:3" ht="15.5" x14ac:dyDescent="0.2">
      <c r="A330" s="116"/>
      <c r="B330" s="127"/>
      <c r="C330" s="129"/>
    </row>
    <row r="331" spans="1:3" ht="15.5" x14ac:dyDescent="0.2">
      <c r="A331" s="116"/>
      <c r="B331" s="127"/>
      <c r="C331" s="129"/>
    </row>
    <row r="332" spans="1:3" ht="15.5" x14ac:dyDescent="0.2">
      <c r="A332" s="116"/>
      <c r="B332" s="127"/>
      <c r="C332" s="129"/>
    </row>
    <row r="333" spans="1:3" ht="15.5" x14ac:dyDescent="0.2">
      <c r="A333" s="116"/>
      <c r="B333" s="127"/>
      <c r="C333" s="129"/>
    </row>
    <row r="334" spans="1:3" ht="15.5" x14ac:dyDescent="0.2">
      <c r="A334" s="116"/>
      <c r="B334" s="127"/>
      <c r="C334" s="129"/>
    </row>
    <row r="335" spans="1:3" ht="15.5" x14ac:dyDescent="0.2">
      <c r="A335" s="116"/>
      <c r="B335" s="127"/>
      <c r="C335" s="129"/>
    </row>
    <row r="336" spans="1:3" ht="15.5" x14ac:dyDescent="0.2">
      <c r="A336" s="116"/>
      <c r="B336" s="127"/>
      <c r="C336" s="129"/>
    </row>
    <row r="337" spans="1:3" ht="15.5" x14ac:dyDescent="0.2">
      <c r="A337" s="116"/>
      <c r="B337" s="127"/>
      <c r="C337" s="129"/>
    </row>
    <row r="338" spans="1:3" ht="15.5" x14ac:dyDescent="0.2">
      <c r="A338" s="116"/>
      <c r="B338" s="127"/>
      <c r="C338" s="129"/>
    </row>
    <row r="339" spans="1:3" ht="15.5" x14ac:dyDescent="0.2">
      <c r="A339" s="116"/>
      <c r="B339" s="127"/>
      <c r="C339" s="129"/>
    </row>
    <row r="340" spans="1:3" ht="15.5" x14ac:dyDescent="0.2">
      <c r="A340" s="116"/>
      <c r="B340" s="127"/>
      <c r="C340" s="129"/>
    </row>
    <row r="341" spans="1:3" ht="15.5" x14ac:dyDescent="0.2">
      <c r="A341" s="116"/>
      <c r="B341" s="127"/>
      <c r="C341" s="129"/>
    </row>
    <row r="342" spans="1:3" ht="15.5" x14ac:dyDescent="0.2">
      <c r="A342" s="116"/>
      <c r="B342" s="127"/>
      <c r="C342" s="129"/>
    </row>
    <row r="343" spans="1:3" ht="15.5" x14ac:dyDescent="0.2">
      <c r="A343" s="116"/>
      <c r="B343" s="127"/>
      <c r="C343" s="129"/>
    </row>
    <row r="344" spans="1:3" ht="15.5" x14ac:dyDescent="0.2">
      <c r="A344" s="116"/>
      <c r="B344" s="127"/>
      <c r="C344" s="129"/>
    </row>
    <row r="345" spans="1:3" ht="15.5" x14ac:dyDescent="0.2">
      <c r="A345" s="116"/>
      <c r="B345" s="127"/>
      <c r="C345" s="129"/>
    </row>
    <row r="346" spans="1:3" ht="15.5" x14ac:dyDescent="0.2">
      <c r="A346" s="116"/>
      <c r="B346" s="127"/>
      <c r="C346" s="129"/>
    </row>
    <row r="347" spans="1:3" ht="15.5" x14ac:dyDescent="0.2">
      <c r="A347" s="116"/>
      <c r="B347" s="127"/>
      <c r="C347" s="129"/>
    </row>
    <row r="348" spans="1:3" ht="15.5" x14ac:dyDescent="0.2">
      <c r="A348" s="116"/>
      <c r="B348" s="127"/>
      <c r="C348" s="129"/>
    </row>
    <row r="349" spans="1:3" ht="15.5" x14ac:dyDescent="0.2">
      <c r="A349" s="116"/>
      <c r="B349" s="127"/>
      <c r="C349" s="129"/>
    </row>
    <row r="350" spans="1:3" ht="15.5" x14ac:dyDescent="0.2">
      <c r="A350" s="116"/>
      <c r="B350" s="127"/>
      <c r="C350" s="129"/>
    </row>
    <row r="351" spans="1:3" ht="15.5" x14ac:dyDescent="0.2">
      <c r="A351" s="116"/>
      <c r="B351" s="127"/>
      <c r="C351" s="129"/>
    </row>
    <row r="352" spans="1:3" ht="15.5" x14ac:dyDescent="0.2">
      <c r="A352" s="116"/>
      <c r="B352" s="127"/>
      <c r="C352" s="129"/>
    </row>
    <row r="353" spans="1:3" ht="15.5" x14ac:dyDescent="0.2">
      <c r="A353" s="116"/>
      <c r="B353" s="127"/>
      <c r="C353" s="129"/>
    </row>
    <row r="354" spans="1:3" ht="15.5" x14ac:dyDescent="0.2">
      <c r="A354" s="116"/>
      <c r="B354" s="127"/>
      <c r="C354" s="129"/>
    </row>
    <row r="355" spans="1:3" ht="15.5" x14ac:dyDescent="0.2">
      <c r="A355" s="116"/>
      <c r="B355" s="127"/>
      <c r="C355" s="129"/>
    </row>
    <row r="356" spans="1:3" ht="15.5" x14ac:dyDescent="0.2">
      <c r="A356" s="116"/>
      <c r="B356" s="127"/>
      <c r="C356" s="129"/>
    </row>
    <row r="357" spans="1:3" ht="15.5" x14ac:dyDescent="0.2">
      <c r="A357" s="116"/>
      <c r="B357" s="127"/>
      <c r="C357" s="129"/>
    </row>
    <row r="358" spans="1:3" ht="15.5" x14ac:dyDescent="0.2">
      <c r="A358" s="116"/>
      <c r="B358" s="127"/>
      <c r="C358" s="129"/>
    </row>
    <row r="359" spans="1:3" ht="15.5" x14ac:dyDescent="0.2">
      <c r="A359" s="116"/>
      <c r="B359" s="127"/>
      <c r="C359" s="129"/>
    </row>
    <row r="360" spans="1:3" ht="15.5" x14ac:dyDescent="0.2">
      <c r="A360" s="116"/>
      <c r="B360" s="127"/>
      <c r="C360" s="129"/>
    </row>
    <row r="361" spans="1:3" ht="15.5" x14ac:dyDescent="0.2">
      <c r="A361" s="116"/>
      <c r="B361" s="127"/>
      <c r="C361" s="129"/>
    </row>
    <row r="362" spans="1:3" ht="15.5" x14ac:dyDescent="0.2">
      <c r="A362" s="116"/>
      <c r="B362" s="127"/>
      <c r="C362" s="129"/>
    </row>
    <row r="363" spans="1:3" ht="15.5" x14ac:dyDescent="0.2">
      <c r="A363" s="116"/>
      <c r="B363" s="127"/>
      <c r="C363" s="129"/>
    </row>
    <row r="364" spans="1:3" ht="15.5" x14ac:dyDescent="0.2">
      <c r="A364" s="116"/>
      <c r="B364" s="127"/>
      <c r="C364" s="129"/>
    </row>
    <row r="365" spans="1:3" ht="15.5" x14ac:dyDescent="0.2">
      <c r="A365" s="116"/>
      <c r="B365" s="127"/>
      <c r="C365" s="129"/>
    </row>
    <row r="366" spans="1:3" ht="15.5" x14ac:dyDescent="0.2">
      <c r="A366" s="116"/>
      <c r="B366" s="127"/>
      <c r="C366" s="129"/>
    </row>
    <row r="367" spans="1:3" ht="15.5" x14ac:dyDescent="0.2">
      <c r="A367" s="116"/>
      <c r="B367" s="127"/>
      <c r="C367" s="129"/>
    </row>
    <row r="368" spans="1:3" ht="15.5" x14ac:dyDescent="0.2">
      <c r="A368" s="116"/>
      <c r="B368" s="127"/>
      <c r="C368" s="129"/>
    </row>
    <row r="369" spans="1:3" ht="15.5" x14ac:dyDescent="0.2">
      <c r="A369" s="116"/>
      <c r="B369" s="127"/>
      <c r="C369" s="129"/>
    </row>
    <row r="370" spans="1:3" ht="15.5" x14ac:dyDescent="0.2">
      <c r="A370" s="116"/>
      <c r="B370" s="127"/>
      <c r="C370" s="129"/>
    </row>
    <row r="371" spans="1:3" ht="15.5" x14ac:dyDescent="0.2">
      <c r="A371" s="116"/>
      <c r="B371" s="127"/>
      <c r="C371" s="129"/>
    </row>
    <row r="372" spans="1:3" ht="15.5" x14ac:dyDescent="0.2">
      <c r="A372" s="116"/>
      <c r="B372" s="127"/>
      <c r="C372" s="129"/>
    </row>
    <row r="373" spans="1:3" ht="15.5" x14ac:dyDescent="0.2">
      <c r="A373" s="116"/>
      <c r="B373" s="127"/>
      <c r="C373" s="129"/>
    </row>
    <row r="374" spans="1:3" ht="15.5" x14ac:dyDescent="0.2">
      <c r="A374" s="116"/>
      <c r="B374" s="127"/>
      <c r="C374" s="129"/>
    </row>
    <row r="375" spans="1:3" ht="15.5" x14ac:dyDescent="0.2">
      <c r="A375" s="116"/>
      <c r="B375" s="127"/>
      <c r="C375" s="129"/>
    </row>
    <row r="376" spans="1:3" ht="15.5" x14ac:dyDescent="0.2">
      <c r="A376" s="116"/>
      <c r="B376" s="127"/>
      <c r="C376" s="129"/>
    </row>
    <row r="377" spans="1:3" ht="15.5" x14ac:dyDescent="0.2">
      <c r="A377" s="116"/>
      <c r="B377" s="127"/>
      <c r="C377" s="129"/>
    </row>
    <row r="378" spans="1:3" ht="15.5" x14ac:dyDescent="0.2">
      <c r="A378" s="116"/>
      <c r="B378" s="127"/>
      <c r="C378" s="129"/>
    </row>
    <row r="379" spans="1:3" ht="15.5" x14ac:dyDescent="0.2">
      <c r="A379" s="116"/>
      <c r="B379" s="127"/>
      <c r="C379" s="129"/>
    </row>
    <row r="380" spans="1:3" ht="15.5" x14ac:dyDescent="0.2">
      <c r="A380" s="116"/>
      <c r="B380" s="127"/>
      <c r="C380" s="129"/>
    </row>
    <row r="381" spans="1:3" ht="15.5" x14ac:dyDescent="0.2">
      <c r="A381" s="116"/>
      <c r="B381" s="127"/>
      <c r="C381" s="129"/>
    </row>
    <row r="382" spans="1:3" ht="15.5" x14ac:dyDescent="0.2">
      <c r="A382" s="116"/>
      <c r="B382" s="127"/>
      <c r="C382" s="129"/>
    </row>
    <row r="383" spans="1:3" ht="15.5" x14ac:dyDescent="0.2">
      <c r="A383" s="116"/>
      <c r="B383" s="127"/>
      <c r="C383" s="129"/>
    </row>
    <row r="384" spans="1:3" ht="15.5" x14ac:dyDescent="0.2">
      <c r="A384" s="116"/>
      <c r="B384" s="127"/>
      <c r="C384" s="129"/>
    </row>
    <row r="385" spans="1:3" ht="15.5" x14ac:dyDescent="0.2">
      <c r="A385" s="116"/>
      <c r="B385" s="127"/>
      <c r="C385" s="129"/>
    </row>
    <row r="386" spans="1:3" ht="15.5" x14ac:dyDescent="0.2">
      <c r="A386" s="116"/>
      <c r="B386" s="127"/>
      <c r="C386" s="129"/>
    </row>
    <row r="387" spans="1:3" ht="15.5" x14ac:dyDescent="0.2">
      <c r="A387" s="116"/>
      <c r="B387" s="127"/>
      <c r="C387" s="129"/>
    </row>
    <row r="388" spans="1:3" ht="15.5" x14ac:dyDescent="0.2">
      <c r="A388" s="116"/>
      <c r="B388" s="127"/>
      <c r="C388" s="129"/>
    </row>
    <row r="389" spans="1:3" ht="15.5" x14ac:dyDescent="0.2">
      <c r="A389" s="116"/>
      <c r="B389" s="127"/>
      <c r="C389" s="129"/>
    </row>
    <row r="390" spans="1:3" ht="15.5" x14ac:dyDescent="0.2">
      <c r="A390" s="116"/>
      <c r="B390" s="127"/>
      <c r="C390" s="129"/>
    </row>
    <row r="391" spans="1:3" ht="15.5" x14ac:dyDescent="0.2">
      <c r="A391" s="116"/>
      <c r="B391" s="127"/>
      <c r="C391" s="129"/>
    </row>
    <row r="392" spans="1:3" ht="15.5" x14ac:dyDescent="0.2">
      <c r="A392" s="116"/>
      <c r="B392" s="127"/>
      <c r="C392" s="129"/>
    </row>
    <row r="393" spans="1:3" ht="15.5" x14ac:dyDescent="0.2">
      <c r="A393" s="116"/>
      <c r="B393" s="127"/>
      <c r="C393" s="129"/>
    </row>
    <row r="394" spans="1:3" ht="15.5" x14ac:dyDescent="0.2">
      <c r="A394" s="116"/>
      <c r="B394" s="127"/>
      <c r="C394" s="129"/>
    </row>
    <row r="395" spans="1:3" ht="15.5" x14ac:dyDescent="0.2">
      <c r="A395" s="116"/>
      <c r="B395" s="127"/>
      <c r="C395" s="129"/>
    </row>
    <row r="396" spans="1:3" ht="15.5" x14ac:dyDescent="0.2">
      <c r="A396" s="116"/>
      <c r="B396" s="127"/>
      <c r="C396" s="129"/>
    </row>
    <row r="397" spans="1:3" ht="15.5" x14ac:dyDescent="0.2">
      <c r="A397" s="116"/>
      <c r="B397" s="127"/>
      <c r="C397" s="129"/>
    </row>
    <row r="398" spans="1:3" ht="15.5" x14ac:dyDescent="0.2">
      <c r="A398" s="116"/>
      <c r="B398" s="127"/>
      <c r="C398" s="129"/>
    </row>
    <row r="399" spans="1:3" ht="15.5" x14ac:dyDescent="0.2">
      <c r="A399" s="116"/>
      <c r="B399" s="127"/>
      <c r="C399" s="129"/>
    </row>
    <row r="400" spans="1:3" ht="15.5" x14ac:dyDescent="0.2">
      <c r="A400" s="116"/>
      <c r="B400" s="127"/>
      <c r="C400" s="129"/>
    </row>
    <row r="401" spans="1:3" ht="15.5" x14ac:dyDescent="0.2">
      <c r="A401" s="116"/>
      <c r="B401" s="127"/>
      <c r="C401" s="129"/>
    </row>
    <row r="402" spans="1:3" ht="15.5" x14ac:dyDescent="0.2">
      <c r="A402" s="116"/>
      <c r="B402" s="127"/>
      <c r="C402" s="129"/>
    </row>
    <row r="403" spans="1:3" ht="15.5" x14ac:dyDescent="0.2">
      <c r="A403" s="116"/>
      <c r="B403" s="127"/>
      <c r="C403" s="129"/>
    </row>
    <row r="404" spans="1:3" ht="15.5" x14ac:dyDescent="0.2">
      <c r="A404" s="116"/>
      <c r="B404" s="127"/>
      <c r="C404" s="129"/>
    </row>
    <row r="405" spans="1:3" ht="15.5" x14ac:dyDescent="0.2">
      <c r="A405" s="116"/>
      <c r="B405" s="127"/>
      <c r="C405" s="129"/>
    </row>
    <row r="406" spans="1:3" ht="15.5" x14ac:dyDescent="0.2">
      <c r="A406" s="116"/>
      <c r="B406" s="127"/>
      <c r="C406" s="129"/>
    </row>
    <row r="407" spans="1:3" ht="15.5" x14ac:dyDescent="0.2">
      <c r="A407" s="116"/>
      <c r="B407" s="127"/>
      <c r="C407" s="129"/>
    </row>
    <row r="408" spans="1:3" ht="15.5" x14ac:dyDescent="0.2">
      <c r="A408" s="116"/>
      <c r="B408" s="127"/>
      <c r="C408" s="129"/>
    </row>
    <row r="409" spans="1:3" ht="15.5" x14ac:dyDescent="0.2">
      <c r="A409" s="116"/>
      <c r="B409" s="127"/>
      <c r="C409" s="129"/>
    </row>
    <row r="410" spans="1:3" ht="15.5" x14ac:dyDescent="0.2">
      <c r="A410" s="116"/>
      <c r="B410" s="127"/>
      <c r="C410" s="129"/>
    </row>
    <row r="411" spans="1:3" ht="15.5" x14ac:dyDescent="0.2">
      <c r="A411" s="116"/>
      <c r="B411" s="127"/>
      <c r="C411" s="129"/>
    </row>
    <row r="412" spans="1:3" ht="15.5" x14ac:dyDescent="0.2">
      <c r="A412" s="116"/>
      <c r="B412" s="127"/>
      <c r="C412" s="129"/>
    </row>
    <row r="413" spans="1:3" ht="15.5" x14ac:dyDescent="0.2">
      <c r="A413" s="116"/>
      <c r="B413" s="127"/>
      <c r="C413" s="129"/>
    </row>
    <row r="414" spans="1:3" ht="15.5" x14ac:dyDescent="0.2">
      <c r="A414" s="116"/>
      <c r="B414" s="127"/>
      <c r="C414" s="129"/>
    </row>
    <row r="415" spans="1:3" ht="15.5" x14ac:dyDescent="0.2">
      <c r="A415" s="116"/>
      <c r="B415" s="127"/>
      <c r="C415" s="129"/>
    </row>
    <row r="416" spans="1:3" ht="15.5" x14ac:dyDescent="0.2">
      <c r="A416" s="116"/>
      <c r="B416" s="127"/>
      <c r="C416" s="129"/>
    </row>
    <row r="417" spans="1:3" ht="15.5" x14ac:dyDescent="0.2">
      <c r="A417" s="116"/>
      <c r="B417" s="127"/>
      <c r="C417" s="129"/>
    </row>
    <row r="418" spans="1:3" ht="15.5" x14ac:dyDescent="0.2">
      <c r="A418" s="116"/>
      <c r="B418" s="127"/>
      <c r="C418" s="129"/>
    </row>
    <row r="419" spans="1:3" ht="15.5" x14ac:dyDescent="0.2">
      <c r="A419" s="116"/>
      <c r="B419" s="127"/>
      <c r="C419" s="129"/>
    </row>
    <row r="420" spans="1:3" ht="15.5" x14ac:dyDescent="0.2">
      <c r="A420" s="116"/>
      <c r="B420" s="127"/>
      <c r="C420" s="129"/>
    </row>
    <row r="421" spans="1:3" ht="15.5" x14ac:dyDescent="0.2">
      <c r="A421" s="116"/>
      <c r="B421" s="127"/>
      <c r="C421" s="129"/>
    </row>
    <row r="422" spans="1:3" ht="15.5" x14ac:dyDescent="0.2">
      <c r="A422" s="116"/>
      <c r="B422" s="127"/>
      <c r="C422" s="129"/>
    </row>
    <row r="423" spans="1:3" ht="15.5" x14ac:dyDescent="0.2">
      <c r="A423" s="116"/>
      <c r="B423" s="127"/>
      <c r="C423" s="129"/>
    </row>
    <row r="424" spans="1:3" ht="15.5" x14ac:dyDescent="0.2">
      <c r="A424" s="116"/>
      <c r="B424" s="127"/>
      <c r="C424" s="129"/>
    </row>
    <row r="425" spans="1:3" ht="15.5" x14ac:dyDescent="0.2">
      <c r="A425" s="116"/>
      <c r="B425" s="127"/>
      <c r="C425" s="129"/>
    </row>
    <row r="426" spans="1:3" ht="15.5" x14ac:dyDescent="0.2">
      <c r="A426" s="116"/>
      <c r="B426" s="127"/>
      <c r="C426" s="129"/>
    </row>
    <row r="427" spans="1:3" ht="15.5" x14ac:dyDescent="0.2">
      <c r="A427" s="116"/>
      <c r="B427" s="127"/>
      <c r="C427" s="129"/>
    </row>
    <row r="428" spans="1:3" ht="15.5" x14ac:dyDescent="0.2">
      <c r="A428" s="116"/>
      <c r="B428" s="127"/>
      <c r="C428" s="129"/>
    </row>
    <row r="429" spans="1:3" ht="15.5" x14ac:dyDescent="0.2">
      <c r="A429" s="116"/>
      <c r="B429" s="127"/>
      <c r="C429" s="129"/>
    </row>
    <row r="430" spans="1:3" ht="15.5" x14ac:dyDescent="0.2">
      <c r="A430" s="116"/>
      <c r="B430" s="127"/>
      <c r="C430" s="129"/>
    </row>
    <row r="431" spans="1:3" ht="15.5" x14ac:dyDescent="0.2">
      <c r="A431" s="116"/>
      <c r="B431" s="127"/>
      <c r="C431" s="129"/>
    </row>
    <row r="432" spans="1:3" ht="15.5" x14ac:dyDescent="0.2">
      <c r="A432" s="116"/>
      <c r="B432" s="127"/>
      <c r="C432" s="129"/>
    </row>
    <row r="433" spans="1:3" ht="15.5" x14ac:dyDescent="0.2">
      <c r="A433" s="116"/>
      <c r="B433" s="127"/>
      <c r="C433" s="129"/>
    </row>
    <row r="434" spans="1:3" ht="15.5" x14ac:dyDescent="0.2">
      <c r="A434" s="116"/>
      <c r="B434" s="127"/>
      <c r="C434" s="129"/>
    </row>
    <row r="435" spans="1:3" ht="15.5" x14ac:dyDescent="0.2">
      <c r="A435" s="116"/>
      <c r="B435" s="127"/>
      <c r="C435" s="129"/>
    </row>
    <row r="436" spans="1:3" ht="15.5" x14ac:dyDescent="0.2">
      <c r="A436" s="116"/>
      <c r="B436" s="127"/>
      <c r="C436" s="129"/>
    </row>
    <row r="437" spans="1:3" ht="15.5" x14ac:dyDescent="0.2">
      <c r="A437" s="116"/>
      <c r="B437" s="127"/>
      <c r="C437" s="129"/>
    </row>
    <row r="438" spans="1:3" ht="15.5" x14ac:dyDescent="0.2">
      <c r="A438" s="116"/>
      <c r="B438" s="127"/>
      <c r="C438" s="129"/>
    </row>
    <row r="439" spans="1:3" ht="15.5" x14ac:dyDescent="0.2">
      <c r="A439" s="116"/>
      <c r="B439" s="127"/>
      <c r="C439" s="129"/>
    </row>
    <row r="440" spans="1:3" ht="15.5" x14ac:dyDescent="0.2">
      <c r="A440" s="116"/>
      <c r="B440" s="127"/>
      <c r="C440" s="129"/>
    </row>
    <row r="441" spans="1:3" ht="15.5" x14ac:dyDescent="0.2">
      <c r="A441" s="116"/>
      <c r="B441" s="127"/>
      <c r="C441" s="129"/>
    </row>
    <row r="442" spans="1:3" ht="15.5" x14ac:dyDescent="0.2">
      <c r="A442" s="116"/>
      <c r="B442" s="127"/>
      <c r="C442" s="129"/>
    </row>
    <row r="443" spans="1:3" ht="15.5" x14ac:dyDescent="0.2">
      <c r="A443" s="116"/>
      <c r="B443" s="127"/>
      <c r="C443" s="129"/>
    </row>
    <row r="444" spans="1:3" ht="15.5" x14ac:dyDescent="0.2">
      <c r="A444" s="116"/>
      <c r="B444" s="127"/>
      <c r="C444" s="129"/>
    </row>
    <row r="445" spans="1:3" ht="15.5" x14ac:dyDescent="0.2">
      <c r="A445" s="116"/>
      <c r="B445" s="127"/>
      <c r="C445" s="129"/>
    </row>
    <row r="446" spans="1:3" ht="15.5" x14ac:dyDescent="0.2">
      <c r="A446" s="116"/>
      <c r="B446" s="127"/>
      <c r="C446" s="129"/>
    </row>
    <row r="447" spans="1:3" ht="15.5" x14ac:dyDescent="0.2">
      <c r="A447" s="116"/>
      <c r="B447" s="127"/>
      <c r="C447" s="129"/>
    </row>
    <row r="448" spans="1:3" ht="15.5" x14ac:dyDescent="0.2">
      <c r="A448" s="116"/>
      <c r="B448" s="127"/>
      <c r="C448" s="129"/>
    </row>
    <row r="449" spans="1:3" ht="15.5" x14ac:dyDescent="0.2">
      <c r="A449" s="116"/>
      <c r="B449" s="127"/>
      <c r="C449" s="129"/>
    </row>
    <row r="450" spans="1:3" ht="15.5" x14ac:dyDescent="0.2">
      <c r="A450" s="116"/>
      <c r="B450" s="127"/>
      <c r="C450" s="129"/>
    </row>
    <row r="451" spans="1:3" ht="15.5" x14ac:dyDescent="0.2">
      <c r="A451" s="116"/>
      <c r="B451" s="127"/>
      <c r="C451" s="129"/>
    </row>
    <row r="452" spans="1:3" ht="15.5" x14ac:dyDescent="0.2">
      <c r="A452" s="116"/>
      <c r="B452" s="127"/>
      <c r="C452" s="129"/>
    </row>
    <row r="453" spans="1:3" ht="15.5" x14ac:dyDescent="0.2">
      <c r="A453" s="116"/>
      <c r="B453" s="127"/>
      <c r="C453" s="129"/>
    </row>
    <row r="454" spans="1:3" ht="15.5" x14ac:dyDescent="0.2">
      <c r="A454" s="116"/>
      <c r="B454" s="127"/>
      <c r="C454" s="129"/>
    </row>
    <row r="455" spans="1:3" ht="15.5" x14ac:dyDescent="0.2">
      <c r="A455" s="116"/>
      <c r="B455" s="127"/>
      <c r="C455" s="129"/>
    </row>
    <row r="456" spans="1:3" ht="15.5" x14ac:dyDescent="0.2">
      <c r="A456" s="116"/>
      <c r="B456" s="127"/>
      <c r="C456" s="129"/>
    </row>
    <row r="457" spans="1:3" ht="15.5" x14ac:dyDescent="0.2">
      <c r="A457" s="116"/>
      <c r="B457" s="127"/>
      <c r="C457" s="129"/>
    </row>
    <row r="458" spans="1:3" ht="15.5" x14ac:dyDescent="0.2">
      <c r="A458" s="116"/>
      <c r="B458" s="127"/>
      <c r="C458" s="129"/>
    </row>
    <row r="459" spans="1:3" ht="15.5" x14ac:dyDescent="0.2">
      <c r="A459" s="116"/>
      <c r="B459" s="127"/>
      <c r="C459" s="129"/>
    </row>
    <row r="460" spans="1:3" ht="15.5" x14ac:dyDescent="0.2">
      <c r="A460" s="116"/>
      <c r="B460" s="127"/>
      <c r="C460" s="129"/>
    </row>
    <row r="461" spans="1:3" ht="15.5" x14ac:dyDescent="0.2">
      <c r="A461" s="116"/>
      <c r="B461" s="127"/>
      <c r="C461" s="129"/>
    </row>
    <row r="462" spans="1:3" ht="15.5" x14ac:dyDescent="0.2">
      <c r="A462" s="116"/>
      <c r="B462" s="127"/>
      <c r="C462" s="129"/>
    </row>
    <row r="463" spans="1:3" ht="15.5" x14ac:dyDescent="0.2">
      <c r="A463" s="116"/>
      <c r="B463" s="127"/>
      <c r="C463" s="129"/>
    </row>
    <row r="464" spans="1:3" ht="15.5" x14ac:dyDescent="0.2">
      <c r="A464" s="116"/>
      <c r="B464" s="127"/>
      <c r="C464" s="129"/>
    </row>
    <row r="465" spans="1:3" ht="15.5" x14ac:dyDescent="0.2">
      <c r="A465" s="116"/>
      <c r="B465" s="127"/>
      <c r="C465" s="129"/>
    </row>
    <row r="466" spans="1:3" ht="15.5" x14ac:dyDescent="0.2">
      <c r="A466" s="116"/>
      <c r="B466" s="127"/>
      <c r="C466" s="129"/>
    </row>
    <row r="467" spans="1:3" ht="15.5" x14ac:dyDescent="0.2">
      <c r="A467" s="116"/>
      <c r="B467" s="127"/>
      <c r="C467" s="129"/>
    </row>
    <row r="468" spans="1:3" ht="15.5" x14ac:dyDescent="0.2">
      <c r="A468" s="116"/>
      <c r="B468" s="127"/>
      <c r="C468" s="129"/>
    </row>
    <row r="469" spans="1:3" ht="15.5" x14ac:dyDescent="0.2">
      <c r="A469" s="116"/>
      <c r="B469" s="127"/>
      <c r="C469" s="129"/>
    </row>
    <row r="470" spans="1:3" ht="15.5" x14ac:dyDescent="0.2">
      <c r="A470" s="116"/>
      <c r="B470" s="127"/>
      <c r="C470" s="129"/>
    </row>
    <row r="471" spans="1:3" ht="15.5" x14ac:dyDescent="0.2">
      <c r="A471" s="116"/>
      <c r="B471" s="127"/>
      <c r="C471" s="129"/>
    </row>
    <row r="472" spans="1:3" ht="15.5" x14ac:dyDescent="0.2">
      <c r="A472" s="116"/>
      <c r="B472" s="127"/>
      <c r="C472" s="129"/>
    </row>
    <row r="473" spans="1:3" ht="15.5" x14ac:dyDescent="0.2">
      <c r="A473" s="116"/>
      <c r="B473" s="127"/>
      <c r="C473" s="129"/>
    </row>
    <row r="474" spans="1:3" ht="15.5" x14ac:dyDescent="0.2">
      <c r="A474" s="116"/>
      <c r="B474" s="127"/>
      <c r="C474" s="129"/>
    </row>
    <row r="475" spans="1:3" ht="15.5" x14ac:dyDescent="0.2">
      <c r="A475" s="116"/>
      <c r="B475" s="127"/>
      <c r="C475" s="129"/>
    </row>
    <row r="476" spans="1:3" ht="15.5" x14ac:dyDescent="0.2">
      <c r="A476" s="116"/>
      <c r="B476" s="127"/>
      <c r="C476" s="129"/>
    </row>
    <row r="477" spans="1:3" ht="15.5" x14ac:dyDescent="0.2">
      <c r="A477" s="116"/>
      <c r="B477" s="127"/>
      <c r="C477" s="129"/>
    </row>
    <row r="478" spans="1:3" ht="15.5" x14ac:dyDescent="0.2">
      <c r="A478" s="116"/>
      <c r="B478" s="127"/>
      <c r="C478" s="129"/>
    </row>
    <row r="479" spans="1:3" ht="15.5" x14ac:dyDescent="0.2">
      <c r="A479" s="116"/>
      <c r="B479" s="127"/>
      <c r="C479" s="129"/>
    </row>
    <row r="480" spans="1:3" ht="15.5" x14ac:dyDescent="0.2">
      <c r="A480" s="116"/>
      <c r="B480" s="127"/>
      <c r="C480" s="129"/>
    </row>
    <row r="481" spans="1:3" ht="15.5" x14ac:dyDescent="0.2">
      <c r="A481" s="116"/>
      <c r="B481" s="127"/>
      <c r="C481" s="129"/>
    </row>
    <row r="482" spans="1:3" ht="15.5" x14ac:dyDescent="0.2">
      <c r="A482" s="116"/>
      <c r="B482" s="127"/>
      <c r="C482" s="129"/>
    </row>
    <row r="483" spans="1:3" ht="15.5" x14ac:dyDescent="0.2">
      <c r="A483" s="116"/>
      <c r="B483" s="127"/>
      <c r="C483" s="129"/>
    </row>
    <row r="484" spans="1:3" ht="15.5" x14ac:dyDescent="0.2">
      <c r="A484" s="116"/>
      <c r="B484" s="127"/>
      <c r="C484" s="129"/>
    </row>
    <row r="485" spans="1:3" ht="15.5" x14ac:dyDescent="0.2">
      <c r="A485" s="116"/>
      <c r="B485" s="127"/>
      <c r="C485" s="129"/>
    </row>
    <row r="486" spans="1:3" ht="15.5" x14ac:dyDescent="0.2">
      <c r="A486" s="116"/>
      <c r="B486" s="127"/>
      <c r="C486" s="129"/>
    </row>
    <row r="487" spans="1:3" ht="15.5" x14ac:dyDescent="0.2">
      <c r="A487" s="116"/>
      <c r="B487" s="127"/>
      <c r="C487" s="129"/>
    </row>
    <row r="488" spans="1:3" ht="15.5" x14ac:dyDescent="0.2">
      <c r="A488" s="116"/>
      <c r="B488" s="127"/>
      <c r="C488" s="129"/>
    </row>
    <row r="489" spans="1:3" ht="15.5" x14ac:dyDescent="0.2">
      <c r="A489" s="116"/>
      <c r="B489" s="127"/>
      <c r="C489" s="129"/>
    </row>
    <row r="490" spans="1:3" ht="15.5" x14ac:dyDescent="0.2">
      <c r="A490" s="116"/>
      <c r="B490" s="127"/>
      <c r="C490" s="129"/>
    </row>
    <row r="491" spans="1:3" ht="15.5" x14ac:dyDescent="0.2">
      <c r="A491" s="116"/>
      <c r="B491" s="127"/>
      <c r="C491" s="129"/>
    </row>
    <row r="492" spans="1:3" ht="15.5" x14ac:dyDescent="0.2">
      <c r="A492" s="116"/>
      <c r="B492" s="127"/>
      <c r="C492" s="129"/>
    </row>
    <row r="493" spans="1:3" ht="15.5" x14ac:dyDescent="0.2">
      <c r="A493" s="116"/>
      <c r="B493" s="127"/>
      <c r="C493" s="129"/>
    </row>
    <row r="494" spans="1:3" ht="15.5" x14ac:dyDescent="0.2">
      <c r="A494" s="116"/>
      <c r="B494" s="127"/>
      <c r="C494" s="129"/>
    </row>
    <row r="495" spans="1:3" ht="15.5" x14ac:dyDescent="0.2">
      <c r="A495" s="116"/>
      <c r="B495" s="127"/>
      <c r="C495" s="129"/>
    </row>
    <row r="496" spans="1:3" ht="15.5" x14ac:dyDescent="0.2">
      <c r="A496" s="116"/>
      <c r="B496" s="127"/>
      <c r="C496" s="129"/>
    </row>
    <row r="497" spans="1:3" ht="15.5" x14ac:dyDescent="0.2">
      <c r="A497" s="116"/>
      <c r="B497" s="127"/>
      <c r="C497" s="129"/>
    </row>
    <row r="498" spans="1:3" ht="15.5" x14ac:dyDescent="0.2">
      <c r="A498" s="116"/>
      <c r="B498" s="127"/>
      <c r="C498" s="129"/>
    </row>
    <row r="499" spans="1:3" ht="15.5" x14ac:dyDescent="0.2">
      <c r="A499" s="116"/>
      <c r="B499" s="127"/>
      <c r="C499" s="129"/>
    </row>
    <row r="500" spans="1:3" ht="15.5" x14ac:dyDescent="0.2">
      <c r="A500" s="116"/>
      <c r="B500" s="127"/>
      <c r="C500" s="129"/>
    </row>
    <row r="501" spans="1:3" ht="15.5" x14ac:dyDescent="0.2">
      <c r="A501" s="116"/>
      <c r="B501" s="127"/>
      <c r="C501" s="129"/>
    </row>
    <row r="502" spans="1:3" ht="15.5" x14ac:dyDescent="0.2">
      <c r="A502" s="116"/>
      <c r="B502" s="127"/>
      <c r="C502" s="129"/>
    </row>
    <row r="503" spans="1:3" ht="15.5" x14ac:dyDescent="0.2">
      <c r="A503" s="116"/>
      <c r="B503" s="127"/>
      <c r="C503" s="129"/>
    </row>
    <row r="504" spans="1:3" ht="15.5" x14ac:dyDescent="0.2">
      <c r="A504" s="116"/>
      <c r="B504" s="127"/>
      <c r="C504" s="129"/>
    </row>
    <row r="505" spans="1:3" ht="15.5" x14ac:dyDescent="0.2">
      <c r="A505" s="116"/>
      <c r="B505" s="127"/>
      <c r="C505" s="129"/>
    </row>
    <row r="506" spans="1:3" ht="15.5" x14ac:dyDescent="0.2">
      <c r="A506" s="116"/>
      <c r="B506" s="127"/>
      <c r="C506" s="129"/>
    </row>
    <row r="507" spans="1:3" ht="15.5" x14ac:dyDescent="0.2">
      <c r="A507" s="116"/>
      <c r="B507" s="127"/>
      <c r="C507" s="129"/>
    </row>
    <row r="508" spans="1:3" ht="15.5" x14ac:dyDescent="0.2">
      <c r="A508" s="116"/>
      <c r="B508" s="127"/>
      <c r="C508" s="129"/>
    </row>
    <row r="509" spans="1:3" ht="15.5" x14ac:dyDescent="0.2">
      <c r="A509" s="116"/>
      <c r="B509" s="127"/>
      <c r="C509" s="129"/>
    </row>
    <row r="510" spans="1:3" ht="15.5" x14ac:dyDescent="0.2">
      <c r="A510" s="116"/>
      <c r="B510" s="127"/>
      <c r="C510" s="129"/>
    </row>
    <row r="511" spans="1:3" ht="15.5" x14ac:dyDescent="0.2">
      <c r="A511" s="116"/>
      <c r="B511" s="127"/>
      <c r="C511" s="129"/>
    </row>
    <row r="512" spans="1:3" ht="15.5" x14ac:dyDescent="0.2">
      <c r="A512" s="116"/>
      <c r="B512" s="127"/>
      <c r="C512" s="129"/>
    </row>
    <row r="513" spans="1:3" ht="15.5" x14ac:dyDescent="0.2">
      <c r="A513" s="116"/>
      <c r="B513" s="127"/>
      <c r="C513" s="129"/>
    </row>
    <row r="514" spans="1:3" ht="15.5" x14ac:dyDescent="0.2">
      <c r="A514" s="116"/>
      <c r="B514" s="127"/>
      <c r="C514" s="129"/>
    </row>
    <row r="515" spans="1:3" ht="15.5" x14ac:dyDescent="0.2">
      <c r="A515" s="116"/>
      <c r="B515" s="127"/>
      <c r="C515" s="129"/>
    </row>
    <row r="516" spans="1:3" ht="15.5" x14ac:dyDescent="0.2">
      <c r="A516" s="116"/>
      <c r="B516" s="127"/>
      <c r="C516" s="129"/>
    </row>
    <row r="517" spans="1:3" ht="15.5" x14ac:dyDescent="0.2">
      <c r="A517" s="116"/>
      <c r="B517" s="127"/>
      <c r="C517" s="129"/>
    </row>
    <row r="518" spans="1:3" ht="15.5" x14ac:dyDescent="0.2">
      <c r="A518" s="116"/>
      <c r="B518" s="127"/>
      <c r="C518" s="129"/>
    </row>
    <row r="519" spans="1:3" ht="15.5" x14ac:dyDescent="0.2">
      <c r="A519" s="116"/>
      <c r="B519" s="127"/>
      <c r="C519" s="129"/>
    </row>
    <row r="520" spans="1:3" ht="15.5" x14ac:dyDescent="0.2">
      <c r="A520" s="116"/>
      <c r="B520" s="127"/>
      <c r="C520" s="129"/>
    </row>
    <row r="521" spans="1:3" ht="15.5" x14ac:dyDescent="0.2">
      <c r="A521" s="116"/>
      <c r="B521" s="127"/>
      <c r="C521" s="129"/>
    </row>
    <row r="522" spans="1:3" ht="15.5" x14ac:dyDescent="0.2">
      <c r="A522" s="116"/>
      <c r="B522" s="127"/>
      <c r="C522" s="129"/>
    </row>
    <row r="523" spans="1:3" ht="15.5" x14ac:dyDescent="0.2">
      <c r="A523" s="116"/>
      <c r="B523" s="127"/>
      <c r="C523" s="129"/>
    </row>
    <row r="524" spans="1:3" ht="15.5" x14ac:dyDescent="0.2">
      <c r="A524" s="116"/>
      <c r="B524" s="127"/>
      <c r="C524" s="129"/>
    </row>
    <row r="525" spans="1:3" ht="15.5" x14ac:dyDescent="0.2">
      <c r="A525" s="116"/>
      <c r="B525" s="127"/>
      <c r="C525" s="129"/>
    </row>
    <row r="526" spans="1:3" ht="15.5" x14ac:dyDescent="0.2">
      <c r="A526" s="116"/>
      <c r="B526" s="127"/>
      <c r="C526" s="129"/>
    </row>
    <row r="527" spans="1:3" ht="15.5" x14ac:dyDescent="0.2">
      <c r="A527" s="116"/>
      <c r="B527" s="127"/>
      <c r="C527" s="129"/>
    </row>
    <row r="528" spans="1:3" ht="15.5" x14ac:dyDescent="0.2">
      <c r="A528" s="116"/>
      <c r="B528" s="127"/>
      <c r="C528" s="129"/>
    </row>
    <row r="529" spans="1:3" ht="15.5" x14ac:dyDescent="0.2">
      <c r="A529" s="116"/>
      <c r="B529" s="127"/>
      <c r="C529" s="129"/>
    </row>
    <row r="530" spans="1:3" ht="15.5" x14ac:dyDescent="0.2">
      <c r="A530" s="116"/>
      <c r="B530" s="127"/>
      <c r="C530" s="129"/>
    </row>
    <row r="531" spans="1:3" ht="15.5" x14ac:dyDescent="0.2">
      <c r="A531" s="116"/>
      <c r="B531" s="127"/>
      <c r="C531" s="129"/>
    </row>
    <row r="532" spans="1:3" ht="15.5" x14ac:dyDescent="0.2">
      <c r="A532" s="116"/>
      <c r="B532" s="127"/>
      <c r="C532" s="129"/>
    </row>
    <row r="533" spans="1:3" ht="15.5" x14ac:dyDescent="0.2">
      <c r="A533" s="116"/>
      <c r="B533" s="127"/>
      <c r="C533" s="129"/>
    </row>
    <row r="534" spans="1:3" ht="15.5" x14ac:dyDescent="0.2">
      <c r="A534" s="116"/>
      <c r="B534" s="127"/>
      <c r="C534" s="129"/>
    </row>
    <row r="535" spans="1:3" ht="15.5" x14ac:dyDescent="0.2">
      <c r="A535" s="116"/>
      <c r="B535" s="127"/>
      <c r="C535" s="129"/>
    </row>
    <row r="536" spans="1:3" ht="15.5" x14ac:dyDescent="0.2">
      <c r="A536" s="116"/>
      <c r="B536" s="127"/>
      <c r="C536" s="129"/>
    </row>
    <row r="537" spans="1:3" ht="15.5" x14ac:dyDescent="0.2">
      <c r="A537" s="116"/>
      <c r="B537" s="127"/>
      <c r="C537" s="129"/>
    </row>
    <row r="538" spans="1:3" ht="15.5" x14ac:dyDescent="0.2">
      <c r="A538" s="116"/>
      <c r="B538" s="127"/>
      <c r="C538" s="129"/>
    </row>
    <row r="539" spans="1:3" ht="15.5" x14ac:dyDescent="0.2">
      <c r="A539" s="116"/>
      <c r="B539" s="127"/>
      <c r="C539" s="129"/>
    </row>
    <row r="540" spans="1:3" ht="15.5" x14ac:dyDescent="0.2">
      <c r="A540" s="116"/>
      <c r="B540" s="127"/>
      <c r="C540" s="129"/>
    </row>
    <row r="541" spans="1:3" ht="15.5" x14ac:dyDescent="0.2">
      <c r="A541" s="116"/>
      <c r="B541" s="127"/>
      <c r="C541" s="129"/>
    </row>
    <row r="542" spans="1:3" ht="15.5" x14ac:dyDescent="0.2">
      <c r="A542" s="116"/>
      <c r="B542" s="127"/>
      <c r="C542" s="129"/>
    </row>
    <row r="543" spans="1:3" ht="15.5" x14ac:dyDescent="0.2">
      <c r="A543" s="116"/>
      <c r="B543" s="127"/>
      <c r="C543" s="129"/>
    </row>
    <row r="544" spans="1:3" ht="15.5" x14ac:dyDescent="0.2">
      <c r="A544" s="116"/>
      <c r="B544" s="127"/>
      <c r="C544" s="129"/>
    </row>
    <row r="545" spans="1:3" ht="15.5" x14ac:dyDescent="0.2">
      <c r="A545" s="116"/>
      <c r="B545" s="127"/>
      <c r="C545" s="129"/>
    </row>
    <row r="546" spans="1:3" ht="15.5" x14ac:dyDescent="0.2">
      <c r="A546" s="116"/>
      <c r="B546" s="127"/>
      <c r="C546" s="129"/>
    </row>
    <row r="547" spans="1:3" ht="15.5" x14ac:dyDescent="0.2">
      <c r="A547" s="116"/>
      <c r="B547" s="127"/>
      <c r="C547" s="129"/>
    </row>
    <row r="548" spans="1:3" ht="15.5" x14ac:dyDescent="0.2">
      <c r="A548" s="116"/>
      <c r="B548" s="127"/>
      <c r="C548" s="129"/>
    </row>
    <row r="549" spans="1:3" ht="15.5" x14ac:dyDescent="0.2">
      <c r="A549" s="116"/>
      <c r="B549" s="127"/>
      <c r="C549" s="129"/>
    </row>
    <row r="550" spans="1:3" ht="15.5" x14ac:dyDescent="0.2">
      <c r="A550" s="116"/>
      <c r="B550" s="127"/>
      <c r="C550" s="129"/>
    </row>
    <row r="551" spans="1:3" ht="15.5" x14ac:dyDescent="0.2">
      <c r="A551" s="116"/>
      <c r="B551" s="127"/>
      <c r="C551" s="129"/>
    </row>
    <row r="552" spans="1:3" ht="15.5" x14ac:dyDescent="0.2">
      <c r="A552" s="116"/>
      <c r="B552" s="127"/>
      <c r="C552" s="129"/>
    </row>
    <row r="553" spans="1:3" ht="15.5" x14ac:dyDescent="0.2">
      <c r="A553" s="116"/>
      <c r="B553" s="127"/>
      <c r="C553" s="129"/>
    </row>
    <row r="554" spans="1:3" ht="15.5" x14ac:dyDescent="0.2">
      <c r="A554" s="116"/>
      <c r="B554" s="127"/>
      <c r="C554" s="129"/>
    </row>
    <row r="555" spans="1:3" ht="15.5" x14ac:dyDescent="0.2">
      <c r="A555" s="116"/>
      <c r="B555" s="127"/>
      <c r="C555" s="129"/>
    </row>
    <row r="556" spans="1:3" ht="15.5" x14ac:dyDescent="0.2">
      <c r="A556" s="116"/>
      <c r="B556" s="127"/>
      <c r="C556" s="129"/>
    </row>
    <row r="557" spans="1:3" ht="15.5" x14ac:dyDescent="0.2">
      <c r="A557" s="116"/>
      <c r="B557" s="127"/>
      <c r="C557" s="129"/>
    </row>
    <row r="558" spans="1:3" ht="15.5" x14ac:dyDescent="0.2">
      <c r="A558" s="116"/>
      <c r="B558" s="127"/>
      <c r="C558" s="129"/>
    </row>
    <row r="559" spans="1:3" ht="15.5" x14ac:dyDescent="0.2">
      <c r="A559" s="116"/>
      <c r="B559" s="127"/>
      <c r="C559" s="129"/>
    </row>
    <row r="560" spans="1:3" ht="15.5" x14ac:dyDescent="0.2">
      <c r="A560" s="116"/>
      <c r="B560" s="127"/>
      <c r="C560" s="129"/>
    </row>
    <row r="561" spans="1:3" ht="15.5" x14ac:dyDescent="0.2">
      <c r="A561" s="116"/>
      <c r="B561" s="127"/>
      <c r="C561" s="129"/>
    </row>
    <row r="562" spans="1:3" ht="15.5" x14ac:dyDescent="0.2">
      <c r="A562" s="116"/>
      <c r="B562" s="127"/>
      <c r="C562" s="129"/>
    </row>
    <row r="563" spans="1:3" ht="15.5" x14ac:dyDescent="0.2">
      <c r="A563" s="116"/>
      <c r="B563" s="127"/>
      <c r="C563" s="129"/>
    </row>
    <row r="564" spans="1:3" ht="15.5" x14ac:dyDescent="0.2">
      <c r="A564" s="116"/>
      <c r="B564" s="127"/>
      <c r="C564" s="129"/>
    </row>
    <row r="565" spans="1:3" ht="15.5" x14ac:dyDescent="0.2">
      <c r="A565" s="116"/>
      <c r="B565" s="127"/>
      <c r="C565" s="129"/>
    </row>
    <row r="566" spans="1:3" ht="15.5" x14ac:dyDescent="0.2">
      <c r="A566" s="116"/>
      <c r="B566" s="127"/>
      <c r="C566" s="129"/>
    </row>
    <row r="567" spans="1:3" ht="15.5" x14ac:dyDescent="0.2">
      <c r="A567" s="116"/>
      <c r="B567" s="127"/>
      <c r="C567" s="129"/>
    </row>
    <row r="568" spans="1:3" ht="15.5" x14ac:dyDescent="0.2">
      <c r="A568" s="116"/>
      <c r="B568" s="127"/>
      <c r="C568" s="129"/>
    </row>
    <row r="569" spans="1:3" ht="15.5" x14ac:dyDescent="0.2">
      <c r="A569" s="116"/>
      <c r="B569" s="127"/>
      <c r="C569" s="129"/>
    </row>
    <row r="570" spans="1:3" ht="15.5" x14ac:dyDescent="0.2">
      <c r="A570" s="116"/>
      <c r="B570" s="127"/>
      <c r="C570" s="129"/>
    </row>
    <row r="571" spans="1:3" ht="15.5" x14ac:dyDescent="0.2">
      <c r="A571" s="116"/>
      <c r="B571" s="127"/>
      <c r="C571" s="129"/>
    </row>
    <row r="572" spans="1:3" ht="15.5" x14ac:dyDescent="0.2">
      <c r="A572" s="116"/>
      <c r="B572" s="127"/>
      <c r="C572" s="129"/>
    </row>
    <row r="573" spans="1:3" ht="15.5" x14ac:dyDescent="0.2">
      <c r="A573" s="116"/>
      <c r="B573" s="127"/>
      <c r="C573" s="129"/>
    </row>
    <row r="574" spans="1:3" ht="15.5" x14ac:dyDescent="0.2">
      <c r="A574" s="116"/>
      <c r="B574" s="127"/>
      <c r="C574" s="129"/>
    </row>
    <row r="575" spans="1:3" ht="15.5" x14ac:dyDescent="0.2">
      <c r="A575" s="116"/>
      <c r="B575" s="127"/>
      <c r="C575" s="129"/>
    </row>
    <row r="576" spans="1:3" ht="15.5" x14ac:dyDescent="0.2">
      <c r="A576" s="116"/>
      <c r="B576" s="127"/>
      <c r="C576" s="129"/>
    </row>
    <row r="577" spans="1:3" ht="15.5" x14ac:dyDescent="0.2">
      <c r="A577" s="116"/>
      <c r="B577" s="127"/>
      <c r="C577" s="129"/>
    </row>
    <row r="578" spans="1:3" ht="15.5" x14ac:dyDescent="0.2">
      <c r="A578" s="116"/>
      <c r="B578" s="127"/>
      <c r="C578" s="129"/>
    </row>
    <row r="579" spans="1:3" ht="15.5" x14ac:dyDescent="0.2">
      <c r="A579" s="116"/>
      <c r="B579" s="127"/>
      <c r="C579" s="129"/>
    </row>
    <row r="580" spans="1:3" ht="15.5" x14ac:dyDescent="0.2">
      <c r="A580" s="116"/>
      <c r="B580" s="127"/>
      <c r="C580" s="129"/>
    </row>
    <row r="581" spans="1:3" ht="15.5" x14ac:dyDescent="0.2">
      <c r="A581" s="116"/>
      <c r="B581" s="127"/>
      <c r="C581" s="129"/>
    </row>
    <row r="582" spans="1:3" ht="15.5" x14ac:dyDescent="0.2">
      <c r="A582" s="116"/>
      <c r="B582" s="127"/>
      <c r="C582" s="129"/>
    </row>
    <row r="583" spans="1:3" ht="15.5" x14ac:dyDescent="0.2">
      <c r="A583" s="116"/>
      <c r="B583" s="127"/>
      <c r="C583" s="129"/>
    </row>
    <row r="584" spans="1:3" ht="15.5" x14ac:dyDescent="0.2">
      <c r="A584" s="116"/>
      <c r="B584" s="127"/>
      <c r="C584" s="129"/>
    </row>
    <row r="585" spans="1:3" ht="15.5" x14ac:dyDescent="0.2">
      <c r="A585" s="116"/>
      <c r="B585" s="127"/>
      <c r="C585" s="129"/>
    </row>
    <row r="586" spans="1:3" ht="15.5" x14ac:dyDescent="0.2">
      <c r="A586" s="116"/>
      <c r="B586" s="127"/>
      <c r="C586" s="129"/>
    </row>
    <row r="587" spans="1:3" ht="15.5" x14ac:dyDescent="0.2">
      <c r="A587" s="116"/>
      <c r="B587" s="127"/>
      <c r="C587" s="129"/>
    </row>
    <row r="588" spans="1:3" ht="15.5" x14ac:dyDescent="0.2">
      <c r="A588" s="116"/>
      <c r="B588" s="127"/>
      <c r="C588" s="129"/>
    </row>
    <row r="589" spans="1:3" ht="15.5" x14ac:dyDescent="0.2">
      <c r="A589" s="116"/>
      <c r="B589" s="127"/>
      <c r="C589" s="129"/>
    </row>
    <row r="590" spans="1:3" ht="15.5" x14ac:dyDescent="0.2">
      <c r="A590" s="116"/>
      <c r="B590" s="127"/>
      <c r="C590" s="129"/>
    </row>
    <row r="591" spans="1:3" ht="15.5" x14ac:dyDescent="0.2">
      <c r="A591" s="116"/>
      <c r="B591" s="127"/>
      <c r="C591" s="129"/>
    </row>
    <row r="592" spans="1:3" ht="15.5" x14ac:dyDescent="0.2">
      <c r="A592" s="116"/>
      <c r="B592" s="127"/>
      <c r="C592" s="129"/>
    </row>
    <row r="593" spans="1:3" ht="15.5" x14ac:dyDescent="0.2">
      <c r="A593" s="116"/>
      <c r="B593" s="127"/>
      <c r="C593" s="129"/>
    </row>
    <row r="594" spans="1:3" ht="15.5" x14ac:dyDescent="0.2">
      <c r="A594" s="116"/>
      <c r="B594" s="127"/>
      <c r="C594" s="129"/>
    </row>
    <row r="595" spans="1:3" ht="15.5" x14ac:dyDescent="0.2">
      <c r="A595" s="116"/>
      <c r="B595" s="127"/>
      <c r="C595" s="129"/>
    </row>
    <row r="596" spans="1:3" ht="15.5" x14ac:dyDescent="0.2">
      <c r="A596" s="116"/>
      <c r="B596" s="127"/>
      <c r="C596" s="129"/>
    </row>
    <row r="597" spans="1:3" ht="15.5" x14ac:dyDescent="0.2">
      <c r="A597" s="116"/>
      <c r="B597" s="127"/>
      <c r="C597" s="129"/>
    </row>
    <row r="598" spans="1:3" ht="15.5" x14ac:dyDescent="0.2">
      <c r="A598" s="116"/>
      <c r="B598" s="127"/>
      <c r="C598" s="129"/>
    </row>
    <row r="599" spans="1:3" ht="15.5" x14ac:dyDescent="0.2">
      <c r="A599" s="116"/>
      <c r="B599" s="127"/>
      <c r="C599" s="129"/>
    </row>
    <row r="600" spans="1:3" ht="15.5" x14ac:dyDescent="0.2">
      <c r="A600" s="116"/>
      <c r="B600" s="127"/>
      <c r="C600" s="129"/>
    </row>
    <row r="601" spans="1:3" ht="15.5" x14ac:dyDescent="0.2">
      <c r="A601" s="116"/>
      <c r="B601" s="127"/>
      <c r="C601" s="129"/>
    </row>
    <row r="602" spans="1:3" ht="15.5" x14ac:dyDescent="0.2">
      <c r="A602" s="116"/>
      <c r="B602" s="127"/>
      <c r="C602" s="129"/>
    </row>
    <row r="603" spans="1:3" ht="15.5" x14ac:dyDescent="0.2">
      <c r="A603" s="116"/>
      <c r="B603" s="127"/>
      <c r="C603" s="129"/>
    </row>
    <row r="604" spans="1:3" ht="15.5" x14ac:dyDescent="0.2">
      <c r="A604" s="116"/>
      <c r="B604" s="127"/>
      <c r="C604" s="129"/>
    </row>
    <row r="605" spans="1:3" ht="15.5" x14ac:dyDescent="0.2">
      <c r="A605" s="116"/>
      <c r="B605" s="127"/>
      <c r="C605" s="129"/>
    </row>
    <row r="606" spans="1:3" ht="15.5" x14ac:dyDescent="0.2">
      <c r="A606" s="116"/>
      <c r="B606" s="127"/>
      <c r="C606" s="129"/>
    </row>
    <row r="607" spans="1:3" ht="15.5" x14ac:dyDescent="0.2">
      <c r="A607" s="116"/>
      <c r="B607" s="127"/>
      <c r="C607" s="129"/>
    </row>
    <row r="608" spans="1:3" ht="15.5" x14ac:dyDescent="0.2">
      <c r="A608" s="116"/>
      <c r="B608" s="127"/>
      <c r="C608" s="129"/>
    </row>
    <row r="609" spans="1:3" ht="15.5" x14ac:dyDescent="0.2">
      <c r="A609" s="116"/>
      <c r="B609" s="127"/>
      <c r="C609" s="129"/>
    </row>
    <row r="610" spans="1:3" ht="15.5" x14ac:dyDescent="0.2">
      <c r="A610" s="116"/>
      <c r="B610" s="127"/>
      <c r="C610" s="129"/>
    </row>
    <row r="611" spans="1:3" ht="15.5" x14ac:dyDescent="0.2">
      <c r="A611" s="116"/>
      <c r="B611" s="127"/>
      <c r="C611" s="129"/>
    </row>
    <row r="612" spans="1:3" ht="15.5" x14ac:dyDescent="0.2">
      <c r="A612" s="116"/>
      <c r="B612" s="127"/>
      <c r="C612" s="129"/>
    </row>
    <row r="613" spans="1:3" ht="15.5" x14ac:dyDescent="0.2">
      <c r="A613" s="116"/>
      <c r="B613" s="127"/>
      <c r="C613" s="129"/>
    </row>
    <row r="614" spans="1:3" ht="15.5" x14ac:dyDescent="0.2">
      <c r="A614" s="116"/>
      <c r="B614" s="127"/>
      <c r="C614" s="129"/>
    </row>
    <row r="615" spans="1:3" ht="15.5" x14ac:dyDescent="0.2">
      <c r="A615" s="116"/>
      <c r="B615" s="127"/>
      <c r="C615" s="129"/>
    </row>
    <row r="616" spans="1:3" ht="15.5" x14ac:dyDescent="0.2">
      <c r="A616" s="116"/>
      <c r="B616" s="127"/>
      <c r="C616" s="129"/>
    </row>
    <row r="617" spans="1:3" ht="15.5" x14ac:dyDescent="0.2">
      <c r="A617" s="116"/>
      <c r="B617" s="127"/>
      <c r="C617" s="129"/>
    </row>
    <row r="618" spans="1:3" ht="15.5" x14ac:dyDescent="0.2">
      <c r="A618" s="116"/>
      <c r="B618" s="127"/>
      <c r="C618" s="129"/>
    </row>
    <row r="619" spans="1:3" ht="15.5" x14ac:dyDescent="0.2">
      <c r="A619" s="116"/>
      <c r="B619" s="127"/>
      <c r="C619" s="129"/>
    </row>
    <row r="620" spans="1:3" ht="15.5" x14ac:dyDescent="0.2">
      <c r="A620" s="116"/>
      <c r="B620" s="127"/>
      <c r="C620" s="129"/>
    </row>
    <row r="621" spans="1:3" ht="15.5" x14ac:dyDescent="0.2">
      <c r="A621" s="116"/>
      <c r="B621" s="127"/>
      <c r="C621" s="129"/>
    </row>
    <row r="622" spans="1:3" ht="15.5" x14ac:dyDescent="0.2">
      <c r="A622" s="116"/>
      <c r="B622" s="127"/>
      <c r="C622" s="129"/>
    </row>
    <row r="623" spans="1:3" ht="15.5" x14ac:dyDescent="0.2">
      <c r="A623" s="116"/>
      <c r="B623" s="127"/>
      <c r="C623" s="129"/>
    </row>
    <row r="624" spans="1:3" ht="15.5" x14ac:dyDescent="0.2">
      <c r="A624" s="116"/>
      <c r="B624" s="127"/>
      <c r="C624" s="129"/>
    </row>
    <row r="625" spans="1:3" ht="15.5" x14ac:dyDescent="0.2">
      <c r="A625" s="116"/>
      <c r="B625" s="127"/>
      <c r="C625" s="129"/>
    </row>
    <row r="626" spans="1:3" ht="15.5" x14ac:dyDescent="0.2">
      <c r="A626" s="116"/>
      <c r="B626" s="127"/>
      <c r="C626" s="129"/>
    </row>
    <row r="627" spans="1:3" ht="15.5" x14ac:dyDescent="0.2">
      <c r="A627" s="116"/>
      <c r="B627" s="127"/>
      <c r="C627" s="129"/>
    </row>
    <row r="628" spans="1:3" ht="15.5" x14ac:dyDescent="0.2">
      <c r="A628" s="116"/>
      <c r="B628" s="127"/>
      <c r="C628" s="129"/>
    </row>
    <row r="629" spans="1:3" ht="15.5" x14ac:dyDescent="0.2">
      <c r="A629" s="116"/>
      <c r="B629" s="127"/>
      <c r="C629" s="129"/>
    </row>
    <row r="630" spans="1:3" ht="15.5" x14ac:dyDescent="0.2">
      <c r="A630" s="116"/>
      <c r="B630" s="127"/>
      <c r="C630" s="129"/>
    </row>
    <row r="631" spans="1:3" ht="15.5" x14ac:dyDescent="0.2">
      <c r="A631" s="116"/>
      <c r="B631" s="127"/>
      <c r="C631" s="129"/>
    </row>
    <row r="632" spans="1:3" ht="15.5" x14ac:dyDescent="0.2">
      <c r="A632" s="116"/>
      <c r="B632" s="127"/>
      <c r="C632" s="129"/>
    </row>
    <row r="633" spans="1:3" ht="15.5" x14ac:dyDescent="0.2">
      <c r="A633" s="116"/>
      <c r="B633" s="127"/>
      <c r="C633" s="129"/>
    </row>
    <row r="634" spans="1:3" ht="15.5" x14ac:dyDescent="0.2">
      <c r="A634" s="116"/>
      <c r="B634" s="127"/>
      <c r="C634" s="129"/>
    </row>
    <row r="635" spans="1:3" ht="15.5" x14ac:dyDescent="0.2">
      <c r="A635" s="116"/>
      <c r="B635" s="127"/>
      <c r="C635" s="129"/>
    </row>
    <row r="636" spans="1:3" ht="15.5" x14ac:dyDescent="0.2">
      <c r="A636" s="116"/>
      <c r="B636" s="127"/>
      <c r="C636" s="129"/>
    </row>
    <row r="637" spans="1:3" ht="15.5" x14ac:dyDescent="0.2">
      <c r="A637" s="116"/>
      <c r="B637" s="127"/>
      <c r="C637" s="129"/>
    </row>
    <row r="638" spans="1:3" ht="15.5" x14ac:dyDescent="0.2">
      <c r="A638" s="116"/>
      <c r="B638" s="127"/>
      <c r="C638" s="129"/>
    </row>
    <row r="639" spans="1:3" ht="15.5" x14ac:dyDescent="0.2">
      <c r="A639" s="116"/>
      <c r="B639" s="127"/>
      <c r="C639" s="129"/>
    </row>
    <row r="640" spans="1:3" ht="15.5" x14ac:dyDescent="0.2">
      <c r="A640" s="116"/>
      <c r="B640" s="127"/>
      <c r="C640" s="129"/>
    </row>
    <row r="641" spans="1:3" ht="15.5" x14ac:dyDescent="0.2">
      <c r="A641" s="116"/>
      <c r="B641" s="127"/>
      <c r="C641" s="129"/>
    </row>
    <row r="642" spans="1:3" ht="15.5" x14ac:dyDescent="0.2">
      <c r="A642" s="116"/>
      <c r="B642" s="127"/>
      <c r="C642" s="129"/>
    </row>
    <row r="643" spans="1:3" ht="15.5" x14ac:dyDescent="0.2">
      <c r="A643" s="116"/>
      <c r="B643" s="127"/>
      <c r="C643" s="129"/>
    </row>
    <row r="644" spans="1:3" ht="15.5" x14ac:dyDescent="0.2">
      <c r="A644" s="116"/>
      <c r="B644" s="127"/>
      <c r="C644" s="129"/>
    </row>
    <row r="645" spans="1:3" ht="15.5" x14ac:dyDescent="0.2">
      <c r="A645" s="116"/>
      <c r="B645" s="127"/>
      <c r="C645" s="129"/>
    </row>
    <row r="646" spans="1:3" ht="15.5" x14ac:dyDescent="0.2">
      <c r="A646" s="116"/>
      <c r="B646" s="127"/>
      <c r="C646" s="129"/>
    </row>
    <row r="647" spans="1:3" ht="15.5" x14ac:dyDescent="0.2">
      <c r="A647" s="116"/>
      <c r="B647" s="127"/>
      <c r="C647" s="129"/>
    </row>
    <row r="648" spans="1:3" ht="15.5" x14ac:dyDescent="0.2">
      <c r="A648" s="116"/>
      <c r="B648" s="127"/>
      <c r="C648" s="129"/>
    </row>
    <row r="649" spans="1:3" ht="15.5" x14ac:dyDescent="0.2">
      <c r="A649" s="116"/>
      <c r="B649" s="127"/>
      <c r="C649" s="129"/>
    </row>
    <row r="650" spans="1:3" ht="15.5" x14ac:dyDescent="0.2">
      <c r="A650" s="116"/>
      <c r="B650" s="127"/>
      <c r="C650" s="129"/>
    </row>
    <row r="651" spans="1:3" ht="15.5" x14ac:dyDescent="0.2">
      <c r="A651" s="116"/>
      <c r="B651" s="127"/>
      <c r="C651" s="129"/>
    </row>
    <row r="652" spans="1:3" ht="15.5" x14ac:dyDescent="0.2">
      <c r="A652" s="116"/>
      <c r="B652" s="127"/>
      <c r="C652" s="129"/>
    </row>
    <row r="653" spans="1:3" ht="15.5" x14ac:dyDescent="0.2">
      <c r="A653" s="116"/>
      <c r="B653" s="127"/>
      <c r="C653" s="129"/>
    </row>
    <row r="654" spans="1:3" ht="15.5" x14ac:dyDescent="0.2">
      <c r="A654" s="116"/>
      <c r="B654" s="127"/>
      <c r="C654" s="129"/>
    </row>
    <row r="655" spans="1:3" ht="15.5" x14ac:dyDescent="0.2">
      <c r="A655" s="116"/>
      <c r="B655" s="127"/>
      <c r="C655" s="129"/>
    </row>
    <row r="656" spans="1:3" ht="15.5" x14ac:dyDescent="0.2">
      <c r="A656" s="116"/>
      <c r="B656" s="127"/>
      <c r="C656" s="129"/>
    </row>
    <row r="657" spans="1:3" ht="15.5" x14ac:dyDescent="0.2">
      <c r="A657" s="116"/>
      <c r="B657" s="127"/>
      <c r="C657" s="129"/>
    </row>
    <row r="658" spans="1:3" ht="15.5" x14ac:dyDescent="0.2">
      <c r="A658" s="116"/>
      <c r="B658" s="127"/>
      <c r="C658" s="129"/>
    </row>
    <row r="659" spans="1:3" ht="15.5" x14ac:dyDescent="0.2">
      <c r="A659" s="116"/>
      <c r="B659" s="127"/>
      <c r="C659" s="129"/>
    </row>
    <row r="660" spans="1:3" ht="15.5" x14ac:dyDescent="0.2">
      <c r="A660" s="116"/>
      <c r="B660" s="127"/>
      <c r="C660" s="129"/>
    </row>
    <row r="661" spans="1:3" ht="15.5" x14ac:dyDescent="0.2">
      <c r="A661" s="116"/>
      <c r="B661" s="127"/>
      <c r="C661" s="129"/>
    </row>
    <row r="662" spans="1:3" ht="15.5" x14ac:dyDescent="0.2">
      <c r="A662" s="116"/>
      <c r="B662" s="127"/>
      <c r="C662" s="129"/>
    </row>
    <row r="663" spans="1:3" ht="15.5" x14ac:dyDescent="0.2">
      <c r="A663" s="116"/>
      <c r="B663" s="127"/>
      <c r="C663" s="129"/>
    </row>
    <row r="664" spans="1:3" ht="15.5" x14ac:dyDescent="0.2">
      <c r="A664" s="116"/>
      <c r="B664" s="127"/>
      <c r="C664" s="129"/>
    </row>
    <row r="665" spans="1:3" ht="15.5" x14ac:dyDescent="0.2">
      <c r="A665" s="116"/>
      <c r="B665" s="127"/>
      <c r="C665" s="129"/>
    </row>
    <row r="666" spans="1:3" ht="15.5" x14ac:dyDescent="0.2">
      <c r="A666" s="116"/>
      <c r="B666" s="127"/>
      <c r="C666" s="129"/>
    </row>
    <row r="667" spans="1:3" ht="15.5" x14ac:dyDescent="0.2">
      <c r="A667" s="116"/>
      <c r="B667" s="127"/>
      <c r="C667" s="129"/>
    </row>
    <row r="668" spans="1:3" ht="15.5" x14ac:dyDescent="0.2">
      <c r="A668" s="116"/>
      <c r="B668" s="127"/>
      <c r="C668" s="129"/>
    </row>
    <row r="669" spans="1:3" ht="15.5" x14ac:dyDescent="0.2">
      <c r="A669" s="116"/>
      <c r="B669" s="127"/>
      <c r="C669" s="129"/>
    </row>
    <row r="670" spans="1:3" ht="15.5" x14ac:dyDescent="0.2">
      <c r="A670" s="116"/>
      <c r="B670" s="127"/>
      <c r="C670" s="129"/>
    </row>
    <row r="671" spans="1:3" ht="15.5" x14ac:dyDescent="0.2">
      <c r="A671" s="116"/>
      <c r="B671" s="127"/>
      <c r="C671" s="129"/>
    </row>
    <row r="672" spans="1:3" ht="15.5" x14ac:dyDescent="0.2">
      <c r="A672" s="116"/>
      <c r="B672" s="127"/>
      <c r="C672" s="129"/>
    </row>
    <row r="673" spans="1:3" ht="15.5" x14ac:dyDescent="0.2">
      <c r="A673" s="116"/>
      <c r="B673" s="127"/>
      <c r="C673" s="129"/>
    </row>
    <row r="674" spans="1:3" ht="15.5" x14ac:dyDescent="0.2">
      <c r="A674" s="116"/>
      <c r="B674" s="127"/>
      <c r="C674" s="129"/>
    </row>
    <row r="675" spans="1:3" ht="15.5" x14ac:dyDescent="0.2">
      <c r="A675" s="116"/>
      <c r="B675" s="127"/>
      <c r="C675" s="129"/>
    </row>
    <row r="676" spans="1:3" ht="15.5" x14ac:dyDescent="0.2">
      <c r="A676" s="116"/>
      <c r="B676" s="127"/>
      <c r="C676" s="129"/>
    </row>
    <row r="677" spans="1:3" ht="15.5" x14ac:dyDescent="0.2">
      <c r="A677" s="116"/>
      <c r="B677" s="127"/>
      <c r="C677" s="129"/>
    </row>
    <row r="678" spans="1:3" ht="15.5" x14ac:dyDescent="0.2">
      <c r="A678" s="116"/>
      <c r="B678" s="127"/>
      <c r="C678" s="129"/>
    </row>
    <row r="679" spans="1:3" ht="15.5" x14ac:dyDescent="0.2">
      <c r="A679" s="116"/>
      <c r="B679" s="127"/>
      <c r="C679" s="129"/>
    </row>
    <row r="680" spans="1:3" ht="15.5" x14ac:dyDescent="0.2">
      <c r="A680" s="116"/>
      <c r="B680" s="127"/>
      <c r="C680" s="129"/>
    </row>
    <row r="681" spans="1:3" ht="15.5" x14ac:dyDescent="0.2">
      <c r="A681" s="116"/>
      <c r="B681" s="127"/>
      <c r="C681" s="129"/>
    </row>
    <row r="682" spans="1:3" ht="15.5" x14ac:dyDescent="0.2">
      <c r="A682" s="116"/>
      <c r="B682" s="127"/>
      <c r="C682" s="129"/>
    </row>
    <row r="683" spans="1:3" ht="15.5" x14ac:dyDescent="0.2">
      <c r="A683" s="116"/>
      <c r="B683" s="127"/>
      <c r="C683" s="129"/>
    </row>
    <row r="684" spans="1:3" ht="15.5" x14ac:dyDescent="0.2">
      <c r="A684" s="116"/>
      <c r="B684" s="127"/>
      <c r="C684" s="129"/>
    </row>
    <row r="685" spans="1:3" ht="15.5" x14ac:dyDescent="0.2">
      <c r="A685" s="116"/>
      <c r="B685" s="127"/>
      <c r="C685" s="129"/>
    </row>
    <row r="686" spans="1:3" ht="15.5" x14ac:dyDescent="0.2">
      <c r="A686" s="116"/>
      <c r="B686" s="127"/>
      <c r="C686" s="129"/>
    </row>
    <row r="687" spans="1:3" ht="15.5" x14ac:dyDescent="0.2">
      <c r="A687" s="116"/>
      <c r="B687" s="127"/>
      <c r="C687" s="129"/>
    </row>
    <row r="688" spans="1:3" ht="15.5" x14ac:dyDescent="0.2">
      <c r="A688" s="116"/>
      <c r="B688" s="127"/>
      <c r="C688" s="129"/>
    </row>
    <row r="689" spans="1:3" ht="15.5" x14ac:dyDescent="0.2">
      <c r="A689" s="116"/>
      <c r="B689" s="127"/>
      <c r="C689" s="129"/>
    </row>
    <row r="690" spans="1:3" ht="15.5" x14ac:dyDescent="0.2">
      <c r="A690" s="116"/>
      <c r="B690" s="127"/>
      <c r="C690" s="129"/>
    </row>
    <row r="691" spans="1:3" ht="15.5" x14ac:dyDescent="0.2">
      <c r="A691" s="116"/>
      <c r="B691" s="127"/>
      <c r="C691" s="129"/>
    </row>
    <row r="692" spans="1:3" ht="15.5" x14ac:dyDescent="0.2">
      <c r="A692" s="116"/>
      <c r="B692" s="127"/>
      <c r="C692" s="129"/>
    </row>
    <row r="693" spans="1:3" ht="15.5" x14ac:dyDescent="0.2">
      <c r="A693" s="116"/>
      <c r="B693" s="127"/>
      <c r="C693" s="129"/>
    </row>
    <row r="694" spans="1:3" ht="15.5" x14ac:dyDescent="0.2">
      <c r="A694" s="116"/>
      <c r="B694" s="127"/>
      <c r="C694" s="129"/>
    </row>
    <row r="695" spans="1:3" ht="15.5" x14ac:dyDescent="0.2">
      <c r="A695" s="116"/>
      <c r="B695" s="127"/>
      <c r="C695" s="129"/>
    </row>
    <row r="696" spans="1:3" ht="15.5" x14ac:dyDescent="0.2">
      <c r="A696" s="116"/>
      <c r="B696" s="127"/>
      <c r="C696" s="129"/>
    </row>
    <row r="697" spans="1:3" ht="15.5" x14ac:dyDescent="0.2">
      <c r="A697" s="116"/>
      <c r="B697" s="127"/>
      <c r="C697" s="129"/>
    </row>
    <row r="698" spans="1:3" ht="15.5" x14ac:dyDescent="0.2">
      <c r="A698" s="116"/>
      <c r="B698" s="127"/>
      <c r="C698" s="129"/>
    </row>
    <row r="699" spans="1:3" ht="15.5" x14ac:dyDescent="0.2">
      <c r="A699" s="116"/>
      <c r="B699" s="127"/>
      <c r="C699" s="129"/>
    </row>
    <row r="700" spans="1:3" ht="15.5" x14ac:dyDescent="0.2">
      <c r="A700" s="116"/>
      <c r="B700" s="127"/>
      <c r="C700" s="129"/>
    </row>
    <row r="701" spans="1:3" ht="15.5" x14ac:dyDescent="0.2">
      <c r="A701" s="116"/>
      <c r="B701" s="127"/>
      <c r="C701" s="129"/>
    </row>
    <row r="702" spans="1:3" ht="15.5" x14ac:dyDescent="0.2">
      <c r="A702" s="116"/>
      <c r="B702" s="127"/>
      <c r="C702" s="129"/>
    </row>
    <row r="703" spans="1:3" ht="15.5" x14ac:dyDescent="0.2">
      <c r="A703" s="116"/>
      <c r="B703" s="127"/>
      <c r="C703" s="129"/>
    </row>
    <row r="704" spans="1:3" ht="15.5" x14ac:dyDescent="0.2">
      <c r="A704" s="116"/>
      <c r="B704" s="127"/>
      <c r="C704" s="129"/>
    </row>
    <row r="705" spans="1:3" ht="15.5" x14ac:dyDescent="0.2">
      <c r="A705" s="116"/>
      <c r="B705" s="127"/>
      <c r="C705" s="129"/>
    </row>
    <row r="706" spans="1:3" ht="15.5" x14ac:dyDescent="0.2">
      <c r="A706" s="116"/>
      <c r="B706" s="127"/>
      <c r="C706" s="129"/>
    </row>
    <row r="707" spans="1:3" ht="15.5" x14ac:dyDescent="0.2">
      <c r="A707" s="116"/>
      <c r="B707" s="127"/>
      <c r="C707" s="129"/>
    </row>
    <row r="708" spans="1:3" ht="15.5" x14ac:dyDescent="0.2">
      <c r="A708" s="116"/>
      <c r="B708" s="127"/>
      <c r="C708" s="129"/>
    </row>
    <row r="709" spans="1:3" ht="15.5" x14ac:dyDescent="0.2">
      <c r="A709" s="116"/>
      <c r="B709" s="127"/>
      <c r="C709" s="129"/>
    </row>
    <row r="710" spans="1:3" ht="15.5" x14ac:dyDescent="0.2">
      <c r="A710" s="116"/>
      <c r="B710" s="127"/>
      <c r="C710" s="129"/>
    </row>
    <row r="711" spans="1:3" ht="15.5" x14ac:dyDescent="0.2">
      <c r="A711" s="116"/>
      <c r="B711" s="127"/>
      <c r="C711" s="129"/>
    </row>
    <row r="712" spans="1:3" ht="15.5" x14ac:dyDescent="0.2">
      <c r="A712" s="116"/>
      <c r="B712" s="127"/>
      <c r="C712" s="129"/>
    </row>
    <row r="713" spans="1:3" ht="15.5" x14ac:dyDescent="0.2">
      <c r="A713" s="116"/>
      <c r="B713" s="127"/>
      <c r="C713" s="129"/>
    </row>
    <row r="714" spans="1:3" ht="15.5" x14ac:dyDescent="0.2">
      <c r="A714" s="116"/>
      <c r="B714" s="127"/>
      <c r="C714" s="129"/>
    </row>
    <row r="715" spans="1:3" ht="15.5" x14ac:dyDescent="0.2">
      <c r="A715" s="116"/>
      <c r="B715" s="127"/>
      <c r="C715" s="129"/>
    </row>
    <row r="716" spans="1:3" ht="15.5" x14ac:dyDescent="0.2">
      <c r="A716" s="116"/>
      <c r="B716" s="127"/>
      <c r="C716" s="129"/>
    </row>
    <row r="717" spans="1:3" ht="15.5" x14ac:dyDescent="0.2">
      <c r="A717" s="116"/>
      <c r="B717" s="127"/>
      <c r="C717" s="129"/>
    </row>
    <row r="718" spans="1:3" ht="15.5" x14ac:dyDescent="0.2">
      <c r="A718" s="116"/>
      <c r="B718" s="127"/>
      <c r="C718" s="129"/>
    </row>
    <row r="719" spans="1:3" ht="15.5" x14ac:dyDescent="0.2">
      <c r="A719" s="116"/>
      <c r="B719" s="127"/>
      <c r="C719" s="129"/>
    </row>
    <row r="720" spans="1:3" ht="15.5" x14ac:dyDescent="0.2">
      <c r="A720" s="116"/>
      <c r="B720" s="127"/>
      <c r="C720" s="129"/>
    </row>
    <row r="721" spans="1:3" ht="15.5" x14ac:dyDescent="0.2">
      <c r="A721" s="116"/>
      <c r="B721" s="127"/>
      <c r="C721" s="129"/>
    </row>
    <row r="722" spans="1:3" ht="15.5" x14ac:dyDescent="0.2">
      <c r="A722" s="116"/>
      <c r="B722" s="127"/>
      <c r="C722" s="129"/>
    </row>
    <row r="723" spans="1:3" ht="15.5" x14ac:dyDescent="0.2">
      <c r="A723" s="116"/>
      <c r="B723" s="127"/>
      <c r="C723" s="129"/>
    </row>
    <row r="724" spans="1:3" ht="15.5" x14ac:dyDescent="0.2">
      <c r="A724" s="116"/>
      <c r="B724" s="127"/>
      <c r="C724" s="129"/>
    </row>
    <row r="725" spans="1:3" ht="15.5" x14ac:dyDescent="0.2">
      <c r="A725" s="116"/>
      <c r="B725" s="127"/>
      <c r="C725" s="129"/>
    </row>
    <row r="726" spans="1:3" ht="15.5" x14ac:dyDescent="0.2">
      <c r="A726" s="116"/>
      <c r="B726" s="127"/>
      <c r="C726" s="129"/>
    </row>
    <row r="727" spans="1:3" ht="15.5" x14ac:dyDescent="0.2">
      <c r="A727" s="116"/>
      <c r="B727" s="127"/>
      <c r="C727" s="129"/>
    </row>
    <row r="728" spans="1:3" ht="15.5" x14ac:dyDescent="0.2">
      <c r="A728" s="116"/>
      <c r="B728" s="127"/>
      <c r="C728" s="129"/>
    </row>
    <row r="729" spans="1:3" ht="15.5" x14ac:dyDescent="0.2">
      <c r="A729" s="116"/>
      <c r="B729" s="127"/>
      <c r="C729" s="129"/>
    </row>
    <row r="730" spans="1:3" ht="15.5" x14ac:dyDescent="0.2">
      <c r="A730" s="116"/>
      <c r="B730" s="127"/>
      <c r="C730" s="129"/>
    </row>
    <row r="731" spans="1:3" ht="15.5" x14ac:dyDescent="0.2">
      <c r="A731" s="116"/>
      <c r="B731" s="127"/>
      <c r="C731" s="129"/>
    </row>
    <row r="732" spans="1:3" ht="15.5" x14ac:dyDescent="0.2">
      <c r="A732" s="116"/>
      <c r="B732" s="127"/>
      <c r="C732" s="129"/>
    </row>
    <row r="733" spans="1:3" ht="15.5" x14ac:dyDescent="0.2">
      <c r="A733" s="116"/>
      <c r="B733" s="127"/>
      <c r="C733" s="129"/>
    </row>
    <row r="734" spans="1:3" ht="15.5" x14ac:dyDescent="0.2">
      <c r="A734" s="116"/>
      <c r="B734" s="127"/>
      <c r="C734" s="129"/>
    </row>
    <row r="735" spans="1:3" ht="15.5" x14ac:dyDescent="0.2">
      <c r="A735" s="116"/>
      <c r="B735" s="127"/>
      <c r="C735" s="129"/>
    </row>
    <row r="736" spans="1:3" ht="15.5" x14ac:dyDescent="0.2">
      <c r="A736" s="116"/>
      <c r="B736" s="127"/>
      <c r="C736" s="129"/>
    </row>
    <row r="737" spans="1:3" ht="15.5" x14ac:dyDescent="0.2">
      <c r="A737" s="116"/>
      <c r="B737" s="127"/>
      <c r="C737" s="129"/>
    </row>
    <row r="738" spans="1:3" ht="15.5" x14ac:dyDescent="0.2">
      <c r="A738" s="116"/>
      <c r="B738" s="127"/>
      <c r="C738" s="129"/>
    </row>
    <row r="739" spans="1:3" ht="15.5" x14ac:dyDescent="0.2">
      <c r="A739" s="116"/>
      <c r="B739" s="127"/>
      <c r="C739" s="129"/>
    </row>
    <row r="740" spans="1:3" ht="15.5" x14ac:dyDescent="0.2">
      <c r="A740" s="116"/>
      <c r="B740" s="127"/>
      <c r="C740" s="129"/>
    </row>
    <row r="741" spans="1:3" ht="15.5" x14ac:dyDescent="0.2">
      <c r="A741" s="116"/>
      <c r="B741" s="127"/>
      <c r="C741" s="129"/>
    </row>
    <row r="742" spans="1:3" ht="15.5" x14ac:dyDescent="0.2">
      <c r="A742" s="116"/>
      <c r="B742" s="127"/>
      <c r="C742" s="129"/>
    </row>
    <row r="743" spans="1:3" ht="15.5" x14ac:dyDescent="0.2">
      <c r="A743" s="116"/>
      <c r="B743" s="127"/>
      <c r="C743" s="129"/>
    </row>
    <row r="744" spans="1:3" ht="15.5" x14ac:dyDescent="0.2">
      <c r="A744" s="116"/>
      <c r="B744" s="127"/>
      <c r="C744" s="129"/>
    </row>
    <row r="745" spans="1:3" ht="15.5" x14ac:dyDescent="0.2">
      <c r="A745" s="116"/>
      <c r="B745" s="127"/>
      <c r="C745" s="129"/>
    </row>
    <row r="746" spans="1:3" ht="15.5" x14ac:dyDescent="0.2">
      <c r="A746" s="116"/>
      <c r="B746" s="127"/>
      <c r="C746" s="129"/>
    </row>
    <row r="747" spans="1:3" ht="15.5" x14ac:dyDescent="0.2">
      <c r="A747" s="116"/>
      <c r="B747" s="127"/>
      <c r="C747" s="129"/>
    </row>
    <row r="748" spans="1:3" ht="15.5" x14ac:dyDescent="0.2">
      <c r="A748" s="116"/>
      <c r="B748" s="127"/>
      <c r="C748" s="129"/>
    </row>
    <row r="749" spans="1:3" ht="15.5" x14ac:dyDescent="0.2">
      <c r="A749" s="116"/>
      <c r="B749" s="127"/>
      <c r="C749" s="129"/>
    </row>
    <row r="750" spans="1:3" ht="15.5" x14ac:dyDescent="0.2">
      <c r="A750" s="116"/>
      <c r="B750" s="127"/>
      <c r="C750" s="129"/>
    </row>
    <row r="751" spans="1:3" ht="15.5" x14ac:dyDescent="0.2">
      <c r="A751" s="116"/>
      <c r="B751" s="127"/>
      <c r="C751" s="129"/>
    </row>
    <row r="752" spans="1:3" ht="15.5" x14ac:dyDescent="0.2">
      <c r="A752" s="116"/>
      <c r="B752" s="127"/>
      <c r="C752" s="129"/>
    </row>
    <row r="753" spans="1:3" ht="15.5" x14ac:dyDescent="0.2">
      <c r="A753" s="116"/>
      <c r="B753" s="127"/>
      <c r="C753" s="129"/>
    </row>
    <row r="754" spans="1:3" ht="15.5" x14ac:dyDescent="0.2">
      <c r="A754" s="116"/>
      <c r="B754" s="127"/>
      <c r="C754" s="129"/>
    </row>
    <row r="755" spans="1:3" ht="15.5" x14ac:dyDescent="0.2">
      <c r="A755" s="116"/>
      <c r="B755" s="127"/>
      <c r="C755" s="129"/>
    </row>
    <row r="756" spans="1:3" ht="15.5" x14ac:dyDescent="0.2">
      <c r="A756" s="116"/>
      <c r="B756" s="127"/>
      <c r="C756" s="129"/>
    </row>
    <row r="757" spans="1:3" ht="15.5" x14ac:dyDescent="0.2">
      <c r="A757" s="116"/>
      <c r="B757" s="127"/>
      <c r="C757" s="129"/>
    </row>
    <row r="758" spans="1:3" ht="15.5" x14ac:dyDescent="0.2">
      <c r="A758" s="116"/>
      <c r="B758" s="127"/>
      <c r="C758" s="129"/>
    </row>
    <row r="759" spans="1:3" ht="15.5" x14ac:dyDescent="0.2">
      <c r="A759" s="116"/>
      <c r="B759" s="127"/>
      <c r="C759" s="129"/>
    </row>
    <row r="760" spans="1:3" ht="15.5" x14ac:dyDescent="0.2">
      <c r="A760" s="116"/>
      <c r="B760" s="127"/>
      <c r="C760" s="129"/>
    </row>
    <row r="761" spans="1:3" ht="15.5" x14ac:dyDescent="0.2">
      <c r="A761" s="116"/>
      <c r="B761" s="127"/>
      <c r="C761" s="129"/>
    </row>
    <row r="762" spans="1:3" ht="15.5" x14ac:dyDescent="0.2">
      <c r="A762" s="116"/>
      <c r="B762" s="127"/>
      <c r="C762" s="129"/>
    </row>
    <row r="763" spans="1:3" ht="15.5" x14ac:dyDescent="0.2">
      <c r="A763" s="116"/>
      <c r="B763" s="127"/>
      <c r="C763" s="129"/>
    </row>
    <row r="764" spans="1:3" ht="15.5" x14ac:dyDescent="0.2">
      <c r="A764" s="116"/>
      <c r="B764" s="127"/>
      <c r="C764" s="129"/>
    </row>
    <row r="765" spans="1:3" ht="15.5" x14ac:dyDescent="0.2">
      <c r="A765" s="116"/>
      <c r="B765" s="127"/>
      <c r="C765" s="129"/>
    </row>
    <row r="766" spans="1:3" ht="15.5" x14ac:dyDescent="0.2">
      <c r="A766" s="116"/>
      <c r="B766" s="127"/>
      <c r="C766" s="129"/>
    </row>
    <row r="767" spans="1:3" ht="15.5" x14ac:dyDescent="0.2">
      <c r="A767" s="116"/>
      <c r="B767" s="127"/>
      <c r="C767" s="129"/>
    </row>
    <row r="768" spans="1:3" ht="15.5" x14ac:dyDescent="0.2">
      <c r="A768" s="116"/>
      <c r="B768" s="127"/>
      <c r="C768" s="129"/>
    </row>
    <row r="769" spans="1:3" ht="15.5" x14ac:dyDescent="0.2">
      <c r="A769" s="116"/>
      <c r="B769" s="127"/>
      <c r="C769" s="129"/>
    </row>
    <row r="770" spans="1:3" ht="15.5" x14ac:dyDescent="0.2">
      <c r="A770" s="116"/>
      <c r="B770" s="127"/>
      <c r="C770" s="129"/>
    </row>
    <row r="771" spans="1:3" ht="15.5" x14ac:dyDescent="0.2">
      <c r="A771" s="116"/>
      <c r="B771" s="127"/>
      <c r="C771" s="129"/>
    </row>
    <row r="772" spans="1:3" ht="15.5" x14ac:dyDescent="0.2">
      <c r="A772" s="116"/>
      <c r="B772" s="127"/>
      <c r="C772" s="129"/>
    </row>
    <row r="773" spans="1:3" ht="15.5" x14ac:dyDescent="0.2">
      <c r="A773" s="116"/>
      <c r="B773" s="127"/>
      <c r="C773" s="129"/>
    </row>
    <row r="774" spans="1:3" ht="15.5" x14ac:dyDescent="0.2">
      <c r="A774" s="116"/>
      <c r="B774" s="127"/>
      <c r="C774" s="129"/>
    </row>
    <row r="775" spans="1:3" ht="15.5" x14ac:dyDescent="0.2">
      <c r="A775" s="116"/>
      <c r="B775" s="127"/>
      <c r="C775" s="129"/>
    </row>
    <row r="776" spans="1:3" ht="15.5" x14ac:dyDescent="0.2">
      <c r="A776" s="116"/>
      <c r="B776" s="127"/>
      <c r="C776" s="129"/>
    </row>
    <row r="777" spans="1:3" ht="15.5" x14ac:dyDescent="0.2">
      <c r="A777" s="116"/>
      <c r="B777" s="127"/>
      <c r="C777" s="129"/>
    </row>
    <row r="778" spans="1:3" ht="15.5" x14ac:dyDescent="0.2">
      <c r="A778" s="116"/>
      <c r="B778" s="127"/>
      <c r="C778" s="129"/>
    </row>
    <row r="779" spans="1:3" ht="15.5" x14ac:dyDescent="0.2">
      <c r="A779" s="116"/>
      <c r="B779" s="127"/>
      <c r="C779" s="129"/>
    </row>
    <row r="780" spans="1:3" ht="15.5" x14ac:dyDescent="0.2">
      <c r="A780" s="116"/>
      <c r="B780" s="127"/>
      <c r="C780" s="129"/>
    </row>
    <row r="781" spans="1:3" ht="15.5" x14ac:dyDescent="0.2">
      <c r="A781" s="116"/>
      <c r="B781" s="127"/>
      <c r="C781" s="129"/>
    </row>
    <row r="782" spans="1:3" ht="15.5" x14ac:dyDescent="0.2">
      <c r="A782" s="116"/>
      <c r="B782" s="127"/>
      <c r="C782" s="129"/>
    </row>
    <row r="783" spans="1:3" ht="15.5" x14ac:dyDescent="0.2">
      <c r="A783" s="116"/>
      <c r="B783" s="127"/>
      <c r="C783" s="129"/>
    </row>
    <row r="784" spans="1:3" ht="15.5" x14ac:dyDescent="0.2">
      <c r="A784" s="116"/>
      <c r="B784" s="127"/>
      <c r="C784" s="129"/>
    </row>
    <row r="785" spans="1:3" ht="15.5" x14ac:dyDescent="0.2">
      <c r="A785" s="116"/>
      <c r="B785" s="127"/>
      <c r="C785" s="129"/>
    </row>
    <row r="786" spans="1:3" ht="15.5" x14ac:dyDescent="0.2">
      <c r="A786" s="116"/>
      <c r="B786" s="127"/>
      <c r="C786" s="129"/>
    </row>
    <row r="787" spans="1:3" ht="15.5" x14ac:dyDescent="0.2">
      <c r="A787" s="116"/>
      <c r="B787" s="127"/>
      <c r="C787" s="129"/>
    </row>
    <row r="788" spans="1:3" ht="15.5" x14ac:dyDescent="0.2">
      <c r="A788" s="116"/>
      <c r="B788" s="127"/>
      <c r="C788" s="129"/>
    </row>
    <row r="789" spans="1:3" ht="15.5" x14ac:dyDescent="0.2">
      <c r="A789" s="116"/>
      <c r="B789" s="127"/>
      <c r="C789" s="129"/>
    </row>
    <row r="790" spans="1:3" ht="15.5" x14ac:dyDescent="0.2">
      <c r="A790" s="116"/>
      <c r="B790" s="127"/>
      <c r="C790" s="129"/>
    </row>
    <row r="791" spans="1:3" ht="15.5" x14ac:dyDescent="0.2">
      <c r="A791" s="116"/>
      <c r="B791" s="127"/>
      <c r="C791" s="129"/>
    </row>
    <row r="792" spans="1:3" ht="15.5" x14ac:dyDescent="0.2">
      <c r="A792" s="116"/>
      <c r="B792" s="127"/>
      <c r="C792" s="129"/>
    </row>
    <row r="793" spans="1:3" ht="15.5" x14ac:dyDescent="0.2">
      <c r="A793" s="116"/>
      <c r="B793" s="127"/>
      <c r="C793" s="129"/>
    </row>
    <row r="794" spans="1:3" ht="15.5" x14ac:dyDescent="0.2">
      <c r="A794" s="116"/>
      <c r="B794" s="127"/>
      <c r="C794" s="129"/>
    </row>
    <row r="795" spans="1:3" ht="15.5" x14ac:dyDescent="0.2">
      <c r="A795" s="116"/>
      <c r="B795" s="127"/>
      <c r="C795" s="129"/>
    </row>
    <row r="796" spans="1:3" ht="15.5" x14ac:dyDescent="0.2">
      <c r="A796" s="116"/>
      <c r="B796" s="127"/>
      <c r="C796" s="129"/>
    </row>
    <row r="797" spans="1:3" ht="15.5" x14ac:dyDescent="0.2">
      <c r="A797" s="116"/>
      <c r="B797" s="127"/>
      <c r="C797" s="129"/>
    </row>
    <row r="798" spans="1:3" ht="15.5" x14ac:dyDescent="0.2">
      <c r="A798" s="116"/>
      <c r="B798" s="127"/>
      <c r="C798" s="129"/>
    </row>
    <row r="799" spans="1:3" ht="15.5" x14ac:dyDescent="0.2">
      <c r="A799" s="116"/>
      <c r="B799" s="127"/>
      <c r="C799" s="129"/>
    </row>
    <row r="800" spans="1:3" ht="15.5" x14ac:dyDescent="0.2">
      <c r="A800" s="116"/>
      <c r="B800" s="127"/>
      <c r="C800" s="129"/>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customProperties>
    <customPr name="MMSheetType"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B8E"/>
    <outlinePr summaryBelow="0" summaryRight="0"/>
    <pageSetUpPr fitToPage="1"/>
  </sheetPr>
  <dimension ref="A1:ZZ628"/>
  <sheetViews>
    <sheetView showGridLines="0" zoomScaleNormal="100" workbookViewId="0">
      <pane xSplit="9" ySplit="5" topLeftCell="J6" activePane="bottomRight" state="frozen"/>
      <selection activeCell="J1" sqref="J1"/>
      <selection pane="topRight" activeCell="J1" sqref="J1"/>
      <selection pane="bottomLeft" activeCell="J1" sqref="J1"/>
      <selection pane="bottomRight"/>
    </sheetView>
  </sheetViews>
  <sheetFormatPr defaultColWidth="0" defaultRowHeight="13" zeroHeight="1" outlineLevelRow="2" x14ac:dyDescent="0.2"/>
  <cols>
    <col min="1" max="2" width="1.44140625" style="33" customWidth="1"/>
    <col min="3" max="3" width="1.44140625" style="68" customWidth="1"/>
    <col min="4" max="4" width="1.44140625" style="201" customWidth="1"/>
    <col min="5" max="5" width="141.77734375" style="37" bestFit="1" customWidth="1"/>
    <col min="6" max="6" width="14.77734375" style="37" customWidth="1"/>
    <col min="7" max="7" width="25" style="37" customWidth="1"/>
    <col min="8" max="8" width="14.77734375" style="37" customWidth="1"/>
    <col min="9" max="9" width="3.44140625" style="37" customWidth="1"/>
    <col min="10" max="23" width="14.77734375" style="37" customWidth="1"/>
    <col min="24" max="16384" width="15.109375" style="37" hidden="1"/>
  </cols>
  <sheetData>
    <row r="1" spans="1:702" s="29" customFormat="1" ht="31" x14ac:dyDescent="0.2">
      <c r="A1" s="29" t="str">
        <f ca="1">RIGHT(CELL("filename", A1), LEN(CELL("filename", A1)) - SEARCH("]", CELL("filename", A1)))</f>
        <v>Inputs</v>
      </c>
      <c r="D1" s="145"/>
    </row>
    <row r="2" spans="1:702" s="59" customFormat="1" x14ac:dyDescent="0.2">
      <c r="A2" s="3"/>
      <c r="B2" s="3"/>
      <c r="C2" s="10"/>
      <c r="D2" s="152"/>
      <c r="E2" s="180" t="s">
        <v>2256</v>
      </c>
      <c r="F2" s="62">
        <v>0</v>
      </c>
      <c r="G2" s="65" t="s">
        <v>1104</v>
      </c>
      <c r="H2" s="2"/>
      <c r="I2" s="2"/>
      <c r="J2" s="7">
        <f>Time!J$14</f>
        <v>44651</v>
      </c>
      <c r="K2" s="7">
        <f>Time!K$14</f>
        <v>45016</v>
      </c>
      <c r="L2" s="7">
        <f>Time!L$14</f>
        <v>45382</v>
      </c>
      <c r="M2" s="7">
        <f>Time!M$14</f>
        <v>45747</v>
      </c>
      <c r="N2" s="7">
        <f>Time!N$14</f>
        <v>46112</v>
      </c>
      <c r="O2" s="7">
        <f>Time!O$14</f>
        <v>46477</v>
      </c>
      <c r="P2" s="7">
        <f>Time!P$14</f>
        <v>46843</v>
      </c>
      <c r="Q2" s="7">
        <f>Time!Q$14</f>
        <v>47208</v>
      </c>
      <c r="R2" s="7">
        <f>Time!R$14</f>
        <v>47573</v>
      </c>
      <c r="S2" s="7">
        <f>Time!S$14</f>
        <v>47938</v>
      </c>
      <c r="T2" s="7">
        <f>Time!T$14</f>
        <v>48304</v>
      </c>
      <c r="U2" s="7">
        <f>Time!U$14</f>
        <v>48669</v>
      </c>
      <c r="V2" s="7">
        <f>Time!V$14</f>
        <v>49034</v>
      </c>
      <c r="W2" s="7">
        <f>Time!W$14</f>
        <v>49399</v>
      </c>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row>
    <row r="3" spans="1:702" s="59" customFormat="1" x14ac:dyDescent="0.2">
      <c r="A3" s="3"/>
      <c r="B3" s="3"/>
      <c r="C3" s="10"/>
      <c r="D3" s="152"/>
      <c r="E3" s="5" t="s">
        <v>1707</v>
      </c>
      <c r="H3" s="2"/>
      <c r="I3" s="2"/>
      <c r="J3" s="1" t="str">
        <f>Time!J$19</f>
        <v/>
      </c>
      <c r="K3" s="1" t="str">
        <f>Time!K$19</f>
        <v/>
      </c>
      <c r="L3" s="1" t="str">
        <f>Time!L$19</f>
        <v/>
      </c>
      <c r="M3" s="1" t="str">
        <f>Time!M$19</f>
        <v/>
      </c>
      <c r="N3" s="1" t="str">
        <f>Time!N$19</f>
        <v/>
      </c>
      <c r="O3" s="1" t="str">
        <f>Time!O$19</f>
        <v/>
      </c>
      <c r="P3" s="1" t="str">
        <f>Time!P$19</f>
        <v/>
      </c>
      <c r="Q3" s="1" t="str">
        <f>Time!Q$19</f>
        <v/>
      </c>
      <c r="R3" s="1" t="str">
        <f>Time!R$19</f>
        <v/>
      </c>
      <c r="S3" s="1" t="str">
        <f>Time!S$19</f>
        <v>PR24</v>
      </c>
      <c r="T3" s="1" t="str">
        <f>Time!T$19</f>
        <v>PR24</v>
      </c>
      <c r="U3" s="1" t="str">
        <f>Time!U$19</f>
        <v>PR24</v>
      </c>
      <c r="V3" s="1" t="str">
        <f>Time!V$19</f>
        <v>PR24</v>
      </c>
      <c r="W3" s="1" t="str">
        <f>Time!W$19</f>
        <v>PR24</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row>
    <row r="4" spans="1:702" s="59" customFormat="1" x14ac:dyDescent="0.2">
      <c r="A4" s="3"/>
      <c r="B4" s="3"/>
      <c r="C4" s="10"/>
      <c r="D4" s="152"/>
      <c r="E4" s="18" t="s">
        <v>189</v>
      </c>
      <c r="F4" s="37"/>
      <c r="G4" s="37"/>
      <c r="H4" s="2"/>
      <c r="I4" s="2"/>
      <c r="J4" s="18">
        <f>Time!J$25</f>
        <v>2022</v>
      </c>
      <c r="K4" s="18">
        <f>Time!K$25</f>
        <v>2023</v>
      </c>
      <c r="L4" s="18">
        <f>Time!L$25</f>
        <v>2024</v>
      </c>
      <c r="M4" s="18">
        <f>Time!M$25</f>
        <v>2025</v>
      </c>
      <c r="N4" s="18">
        <f>Time!N$25</f>
        <v>2026</v>
      </c>
      <c r="O4" s="18">
        <f>Time!O$25</f>
        <v>2027</v>
      </c>
      <c r="P4" s="18">
        <f>Time!P$25</f>
        <v>2028</v>
      </c>
      <c r="Q4" s="18">
        <f>Time!Q$25</f>
        <v>2029</v>
      </c>
      <c r="R4" s="18">
        <f>Time!R$25</f>
        <v>2030</v>
      </c>
      <c r="S4" s="18">
        <f>Time!S$25</f>
        <v>2031</v>
      </c>
      <c r="T4" s="18">
        <f>Time!T$25</f>
        <v>2032</v>
      </c>
      <c r="U4" s="18">
        <f>Time!U$25</f>
        <v>2033</v>
      </c>
      <c r="V4" s="18">
        <f>Time!V$25</f>
        <v>2034</v>
      </c>
      <c r="W4" s="18">
        <f>Time!W$25</f>
        <v>2035</v>
      </c>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c r="UP4" s="13"/>
      <c r="UQ4" s="13"/>
      <c r="UR4" s="13"/>
      <c r="US4" s="13"/>
      <c r="UT4" s="13"/>
      <c r="UU4" s="13"/>
      <c r="UV4" s="13"/>
      <c r="UW4" s="13"/>
      <c r="UX4" s="13"/>
      <c r="UY4" s="13"/>
      <c r="UZ4" s="13"/>
      <c r="VA4" s="13"/>
      <c r="VB4" s="13"/>
      <c r="VC4" s="13"/>
      <c r="VD4" s="13"/>
      <c r="VE4" s="13"/>
      <c r="VF4" s="13"/>
      <c r="VG4" s="13"/>
      <c r="VH4" s="13"/>
      <c r="VI4" s="13"/>
      <c r="VJ4" s="13"/>
      <c r="VK4" s="13"/>
      <c r="VL4" s="13"/>
      <c r="VM4" s="13"/>
      <c r="VN4" s="13"/>
      <c r="VO4" s="13"/>
      <c r="VP4" s="13"/>
      <c r="VQ4" s="13"/>
      <c r="VR4" s="13"/>
      <c r="VS4" s="13"/>
      <c r="VT4" s="13"/>
      <c r="VU4" s="13"/>
      <c r="VV4" s="13"/>
      <c r="VW4" s="13"/>
      <c r="VX4" s="13"/>
      <c r="VY4" s="13"/>
      <c r="VZ4" s="13"/>
      <c r="WA4" s="13"/>
      <c r="WB4" s="13"/>
      <c r="WC4" s="13"/>
      <c r="WD4" s="13"/>
      <c r="WE4" s="13"/>
      <c r="WF4" s="13"/>
      <c r="WG4" s="13"/>
      <c r="WH4" s="13"/>
      <c r="WI4" s="13"/>
      <c r="WJ4" s="13"/>
      <c r="WK4" s="13"/>
      <c r="WL4" s="13"/>
      <c r="WM4" s="13"/>
      <c r="WN4" s="13"/>
      <c r="WO4" s="13"/>
      <c r="WP4" s="13"/>
      <c r="WQ4" s="13"/>
      <c r="WR4" s="13"/>
      <c r="WS4" s="13"/>
      <c r="WT4" s="13"/>
      <c r="WU4" s="13"/>
      <c r="WV4" s="13"/>
      <c r="WW4" s="13"/>
      <c r="WX4" s="13"/>
      <c r="WY4" s="13"/>
      <c r="WZ4" s="13"/>
      <c r="XA4" s="13"/>
      <c r="XB4" s="13"/>
      <c r="XC4" s="13"/>
      <c r="XD4" s="13"/>
      <c r="XE4" s="13"/>
      <c r="XF4" s="13"/>
      <c r="XG4" s="13"/>
      <c r="XH4" s="13"/>
      <c r="XI4" s="13"/>
      <c r="XJ4" s="13"/>
      <c r="XK4" s="13"/>
      <c r="XL4" s="13"/>
      <c r="XM4" s="13"/>
      <c r="XN4" s="13"/>
      <c r="XO4" s="13"/>
      <c r="XP4" s="13"/>
      <c r="XQ4" s="13"/>
      <c r="XR4" s="13"/>
      <c r="XS4" s="13"/>
      <c r="XT4" s="13"/>
      <c r="XU4" s="13"/>
      <c r="XV4" s="13"/>
      <c r="XW4" s="13"/>
      <c r="XX4" s="13"/>
      <c r="XY4" s="13"/>
      <c r="XZ4" s="13"/>
      <c r="YA4" s="13"/>
      <c r="YB4" s="13"/>
      <c r="YC4" s="13"/>
      <c r="YD4" s="13"/>
      <c r="YE4" s="13"/>
      <c r="YF4" s="13"/>
      <c r="YG4" s="13"/>
      <c r="YH4" s="13"/>
      <c r="YI4" s="13"/>
      <c r="YJ4" s="13"/>
      <c r="YK4" s="13"/>
      <c r="YL4" s="13"/>
      <c r="YM4" s="13"/>
      <c r="YN4" s="13"/>
      <c r="YO4" s="13"/>
      <c r="YP4" s="13"/>
      <c r="YQ4" s="13"/>
      <c r="YR4" s="13"/>
      <c r="YS4" s="13"/>
      <c r="YT4" s="13"/>
      <c r="YU4" s="13"/>
      <c r="YV4" s="13"/>
      <c r="YW4" s="13"/>
      <c r="YX4" s="13"/>
      <c r="YY4" s="13"/>
      <c r="YZ4" s="13"/>
      <c r="ZA4" s="13"/>
      <c r="ZB4" s="13"/>
      <c r="ZC4" s="13"/>
      <c r="ZD4" s="13"/>
      <c r="ZE4" s="13"/>
      <c r="ZF4" s="13"/>
      <c r="ZG4" s="13"/>
      <c r="ZH4" s="13"/>
      <c r="ZI4" s="13"/>
      <c r="ZJ4" s="13"/>
      <c r="ZK4" s="13"/>
      <c r="ZL4" s="13"/>
      <c r="ZM4" s="13"/>
      <c r="ZN4" s="13"/>
      <c r="ZO4" s="13"/>
      <c r="ZP4" s="13"/>
      <c r="ZQ4" s="13"/>
      <c r="ZR4" s="13"/>
      <c r="ZS4" s="13"/>
      <c r="ZT4" s="13"/>
      <c r="ZU4" s="13"/>
      <c r="ZV4" s="13"/>
      <c r="ZW4" s="13"/>
      <c r="ZX4" s="13"/>
      <c r="ZY4" s="13"/>
      <c r="ZZ4" s="13"/>
    </row>
    <row r="5" spans="1:702" s="59" customFormat="1" x14ac:dyDescent="0.2">
      <c r="A5" s="3"/>
      <c r="B5" s="3"/>
      <c r="C5" s="10"/>
      <c r="D5" s="152"/>
      <c r="E5" s="5" t="s">
        <v>362</v>
      </c>
      <c r="F5" s="33" t="s">
        <v>2082</v>
      </c>
      <c r="G5" s="33" t="s">
        <v>1892</v>
      </c>
      <c r="H5" s="33" t="s">
        <v>1708</v>
      </c>
      <c r="I5" s="2"/>
      <c r="J5" s="5">
        <f>Time!J$29</f>
        <v>1</v>
      </c>
      <c r="K5" s="5">
        <f>Time!K$29</f>
        <v>2</v>
      </c>
      <c r="L5" s="5">
        <f>Time!L$29</f>
        <v>3</v>
      </c>
      <c r="M5" s="5">
        <f>Time!M$29</f>
        <v>4</v>
      </c>
      <c r="N5" s="5">
        <f>Time!N$29</f>
        <v>5</v>
      </c>
      <c r="O5" s="5">
        <f>Time!O$29</f>
        <v>6</v>
      </c>
      <c r="P5" s="5">
        <f>Time!P$29</f>
        <v>7</v>
      </c>
      <c r="Q5" s="5">
        <f>Time!Q$29</f>
        <v>8</v>
      </c>
      <c r="R5" s="5">
        <f>Time!R$29</f>
        <v>9</v>
      </c>
      <c r="S5" s="5">
        <f>Time!S$29</f>
        <v>10</v>
      </c>
      <c r="T5" s="5">
        <f>Time!T$29</f>
        <v>11</v>
      </c>
      <c r="U5" s="5">
        <f>Time!U$29</f>
        <v>12</v>
      </c>
      <c r="V5" s="5">
        <f>Time!V$29</f>
        <v>13</v>
      </c>
      <c r="W5" s="5">
        <f>Time!W$29</f>
        <v>14</v>
      </c>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row>
    <row r="6" spans="1:702" x14ac:dyDescent="0.2"/>
    <row r="7" spans="1:702" x14ac:dyDescent="0.2"/>
    <row r="8" spans="1:702" s="21" customFormat="1" x14ac:dyDescent="0.2">
      <c r="A8" s="17" t="s">
        <v>1087</v>
      </c>
      <c r="B8" s="17"/>
      <c r="C8" s="24"/>
      <c r="D8" s="43"/>
    </row>
    <row r="9" spans="1:702" collapsed="1" x14ac:dyDescent="0.2"/>
    <row r="10" spans="1:702" hidden="1" outlineLevel="1" x14ac:dyDescent="0.2"/>
    <row r="11" spans="1:702" hidden="1" outlineLevel="1" x14ac:dyDescent="0.2">
      <c r="E11" s="37" t="s">
        <v>2653</v>
      </c>
      <c r="F11" s="106">
        <v>44287</v>
      </c>
      <c r="G11" s="37" t="s">
        <v>1713</v>
      </c>
    </row>
    <row r="12" spans="1:702" hidden="1" outlineLevel="1" x14ac:dyDescent="0.2">
      <c r="E12" s="37" t="s">
        <v>12</v>
      </c>
      <c r="F12" s="34">
        <v>3</v>
      </c>
      <c r="G12" s="37" t="s">
        <v>2083</v>
      </c>
    </row>
    <row r="13" spans="1:702" hidden="1" outlineLevel="1" x14ac:dyDescent="0.2">
      <c r="E13" s="37" t="s">
        <v>709</v>
      </c>
      <c r="F13" s="106">
        <v>47574</v>
      </c>
      <c r="G13" s="37" t="s">
        <v>1713</v>
      </c>
    </row>
    <row r="14" spans="1:702" hidden="1" outlineLevel="1" x14ac:dyDescent="0.2">
      <c r="E14" s="37" t="s">
        <v>710</v>
      </c>
      <c r="F14" s="106">
        <v>49399</v>
      </c>
      <c r="G14" s="37" t="s">
        <v>1713</v>
      </c>
    </row>
    <row r="15" spans="1:702" hidden="1" outlineLevel="1" x14ac:dyDescent="0.2">
      <c r="E15" s="37" t="s">
        <v>2654</v>
      </c>
      <c r="F15" s="34" t="s">
        <v>3115</v>
      </c>
      <c r="G15" s="37" t="s">
        <v>902</v>
      </c>
    </row>
    <row r="16" spans="1:702" x14ac:dyDescent="0.2"/>
    <row r="17" spans="1:23" s="21" customFormat="1" x14ac:dyDescent="0.2">
      <c r="A17" s="17" t="s">
        <v>695</v>
      </c>
      <c r="B17" s="17"/>
      <c r="C17" s="24"/>
      <c r="D17" s="43"/>
    </row>
    <row r="18" spans="1:23" collapsed="1" x14ac:dyDescent="0.2"/>
    <row r="19" spans="1:23" hidden="1" outlineLevel="1" x14ac:dyDescent="0.2"/>
    <row r="20" spans="1:23" hidden="1" outlineLevel="1" x14ac:dyDescent="0.2"/>
    <row r="21" spans="1:23" s="21" customFormat="1" hidden="1" outlineLevel="1" x14ac:dyDescent="0.2">
      <c r="A21" s="17"/>
      <c r="B21" s="17" t="s">
        <v>1507</v>
      </c>
      <c r="C21" s="24"/>
      <c r="D21" s="43"/>
    </row>
    <row r="22" spans="1:23" hidden="1" outlineLevel="1" x14ac:dyDescent="0.2"/>
    <row r="23" spans="1:23" hidden="1" outlineLevel="2" x14ac:dyDescent="0.2"/>
    <row r="24" spans="1:23" hidden="1" outlineLevel="2" x14ac:dyDescent="0.2">
      <c r="E24" s="37" t="s">
        <v>1508</v>
      </c>
      <c r="F24" s="95"/>
      <c r="G24" s="95" t="s">
        <v>1714</v>
      </c>
      <c r="H24" s="95"/>
      <c r="I24" s="95"/>
      <c r="J24" s="50"/>
      <c r="K24" s="50"/>
      <c r="L24" s="50"/>
      <c r="M24" s="50"/>
      <c r="N24" s="50"/>
      <c r="O24" s="50"/>
      <c r="P24" s="50"/>
      <c r="Q24" s="50"/>
      <c r="R24" s="50"/>
      <c r="S24" s="50"/>
      <c r="T24" s="50"/>
      <c r="U24" s="50"/>
      <c r="V24" s="50"/>
      <c r="W24" s="50"/>
    </row>
    <row r="25" spans="1:23" hidden="1" outlineLevel="2" x14ac:dyDescent="0.2">
      <c r="E25" s="37" t="s">
        <v>1899</v>
      </c>
      <c r="F25" s="97"/>
      <c r="G25" s="97" t="s">
        <v>1898</v>
      </c>
      <c r="H25" s="97"/>
      <c r="I25" s="97"/>
      <c r="J25" s="30">
        <v>110.4</v>
      </c>
      <c r="K25" s="30">
        <v>119</v>
      </c>
      <c r="L25" s="30">
        <v>128.30000000000001</v>
      </c>
      <c r="M25" s="30">
        <v>132.19999999999999</v>
      </c>
      <c r="N25" s="30">
        <v>135.525780063913</v>
      </c>
      <c r="O25" s="30">
        <v>138.50746679309401</v>
      </c>
      <c r="P25" s="30">
        <v>141.64715319362401</v>
      </c>
      <c r="Q25" s="30">
        <v>144.999380717506</v>
      </c>
      <c r="R25" s="30">
        <v>148.189075167835</v>
      </c>
      <c r="S25" s="30"/>
      <c r="T25" s="30"/>
      <c r="U25" s="30"/>
      <c r="V25" s="30"/>
      <c r="W25" s="30"/>
    </row>
    <row r="26" spans="1:23" hidden="1" outlineLevel="2" x14ac:dyDescent="0.2">
      <c r="E26" s="37" t="s">
        <v>195</v>
      </c>
      <c r="F26" s="97"/>
      <c r="G26" s="97" t="s">
        <v>1898</v>
      </c>
      <c r="H26" s="97"/>
      <c r="I26" s="97"/>
      <c r="J26" s="30">
        <v>111</v>
      </c>
      <c r="K26" s="30">
        <v>119.7</v>
      </c>
      <c r="L26" s="30">
        <v>129.1</v>
      </c>
      <c r="M26" s="30">
        <v>132.69999999999999</v>
      </c>
      <c r="N26" s="30">
        <v>135.77177335352999</v>
      </c>
      <c r="O26" s="30">
        <v>138.75890195898899</v>
      </c>
      <c r="P26" s="30">
        <v>141.92737827193201</v>
      </c>
      <c r="Q26" s="30">
        <v>145.27439044919399</v>
      </c>
      <c r="R26" s="30">
        <v>148.433821516443</v>
      </c>
      <c r="S26" s="30"/>
      <c r="T26" s="30"/>
      <c r="U26" s="30"/>
      <c r="V26" s="30"/>
      <c r="W26" s="30"/>
    </row>
    <row r="27" spans="1:23" hidden="1" outlineLevel="2" x14ac:dyDescent="0.2">
      <c r="E27" s="37" t="s">
        <v>2084</v>
      </c>
      <c r="F27" s="97"/>
      <c r="G27" s="97" t="s">
        <v>1898</v>
      </c>
      <c r="H27" s="97"/>
      <c r="I27" s="97"/>
      <c r="J27" s="30">
        <v>111.4</v>
      </c>
      <c r="K27" s="30">
        <v>120.5</v>
      </c>
      <c r="L27" s="30">
        <v>129.4</v>
      </c>
      <c r="M27" s="30">
        <v>133</v>
      </c>
      <c r="N27" s="30">
        <v>136.01821314637601</v>
      </c>
      <c r="O27" s="30">
        <v>139.01079355978999</v>
      </c>
      <c r="P27" s="30">
        <v>142.208157728446</v>
      </c>
      <c r="Q27" s="30">
        <v>145.54992177174799</v>
      </c>
      <c r="R27" s="30">
        <v>148.67897208361501</v>
      </c>
      <c r="S27" s="30"/>
      <c r="T27" s="30"/>
      <c r="U27" s="30"/>
      <c r="V27" s="30"/>
      <c r="W27" s="30"/>
    </row>
    <row r="28" spans="1:23" hidden="1" outlineLevel="2" x14ac:dyDescent="0.2">
      <c r="E28" s="37" t="s">
        <v>903</v>
      </c>
      <c r="F28" s="97"/>
      <c r="G28" s="97" t="s">
        <v>1898</v>
      </c>
      <c r="H28" s="97"/>
      <c r="I28" s="97"/>
      <c r="J28" s="30">
        <v>111.4</v>
      </c>
      <c r="K28" s="30">
        <v>121.2</v>
      </c>
      <c r="L28" s="30">
        <v>129</v>
      </c>
      <c r="M28" s="30">
        <v>132.9</v>
      </c>
      <c r="N28" s="30">
        <v>136.26510025290199</v>
      </c>
      <c r="O28" s="30">
        <v>139.26314242407199</v>
      </c>
      <c r="P28" s="30">
        <v>142.489492659908</v>
      </c>
      <c r="Q28" s="30">
        <v>145.82597567443099</v>
      </c>
      <c r="R28" s="30">
        <v>148.92452753695</v>
      </c>
      <c r="S28" s="30"/>
      <c r="T28" s="30"/>
      <c r="U28" s="30"/>
      <c r="V28" s="30"/>
      <c r="W28" s="30"/>
    </row>
    <row r="29" spans="1:23" hidden="1" outlineLevel="2" x14ac:dyDescent="0.2">
      <c r="E29" s="37" t="s">
        <v>13</v>
      </c>
      <c r="F29" s="97"/>
      <c r="G29" s="97" t="s">
        <v>1898</v>
      </c>
      <c r="H29" s="97"/>
      <c r="I29" s="97"/>
      <c r="J29" s="30">
        <v>112.1</v>
      </c>
      <c r="K29" s="30">
        <v>121.8</v>
      </c>
      <c r="L29" s="30">
        <v>129.4</v>
      </c>
      <c r="M29" s="30">
        <v>133.4</v>
      </c>
      <c r="N29" s="30">
        <v>136.51243548502799</v>
      </c>
      <c r="O29" s="30">
        <v>139.515949381914</v>
      </c>
      <c r="P29" s="30">
        <v>142.771384165233</v>
      </c>
      <c r="Q29" s="30">
        <v>146.10255314838199</v>
      </c>
      <c r="R29" s="30">
        <v>149.17048854515201</v>
      </c>
      <c r="S29" s="30"/>
      <c r="T29" s="30"/>
      <c r="U29" s="30"/>
      <c r="V29" s="30"/>
      <c r="W29" s="30"/>
    </row>
    <row r="30" spans="1:23" hidden="1" outlineLevel="2" x14ac:dyDescent="0.2">
      <c r="E30" s="37" t="s">
        <v>196</v>
      </c>
      <c r="F30" s="97"/>
      <c r="G30" s="97" t="s">
        <v>1898</v>
      </c>
      <c r="H30" s="97"/>
      <c r="I30" s="97"/>
      <c r="J30" s="30">
        <v>112.4</v>
      </c>
      <c r="K30" s="30">
        <v>122.3</v>
      </c>
      <c r="L30" s="30">
        <v>130.1</v>
      </c>
      <c r="M30" s="30">
        <v>133.68564517027599</v>
      </c>
      <c r="N30" s="30">
        <v>136.760219656148</v>
      </c>
      <c r="O30" s="30">
        <v>139.76921526490199</v>
      </c>
      <c r="P30" s="30">
        <v>143.053833345508</v>
      </c>
      <c r="Q30" s="30">
        <v>146.37965518662199</v>
      </c>
      <c r="R30" s="30">
        <v>149.41685577802801</v>
      </c>
      <c r="S30" s="30"/>
      <c r="T30" s="30"/>
      <c r="U30" s="30"/>
      <c r="V30" s="30"/>
      <c r="W30" s="30"/>
    </row>
    <row r="31" spans="1:23" hidden="1" outlineLevel="2" x14ac:dyDescent="0.2">
      <c r="E31" s="37" t="s">
        <v>1900</v>
      </c>
      <c r="F31" s="97"/>
      <c r="G31" s="97" t="s">
        <v>1898</v>
      </c>
      <c r="H31" s="97"/>
      <c r="I31" s="97"/>
      <c r="J31" s="30">
        <v>113.4</v>
      </c>
      <c r="K31" s="30">
        <v>124.3</v>
      </c>
      <c r="L31" s="30">
        <v>130.19999999999999</v>
      </c>
      <c r="M31" s="30">
        <v>133.97190198345601</v>
      </c>
      <c r="N31" s="30">
        <v>137.00845358113301</v>
      </c>
      <c r="O31" s="30">
        <v>140.02294090613199</v>
      </c>
      <c r="P31" s="30">
        <v>143.33684130399999</v>
      </c>
      <c r="Q31" s="30">
        <v>146.657282784052</v>
      </c>
      <c r="R31" s="30">
        <v>149.66362990649</v>
      </c>
      <c r="S31" s="30"/>
      <c r="T31" s="30"/>
      <c r="U31" s="30"/>
      <c r="V31" s="30"/>
      <c r="W31" s="30"/>
    </row>
    <row r="32" spans="1:23" hidden="1" outlineLevel="2" x14ac:dyDescent="0.2">
      <c r="E32" s="37" t="s">
        <v>1509</v>
      </c>
      <c r="F32" s="97"/>
      <c r="G32" s="97" t="s">
        <v>1898</v>
      </c>
      <c r="H32" s="97"/>
      <c r="I32" s="97"/>
      <c r="J32" s="30">
        <v>114.1</v>
      </c>
      <c r="K32" s="30">
        <v>124.8</v>
      </c>
      <c r="L32" s="30">
        <v>130</v>
      </c>
      <c r="M32" s="30">
        <v>134.25877174922999</v>
      </c>
      <c r="N32" s="30">
        <v>137.25713807633201</v>
      </c>
      <c r="O32" s="30">
        <v>140.27712714020899</v>
      </c>
      <c r="P32" s="30">
        <v>143.62040914615801</v>
      </c>
      <c r="Q32" s="30">
        <v>146.93543693746199</v>
      </c>
      <c r="R32" s="30">
        <v>149.91081160255999</v>
      </c>
      <c r="S32" s="30"/>
      <c r="T32" s="30"/>
      <c r="U32" s="30"/>
      <c r="V32" s="30"/>
      <c r="W32" s="30"/>
    </row>
    <row r="33" spans="1:23" hidden="1" outlineLevel="2" x14ac:dyDescent="0.2">
      <c r="E33" s="37" t="s">
        <v>1715</v>
      </c>
      <c r="F33" s="97"/>
      <c r="G33" s="97" t="s">
        <v>1898</v>
      </c>
      <c r="H33" s="97"/>
      <c r="I33" s="97"/>
      <c r="J33" s="30">
        <v>114.7</v>
      </c>
      <c r="K33" s="30">
        <v>125.3</v>
      </c>
      <c r="L33" s="30">
        <v>130.5</v>
      </c>
      <c r="M33" s="30">
        <v>134.54625578009501</v>
      </c>
      <c r="N33" s="30">
        <v>137.50627395957699</v>
      </c>
      <c r="O33" s="30">
        <v>140.531774803258</v>
      </c>
      <c r="P33" s="30">
        <v>143.904537979617</v>
      </c>
      <c r="Q33" s="30">
        <v>147.21411864553301</v>
      </c>
      <c r="R33" s="30">
        <v>150.15840153936901</v>
      </c>
      <c r="S33" s="30"/>
      <c r="T33" s="30"/>
      <c r="U33" s="30"/>
      <c r="V33" s="30"/>
      <c r="W33" s="30"/>
    </row>
    <row r="34" spans="1:23" hidden="1" outlineLevel="2" x14ac:dyDescent="0.2">
      <c r="E34" s="37" t="s">
        <v>552</v>
      </c>
      <c r="F34" s="97"/>
      <c r="G34" s="97" t="s">
        <v>1898</v>
      </c>
      <c r="H34" s="97"/>
      <c r="I34" s="97"/>
      <c r="J34" s="30">
        <v>114.6</v>
      </c>
      <c r="K34" s="30">
        <v>124.8</v>
      </c>
      <c r="L34" s="30">
        <v>130</v>
      </c>
      <c r="M34" s="30">
        <v>134.79047113195799</v>
      </c>
      <c r="N34" s="30">
        <v>137.75589164160601</v>
      </c>
      <c r="O34" s="30">
        <v>140.809793292943</v>
      </c>
      <c r="P34" s="30">
        <v>144.17747120307399</v>
      </c>
      <c r="Q34" s="30">
        <v>147.45725477389701</v>
      </c>
      <c r="R34" s="30">
        <v>150.40640034767699</v>
      </c>
      <c r="S34" s="30"/>
      <c r="T34" s="30"/>
      <c r="U34" s="30"/>
      <c r="V34" s="30"/>
      <c r="W34" s="30"/>
    </row>
    <row r="35" spans="1:23" hidden="1" outlineLevel="2" x14ac:dyDescent="0.2">
      <c r="E35" s="37" t="s">
        <v>2829</v>
      </c>
      <c r="F35" s="97"/>
      <c r="G35" s="97" t="s">
        <v>1898</v>
      </c>
      <c r="H35" s="97"/>
      <c r="I35" s="97"/>
      <c r="J35" s="30">
        <v>115.4</v>
      </c>
      <c r="K35" s="30">
        <v>126</v>
      </c>
      <c r="L35" s="30">
        <v>130.80000000000001</v>
      </c>
      <c r="M35" s="30">
        <v>135.035129759911</v>
      </c>
      <c r="N35" s="30">
        <v>138.00596245922901</v>
      </c>
      <c r="O35" s="30">
        <v>141.08836179546901</v>
      </c>
      <c r="P35" s="30">
        <v>144.450922079035</v>
      </c>
      <c r="Q35" s="30">
        <v>147.70079246141299</v>
      </c>
      <c r="R35" s="30">
        <v>150.654808746181</v>
      </c>
      <c r="S35" s="30"/>
      <c r="T35" s="30"/>
      <c r="U35" s="30"/>
      <c r="V35" s="30"/>
      <c r="W35" s="30"/>
    </row>
    <row r="36" spans="1:23" hidden="1" outlineLevel="2" x14ac:dyDescent="0.2">
      <c r="E36" s="37" t="s">
        <v>369</v>
      </c>
      <c r="F36" s="97"/>
      <c r="G36" s="97" t="s">
        <v>1898</v>
      </c>
      <c r="H36" s="97"/>
      <c r="I36" s="97"/>
      <c r="J36" s="30">
        <v>116.5</v>
      </c>
      <c r="K36" s="30">
        <v>126.8</v>
      </c>
      <c r="L36" s="30">
        <v>131.6</v>
      </c>
      <c r="M36" s="30">
        <v>135.28023246854599</v>
      </c>
      <c r="N36" s="30">
        <v>138.25648723503201</v>
      </c>
      <c r="O36" s="30">
        <v>141.367481398942</v>
      </c>
      <c r="P36" s="30">
        <v>144.724891589294</v>
      </c>
      <c r="Q36" s="30">
        <v>147.94473237129199</v>
      </c>
      <c r="R36" s="30">
        <v>150.90362741134999</v>
      </c>
      <c r="S36" s="30"/>
      <c r="T36" s="30"/>
      <c r="U36" s="30"/>
      <c r="V36" s="30"/>
      <c r="W36" s="30"/>
    </row>
    <row r="37" spans="1:23" hidden="1" outlineLevel="1" x14ac:dyDescent="0.2"/>
    <row r="38" spans="1:23" s="21" customFormat="1" hidden="1" outlineLevel="1" x14ac:dyDescent="0.2">
      <c r="A38" s="17"/>
      <c r="B38" s="17" t="s">
        <v>197</v>
      </c>
      <c r="C38" s="24"/>
      <c r="D38" s="43"/>
    </row>
    <row r="39" spans="1:23" hidden="1" outlineLevel="1" x14ac:dyDescent="0.2"/>
    <row r="40" spans="1:23" hidden="1" outlineLevel="2" x14ac:dyDescent="0.2"/>
    <row r="41" spans="1:23" hidden="1" outlineLevel="2" x14ac:dyDescent="0.2">
      <c r="E41" s="37" t="s">
        <v>2257</v>
      </c>
      <c r="F41" s="30">
        <v>141.64715319362401</v>
      </c>
      <c r="G41" s="37" t="s">
        <v>1898</v>
      </c>
    </row>
    <row r="42" spans="1:23" hidden="1" outlineLevel="2" x14ac:dyDescent="0.2">
      <c r="E42" s="37" t="s">
        <v>198</v>
      </c>
      <c r="F42" s="30">
        <v>141.92737827193201</v>
      </c>
      <c r="G42" s="37" t="s">
        <v>1898</v>
      </c>
    </row>
    <row r="43" spans="1:23" hidden="1" outlineLevel="2" x14ac:dyDescent="0.2">
      <c r="E43" s="37" t="s">
        <v>14</v>
      </c>
      <c r="F43" s="30">
        <v>142.208157728446</v>
      </c>
      <c r="G43" s="37" t="s">
        <v>1898</v>
      </c>
    </row>
    <row r="44" spans="1:23" hidden="1" outlineLevel="2" x14ac:dyDescent="0.2">
      <c r="E44" s="37" t="s">
        <v>1901</v>
      </c>
      <c r="F44" s="30">
        <v>142.489492659908</v>
      </c>
      <c r="G44" s="37" t="s">
        <v>1898</v>
      </c>
    </row>
    <row r="45" spans="1:23" hidden="1" outlineLevel="2" x14ac:dyDescent="0.2">
      <c r="E45" s="37" t="s">
        <v>1110</v>
      </c>
      <c r="F45" s="30">
        <v>142.771384165233</v>
      </c>
      <c r="G45" s="37" t="s">
        <v>1898</v>
      </c>
    </row>
    <row r="46" spans="1:23" hidden="1" outlineLevel="2" x14ac:dyDescent="0.2">
      <c r="E46" s="37" t="s">
        <v>1317</v>
      </c>
      <c r="F46" s="30">
        <v>143.053833345508</v>
      </c>
      <c r="G46" s="37" t="s">
        <v>1898</v>
      </c>
    </row>
    <row r="47" spans="1:23" hidden="1" outlineLevel="2" x14ac:dyDescent="0.2">
      <c r="E47" s="37" t="s">
        <v>1716</v>
      </c>
      <c r="F47" s="30">
        <v>143.33684130399999</v>
      </c>
      <c r="G47" s="37" t="s">
        <v>1898</v>
      </c>
    </row>
    <row r="48" spans="1:23" hidden="1" outlineLevel="2" x14ac:dyDescent="0.2">
      <c r="E48" s="37" t="s">
        <v>1111</v>
      </c>
      <c r="F48" s="30">
        <v>143.62040914615801</v>
      </c>
      <c r="G48" s="37" t="s">
        <v>1898</v>
      </c>
    </row>
    <row r="49" spans="1:7" hidden="1" outlineLevel="2" x14ac:dyDescent="0.2">
      <c r="E49" s="37" t="s">
        <v>1318</v>
      </c>
      <c r="F49" s="30">
        <v>143.904537979617</v>
      </c>
      <c r="G49" s="37" t="s">
        <v>1898</v>
      </c>
    </row>
    <row r="50" spans="1:7" hidden="1" outlineLevel="2" x14ac:dyDescent="0.2">
      <c r="E50" s="37" t="s">
        <v>370</v>
      </c>
      <c r="F50" s="30">
        <v>144.17747120307399</v>
      </c>
      <c r="G50" s="37" t="s">
        <v>1898</v>
      </c>
    </row>
    <row r="51" spans="1:7" hidden="1" outlineLevel="2" x14ac:dyDescent="0.2">
      <c r="E51" s="37" t="s">
        <v>2456</v>
      </c>
      <c r="F51" s="30">
        <v>144.450922079035</v>
      </c>
      <c r="G51" s="37" t="s">
        <v>1898</v>
      </c>
    </row>
    <row r="52" spans="1:7" hidden="1" outlineLevel="2" x14ac:dyDescent="0.2">
      <c r="E52" s="37" t="s">
        <v>711</v>
      </c>
      <c r="F52" s="30">
        <v>144.724891589294</v>
      </c>
      <c r="G52" s="37" t="s">
        <v>1898</v>
      </c>
    </row>
    <row r="53" spans="1:7" hidden="1" outlineLevel="1" x14ac:dyDescent="0.2"/>
    <row r="54" spans="1:7" s="21" customFormat="1" hidden="1" outlineLevel="1" x14ac:dyDescent="0.2">
      <c r="A54" s="17"/>
      <c r="B54" s="17" t="s">
        <v>553</v>
      </c>
      <c r="C54" s="24"/>
      <c r="D54" s="43"/>
    </row>
    <row r="55" spans="1:7" hidden="1" outlineLevel="1" x14ac:dyDescent="0.2"/>
    <row r="56" spans="1:7" hidden="1" outlineLevel="2" x14ac:dyDescent="0.2"/>
    <row r="57" spans="1:7" hidden="1" outlineLevel="2" x14ac:dyDescent="0.2">
      <c r="E57" s="37" t="s">
        <v>904</v>
      </c>
      <c r="F57" s="244">
        <v>2023</v>
      </c>
      <c r="G57" s="37" t="s">
        <v>15</v>
      </c>
    </row>
    <row r="58" spans="1:7" hidden="1" outlineLevel="2" x14ac:dyDescent="0.2">
      <c r="E58" s="37" t="s">
        <v>16</v>
      </c>
      <c r="F58" s="244">
        <v>2028</v>
      </c>
      <c r="G58" s="37" t="s">
        <v>15</v>
      </c>
    </row>
    <row r="59" spans="1:7" hidden="1" outlineLevel="2" x14ac:dyDescent="0.2">
      <c r="E59" s="37" t="s">
        <v>2085</v>
      </c>
      <c r="F59" s="244">
        <v>2030</v>
      </c>
      <c r="G59" s="37" t="s">
        <v>15</v>
      </c>
    </row>
    <row r="60" spans="1:7" hidden="1" outlineLevel="2" x14ac:dyDescent="0.2">
      <c r="E60" s="37" t="s">
        <v>2258</v>
      </c>
      <c r="F60" s="244">
        <v>2030</v>
      </c>
      <c r="G60" s="37" t="s">
        <v>15</v>
      </c>
    </row>
    <row r="61" spans="1:7" hidden="1" outlineLevel="2" x14ac:dyDescent="0.2">
      <c r="E61" s="37" t="s">
        <v>1319</v>
      </c>
      <c r="F61" s="244">
        <v>2029</v>
      </c>
      <c r="G61" s="37" t="s">
        <v>15</v>
      </c>
    </row>
    <row r="62" spans="1:7" x14ac:dyDescent="0.2"/>
    <row r="63" spans="1:7" s="21" customFormat="1" x14ac:dyDescent="0.2">
      <c r="A63" s="17" t="s">
        <v>1315</v>
      </c>
      <c r="B63" s="17"/>
      <c r="C63" s="24"/>
      <c r="D63" s="43"/>
    </row>
    <row r="64" spans="1:7" collapsed="1" x14ac:dyDescent="0.2"/>
    <row r="65" spans="1:7" hidden="1" outlineLevel="1" x14ac:dyDescent="0.2"/>
    <row r="66" spans="1:7" hidden="1" outlineLevel="1" x14ac:dyDescent="0.2"/>
    <row r="67" spans="1:7" s="21" customFormat="1" hidden="1" outlineLevel="1" x14ac:dyDescent="0.2">
      <c r="A67" s="17"/>
      <c r="B67" s="17" t="s">
        <v>371</v>
      </c>
      <c r="C67" s="24"/>
      <c r="D67" s="43"/>
    </row>
    <row r="68" spans="1:7" hidden="1" outlineLevel="1" x14ac:dyDescent="0.2"/>
    <row r="69" spans="1:7" hidden="1" outlineLevel="2" x14ac:dyDescent="0.2"/>
    <row r="70" spans="1:7" hidden="1" outlineLevel="2" x14ac:dyDescent="0.2">
      <c r="E70" s="37" t="s">
        <v>1112</v>
      </c>
      <c r="F70" s="30"/>
      <c r="G70" s="37" t="s">
        <v>199</v>
      </c>
    </row>
    <row r="71" spans="1:7" hidden="1" outlineLevel="2" x14ac:dyDescent="0.2">
      <c r="E71" s="37" t="s">
        <v>1113</v>
      </c>
      <c r="F71" s="30"/>
      <c r="G71" s="37" t="s">
        <v>199</v>
      </c>
    </row>
    <row r="72" spans="1:7" hidden="1" outlineLevel="2" x14ac:dyDescent="0.2">
      <c r="E72" s="37" t="s">
        <v>1510</v>
      </c>
      <c r="F72" s="30"/>
      <c r="G72" s="37" t="s">
        <v>199</v>
      </c>
    </row>
    <row r="73" spans="1:7" hidden="1" outlineLevel="2" x14ac:dyDescent="0.2">
      <c r="E73" s="37" t="s">
        <v>2655</v>
      </c>
      <c r="F73" s="30"/>
      <c r="G73" s="37" t="s">
        <v>199</v>
      </c>
    </row>
    <row r="74" spans="1:7" hidden="1" outlineLevel="2" x14ac:dyDescent="0.2">
      <c r="E74" s="37" t="s">
        <v>554</v>
      </c>
      <c r="F74" s="30"/>
      <c r="G74" s="37" t="s">
        <v>199</v>
      </c>
    </row>
    <row r="75" spans="1:7" hidden="1" outlineLevel="2" x14ac:dyDescent="0.2">
      <c r="E75" s="37" t="s">
        <v>2086</v>
      </c>
      <c r="F75" s="30"/>
      <c r="G75" s="37" t="s">
        <v>199</v>
      </c>
    </row>
    <row r="76" spans="1:7" hidden="1" outlineLevel="2" x14ac:dyDescent="0.2">
      <c r="E76" s="37" t="s">
        <v>1320</v>
      </c>
      <c r="F76" s="30"/>
      <c r="G76" s="37" t="s">
        <v>199</v>
      </c>
    </row>
    <row r="77" spans="1:7" hidden="1" outlineLevel="2" x14ac:dyDescent="0.2">
      <c r="E77" s="37" t="s">
        <v>905</v>
      </c>
      <c r="F77" s="30"/>
      <c r="G77" s="37" t="s">
        <v>199</v>
      </c>
    </row>
    <row r="78" spans="1:7" hidden="1" outlineLevel="2" x14ac:dyDescent="0.2"/>
    <row r="79" spans="1:7" hidden="1" outlineLevel="2" x14ac:dyDescent="0.2">
      <c r="E79" s="37" t="s">
        <v>200</v>
      </c>
      <c r="F79" s="30"/>
      <c r="G79" s="37" t="s">
        <v>199</v>
      </c>
    </row>
    <row r="80" spans="1:7" hidden="1" outlineLevel="2" x14ac:dyDescent="0.2">
      <c r="E80" s="37" t="s">
        <v>201</v>
      </c>
      <c r="F80" s="30"/>
      <c r="G80" s="37" t="s">
        <v>199</v>
      </c>
    </row>
    <row r="81" spans="5:7" hidden="1" outlineLevel="2" x14ac:dyDescent="0.2">
      <c r="E81" s="37" t="s">
        <v>906</v>
      </c>
      <c r="F81" s="30"/>
      <c r="G81" s="37" t="s">
        <v>199</v>
      </c>
    </row>
    <row r="82" spans="5:7" hidden="1" outlineLevel="2" x14ac:dyDescent="0.2">
      <c r="E82" s="37" t="s">
        <v>1717</v>
      </c>
      <c r="F82" s="30"/>
      <c r="G82" s="37" t="s">
        <v>199</v>
      </c>
    </row>
    <row r="83" spans="5:7" hidden="1" outlineLevel="2" x14ac:dyDescent="0.2">
      <c r="E83" s="37" t="s">
        <v>1321</v>
      </c>
      <c r="F83" s="30"/>
      <c r="G83" s="37" t="s">
        <v>199</v>
      </c>
    </row>
    <row r="84" spans="5:7" hidden="1" outlineLevel="2" x14ac:dyDescent="0.2">
      <c r="E84" s="37" t="s">
        <v>2830</v>
      </c>
      <c r="F84" s="30"/>
      <c r="G84" s="37" t="s">
        <v>199</v>
      </c>
    </row>
    <row r="85" spans="5:7" hidden="1" outlineLevel="2" x14ac:dyDescent="0.2">
      <c r="E85" s="37" t="s">
        <v>1511</v>
      </c>
      <c r="F85" s="30"/>
      <c r="G85" s="37" t="s">
        <v>199</v>
      </c>
    </row>
    <row r="86" spans="5:7" hidden="1" outlineLevel="2" x14ac:dyDescent="0.2">
      <c r="E86" s="37" t="s">
        <v>1114</v>
      </c>
      <c r="F86" s="30"/>
      <c r="G86" s="37" t="s">
        <v>199</v>
      </c>
    </row>
    <row r="87" spans="5:7" hidden="1" outlineLevel="2" x14ac:dyDescent="0.2"/>
    <row r="88" spans="5:7" hidden="1" outlineLevel="2" x14ac:dyDescent="0.2">
      <c r="E88" s="37" t="s">
        <v>2656</v>
      </c>
      <c r="F88" s="30"/>
      <c r="G88" s="37" t="s">
        <v>199</v>
      </c>
    </row>
    <row r="89" spans="5:7" hidden="1" outlineLevel="2" x14ac:dyDescent="0.2">
      <c r="E89" s="37" t="s">
        <v>2657</v>
      </c>
      <c r="F89" s="30"/>
      <c r="G89" s="37" t="s">
        <v>199</v>
      </c>
    </row>
    <row r="90" spans="5:7" hidden="1" outlineLevel="2" x14ac:dyDescent="0.2">
      <c r="E90" s="37" t="s">
        <v>2831</v>
      </c>
      <c r="F90" s="30"/>
      <c r="G90" s="37" t="s">
        <v>199</v>
      </c>
    </row>
    <row r="91" spans="5:7" hidden="1" outlineLevel="2" x14ac:dyDescent="0.2">
      <c r="E91" s="37" t="s">
        <v>1115</v>
      </c>
      <c r="F91" s="30"/>
      <c r="G91" s="37" t="s">
        <v>199</v>
      </c>
    </row>
    <row r="92" spans="5:7" hidden="1" outlineLevel="2" x14ac:dyDescent="0.2">
      <c r="E92" s="37" t="s">
        <v>2658</v>
      </c>
      <c r="F92" s="30"/>
      <c r="G92" s="37" t="s">
        <v>199</v>
      </c>
    </row>
    <row r="93" spans="5:7" hidden="1" outlineLevel="2" x14ac:dyDescent="0.2">
      <c r="E93" s="37" t="s">
        <v>1116</v>
      </c>
      <c r="F93" s="30"/>
      <c r="G93" s="37" t="s">
        <v>199</v>
      </c>
    </row>
    <row r="94" spans="5:7" hidden="1" outlineLevel="2" x14ac:dyDescent="0.2">
      <c r="E94" s="37" t="s">
        <v>2659</v>
      </c>
      <c r="F94" s="30"/>
      <c r="G94" s="37" t="s">
        <v>199</v>
      </c>
    </row>
    <row r="95" spans="5:7" hidden="1" outlineLevel="2" x14ac:dyDescent="0.2">
      <c r="E95" s="37" t="s">
        <v>712</v>
      </c>
      <c r="F95" s="30"/>
      <c r="G95" s="37" t="s">
        <v>199</v>
      </c>
    </row>
    <row r="96" spans="5:7" hidden="1" outlineLevel="2" x14ac:dyDescent="0.2"/>
    <row r="97" spans="5:7" hidden="1" outlineLevel="2" x14ac:dyDescent="0.2">
      <c r="E97" s="37" t="s">
        <v>907</v>
      </c>
      <c r="F97" s="30"/>
      <c r="G97" s="37" t="s">
        <v>199</v>
      </c>
    </row>
    <row r="98" spans="5:7" hidden="1" outlineLevel="2" x14ac:dyDescent="0.2">
      <c r="E98" s="37" t="s">
        <v>908</v>
      </c>
      <c r="F98" s="30"/>
      <c r="G98" s="37" t="s">
        <v>199</v>
      </c>
    </row>
    <row r="99" spans="5:7" hidden="1" outlineLevel="2" x14ac:dyDescent="0.2">
      <c r="E99" s="37" t="s">
        <v>1512</v>
      </c>
      <c r="F99" s="30"/>
      <c r="G99" s="37" t="s">
        <v>199</v>
      </c>
    </row>
    <row r="100" spans="5:7" hidden="1" outlineLevel="2" x14ac:dyDescent="0.2">
      <c r="E100" s="37" t="s">
        <v>2457</v>
      </c>
      <c r="F100" s="30"/>
      <c r="G100" s="37" t="s">
        <v>199</v>
      </c>
    </row>
    <row r="101" spans="5:7" hidden="1" outlineLevel="2" x14ac:dyDescent="0.2">
      <c r="E101" s="37" t="s">
        <v>1513</v>
      </c>
      <c r="F101" s="30"/>
      <c r="G101" s="37" t="s">
        <v>199</v>
      </c>
    </row>
    <row r="102" spans="5:7" hidden="1" outlineLevel="2" x14ac:dyDescent="0.2">
      <c r="E102" s="37" t="s">
        <v>17</v>
      </c>
      <c r="F102" s="30"/>
      <c r="G102" s="37" t="s">
        <v>199</v>
      </c>
    </row>
    <row r="103" spans="5:7" hidden="1" outlineLevel="2" x14ac:dyDescent="0.2">
      <c r="E103" s="37" t="s">
        <v>18</v>
      </c>
      <c r="F103" s="30"/>
      <c r="G103" s="37" t="s">
        <v>199</v>
      </c>
    </row>
    <row r="104" spans="5:7" hidden="1" outlineLevel="2" x14ac:dyDescent="0.2">
      <c r="E104" s="37" t="s">
        <v>19</v>
      </c>
      <c r="F104" s="30"/>
      <c r="G104" s="37" t="s">
        <v>199</v>
      </c>
    </row>
    <row r="105" spans="5:7" hidden="1" outlineLevel="2" x14ac:dyDescent="0.2"/>
    <row r="106" spans="5:7" hidden="1" outlineLevel="2" x14ac:dyDescent="0.2">
      <c r="E106" s="37" t="s">
        <v>1514</v>
      </c>
      <c r="F106" s="30"/>
      <c r="G106" s="37" t="s">
        <v>199</v>
      </c>
    </row>
    <row r="107" spans="5:7" hidden="1" outlineLevel="2" x14ac:dyDescent="0.2">
      <c r="E107" s="37" t="s">
        <v>1515</v>
      </c>
      <c r="F107" s="30"/>
      <c r="G107" s="37" t="s">
        <v>199</v>
      </c>
    </row>
    <row r="108" spans="5:7" hidden="1" outlineLevel="2" x14ac:dyDescent="0.2">
      <c r="E108" s="37" t="s">
        <v>1902</v>
      </c>
      <c r="F108" s="30"/>
      <c r="G108" s="37" t="s">
        <v>199</v>
      </c>
    </row>
    <row r="109" spans="5:7" hidden="1" outlineLevel="2" x14ac:dyDescent="0.2">
      <c r="E109" s="37" t="s">
        <v>2832</v>
      </c>
      <c r="F109" s="30"/>
      <c r="G109" s="37" t="s">
        <v>199</v>
      </c>
    </row>
    <row r="110" spans="5:7" hidden="1" outlineLevel="2" x14ac:dyDescent="0.2">
      <c r="E110" s="37" t="s">
        <v>2259</v>
      </c>
      <c r="F110" s="30"/>
      <c r="G110" s="37" t="s">
        <v>199</v>
      </c>
    </row>
    <row r="111" spans="5:7" hidden="1" outlineLevel="2" x14ac:dyDescent="0.2">
      <c r="E111" s="37" t="s">
        <v>713</v>
      </c>
      <c r="F111" s="30"/>
      <c r="G111" s="37" t="s">
        <v>199</v>
      </c>
    </row>
    <row r="112" spans="5:7" hidden="1" outlineLevel="2" x14ac:dyDescent="0.2">
      <c r="E112" s="37" t="s">
        <v>1516</v>
      </c>
      <c r="F112" s="30"/>
      <c r="G112" s="37" t="s">
        <v>199</v>
      </c>
    </row>
    <row r="113" spans="5:7" hidden="1" outlineLevel="2" x14ac:dyDescent="0.2">
      <c r="E113" s="37" t="s">
        <v>1517</v>
      </c>
      <c r="F113" s="30"/>
      <c r="G113" s="37" t="s">
        <v>199</v>
      </c>
    </row>
    <row r="114" spans="5:7" hidden="1" outlineLevel="2" x14ac:dyDescent="0.2"/>
    <row r="115" spans="5:7" hidden="1" outlineLevel="2" x14ac:dyDescent="0.2">
      <c r="E115" s="37" t="s">
        <v>714</v>
      </c>
      <c r="F115" s="30"/>
      <c r="G115" s="37" t="s">
        <v>199</v>
      </c>
    </row>
    <row r="116" spans="5:7" hidden="1" outlineLevel="2" x14ac:dyDescent="0.2">
      <c r="E116" s="37" t="s">
        <v>715</v>
      </c>
      <c r="F116" s="30"/>
      <c r="G116" s="37" t="s">
        <v>199</v>
      </c>
    </row>
    <row r="117" spans="5:7" hidden="1" outlineLevel="2" x14ac:dyDescent="0.2">
      <c r="E117" s="37" t="s">
        <v>202</v>
      </c>
      <c r="F117" s="30"/>
      <c r="G117" s="37" t="s">
        <v>199</v>
      </c>
    </row>
    <row r="118" spans="5:7" hidden="1" outlineLevel="2" x14ac:dyDescent="0.2">
      <c r="E118" s="37" t="s">
        <v>2260</v>
      </c>
      <c r="F118" s="30"/>
      <c r="G118" s="37" t="s">
        <v>199</v>
      </c>
    </row>
    <row r="119" spans="5:7" hidden="1" outlineLevel="2" x14ac:dyDescent="0.2">
      <c r="E119" s="37" t="s">
        <v>2660</v>
      </c>
      <c r="F119" s="30"/>
      <c r="G119" s="37" t="s">
        <v>199</v>
      </c>
    </row>
    <row r="120" spans="5:7" hidden="1" outlineLevel="2" x14ac:dyDescent="0.2">
      <c r="E120" s="37" t="s">
        <v>1117</v>
      </c>
      <c r="F120" s="30"/>
      <c r="G120" s="37" t="s">
        <v>199</v>
      </c>
    </row>
    <row r="121" spans="5:7" hidden="1" outlineLevel="2" x14ac:dyDescent="0.2">
      <c r="E121" s="37" t="s">
        <v>2458</v>
      </c>
      <c r="F121" s="30"/>
      <c r="G121" s="37" t="s">
        <v>199</v>
      </c>
    </row>
    <row r="122" spans="5:7" hidden="1" outlineLevel="2" x14ac:dyDescent="0.2">
      <c r="E122" s="37" t="s">
        <v>2261</v>
      </c>
      <c r="F122" s="30"/>
      <c r="G122" s="37" t="s">
        <v>199</v>
      </c>
    </row>
    <row r="123" spans="5:7" hidden="1" outlineLevel="2" x14ac:dyDescent="0.2"/>
    <row r="124" spans="5:7" hidden="1" outlineLevel="2" x14ac:dyDescent="0.2">
      <c r="E124" s="37" t="s">
        <v>1903</v>
      </c>
      <c r="F124" s="30"/>
      <c r="G124" s="37" t="s">
        <v>199</v>
      </c>
    </row>
    <row r="125" spans="5:7" hidden="1" outlineLevel="2" x14ac:dyDescent="0.2">
      <c r="E125" s="37" t="s">
        <v>1904</v>
      </c>
      <c r="F125" s="30"/>
      <c r="G125" s="37" t="s">
        <v>199</v>
      </c>
    </row>
    <row r="126" spans="5:7" hidden="1" outlineLevel="2" x14ac:dyDescent="0.2">
      <c r="E126" s="37" t="s">
        <v>2262</v>
      </c>
      <c r="F126" s="30"/>
      <c r="G126" s="37" t="s">
        <v>199</v>
      </c>
    </row>
    <row r="127" spans="5:7" hidden="1" outlineLevel="2" x14ac:dyDescent="0.2">
      <c r="E127" s="37" t="s">
        <v>372</v>
      </c>
      <c r="F127" s="30"/>
      <c r="G127" s="37" t="s">
        <v>199</v>
      </c>
    </row>
    <row r="128" spans="5:7" hidden="1" outlineLevel="2" x14ac:dyDescent="0.2">
      <c r="E128" s="37" t="s">
        <v>203</v>
      </c>
      <c r="F128" s="30"/>
      <c r="G128" s="37" t="s">
        <v>199</v>
      </c>
    </row>
    <row r="129" spans="5:7" hidden="1" outlineLevel="2" x14ac:dyDescent="0.2">
      <c r="E129" s="37" t="s">
        <v>1718</v>
      </c>
      <c r="F129" s="30"/>
      <c r="G129" s="37" t="s">
        <v>199</v>
      </c>
    </row>
    <row r="130" spans="5:7" hidden="1" outlineLevel="2" x14ac:dyDescent="0.2">
      <c r="E130" s="37" t="s">
        <v>1905</v>
      </c>
      <c r="F130" s="30"/>
      <c r="G130" s="37" t="s">
        <v>199</v>
      </c>
    </row>
    <row r="131" spans="5:7" hidden="1" outlineLevel="2" x14ac:dyDescent="0.2">
      <c r="E131" s="37" t="s">
        <v>2459</v>
      </c>
      <c r="F131" s="30"/>
      <c r="G131" s="37" t="s">
        <v>199</v>
      </c>
    </row>
    <row r="132" spans="5:7" hidden="1" outlineLevel="2" x14ac:dyDescent="0.2"/>
    <row r="133" spans="5:7" hidden="1" outlineLevel="2" x14ac:dyDescent="0.2">
      <c r="E133" s="37" t="s">
        <v>373</v>
      </c>
      <c r="F133" s="30"/>
      <c r="G133" s="37" t="s">
        <v>199</v>
      </c>
    </row>
    <row r="134" spans="5:7" hidden="1" outlineLevel="2" x14ac:dyDescent="0.2">
      <c r="E134" s="37" t="s">
        <v>374</v>
      </c>
      <c r="F134" s="30"/>
      <c r="G134" s="37" t="s">
        <v>199</v>
      </c>
    </row>
    <row r="135" spans="5:7" hidden="1" outlineLevel="2" x14ac:dyDescent="0.2">
      <c r="E135" s="37" t="s">
        <v>2833</v>
      </c>
      <c r="F135" s="30"/>
      <c r="G135" s="37" t="s">
        <v>199</v>
      </c>
    </row>
    <row r="136" spans="5:7" hidden="1" outlineLevel="2" x14ac:dyDescent="0.2">
      <c r="E136" s="37" t="s">
        <v>1719</v>
      </c>
      <c r="F136" s="30"/>
      <c r="G136" s="37" t="s">
        <v>199</v>
      </c>
    </row>
    <row r="137" spans="5:7" hidden="1" outlineLevel="2" x14ac:dyDescent="0.2">
      <c r="E137" s="37" t="s">
        <v>555</v>
      </c>
      <c r="F137" s="30"/>
      <c r="G137" s="37" t="s">
        <v>199</v>
      </c>
    </row>
    <row r="138" spans="5:7" hidden="1" outlineLevel="2" x14ac:dyDescent="0.2">
      <c r="E138" s="37" t="s">
        <v>2087</v>
      </c>
      <c r="F138" s="30"/>
      <c r="G138" s="37" t="s">
        <v>199</v>
      </c>
    </row>
    <row r="139" spans="5:7" hidden="1" outlineLevel="2" x14ac:dyDescent="0.2">
      <c r="E139" s="37" t="s">
        <v>2661</v>
      </c>
      <c r="F139" s="30"/>
      <c r="G139" s="37" t="s">
        <v>199</v>
      </c>
    </row>
    <row r="140" spans="5:7" hidden="1" outlineLevel="2" x14ac:dyDescent="0.2">
      <c r="E140" s="37" t="s">
        <v>556</v>
      </c>
      <c r="F140" s="30"/>
      <c r="G140" s="37" t="s">
        <v>199</v>
      </c>
    </row>
    <row r="141" spans="5:7" hidden="1" outlineLevel="2" x14ac:dyDescent="0.2"/>
    <row r="142" spans="5:7" hidden="1" outlineLevel="2" x14ac:dyDescent="0.2">
      <c r="E142" s="37" t="s">
        <v>1518</v>
      </c>
      <c r="F142" s="30"/>
      <c r="G142" s="37" t="s">
        <v>199</v>
      </c>
    </row>
    <row r="143" spans="5:7" hidden="1" outlineLevel="2" x14ac:dyDescent="0.2">
      <c r="E143" s="37" t="s">
        <v>1519</v>
      </c>
      <c r="F143" s="30"/>
      <c r="G143" s="37" t="s">
        <v>199</v>
      </c>
    </row>
    <row r="144" spans="5:7" hidden="1" outlineLevel="2" x14ac:dyDescent="0.2">
      <c r="E144" s="37" t="s">
        <v>909</v>
      </c>
      <c r="F144" s="30"/>
      <c r="G144" s="37" t="s">
        <v>199</v>
      </c>
    </row>
    <row r="145" spans="5:7" hidden="1" outlineLevel="2" x14ac:dyDescent="0.2">
      <c r="E145" s="37" t="s">
        <v>2834</v>
      </c>
      <c r="F145" s="30"/>
      <c r="G145" s="37" t="s">
        <v>199</v>
      </c>
    </row>
    <row r="146" spans="5:7" hidden="1" outlineLevel="2" x14ac:dyDescent="0.2">
      <c r="E146" s="37" t="s">
        <v>1720</v>
      </c>
      <c r="F146" s="30"/>
      <c r="G146" s="37" t="s">
        <v>199</v>
      </c>
    </row>
    <row r="147" spans="5:7" hidden="1" outlineLevel="2" x14ac:dyDescent="0.2">
      <c r="E147" s="37" t="s">
        <v>204</v>
      </c>
      <c r="F147" s="30"/>
      <c r="G147" s="37" t="s">
        <v>199</v>
      </c>
    </row>
    <row r="148" spans="5:7" hidden="1" outlineLevel="2" x14ac:dyDescent="0.2">
      <c r="E148" s="37" t="s">
        <v>2835</v>
      </c>
      <c r="F148" s="30"/>
      <c r="G148" s="37" t="s">
        <v>199</v>
      </c>
    </row>
    <row r="149" spans="5:7" hidden="1" outlineLevel="2" x14ac:dyDescent="0.2">
      <c r="E149" s="37" t="s">
        <v>2263</v>
      </c>
      <c r="F149" s="30"/>
      <c r="G149" s="37" t="s">
        <v>199</v>
      </c>
    </row>
    <row r="150" spans="5:7" hidden="1" outlineLevel="2" x14ac:dyDescent="0.2"/>
    <row r="151" spans="5:7" hidden="1" outlineLevel="2" x14ac:dyDescent="0.2">
      <c r="E151" s="37" t="s">
        <v>910</v>
      </c>
      <c r="F151" s="30"/>
      <c r="G151" s="37" t="s">
        <v>199</v>
      </c>
    </row>
    <row r="152" spans="5:7" hidden="1" outlineLevel="2" x14ac:dyDescent="0.2">
      <c r="E152" s="37" t="s">
        <v>716</v>
      </c>
      <c r="F152" s="30"/>
      <c r="G152" s="37" t="s">
        <v>199</v>
      </c>
    </row>
    <row r="153" spans="5:7" hidden="1" outlineLevel="2" x14ac:dyDescent="0.2">
      <c r="E153" s="37" t="s">
        <v>2088</v>
      </c>
      <c r="F153" s="30"/>
      <c r="G153" s="37" t="s">
        <v>199</v>
      </c>
    </row>
    <row r="154" spans="5:7" hidden="1" outlineLevel="2" x14ac:dyDescent="0.2">
      <c r="E154" s="37" t="s">
        <v>2264</v>
      </c>
      <c r="F154" s="30"/>
      <c r="G154" s="37" t="s">
        <v>199</v>
      </c>
    </row>
    <row r="155" spans="5:7" hidden="1" outlineLevel="2" x14ac:dyDescent="0.2">
      <c r="E155" s="37" t="s">
        <v>2265</v>
      </c>
      <c r="F155" s="30"/>
      <c r="G155" s="37" t="s">
        <v>199</v>
      </c>
    </row>
    <row r="156" spans="5:7" hidden="1" outlineLevel="2" x14ac:dyDescent="0.2">
      <c r="E156" s="37" t="s">
        <v>911</v>
      </c>
      <c r="F156" s="30"/>
      <c r="G156" s="37" t="s">
        <v>199</v>
      </c>
    </row>
    <row r="157" spans="5:7" hidden="1" outlineLevel="2" x14ac:dyDescent="0.2">
      <c r="E157" s="37" t="s">
        <v>2836</v>
      </c>
      <c r="F157" s="30"/>
      <c r="G157" s="37" t="s">
        <v>199</v>
      </c>
    </row>
    <row r="158" spans="5:7" hidden="1" outlineLevel="2" x14ac:dyDescent="0.2">
      <c r="E158" s="37" t="s">
        <v>1118</v>
      </c>
      <c r="F158" s="30"/>
      <c r="G158" s="37" t="s">
        <v>199</v>
      </c>
    </row>
    <row r="159" spans="5:7" hidden="1" outlineLevel="2" x14ac:dyDescent="0.2"/>
    <row r="160" spans="5:7" hidden="1" outlineLevel="2" x14ac:dyDescent="0.2">
      <c r="E160" s="37" t="s">
        <v>1906</v>
      </c>
      <c r="F160" s="30"/>
      <c r="G160" s="37" t="s">
        <v>199</v>
      </c>
    </row>
    <row r="161" spans="5:7" hidden="1" outlineLevel="2" x14ac:dyDescent="0.2">
      <c r="E161" s="37" t="s">
        <v>1907</v>
      </c>
      <c r="F161" s="30"/>
      <c r="G161" s="37" t="s">
        <v>199</v>
      </c>
    </row>
    <row r="162" spans="5:7" hidden="1" outlineLevel="2" x14ac:dyDescent="0.2">
      <c r="E162" s="37" t="s">
        <v>20</v>
      </c>
      <c r="F162" s="30"/>
      <c r="G162" s="37" t="s">
        <v>199</v>
      </c>
    </row>
    <row r="163" spans="5:7" hidden="1" outlineLevel="2" x14ac:dyDescent="0.2">
      <c r="E163" s="37" t="s">
        <v>205</v>
      </c>
      <c r="F163" s="30"/>
      <c r="G163" s="37" t="s">
        <v>199</v>
      </c>
    </row>
    <row r="164" spans="5:7" hidden="1" outlineLevel="2" x14ac:dyDescent="0.2">
      <c r="E164" s="37" t="s">
        <v>1322</v>
      </c>
      <c r="F164" s="30"/>
      <c r="G164" s="37" t="s">
        <v>199</v>
      </c>
    </row>
    <row r="165" spans="5:7" hidden="1" outlineLevel="2" x14ac:dyDescent="0.2">
      <c r="E165" s="37" t="s">
        <v>2837</v>
      </c>
      <c r="F165" s="30"/>
      <c r="G165" s="37" t="s">
        <v>199</v>
      </c>
    </row>
    <row r="166" spans="5:7" hidden="1" outlineLevel="2" x14ac:dyDescent="0.2">
      <c r="E166" s="37" t="s">
        <v>2662</v>
      </c>
      <c r="F166" s="30"/>
      <c r="G166" s="37" t="s">
        <v>199</v>
      </c>
    </row>
    <row r="167" spans="5:7" hidden="1" outlineLevel="2" x14ac:dyDescent="0.2">
      <c r="E167" s="37" t="s">
        <v>2838</v>
      </c>
      <c r="F167" s="30"/>
      <c r="G167" s="37" t="s">
        <v>199</v>
      </c>
    </row>
    <row r="168" spans="5:7" hidden="1" outlineLevel="2" x14ac:dyDescent="0.2"/>
    <row r="169" spans="5:7" hidden="1" outlineLevel="2" x14ac:dyDescent="0.2">
      <c r="E169" s="37" t="s">
        <v>557</v>
      </c>
      <c r="F169" s="30"/>
      <c r="G169" s="37" t="s">
        <v>199</v>
      </c>
    </row>
    <row r="170" spans="5:7" hidden="1" outlineLevel="2" x14ac:dyDescent="0.2">
      <c r="E170" s="37" t="s">
        <v>558</v>
      </c>
      <c r="F170" s="30"/>
      <c r="G170" s="37" t="s">
        <v>199</v>
      </c>
    </row>
    <row r="171" spans="5:7" hidden="1" outlineLevel="2" x14ac:dyDescent="0.2">
      <c r="E171" s="37" t="s">
        <v>559</v>
      </c>
      <c r="F171" s="30"/>
      <c r="G171" s="37" t="s">
        <v>199</v>
      </c>
    </row>
    <row r="172" spans="5:7" hidden="1" outlineLevel="2" x14ac:dyDescent="0.2">
      <c r="E172" s="37" t="s">
        <v>2089</v>
      </c>
      <c r="F172" s="30"/>
      <c r="G172" s="37" t="s">
        <v>199</v>
      </c>
    </row>
    <row r="173" spans="5:7" hidden="1" outlineLevel="2" x14ac:dyDescent="0.2">
      <c r="E173" s="37" t="s">
        <v>1908</v>
      </c>
      <c r="F173" s="30"/>
      <c r="G173" s="37" t="s">
        <v>199</v>
      </c>
    </row>
    <row r="174" spans="5:7" hidden="1" outlineLevel="2" x14ac:dyDescent="0.2">
      <c r="E174" s="37" t="s">
        <v>375</v>
      </c>
      <c r="F174" s="30"/>
      <c r="G174" s="37" t="s">
        <v>199</v>
      </c>
    </row>
    <row r="175" spans="5:7" hidden="1" outlineLevel="2" x14ac:dyDescent="0.2">
      <c r="E175" s="37" t="s">
        <v>1721</v>
      </c>
      <c r="F175" s="30"/>
      <c r="G175" s="37" t="s">
        <v>199</v>
      </c>
    </row>
    <row r="176" spans="5:7" hidden="1" outlineLevel="2" x14ac:dyDescent="0.2">
      <c r="E176" s="37" t="s">
        <v>2460</v>
      </c>
      <c r="F176" s="30"/>
      <c r="G176" s="37" t="s">
        <v>199</v>
      </c>
    </row>
    <row r="177" spans="5:7" hidden="1" outlineLevel="2" x14ac:dyDescent="0.2"/>
    <row r="178" spans="5:7" hidden="1" outlineLevel="2" x14ac:dyDescent="0.2">
      <c r="E178" s="37" t="s">
        <v>1722</v>
      </c>
      <c r="F178" s="30"/>
      <c r="G178" s="37" t="s">
        <v>199</v>
      </c>
    </row>
    <row r="179" spans="5:7" hidden="1" outlineLevel="2" x14ac:dyDescent="0.2">
      <c r="E179" s="37" t="s">
        <v>1723</v>
      </c>
      <c r="F179" s="30"/>
      <c r="G179" s="37" t="s">
        <v>199</v>
      </c>
    </row>
    <row r="180" spans="5:7" hidden="1" outlineLevel="2" x14ac:dyDescent="0.2">
      <c r="E180" s="37" t="s">
        <v>21</v>
      </c>
      <c r="F180" s="30"/>
      <c r="G180" s="37" t="s">
        <v>199</v>
      </c>
    </row>
    <row r="181" spans="5:7" hidden="1" outlineLevel="2" x14ac:dyDescent="0.2">
      <c r="E181" s="37" t="s">
        <v>22</v>
      </c>
      <c r="F181" s="30"/>
      <c r="G181" s="37" t="s">
        <v>199</v>
      </c>
    </row>
    <row r="182" spans="5:7" hidden="1" outlineLevel="2" x14ac:dyDescent="0.2">
      <c r="E182" s="37" t="s">
        <v>717</v>
      </c>
      <c r="F182" s="30"/>
      <c r="G182" s="37" t="s">
        <v>199</v>
      </c>
    </row>
    <row r="183" spans="5:7" hidden="1" outlineLevel="2" x14ac:dyDescent="0.2">
      <c r="E183" s="37" t="s">
        <v>2266</v>
      </c>
      <c r="F183" s="30"/>
      <c r="G183" s="37" t="s">
        <v>199</v>
      </c>
    </row>
    <row r="184" spans="5:7" hidden="1" outlineLevel="2" x14ac:dyDescent="0.2">
      <c r="E184" s="37" t="s">
        <v>1520</v>
      </c>
      <c r="F184" s="30"/>
      <c r="G184" s="37" t="s">
        <v>199</v>
      </c>
    </row>
    <row r="185" spans="5:7" hidden="1" outlineLevel="2" x14ac:dyDescent="0.2">
      <c r="E185" s="37" t="s">
        <v>2839</v>
      </c>
      <c r="F185" s="30"/>
      <c r="G185" s="37" t="s">
        <v>199</v>
      </c>
    </row>
    <row r="186" spans="5:7" hidden="1" outlineLevel="2" x14ac:dyDescent="0.2"/>
    <row r="187" spans="5:7" hidden="1" outlineLevel="2" x14ac:dyDescent="0.2">
      <c r="E187" s="37" t="s">
        <v>2840</v>
      </c>
      <c r="F187" s="30"/>
      <c r="G187" s="37" t="s">
        <v>199</v>
      </c>
    </row>
    <row r="188" spans="5:7" hidden="1" outlineLevel="2" x14ac:dyDescent="0.2">
      <c r="E188" s="37" t="s">
        <v>2841</v>
      </c>
      <c r="F188" s="30"/>
      <c r="G188" s="37" t="s">
        <v>199</v>
      </c>
    </row>
    <row r="189" spans="5:7" hidden="1" outlineLevel="2" x14ac:dyDescent="0.2">
      <c r="E189" s="37" t="s">
        <v>2663</v>
      </c>
      <c r="F189" s="30"/>
      <c r="G189" s="37" t="s">
        <v>199</v>
      </c>
    </row>
    <row r="190" spans="5:7" hidden="1" outlineLevel="2" x14ac:dyDescent="0.2">
      <c r="E190" s="37" t="s">
        <v>1323</v>
      </c>
      <c r="F190" s="30"/>
      <c r="G190" s="37" t="s">
        <v>199</v>
      </c>
    </row>
    <row r="191" spans="5:7" hidden="1" outlineLevel="2" x14ac:dyDescent="0.2">
      <c r="E191" s="37" t="s">
        <v>2267</v>
      </c>
      <c r="F191" s="30"/>
      <c r="G191" s="37" t="s">
        <v>199</v>
      </c>
    </row>
    <row r="192" spans="5:7" hidden="1" outlineLevel="2" x14ac:dyDescent="0.2">
      <c r="E192" s="37" t="s">
        <v>718</v>
      </c>
      <c r="F192" s="30"/>
      <c r="G192" s="37" t="s">
        <v>199</v>
      </c>
    </row>
    <row r="193" spans="5:7" hidden="1" outlineLevel="2" x14ac:dyDescent="0.2">
      <c r="E193" s="37" t="s">
        <v>206</v>
      </c>
      <c r="F193" s="30"/>
      <c r="G193" s="37" t="s">
        <v>199</v>
      </c>
    </row>
    <row r="194" spans="5:7" hidden="1" outlineLevel="2" x14ac:dyDescent="0.2">
      <c r="E194" s="37" t="s">
        <v>2461</v>
      </c>
      <c r="F194" s="30"/>
      <c r="G194" s="37" t="s">
        <v>199</v>
      </c>
    </row>
    <row r="195" spans="5:7" hidden="1" outlineLevel="2" x14ac:dyDescent="0.2"/>
    <row r="196" spans="5:7" hidden="1" outlineLevel="2" x14ac:dyDescent="0.2">
      <c r="E196" s="37" t="s">
        <v>1909</v>
      </c>
      <c r="F196" s="30"/>
      <c r="G196" s="37" t="s">
        <v>199</v>
      </c>
    </row>
    <row r="197" spans="5:7" hidden="1" outlineLevel="2" x14ac:dyDescent="0.2">
      <c r="E197" s="37" t="s">
        <v>1910</v>
      </c>
      <c r="F197" s="30"/>
      <c r="G197" s="37" t="s">
        <v>199</v>
      </c>
    </row>
    <row r="198" spans="5:7" hidden="1" outlineLevel="2" x14ac:dyDescent="0.2">
      <c r="E198" s="37" t="s">
        <v>1724</v>
      </c>
      <c r="F198" s="30"/>
      <c r="G198" s="37" t="s">
        <v>199</v>
      </c>
    </row>
    <row r="199" spans="5:7" hidden="1" outlineLevel="2" x14ac:dyDescent="0.2">
      <c r="E199" s="37" t="s">
        <v>207</v>
      </c>
      <c r="F199" s="30"/>
      <c r="G199" s="37" t="s">
        <v>199</v>
      </c>
    </row>
    <row r="200" spans="5:7" hidden="1" outlineLevel="2" x14ac:dyDescent="0.2">
      <c r="E200" s="37" t="s">
        <v>2090</v>
      </c>
      <c r="F200" s="30"/>
      <c r="G200" s="37" t="s">
        <v>199</v>
      </c>
    </row>
    <row r="201" spans="5:7" hidden="1" outlineLevel="2" x14ac:dyDescent="0.2">
      <c r="E201" s="37" t="s">
        <v>719</v>
      </c>
      <c r="F201" s="30"/>
      <c r="G201" s="37" t="s">
        <v>199</v>
      </c>
    </row>
    <row r="202" spans="5:7" hidden="1" outlineLevel="2" x14ac:dyDescent="0.2">
      <c r="E202" s="37" t="s">
        <v>208</v>
      </c>
      <c r="F202" s="30"/>
      <c r="G202" s="37" t="s">
        <v>199</v>
      </c>
    </row>
    <row r="203" spans="5:7" hidden="1" outlineLevel="2" x14ac:dyDescent="0.2">
      <c r="E203" s="37" t="s">
        <v>912</v>
      </c>
      <c r="F203" s="30"/>
      <c r="G203" s="37" t="s">
        <v>199</v>
      </c>
    </row>
    <row r="204" spans="5:7" hidden="1" outlineLevel="2" x14ac:dyDescent="0.2"/>
    <row r="205" spans="5:7" hidden="1" outlineLevel="2" x14ac:dyDescent="0.2">
      <c r="E205" s="37" t="s">
        <v>3024</v>
      </c>
      <c r="F205" s="30"/>
      <c r="G205" s="37" t="s">
        <v>199</v>
      </c>
    </row>
    <row r="206" spans="5:7" hidden="1" outlineLevel="2" x14ac:dyDescent="0.2">
      <c r="E206" s="37" t="s">
        <v>3025</v>
      </c>
      <c r="F206" s="30"/>
      <c r="G206" s="37" t="s">
        <v>199</v>
      </c>
    </row>
    <row r="207" spans="5:7" hidden="1" outlineLevel="2" x14ac:dyDescent="0.2">
      <c r="E207" s="37" t="s">
        <v>3026</v>
      </c>
      <c r="F207" s="30"/>
      <c r="G207" s="37" t="s">
        <v>199</v>
      </c>
    </row>
    <row r="208" spans="5:7" hidden="1" outlineLevel="2" x14ac:dyDescent="0.2">
      <c r="E208" s="37" t="s">
        <v>3027</v>
      </c>
      <c r="F208" s="30"/>
      <c r="G208" s="37" t="s">
        <v>199</v>
      </c>
    </row>
    <row r="209" spans="5:7" hidden="1" outlineLevel="2" x14ac:dyDescent="0.2">
      <c r="E209" s="37" t="s">
        <v>3028</v>
      </c>
      <c r="F209" s="30"/>
      <c r="G209" s="37" t="s">
        <v>199</v>
      </c>
    </row>
    <row r="210" spans="5:7" hidden="1" outlineLevel="2" x14ac:dyDescent="0.2">
      <c r="E210" s="37" t="s">
        <v>3029</v>
      </c>
      <c r="F210" s="30"/>
      <c r="G210" s="37" t="s">
        <v>199</v>
      </c>
    </row>
    <row r="211" spans="5:7" hidden="1" outlineLevel="2" x14ac:dyDescent="0.2">
      <c r="E211" s="37" t="s">
        <v>3030</v>
      </c>
      <c r="F211" s="30"/>
      <c r="G211" s="37" t="s">
        <v>199</v>
      </c>
    </row>
    <row r="212" spans="5:7" hidden="1" outlineLevel="2" x14ac:dyDescent="0.2">
      <c r="E212" s="37" t="s">
        <v>3031</v>
      </c>
      <c r="F212" s="30"/>
      <c r="G212" s="37" t="s">
        <v>199</v>
      </c>
    </row>
    <row r="213" spans="5:7" hidden="1" outlineLevel="2" x14ac:dyDescent="0.2"/>
    <row r="214" spans="5:7" hidden="1" outlineLevel="2" x14ac:dyDescent="0.2">
      <c r="E214" s="37" t="s">
        <v>23</v>
      </c>
      <c r="F214" s="30"/>
      <c r="G214" s="37" t="s">
        <v>199</v>
      </c>
    </row>
    <row r="215" spans="5:7" hidden="1" outlineLevel="2" x14ac:dyDescent="0.2">
      <c r="E215" s="37" t="s">
        <v>24</v>
      </c>
      <c r="F215" s="30"/>
      <c r="G215" s="37" t="s">
        <v>199</v>
      </c>
    </row>
    <row r="216" spans="5:7" hidden="1" outlineLevel="2" x14ac:dyDescent="0.2">
      <c r="E216" s="37" t="s">
        <v>376</v>
      </c>
      <c r="F216" s="30"/>
      <c r="G216" s="37" t="s">
        <v>199</v>
      </c>
    </row>
    <row r="217" spans="5:7" hidden="1" outlineLevel="2" x14ac:dyDescent="0.2">
      <c r="E217" s="37" t="s">
        <v>1521</v>
      </c>
      <c r="F217" s="30"/>
      <c r="G217" s="37" t="s">
        <v>199</v>
      </c>
    </row>
    <row r="218" spans="5:7" hidden="1" outlineLevel="2" x14ac:dyDescent="0.2">
      <c r="E218" s="37" t="s">
        <v>2842</v>
      </c>
      <c r="F218" s="30"/>
      <c r="G218" s="37" t="s">
        <v>199</v>
      </c>
    </row>
    <row r="219" spans="5:7" hidden="1" outlineLevel="2" x14ac:dyDescent="0.2">
      <c r="E219" s="37" t="s">
        <v>1324</v>
      </c>
      <c r="F219" s="30"/>
      <c r="G219" s="37" t="s">
        <v>199</v>
      </c>
    </row>
    <row r="220" spans="5:7" hidden="1" outlineLevel="2" x14ac:dyDescent="0.2">
      <c r="E220" s="37" t="s">
        <v>720</v>
      </c>
      <c r="F220" s="30"/>
      <c r="G220" s="37" t="s">
        <v>199</v>
      </c>
    </row>
    <row r="221" spans="5:7" hidden="1" outlineLevel="2" x14ac:dyDescent="0.2">
      <c r="E221" s="37" t="s">
        <v>2268</v>
      </c>
      <c r="F221" s="30"/>
      <c r="G221" s="37" t="s">
        <v>199</v>
      </c>
    </row>
    <row r="222" spans="5:7" hidden="1" outlineLevel="2" x14ac:dyDescent="0.2"/>
    <row r="223" spans="5:7" hidden="1" outlineLevel="2" x14ac:dyDescent="0.2">
      <c r="E223" s="37" t="s">
        <v>1522</v>
      </c>
      <c r="F223" s="30"/>
      <c r="G223" s="37" t="s">
        <v>199</v>
      </c>
    </row>
    <row r="224" spans="5:7" hidden="1" outlineLevel="2" x14ac:dyDescent="0.2">
      <c r="E224" s="37" t="s">
        <v>1523</v>
      </c>
      <c r="F224" s="30"/>
      <c r="G224" s="37" t="s">
        <v>199</v>
      </c>
    </row>
    <row r="225" spans="5:7" hidden="1" outlineLevel="2" x14ac:dyDescent="0.2">
      <c r="E225" s="37" t="s">
        <v>721</v>
      </c>
      <c r="F225" s="30"/>
      <c r="G225" s="37" t="s">
        <v>199</v>
      </c>
    </row>
    <row r="226" spans="5:7" hidden="1" outlineLevel="2" x14ac:dyDescent="0.2">
      <c r="E226" s="37" t="s">
        <v>25</v>
      </c>
      <c r="F226" s="30"/>
      <c r="G226" s="37" t="s">
        <v>199</v>
      </c>
    </row>
    <row r="227" spans="5:7" hidden="1" outlineLevel="2" x14ac:dyDescent="0.2">
      <c r="E227" s="37" t="s">
        <v>722</v>
      </c>
      <c r="F227" s="30"/>
      <c r="G227" s="37" t="s">
        <v>199</v>
      </c>
    </row>
    <row r="228" spans="5:7" hidden="1" outlineLevel="2" x14ac:dyDescent="0.2">
      <c r="E228" s="37" t="s">
        <v>2269</v>
      </c>
      <c r="F228" s="30"/>
      <c r="G228" s="37" t="s">
        <v>199</v>
      </c>
    </row>
    <row r="229" spans="5:7" hidden="1" outlineLevel="2" x14ac:dyDescent="0.2">
      <c r="E229" s="37" t="s">
        <v>1725</v>
      </c>
      <c r="F229" s="30"/>
      <c r="G229" s="37" t="s">
        <v>199</v>
      </c>
    </row>
    <row r="230" spans="5:7" hidden="1" outlineLevel="2" x14ac:dyDescent="0.2">
      <c r="E230" s="37" t="s">
        <v>1325</v>
      </c>
      <c r="F230" s="30"/>
      <c r="G230" s="37" t="s">
        <v>199</v>
      </c>
    </row>
    <row r="231" spans="5:7" hidden="1" outlineLevel="2" x14ac:dyDescent="0.2"/>
    <row r="232" spans="5:7" hidden="1" outlineLevel="2" x14ac:dyDescent="0.2">
      <c r="E232" s="37" t="s">
        <v>2843</v>
      </c>
      <c r="F232" s="30"/>
      <c r="G232" s="37" t="s">
        <v>199</v>
      </c>
    </row>
    <row r="233" spans="5:7" hidden="1" outlineLevel="2" x14ac:dyDescent="0.2">
      <c r="E233" s="37" t="s">
        <v>2664</v>
      </c>
      <c r="F233" s="30"/>
      <c r="G233" s="37" t="s">
        <v>199</v>
      </c>
    </row>
    <row r="234" spans="5:7" hidden="1" outlineLevel="2" x14ac:dyDescent="0.2">
      <c r="E234" s="37" t="s">
        <v>913</v>
      </c>
      <c r="F234" s="30"/>
      <c r="G234" s="37" t="s">
        <v>199</v>
      </c>
    </row>
    <row r="235" spans="5:7" hidden="1" outlineLevel="2" x14ac:dyDescent="0.2">
      <c r="E235" s="37" t="s">
        <v>1119</v>
      </c>
      <c r="F235" s="30"/>
      <c r="G235" s="37" t="s">
        <v>199</v>
      </c>
    </row>
    <row r="236" spans="5:7" hidden="1" outlineLevel="2" x14ac:dyDescent="0.2">
      <c r="E236" s="37" t="s">
        <v>723</v>
      </c>
      <c r="F236" s="30"/>
      <c r="G236" s="37" t="s">
        <v>199</v>
      </c>
    </row>
    <row r="237" spans="5:7" hidden="1" outlineLevel="2" x14ac:dyDescent="0.2">
      <c r="E237" s="37" t="s">
        <v>2270</v>
      </c>
      <c r="F237" s="30"/>
      <c r="G237" s="37" t="s">
        <v>199</v>
      </c>
    </row>
    <row r="238" spans="5:7" hidden="1" outlineLevel="2" x14ac:dyDescent="0.2">
      <c r="E238" s="37" t="s">
        <v>2462</v>
      </c>
      <c r="F238" s="30"/>
      <c r="G238" s="37" t="s">
        <v>199</v>
      </c>
    </row>
    <row r="239" spans="5:7" hidden="1" outlineLevel="2" x14ac:dyDescent="0.2">
      <c r="E239" s="37" t="s">
        <v>1911</v>
      </c>
      <c r="F239" s="30"/>
      <c r="G239" s="37" t="s">
        <v>199</v>
      </c>
    </row>
    <row r="240" spans="5:7" hidden="1" outlineLevel="2" x14ac:dyDescent="0.2"/>
    <row r="241" spans="5:7" hidden="1" outlineLevel="2" x14ac:dyDescent="0.2">
      <c r="E241" s="37" t="s">
        <v>914</v>
      </c>
      <c r="F241" s="30"/>
      <c r="G241" s="37" t="s">
        <v>199</v>
      </c>
    </row>
    <row r="242" spans="5:7" hidden="1" outlineLevel="2" x14ac:dyDescent="0.2">
      <c r="E242" s="37" t="s">
        <v>915</v>
      </c>
      <c r="F242" s="30"/>
      <c r="G242" s="37" t="s">
        <v>199</v>
      </c>
    </row>
    <row r="243" spans="5:7" hidden="1" outlineLevel="2" x14ac:dyDescent="0.2">
      <c r="E243" s="37" t="s">
        <v>724</v>
      </c>
      <c r="F243" s="30"/>
      <c r="G243" s="37" t="s">
        <v>199</v>
      </c>
    </row>
    <row r="244" spans="5:7" hidden="1" outlineLevel="2" x14ac:dyDescent="0.2">
      <c r="E244" s="37" t="s">
        <v>2463</v>
      </c>
      <c r="F244" s="30"/>
      <c r="G244" s="37" t="s">
        <v>199</v>
      </c>
    </row>
    <row r="245" spans="5:7" hidden="1" outlineLevel="2" x14ac:dyDescent="0.2">
      <c r="E245" s="37" t="s">
        <v>2464</v>
      </c>
      <c r="F245" s="30"/>
      <c r="G245" s="37" t="s">
        <v>199</v>
      </c>
    </row>
    <row r="246" spans="5:7" hidden="1" outlineLevel="2" x14ac:dyDescent="0.2">
      <c r="E246" s="37" t="s">
        <v>916</v>
      </c>
      <c r="F246" s="30"/>
      <c r="G246" s="37" t="s">
        <v>199</v>
      </c>
    </row>
    <row r="247" spans="5:7" hidden="1" outlineLevel="2" x14ac:dyDescent="0.2">
      <c r="E247" s="37" t="s">
        <v>725</v>
      </c>
      <c r="F247" s="30"/>
      <c r="G247" s="37" t="s">
        <v>199</v>
      </c>
    </row>
    <row r="248" spans="5:7" hidden="1" outlineLevel="2" x14ac:dyDescent="0.2">
      <c r="E248" s="37" t="s">
        <v>1326</v>
      </c>
      <c r="F248" s="30"/>
      <c r="G248" s="37" t="s">
        <v>199</v>
      </c>
    </row>
    <row r="249" spans="5:7" hidden="1" outlineLevel="2" x14ac:dyDescent="0.2"/>
    <row r="250" spans="5:7" hidden="1" outlineLevel="2" x14ac:dyDescent="0.2">
      <c r="E250" s="37" t="s">
        <v>26</v>
      </c>
      <c r="F250" s="30"/>
      <c r="G250" s="37" t="s">
        <v>199</v>
      </c>
    </row>
    <row r="251" spans="5:7" hidden="1" outlineLevel="2" x14ac:dyDescent="0.2">
      <c r="E251" s="37" t="s">
        <v>27</v>
      </c>
      <c r="F251" s="30"/>
      <c r="G251" s="37" t="s">
        <v>199</v>
      </c>
    </row>
    <row r="252" spans="5:7" hidden="1" outlineLevel="2" x14ac:dyDescent="0.2">
      <c r="E252" s="37" t="s">
        <v>1912</v>
      </c>
      <c r="F252" s="30"/>
      <c r="G252" s="37" t="s">
        <v>199</v>
      </c>
    </row>
    <row r="253" spans="5:7" hidden="1" outlineLevel="2" x14ac:dyDescent="0.2">
      <c r="E253" s="37" t="s">
        <v>1524</v>
      </c>
      <c r="F253" s="30"/>
      <c r="G253" s="37" t="s">
        <v>199</v>
      </c>
    </row>
    <row r="254" spans="5:7" hidden="1" outlineLevel="2" x14ac:dyDescent="0.2">
      <c r="E254" s="37" t="s">
        <v>1525</v>
      </c>
      <c r="F254" s="30"/>
      <c r="G254" s="37" t="s">
        <v>199</v>
      </c>
    </row>
    <row r="255" spans="5:7" hidden="1" outlineLevel="2" x14ac:dyDescent="0.2">
      <c r="E255" s="37" t="s">
        <v>28</v>
      </c>
      <c r="F255" s="30"/>
      <c r="G255" s="37" t="s">
        <v>199</v>
      </c>
    </row>
    <row r="256" spans="5:7" hidden="1" outlineLevel="2" x14ac:dyDescent="0.2">
      <c r="E256" s="37" t="s">
        <v>1726</v>
      </c>
      <c r="F256" s="30"/>
      <c r="G256" s="37" t="s">
        <v>199</v>
      </c>
    </row>
    <row r="257" spans="1:7" hidden="1" outlineLevel="2" x14ac:dyDescent="0.2">
      <c r="E257" s="37" t="s">
        <v>726</v>
      </c>
      <c r="F257" s="30"/>
      <c r="G257" s="37" t="s">
        <v>199</v>
      </c>
    </row>
    <row r="258" spans="1:7" hidden="1" outlineLevel="2" x14ac:dyDescent="0.2"/>
    <row r="259" spans="1:7" hidden="1" outlineLevel="2" x14ac:dyDescent="0.2">
      <c r="E259" s="37" t="s">
        <v>1913</v>
      </c>
      <c r="F259" s="30"/>
      <c r="G259" s="37" t="s">
        <v>199</v>
      </c>
    </row>
    <row r="260" spans="1:7" hidden="1" outlineLevel="2" x14ac:dyDescent="0.2">
      <c r="E260" s="37" t="s">
        <v>1727</v>
      </c>
      <c r="F260" s="30"/>
      <c r="G260" s="37" t="s">
        <v>199</v>
      </c>
    </row>
    <row r="261" spans="1:7" hidden="1" outlineLevel="2" x14ac:dyDescent="0.2">
      <c r="E261" s="37" t="s">
        <v>1728</v>
      </c>
      <c r="F261" s="30"/>
      <c r="G261" s="37" t="s">
        <v>199</v>
      </c>
    </row>
    <row r="262" spans="1:7" hidden="1" outlineLevel="2" x14ac:dyDescent="0.2">
      <c r="E262" s="37" t="s">
        <v>209</v>
      </c>
      <c r="F262" s="30"/>
      <c r="G262" s="37" t="s">
        <v>199</v>
      </c>
    </row>
    <row r="263" spans="1:7" hidden="1" outlineLevel="2" x14ac:dyDescent="0.2">
      <c r="E263" s="37" t="s">
        <v>2844</v>
      </c>
      <c r="F263" s="30"/>
      <c r="G263" s="37" t="s">
        <v>199</v>
      </c>
    </row>
    <row r="264" spans="1:7" hidden="1" outlineLevel="2" x14ac:dyDescent="0.2">
      <c r="E264" s="37" t="s">
        <v>1327</v>
      </c>
      <c r="F264" s="30"/>
      <c r="G264" s="37" t="s">
        <v>199</v>
      </c>
    </row>
    <row r="265" spans="1:7" hidden="1" outlineLevel="2" x14ac:dyDescent="0.2">
      <c r="E265" s="37" t="s">
        <v>1120</v>
      </c>
      <c r="F265" s="30"/>
      <c r="G265" s="37" t="s">
        <v>199</v>
      </c>
    </row>
    <row r="266" spans="1:7" hidden="1" outlineLevel="2" x14ac:dyDescent="0.2">
      <c r="E266" s="37" t="s">
        <v>1328</v>
      </c>
      <c r="F266" s="30"/>
      <c r="G266" s="37" t="s">
        <v>199</v>
      </c>
    </row>
    <row r="267" spans="1:7" hidden="1" outlineLevel="1" x14ac:dyDescent="0.2"/>
    <row r="268" spans="1:7" s="21" customFormat="1" hidden="1" outlineLevel="1" x14ac:dyDescent="0.2">
      <c r="A268" s="17"/>
      <c r="B268" s="17" t="s">
        <v>727</v>
      </c>
      <c r="C268" s="24"/>
      <c r="D268" s="43"/>
    </row>
    <row r="269" spans="1:7" hidden="1" outlineLevel="1" x14ac:dyDescent="0.2"/>
    <row r="270" spans="1:7" hidden="1" outlineLevel="2" x14ac:dyDescent="0.2"/>
    <row r="271" spans="1:7" hidden="1" outlineLevel="2" x14ac:dyDescent="0.2">
      <c r="E271" s="37" t="s">
        <v>1329</v>
      </c>
      <c r="F271" s="30"/>
      <c r="G271" s="37" t="s">
        <v>199</v>
      </c>
    </row>
    <row r="272" spans="1:7" hidden="1" outlineLevel="2" x14ac:dyDescent="0.2">
      <c r="E272" s="37" t="s">
        <v>1330</v>
      </c>
      <c r="F272" s="30"/>
      <c r="G272" s="37" t="s">
        <v>199</v>
      </c>
    </row>
    <row r="273" spans="1:7" hidden="1" outlineLevel="2" x14ac:dyDescent="0.2">
      <c r="E273" s="37" t="s">
        <v>1914</v>
      </c>
      <c r="F273" s="30"/>
      <c r="G273" s="37" t="s">
        <v>199</v>
      </c>
    </row>
    <row r="274" spans="1:7" hidden="1" outlineLevel="2" x14ac:dyDescent="0.2">
      <c r="E274" s="37" t="s">
        <v>2845</v>
      </c>
      <c r="F274" s="30"/>
      <c r="G274" s="37" t="s">
        <v>199</v>
      </c>
    </row>
    <row r="275" spans="1:7" hidden="1" outlineLevel="2" x14ac:dyDescent="0.2">
      <c r="E275" s="37" t="s">
        <v>1526</v>
      </c>
      <c r="F275" s="30"/>
      <c r="G275" s="37" t="s">
        <v>199</v>
      </c>
    </row>
    <row r="276" spans="1:7" hidden="1" outlineLevel="2" x14ac:dyDescent="0.2">
      <c r="E276" s="37" t="s">
        <v>29</v>
      </c>
      <c r="F276" s="30"/>
      <c r="G276" s="37" t="s">
        <v>199</v>
      </c>
    </row>
    <row r="277" spans="1:7" hidden="1" outlineLevel="2" x14ac:dyDescent="0.2">
      <c r="E277" s="37" t="s">
        <v>728</v>
      </c>
      <c r="F277" s="30"/>
      <c r="G277" s="37" t="s">
        <v>199</v>
      </c>
    </row>
    <row r="278" spans="1:7" hidden="1" outlineLevel="2" x14ac:dyDescent="0.2">
      <c r="E278" s="37" t="s">
        <v>30</v>
      </c>
      <c r="F278" s="30"/>
      <c r="G278" s="37" t="s">
        <v>199</v>
      </c>
    </row>
    <row r="279" spans="1:7" hidden="1" outlineLevel="1" x14ac:dyDescent="0.2"/>
    <row r="280" spans="1:7" s="21" customFormat="1" hidden="1" outlineLevel="1" x14ac:dyDescent="0.2">
      <c r="A280" s="17"/>
      <c r="B280" s="17" t="s">
        <v>1729</v>
      </c>
      <c r="C280" s="24"/>
      <c r="D280" s="43"/>
    </row>
    <row r="281" spans="1:7" hidden="1" outlineLevel="1" x14ac:dyDescent="0.2"/>
    <row r="282" spans="1:7" hidden="1" outlineLevel="2" x14ac:dyDescent="0.2"/>
    <row r="283" spans="1:7" hidden="1" outlineLevel="2" x14ac:dyDescent="0.2">
      <c r="E283" s="37" t="s">
        <v>2846</v>
      </c>
      <c r="F283" s="30"/>
      <c r="G283" s="37" t="s">
        <v>199</v>
      </c>
    </row>
    <row r="284" spans="1:7" hidden="1" outlineLevel="2" x14ac:dyDescent="0.2">
      <c r="E284" s="37" t="s">
        <v>2847</v>
      </c>
      <c r="F284" s="30"/>
      <c r="G284" s="37" t="s">
        <v>199</v>
      </c>
    </row>
    <row r="285" spans="1:7" hidden="1" outlineLevel="2" x14ac:dyDescent="0.2">
      <c r="E285" s="37" t="s">
        <v>917</v>
      </c>
      <c r="F285" s="30"/>
      <c r="G285" s="37" t="s">
        <v>199</v>
      </c>
    </row>
    <row r="286" spans="1:7" hidden="1" outlineLevel="2" x14ac:dyDescent="0.2">
      <c r="E286" s="37" t="s">
        <v>1331</v>
      </c>
      <c r="F286" s="30"/>
      <c r="G286" s="37" t="s">
        <v>199</v>
      </c>
    </row>
    <row r="287" spans="1:7" hidden="1" outlineLevel="2" x14ac:dyDescent="0.2">
      <c r="E287" s="37" t="s">
        <v>1527</v>
      </c>
      <c r="F287" s="30"/>
      <c r="G287" s="37" t="s">
        <v>199</v>
      </c>
    </row>
    <row r="288" spans="1:7" hidden="1" outlineLevel="2" x14ac:dyDescent="0.2">
      <c r="E288" s="37" t="s">
        <v>31</v>
      </c>
      <c r="F288" s="30"/>
      <c r="G288" s="37" t="s">
        <v>199</v>
      </c>
    </row>
    <row r="289" spans="5:7" hidden="1" outlineLevel="2" x14ac:dyDescent="0.2">
      <c r="E289" s="37" t="s">
        <v>2091</v>
      </c>
      <c r="F289" s="30"/>
      <c r="G289" s="37" t="s">
        <v>199</v>
      </c>
    </row>
    <row r="290" spans="5:7" hidden="1" outlineLevel="2" x14ac:dyDescent="0.2">
      <c r="E290" s="37" t="s">
        <v>2665</v>
      </c>
      <c r="F290" s="30"/>
      <c r="G290" s="37" t="s">
        <v>199</v>
      </c>
    </row>
    <row r="291" spans="5:7" hidden="1" outlineLevel="2" x14ac:dyDescent="0.2"/>
    <row r="292" spans="5:7" hidden="1" outlineLevel="2" x14ac:dyDescent="0.2">
      <c r="E292" s="37" t="s">
        <v>1730</v>
      </c>
      <c r="F292" s="30"/>
      <c r="G292" s="37" t="s">
        <v>199</v>
      </c>
    </row>
    <row r="293" spans="5:7" hidden="1" outlineLevel="2" x14ac:dyDescent="0.2">
      <c r="E293" s="37" t="s">
        <v>1731</v>
      </c>
      <c r="F293" s="30"/>
      <c r="G293" s="37" t="s">
        <v>199</v>
      </c>
    </row>
    <row r="294" spans="5:7" hidden="1" outlineLevel="2" x14ac:dyDescent="0.2">
      <c r="E294" s="37" t="s">
        <v>2092</v>
      </c>
      <c r="F294" s="30"/>
      <c r="G294" s="37" t="s">
        <v>199</v>
      </c>
    </row>
    <row r="295" spans="5:7" hidden="1" outlineLevel="2" x14ac:dyDescent="0.2">
      <c r="E295" s="37" t="s">
        <v>210</v>
      </c>
      <c r="F295" s="30"/>
      <c r="G295" s="37" t="s">
        <v>199</v>
      </c>
    </row>
    <row r="296" spans="5:7" hidden="1" outlineLevel="2" x14ac:dyDescent="0.2">
      <c r="E296" s="37" t="s">
        <v>32</v>
      </c>
      <c r="F296" s="30"/>
      <c r="G296" s="37" t="s">
        <v>199</v>
      </c>
    </row>
    <row r="297" spans="5:7" hidden="1" outlineLevel="2" x14ac:dyDescent="0.2">
      <c r="E297" s="37" t="s">
        <v>1528</v>
      </c>
      <c r="F297" s="30"/>
      <c r="G297" s="37" t="s">
        <v>199</v>
      </c>
    </row>
    <row r="298" spans="5:7" hidden="1" outlineLevel="2" x14ac:dyDescent="0.2">
      <c r="E298" s="37" t="s">
        <v>2465</v>
      </c>
      <c r="F298" s="30"/>
      <c r="G298" s="37" t="s">
        <v>199</v>
      </c>
    </row>
    <row r="299" spans="5:7" hidden="1" outlineLevel="2" x14ac:dyDescent="0.2">
      <c r="E299" s="37" t="s">
        <v>2666</v>
      </c>
      <c r="F299" s="30"/>
      <c r="G299" s="37" t="s">
        <v>199</v>
      </c>
    </row>
    <row r="300" spans="5:7" hidden="1" outlineLevel="2" x14ac:dyDescent="0.2"/>
    <row r="301" spans="5:7" hidden="1" outlineLevel="2" x14ac:dyDescent="0.2">
      <c r="E301" s="37" t="s">
        <v>1529</v>
      </c>
      <c r="F301" s="30"/>
      <c r="G301" s="37" t="s">
        <v>199</v>
      </c>
    </row>
    <row r="302" spans="5:7" hidden="1" outlineLevel="2" x14ac:dyDescent="0.2">
      <c r="E302" s="37" t="s">
        <v>1530</v>
      </c>
      <c r="F302" s="30"/>
      <c r="G302" s="37" t="s">
        <v>199</v>
      </c>
    </row>
    <row r="303" spans="5:7" hidden="1" outlineLevel="2" x14ac:dyDescent="0.2">
      <c r="E303" s="37" t="s">
        <v>2271</v>
      </c>
      <c r="F303" s="30"/>
      <c r="G303" s="37" t="s">
        <v>199</v>
      </c>
    </row>
    <row r="304" spans="5:7" hidden="1" outlineLevel="2" x14ac:dyDescent="0.2">
      <c r="E304" s="37" t="s">
        <v>2848</v>
      </c>
      <c r="F304" s="30"/>
      <c r="G304" s="37" t="s">
        <v>199</v>
      </c>
    </row>
    <row r="305" spans="1:7" hidden="1" outlineLevel="2" x14ac:dyDescent="0.2">
      <c r="E305" s="37" t="s">
        <v>1915</v>
      </c>
      <c r="F305" s="30"/>
      <c r="G305" s="37" t="s">
        <v>199</v>
      </c>
    </row>
    <row r="306" spans="1:7" hidden="1" outlineLevel="2" x14ac:dyDescent="0.2">
      <c r="E306" s="37" t="s">
        <v>377</v>
      </c>
      <c r="F306" s="30"/>
      <c r="G306" s="37" t="s">
        <v>199</v>
      </c>
    </row>
    <row r="307" spans="1:7" hidden="1" outlineLevel="2" x14ac:dyDescent="0.2">
      <c r="E307" s="37" t="s">
        <v>1531</v>
      </c>
      <c r="F307" s="30"/>
      <c r="G307" s="37" t="s">
        <v>199</v>
      </c>
    </row>
    <row r="308" spans="1:7" hidden="1" outlineLevel="2" x14ac:dyDescent="0.2">
      <c r="E308" s="37" t="s">
        <v>1121</v>
      </c>
      <c r="F308" s="30"/>
      <c r="G308" s="37" t="s">
        <v>199</v>
      </c>
    </row>
    <row r="309" spans="1:7" hidden="1" outlineLevel="2" x14ac:dyDescent="0.2"/>
    <row r="310" spans="1:7" hidden="1" outlineLevel="2" x14ac:dyDescent="0.2">
      <c r="E310" s="37" t="s">
        <v>918</v>
      </c>
      <c r="F310" s="30"/>
      <c r="G310" s="37" t="s">
        <v>199</v>
      </c>
    </row>
    <row r="311" spans="1:7" hidden="1" outlineLevel="2" x14ac:dyDescent="0.2">
      <c r="E311" s="37" t="s">
        <v>729</v>
      </c>
      <c r="F311" s="30"/>
      <c r="G311" s="37" t="s">
        <v>199</v>
      </c>
    </row>
    <row r="312" spans="1:7" hidden="1" outlineLevel="2" x14ac:dyDescent="0.2">
      <c r="E312" s="37" t="s">
        <v>2466</v>
      </c>
      <c r="F312" s="30"/>
      <c r="G312" s="37" t="s">
        <v>199</v>
      </c>
    </row>
    <row r="313" spans="1:7" hidden="1" outlineLevel="2" x14ac:dyDescent="0.2">
      <c r="E313" s="37" t="s">
        <v>2272</v>
      </c>
      <c r="F313" s="30"/>
      <c r="G313" s="37" t="s">
        <v>199</v>
      </c>
    </row>
    <row r="314" spans="1:7" hidden="1" outlineLevel="2" x14ac:dyDescent="0.2">
      <c r="E314" s="37" t="s">
        <v>2273</v>
      </c>
      <c r="F314" s="30"/>
      <c r="G314" s="37" t="s">
        <v>199</v>
      </c>
    </row>
    <row r="315" spans="1:7" hidden="1" outlineLevel="2" x14ac:dyDescent="0.2">
      <c r="E315" s="37" t="s">
        <v>730</v>
      </c>
      <c r="F315" s="30"/>
      <c r="G315" s="37" t="s">
        <v>199</v>
      </c>
    </row>
    <row r="316" spans="1:7" hidden="1" outlineLevel="2" x14ac:dyDescent="0.2">
      <c r="E316" s="37" t="s">
        <v>1332</v>
      </c>
      <c r="F316" s="30"/>
      <c r="G316" s="37" t="s">
        <v>199</v>
      </c>
    </row>
    <row r="317" spans="1:7" hidden="1" outlineLevel="2" x14ac:dyDescent="0.2">
      <c r="E317" s="37" t="s">
        <v>378</v>
      </c>
      <c r="F317" s="30"/>
      <c r="G317" s="37" t="s">
        <v>199</v>
      </c>
    </row>
    <row r="318" spans="1:7" hidden="1" outlineLevel="1" x14ac:dyDescent="0.2"/>
    <row r="319" spans="1:7" s="21" customFormat="1" hidden="1" outlineLevel="1" x14ac:dyDescent="0.2">
      <c r="A319" s="17"/>
      <c r="B319" s="17" t="s">
        <v>1122</v>
      </c>
      <c r="C319" s="24"/>
      <c r="D319" s="43"/>
    </row>
    <row r="320" spans="1:7" hidden="1" outlineLevel="1" x14ac:dyDescent="0.2"/>
    <row r="321" spans="5:7" hidden="1" outlineLevel="2" x14ac:dyDescent="0.2"/>
    <row r="322" spans="5:7" hidden="1" outlineLevel="2" x14ac:dyDescent="0.2">
      <c r="E322" s="37" t="s">
        <v>1916</v>
      </c>
      <c r="F322" s="30"/>
      <c r="G322" s="37" t="s">
        <v>199</v>
      </c>
    </row>
    <row r="323" spans="5:7" hidden="1" outlineLevel="2" x14ac:dyDescent="0.2">
      <c r="E323" s="37" t="s">
        <v>1917</v>
      </c>
      <c r="F323" s="30"/>
      <c r="G323" s="37" t="s">
        <v>199</v>
      </c>
    </row>
    <row r="324" spans="5:7" hidden="1" outlineLevel="2" x14ac:dyDescent="0.2">
      <c r="E324" s="37" t="s">
        <v>2667</v>
      </c>
      <c r="F324" s="30"/>
      <c r="G324" s="37" t="s">
        <v>199</v>
      </c>
    </row>
    <row r="325" spans="5:7" hidden="1" outlineLevel="2" x14ac:dyDescent="0.2">
      <c r="E325" s="37" t="s">
        <v>379</v>
      </c>
      <c r="F325" s="30"/>
      <c r="G325" s="37" t="s">
        <v>199</v>
      </c>
    </row>
    <row r="326" spans="5:7" hidden="1" outlineLevel="2" x14ac:dyDescent="0.2">
      <c r="E326" s="37" t="s">
        <v>1532</v>
      </c>
      <c r="F326" s="30"/>
      <c r="G326" s="37" t="s">
        <v>199</v>
      </c>
    </row>
    <row r="327" spans="5:7" hidden="1" outlineLevel="2" x14ac:dyDescent="0.2">
      <c r="E327" s="37" t="s">
        <v>33</v>
      </c>
      <c r="F327" s="30"/>
      <c r="G327" s="37" t="s">
        <v>199</v>
      </c>
    </row>
    <row r="328" spans="5:7" hidden="1" outlineLevel="2" x14ac:dyDescent="0.2">
      <c r="E328" s="37" t="s">
        <v>919</v>
      </c>
      <c r="F328" s="30"/>
      <c r="G328" s="37" t="s">
        <v>199</v>
      </c>
    </row>
    <row r="329" spans="5:7" hidden="1" outlineLevel="2" x14ac:dyDescent="0.2">
      <c r="E329" s="37" t="s">
        <v>2668</v>
      </c>
      <c r="F329" s="30"/>
      <c r="G329" s="37" t="s">
        <v>199</v>
      </c>
    </row>
    <row r="330" spans="5:7" hidden="1" outlineLevel="2" x14ac:dyDescent="0.2"/>
    <row r="331" spans="5:7" hidden="1" outlineLevel="2" x14ac:dyDescent="0.2">
      <c r="E331" s="37" t="s">
        <v>2669</v>
      </c>
      <c r="F331" s="30"/>
      <c r="G331" s="37" t="s">
        <v>199</v>
      </c>
    </row>
    <row r="332" spans="5:7" hidden="1" outlineLevel="2" x14ac:dyDescent="0.2">
      <c r="E332" s="37" t="s">
        <v>2670</v>
      </c>
      <c r="F332" s="30"/>
      <c r="G332" s="37" t="s">
        <v>199</v>
      </c>
    </row>
    <row r="333" spans="5:7" hidden="1" outlineLevel="2" x14ac:dyDescent="0.2">
      <c r="E333" s="37" t="s">
        <v>2093</v>
      </c>
      <c r="F333" s="30"/>
      <c r="G333" s="37" t="s">
        <v>199</v>
      </c>
    </row>
    <row r="334" spans="5:7" hidden="1" outlineLevel="2" x14ac:dyDescent="0.2">
      <c r="E334" s="37" t="s">
        <v>920</v>
      </c>
      <c r="F334" s="30"/>
      <c r="G334" s="37" t="s">
        <v>199</v>
      </c>
    </row>
    <row r="335" spans="5:7" hidden="1" outlineLevel="2" x14ac:dyDescent="0.2">
      <c r="E335" s="37" t="s">
        <v>1533</v>
      </c>
      <c r="F335" s="30"/>
      <c r="G335" s="37" t="s">
        <v>199</v>
      </c>
    </row>
    <row r="336" spans="5:7" hidden="1" outlineLevel="2" x14ac:dyDescent="0.2">
      <c r="E336" s="37" t="s">
        <v>34</v>
      </c>
      <c r="F336" s="30"/>
      <c r="G336" s="37" t="s">
        <v>199</v>
      </c>
    </row>
    <row r="337" spans="5:7" hidden="1" outlineLevel="2" x14ac:dyDescent="0.2">
      <c r="E337" s="37" t="s">
        <v>1732</v>
      </c>
      <c r="F337" s="30"/>
      <c r="G337" s="37" t="s">
        <v>199</v>
      </c>
    </row>
    <row r="338" spans="5:7" hidden="1" outlineLevel="2" x14ac:dyDescent="0.2">
      <c r="E338" s="37" t="s">
        <v>35</v>
      </c>
      <c r="F338" s="30"/>
      <c r="G338" s="37" t="s">
        <v>199</v>
      </c>
    </row>
    <row r="339" spans="5:7" hidden="1" outlineLevel="2" x14ac:dyDescent="0.2"/>
    <row r="340" spans="5:7" hidden="1" outlineLevel="2" x14ac:dyDescent="0.2">
      <c r="E340" s="37" t="s">
        <v>1333</v>
      </c>
      <c r="F340" s="30"/>
      <c r="G340" s="37" t="s">
        <v>199</v>
      </c>
    </row>
    <row r="341" spans="5:7" hidden="1" outlineLevel="2" x14ac:dyDescent="0.2">
      <c r="E341" s="37" t="s">
        <v>1334</v>
      </c>
      <c r="F341" s="30"/>
      <c r="G341" s="37" t="s">
        <v>199</v>
      </c>
    </row>
    <row r="342" spans="5:7" hidden="1" outlineLevel="2" x14ac:dyDescent="0.2">
      <c r="E342" s="37" t="s">
        <v>36</v>
      </c>
      <c r="F342" s="30"/>
      <c r="G342" s="37" t="s">
        <v>199</v>
      </c>
    </row>
    <row r="343" spans="5:7" hidden="1" outlineLevel="2" x14ac:dyDescent="0.2">
      <c r="E343" s="37" t="s">
        <v>2849</v>
      </c>
      <c r="F343" s="30"/>
      <c r="G343" s="37" t="s">
        <v>199</v>
      </c>
    </row>
    <row r="344" spans="5:7" hidden="1" outlineLevel="2" x14ac:dyDescent="0.2">
      <c r="E344" s="37" t="s">
        <v>211</v>
      </c>
      <c r="F344" s="30"/>
      <c r="G344" s="37" t="s">
        <v>199</v>
      </c>
    </row>
    <row r="345" spans="5:7" hidden="1" outlineLevel="2" x14ac:dyDescent="0.2">
      <c r="E345" s="37" t="s">
        <v>1733</v>
      </c>
      <c r="F345" s="30"/>
      <c r="G345" s="37" t="s">
        <v>199</v>
      </c>
    </row>
    <row r="346" spans="5:7" hidden="1" outlineLevel="2" x14ac:dyDescent="0.2">
      <c r="E346" s="37" t="s">
        <v>380</v>
      </c>
      <c r="F346" s="30"/>
      <c r="G346" s="37" t="s">
        <v>199</v>
      </c>
    </row>
    <row r="347" spans="5:7" hidden="1" outlineLevel="2" x14ac:dyDescent="0.2">
      <c r="E347" s="37" t="s">
        <v>731</v>
      </c>
      <c r="F347" s="30"/>
      <c r="G347" s="37" t="s">
        <v>199</v>
      </c>
    </row>
    <row r="348" spans="5:7" hidden="1" outlineLevel="2" x14ac:dyDescent="0.2"/>
    <row r="349" spans="5:7" hidden="1" outlineLevel="2" x14ac:dyDescent="0.2">
      <c r="E349" s="37" t="s">
        <v>732</v>
      </c>
      <c r="F349" s="30"/>
      <c r="G349" s="37" t="s">
        <v>199</v>
      </c>
    </row>
    <row r="350" spans="5:7" hidden="1" outlineLevel="2" x14ac:dyDescent="0.2">
      <c r="E350" s="37" t="s">
        <v>733</v>
      </c>
      <c r="F350" s="30"/>
      <c r="G350" s="37" t="s">
        <v>199</v>
      </c>
    </row>
    <row r="351" spans="5:7" hidden="1" outlineLevel="2" x14ac:dyDescent="0.2">
      <c r="E351" s="37" t="s">
        <v>2467</v>
      </c>
      <c r="F351" s="30"/>
      <c r="G351" s="37" t="s">
        <v>199</v>
      </c>
    </row>
    <row r="352" spans="5:7" hidden="1" outlineLevel="2" x14ac:dyDescent="0.2">
      <c r="E352" s="37" t="s">
        <v>2274</v>
      </c>
      <c r="F352" s="30"/>
      <c r="G352" s="37" t="s">
        <v>199</v>
      </c>
    </row>
    <row r="353" spans="1:7" hidden="1" outlineLevel="2" x14ac:dyDescent="0.2">
      <c r="E353" s="37" t="s">
        <v>1123</v>
      </c>
      <c r="F353" s="30"/>
      <c r="G353" s="37" t="s">
        <v>199</v>
      </c>
    </row>
    <row r="354" spans="1:7" hidden="1" outlineLevel="2" x14ac:dyDescent="0.2">
      <c r="E354" s="37" t="s">
        <v>2671</v>
      </c>
      <c r="F354" s="30"/>
      <c r="G354" s="37" t="s">
        <v>199</v>
      </c>
    </row>
    <row r="355" spans="1:7" hidden="1" outlineLevel="2" x14ac:dyDescent="0.2">
      <c r="E355" s="37" t="s">
        <v>2275</v>
      </c>
      <c r="F355" s="30"/>
      <c r="G355" s="37" t="s">
        <v>199</v>
      </c>
    </row>
    <row r="356" spans="1:7" hidden="1" outlineLevel="2" x14ac:dyDescent="0.2">
      <c r="E356" s="37" t="s">
        <v>1918</v>
      </c>
      <c r="F356" s="30"/>
      <c r="G356" s="37" t="s">
        <v>199</v>
      </c>
    </row>
    <row r="357" spans="1:7" hidden="1" outlineLevel="1" x14ac:dyDescent="0.2"/>
    <row r="358" spans="1:7" s="21" customFormat="1" hidden="1" outlineLevel="1" x14ac:dyDescent="0.2">
      <c r="A358" s="17"/>
      <c r="B358" s="17" t="s">
        <v>1734</v>
      </c>
      <c r="C358" s="24"/>
      <c r="D358" s="43"/>
    </row>
    <row r="359" spans="1:7" hidden="1" outlineLevel="1" x14ac:dyDescent="0.2"/>
    <row r="360" spans="1:7" hidden="1" outlineLevel="2" x14ac:dyDescent="0.2"/>
    <row r="361" spans="1:7" hidden="1" outlineLevel="2" x14ac:dyDescent="0.2">
      <c r="E361" s="37" t="s">
        <v>1124</v>
      </c>
      <c r="F361" s="244">
        <v>2031</v>
      </c>
      <c r="G361" s="37" t="s">
        <v>15</v>
      </c>
    </row>
    <row r="362" spans="1:7" hidden="1" outlineLevel="2" x14ac:dyDescent="0.2">
      <c r="E362" s="37" t="s">
        <v>1335</v>
      </c>
      <c r="F362" s="244">
        <v>2032</v>
      </c>
      <c r="G362" s="37" t="s">
        <v>15</v>
      </c>
    </row>
    <row r="363" spans="1:7" x14ac:dyDescent="0.2"/>
    <row r="364" spans="1:7" s="21" customFormat="1" x14ac:dyDescent="0.2">
      <c r="A364" s="17" t="s">
        <v>37</v>
      </c>
      <c r="B364" s="17"/>
      <c r="C364" s="24"/>
      <c r="D364" s="43"/>
    </row>
    <row r="365" spans="1:7" collapsed="1" x14ac:dyDescent="0.2"/>
    <row r="366" spans="1:7" hidden="1" outlineLevel="1" x14ac:dyDescent="0.2"/>
    <row r="367" spans="1:7" hidden="1" outlineLevel="1" x14ac:dyDescent="0.2"/>
    <row r="368" spans="1:7" s="205" customFormat="1" hidden="1" outlineLevel="1" x14ac:dyDescent="0.2">
      <c r="A368" s="202"/>
      <c r="B368" s="202" t="s">
        <v>371</v>
      </c>
      <c r="C368" s="203"/>
      <c r="D368" s="204"/>
    </row>
    <row r="369" spans="5:7" hidden="1" outlineLevel="1" x14ac:dyDescent="0.2"/>
    <row r="370" spans="5:7" hidden="1" outlineLevel="2" x14ac:dyDescent="0.2">
      <c r="E370" s="37" t="s">
        <v>381</v>
      </c>
      <c r="F370" s="34"/>
      <c r="G370" s="37" t="s">
        <v>212</v>
      </c>
    </row>
    <row r="371" spans="5:7" hidden="1" outlineLevel="2" x14ac:dyDescent="0.2">
      <c r="E371" s="37" t="s">
        <v>382</v>
      </c>
      <c r="F371" s="34"/>
      <c r="G371" s="37" t="s">
        <v>212</v>
      </c>
    </row>
    <row r="372" spans="5:7" hidden="1" outlineLevel="2" x14ac:dyDescent="0.2">
      <c r="E372" s="37" t="s">
        <v>1919</v>
      </c>
      <c r="F372" s="34"/>
      <c r="G372" s="37" t="s">
        <v>212</v>
      </c>
    </row>
    <row r="373" spans="5:7" hidden="1" outlineLevel="2" x14ac:dyDescent="0.2">
      <c r="E373" s="37" t="s">
        <v>1920</v>
      </c>
      <c r="F373" s="34"/>
      <c r="G373" s="37" t="s">
        <v>212</v>
      </c>
    </row>
    <row r="374" spans="5:7" hidden="1" outlineLevel="2" x14ac:dyDescent="0.2">
      <c r="E374" s="37" t="s">
        <v>213</v>
      </c>
      <c r="F374" s="34"/>
      <c r="G374" s="37" t="s">
        <v>212</v>
      </c>
    </row>
    <row r="375" spans="5:7" hidden="1" outlineLevel="2" x14ac:dyDescent="0.2">
      <c r="E375" s="37" t="s">
        <v>1735</v>
      </c>
      <c r="F375" s="34"/>
      <c r="G375" s="37" t="s">
        <v>212</v>
      </c>
    </row>
    <row r="376" spans="5:7" hidden="1" outlineLevel="2" x14ac:dyDescent="0.2">
      <c r="E376" s="37" t="s">
        <v>921</v>
      </c>
      <c r="F376" s="34"/>
      <c r="G376" s="37" t="s">
        <v>212</v>
      </c>
    </row>
    <row r="377" spans="5:7" hidden="1" outlineLevel="2" x14ac:dyDescent="0.2">
      <c r="E377" s="37" t="s">
        <v>38</v>
      </c>
      <c r="F377" s="34"/>
      <c r="G377" s="37" t="s">
        <v>212</v>
      </c>
    </row>
    <row r="378" spans="5:7" hidden="1" outlineLevel="2" x14ac:dyDescent="0.2"/>
    <row r="379" spans="5:7" hidden="1" outlineLevel="2" x14ac:dyDescent="0.2">
      <c r="E379" s="37" t="s">
        <v>1336</v>
      </c>
      <c r="F379" s="34"/>
      <c r="G379" s="37" t="s">
        <v>212</v>
      </c>
    </row>
    <row r="380" spans="5:7" hidden="1" outlineLevel="2" x14ac:dyDescent="0.2">
      <c r="E380" s="37" t="s">
        <v>214</v>
      </c>
      <c r="F380" s="50"/>
      <c r="G380" s="37" t="s">
        <v>1714</v>
      </c>
    </row>
    <row r="381" spans="5:7" hidden="1" outlineLevel="2" x14ac:dyDescent="0.2">
      <c r="E381" s="37" t="s">
        <v>2276</v>
      </c>
      <c r="F381" s="34"/>
      <c r="G381" s="37" t="s">
        <v>212</v>
      </c>
    </row>
    <row r="382" spans="5:7" hidden="1" outlineLevel="2" x14ac:dyDescent="0.2">
      <c r="E382" s="37" t="s">
        <v>2277</v>
      </c>
      <c r="F382" s="34"/>
      <c r="G382" s="37" t="s">
        <v>212</v>
      </c>
    </row>
    <row r="383" spans="5:7" hidden="1" outlineLevel="2" x14ac:dyDescent="0.2">
      <c r="E383" s="37" t="s">
        <v>383</v>
      </c>
      <c r="F383" s="34"/>
      <c r="G383" s="37" t="s">
        <v>212</v>
      </c>
    </row>
    <row r="384" spans="5:7" hidden="1" outlineLevel="2" x14ac:dyDescent="0.2">
      <c r="E384" s="37" t="s">
        <v>734</v>
      </c>
      <c r="F384" s="34"/>
      <c r="G384" s="37" t="s">
        <v>212</v>
      </c>
    </row>
    <row r="385" spans="5:7" hidden="1" outlineLevel="2" x14ac:dyDescent="0.2">
      <c r="E385" s="37" t="s">
        <v>1736</v>
      </c>
      <c r="F385" s="34"/>
      <c r="G385" s="37" t="s">
        <v>212</v>
      </c>
    </row>
    <row r="386" spans="5:7" hidden="1" outlineLevel="2" x14ac:dyDescent="0.2">
      <c r="E386" s="37" t="s">
        <v>215</v>
      </c>
      <c r="F386" s="34"/>
      <c r="G386" s="37" t="s">
        <v>212</v>
      </c>
    </row>
    <row r="387" spans="5:7" hidden="1" outlineLevel="2" x14ac:dyDescent="0.2">
      <c r="E387" s="37" t="s">
        <v>2468</v>
      </c>
      <c r="F387" s="34"/>
      <c r="G387" s="37" t="s">
        <v>212</v>
      </c>
    </row>
    <row r="388" spans="5:7" hidden="1" outlineLevel="2" x14ac:dyDescent="0.2">
      <c r="E388" s="37" t="s">
        <v>735</v>
      </c>
      <c r="F388" s="34"/>
      <c r="G388" s="37" t="s">
        <v>212</v>
      </c>
    </row>
    <row r="389" spans="5:7" hidden="1" outlineLevel="2" x14ac:dyDescent="0.2"/>
    <row r="390" spans="5:7" hidden="1" outlineLevel="2" x14ac:dyDescent="0.2">
      <c r="E390" s="37" t="s">
        <v>216</v>
      </c>
      <c r="F390" s="34"/>
      <c r="G390" s="37" t="s">
        <v>212</v>
      </c>
    </row>
    <row r="391" spans="5:7" hidden="1" outlineLevel="2" x14ac:dyDescent="0.2">
      <c r="E391" s="37" t="s">
        <v>217</v>
      </c>
      <c r="F391" s="34"/>
      <c r="G391" s="37" t="s">
        <v>212</v>
      </c>
    </row>
    <row r="392" spans="5:7" hidden="1" outlineLevel="2" x14ac:dyDescent="0.2">
      <c r="E392" s="37" t="s">
        <v>1737</v>
      </c>
      <c r="F392" s="34"/>
      <c r="G392" s="37" t="s">
        <v>212</v>
      </c>
    </row>
    <row r="393" spans="5:7" hidden="1" outlineLevel="2" x14ac:dyDescent="0.2">
      <c r="E393" s="37" t="s">
        <v>1534</v>
      </c>
      <c r="F393" s="34"/>
      <c r="G393" s="37" t="s">
        <v>212</v>
      </c>
    </row>
    <row r="394" spans="5:7" hidden="1" outlineLevel="2" x14ac:dyDescent="0.2">
      <c r="E394" s="37" t="s">
        <v>2850</v>
      </c>
      <c r="F394" s="34"/>
      <c r="G394" s="37" t="s">
        <v>212</v>
      </c>
    </row>
    <row r="395" spans="5:7" hidden="1" outlineLevel="2" x14ac:dyDescent="0.2">
      <c r="E395" s="37" t="s">
        <v>1337</v>
      </c>
      <c r="F395" s="34"/>
      <c r="G395" s="37" t="s">
        <v>212</v>
      </c>
    </row>
    <row r="396" spans="5:7" hidden="1" outlineLevel="2" x14ac:dyDescent="0.2">
      <c r="E396" s="37" t="s">
        <v>1738</v>
      </c>
      <c r="F396" s="34"/>
      <c r="G396" s="37" t="s">
        <v>212</v>
      </c>
    </row>
    <row r="397" spans="5:7" hidden="1" outlineLevel="2" x14ac:dyDescent="0.2">
      <c r="E397" s="37" t="s">
        <v>1535</v>
      </c>
      <c r="F397" s="34"/>
      <c r="G397" s="37" t="s">
        <v>212</v>
      </c>
    </row>
    <row r="398" spans="5:7" hidden="1" outlineLevel="2" x14ac:dyDescent="0.2"/>
    <row r="399" spans="5:7" hidden="1" outlineLevel="2" x14ac:dyDescent="0.2">
      <c r="E399" s="37" t="s">
        <v>2094</v>
      </c>
      <c r="F399" s="34"/>
      <c r="G399" s="37" t="s">
        <v>212</v>
      </c>
    </row>
    <row r="400" spans="5:7" hidden="1" outlineLevel="2" x14ac:dyDescent="0.2">
      <c r="E400" s="37" t="s">
        <v>2095</v>
      </c>
      <c r="F400" s="34"/>
      <c r="G400" s="37" t="s">
        <v>212</v>
      </c>
    </row>
    <row r="401" spans="5:7" hidden="1" outlineLevel="2" x14ac:dyDescent="0.2">
      <c r="E401" s="37" t="s">
        <v>2672</v>
      </c>
      <c r="F401" s="34"/>
      <c r="G401" s="37" t="s">
        <v>212</v>
      </c>
    </row>
    <row r="402" spans="5:7" hidden="1" outlineLevel="2" x14ac:dyDescent="0.2">
      <c r="E402" s="37" t="s">
        <v>560</v>
      </c>
      <c r="F402" s="34"/>
      <c r="G402" s="37" t="s">
        <v>212</v>
      </c>
    </row>
    <row r="403" spans="5:7" hidden="1" outlineLevel="2" x14ac:dyDescent="0.2">
      <c r="E403" s="37" t="s">
        <v>561</v>
      </c>
      <c r="F403" s="34"/>
      <c r="G403" s="37" t="s">
        <v>212</v>
      </c>
    </row>
    <row r="404" spans="5:7" hidden="1" outlineLevel="2" x14ac:dyDescent="0.2">
      <c r="E404" s="37" t="s">
        <v>2096</v>
      </c>
      <c r="F404" s="34"/>
      <c r="G404" s="37" t="s">
        <v>212</v>
      </c>
    </row>
    <row r="405" spans="5:7" hidden="1" outlineLevel="2" x14ac:dyDescent="0.2">
      <c r="E405" s="37" t="s">
        <v>2851</v>
      </c>
      <c r="F405" s="34"/>
      <c r="G405" s="37" t="s">
        <v>212</v>
      </c>
    </row>
    <row r="406" spans="5:7" hidden="1" outlineLevel="2" x14ac:dyDescent="0.2">
      <c r="E406" s="37" t="s">
        <v>384</v>
      </c>
      <c r="F406" s="34"/>
      <c r="G406" s="37" t="s">
        <v>212</v>
      </c>
    </row>
    <row r="407" spans="5:7" hidden="1" outlineLevel="2" x14ac:dyDescent="0.2"/>
    <row r="408" spans="5:7" hidden="1" outlineLevel="2" x14ac:dyDescent="0.2">
      <c r="E408" s="37" t="s">
        <v>2278</v>
      </c>
      <c r="F408" s="34"/>
      <c r="G408" s="37" t="s">
        <v>212</v>
      </c>
    </row>
    <row r="409" spans="5:7" hidden="1" outlineLevel="2" x14ac:dyDescent="0.2">
      <c r="E409" s="37" t="s">
        <v>2279</v>
      </c>
      <c r="F409" s="34"/>
      <c r="G409" s="37" t="s">
        <v>212</v>
      </c>
    </row>
    <row r="410" spans="5:7" hidden="1" outlineLevel="2" x14ac:dyDescent="0.2">
      <c r="E410" s="37" t="s">
        <v>2673</v>
      </c>
      <c r="F410" s="34"/>
      <c r="G410" s="37" t="s">
        <v>212</v>
      </c>
    </row>
    <row r="411" spans="5:7" hidden="1" outlineLevel="2" x14ac:dyDescent="0.2">
      <c r="E411" s="37" t="s">
        <v>736</v>
      </c>
      <c r="F411" s="34"/>
      <c r="G411" s="37" t="s">
        <v>212</v>
      </c>
    </row>
    <row r="412" spans="5:7" hidden="1" outlineLevel="2" x14ac:dyDescent="0.2">
      <c r="E412" s="37" t="s">
        <v>2674</v>
      </c>
      <c r="F412" s="34"/>
      <c r="G412" s="37" t="s">
        <v>212</v>
      </c>
    </row>
    <row r="413" spans="5:7" hidden="1" outlineLevel="2" x14ac:dyDescent="0.2">
      <c r="E413" s="37" t="s">
        <v>1125</v>
      </c>
      <c r="F413" s="34"/>
      <c r="G413" s="37" t="s">
        <v>212</v>
      </c>
    </row>
    <row r="414" spans="5:7" hidden="1" outlineLevel="2" x14ac:dyDescent="0.2">
      <c r="E414" s="37" t="s">
        <v>1921</v>
      </c>
      <c r="F414" s="34"/>
      <c r="G414" s="37" t="s">
        <v>212</v>
      </c>
    </row>
    <row r="415" spans="5:7" hidden="1" outlineLevel="2" x14ac:dyDescent="0.2">
      <c r="E415" s="37" t="s">
        <v>1126</v>
      </c>
      <c r="F415" s="34"/>
      <c r="G415" s="37" t="s">
        <v>212</v>
      </c>
    </row>
    <row r="416" spans="5:7" hidden="1" outlineLevel="2" x14ac:dyDescent="0.2"/>
    <row r="417" spans="5:7" hidden="1" outlineLevel="2" x14ac:dyDescent="0.2">
      <c r="E417" s="37" t="s">
        <v>2280</v>
      </c>
      <c r="F417" s="34"/>
      <c r="G417" s="37" t="s">
        <v>212</v>
      </c>
    </row>
    <row r="418" spans="5:7" hidden="1" outlineLevel="2" x14ac:dyDescent="0.2">
      <c r="E418" s="37" t="s">
        <v>2281</v>
      </c>
      <c r="F418" s="34"/>
      <c r="G418" s="37" t="s">
        <v>212</v>
      </c>
    </row>
    <row r="419" spans="5:7" hidden="1" outlineLevel="2" x14ac:dyDescent="0.2">
      <c r="E419" s="37" t="s">
        <v>2282</v>
      </c>
      <c r="F419" s="34"/>
      <c r="G419" s="37" t="s">
        <v>212</v>
      </c>
    </row>
    <row r="420" spans="5:7" hidden="1" outlineLevel="2" x14ac:dyDescent="0.2">
      <c r="E420" s="37" t="s">
        <v>562</v>
      </c>
      <c r="F420" s="34"/>
      <c r="G420" s="37" t="s">
        <v>212</v>
      </c>
    </row>
    <row r="421" spans="5:7" hidden="1" outlineLevel="2" x14ac:dyDescent="0.2">
      <c r="E421" s="37" t="s">
        <v>1739</v>
      </c>
      <c r="F421" s="34"/>
      <c r="G421" s="37" t="s">
        <v>212</v>
      </c>
    </row>
    <row r="422" spans="5:7" hidden="1" outlineLevel="2" x14ac:dyDescent="0.2">
      <c r="E422" s="37" t="s">
        <v>218</v>
      </c>
      <c r="F422" s="34"/>
      <c r="G422" s="37" t="s">
        <v>212</v>
      </c>
    </row>
    <row r="423" spans="5:7" hidden="1" outlineLevel="2" x14ac:dyDescent="0.2">
      <c r="E423" s="37" t="s">
        <v>563</v>
      </c>
      <c r="F423" s="34"/>
      <c r="G423" s="37" t="s">
        <v>212</v>
      </c>
    </row>
    <row r="424" spans="5:7" hidden="1" outlineLevel="2" x14ac:dyDescent="0.2">
      <c r="E424" s="37" t="s">
        <v>1338</v>
      </c>
      <c r="F424" s="34"/>
      <c r="G424" s="37" t="s">
        <v>212</v>
      </c>
    </row>
    <row r="425" spans="5:7" hidden="1" outlineLevel="2" x14ac:dyDescent="0.2"/>
    <row r="426" spans="5:7" hidden="1" outlineLevel="2" x14ac:dyDescent="0.2">
      <c r="E426" s="37" t="s">
        <v>1922</v>
      </c>
      <c r="F426" s="34"/>
      <c r="G426" s="37" t="s">
        <v>212</v>
      </c>
    </row>
    <row r="427" spans="5:7" hidden="1" outlineLevel="2" x14ac:dyDescent="0.2">
      <c r="E427" s="37" t="s">
        <v>1923</v>
      </c>
      <c r="F427" s="34"/>
      <c r="G427" s="37" t="s">
        <v>212</v>
      </c>
    </row>
    <row r="428" spans="5:7" hidden="1" outlineLevel="2" x14ac:dyDescent="0.2">
      <c r="E428" s="37" t="s">
        <v>922</v>
      </c>
      <c r="F428" s="34"/>
      <c r="G428" s="37" t="s">
        <v>212</v>
      </c>
    </row>
    <row r="429" spans="5:7" hidden="1" outlineLevel="2" x14ac:dyDescent="0.2">
      <c r="E429" s="37" t="s">
        <v>219</v>
      </c>
      <c r="F429" s="34"/>
      <c r="G429" s="37" t="s">
        <v>212</v>
      </c>
    </row>
    <row r="430" spans="5:7" hidden="1" outlineLevel="2" x14ac:dyDescent="0.2">
      <c r="E430" s="37" t="s">
        <v>385</v>
      </c>
      <c r="F430" s="34"/>
      <c r="G430" s="37" t="s">
        <v>212</v>
      </c>
    </row>
    <row r="431" spans="5:7" hidden="1" outlineLevel="2" x14ac:dyDescent="0.2">
      <c r="E431" s="37" t="s">
        <v>1924</v>
      </c>
      <c r="F431" s="34"/>
      <c r="G431" s="37" t="s">
        <v>212</v>
      </c>
    </row>
    <row r="432" spans="5:7" hidden="1" outlineLevel="2" x14ac:dyDescent="0.2">
      <c r="E432" s="37" t="s">
        <v>2283</v>
      </c>
      <c r="F432" s="34"/>
      <c r="G432" s="37" t="s">
        <v>212</v>
      </c>
    </row>
    <row r="433" spans="5:7" hidden="1" outlineLevel="2" x14ac:dyDescent="0.2">
      <c r="E433" s="37" t="s">
        <v>220</v>
      </c>
      <c r="F433" s="34"/>
      <c r="G433" s="37" t="s">
        <v>212</v>
      </c>
    </row>
    <row r="434" spans="5:7" hidden="1" outlineLevel="2" x14ac:dyDescent="0.2"/>
    <row r="435" spans="5:7" hidden="1" outlineLevel="2" x14ac:dyDescent="0.2">
      <c r="E435" s="37" t="s">
        <v>737</v>
      </c>
      <c r="F435" s="34"/>
      <c r="G435" s="37" t="s">
        <v>212</v>
      </c>
    </row>
    <row r="436" spans="5:7" hidden="1" outlineLevel="2" x14ac:dyDescent="0.2">
      <c r="E436" s="37" t="s">
        <v>738</v>
      </c>
      <c r="F436" s="34"/>
      <c r="G436" s="37" t="s">
        <v>212</v>
      </c>
    </row>
    <row r="437" spans="5:7" hidden="1" outlineLevel="2" x14ac:dyDescent="0.2">
      <c r="E437" s="37" t="s">
        <v>564</v>
      </c>
      <c r="F437" s="34"/>
      <c r="G437" s="37" t="s">
        <v>212</v>
      </c>
    </row>
    <row r="438" spans="5:7" hidden="1" outlineLevel="2" x14ac:dyDescent="0.2">
      <c r="E438" s="37" t="s">
        <v>2097</v>
      </c>
      <c r="F438" s="34"/>
      <c r="G438" s="37" t="s">
        <v>212</v>
      </c>
    </row>
    <row r="439" spans="5:7" hidden="1" outlineLevel="2" x14ac:dyDescent="0.2">
      <c r="E439" s="37" t="s">
        <v>565</v>
      </c>
      <c r="F439" s="34"/>
      <c r="G439" s="37" t="s">
        <v>212</v>
      </c>
    </row>
    <row r="440" spans="5:7" hidden="1" outlineLevel="2" x14ac:dyDescent="0.2">
      <c r="E440" s="37" t="s">
        <v>2098</v>
      </c>
      <c r="F440" s="34"/>
      <c r="G440" s="37" t="s">
        <v>212</v>
      </c>
    </row>
    <row r="441" spans="5:7" hidden="1" outlineLevel="2" x14ac:dyDescent="0.2">
      <c r="E441" s="37" t="s">
        <v>923</v>
      </c>
      <c r="F441" s="34"/>
      <c r="G441" s="37" t="s">
        <v>212</v>
      </c>
    </row>
    <row r="442" spans="5:7" hidden="1" outlineLevel="2" x14ac:dyDescent="0.2">
      <c r="E442" s="37" t="s">
        <v>2675</v>
      </c>
      <c r="F442" s="34"/>
      <c r="G442" s="37" t="s">
        <v>212</v>
      </c>
    </row>
    <row r="443" spans="5:7" hidden="1" outlineLevel="2" x14ac:dyDescent="0.2"/>
    <row r="444" spans="5:7" hidden="1" outlineLevel="2" x14ac:dyDescent="0.2">
      <c r="E444" s="37" t="s">
        <v>2469</v>
      </c>
      <c r="F444" s="34"/>
      <c r="G444" s="37" t="s">
        <v>212</v>
      </c>
    </row>
    <row r="445" spans="5:7" hidden="1" outlineLevel="2" x14ac:dyDescent="0.2">
      <c r="E445" s="37" t="s">
        <v>2470</v>
      </c>
      <c r="F445" s="34"/>
      <c r="G445" s="37" t="s">
        <v>212</v>
      </c>
    </row>
    <row r="446" spans="5:7" hidden="1" outlineLevel="2" x14ac:dyDescent="0.2">
      <c r="E446" s="37" t="s">
        <v>39</v>
      </c>
      <c r="F446" s="34"/>
      <c r="G446" s="37" t="s">
        <v>212</v>
      </c>
    </row>
    <row r="447" spans="5:7" hidden="1" outlineLevel="2" x14ac:dyDescent="0.2">
      <c r="E447" s="37" t="s">
        <v>739</v>
      </c>
      <c r="F447" s="34"/>
      <c r="G447" s="37" t="s">
        <v>212</v>
      </c>
    </row>
    <row r="448" spans="5:7" hidden="1" outlineLevel="2" x14ac:dyDescent="0.2">
      <c r="E448" s="37" t="s">
        <v>924</v>
      </c>
      <c r="F448" s="34"/>
      <c r="G448" s="37" t="s">
        <v>212</v>
      </c>
    </row>
    <row r="449" spans="5:7" hidden="1" outlineLevel="2" x14ac:dyDescent="0.2">
      <c r="E449" s="37" t="s">
        <v>2471</v>
      </c>
      <c r="F449" s="34"/>
      <c r="G449" s="37" t="s">
        <v>212</v>
      </c>
    </row>
    <row r="450" spans="5:7" hidden="1" outlineLevel="2" x14ac:dyDescent="0.2">
      <c r="E450" s="37" t="s">
        <v>566</v>
      </c>
      <c r="F450" s="34"/>
      <c r="G450" s="37" t="s">
        <v>212</v>
      </c>
    </row>
    <row r="451" spans="5:7" hidden="1" outlineLevel="2" x14ac:dyDescent="0.2">
      <c r="E451" s="37" t="s">
        <v>925</v>
      </c>
      <c r="F451" s="34"/>
      <c r="G451" s="37" t="s">
        <v>212</v>
      </c>
    </row>
    <row r="452" spans="5:7" hidden="1" outlineLevel="2" x14ac:dyDescent="0.2"/>
    <row r="453" spans="5:7" hidden="1" outlineLevel="2" x14ac:dyDescent="0.2">
      <c r="E453" s="37" t="s">
        <v>1127</v>
      </c>
      <c r="F453" s="34"/>
      <c r="G453" s="37" t="s">
        <v>212</v>
      </c>
    </row>
    <row r="454" spans="5:7" hidden="1" outlineLevel="2" x14ac:dyDescent="0.2">
      <c r="E454" s="37" t="s">
        <v>1128</v>
      </c>
      <c r="F454" s="34"/>
      <c r="G454" s="37" t="s">
        <v>212</v>
      </c>
    </row>
    <row r="455" spans="5:7" hidden="1" outlineLevel="2" x14ac:dyDescent="0.2">
      <c r="E455" s="37" t="s">
        <v>2472</v>
      </c>
      <c r="F455" s="34"/>
      <c r="G455" s="37" t="s">
        <v>212</v>
      </c>
    </row>
    <row r="456" spans="5:7" hidden="1" outlineLevel="2" x14ac:dyDescent="0.2">
      <c r="E456" s="37" t="s">
        <v>2676</v>
      </c>
      <c r="F456" s="34"/>
      <c r="G456" s="37" t="s">
        <v>212</v>
      </c>
    </row>
    <row r="457" spans="5:7" hidden="1" outlineLevel="2" x14ac:dyDescent="0.2">
      <c r="E457" s="37" t="s">
        <v>926</v>
      </c>
      <c r="F457" s="34"/>
      <c r="G457" s="37" t="s">
        <v>212</v>
      </c>
    </row>
    <row r="458" spans="5:7" hidden="1" outlineLevel="2" x14ac:dyDescent="0.2">
      <c r="E458" s="37" t="s">
        <v>2473</v>
      </c>
      <c r="F458" s="34"/>
      <c r="G458" s="37" t="s">
        <v>212</v>
      </c>
    </row>
    <row r="459" spans="5:7" hidden="1" outlineLevel="2" x14ac:dyDescent="0.2">
      <c r="E459" s="37" t="s">
        <v>1740</v>
      </c>
      <c r="F459" s="34"/>
      <c r="G459" s="37" t="s">
        <v>212</v>
      </c>
    </row>
    <row r="460" spans="5:7" hidden="1" outlineLevel="2" x14ac:dyDescent="0.2">
      <c r="E460" s="37" t="s">
        <v>2677</v>
      </c>
      <c r="F460" s="34"/>
      <c r="G460" s="37" t="s">
        <v>212</v>
      </c>
    </row>
    <row r="461" spans="5:7" hidden="1" outlineLevel="2" x14ac:dyDescent="0.2"/>
    <row r="462" spans="5:7" hidden="1" outlineLevel="2" x14ac:dyDescent="0.2">
      <c r="E462" s="37" t="s">
        <v>2852</v>
      </c>
      <c r="F462" s="34"/>
      <c r="G462" s="37" t="s">
        <v>212</v>
      </c>
    </row>
    <row r="463" spans="5:7" hidden="1" outlineLevel="2" x14ac:dyDescent="0.2">
      <c r="E463" s="37" t="s">
        <v>2853</v>
      </c>
      <c r="F463" s="34"/>
      <c r="G463" s="37" t="s">
        <v>212</v>
      </c>
    </row>
    <row r="464" spans="5:7" hidden="1" outlineLevel="2" x14ac:dyDescent="0.2">
      <c r="E464" s="37" t="s">
        <v>40</v>
      </c>
      <c r="F464" s="34"/>
      <c r="G464" s="37" t="s">
        <v>212</v>
      </c>
    </row>
    <row r="465" spans="5:7" hidden="1" outlineLevel="2" x14ac:dyDescent="0.2">
      <c r="E465" s="37" t="s">
        <v>1339</v>
      </c>
      <c r="F465" s="34"/>
      <c r="G465" s="37" t="s">
        <v>212</v>
      </c>
    </row>
    <row r="466" spans="5:7" hidden="1" outlineLevel="2" x14ac:dyDescent="0.2">
      <c r="E466" s="37" t="s">
        <v>2284</v>
      </c>
      <c r="F466" s="34"/>
      <c r="G466" s="37" t="s">
        <v>212</v>
      </c>
    </row>
    <row r="467" spans="5:7" hidden="1" outlineLevel="2" x14ac:dyDescent="0.2">
      <c r="E467" s="37" t="s">
        <v>740</v>
      </c>
      <c r="F467" s="34"/>
      <c r="G467" s="37" t="s">
        <v>212</v>
      </c>
    </row>
    <row r="468" spans="5:7" hidden="1" outlineLevel="2" x14ac:dyDescent="0.2">
      <c r="E468" s="37" t="s">
        <v>2474</v>
      </c>
      <c r="F468" s="34"/>
      <c r="G468" s="37" t="s">
        <v>212</v>
      </c>
    </row>
    <row r="469" spans="5:7" hidden="1" outlineLevel="2" x14ac:dyDescent="0.2">
      <c r="E469" s="37" t="s">
        <v>2099</v>
      </c>
      <c r="F469" s="34"/>
      <c r="G469" s="37" t="s">
        <v>212</v>
      </c>
    </row>
    <row r="470" spans="5:7" hidden="1" outlineLevel="2" x14ac:dyDescent="0.2"/>
    <row r="471" spans="5:7" hidden="1" outlineLevel="2" x14ac:dyDescent="0.2">
      <c r="E471" s="37" t="s">
        <v>2475</v>
      </c>
      <c r="F471" s="34"/>
      <c r="G471" s="37" t="s">
        <v>212</v>
      </c>
    </row>
    <row r="472" spans="5:7" hidden="1" outlineLevel="2" x14ac:dyDescent="0.2">
      <c r="E472" s="37" t="s">
        <v>2476</v>
      </c>
      <c r="F472" s="34"/>
      <c r="G472" s="37" t="s">
        <v>212</v>
      </c>
    </row>
    <row r="473" spans="5:7" hidden="1" outlineLevel="2" x14ac:dyDescent="0.2">
      <c r="E473" s="37" t="s">
        <v>1925</v>
      </c>
      <c r="F473" s="34"/>
      <c r="G473" s="37" t="s">
        <v>212</v>
      </c>
    </row>
    <row r="474" spans="5:7" hidden="1" outlineLevel="2" x14ac:dyDescent="0.2">
      <c r="E474" s="37" t="s">
        <v>741</v>
      </c>
      <c r="F474" s="34"/>
      <c r="G474" s="37" t="s">
        <v>212</v>
      </c>
    </row>
    <row r="475" spans="5:7" hidden="1" outlineLevel="2" x14ac:dyDescent="0.2">
      <c r="E475" s="37" t="s">
        <v>1741</v>
      </c>
      <c r="F475" s="34"/>
      <c r="G475" s="37" t="s">
        <v>212</v>
      </c>
    </row>
    <row r="476" spans="5:7" hidden="1" outlineLevel="2" x14ac:dyDescent="0.2">
      <c r="E476" s="37" t="s">
        <v>221</v>
      </c>
      <c r="F476" s="34"/>
      <c r="G476" s="37" t="s">
        <v>212</v>
      </c>
    </row>
    <row r="477" spans="5:7" hidden="1" outlineLevel="2" x14ac:dyDescent="0.2">
      <c r="E477" s="37" t="s">
        <v>2854</v>
      </c>
      <c r="F477" s="34"/>
      <c r="G477" s="37" t="s">
        <v>212</v>
      </c>
    </row>
    <row r="478" spans="5:7" hidden="1" outlineLevel="2" x14ac:dyDescent="0.2">
      <c r="E478" s="37" t="s">
        <v>2477</v>
      </c>
      <c r="F478" s="34"/>
      <c r="G478" s="37" t="s">
        <v>212</v>
      </c>
    </row>
    <row r="479" spans="5:7" hidden="1" outlineLevel="2" x14ac:dyDescent="0.2"/>
    <row r="480" spans="5:7" hidden="1" outlineLevel="2" x14ac:dyDescent="0.2">
      <c r="E480" s="37" t="s">
        <v>742</v>
      </c>
      <c r="F480" s="34"/>
      <c r="G480" s="37" t="s">
        <v>212</v>
      </c>
    </row>
    <row r="481" spans="5:7" hidden="1" outlineLevel="2" x14ac:dyDescent="0.2">
      <c r="E481" s="37" t="s">
        <v>743</v>
      </c>
      <c r="F481" s="34"/>
      <c r="G481" s="37" t="s">
        <v>212</v>
      </c>
    </row>
    <row r="482" spans="5:7" hidden="1" outlineLevel="2" x14ac:dyDescent="0.2">
      <c r="E482" s="37" t="s">
        <v>222</v>
      </c>
      <c r="F482" s="34"/>
      <c r="G482" s="37" t="s">
        <v>212</v>
      </c>
    </row>
    <row r="483" spans="5:7" hidden="1" outlineLevel="2" x14ac:dyDescent="0.2">
      <c r="E483" s="37" t="s">
        <v>2285</v>
      </c>
      <c r="F483" s="34"/>
      <c r="G483" s="37" t="s">
        <v>212</v>
      </c>
    </row>
    <row r="484" spans="5:7" hidden="1" outlineLevel="2" x14ac:dyDescent="0.2">
      <c r="E484" s="37" t="s">
        <v>1926</v>
      </c>
      <c r="F484" s="34"/>
      <c r="G484" s="37" t="s">
        <v>212</v>
      </c>
    </row>
    <row r="485" spans="5:7" hidden="1" outlineLevel="2" x14ac:dyDescent="0.2">
      <c r="E485" s="37" t="s">
        <v>386</v>
      </c>
      <c r="F485" s="34"/>
      <c r="G485" s="37" t="s">
        <v>212</v>
      </c>
    </row>
    <row r="486" spans="5:7" hidden="1" outlineLevel="2" x14ac:dyDescent="0.2">
      <c r="E486" s="37" t="s">
        <v>1129</v>
      </c>
      <c r="F486" s="34"/>
      <c r="G486" s="37" t="s">
        <v>212</v>
      </c>
    </row>
    <row r="487" spans="5:7" hidden="1" outlineLevel="2" x14ac:dyDescent="0.2">
      <c r="E487" s="37" t="s">
        <v>2478</v>
      </c>
      <c r="F487" s="34"/>
      <c r="G487" s="37" t="s">
        <v>212</v>
      </c>
    </row>
    <row r="488" spans="5:7" hidden="1" outlineLevel="2" x14ac:dyDescent="0.2"/>
    <row r="489" spans="5:7" hidden="1" outlineLevel="2" x14ac:dyDescent="0.2">
      <c r="E489" s="37" t="s">
        <v>2286</v>
      </c>
      <c r="F489" s="34"/>
      <c r="G489" s="37" t="s">
        <v>212</v>
      </c>
    </row>
    <row r="490" spans="5:7" hidden="1" outlineLevel="2" x14ac:dyDescent="0.2">
      <c r="E490" s="37" t="s">
        <v>2100</v>
      </c>
      <c r="F490" s="34"/>
      <c r="G490" s="37" t="s">
        <v>212</v>
      </c>
    </row>
    <row r="491" spans="5:7" hidden="1" outlineLevel="2" x14ac:dyDescent="0.2">
      <c r="E491" s="37" t="s">
        <v>567</v>
      </c>
      <c r="F491" s="34"/>
      <c r="G491" s="37" t="s">
        <v>212</v>
      </c>
    </row>
    <row r="492" spans="5:7" hidden="1" outlineLevel="2" x14ac:dyDescent="0.2">
      <c r="E492" s="37" t="s">
        <v>568</v>
      </c>
      <c r="F492" s="34"/>
      <c r="G492" s="37" t="s">
        <v>212</v>
      </c>
    </row>
    <row r="493" spans="5:7" hidden="1" outlineLevel="2" x14ac:dyDescent="0.2">
      <c r="E493" s="37" t="s">
        <v>1130</v>
      </c>
      <c r="F493" s="34"/>
      <c r="G493" s="37" t="s">
        <v>212</v>
      </c>
    </row>
    <row r="494" spans="5:7" hidden="1" outlineLevel="2" x14ac:dyDescent="0.2">
      <c r="E494" s="37" t="s">
        <v>2678</v>
      </c>
      <c r="F494" s="34"/>
      <c r="G494" s="37" t="s">
        <v>212</v>
      </c>
    </row>
    <row r="495" spans="5:7" hidden="1" outlineLevel="2" x14ac:dyDescent="0.2">
      <c r="E495" s="37" t="s">
        <v>2101</v>
      </c>
      <c r="F495" s="34"/>
      <c r="G495" s="37" t="s">
        <v>212</v>
      </c>
    </row>
    <row r="496" spans="5:7" hidden="1" outlineLevel="2" x14ac:dyDescent="0.2">
      <c r="E496" s="37" t="s">
        <v>1536</v>
      </c>
      <c r="F496" s="34"/>
      <c r="G496" s="37" t="s">
        <v>212</v>
      </c>
    </row>
    <row r="497" spans="5:7" hidden="1" outlineLevel="2" x14ac:dyDescent="0.2"/>
    <row r="498" spans="5:7" hidden="1" outlineLevel="2" x14ac:dyDescent="0.2">
      <c r="E498" s="37" t="s">
        <v>2855</v>
      </c>
      <c r="F498" s="34"/>
      <c r="G498" s="37" t="s">
        <v>212</v>
      </c>
    </row>
    <row r="499" spans="5:7" hidden="1" outlineLevel="2" x14ac:dyDescent="0.2">
      <c r="E499" s="37" t="s">
        <v>2856</v>
      </c>
      <c r="F499" s="34"/>
      <c r="G499" s="37" t="s">
        <v>212</v>
      </c>
    </row>
    <row r="500" spans="5:7" hidden="1" outlineLevel="2" x14ac:dyDescent="0.2">
      <c r="E500" s="37" t="s">
        <v>1537</v>
      </c>
      <c r="F500" s="34"/>
      <c r="G500" s="37" t="s">
        <v>212</v>
      </c>
    </row>
    <row r="501" spans="5:7" hidden="1" outlineLevel="2" x14ac:dyDescent="0.2">
      <c r="E501" s="37" t="s">
        <v>1340</v>
      </c>
      <c r="F501" s="34"/>
      <c r="G501" s="37" t="s">
        <v>212</v>
      </c>
    </row>
    <row r="502" spans="5:7" hidden="1" outlineLevel="2" x14ac:dyDescent="0.2">
      <c r="E502" s="37" t="s">
        <v>569</v>
      </c>
      <c r="F502" s="34"/>
      <c r="G502" s="37" t="s">
        <v>212</v>
      </c>
    </row>
    <row r="503" spans="5:7" hidden="1" outlineLevel="2" x14ac:dyDescent="0.2">
      <c r="E503" s="37" t="s">
        <v>2102</v>
      </c>
      <c r="F503" s="34"/>
      <c r="G503" s="37" t="s">
        <v>212</v>
      </c>
    </row>
    <row r="504" spans="5:7" hidden="1" outlineLevel="2" x14ac:dyDescent="0.2">
      <c r="E504" s="37" t="s">
        <v>2103</v>
      </c>
      <c r="F504" s="34"/>
      <c r="G504" s="37" t="s">
        <v>212</v>
      </c>
    </row>
    <row r="505" spans="5:7" hidden="1" outlineLevel="2" x14ac:dyDescent="0.2">
      <c r="E505" s="37" t="s">
        <v>744</v>
      </c>
      <c r="F505" s="34"/>
      <c r="G505" s="37" t="s">
        <v>212</v>
      </c>
    </row>
    <row r="506" spans="5:7" hidden="1" outlineLevel="2" x14ac:dyDescent="0.2"/>
    <row r="507" spans="5:7" hidden="1" outlineLevel="2" x14ac:dyDescent="0.2">
      <c r="E507" s="37" t="s">
        <v>3032</v>
      </c>
      <c r="F507" s="34"/>
      <c r="G507" s="37" t="s">
        <v>212</v>
      </c>
    </row>
    <row r="508" spans="5:7" hidden="1" outlineLevel="2" x14ac:dyDescent="0.2">
      <c r="E508" s="37" t="s">
        <v>3033</v>
      </c>
      <c r="F508" s="34"/>
      <c r="G508" s="37" t="s">
        <v>212</v>
      </c>
    </row>
    <row r="509" spans="5:7" hidden="1" outlineLevel="2" x14ac:dyDescent="0.2">
      <c r="E509" s="37" t="s">
        <v>3034</v>
      </c>
      <c r="F509" s="34"/>
      <c r="G509" s="37" t="s">
        <v>212</v>
      </c>
    </row>
    <row r="510" spans="5:7" hidden="1" outlineLevel="2" x14ac:dyDescent="0.2">
      <c r="E510" s="37" t="s">
        <v>3035</v>
      </c>
      <c r="F510" s="34"/>
      <c r="G510" s="37" t="s">
        <v>212</v>
      </c>
    </row>
    <row r="511" spans="5:7" hidden="1" outlineLevel="2" x14ac:dyDescent="0.2">
      <c r="E511" s="37" t="s">
        <v>3036</v>
      </c>
      <c r="F511" s="34"/>
      <c r="G511" s="37" t="s">
        <v>212</v>
      </c>
    </row>
    <row r="512" spans="5:7" hidden="1" outlineLevel="2" x14ac:dyDescent="0.2">
      <c r="E512" s="37" t="s">
        <v>3037</v>
      </c>
      <c r="F512" s="34"/>
      <c r="G512" s="37" t="s">
        <v>212</v>
      </c>
    </row>
    <row r="513" spans="5:7" hidden="1" outlineLevel="2" x14ac:dyDescent="0.2">
      <c r="E513" s="37" t="s">
        <v>3038</v>
      </c>
      <c r="F513" s="34"/>
      <c r="G513" s="37" t="s">
        <v>212</v>
      </c>
    </row>
    <row r="514" spans="5:7" hidden="1" outlineLevel="2" x14ac:dyDescent="0.2">
      <c r="E514" s="37" t="s">
        <v>3039</v>
      </c>
      <c r="F514" s="34"/>
      <c r="G514" s="37" t="s">
        <v>212</v>
      </c>
    </row>
    <row r="515" spans="5:7" hidden="1" outlineLevel="2" x14ac:dyDescent="0.2"/>
    <row r="516" spans="5:7" hidden="1" outlineLevel="2" x14ac:dyDescent="0.2">
      <c r="E516" s="37" t="s">
        <v>1131</v>
      </c>
      <c r="F516" s="34"/>
      <c r="G516" s="37" t="s">
        <v>212</v>
      </c>
    </row>
    <row r="517" spans="5:7" hidden="1" outlineLevel="2" x14ac:dyDescent="0.2">
      <c r="E517" s="37" t="s">
        <v>1132</v>
      </c>
      <c r="F517" s="34"/>
      <c r="G517" s="37" t="s">
        <v>212</v>
      </c>
    </row>
    <row r="518" spans="5:7" hidden="1" outlineLevel="2" x14ac:dyDescent="0.2">
      <c r="E518" s="37" t="s">
        <v>41</v>
      </c>
      <c r="F518" s="34"/>
      <c r="G518" s="37" t="s">
        <v>212</v>
      </c>
    </row>
    <row r="519" spans="5:7" hidden="1" outlineLevel="2" x14ac:dyDescent="0.2">
      <c r="E519" s="37" t="s">
        <v>2479</v>
      </c>
      <c r="F519" s="34"/>
      <c r="G519" s="37" t="s">
        <v>212</v>
      </c>
    </row>
    <row r="520" spans="5:7" hidden="1" outlineLevel="2" x14ac:dyDescent="0.2">
      <c r="E520" s="37" t="s">
        <v>2857</v>
      </c>
      <c r="F520" s="34"/>
      <c r="G520" s="37" t="s">
        <v>212</v>
      </c>
    </row>
    <row r="521" spans="5:7" hidden="1" outlineLevel="2" x14ac:dyDescent="0.2">
      <c r="E521" s="37" t="s">
        <v>1341</v>
      </c>
      <c r="F521" s="34"/>
      <c r="G521" s="37" t="s">
        <v>212</v>
      </c>
    </row>
    <row r="522" spans="5:7" hidden="1" outlineLevel="2" x14ac:dyDescent="0.2">
      <c r="E522" s="37" t="s">
        <v>2480</v>
      </c>
      <c r="F522" s="34"/>
      <c r="G522" s="37" t="s">
        <v>212</v>
      </c>
    </row>
    <row r="523" spans="5:7" hidden="1" outlineLevel="2" x14ac:dyDescent="0.2">
      <c r="E523" s="37" t="s">
        <v>223</v>
      </c>
      <c r="F523" s="34"/>
      <c r="G523" s="37" t="s">
        <v>212</v>
      </c>
    </row>
    <row r="524" spans="5:7" hidden="1" outlineLevel="2" x14ac:dyDescent="0.2"/>
    <row r="525" spans="5:7" hidden="1" outlineLevel="2" x14ac:dyDescent="0.2">
      <c r="E525" s="37" t="s">
        <v>1342</v>
      </c>
      <c r="F525" s="34"/>
      <c r="G525" s="37" t="s">
        <v>212</v>
      </c>
    </row>
    <row r="526" spans="5:7" hidden="1" outlineLevel="2" x14ac:dyDescent="0.2">
      <c r="E526" s="37" t="s">
        <v>1343</v>
      </c>
      <c r="F526" s="34"/>
      <c r="G526" s="37" t="s">
        <v>212</v>
      </c>
    </row>
    <row r="527" spans="5:7" hidden="1" outlineLevel="2" x14ac:dyDescent="0.2">
      <c r="E527" s="37" t="s">
        <v>2287</v>
      </c>
      <c r="F527" s="34"/>
      <c r="G527" s="37" t="s">
        <v>212</v>
      </c>
    </row>
    <row r="528" spans="5:7" hidden="1" outlineLevel="2" x14ac:dyDescent="0.2">
      <c r="E528" s="37" t="s">
        <v>2679</v>
      </c>
      <c r="F528" s="34"/>
      <c r="G528" s="37" t="s">
        <v>212</v>
      </c>
    </row>
    <row r="529" spans="5:7" hidden="1" outlineLevel="2" x14ac:dyDescent="0.2">
      <c r="E529" s="37" t="s">
        <v>745</v>
      </c>
      <c r="F529" s="34"/>
      <c r="G529" s="37" t="s">
        <v>212</v>
      </c>
    </row>
    <row r="530" spans="5:7" hidden="1" outlineLevel="2" x14ac:dyDescent="0.2">
      <c r="E530" s="37" t="s">
        <v>2288</v>
      </c>
      <c r="F530" s="34"/>
      <c r="G530" s="37" t="s">
        <v>212</v>
      </c>
    </row>
    <row r="531" spans="5:7" hidden="1" outlineLevel="2" x14ac:dyDescent="0.2">
      <c r="E531" s="37" t="s">
        <v>1344</v>
      </c>
      <c r="F531" s="34"/>
      <c r="G531" s="37" t="s">
        <v>212</v>
      </c>
    </row>
    <row r="532" spans="5:7" hidden="1" outlineLevel="2" x14ac:dyDescent="0.2">
      <c r="E532" s="37" t="s">
        <v>1742</v>
      </c>
      <c r="F532" s="34"/>
      <c r="G532" s="37" t="s">
        <v>212</v>
      </c>
    </row>
    <row r="533" spans="5:7" hidden="1" outlineLevel="2" x14ac:dyDescent="0.2"/>
    <row r="534" spans="5:7" hidden="1" outlineLevel="2" x14ac:dyDescent="0.2">
      <c r="E534" s="37" t="s">
        <v>2680</v>
      </c>
      <c r="F534" s="34"/>
      <c r="G534" s="37" t="s">
        <v>212</v>
      </c>
    </row>
    <row r="535" spans="5:7" hidden="1" outlineLevel="2" x14ac:dyDescent="0.2">
      <c r="E535" s="37" t="s">
        <v>2681</v>
      </c>
      <c r="F535" s="34"/>
      <c r="G535" s="37" t="s">
        <v>212</v>
      </c>
    </row>
    <row r="536" spans="5:7" hidden="1" outlineLevel="2" x14ac:dyDescent="0.2">
      <c r="E536" s="37" t="s">
        <v>1927</v>
      </c>
      <c r="F536" s="34"/>
      <c r="G536" s="37" t="s">
        <v>212</v>
      </c>
    </row>
    <row r="537" spans="5:7" hidden="1" outlineLevel="2" x14ac:dyDescent="0.2">
      <c r="E537" s="37" t="s">
        <v>927</v>
      </c>
      <c r="F537" s="34"/>
      <c r="G537" s="37" t="s">
        <v>212</v>
      </c>
    </row>
    <row r="538" spans="5:7" hidden="1" outlineLevel="2" x14ac:dyDescent="0.2">
      <c r="E538" s="37" t="s">
        <v>1928</v>
      </c>
      <c r="F538" s="34"/>
      <c r="G538" s="37" t="s">
        <v>212</v>
      </c>
    </row>
    <row r="539" spans="5:7" hidden="1" outlineLevel="2" x14ac:dyDescent="0.2">
      <c r="E539" s="37" t="s">
        <v>387</v>
      </c>
      <c r="F539" s="34"/>
      <c r="G539" s="37" t="s">
        <v>212</v>
      </c>
    </row>
    <row r="540" spans="5:7" hidden="1" outlineLevel="2" x14ac:dyDescent="0.2">
      <c r="E540" s="37" t="s">
        <v>1538</v>
      </c>
      <c r="F540" s="34"/>
      <c r="G540" s="37" t="s">
        <v>212</v>
      </c>
    </row>
    <row r="541" spans="5:7" hidden="1" outlineLevel="2" x14ac:dyDescent="0.2">
      <c r="E541" s="37" t="s">
        <v>1133</v>
      </c>
      <c r="F541" s="34"/>
      <c r="G541" s="37" t="s">
        <v>212</v>
      </c>
    </row>
    <row r="542" spans="5:7" hidden="1" outlineLevel="2" x14ac:dyDescent="0.2"/>
    <row r="543" spans="5:7" hidden="1" outlineLevel="2" x14ac:dyDescent="0.2">
      <c r="E543" s="37" t="s">
        <v>1345</v>
      </c>
      <c r="F543" s="34"/>
      <c r="G543" s="37" t="s">
        <v>212</v>
      </c>
    </row>
    <row r="544" spans="5:7" hidden="1" outlineLevel="2" x14ac:dyDescent="0.2">
      <c r="E544" s="37" t="s">
        <v>1346</v>
      </c>
      <c r="F544" s="34"/>
      <c r="G544" s="37" t="s">
        <v>212</v>
      </c>
    </row>
    <row r="545" spans="4:7" hidden="1" outlineLevel="2" x14ac:dyDescent="0.2">
      <c r="E545" s="37" t="s">
        <v>570</v>
      </c>
      <c r="F545" s="34"/>
      <c r="G545" s="37" t="s">
        <v>212</v>
      </c>
    </row>
    <row r="546" spans="4:7" hidden="1" outlineLevel="2" x14ac:dyDescent="0.2">
      <c r="E546" s="37" t="s">
        <v>2858</v>
      </c>
      <c r="F546" s="34"/>
      <c r="G546" s="37" t="s">
        <v>212</v>
      </c>
    </row>
    <row r="547" spans="4:7" hidden="1" outlineLevel="2" x14ac:dyDescent="0.2">
      <c r="E547" s="37" t="s">
        <v>1347</v>
      </c>
      <c r="F547" s="34"/>
      <c r="G547" s="37" t="s">
        <v>212</v>
      </c>
    </row>
    <row r="548" spans="4:7" hidden="1" outlineLevel="2" x14ac:dyDescent="0.2">
      <c r="E548" s="37" t="s">
        <v>2859</v>
      </c>
      <c r="F548" s="34"/>
      <c r="G548" s="37" t="s">
        <v>212</v>
      </c>
    </row>
    <row r="549" spans="4:7" hidden="1" outlineLevel="2" x14ac:dyDescent="0.2">
      <c r="E549" s="37" t="s">
        <v>1929</v>
      </c>
      <c r="F549" s="34"/>
      <c r="G549" s="37" t="s">
        <v>212</v>
      </c>
    </row>
    <row r="550" spans="4:7" hidden="1" outlineLevel="2" x14ac:dyDescent="0.2">
      <c r="E550" s="37" t="s">
        <v>571</v>
      </c>
      <c r="F550" s="34"/>
      <c r="G550" s="37" t="s">
        <v>212</v>
      </c>
    </row>
    <row r="551" spans="4:7" hidden="1" outlineLevel="2" x14ac:dyDescent="0.2"/>
    <row r="552" spans="4:7" hidden="1" outlineLevel="2" x14ac:dyDescent="0.2">
      <c r="E552" s="37" t="s">
        <v>928</v>
      </c>
      <c r="F552" s="34"/>
      <c r="G552" s="37" t="s">
        <v>212</v>
      </c>
    </row>
    <row r="553" spans="4:7" hidden="1" outlineLevel="2" x14ac:dyDescent="0.2">
      <c r="E553" s="37" t="s">
        <v>746</v>
      </c>
      <c r="F553" s="34"/>
      <c r="G553" s="37" t="s">
        <v>212</v>
      </c>
    </row>
    <row r="554" spans="4:7" hidden="1" outlineLevel="2" x14ac:dyDescent="0.2">
      <c r="E554" s="37" t="s">
        <v>388</v>
      </c>
      <c r="F554" s="34"/>
      <c r="G554" s="37" t="s">
        <v>212</v>
      </c>
    </row>
    <row r="555" spans="4:7" hidden="1" outlineLevel="2" x14ac:dyDescent="0.2">
      <c r="D555" s="173"/>
      <c r="E555" s="37" t="s">
        <v>2289</v>
      </c>
      <c r="F555" s="34"/>
      <c r="G555" s="37" t="s">
        <v>212</v>
      </c>
    </row>
    <row r="556" spans="4:7" hidden="1" outlineLevel="2" x14ac:dyDescent="0.2">
      <c r="E556" s="37" t="s">
        <v>747</v>
      </c>
      <c r="F556" s="34"/>
      <c r="G556" s="37" t="s">
        <v>212</v>
      </c>
    </row>
    <row r="557" spans="4:7" hidden="1" outlineLevel="2" x14ac:dyDescent="0.2">
      <c r="E557" s="37" t="s">
        <v>2290</v>
      </c>
      <c r="F557" s="34"/>
      <c r="G557" s="37" t="s">
        <v>212</v>
      </c>
    </row>
    <row r="558" spans="4:7" hidden="1" outlineLevel="2" x14ac:dyDescent="0.2">
      <c r="E558" s="37" t="s">
        <v>748</v>
      </c>
      <c r="F558" s="34"/>
      <c r="G558" s="37" t="s">
        <v>212</v>
      </c>
    </row>
    <row r="559" spans="4:7" hidden="1" outlineLevel="2" x14ac:dyDescent="0.2">
      <c r="E559" s="37" t="s">
        <v>2682</v>
      </c>
      <c r="F559" s="34"/>
      <c r="G559" s="37" t="s">
        <v>212</v>
      </c>
    </row>
    <row r="560" spans="4:7" hidden="1" outlineLevel="2" x14ac:dyDescent="0.2"/>
    <row r="561" spans="1:7" hidden="1" outlineLevel="2" x14ac:dyDescent="0.2">
      <c r="E561" s="37" t="s">
        <v>2104</v>
      </c>
      <c r="F561" s="34"/>
      <c r="G561" s="37" t="s">
        <v>212</v>
      </c>
    </row>
    <row r="562" spans="1:7" hidden="1" outlineLevel="2" x14ac:dyDescent="0.2">
      <c r="E562" s="37" t="s">
        <v>2105</v>
      </c>
      <c r="F562" s="34"/>
      <c r="G562" s="37" t="s">
        <v>212</v>
      </c>
    </row>
    <row r="563" spans="1:7" hidden="1" outlineLevel="2" x14ac:dyDescent="0.2">
      <c r="E563" s="37" t="s">
        <v>2106</v>
      </c>
      <c r="F563" s="34"/>
      <c r="G563" s="37" t="s">
        <v>212</v>
      </c>
    </row>
    <row r="564" spans="1:7" hidden="1" outlineLevel="2" x14ac:dyDescent="0.2">
      <c r="E564" s="37" t="s">
        <v>572</v>
      </c>
      <c r="F564" s="34"/>
      <c r="G564" s="37" t="s">
        <v>212</v>
      </c>
    </row>
    <row r="565" spans="1:7" hidden="1" outlineLevel="2" x14ac:dyDescent="0.2">
      <c r="E565" s="37" t="s">
        <v>2481</v>
      </c>
      <c r="F565" s="34"/>
      <c r="G565" s="37" t="s">
        <v>212</v>
      </c>
    </row>
    <row r="566" spans="1:7" hidden="1" outlineLevel="2" x14ac:dyDescent="0.2">
      <c r="E566" s="37" t="s">
        <v>929</v>
      </c>
      <c r="F566" s="34"/>
      <c r="G566" s="37" t="s">
        <v>212</v>
      </c>
    </row>
    <row r="567" spans="1:7" hidden="1" outlineLevel="2" x14ac:dyDescent="0.2">
      <c r="E567" s="37" t="s">
        <v>2482</v>
      </c>
      <c r="F567" s="34"/>
      <c r="G567" s="37" t="s">
        <v>212</v>
      </c>
    </row>
    <row r="568" spans="1:7" hidden="1" outlineLevel="2" x14ac:dyDescent="0.2">
      <c r="E568" s="37" t="s">
        <v>1539</v>
      </c>
      <c r="F568" s="34"/>
      <c r="G568" s="37" t="s">
        <v>212</v>
      </c>
    </row>
    <row r="569" spans="1:7" hidden="1" outlineLevel="1" x14ac:dyDescent="0.2"/>
    <row r="570" spans="1:7" s="205" customFormat="1" hidden="1" outlineLevel="1" x14ac:dyDescent="0.2">
      <c r="A570" s="202"/>
      <c r="B570" s="202" t="s">
        <v>224</v>
      </c>
      <c r="C570" s="203"/>
      <c r="D570" s="204"/>
    </row>
    <row r="571" spans="1:7" hidden="1" outlineLevel="1" x14ac:dyDescent="0.2"/>
    <row r="572" spans="1:7" hidden="1" outlineLevel="2" x14ac:dyDescent="0.2">
      <c r="E572" s="37" t="s">
        <v>1348</v>
      </c>
      <c r="F572" s="34"/>
      <c r="G572" s="37" t="s">
        <v>212</v>
      </c>
    </row>
    <row r="573" spans="1:7" hidden="1" outlineLevel="2" x14ac:dyDescent="0.2">
      <c r="E573" s="37" t="s">
        <v>1349</v>
      </c>
      <c r="F573" s="34"/>
      <c r="G573" s="37" t="s">
        <v>212</v>
      </c>
    </row>
    <row r="574" spans="1:7" hidden="1" outlineLevel="2" x14ac:dyDescent="0.2">
      <c r="E574" s="37" t="s">
        <v>749</v>
      </c>
      <c r="F574" s="34"/>
      <c r="G574" s="37" t="s">
        <v>212</v>
      </c>
    </row>
    <row r="575" spans="1:7" hidden="1" outlineLevel="2" x14ac:dyDescent="0.2">
      <c r="E575" s="37" t="s">
        <v>2860</v>
      </c>
      <c r="F575" s="34"/>
      <c r="G575" s="37" t="s">
        <v>212</v>
      </c>
    </row>
    <row r="576" spans="1:7" hidden="1" outlineLevel="2" x14ac:dyDescent="0.2">
      <c r="E576" s="37" t="s">
        <v>2683</v>
      </c>
      <c r="F576" s="34"/>
      <c r="G576" s="37" t="s">
        <v>212</v>
      </c>
    </row>
    <row r="577" spans="1:7" hidden="1" outlineLevel="2" x14ac:dyDescent="0.2">
      <c r="E577" s="37" t="s">
        <v>1350</v>
      </c>
      <c r="F577" s="34"/>
      <c r="G577" s="37" t="s">
        <v>212</v>
      </c>
    </row>
    <row r="578" spans="1:7" hidden="1" outlineLevel="2" x14ac:dyDescent="0.2">
      <c r="E578" s="37" t="s">
        <v>750</v>
      </c>
      <c r="F578" s="34"/>
      <c r="G578" s="37" t="s">
        <v>212</v>
      </c>
    </row>
    <row r="579" spans="1:7" hidden="1" outlineLevel="2" x14ac:dyDescent="0.2">
      <c r="E579" s="37" t="s">
        <v>1930</v>
      </c>
      <c r="F579" s="34"/>
      <c r="G579" s="37" t="s">
        <v>212</v>
      </c>
    </row>
    <row r="580" spans="1:7" x14ac:dyDescent="0.2"/>
    <row r="581" spans="1:7" s="21" customFormat="1" x14ac:dyDescent="0.2">
      <c r="A581" s="17" t="s">
        <v>225</v>
      </c>
      <c r="B581" s="17"/>
      <c r="C581" s="24"/>
      <c r="D581" s="43"/>
    </row>
    <row r="582" spans="1:7" collapsed="1" x14ac:dyDescent="0.2"/>
    <row r="583" spans="1:7" hidden="1" outlineLevel="1" x14ac:dyDescent="0.2"/>
    <row r="584" spans="1:7" hidden="1" outlineLevel="1" x14ac:dyDescent="0.2"/>
    <row r="585" spans="1:7" s="21" customFormat="1" hidden="1" outlineLevel="1" x14ac:dyDescent="0.2">
      <c r="A585" s="17"/>
      <c r="B585" s="17" t="s">
        <v>226</v>
      </c>
      <c r="C585" s="24"/>
      <c r="D585" s="43"/>
    </row>
    <row r="586" spans="1:7" hidden="1" outlineLevel="1" x14ac:dyDescent="0.2"/>
    <row r="587" spans="1:7" hidden="1" outlineLevel="2" x14ac:dyDescent="0.2"/>
    <row r="588" spans="1:7" hidden="1" outlineLevel="2" x14ac:dyDescent="0.2">
      <c r="E588" s="37" t="s">
        <v>2861</v>
      </c>
      <c r="F588" s="50"/>
      <c r="G588" s="37" t="s">
        <v>1714</v>
      </c>
    </row>
    <row r="589" spans="1:7" hidden="1" outlineLevel="2" x14ac:dyDescent="0.2">
      <c r="E589" s="37" t="s">
        <v>2862</v>
      </c>
      <c r="F589" s="50"/>
      <c r="G589" s="37" t="s">
        <v>1714</v>
      </c>
    </row>
    <row r="590" spans="1:7" hidden="1" outlineLevel="2" x14ac:dyDescent="0.2">
      <c r="E590" s="37" t="s">
        <v>1540</v>
      </c>
      <c r="F590" s="50"/>
      <c r="G590" s="37" t="s">
        <v>1714</v>
      </c>
    </row>
    <row r="591" spans="1:7" hidden="1" outlineLevel="2" x14ac:dyDescent="0.2">
      <c r="E591" s="37" t="s">
        <v>1351</v>
      </c>
      <c r="F591" s="50"/>
      <c r="G591" s="37" t="s">
        <v>1714</v>
      </c>
    </row>
    <row r="592" spans="1:7" hidden="1" outlineLevel="2" x14ac:dyDescent="0.2">
      <c r="E592" s="37" t="s">
        <v>42</v>
      </c>
      <c r="F592" s="50"/>
      <c r="G592" s="37" t="s">
        <v>1714</v>
      </c>
    </row>
    <row r="593" spans="1:23" hidden="1" outlineLevel="2" x14ac:dyDescent="0.2">
      <c r="E593" s="37" t="s">
        <v>1541</v>
      </c>
      <c r="F593" s="50"/>
      <c r="G593" s="37" t="s">
        <v>1714</v>
      </c>
    </row>
    <row r="594" spans="1:23" hidden="1" outlineLevel="2" x14ac:dyDescent="0.2">
      <c r="E594" s="37" t="s">
        <v>2863</v>
      </c>
      <c r="F594" s="50"/>
      <c r="G594" s="37" t="s">
        <v>1714</v>
      </c>
    </row>
    <row r="595" spans="1:23" hidden="1" outlineLevel="2" x14ac:dyDescent="0.2">
      <c r="E595" s="37" t="s">
        <v>1743</v>
      </c>
      <c r="F595" s="50"/>
      <c r="G595" s="37" t="s">
        <v>1714</v>
      </c>
    </row>
    <row r="596" spans="1:23" hidden="1" outlineLevel="2" x14ac:dyDescent="0.2"/>
    <row r="597" spans="1:23" hidden="1" outlineLevel="2" x14ac:dyDescent="0.2">
      <c r="E597" s="105" t="s">
        <v>1362</v>
      </c>
      <c r="F597" s="105">
        <v>0</v>
      </c>
      <c r="G597" s="105" t="s">
        <v>15</v>
      </c>
      <c r="H597" s="19">
        <v>0</v>
      </c>
      <c r="I597" s="105">
        <v>0</v>
      </c>
      <c r="J597" s="215">
        <v>0</v>
      </c>
      <c r="K597" s="215">
        <v>0</v>
      </c>
      <c r="L597" s="215">
        <v>0</v>
      </c>
      <c r="M597" s="215">
        <v>0</v>
      </c>
      <c r="N597" s="215">
        <v>0</v>
      </c>
      <c r="O597" s="215">
        <v>0</v>
      </c>
      <c r="P597" s="215">
        <v>0</v>
      </c>
      <c r="Q597" s="215">
        <v>0</v>
      </c>
      <c r="R597" s="215">
        <v>0</v>
      </c>
      <c r="S597" s="215">
        <v>0.5</v>
      </c>
      <c r="T597" s="215">
        <v>1.5</v>
      </c>
      <c r="U597" s="215">
        <v>2.5</v>
      </c>
      <c r="V597" s="215">
        <v>3.5</v>
      </c>
      <c r="W597" s="215">
        <v>4.5</v>
      </c>
    </row>
    <row r="598" spans="1:23" hidden="1" outlineLevel="1" x14ac:dyDescent="0.2"/>
    <row r="599" spans="1:23" s="21" customFormat="1" hidden="1" outlineLevel="1" x14ac:dyDescent="0.2">
      <c r="A599" s="17"/>
      <c r="B599" s="17" t="s">
        <v>389</v>
      </c>
      <c r="C599" s="24"/>
      <c r="D599" s="43"/>
    </row>
    <row r="600" spans="1:23" hidden="1" outlineLevel="1" x14ac:dyDescent="0.2"/>
    <row r="601" spans="1:23" hidden="1" outlineLevel="2" x14ac:dyDescent="0.2"/>
    <row r="602" spans="1:23" hidden="1" outlineLevel="2" x14ac:dyDescent="0.2">
      <c r="E602" s="37" t="s">
        <v>573</v>
      </c>
      <c r="F602" s="34"/>
      <c r="G602" s="37" t="s">
        <v>182</v>
      </c>
    </row>
    <row r="603" spans="1:23" hidden="1" outlineLevel="1" x14ac:dyDescent="0.2"/>
    <row r="604" spans="1:23" s="21" customFormat="1" hidden="1" outlineLevel="1" x14ac:dyDescent="0.2">
      <c r="A604" s="17"/>
      <c r="B604" s="17" t="s">
        <v>227</v>
      </c>
      <c r="C604" s="24"/>
      <c r="D604" s="43"/>
    </row>
    <row r="605" spans="1:23" hidden="1" outlineLevel="1" x14ac:dyDescent="0.2"/>
    <row r="606" spans="1:23" hidden="1" outlineLevel="2" x14ac:dyDescent="0.2"/>
    <row r="607" spans="1:23" hidden="1" outlineLevel="2" x14ac:dyDescent="0.2">
      <c r="E607" s="37" t="s">
        <v>43</v>
      </c>
      <c r="F607" s="34">
        <v>2</v>
      </c>
      <c r="G607" s="37" t="s">
        <v>3023</v>
      </c>
    </row>
    <row r="608" spans="1:23" hidden="1" outlineLevel="2" x14ac:dyDescent="0.2">
      <c r="E608" s="37" t="s">
        <v>2864</v>
      </c>
      <c r="F608" s="34">
        <v>2</v>
      </c>
      <c r="G608" s="37" t="s">
        <v>3023</v>
      </c>
    </row>
    <row r="609" spans="1:7" hidden="1" outlineLevel="2" x14ac:dyDescent="0.2">
      <c r="E609" s="37" t="s">
        <v>2107</v>
      </c>
      <c r="F609" s="34">
        <v>2</v>
      </c>
      <c r="G609" s="37" t="s">
        <v>3023</v>
      </c>
    </row>
    <row r="610" spans="1:7" hidden="1" outlineLevel="2" x14ac:dyDescent="0.2">
      <c r="E610" s="37" t="s">
        <v>1352</v>
      </c>
      <c r="F610" s="34">
        <v>2</v>
      </c>
      <c r="G610" s="37" t="s">
        <v>3023</v>
      </c>
    </row>
    <row r="611" spans="1:7" hidden="1" outlineLevel="2" x14ac:dyDescent="0.2">
      <c r="E611" s="37" t="s">
        <v>930</v>
      </c>
      <c r="F611" s="34">
        <v>2</v>
      </c>
      <c r="G611" s="37" t="s">
        <v>3023</v>
      </c>
    </row>
    <row r="612" spans="1:7" hidden="1" outlineLevel="2" x14ac:dyDescent="0.2">
      <c r="E612" s="37" t="s">
        <v>2684</v>
      </c>
      <c r="F612" s="34">
        <v>2</v>
      </c>
      <c r="G612" s="37" t="s">
        <v>3023</v>
      </c>
    </row>
    <row r="613" spans="1:7" hidden="1" outlineLevel="2" x14ac:dyDescent="0.2">
      <c r="E613" s="37" t="s">
        <v>931</v>
      </c>
      <c r="F613" s="34">
        <v>2</v>
      </c>
      <c r="G613" s="37" t="s">
        <v>3023</v>
      </c>
    </row>
    <row r="614" spans="1:7" hidden="1" outlineLevel="2" x14ac:dyDescent="0.2">
      <c r="E614" s="37" t="s">
        <v>2685</v>
      </c>
      <c r="F614" s="34">
        <v>2</v>
      </c>
      <c r="G614" s="37" t="s">
        <v>3023</v>
      </c>
    </row>
    <row r="615" spans="1:7" x14ac:dyDescent="0.2"/>
    <row r="616" spans="1:7" s="21" customFormat="1" x14ac:dyDescent="0.2">
      <c r="A616" s="17" t="s">
        <v>2865</v>
      </c>
      <c r="B616" s="17"/>
      <c r="C616" s="24"/>
      <c r="D616" s="43"/>
    </row>
    <row r="617" spans="1:7" collapsed="1" x14ac:dyDescent="0.2"/>
    <row r="618" spans="1:7" hidden="1" outlineLevel="1" x14ac:dyDescent="0.2"/>
    <row r="619" spans="1:7" hidden="1" outlineLevel="1" x14ac:dyDescent="0.2">
      <c r="E619" s="37" t="s">
        <v>2291</v>
      </c>
      <c r="F619" s="34">
        <v>1E-3</v>
      </c>
      <c r="G619" s="37" t="s">
        <v>1931</v>
      </c>
    </row>
    <row r="620" spans="1:7" hidden="1" outlineLevel="1" x14ac:dyDescent="0.2">
      <c r="E620" s="37" t="s">
        <v>1932</v>
      </c>
      <c r="F620" s="34">
        <v>12</v>
      </c>
      <c r="G620" s="37" t="s">
        <v>2083</v>
      </c>
    </row>
    <row r="621" spans="1:7" hidden="1" outlineLevel="1" x14ac:dyDescent="0.2">
      <c r="E621" s="37" t="s">
        <v>574</v>
      </c>
      <c r="F621" s="34">
        <v>12</v>
      </c>
      <c r="G621" s="37" t="s">
        <v>2083</v>
      </c>
    </row>
    <row r="622" spans="1:7" hidden="1" outlineLevel="1" x14ac:dyDescent="0.2">
      <c r="E622" s="37" t="s">
        <v>932</v>
      </c>
      <c r="F622" s="34">
        <v>365</v>
      </c>
      <c r="G622" s="37" t="s">
        <v>2866</v>
      </c>
    </row>
    <row r="623" spans="1:7" x14ac:dyDescent="0.2">
      <c r="E623" s="37" t="s">
        <v>1542</v>
      </c>
      <c r="F623" s="34">
        <v>12</v>
      </c>
      <c r="G623" s="37" t="s">
        <v>2083</v>
      </c>
    </row>
    <row r="624" spans="1:7" x14ac:dyDescent="0.2"/>
    <row r="625" spans="1:1" x14ac:dyDescent="0.2"/>
    <row r="626" spans="1:1" x14ac:dyDescent="0.2">
      <c r="A626" s="33" t="s">
        <v>2080</v>
      </c>
    </row>
    <row r="627" spans="1:1" x14ac:dyDescent="0.2"/>
    <row r="628" spans="1:1" x14ac:dyDescent="0.2"/>
  </sheetData>
  <conditionalFormatting sqref="F2">
    <cfRule type="cellIs" dxfId="66" priority="1" stopIfTrue="1" operator="notEqual">
      <formula>0</formula>
    </cfRule>
    <cfRule type="cellIs" dxfId="65" priority="2" stopIfTrue="1" operator="equal">
      <formula>""</formula>
    </cfRule>
  </conditionalFormatting>
  <conditionalFormatting sqref="J3:GJ3">
    <cfRule type="cellIs" dxfId="64" priority="3" operator="equal">
      <formula>"PPA ext."</formula>
    </cfRule>
    <cfRule type="cellIs" dxfId="63" priority="4" operator="equal">
      <formula>"Delay"</formula>
    </cfRule>
    <cfRule type="cellIs" dxfId="62" priority="5" operator="equal">
      <formula>"Fin Close"</formula>
    </cfRule>
    <cfRule type="cellIs" dxfId="61" priority="6" stopIfTrue="1" operator="equal">
      <formula>"Construction"</formula>
    </cfRule>
    <cfRule type="cellIs" dxfId="60" priority="7" stopIfTrue="1" operator="equal">
      <formula>"Operations"</formula>
    </cfRule>
  </conditionalFormatting>
  <conditionalFormatting sqref="GK4:LD4">
    <cfRule type="cellIs" dxfId="59" priority="46" stopIfTrue="1" operator="equal">
      <formula>"Budget"</formula>
    </cfRule>
    <cfRule type="cellIs" dxfId="58" priority="47" stopIfTrue="1" operator="equal">
      <formula>"Actuals"</formula>
    </cfRule>
    <cfRule type="cellIs" dxfId="57" priority="48" stopIfTrue="1" operator="equal">
      <formula>"Forecast"</formula>
    </cfRule>
  </conditionalFormatting>
  <conditionalFormatting sqref="GK4:AAB4">
    <cfRule type="cellIs" dxfId="56" priority="38" operator="equal">
      <formula xml:space="preserve"> "FC/Const."</formula>
    </cfRule>
    <cfRule type="cellIs" dxfId="55" priority="39" operator="equal">
      <formula>"Ops/Post-cont."</formula>
    </cfRule>
    <cfRule type="cellIs" dxfId="54" priority="40" operator="equal">
      <formula>"Const/Ops"</formula>
    </cfRule>
    <cfRule type="cellIs" dxfId="53" priority="41" operator="equal">
      <formula>"Fin-close"</formula>
    </cfRule>
    <cfRule type="cellIs" dxfId="52" priority="42" stopIfTrue="1" operator="equal">
      <formula>"Const"</formula>
    </cfRule>
    <cfRule type="cellIs" dxfId="51" priority="43" stopIfTrue="1" operator="equal">
      <formula>"Ops"</formula>
    </cfRule>
    <cfRule type="cellIs" dxfId="50" priority="44" stopIfTrue="1" operator="equal">
      <formula>"Const"</formula>
    </cfRule>
    <cfRule type="cellIs" dxfId="49" priority="45" stopIfTrue="1" operator="equal">
      <formula>"Ops"</formula>
    </cfRule>
  </conditionalFormatting>
  <pageMargins left="0.70866141732283472" right="0.70866141732283472" top="0.74803149606299213" bottom="0.74803149606299213" header="0.31496062992125984" footer="0.31496062992125984"/>
  <pageSetup paperSize="8" scale="59" fitToHeight="0" orientation="landscape" r:id="rId1"/>
  <headerFooter>
    <oddHeader>&amp;L&amp;F&amp;CSheet: &amp;A&amp;ROFFICIAL</oddHeader>
    <oddFooter>&amp;LPrinted on &amp;D at &amp;T&amp;CPage &amp;P of &amp;N&amp;ROfwat</oddFooter>
  </headerFooter>
  <customProperties>
    <customPr name="MMSheetType"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8D8D8"/>
    <outlinePr summaryBelow="0" summaryRight="0"/>
    <pageSetUpPr fitToPage="1"/>
  </sheetPr>
  <dimension ref="A1:ZZ66"/>
  <sheetViews>
    <sheetView showGridLines="0" zoomScaleNormal="100" workbookViewId="0">
      <pane xSplit="9" ySplit="5" topLeftCell="J6" activePane="bottomRight" state="frozen"/>
      <selection activeCell="J1" sqref="J1"/>
      <selection pane="topRight" activeCell="J1" sqref="J1"/>
      <selection pane="bottomLeft" activeCell="J1" sqref="J1"/>
      <selection pane="bottomRight"/>
    </sheetView>
  </sheetViews>
  <sheetFormatPr defaultColWidth="0" defaultRowHeight="13" zeroHeight="1" outlineLevelRow="1" x14ac:dyDescent="0.2"/>
  <cols>
    <col min="1" max="2" width="1.44140625" style="33" customWidth="1"/>
    <col min="3" max="3" width="1.44140625" style="68" customWidth="1"/>
    <col min="4" max="4" width="1.44140625" style="69" customWidth="1"/>
    <col min="5" max="5" width="42.33203125" style="37" bestFit="1" customWidth="1"/>
    <col min="6" max="8" width="14.77734375" style="37" customWidth="1"/>
    <col min="9" max="9" width="3.44140625" style="37" customWidth="1"/>
    <col min="10" max="23" width="14.77734375" style="37" customWidth="1"/>
    <col min="24" max="16384" width="15.109375" style="37" hidden="1"/>
  </cols>
  <sheetData>
    <row r="1" spans="1:702" s="53" customFormat="1" ht="31" x14ac:dyDescent="0.2">
      <c r="A1" s="29" t="str">
        <f ca="1" xml:space="preserve"> RIGHT(CELL("filename", A1), LEN(CELL("filename", A1)) - SEARCH("]", CELL("filename", A1)))</f>
        <v>Time</v>
      </c>
      <c r="B1" s="29"/>
    </row>
    <row r="2" spans="1:702" s="59" customFormat="1" x14ac:dyDescent="0.2">
      <c r="A2" s="3"/>
      <c r="B2" s="3"/>
      <c r="C2" s="10"/>
      <c r="D2" s="11"/>
      <c r="E2" s="2" t="s">
        <v>2256</v>
      </c>
      <c r="F2" s="62">
        <f>Inputs!$F$2</f>
        <v>0</v>
      </c>
      <c r="G2" s="65" t="s">
        <v>1104</v>
      </c>
      <c r="H2" s="2"/>
      <c r="I2" s="2"/>
      <c r="J2" s="7">
        <f t="shared" ref="J2:W2" si="0" xml:space="preserve"> J$14</f>
        <v>44651</v>
      </c>
      <c r="K2" s="7">
        <f t="shared" si="0"/>
        <v>45016</v>
      </c>
      <c r="L2" s="7">
        <f t="shared" si="0"/>
        <v>45382</v>
      </c>
      <c r="M2" s="7">
        <f t="shared" si="0"/>
        <v>45747</v>
      </c>
      <c r="N2" s="7">
        <f t="shared" si="0"/>
        <v>46112</v>
      </c>
      <c r="O2" s="7">
        <f t="shared" si="0"/>
        <v>46477</v>
      </c>
      <c r="P2" s="7">
        <f t="shared" si="0"/>
        <v>46843</v>
      </c>
      <c r="Q2" s="7">
        <f t="shared" si="0"/>
        <v>47208</v>
      </c>
      <c r="R2" s="7">
        <f t="shared" si="0"/>
        <v>47573</v>
      </c>
      <c r="S2" s="7">
        <f t="shared" si="0"/>
        <v>47938</v>
      </c>
      <c r="T2" s="7">
        <f t="shared" si="0"/>
        <v>48304</v>
      </c>
      <c r="U2" s="7">
        <f t="shared" si="0"/>
        <v>48669</v>
      </c>
      <c r="V2" s="7">
        <f t="shared" si="0"/>
        <v>49034</v>
      </c>
      <c r="W2" s="7">
        <f t="shared" si="0"/>
        <v>49399</v>
      </c>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row>
    <row r="3" spans="1:702" s="8" customFormat="1" x14ac:dyDescent="0.2">
      <c r="A3" s="3"/>
      <c r="B3" s="3"/>
      <c r="C3" s="10"/>
      <c r="D3" s="11"/>
      <c r="E3" s="37" t="s">
        <v>1707</v>
      </c>
      <c r="H3" s="2"/>
      <c r="I3" s="2"/>
      <c r="J3" s="1" t="str">
        <f t="shared" ref="J3:W3" si="1" xml:space="preserve"> J$19</f>
        <v/>
      </c>
      <c r="K3" s="1" t="str">
        <f t="shared" si="1"/>
        <v/>
      </c>
      <c r="L3" s="1" t="str">
        <f t="shared" si="1"/>
        <v/>
      </c>
      <c r="M3" s="1" t="str">
        <f t="shared" si="1"/>
        <v/>
      </c>
      <c r="N3" s="1" t="str">
        <f t="shared" si="1"/>
        <v/>
      </c>
      <c r="O3" s="1" t="str">
        <f t="shared" si="1"/>
        <v/>
      </c>
      <c r="P3" s="1" t="str">
        <f t="shared" si="1"/>
        <v/>
      </c>
      <c r="Q3" s="1" t="str">
        <f t="shared" si="1"/>
        <v/>
      </c>
      <c r="R3" s="1" t="str">
        <f t="shared" si="1"/>
        <v/>
      </c>
      <c r="S3" s="1" t="str">
        <f t="shared" si="1"/>
        <v>PR24</v>
      </c>
      <c r="T3" s="1" t="str">
        <f t="shared" si="1"/>
        <v>PR24</v>
      </c>
      <c r="U3" s="1" t="str">
        <f t="shared" si="1"/>
        <v>PR24</v>
      </c>
      <c r="V3" s="1" t="str">
        <f t="shared" si="1"/>
        <v>PR24</v>
      </c>
      <c r="W3" s="1" t="str">
        <f t="shared" si="1"/>
        <v>PR24</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8" customFormat="1" x14ac:dyDescent="0.2">
      <c r="A4" s="3"/>
      <c r="B4" s="3"/>
      <c r="C4" s="10"/>
      <c r="D4" s="11"/>
      <c r="E4" s="2" t="s">
        <v>189</v>
      </c>
      <c r="F4" s="33"/>
      <c r="G4" s="2"/>
      <c r="H4" s="2"/>
      <c r="I4" s="2"/>
      <c r="J4" s="18">
        <f t="shared" ref="J4:W4" si="2" xml:space="preserve"> J$25</f>
        <v>2022</v>
      </c>
      <c r="K4" s="18">
        <f t="shared" si="2"/>
        <v>2023</v>
      </c>
      <c r="L4" s="18">
        <f t="shared" si="2"/>
        <v>2024</v>
      </c>
      <c r="M4" s="18">
        <f t="shared" si="2"/>
        <v>2025</v>
      </c>
      <c r="N4" s="18">
        <f t="shared" si="2"/>
        <v>2026</v>
      </c>
      <c r="O4" s="18">
        <f t="shared" si="2"/>
        <v>2027</v>
      </c>
      <c r="P4" s="18">
        <f t="shared" si="2"/>
        <v>2028</v>
      </c>
      <c r="Q4" s="18">
        <f t="shared" si="2"/>
        <v>2029</v>
      </c>
      <c r="R4" s="18">
        <f t="shared" si="2"/>
        <v>2030</v>
      </c>
      <c r="S4" s="18">
        <f t="shared" si="2"/>
        <v>2031</v>
      </c>
      <c r="T4" s="18">
        <f t="shared" si="2"/>
        <v>2032</v>
      </c>
      <c r="U4" s="18">
        <f t="shared" si="2"/>
        <v>2033</v>
      </c>
      <c r="V4" s="18">
        <f t="shared" si="2"/>
        <v>2034</v>
      </c>
      <c r="W4" s="18">
        <f t="shared" si="2"/>
        <v>2035</v>
      </c>
    </row>
    <row r="5" spans="1:702" s="8" customFormat="1" x14ac:dyDescent="0.2">
      <c r="A5" s="3"/>
      <c r="B5" s="3"/>
      <c r="C5" s="10"/>
      <c r="D5" s="11"/>
      <c r="E5" s="2" t="s">
        <v>362</v>
      </c>
      <c r="F5" s="33" t="s">
        <v>2082</v>
      </c>
      <c r="G5" s="33" t="s">
        <v>1892</v>
      </c>
      <c r="H5" s="33" t="s">
        <v>1708</v>
      </c>
      <c r="I5" s="2"/>
      <c r="J5" s="5">
        <f t="shared" ref="J5:W5" si="3" xml:space="preserve"> J$29</f>
        <v>1</v>
      </c>
      <c r="K5" s="5">
        <f t="shared" si="3"/>
        <v>2</v>
      </c>
      <c r="L5" s="5">
        <f t="shared" si="3"/>
        <v>3</v>
      </c>
      <c r="M5" s="5">
        <f t="shared" si="3"/>
        <v>4</v>
      </c>
      <c r="N5" s="5">
        <f t="shared" si="3"/>
        <v>5</v>
      </c>
      <c r="O5" s="5">
        <f t="shared" si="3"/>
        <v>6</v>
      </c>
      <c r="P5" s="5">
        <f t="shared" si="3"/>
        <v>7</v>
      </c>
      <c r="Q5" s="5">
        <f t="shared" si="3"/>
        <v>8</v>
      </c>
      <c r="R5" s="5">
        <f t="shared" si="3"/>
        <v>9</v>
      </c>
      <c r="S5" s="5">
        <f t="shared" si="3"/>
        <v>10</v>
      </c>
      <c r="T5" s="5">
        <f t="shared" si="3"/>
        <v>11</v>
      </c>
      <c r="U5" s="5">
        <f t="shared" si="3"/>
        <v>12</v>
      </c>
      <c r="V5" s="5">
        <f t="shared" si="3"/>
        <v>13</v>
      </c>
      <c r="W5" s="5">
        <f t="shared" si="3"/>
        <v>14</v>
      </c>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row>
    <row r="6" spans="1:702" x14ac:dyDescent="0.2">
      <c r="D6" s="37"/>
      <c r="F6" s="33"/>
      <c r="G6" s="33"/>
      <c r="H6" s="33"/>
    </row>
    <row r="7" spans="1:702" x14ac:dyDescent="0.2"/>
    <row r="8" spans="1:702" x14ac:dyDescent="0.2"/>
    <row r="9" spans="1:702" s="21" customFormat="1" x14ac:dyDescent="0.2">
      <c r="A9" s="17"/>
      <c r="B9" s="17" t="s">
        <v>1353</v>
      </c>
      <c r="C9" s="24"/>
      <c r="D9" s="31"/>
    </row>
    <row r="10" spans="1:702" collapsed="1" x14ac:dyDescent="0.2"/>
    <row r="11" spans="1:702" hidden="1" outlineLevel="1" x14ac:dyDescent="0.2">
      <c r="B11" s="33" t="s">
        <v>2867</v>
      </c>
    </row>
    <row r="12" spans="1:702" hidden="1" outlineLevel="1" x14ac:dyDescent="0.2">
      <c r="A12" s="3"/>
      <c r="B12" s="3"/>
      <c r="C12" s="10"/>
      <c r="D12" s="11"/>
      <c r="E12" s="208" t="str">
        <f xml:space="preserve"> Inputs!E$623</f>
        <v>Months per period (Primary)</v>
      </c>
      <c r="F12" s="213">
        <f xml:space="preserve"> Inputs!F$623</f>
        <v>12</v>
      </c>
      <c r="G12" s="208" t="str">
        <f xml:space="preserve"> Inputs!G$623</f>
        <v>months</v>
      </c>
      <c r="H12" s="23"/>
    </row>
    <row r="13" spans="1:702" hidden="1" outlineLevel="1" x14ac:dyDescent="0.2">
      <c r="E13" s="37" t="str">
        <f t="shared" ref="E13:W13" si="4" xml:space="preserve"> E$39</f>
        <v>Model period start</v>
      </c>
      <c r="F13" s="25">
        <f t="shared" si="4"/>
        <v>0</v>
      </c>
      <c r="G13" s="25" t="str">
        <f t="shared" si="4"/>
        <v>date</v>
      </c>
      <c r="H13" s="25">
        <f t="shared" si="4"/>
        <v>0</v>
      </c>
      <c r="I13" s="25">
        <f t="shared" si="4"/>
        <v>0</v>
      </c>
      <c r="J13" s="25">
        <f t="shared" si="4"/>
        <v>44287</v>
      </c>
      <c r="K13" s="25">
        <f t="shared" si="4"/>
        <v>44652</v>
      </c>
      <c r="L13" s="25">
        <f t="shared" si="4"/>
        <v>45017</v>
      </c>
      <c r="M13" s="25">
        <f t="shared" si="4"/>
        <v>45383</v>
      </c>
      <c r="N13" s="25">
        <f t="shared" si="4"/>
        <v>45748</v>
      </c>
      <c r="O13" s="25">
        <f t="shared" si="4"/>
        <v>46113</v>
      </c>
      <c r="P13" s="25">
        <f t="shared" si="4"/>
        <v>46478</v>
      </c>
      <c r="Q13" s="25">
        <f t="shared" si="4"/>
        <v>46844</v>
      </c>
      <c r="R13" s="25">
        <f t="shared" si="4"/>
        <v>47209</v>
      </c>
      <c r="S13" s="25">
        <f t="shared" si="4"/>
        <v>47574</v>
      </c>
      <c r="T13" s="25">
        <f t="shared" si="4"/>
        <v>47939</v>
      </c>
      <c r="U13" s="25">
        <f t="shared" si="4"/>
        <v>48305</v>
      </c>
      <c r="V13" s="25">
        <f t="shared" si="4"/>
        <v>48670</v>
      </c>
      <c r="W13" s="25">
        <f t="shared" si="4"/>
        <v>49035</v>
      </c>
    </row>
    <row r="14" spans="1:702" s="211" customFormat="1" hidden="1" outlineLevel="1" x14ac:dyDescent="0.2">
      <c r="A14" s="220"/>
      <c r="B14" s="220"/>
      <c r="C14" s="221"/>
      <c r="D14" s="222"/>
      <c r="E14" s="211" t="s">
        <v>2867</v>
      </c>
      <c r="G14" s="211" t="s">
        <v>1713</v>
      </c>
      <c r="H14" s="224"/>
      <c r="J14" s="224">
        <f t="shared" ref="J14:W14" si="5" xml:space="preserve"> EDATE( J13, $F12 ) - 1</f>
        <v>44651</v>
      </c>
      <c r="K14" s="224">
        <f t="shared" si="5"/>
        <v>45016</v>
      </c>
      <c r="L14" s="224">
        <f t="shared" si="5"/>
        <v>45382</v>
      </c>
      <c r="M14" s="224">
        <f t="shared" si="5"/>
        <v>45747</v>
      </c>
      <c r="N14" s="224">
        <f t="shared" si="5"/>
        <v>46112</v>
      </c>
      <c r="O14" s="224">
        <f t="shared" si="5"/>
        <v>46477</v>
      </c>
      <c r="P14" s="224">
        <f t="shared" si="5"/>
        <v>46843</v>
      </c>
      <c r="Q14" s="224">
        <f t="shared" si="5"/>
        <v>47208</v>
      </c>
      <c r="R14" s="224">
        <f t="shared" si="5"/>
        <v>47573</v>
      </c>
      <c r="S14" s="224">
        <f t="shared" si="5"/>
        <v>47938</v>
      </c>
      <c r="T14" s="224">
        <f t="shared" si="5"/>
        <v>48304</v>
      </c>
      <c r="U14" s="224">
        <f t="shared" si="5"/>
        <v>48669</v>
      </c>
      <c r="V14" s="224">
        <f t="shared" si="5"/>
        <v>49034</v>
      </c>
      <c r="W14" s="224">
        <f t="shared" si="5"/>
        <v>49399</v>
      </c>
    </row>
    <row r="15" spans="1:702" hidden="1" outlineLevel="1" x14ac:dyDescent="0.2"/>
    <row r="16" spans="1:702" hidden="1" outlineLevel="1" x14ac:dyDescent="0.2"/>
    <row r="17" spans="1:23" hidden="1" outlineLevel="1" x14ac:dyDescent="0.2">
      <c r="B17" s="33" t="s">
        <v>1707</v>
      </c>
    </row>
    <row r="18" spans="1:23" hidden="1" outlineLevel="1" x14ac:dyDescent="0.2">
      <c r="E18" s="37" t="str">
        <f t="shared" ref="E18:W18" si="6" xml:space="preserve"> E$60</f>
        <v>AMP period flag</v>
      </c>
      <c r="F18" s="23">
        <f t="shared" si="6"/>
        <v>0</v>
      </c>
      <c r="G18" s="23" t="str">
        <f t="shared" si="6"/>
        <v>flag</v>
      </c>
      <c r="H18" s="23">
        <f t="shared" si="6"/>
        <v>5</v>
      </c>
      <c r="I18" s="23">
        <f t="shared" si="6"/>
        <v>0</v>
      </c>
      <c r="J18" s="23">
        <f t="shared" si="6"/>
        <v>0</v>
      </c>
      <c r="K18" s="23">
        <f t="shared" si="6"/>
        <v>0</v>
      </c>
      <c r="L18" s="23">
        <f t="shared" si="6"/>
        <v>0</v>
      </c>
      <c r="M18" s="23">
        <f t="shared" si="6"/>
        <v>0</v>
      </c>
      <c r="N18" s="23">
        <f t="shared" si="6"/>
        <v>0</v>
      </c>
      <c r="O18" s="23">
        <f t="shared" si="6"/>
        <v>0</v>
      </c>
      <c r="P18" s="23">
        <f t="shared" si="6"/>
        <v>0</v>
      </c>
      <c r="Q18" s="23">
        <f t="shared" si="6"/>
        <v>0</v>
      </c>
      <c r="R18" s="23">
        <f t="shared" si="6"/>
        <v>0</v>
      </c>
      <c r="S18" s="23">
        <f t="shared" si="6"/>
        <v>1</v>
      </c>
      <c r="T18" s="23">
        <f t="shared" si="6"/>
        <v>1</v>
      </c>
      <c r="U18" s="23">
        <f t="shared" si="6"/>
        <v>1</v>
      </c>
      <c r="V18" s="23">
        <f t="shared" si="6"/>
        <v>1</v>
      </c>
      <c r="W18" s="23">
        <f t="shared" si="6"/>
        <v>1</v>
      </c>
    </row>
    <row r="19" spans="1:23" s="211" customFormat="1" hidden="1" outlineLevel="1" x14ac:dyDescent="0.2">
      <c r="A19" s="220"/>
      <c r="B19" s="220"/>
      <c r="C19" s="221"/>
      <c r="D19" s="222"/>
      <c r="E19" s="211" t="s">
        <v>1707</v>
      </c>
      <c r="G19" s="211" t="s">
        <v>1971</v>
      </c>
      <c r="H19" s="225">
        <f xml:space="preserve"> SUM( J19:W19 )</f>
        <v>0</v>
      </c>
      <c r="J19" s="225" t="str">
        <f t="shared" ref="J19:W19" si="7" xml:space="preserve"> IF( J18 = 1, "PR24", "" )</f>
        <v/>
      </c>
      <c r="K19" s="225" t="str">
        <f t="shared" si="7"/>
        <v/>
      </c>
      <c r="L19" s="225" t="str">
        <f t="shared" si="7"/>
        <v/>
      </c>
      <c r="M19" s="225" t="str">
        <f t="shared" si="7"/>
        <v/>
      </c>
      <c r="N19" s="225" t="str">
        <f t="shared" si="7"/>
        <v/>
      </c>
      <c r="O19" s="225" t="str">
        <f t="shared" si="7"/>
        <v/>
      </c>
      <c r="P19" s="225" t="str">
        <f t="shared" si="7"/>
        <v/>
      </c>
      <c r="Q19" s="225" t="str">
        <f t="shared" si="7"/>
        <v/>
      </c>
      <c r="R19" s="225" t="str">
        <f t="shared" si="7"/>
        <v/>
      </c>
      <c r="S19" s="225" t="str">
        <f t="shared" si="7"/>
        <v>PR24</v>
      </c>
      <c r="T19" s="225" t="str">
        <f t="shared" si="7"/>
        <v>PR24</v>
      </c>
      <c r="U19" s="225" t="str">
        <f t="shared" si="7"/>
        <v>PR24</v>
      </c>
      <c r="V19" s="225" t="str">
        <f t="shared" si="7"/>
        <v>PR24</v>
      </c>
      <c r="W19" s="225" t="str">
        <f t="shared" si="7"/>
        <v>PR24</v>
      </c>
    </row>
    <row r="20" spans="1:23" hidden="1" outlineLevel="1" x14ac:dyDescent="0.2"/>
    <row r="21" spans="1:23" hidden="1" outlineLevel="1" x14ac:dyDescent="0.2"/>
    <row r="22" spans="1:23" hidden="1" outlineLevel="1" x14ac:dyDescent="0.2">
      <c r="B22" s="33" t="s">
        <v>751</v>
      </c>
    </row>
    <row r="23" spans="1:23" s="208" customFormat="1" hidden="1" outlineLevel="1" x14ac:dyDescent="0.2">
      <c r="A23" s="217"/>
      <c r="B23" s="217"/>
      <c r="C23" s="218"/>
      <c r="D23" s="219"/>
      <c r="E23" s="208" t="str">
        <f xml:space="preserve"> Inputs!E$11</f>
        <v>Start date</v>
      </c>
      <c r="F23" s="227">
        <f xml:space="preserve"> Inputs!F$11</f>
        <v>44287</v>
      </c>
      <c r="G23" s="208" t="str">
        <f xml:space="preserve"> Inputs!G$11</f>
        <v>date</v>
      </c>
      <c r="H23" s="227"/>
    </row>
    <row r="24" spans="1:23" hidden="1" outlineLevel="1" x14ac:dyDescent="0.2">
      <c r="E24" s="37" t="str">
        <f t="shared" ref="E24:W24" si="8" xml:space="preserve"> E$29</f>
        <v>Period number</v>
      </c>
      <c r="F24" s="19">
        <f t="shared" si="8"/>
        <v>0</v>
      </c>
      <c r="G24" s="19" t="str">
        <f t="shared" si="8"/>
        <v>counter</v>
      </c>
      <c r="H24" s="19">
        <f t="shared" si="8"/>
        <v>0</v>
      </c>
      <c r="I24" s="19">
        <f t="shared" si="8"/>
        <v>0</v>
      </c>
      <c r="J24" s="19">
        <f t="shared" si="8"/>
        <v>1</v>
      </c>
      <c r="K24" s="19">
        <f t="shared" si="8"/>
        <v>2</v>
      </c>
      <c r="L24" s="19">
        <f t="shared" si="8"/>
        <v>3</v>
      </c>
      <c r="M24" s="19">
        <f t="shared" si="8"/>
        <v>4</v>
      </c>
      <c r="N24" s="19">
        <f t="shared" si="8"/>
        <v>5</v>
      </c>
      <c r="O24" s="19">
        <f t="shared" si="8"/>
        <v>6</v>
      </c>
      <c r="P24" s="19">
        <f t="shared" si="8"/>
        <v>7</v>
      </c>
      <c r="Q24" s="19">
        <f t="shared" si="8"/>
        <v>8</v>
      </c>
      <c r="R24" s="19">
        <f t="shared" si="8"/>
        <v>9</v>
      </c>
      <c r="S24" s="19">
        <f t="shared" si="8"/>
        <v>10</v>
      </c>
      <c r="T24" s="19">
        <f t="shared" si="8"/>
        <v>11</v>
      </c>
      <c r="U24" s="19">
        <f t="shared" si="8"/>
        <v>12</v>
      </c>
      <c r="V24" s="19">
        <f t="shared" si="8"/>
        <v>13</v>
      </c>
      <c r="W24" s="19">
        <f t="shared" si="8"/>
        <v>14</v>
      </c>
    </row>
    <row r="25" spans="1:23" s="211" customFormat="1" hidden="1" outlineLevel="1" x14ac:dyDescent="0.2">
      <c r="A25" s="220"/>
      <c r="B25" s="220"/>
      <c r="C25" s="221"/>
      <c r="D25" s="222"/>
      <c r="E25" s="211" t="s">
        <v>751</v>
      </c>
      <c r="G25" s="211" t="s">
        <v>15</v>
      </c>
      <c r="H25" s="226"/>
      <c r="J25" s="226">
        <f t="shared" ref="J25:W25" si="9" xml:space="preserve"> IF( J24 &lt;&gt; 0, YEAR( $F23 ) + J24 )</f>
        <v>2022</v>
      </c>
      <c r="K25" s="226">
        <f t="shared" si="9"/>
        <v>2023</v>
      </c>
      <c r="L25" s="226">
        <f t="shared" si="9"/>
        <v>2024</v>
      </c>
      <c r="M25" s="226">
        <f t="shared" si="9"/>
        <v>2025</v>
      </c>
      <c r="N25" s="226">
        <f t="shared" si="9"/>
        <v>2026</v>
      </c>
      <c r="O25" s="226">
        <f t="shared" si="9"/>
        <v>2027</v>
      </c>
      <c r="P25" s="226">
        <f t="shared" si="9"/>
        <v>2028</v>
      </c>
      <c r="Q25" s="226">
        <f t="shared" si="9"/>
        <v>2029</v>
      </c>
      <c r="R25" s="226">
        <f t="shared" si="9"/>
        <v>2030</v>
      </c>
      <c r="S25" s="226">
        <f t="shared" si="9"/>
        <v>2031</v>
      </c>
      <c r="T25" s="226">
        <f t="shared" si="9"/>
        <v>2032</v>
      </c>
      <c r="U25" s="226">
        <f t="shared" si="9"/>
        <v>2033</v>
      </c>
      <c r="V25" s="226">
        <f t="shared" si="9"/>
        <v>2034</v>
      </c>
      <c r="W25" s="226">
        <f t="shared" si="9"/>
        <v>2035</v>
      </c>
    </row>
    <row r="26" spans="1:23" hidden="1" outlineLevel="1" x14ac:dyDescent="0.2"/>
    <row r="27" spans="1:23" hidden="1" outlineLevel="1" x14ac:dyDescent="0.2"/>
    <row r="28" spans="1:23" hidden="1" outlineLevel="1" x14ac:dyDescent="0.2">
      <c r="B28" s="33" t="s">
        <v>2686</v>
      </c>
    </row>
    <row r="29" spans="1:23" s="211" customFormat="1" hidden="1" outlineLevel="1" x14ac:dyDescent="0.2">
      <c r="A29" s="220"/>
      <c r="B29" s="220"/>
      <c r="C29" s="221"/>
      <c r="D29" s="222"/>
      <c r="E29" s="211" t="s">
        <v>2686</v>
      </c>
      <c r="G29" s="211" t="s">
        <v>606</v>
      </c>
      <c r="H29" s="226"/>
      <c r="J29" s="226">
        <f t="shared" ref="J29:W29" si="10" xml:space="preserve"> I29 + 1</f>
        <v>1</v>
      </c>
      <c r="K29" s="226">
        <f t="shared" si="10"/>
        <v>2</v>
      </c>
      <c r="L29" s="226">
        <f t="shared" si="10"/>
        <v>3</v>
      </c>
      <c r="M29" s="226">
        <f t="shared" si="10"/>
        <v>4</v>
      </c>
      <c r="N29" s="226">
        <f t="shared" si="10"/>
        <v>5</v>
      </c>
      <c r="O29" s="226">
        <f t="shared" si="10"/>
        <v>6</v>
      </c>
      <c r="P29" s="226">
        <f t="shared" si="10"/>
        <v>7</v>
      </c>
      <c r="Q29" s="226">
        <f t="shared" si="10"/>
        <v>8</v>
      </c>
      <c r="R29" s="226">
        <f t="shared" si="10"/>
        <v>9</v>
      </c>
      <c r="S29" s="226">
        <f t="shared" si="10"/>
        <v>10</v>
      </c>
      <c r="T29" s="226">
        <f t="shared" si="10"/>
        <v>11</v>
      </c>
      <c r="U29" s="226">
        <f t="shared" si="10"/>
        <v>12</v>
      </c>
      <c r="V29" s="226">
        <f t="shared" si="10"/>
        <v>13</v>
      </c>
      <c r="W29" s="226">
        <f t="shared" si="10"/>
        <v>14</v>
      </c>
    </row>
    <row r="30" spans="1:23" hidden="1" outlineLevel="1" x14ac:dyDescent="0.2"/>
    <row r="31" spans="1:23" x14ac:dyDescent="0.2"/>
    <row r="32" spans="1:23" x14ac:dyDescent="0.2"/>
    <row r="33" spans="1:23" s="21" customFormat="1" x14ac:dyDescent="0.2">
      <c r="A33" s="17"/>
      <c r="B33" s="17" t="s">
        <v>228</v>
      </c>
      <c r="C33" s="24"/>
      <c r="D33" s="31"/>
    </row>
    <row r="34" spans="1:23" collapsed="1" x14ac:dyDescent="0.2"/>
    <row r="35" spans="1:23" hidden="1" outlineLevel="1" x14ac:dyDescent="0.2">
      <c r="B35" s="33" t="s">
        <v>228</v>
      </c>
    </row>
    <row r="36" spans="1:23" s="208" customFormat="1" hidden="1" outlineLevel="1" x14ac:dyDescent="0.2">
      <c r="A36" s="217"/>
      <c r="B36" s="217"/>
      <c r="C36" s="218"/>
      <c r="D36" s="219"/>
      <c r="E36" s="208" t="str">
        <f xml:space="preserve"> Inputs!E$11</f>
        <v>Start date</v>
      </c>
      <c r="F36" s="227">
        <f xml:space="preserve"> Inputs!F$11</f>
        <v>44287</v>
      </c>
      <c r="G36" s="208" t="str">
        <f xml:space="preserve"> Inputs!G$11</f>
        <v>date</v>
      </c>
      <c r="H36" s="227"/>
    </row>
    <row r="37" spans="1:23" s="208" customFormat="1" hidden="1" outlineLevel="1" x14ac:dyDescent="0.2">
      <c r="A37" s="217"/>
      <c r="B37" s="217"/>
      <c r="C37" s="218"/>
      <c r="D37" s="219"/>
      <c r="E37" s="208" t="str">
        <f xml:space="preserve"> Inputs!E$623</f>
        <v>Months per period (Primary)</v>
      </c>
      <c r="F37" s="213">
        <f xml:space="preserve"> Inputs!F$623</f>
        <v>12</v>
      </c>
      <c r="G37" s="208" t="str">
        <f xml:space="preserve"> Inputs!G$623</f>
        <v>months</v>
      </c>
      <c r="H37" s="213"/>
    </row>
    <row r="38" spans="1:23" hidden="1" outlineLevel="1" x14ac:dyDescent="0.2">
      <c r="E38" s="37" t="str">
        <f t="shared" ref="E38:W38" si="11" xml:space="preserve"> E$29</f>
        <v>Period number</v>
      </c>
      <c r="F38" s="19">
        <f t="shared" si="11"/>
        <v>0</v>
      </c>
      <c r="G38" s="19" t="str">
        <f t="shared" si="11"/>
        <v>counter</v>
      </c>
      <c r="H38" s="19">
        <f t="shared" si="11"/>
        <v>0</v>
      </c>
      <c r="I38" s="19">
        <f t="shared" si="11"/>
        <v>0</v>
      </c>
      <c r="J38" s="19">
        <f t="shared" si="11"/>
        <v>1</v>
      </c>
      <c r="K38" s="19">
        <f t="shared" si="11"/>
        <v>2</v>
      </c>
      <c r="L38" s="19">
        <f t="shared" si="11"/>
        <v>3</v>
      </c>
      <c r="M38" s="19">
        <f t="shared" si="11"/>
        <v>4</v>
      </c>
      <c r="N38" s="19">
        <f t="shared" si="11"/>
        <v>5</v>
      </c>
      <c r="O38" s="19">
        <f t="shared" si="11"/>
        <v>6</v>
      </c>
      <c r="P38" s="19">
        <f t="shared" si="11"/>
        <v>7</v>
      </c>
      <c r="Q38" s="19">
        <f t="shared" si="11"/>
        <v>8</v>
      </c>
      <c r="R38" s="19">
        <f t="shared" si="11"/>
        <v>9</v>
      </c>
      <c r="S38" s="19">
        <f t="shared" si="11"/>
        <v>10</v>
      </c>
      <c r="T38" s="19">
        <f t="shared" si="11"/>
        <v>11</v>
      </c>
      <c r="U38" s="19">
        <f t="shared" si="11"/>
        <v>12</v>
      </c>
      <c r="V38" s="19">
        <f t="shared" si="11"/>
        <v>13</v>
      </c>
      <c r="W38" s="19">
        <f t="shared" si="11"/>
        <v>14</v>
      </c>
    </row>
    <row r="39" spans="1:23" s="211" customFormat="1" hidden="1" outlineLevel="1" x14ac:dyDescent="0.2">
      <c r="A39" s="220"/>
      <c r="B39" s="220"/>
      <c r="C39" s="221"/>
      <c r="D39" s="222"/>
      <c r="E39" s="211" t="s">
        <v>228</v>
      </c>
      <c r="G39" s="211" t="s">
        <v>1713</v>
      </c>
      <c r="H39" s="224"/>
      <c r="J39" s="224">
        <f t="shared" ref="J39:W39" si="12" xml:space="preserve"> IF( J38 = 1, $F36, EDATE( I39, $F37 ) )</f>
        <v>44287</v>
      </c>
      <c r="K39" s="224">
        <f t="shared" si="12"/>
        <v>44652</v>
      </c>
      <c r="L39" s="224">
        <f t="shared" si="12"/>
        <v>45017</v>
      </c>
      <c r="M39" s="224">
        <f t="shared" si="12"/>
        <v>45383</v>
      </c>
      <c r="N39" s="224">
        <f t="shared" si="12"/>
        <v>45748</v>
      </c>
      <c r="O39" s="224">
        <f t="shared" si="12"/>
        <v>46113</v>
      </c>
      <c r="P39" s="224">
        <f t="shared" si="12"/>
        <v>46478</v>
      </c>
      <c r="Q39" s="224">
        <f t="shared" si="12"/>
        <v>46844</v>
      </c>
      <c r="R39" s="224">
        <f t="shared" si="12"/>
        <v>47209</v>
      </c>
      <c r="S39" s="224">
        <f t="shared" si="12"/>
        <v>47574</v>
      </c>
      <c r="T39" s="224">
        <f t="shared" si="12"/>
        <v>47939</v>
      </c>
      <c r="U39" s="224">
        <f t="shared" si="12"/>
        <v>48305</v>
      </c>
      <c r="V39" s="224">
        <f t="shared" si="12"/>
        <v>48670</v>
      </c>
      <c r="W39" s="224">
        <f t="shared" si="12"/>
        <v>49035</v>
      </c>
    </row>
    <row r="40" spans="1:23" hidden="1" outlineLevel="1" x14ac:dyDescent="0.2"/>
    <row r="41" spans="1:23" x14ac:dyDescent="0.2"/>
    <row r="42" spans="1:23" x14ac:dyDescent="0.2"/>
    <row r="43" spans="1:23" s="21" customFormat="1" x14ac:dyDescent="0.2">
      <c r="A43" s="17"/>
      <c r="B43" s="17" t="s">
        <v>2868</v>
      </c>
      <c r="C43" s="24"/>
      <c r="D43" s="31"/>
    </row>
    <row r="44" spans="1:23" collapsed="1" x14ac:dyDescent="0.2"/>
    <row r="45" spans="1:23" hidden="1" outlineLevel="1" x14ac:dyDescent="0.2">
      <c r="B45" s="33" t="s">
        <v>2868</v>
      </c>
    </row>
    <row r="46" spans="1:23" s="208" customFormat="1" hidden="1" outlineLevel="1" x14ac:dyDescent="0.2">
      <c r="A46" s="217"/>
      <c r="B46" s="217"/>
      <c r="C46" s="218"/>
      <c r="D46" s="219"/>
      <c r="E46" s="208" t="str">
        <f xml:space="preserve"> Inputs!E$13</f>
        <v>Forecast start date</v>
      </c>
      <c r="F46" s="227">
        <f xml:space="preserve"> Inputs!F$13</f>
        <v>47574</v>
      </c>
      <c r="G46" s="208" t="str">
        <f xml:space="preserve"> Inputs!G$13</f>
        <v>date</v>
      </c>
      <c r="H46" s="227"/>
    </row>
    <row r="47" spans="1:23" hidden="1" outlineLevel="1" x14ac:dyDescent="0.2">
      <c r="E47" s="37" t="str">
        <f t="shared" ref="E47:W47" si="13" xml:space="preserve"> E$39</f>
        <v>Model period start</v>
      </c>
      <c r="F47" s="25">
        <f t="shared" si="13"/>
        <v>0</v>
      </c>
      <c r="G47" s="25" t="str">
        <f t="shared" si="13"/>
        <v>date</v>
      </c>
      <c r="H47" s="25">
        <f t="shared" si="13"/>
        <v>0</v>
      </c>
      <c r="I47" s="25">
        <f t="shared" si="13"/>
        <v>0</v>
      </c>
      <c r="J47" s="25">
        <f t="shared" si="13"/>
        <v>44287</v>
      </c>
      <c r="K47" s="25">
        <f t="shared" si="13"/>
        <v>44652</v>
      </c>
      <c r="L47" s="25">
        <f t="shared" si="13"/>
        <v>45017</v>
      </c>
      <c r="M47" s="25">
        <f t="shared" si="13"/>
        <v>45383</v>
      </c>
      <c r="N47" s="25">
        <f t="shared" si="13"/>
        <v>45748</v>
      </c>
      <c r="O47" s="25">
        <f t="shared" si="13"/>
        <v>46113</v>
      </c>
      <c r="P47" s="25">
        <f t="shared" si="13"/>
        <v>46478</v>
      </c>
      <c r="Q47" s="25">
        <f t="shared" si="13"/>
        <v>46844</v>
      </c>
      <c r="R47" s="25">
        <f t="shared" si="13"/>
        <v>47209</v>
      </c>
      <c r="S47" s="25">
        <f t="shared" si="13"/>
        <v>47574</v>
      </c>
      <c r="T47" s="25">
        <f t="shared" si="13"/>
        <v>47939</v>
      </c>
      <c r="U47" s="25">
        <f t="shared" si="13"/>
        <v>48305</v>
      </c>
      <c r="V47" s="25">
        <f t="shared" si="13"/>
        <v>48670</v>
      </c>
      <c r="W47" s="25">
        <f t="shared" si="13"/>
        <v>49035</v>
      </c>
    </row>
    <row r="48" spans="1:23" hidden="1" outlineLevel="1" x14ac:dyDescent="0.2">
      <c r="E48" s="37" t="str">
        <f t="shared" ref="E48:W48" si="14" xml:space="preserve"> E$14</f>
        <v>Model period end</v>
      </c>
      <c r="F48" s="25">
        <f t="shared" si="14"/>
        <v>0</v>
      </c>
      <c r="G48" s="25" t="str">
        <f t="shared" si="14"/>
        <v>date</v>
      </c>
      <c r="H48" s="25">
        <f t="shared" si="14"/>
        <v>0</v>
      </c>
      <c r="I48" s="25">
        <f t="shared" si="14"/>
        <v>0</v>
      </c>
      <c r="J48" s="25">
        <f t="shared" si="14"/>
        <v>44651</v>
      </c>
      <c r="K48" s="25">
        <f t="shared" si="14"/>
        <v>45016</v>
      </c>
      <c r="L48" s="25">
        <f t="shared" si="14"/>
        <v>45382</v>
      </c>
      <c r="M48" s="25">
        <f t="shared" si="14"/>
        <v>45747</v>
      </c>
      <c r="N48" s="25">
        <f t="shared" si="14"/>
        <v>46112</v>
      </c>
      <c r="O48" s="25">
        <f t="shared" si="14"/>
        <v>46477</v>
      </c>
      <c r="P48" s="25">
        <f t="shared" si="14"/>
        <v>46843</v>
      </c>
      <c r="Q48" s="25">
        <f t="shared" si="14"/>
        <v>47208</v>
      </c>
      <c r="R48" s="25">
        <f t="shared" si="14"/>
        <v>47573</v>
      </c>
      <c r="S48" s="25">
        <f t="shared" si="14"/>
        <v>47938</v>
      </c>
      <c r="T48" s="25">
        <f t="shared" si="14"/>
        <v>48304</v>
      </c>
      <c r="U48" s="25">
        <f t="shared" si="14"/>
        <v>48669</v>
      </c>
      <c r="V48" s="25">
        <f t="shared" si="14"/>
        <v>49034</v>
      </c>
      <c r="W48" s="25">
        <f t="shared" si="14"/>
        <v>49399</v>
      </c>
    </row>
    <row r="49" spans="1:23" s="211" customFormat="1" hidden="1" outlineLevel="1" x14ac:dyDescent="0.2">
      <c r="A49" s="220"/>
      <c r="B49" s="220"/>
      <c r="C49" s="221"/>
      <c r="D49" s="222"/>
      <c r="E49" s="211" t="s">
        <v>2868</v>
      </c>
      <c r="G49" s="211" t="s">
        <v>93</v>
      </c>
      <c r="H49" s="225">
        <f xml:space="preserve"> SUM( J49:W49 )</f>
        <v>1</v>
      </c>
      <c r="J49" s="225">
        <f t="shared" ref="J49:W49" si="15" xml:space="preserve"> IF( AND( $F46 &gt;= J47, $F46 &lt;= J48 ), 1, 0 )</f>
        <v>0</v>
      </c>
      <c r="K49" s="225">
        <f t="shared" si="15"/>
        <v>0</v>
      </c>
      <c r="L49" s="225">
        <f t="shared" si="15"/>
        <v>0</v>
      </c>
      <c r="M49" s="225">
        <f t="shared" si="15"/>
        <v>0</v>
      </c>
      <c r="N49" s="225">
        <f t="shared" si="15"/>
        <v>0</v>
      </c>
      <c r="O49" s="225">
        <f t="shared" si="15"/>
        <v>0</v>
      </c>
      <c r="P49" s="225">
        <f t="shared" si="15"/>
        <v>0</v>
      </c>
      <c r="Q49" s="225">
        <f t="shared" si="15"/>
        <v>0</v>
      </c>
      <c r="R49" s="225">
        <f t="shared" si="15"/>
        <v>0</v>
      </c>
      <c r="S49" s="225">
        <f t="shared" si="15"/>
        <v>1</v>
      </c>
      <c r="T49" s="225">
        <f t="shared" si="15"/>
        <v>0</v>
      </c>
      <c r="U49" s="225">
        <f t="shared" si="15"/>
        <v>0</v>
      </c>
      <c r="V49" s="225">
        <f t="shared" si="15"/>
        <v>0</v>
      </c>
      <c r="W49" s="225">
        <f t="shared" si="15"/>
        <v>0</v>
      </c>
    </row>
    <row r="50" spans="1:23" hidden="1" outlineLevel="1" x14ac:dyDescent="0.2"/>
    <row r="51" spans="1:23" x14ac:dyDescent="0.2"/>
    <row r="52" spans="1:23" x14ac:dyDescent="0.2"/>
    <row r="53" spans="1:23" s="21" customFormat="1" x14ac:dyDescent="0.2">
      <c r="A53" s="17"/>
      <c r="B53" s="17" t="s">
        <v>1744</v>
      </c>
      <c r="C53" s="24"/>
      <c r="D53" s="31"/>
    </row>
    <row r="54" spans="1:23" collapsed="1" x14ac:dyDescent="0.2"/>
    <row r="55" spans="1:23" hidden="1" outlineLevel="1" x14ac:dyDescent="0.2">
      <c r="B55" s="33" t="s">
        <v>1744</v>
      </c>
    </row>
    <row r="56" spans="1:23" s="208" customFormat="1" hidden="1" outlineLevel="1" x14ac:dyDescent="0.2">
      <c r="A56" s="217"/>
      <c r="B56" s="217"/>
      <c r="C56" s="218"/>
      <c r="D56" s="219"/>
      <c r="E56" s="208" t="str">
        <f xml:space="preserve"> Inputs!E$13</f>
        <v>Forecast start date</v>
      </c>
      <c r="F56" s="227">
        <f xml:space="preserve"> Inputs!F$13</f>
        <v>47574</v>
      </c>
      <c r="G56" s="208" t="str">
        <f xml:space="preserve"> Inputs!G$13</f>
        <v>date</v>
      </c>
      <c r="H56" s="227"/>
    </row>
    <row r="57" spans="1:23" s="208" customFormat="1" hidden="1" outlineLevel="1" x14ac:dyDescent="0.2">
      <c r="A57" s="217"/>
      <c r="B57" s="217"/>
      <c r="C57" s="218"/>
      <c r="D57" s="219"/>
      <c r="E57" s="208" t="str">
        <f xml:space="preserve"> Inputs!E$14</f>
        <v>End of AMP period flag date</v>
      </c>
      <c r="F57" s="227">
        <f xml:space="preserve"> Inputs!F$14</f>
        <v>49399</v>
      </c>
      <c r="G57" s="208" t="str">
        <f xml:space="preserve"> Inputs!G$14</f>
        <v>date</v>
      </c>
      <c r="H57" s="227"/>
    </row>
    <row r="58" spans="1:23" hidden="1" outlineLevel="1" x14ac:dyDescent="0.2">
      <c r="E58" s="37" t="str">
        <f t="shared" ref="E58:W58" si="16" xml:space="preserve"> E$14</f>
        <v>Model period end</v>
      </c>
      <c r="F58" s="25">
        <f t="shared" si="16"/>
        <v>0</v>
      </c>
      <c r="G58" s="25" t="str">
        <f t="shared" si="16"/>
        <v>date</v>
      </c>
      <c r="H58" s="25">
        <f t="shared" si="16"/>
        <v>0</v>
      </c>
      <c r="I58" s="25">
        <f t="shared" si="16"/>
        <v>0</v>
      </c>
      <c r="J58" s="25">
        <f t="shared" si="16"/>
        <v>44651</v>
      </c>
      <c r="K58" s="25">
        <f t="shared" si="16"/>
        <v>45016</v>
      </c>
      <c r="L58" s="25">
        <f t="shared" si="16"/>
        <v>45382</v>
      </c>
      <c r="M58" s="25">
        <f t="shared" si="16"/>
        <v>45747</v>
      </c>
      <c r="N58" s="25">
        <f t="shared" si="16"/>
        <v>46112</v>
      </c>
      <c r="O58" s="25">
        <f t="shared" si="16"/>
        <v>46477</v>
      </c>
      <c r="P58" s="25">
        <f t="shared" si="16"/>
        <v>46843</v>
      </c>
      <c r="Q58" s="25">
        <f t="shared" si="16"/>
        <v>47208</v>
      </c>
      <c r="R58" s="25">
        <f t="shared" si="16"/>
        <v>47573</v>
      </c>
      <c r="S58" s="25">
        <f t="shared" si="16"/>
        <v>47938</v>
      </c>
      <c r="T58" s="25">
        <f t="shared" si="16"/>
        <v>48304</v>
      </c>
      <c r="U58" s="25">
        <f t="shared" si="16"/>
        <v>48669</v>
      </c>
      <c r="V58" s="25">
        <f t="shared" si="16"/>
        <v>49034</v>
      </c>
      <c r="W58" s="25">
        <f t="shared" si="16"/>
        <v>49399</v>
      </c>
    </row>
    <row r="59" spans="1:23" hidden="1" outlineLevel="1" x14ac:dyDescent="0.2">
      <c r="E59" s="37" t="str">
        <f t="shared" ref="E59:W59" si="17" xml:space="preserve"> E$39</f>
        <v>Model period start</v>
      </c>
      <c r="F59" s="25">
        <f t="shared" si="17"/>
        <v>0</v>
      </c>
      <c r="G59" s="25" t="str">
        <f t="shared" si="17"/>
        <v>date</v>
      </c>
      <c r="H59" s="25">
        <f t="shared" si="17"/>
        <v>0</v>
      </c>
      <c r="I59" s="25">
        <f t="shared" si="17"/>
        <v>0</v>
      </c>
      <c r="J59" s="25">
        <f t="shared" si="17"/>
        <v>44287</v>
      </c>
      <c r="K59" s="25">
        <f t="shared" si="17"/>
        <v>44652</v>
      </c>
      <c r="L59" s="25">
        <f t="shared" si="17"/>
        <v>45017</v>
      </c>
      <c r="M59" s="25">
        <f t="shared" si="17"/>
        <v>45383</v>
      </c>
      <c r="N59" s="25">
        <f t="shared" si="17"/>
        <v>45748</v>
      </c>
      <c r="O59" s="25">
        <f t="shared" si="17"/>
        <v>46113</v>
      </c>
      <c r="P59" s="25">
        <f t="shared" si="17"/>
        <v>46478</v>
      </c>
      <c r="Q59" s="25">
        <f t="shared" si="17"/>
        <v>46844</v>
      </c>
      <c r="R59" s="25">
        <f t="shared" si="17"/>
        <v>47209</v>
      </c>
      <c r="S59" s="25">
        <f t="shared" si="17"/>
        <v>47574</v>
      </c>
      <c r="T59" s="25">
        <f t="shared" si="17"/>
        <v>47939</v>
      </c>
      <c r="U59" s="25">
        <f t="shared" si="17"/>
        <v>48305</v>
      </c>
      <c r="V59" s="25">
        <f t="shared" si="17"/>
        <v>48670</v>
      </c>
      <c r="W59" s="25">
        <f t="shared" si="17"/>
        <v>49035</v>
      </c>
    </row>
    <row r="60" spans="1:23" s="211" customFormat="1" hidden="1" outlineLevel="1" x14ac:dyDescent="0.2">
      <c r="A60" s="220"/>
      <c r="B60" s="220"/>
      <c r="C60" s="221"/>
      <c r="D60" s="222"/>
      <c r="E60" s="211" t="s">
        <v>1744</v>
      </c>
      <c r="G60" s="211" t="s">
        <v>93</v>
      </c>
      <c r="H60" s="225">
        <f xml:space="preserve"> SUM( J60:W60 )</f>
        <v>5</v>
      </c>
      <c r="J60" s="225">
        <f t="shared" ref="J60:W60" si="18" xml:space="preserve"> IF( AND( J58 &gt;= $F56, J59 &lt;= $F57 ), 1, 0 )</f>
        <v>0</v>
      </c>
      <c r="K60" s="225">
        <f t="shared" si="18"/>
        <v>0</v>
      </c>
      <c r="L60" s="225">
        <f t="shared" si="18"/>
        <v>0</v>
      </c>
      <c r="M60" s="225">
        <f t="shared" si="18"/>
        <v>0</v>
      </c>
      <c r="N60" s="225">
        <f t="shared" si="18"/>
        <v>0</v>
      </c>
      <c r="O60" s="225">
        <f t="shared" si="18"/>
        <v>0</v>
      </c>
      <c r="P60" s="225">
        <f t="shared" si="18"/>
        <v>0</v>
      </c>
      <c r="Q60" s="225">
        <f t="shared" si="18"/>
        <v>0</v>
      </c>
      <c r="R60" s="225">
        <f t="shared" si="18"/>
        <v>0</v>
      </c>
      <c r="S60" s="225">
        <f t="shared" si="18"/>
        <v>1</v>
      </c>
      <c r="T60" s="225">
        <f t="shared" si="18"/>
        <v>1</v>
      </c>
      <c r="U60" s="225">
        <f t="shared" si="18"/>
        <v>1</v>
      </c>
      <c r="V60" s="225">
        <f t="shared" si="18"/>
        <v>1</v>
      </c>
      <c r="W60" s="225">
        <f t="shared" si="18"/>
        <v>1</v>
      </c>
    </row>
    <row r="61" spans="1:23" hidden="1" outlineLevel="1" x14ac:dyDescent="0.2"/>
    <row r="62" spans="1:23" x14ac:dyDescent="0.2"/>
    <row r="63" spans="1:23" x14ac:dyDescent="0.2"/>
    <row r="64" spans="1:23" x14ac:dyDescent="0.2">
      <c r="A64" s="33" t="s">
        <v>2080</v>
      </c>
    </row>
    <row r="65" x14ac:dyDescent="0.2"/>
    <row r="66" x14ac:dyDescent="0.2"/>
  </sheetData>
  <conditionalFormatting sqref="F2">
    <cfRule type="cellIs" dxfId="48" priority="1" stopIfTrue="1" operator="notEqual">
      <formula>0</formula>
    </cfRule>
    <cfRule type="cellIs" dxfId="47" priority="2" stopIfTrue="1" operator="equal">
      <formula>""</formula>
    </cfRule>
  </conditionalFormatting>
  <conditionalFormatting sqref="J3:ZZ3">
    <cfRule type="cellIs" dxfId="46" priority="3" operator="equal">
      <formula>"PPA ext."</formula>
    </cfRule>
    <cfRule type="cellIs" dxfId="45" priority="4" operator="equal">
      <formula>"Delay"</formula>
    </cfRule>
    <cfRule type="cellIs" dxfId="44" priority="5" operator="equal">
      <formula>"Fin Close"</formula>
    </cfRule>
    <cfRule type="cellIs" dxfId="43" priority="6" stopIfTrue="1" operator="equal">
      <formula>"Construction"</formula>
    </cfRule>
    <cfRule type="cellIs" dxfId="42" priority="7" stopIfTrue="1" operator="equal">
      <formula>"Operations"</formula>
    </cfRule>
  </conditionalFormatting>
  <pageMargins left="0.70866141732283472" right="0.70866141732283472" top="0.74803149606299213" bottom="0.74803149606299213" header="0.31496062992125984" footer="0.31496062992125984"/>
  <pageSetup paperSize="8" scale="80" fitToHeight="0" orientation="landscape" r:id="rId1"/>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Group" r:id="rId2"/>
    <customPr name="MMSheetType" r:id="rId3"/>
    <customPr name="MMTimeAxis" r:id="rId4"/>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CCCE"/>
    <outlinePr summaryBelow="0" summaryRight="0"/>
    <pageSetUpPr fitToPage="1"/>
  </sheetPr>
  <dimension ref="A1:ZZ171"/>
  <sheetViews>
    <sheetView showGridLines="0" zoomScaleNormal="100" workbookViewId="0">
      <pane xSplit="9" ySplit="5" topLeftCell="J6" activePane="bottomRight" state="frozen"/>
      <selection activeCell="J1" sqref="J1"/>
      <selection pane="topRight" activeCell="J1" sqref="J1"/>
      <selection pane="bottomLeft" activeCell="J1" sqref="J1"/>
      <selection pane="bottomRight"/>
    </sheetView>
  </sheetViews>
  <sheetFormatPr defaultColWidth="0" defaultRowHeight="13" zeroHeight="1" outlineLevelRow="2" x14ac:dyDescent="0.2"/>
  <cols>
    <col min="1" max="2" width="1.44140625" style="33" customWidth="1"/>
    <col min="3" max="3" width="1.44140625" style="68" customWidth="1"/>
    <col min="4" max="4" width="1.44140625" style="69" customWidth="1"/>
    <col min="5" max="5" width="103.44140625" style="37" bestFit="1" customWidth="1"/>
    <col min="6" max="8" width="14.77734375" style="37" customWidth="1"/>
    <col min="9" max="9" width="3.44140625" style="37" customWidth="1"/>
    <col min="10" max="23" width="14.77734375" style="37" customWidth="1"/>
    <col min="24" max="16384" width="15.109375" style="37" hidden="1"/>
  </cols>
  <sheetData>
    <row r="1" spans="1:702" s="53" customFormat="1" ht="31" x14ac:dyDescent="0.2">
      <c r="A1" s="29" t="str">
        <f ca="1" xml:space="preserve"> RIGHT(CELL("filename", A1), LEN(CELL("filename", A1)) - SEARCH("]", CELL("filename", A1)))</f>
        <v>Indexation</v>
      </c>
      <c r="B1" s="29"/>
    </row>
    <row r="2" spans="1:702" s="59" customFormat="1" x14ac:dyDescent="0.2">
      <c r="A2" s="3"/>
      <c r="B2" s="3"/>
      <c r="C2" s="10"/>
      <c r="D2" s="11"/>
      <c r="E2" s="2" t="s">
        <v>2256</v>
      </c>
      <c r="F2" s="62">
        <f>Inputs!$F$2</f>
        <v>0</v>
      </c>
      <c r="G2" s="65" t="s">
        <v>1104</v>
      </c>
      <c r="H2" s="2"/>
      <c r="I2" s="2"/>
      <c r="J2" s="7">
        <f xml:space="preserve"> Time!J$14</f>
        <v>44651</v>
      </c>
      <c r="K2" s="7">
        <f xml:space="preserve"> Time!K$14</f>
        <v>45016</v>
      </c>
      <c r="L2" s="7">
        <f xml:space="preserve"> Time!L$14</f>
        <v>45382</v>
      </c>
      <c r="M2" s="7">
        <f xml:space="preserve"> Time!M$14</f>
        <v>45747</v>
      </c>
      <c r="N2" s="7">
        <f xml:space="preserve"> Time!N$14</f>
        <v>46112</v>
      </c>
      <c r="O2" s="7">
        <f xml:space="preserve"> Time!O$14</f>
        <v>46477</v>
      </c>
      <c r="P2" s="7">
        <f xml:space="preserve"> Time!P$14</f>
        <v>46843</v>
      </c>
      <c r="Q2" s="7">
        <f xml:space="preserve"> Time!Q$14</f>
        <v>47208</v>
      </c>
      <c r="R2" s="7">
        <f xml:space="preserve"> Time!R$14</f>
        <v>47573</v>
      </c>
      <c r="S2" s="7">
        <f xml:space="preserve"> Time!S$14</f>
        <v>47938</v>
      </c>
      <c r="T2" s="7">
        <f xml:space="preserve"> Time!T$14</f>
        <v>48304</v>
      </c>
      <c r="U2" s="7">
        <f xml:space="preserve"> Time!U$14</f>
        <v>48669</v>
      </c>
      <c r="V2" s="7">
        <f xml:space="preserve"> Time!V$14</f>
        <v>49034</v>
      </c>
      <c r="W2" s="7">
        <f xml:space="preserve"> Time!W$14</f>
        <v>49399</v>
      </c>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row>
    <row r="3" spans="1:702" s="8" customFormat="1" x14ac:dyDescent="0.2">
      <c r="A3" s="3"/>
      <c r="B3" s="3"/>
      <c r="C3" s="10"/>
      <c r="D3" s="11"/>
      <c r="E3" s="37" t="s">
        <v>1707</v>
      </c>
      <c r="H3" s="2"/>
      <c r="I3" s="2"/>
      <c r="J3" s="1" t="str">
        <f xml:space="preserve"> Time!J$19</f>
        <v/>
      </c>
      <c r="K3" s="1" t="str">
        <f xml:space="preserve"> Time!K$19</f>
        <v/>
      </c>
      <c r="L3" s="1" t="str">
        <f xml:space="preserve"> Time!L$19</f>
        <v/>
      </c>
      <c r="M3" s="1" t="str">
        <f xml:space="preserve"> Time!M$19</f>
        <v/>
      </c>
      <c r="N3" s="1" t="str">
        <f xml:space="preserve"> Time!N$19</f>
        <v/>
      </c>
      <c r="O3" s="1" t="str">
        <f xml:space="preserve"> Time!O$19</f>
        <v/>
      </c>
      <c r="P3" s="1" t="str">
        <f xml:space="preserve"> Time!P$19</f>
        <v/>
      </c>
      <c r="Q3" s="1" t="str">
        <f xml:space="preserve"> Time!Q$19</f>
        <v/>
      </c>
      <c r="R3" s="1" t="str">
        <f xml:space="preserve"> Time!R$19</f>
        <v/>
      </c>
      <c r="S3" s="1" t="str">
        <f xml:space="preserve"> Time!S$19</f>
        <v>PR24</v>
      </c>
      <c r="T3" s="1" t="str">
        <f xml:space="preserve"> Time!T$19</f>
        <v>PR24</v>
      </c>
      <c r="U3" s="1" t="str">
        <f xml:space="preserve"> Time!U$19</f>
        <v>PR24</v>
      </c>
      <c r="V3" s="1" t="str">
        <f xml:space="preserve"> Time!V$19</f>
        <v>PR24</v>
      </c>
      <c r="W3" s="1" t="str">
        <f xml:space="preserve"> Time!W$19</f>
        <v>PR24</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8" customFormat="1" x14ac:dyDescent="0.2">
      <c r="A4" s="3"/>
      <c r="B4" s="3"/>
      <c r="C4" s="10"/>
      <c r="D4" s="11"/>
      <c r="E4" s="2" t="s">
        <v>189</v>
      </c>
      <c r="F4" s="33"/>
      <c r="G4" s="2"/>
      <c r="H4" s="2"/>
      <c r="I4" s="2"/>
      <c r="J4" s="18">
        <f xml:space="preserve"> Time!J$25</f>
        <v>2022</v>
      </c>
      <c r="K4" s="18">
        <f xml:space="preserve"> Time!K$25</f>
        <v>2023</v>
      </c>
      <c r="L4" s="18">
        <f xml:space="preserve"> Time!L$25</f>
        <v>2024</v>
      </c>
      <c r="M4" s="18">
        <f xml:space="preserve"> Time!M$25</f>
        <v>2025</v>
      </c>
      <c r="N4" s="18">
        <f xml:space="preserve"> Time!N$25</f>
        <v>2026</v>
      </c>
      <c r="O4" s="18">
        <f xml:space="preserve"> Time!O$25</f>
        <v>2027</v>
      </c>
      <c r="P4" s="18">
        <f xml:space="preserve"> Time!P$25</f>
        <v>2028</v>
      </c>
      <c r="Q4" s="18">
        <f xml:space="preserve"> Time!Q$25</f>
        <v>2029</v>
      </c>
      <c r="R4" s="18">
        <f xml:space="preserve"> Time!R$25</f>
        <v>2030</v>
      </c>
      <c r="S4" s="18">
        <f xml:space="preserve"> Time!S$25</f>
        <v>2031</v>
      </c>
      <c r="T4" s="18">
        <f xml:space="preserve"> Time!T$25</f>
        <v>2032</v>
      </c>
      <c r="U4" s="18">
        <f xml:space="preserve"> Time!U$25</f>
        <v>2033</v>
      </c>
      <c r="V4" s="18">
        <f xml:space="preserve"> Time!V$25</f>
        <v>2034</v>
      </c>
      <c r="W4" s="18">
        <f xml:space="preserve"> Time!W$25</f>
        <v>2035</v>
      </c>
    </row>
    <row r="5" spans="1:702" s="8" customFormat="1" x14ac:dyDescent="0.2">
      <c r="A5" s="3"/>
      <c r="B5" s="3"/>
      <c r="C5" s="10"/>
      <c r="D5" s="11"/>
      <c r="E5" s="2" t="s">
        <v>362</v>
      </c>
      <c r="F5" s="33" t="s">
        <v>2082</v>
      </c>
      <c r="G5" s="33" t="s">
        <v>1892</v>
      </c>
      <c r="H5" s="33" t="s">
        <v>1708</v>
      </c>
      <c r="I5" s="2"/>
      <c r="J5" s="5">
        <f xml:space="preserve"> Time!J$29</f>
        <v>1</v>
      </c>
      <c r="K5" s="5">
        <f xml:space="preserve"> Time!K$29</f>
        <v>2</v>
      </c>
      <c r="L5" s="5">
        <f xml:space="preserve"> Time!L$29</f>
        <v>3</v>
      </c>
      <c r="M5" s="5">
        <f xml:space="preserve"> Time!M$29</f>
        <v>4</v>
      </c>
      <c r="N5" s="5">
        <f xml:space="preserve"> Time!N$29</f>
        <v>5</v>
      </c>
      <c r="O5" s="5">
        <f xml:space="preserve"> Time!O$29</f>
        <v>6</v>
      </c>
      <c r="P5" s="5">
        <f xml:space="preserve"> Time!P$29</f>
        <v>7</v>
      </c>
      <c r="Q5" s="5">
        <f xml:space="preserve"> Time!Q$29</f>
        <v>8</v>
      </c>
      <c r="R5" s="5">
        <f xml:space="preserve"> Time!R$29</f>
        <v>9</v>
      </c>
      <c r="S5" s="5">
        <f xml:space="preserve"> Time!S$29</f>
        <v>10</v>
      </c>
      <c r="T5" s="5">
        <f xml:space="preserve"> Time!T$29</f>
        <v>11</v>
      </c>
      <c r="U5" s="5">
        <f xml:space="preserve"> Time!U$29</f>
        <v>12</v>
      </c>
      <c r="V5" s="5">
        <f xml:space="preserve"> Time!V$29</f>
        <v>13</v>
      </c>
      <c r="W5" s="5">
        <f xml:space="preserve"> Time!W$29</f>
        <v>14</v>
      </c>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row>
    <row r="6" spans="1:702" x14ac:dyDescent="0.2">
      <c r="D6" s="37"/>
      <c r="F6" s="33"/>
      <c r="G6" s="33"/>
      <c r="H6" s="33"/>
    </row>
    <row r="7" spans="1:702" x14ac:dyDescent="0.2"/>
    <row r="8" spans="1:702" x14ac:dyDescent="0.2"/>
    <row r="9" spans="1:702" s="21" customFormat="1" x14ac:dyDescent="0.2">
      <c r="A9" s="17"/>
      <c r="B9" s="17" t="s">
        <v>2687</v>
      </c>
      <c r="C9" s="24"/>
      <c r="D9" s="31"/>
    </row>
    <row r="10" spans="1:702" collapsed="1" x14ac:dyDescent="0.2"/>
    <row r="11" spans="1:702" hidden="1" outlineLevel="1" x14ac:dyDescent="0.2">
      <c r="B11" s="33" t="s">
        <v>1354</v>
      </c>
    </row>
    <row r="12" spans="1:702" s="208" customFormat="1" hidden="1" outlineLevel="1" x14ac:dyDescent="0.2">
      <c r="A12" s="217"/>
      <c r="B12" s="217"/>
      <c r="C12" s="218"/>
      <c r="D12" s="219"/>
      <c r="E12" s="208" t="str">
        <f xml:space="preserve"> Inputs!E$25</f>
        <v>Consumer price index (including housing costs) - Consumer Price Index (with housing) for April</v>
      </c>
      <c r="F12" s="210">
        <f xml:space="preserve"> Inputs!F$25</f>
        <v>0</v>
      </c>
      <c r="G12" s="210" t="str">
        <f xml:space="preserve"> Inputs!G$25</f>
        <v>Index</v>
      </c>
      <c r="H12" s="210">
        <f xml:space="preserve"> Inputs!H$25</f>
        <v>0</v>
      </c>
      <c r="I12" s="210">
        <f xml:space="preserve"> Inputs!I$25</f>
        <v>0</v>
      </c>
      <c r="J12" s="210">
        <f xml:space="preserve"> Inputs!J$25</f>
        <v>110.4</v>
      </c>
      <c r="K12" s="210">
        <f xml:space="preserve"> Inputs!K$25</f>
        <v>119</v>
      </c>
      <c r="L12" s="210">
        <f xml:space="preserve"> Inputs!L$25</f>
        <v>128.30000000000001</v>
      </c>
      <c r="M12" s="210">
        <f xml:space="preserve"> Inputs!M$25</f>
        <v>132.19999999999999</v>
      </c>
      <c r="N12" s="210">
        <f xml:space="preserve"> Inputs!N$25</f>
        <v>135.525780063913</v>
      </c>
      <c r="O12" s="210">
        <f xml:space="preserve"> Inputs!O$25</f>
        <v>138.50746679309401</v>
      </c>
      <c r="P12" s="210">
        <f xml:space="preserve"> Inputs!P$25</f>
        <v>141.64715319362401</v>
      </c>
      <c r="Q12" s="210">
        <f xml:space="preserve"> Inputs!Q$25</f>
        <v>144.999380717506</v>
      </c>
      <c r="R12" s="210">
        <f xml:space="preserve"> Inputs!R$25</f>
        <v>148.189075167835</v>
      </c>
      <c r="S12" s="210">
        <f xml:space="preserve"> Inputs!S$25</f>
        <v>0</v>
      </c>
      <c r="T12" s="210">
        <f xml:space="preserve"> Inputs!T$25</f>
        <v>0</v>
      </c>
      <c r="U12" s="210">
        <f xml:space="preserve"> Inputs!U$25</f>
        <v>0</v>
      </c>
      <c r="V12" s="210">
        <f xml:space="preserve"> Inputs!V$25</f>
        <v>0</v>
      </c>
      <c r="W12" s="210">
        <f xml:space="preserve"> Inputs!W$25</f>
        <v>0</v>
      </c>
    </row>
    <row r="13" spans="1:702" s="208" customFormat="1" hidden="1" outlineLevel="1" x14ac:dyDescent="0.2">
      <c r="A13" s="217"/>
      <c r="B13" s="217"/>
      <c r="C13" s="218"/>
      <c r="D13" s="219"/>
      <c r="E13" s="208" t="str">
        <f xml:space="preserve"> Inputs!E$24</f>
        <v>Year on year % change - CPI(H): Financial year average indices year on year %</v>
      </c>
      <c r="F13" s="214">
        <f xml:space="preserve"> Inputs!F$24</f>
        <v>0</v>
      </c>
      <c r="G13" s="214" t="str">
        <f xml:space="preserve"> Inputs!G$24</f>
        <v>%</v>
      </c>
      <c r="H13" s="214">
        <f xml:space="preserve"> Inputs!H$24</f>
        <v>0</v>
      </c>
      <c r="I13" s="214">
        <f xml:space="preserve"> Inputs!I$24</f>
        <v>0</v>
      </c>
      <c r="J13" s="214">
        <f xml:space="preserve"> Inputs!J$24</f>
        <v>0</v>
      </c>
      <c r="K13" s="214">
        <f xml:space="preserve"> Inputs!K$24</f>
        <v>0</v>
      </c>
      <c r="L13" s="214">
        <f xml:space="preserve"> Inputs!L$24</f>
        <v>0</v>
      </c>
      <c r="M13" s="214">
        <f xml:space="preserve"> Inputs!M$24</f>
        <v>0</v>
      </c>
      <c r="N13" s="214">
        <f xml:space="preserve"> Inputs!N$24</f>
        <v>0</v>
      </c>
      <c r="O13" s="214">
        <f xml:space="preserve"> Inputs!O$24</f>
        <v>0</v>
      </c>
      <c r="P13" s="214">
        <f xml:space="preserve"> Inputs!P$24</f>
        <v>0</v>
      </c>
      <c r="Q13" s="214">
        <f xml:space="preserve"> Inputs!Q$24</f>
        <v>0</v>
      </c>
      <c r="R13" s="214">
        <f xml:space="preserve"> Inputs!R$24</f>
        <v>0</v>
      </c>
      <c r="S13" s="214">
        <f xml:space="preserve"> Inputs!S$24</f>
        <v>0</v>
      </c>
      <c r="T13" s="214">
        <f xml:space="preserve"> Inputs!T$24</f>
        <v>0</v>
      </c>
      <c r="U13" s="214">
        <f xml:space="preserve"> Inputs!U$24</f>
        <v>0</v>
      </c>
      <c r="V13" s="214">
        <f xml:space="preserve"> Inputs!V$24</f>
        <v>0</v>
      </c>
      <c r="W13" s="214">
        <f xml:space="preserve"> Inputs!W$24</f>
        <v>0</v>
      </c>
    </row>
    <row r="14" spans="1:702" hidden="1" outlineLevel="1" x14ac:dyDescent="0.2">
      <c r="E14" s="37" t="s">
        <v>1354</v>
      </c>
      <c r="G14" s="37" t="s">
        <v>267</v>
      </c>
      <c r="H14" s="12"/>
      <c r="J14" s="12">
        <f t="shared" ref="J14:W14" si="0" xml:space="preserve"> IF( J12 &gt; 0, J12, I14 * ( 1 + J13 ) )</f>
        <v>110.4</v>
      </c>
      <c r="K14" s="12">
        <f t="shared" si="0"/>
        <v>119</v>
      </c>
      <c r="L14" s="12">
        <f t="shared" si="0"/>
        <v>128.30000000000001</v>
      </c>
      <c r="M14" s="12">
        <f t="shared" si="0"/>
        <v>132.19999999999999</v>
      </c>
      <c r="N14" s="12">
        <f t="shared" si="0"/>
        <v>135.525780063913</v>
      </c>
      <c r="O14" s="12">
        <f t="shared" si="0"/>
        <v>138.50746679309401</v>
      </c>
      <c r="P14" s="12">
        <f t="shared" si="0"/>
        <v>141.64715319362401</v>
      </c>
      <c r="Q14" s="12">
        <f t="shared" si="0"/>
        <v>144.999380717506</v>
      </c>
      <c r="R14" s="12">
        <f t="shared" si="0"/>
        <v>148.189075167835</v>
      </c>
      <c r="S14" s="12">
        <f t="shared" si="0"/>
        <v>148.189075167835</v>
      </c>
      <c r="T14" s="12">
        <f t="shared" si="0"/>
        <v>148.189075167835</v>
      </c>
      <c r="U14" s="12">
        <f t="shared" si="0"/>
        <v>148.189075167835</v>
      </c>
      <c r="V14" s="12">
        <f t="shared" si="0"/>
        <v>148.189075167835</v>
      </c>
      <c r="W14" s="12">
        <f t="shared" si="0"/>
        <v>148.189075167835</v>
      </c>
    </row>
    <row r="15" spans="1:702" hidden="1" outlineLevel="1" x14ac:dyDescent="0.2"/>
    <row r="16" spans="1:702" hidden="1" outlineLevel="1" x14ac:dyDescent="0.2"/>
    <row r="17" spans="1:23" hidden="1" outlineLevel="1" x14ac:dyDescent="0.2">
      <c r="B17" s="33" t="s">
        <v>1933</v>
      </c>
    </row>
    <row r="18" spans="1:23" s="208" customFormat="1" hidden="1" outlineLevel="1" x14ac:dyDescent="0.2">
      <c r="A18" s="217"/>
      <c r="B18" s="217"/>
      <c r="C18" s="218"/>
      <c r="D18" s="219"/>
      <c r="E18" s="208" t="str">
        <f xml:space="preserve"> Inputs!E$26</f>
        <v>Consumer price index (including housing costs) - Consumer Price Index (with housing) for May</v>
      </c>
      <c r="F18" s="210">
        <f xml:space="preserve"> Inputs!F$26</f>
        <v>0</v>
      </c>
      <c r="G18" s="210" t="str">
        <f xml:space="preserve"> Inputs!G$26</f>
        <v>Index</v>
      </c>
      <c r="H18" s="210">
        <f xml:space="preserve"> Inputs!H$26</f>
        <v>0</v>
      </c>
      <c r="I18" s="210">
        <f xml:space="preserve"> Inputs!I$26</f>
        <v>0</v>
      </c>
      <c r="J18" s="210">
        <f xml:space="preserve"> Inputs!J$26</f>
        <v>111</v>
      </c>
      <c r="K18" s="210">
        <f xml:space="preserve"> Inputs!K$26</f>
        <v>119.7</v>
      </c>
      <c r="L18" s="210">
        <f xml:space="preserve"> Inputs!L$26</f>
        <v>129.1</v>
      </c>
      <c r="M18" s="210">
        <f xml:space="preserve"> Inputs!M$26</f>
        <v>132.69999999999999</v>
      </c>
      <c r="N18" s="210">
        <f xml:space="preserve"> Inputs!N$26</f>
        <v>135.77177335352999</v>
      </c>
      <c r="O18" s="210">
        <f xml:space="preserve"> Inputs!O$26</f>
        <v>138.75890195898899</v>
      </c>
      <c r="P18" s="210">
        <f xml:space="preserve"> Inputs!P$26</f>
        <v>141.92737827193201</v>
      </c>
      <c r="Q18" s="210">
        <f xml:space="preserve"> Inputs!Q$26</f>
        <v>145.27439044919399</v>
      </c>
      <c r="R18" s="210">
        <f xml:space="preserve"> Inputs!R$26</f>
        <v>148.433821516443</v>
      </c>
      <c r="S18" s="210">
        <f xml:space="preserve"> Inputs!S$26</f>
        <v>0</v>
      </c>
      <c r="T18" s="210">
        <f xml:space="preserve"> Inputs!T$26</f>
        <v>0</v>
      </c>
      <c r="U18" s="210">
        <f xml:space="preserve"> Inputs!U$26</f>
        <v>0</v>
      </c>
      <c r="V18" s="210">
        <f xml:space="preserve"> Inputs!V$26</f>
        <v>0</v>
      </c>
      <c r="W18" s="210">
        <f xml:space="preserve"> Inputs!W$26</f>
        <v>0</v>
      </c>
    </row>
    <row r="19" spans="1:23" s="208" customFormat="1" hidden="1" outlineLevel="1" x14ac:dyDescent="0.2">
      <c r="A19" s="217"/>
      <c r="B19" s="217"/>
      <c r="C19" s="218"/>
      <c r="D19" s="219"/>
      <c r="E19" s="208" t="str">
        <f xml:space="preserve"> Inputs!E$24</f>
        <v>Year on year % change - CPI(H): Financial year average indices year on year %</v>
      </c>
      <c r="F19" s="214">
        <f xml:space="preserve"> Inputs!F$24</f>
        <v>0</v>
      </c>
      <c r="G19" s="214" t="str">
        <f xml:space="preserve"> Inputs!G$24</f>
        <v>%</v>
      </c>
      <c r="H19" s="214">
        <f xml:space="preserve"> Inputs!H$24</f>
        <v>0</v>
      </c>
      <c r="I19" s="214">
        <f xml:space="preserve"> Inputs!I$24</f>
        <v>0</v>
      </c>
      <c r="J19" s="214">
        <f xml:space="preserve"> Inputs!J$24</f>
        <v>0</v>
      </c>
      <c r="K19" s="214">
        <f xml:space="preserve"> Inputs!K$24</f>
        <v>0</v>
      </c>
      <c r="L19" s="214">
        <f xml:space="preserve"> Inputs!L$24</f>
        <v>0</v>
      </c>
      <c r="M19" s="214">
        <f xml:space="preserve"> Inputs!M$24</f>
        <v>0</v>
      </c>
      <c r="N19" s="214">
        <f xml:space="preserve"> Inputs!N$24</f>
        <v>0</v>
      </c>
      <c r="O19" s="214">
        <f xml:space="preserve"> Inputs!O$24</f>
        <v>0</v>
      </c>
      <c r="P19" s="214">
        <f xml:space="preserve"> Inputs!P$24</f>
        <v>0</v>
      </c>
      <c r="Q19" s="214">
        <f xml:space="preserve"> Inputs!Q$24</f>
        <v>0</v>
      </c>
      <c r="R19" s="214">
        <f xml:space="preserve"> Inputs!R$24</f>
        <v>0</v>
      </c>
      <c r="S19" s="214">
        <f xml:space="preserve"> Inputs!S$24</f>
        <v>0</v>
      </c>
      <c r="T19" s="214">
        <f xml:space="preserve"> Inputs!T$24</f>
        <v>0</v>
      </c>
      <c r="U19" s="214">
        <f xml:space="preserve"> Inputs!U$24</f>
        <v>0</v>
      </c>
      <c r="V19" s="214">
        <f xml:space="preserve"> Inputs!V$24</f>
        <v>0</v>
      </c>
      <c r="W19" s="214">
        <f xml:space="preserve"> Inputs!W$24</f>
        <v>0</v>
      </c>
    </row>
    <row r="20" spans="1:23" hidden="1" outlineLevel="1" x14ac:dyDescent="0.2">
      <c r="E20" s="37" t="s">
        <v>1933</v>
      </c>
      <c r="G20" s="37" t="s">
        <v>267</v>
      </c>
      <c r="H20" s="12"/>
      <c r="J20" s="12">
        <f t="shared" ref="J20:W20" si="1" xml:space="preserve"> IF( J18 &gt; 0, J18, I20 * ( 1 + J19 ) )</f>
        <v>111</v>
      </c>
      <c r="K20" s="12">
        <f t="shared" si="1"/>
        <v>119.7</v>
      </c>
      <c r="L20" s="12">
        <f t="shared" si="1"/>
        <v>129.1</v>
      </c>
      <c r="M20" s="12">
        <f t="shared" si="1"/>
        <v>132.69999999999999</v>
      </c>
      <c r="N20" s="12">
        <f t="shared" si="1"/>
        <v>135.77177335352999</v>
      </c>
      <c r="O20" s="12">
        <f t="shared" si="1"/>
        <v>138.75890195898899</v>
      </c>
      <c r="P20" s="12">
        <f t="shared" si="1"/>
        <v>141.92737827193201</v>
      </c>
      <c r="Q20" s="12">
        <f t="shared" si="1"/>
        <v>145.27439044919399</v>
      </c>
      <c r="R20" s="12">
        <f t="shared" si="1"/>
        <v>148.433821516443</v>
      </c>
      <c r="S20" s="12">
        <f t="shared" si="1"/>
        <v>148.433821516443</v>
      </c>
      <c r="T20" s="12">
        <f t="shared" si="1"/>
        <v>148.433821516443</v>
      </c>
      <c r="U20" s="12">
        <f t="shared" si="1"/>
        <v>148.433821516443</v>
      </c>
      <c r="V20" s="12">
        <f t="shared" si="1"/>
        <v>148.433821516443</v>
      </c>
      <c r="W20" s="12">
        <f t="shared" si="1"/>
        <v>148.433821516443</v>
      </c>
    </row>
    <row r="21" spans="1:23" hidden="1" outlineLevel="1" x14ac:dyDescent="0.2"/>
    <row r="22" spans="1:23" hidden="1" outlineLevel="1" x14ac:dyDescent="0.2"/>
    <row r="23" spans="1:23" hidden="1" outlineLevel="1" x14ac:dyDescent="0.2">
      <c r="B23" s="33" t="s">
        <v>752</v>
      </c>
    </row>
    <row r="24" spans="1:23" s="208" customFormat="1" hidden="1" outlineLevel="1" x14ac:dyDescent="0.2">
      <c r="A24" s="217"/>
      <c r="B24" s="217"/>
      <c r="C24" s="218"/>
      <c r="D24" s="219"/>
      <c r="E24" s="208" t="str">
        <f xml:space="preserve"> Inputs!E$27</f>
        <v>Consumer price index (including housing costs) - Consumer Price Index (with housing) for June</v>
      </c>
      <c r="F24" s="210">
        <f xml:space="preserve"> Inputs!F$27</f>
        <v>0</v>
      </c>
      <c r="G24" s="210" t="str">
        <f xml:space="preserve"> Inputs!G$27</f>
        <v>Index</v>
      </c>
      <c r="H24" s="210">
        <f xml:space="preserve"> Inputs!H$27</f>
        <v>0</v>
      </c>
      <c r="I24" s="210">
        <f xml:space="preserve"> Inputs!I$27</f>
        <v>0</v>
      </c>
      <c r="J24" s="210">
        <f xml:space="preserve"> Inputs!J$27</f>
        <v>111.4</v>
      </c>
      <c r="K24" s="210">
        <f xml:space="preserve"> Inputs!K$27</f>
        <v>120.5</v>
      </c>
      <c r="L24" s="210">
        <f xml:space="preserve"> Inputs!L$27</f>
        <v>129.4</v>
      </c>
      <c r="M24" s="210">
        <f xml:space="preserve"> Inputs!M$27</f>
        <v>133</v>
      </c>
      <c r="N24" s="210">
        <f xml:space="preserve"> Inputs!N$27</f>
        <v>136.01821314637601</v>
      </c>
      <c r="O24" s="210">
        <f xml:space="preserve"> Inputs!O$27</f>
        <v>139.01079355978999</v>
      </c>
      <c r="P24" s="210">
        <f xml:space="preserve"> Inputs!P$27</f>
        <v>142.208157728446</v>
      </c>
      <c r="Q24" s="210">
        <f xml:space="preserve"> Inputs!Q$27</f>
        <v>145.54992177174799</v>
      </c>
      <c r="R24" s="210">
        <f xml:space="preserve"> Inputs!R$27</f>
        <v>148.67897208361501</v>
      </c>
      <c r="S24" s="210">
        <f xml:space="preserve"> Inputs!S$27</f>
        <v>0</v>
      </c>
      <c r="T24" s="210">
        <f xml:space="preserve"> Inputs!T$27</f>
        <v>0</v>
      </c>
      <c r="U24" s="210">
        <f xml:space="preserve"> Inputs!U$27</f>
        <v>0</v>
      </c>
      <c r="V24" s="210">
        <f xml:space="preserve"> Inputs!V$27</f>
        <v>0</v>
      </c>
      <c r="W24" s="210">
        <f xml:space="preserve"> Inputs!W$27</f>
        <v>0</v>
      </c>
    </row>
    <row r="25" spans="1:23" s="208" customFormat="1" hidden="1" outlineLevel="1" x14ac:dyDescent="0.2">
      <c r="A25" s="217"/>
      <c r="B25" s="217"/>
      <c r="C25" s="218"/>
      <c r="D25" s="219"/>
      <c r="E25" s="208" t="str">
        <f xml:space="preserve"> Inputs!E$24</f>
        <v>Year on year % change - CPI(H): Financial year average indices year on year %</v>
      </c>
      <c r="F25" s="214">
        <f xml:space="preserve"> Inputs!F$24</f>
        <v>0</v>
      </c>
      <c r="G25" s="214" t="str">
        <f xml:space="preserve"> Inputs!G$24</f>
        <v>%</v>
      </c>
      <c r="H25" s="214">
        <f xml:space="preserve"> Inputs!H$24</f>
        <v>0</v>
      </c>
      <c r="I25" s="214">
        <f xml:space="preserve"> Inputs!I$24</f>
        <v>0</v>
      </c>
      <c r="J25" s="214">
        <f xml:space="preserve"> Inputs!J$24</f>
        <v>0</v>
      </c>
      <c r="K25" s="214">
        <f xml:space="preserve"> Inputs!K$24</f>
        <v>0</v>
      </c>
      <c r="L25" s="214">
        <f xml:space="preserve"> Inputs!L$24</f>
        <v>0</v>
      </c>
      <c r="M25" s="214">
        <f xml:space="preserve"> Inputs!M$24</f>
        <v>0</v>
      </c>
      <c r="N25" s="214">
        <f xml:space="preserve"> Inputs!N$24</f>
        <v>0</v>
      </c>
      <c r="O25" s="214">
        <f xml:space="preserve"> Inputs!O$24</f>
        <v>0</v>
      </c>
      <c r="P25" s="214">
        <f xml:space="preserve"> Inputs!P$24</f>
        <v>0</v>
      </c>
      <c r="Q25" s="214">
        <f xml:space="preserve"> Inputs!Q$24</f>
        <v>0</v>
      </c>
      <c r="R25" s="214">
        <f xml:space="preserve"> Inputs!R$24</f>
        <v>0</v>
      </c>
      <c r="S25" s="214">
        <f xml:space="preserve"> Inputs!S$24</f>
        <v>0</v>
      </c>
      <c r="T25" s="214">
        <f xml:space="preserve"> Inputs!T$24</f>
        <v>0</v>
      </c>
      <c r="U25" s="214">
        <f xml:space="preserve"> Inputs!U$24</f>
        <v>0</v>
      </c>
      <c r="V25" s="214">
        <f xml:space="preserve"> Inputs!V$24</f>
        <v>0</v>
      </c>
      <c r="W25" s="214">
        <f xml:space="preserve"> Inputs!W$24</f>
        <v>0</v>
      </c>
    </row>
    <row r="26" spans="1:23" hidden="1" outlineLevel="1" x14ac:dyDescent="0.2">
      <c r="E26" s="37" t="s">
        <v>752</v>
      </c>
      <c r="G26" s="37" t="s">
        <v>267</v>
      </c>
      <c r="H26" s="12"/>
      <c r="J26" s="12">
        <f t="shared" ref="J26:W26" si="2" xml:space="preserve"> IF( J24 &gt; 0, J24, I26 * ( 1 + J25 ) )</f>
        <v>111.4</v>
      </c>
      <c r="K26" s="12">
        <f t="shared" si="2"/>
        <v>120.5</v>
      </c>
      <c r="L26" s="12">
        <f t="shared" si="2"/>
        <v>129.4</v>
      </c>
      <c r="M26" s="12">
        <f t="shared" si="2"/>
        <v>133</v>
      </c>
      <c r="N26" s="12">
        <f t="shared" si="2"/>
        <v>136.01821314637601</v>
      </c>
      <c r="O26" s="12">
        <f t="shared" si="2"/>
        <v>139.01079355978999</v>
      </c>
      <c r="P26" s="12">
        <f t="shared" si="2"/>
        <v>142.208157728446</v>
      </c>
      <c r="Q26" s="12">
        <f t="shared" si="2"/>
        <v>145.54992177174799</v>
      </c>
      <c r="R26" s="12">
        <f t="shared" si="2"/>
        <v>148.67897208361501</v>
      </c>
      <c r="S26" s="12">
        <f t="shared" si="2"/>
        <v>148.67897208361501</v>
      </c>
      <c r="T26" s="12">
        <f t="shared" si="2"/>
        <v>148.67897208361501</v>
      </c>
      <c r="U26" s="12">
        <f t="shared" si="2"/>
        <v>148.67897208361501</v>
      </c>
      <c r="V26" s="12">
        <f t="shared" si="2"/>
        <v>148.67897208361501</v>
      </c>
      <c r="W26" s="12">
        <f t="shared" si="2"/>
        <v>148.67897208361501</v>
      </c>
    </row>
    <row r="27" spans="1:23" hidden="1" outlineLevel="1" x14ac:dyDescent="0.2"/>
    <row r="28" spans="1:23" hidden="1" outlineLevel="1" x14ac:dyDescent="0.2"/>
    <row r="29" spans="1:23" hidden="1" outlineLevel="1" x14ac:dyDescent="0.2">
      <c r="B29" s="33" t="s">
        <v>1934</v>
      </c>
    </row>
    <row r="30" spans="1:23" s="208" customFormat="1" hidden="1" outlineLevel="1" x14ac:dyDescent="0.2">
      <c r="A30" s="217"/>
      <c r="B30" s="217"/>
      <c r="C30" s="218"/>
      <c r="D30" s="219"/>
      <c r="E30" s="208" t="str">
        <f xml:space="preserve"> Inputs!E$28</f>
        <v>Consumer price index (including housing costs) - Consumer Price Index (with housing) for July</v>
      </c>
      <c r="F30" s="210">
        <f xml:space="preserve"> Inputs!F$28</f>
        <v>0</v>
      </c>
      <c r="G30" s="210" t="str">
        <f xml:space="preserve"> Inputs!G$28</f>
        <v>Index</v>
      </c>
      <c r="H30" s="210">
        <f xml:space="preserve"> Inputs!H$28</f>
        <v>0</v>
      </c>
      <c r="I30" s="210">
        <f xml:space="preserve"> Inputs!I$28</f>
        <v>0</v>
      </c>
      <c r="J30" s="210">
        <f xml:space="preserve"> Inputs!J$28</f>
        <v>111.4</v>
      </c>
      <c r="K30" s="210">
        <f xml:space="preserve"> Inputs!K$28</f>
        <v>121.2</v>
      </c>
      <c r="L30" s="210">
        <f xml:space="preserve"> Inputs!L$28</f>
        <v>129</v>
      </c>
      <c r="M30" s="210">
        <f xml:space="preserve"> Inputs!M$28</f>
        <v>132.9</v>
      </c>
      <c r="N30" s="210">
        <f xml:space="preserve"> Inputs!N$28</f>
        <v>136.26510025290199</v>
      </c>
      <c r="O30" s="210">
        <f xml:space="preserve"> Inputs!O$28</f>
        <v>139.26314242407199</v>
      </c>
      <c r="P30" s="210">
        <f xml:space="preserve"> Inputs!P$28</f>
        <v>142.489492659908</v>
      </c>
      <c r="Q30" s="210">
        <f xml:space="preserve"> Inputs!Q$28</f>
        <v>145.82597567443099</v>
      </c>
      <c r="R30" s="210">
        <f xml:space="preserve"> Inputs!R$28</f>
        <v>148.92452753695</v>
      </c>
      <c r="S30" s="210">
        <f xml:space="preserve"> Inputs!S$28</f>
        <v>0</v>
      </c>
      <c r="T30" s="210">
        <f xml:space="preserve"> Inputs!T$28</f>
        <v>0</v>
      </c>
      <c r="U30" s="210">
        <f xml:space="preserve"> Inputs!U$28</f>
        <v>0</v>
      </c>
      <c r="V30" s="210">
        <f xml:space="preserve"> Inputs!V$28</f>
        <v>0</v>
      </c>
      <c r="W30" s="210">
        <f xml:space="preserve"> Inputs!W$28</f>
        <v>0</v>
      </c>
    </row>
    <row r="31" spans="1:23" s="208" customFormat="1" hidden="1" outlineLevel="1" x14ac:dyDescent="0.2">
      <c r="A31" s="217"/>
      <c r="B31" s="217"/>
      <c r="C31" s="218"/>
      <c r="D31" s="219"/>
      <c r="E31" s="208" t="str">
        <f xml:space="preserve"> Inputs!E$24</f>
        <v>Year on year % change - CPI(H): Financial year average indices year on year %</v>
      </c>
      <c r="F31" s="214">
        <f xml:space="preserve"> Inputs!F$24</f>
        <v>0</v>
      </c>
      <c r="G31" s="214" t="str">
        <f xml:space="preserve"> Inputs!G$24</f>
        <v>%</v>
      </c>
      <c r="H31" s="214">
        <f xml:space="preserve"> Inputs!H$24</f>
        <v>0</v>
      </c>
      <c r="I31" s="214">
        <f xml:space="preserve"> Inputs!I$24</f>
        <v>0</v>
      </c>
      <c r="J31" s="214">
        <f xml:space="preserve"> Inputs!J$24</f>
        <v>0</v>
      </c>
      <c r="K31" s="214">
        <f xml:space="preserve"> Inputs!K$24</f>
        <v>0</v>
      </c>
      <c r="L31" s="214">
        <f xml:space="preserve"> Inputs!L$24</f>
        <v>0</v>
      </c>
      <c r="M31" s="214">
        <f xml:space="preserve"> Inputs!M$24</f>
        <v>0</v>
      </c>
      <c r="N31" s="214">
        <f xml:space="preserve"> Inputs!N$24</f>
        <v>0</v>
      </c>
      <c r="O31" s="214">
        <f xml:space="preserve"> Inputs!O$24</f>
        <v>0</v>
      </c>
      <c r="P31" s="214">
        <f xml:space="preserve"> Inputs!P$24</f>
        <v>0</v>
      </c>
      <c r="Q31" s="214">
        <f xml:space="preserve"> Inputs!Q$24</f>
        <v>0</v>
      </c>
      <c r="R31" s="214">
        <f xml:space="preserve"> Inputs!R$24</f>
        <v>0</v>
      </c>
      <c r="S31" s="214">
        <f xml:space="preserve"> Inputs!S$24</f>
        <v>0</v>
      </c>
      <c r="T31" s="214">
        <f xml:space="preserve"> Inputs!T$24</f>
        <v>0</v>
      </c>
      <c r="U31" s="214">
        <f xml:space="preserve"> Inputs!U$24</f>
        <v>0</v>
      </c>
      <c r="V31" s="214">
        <f xml:space="preserve"> Inputs!V$24</f>
        <v>0</v>
      </c>
      <c r="W31" s="214">
        <f xml:space="preserve"> Inputs!W$24</f>
        <v>0</v>
      </c>
    </row>
    <row r="32" spans="1:23" hidden="1" outlineLevel="1" x14ac:dyDescent="0.2">
      <c r="E32" s="37" t="s">
        <v>1934</v>
      </c>
      <c r="G32" s="37" t="s">
        <v>267</v>
      </c>
      <c r="H32" s="12"/>
      <c r="J32" s="12">
        <f t="shared" ref="J32:W32" si="3" xml:space="preserve"> IF( J30 &gt; 0, J30, I32 * ( 1 + J31 ) )</f>
        <v>111.4</v>
      </c>
      <c r="K32" s="12">
        <f t="shared" si="3"/>
        <v>121.2</v>
      </c>
      <c r="L32" s="12">
        <f t="shared" si="3"/>
        <v>129</v>
      </c>
      <c r="M32" s="12">
        <f t="shared" si="3"/>
        <v>132.9</v>
      </c>
      <c r="N32" s="12">
        <f t="shared" si="3"/>
        <v>136.26510025290199</v>
      </c>
      <c r="O32" s="12">
        <f t="shared" si="3"/>
        <v>139.26314242407199</v>
      </c>
      <c r="P32" s="12">
        <f t="shared" si="3"/>
        <v>142.489492659908</v>
      </c>
      <c r="Q32" s="12">
        <f t="shared" si="3"/>
        <v>145.82597567443099</v>
      </c>
      <c r="R32" s="12">
        <f t="shared" si="3"/>
        <v>148.92452753695</v>
      </c>
      <c r="S32" s="12">
        <f t="shared" si="3"/>
        <v>148.92452753695</v>
      </c>
      <c r="T32" s="12">
        <f t="shared" si="3"/>
        <v>148.92452753695</v>
      </c>
      <c r="U32" s="12">
        <f t="shared" si="3"/>
        <v>148.92452753695</v>
      </c>
      <c r="V32" s="12">
        <f t="shared" si="3"/>
        <v>148.92452753695</v>
      </c>
      <c r="W32" s="12">
        <f t="shared" si="3"/>
        <v>148.92452753695</v>
      </c>
    </row>
    <row r="33" spans="1:23" hidden="1" outlineLevel="1" x14ac:dyDescent="0.2"/>
    <row r="34" spans="1:23" hidden="1" outlineLevel="1" x14ac:dyDescent="0.2"/>
    <row r="35" spans="1:23" hidden="1" outlineLevel="1" x14ac:dyDescent="0.2">
      <c r="B35" s="33" t="s">
        <v>933</v>
      </c>
    </row>
    <row r="36" spans="1:23" s="208" customFormat="1" hidden="1" outlineLevel="1" x14ac:dyDescent="0.2">
      <c r="A36" s="217"/>
      <c r="B36" s="217"/>
      <c r="C36" s="218"/>
      <c r="D36" s="219"/>
      <c r="E36" s="208" t="str">
        <f xml:space="preserve"> Inputs!E$29</f>
        <v>Consumer price index (including housing costs) - Consumer Price Index (with housing) for August</v>
      </c>
      <c r="F36" s="210">
        <f xml:space="preserve"> Inputs!F$29</f>
        <v>0</v>
      </c>
      <c r="G36" s="210" t="str">
        <f xml:space="preserve"> Inputs!G$29</f>
        <v>Index</v>
      </c>
      <c r="H36" s="210">
        <f xml:space="preserve"> Inputs!H$29</f>
        <v>0</v>
      </c>
      <c r="I36" s="210">
        <f xml:space="preserve"> Inputs!I$29</f>
        <v>0</v>
      </c>
      <c r="J36" s="210">
        <f xml:space="preserve"> Inputs!J$29</f>
        <v>112.1</v>
      </c>
      <c r="K36" s="210">
        <f xml:space="preserve"> Inputs!K$29</f>
        <v>121.8</v>
      </c>
      <c r="L36" s="210">
        <f xml:space="preserve"> Inputs!L$29</f>
        <v>129.4</v>
      </c>
      <c r="M36" s="210">
        <f xml:space="preserve"> Inputs!M$29</f>
        <v>133.4</v>
      </c>
      <c r="N36" s="210">
        <f xml:space="preserve"> Inputs!N$29</f>
        <v>136.51243548502799</v>
      </c>
      <c r="O36" s="210">
        <f xml:space="preserve"> Inputs!O$29</f>
        <v>139.515949381914</v>
      </c>
      <c r="P36" s="210">
        <f xml:space="preserve"> Inputs!P$29</f>
        <v>142.771384165233</v>
      </c>
      <c r="Q36" s="210">
        <f xml:space="preserve"> Inputs!Q$29</f>
        <v>146.10255314838199</v>
      </c>
      <c r="R36" s="210">
        <f xml:space="preserve"> Inputs!R$29</f>
        <v>149.17048854515201</v>
      </c>
      <c r="S36" s="210">
        <f xml:space="preserve"> Inputs!S$29</f>
        <v>0</v>
      </c>
      <c r="T36" s="210">
        <f xml:space="preserve"> Inputs!T$29</f>
        <v>0</v>
      </c>
      <c r="U36" s="210">
        <f xml:space="preserve"> Inputs!U$29</f>
        <v>0</v>
      </c>
      <c r="V36" s="210">
        <f xml:space="preserve"> Inputs!V$29</f>
        <v>0</v>
      </c>
      <c r="W36" s="210">
        <f xml:space="preserve"> Inputs!W$29</f>
        <v>0</v>
      </c>
    </row>
    <row r="37" spans="1:23" s="208" customFormat="1" hidden="1" outlineLevel="1" x14ac:dyDescent="0.2">
      <c r="A37" s="217"/>
      <c r="B37" s="217"/>
      <c r="C37" s="218"/>
      <c r="D37" s="219"/>
      <c r="E37" s="208" t="str">
        <f xml:space="preserve"> Inputs!E$24</f>
        <v>Year on year % change - CPI(H): Financial year average indices year on year %</v>
      </c>
      <c r="F37" s="214">
        <f xml:space="preserve"> Inputs!F$24</f>
        <v>0</v>
      </c>
      <c r="G37" s="214" t="str">
        <f xml:space="preserve"> Inputs!G$24</f>
        <v>%</v>
      </c>
      <c r="H37" s="214">
        <f xml:space="preserve"> Inputs!H$24</f>
        <v>0</v>
      </c>
      <c r="I37" s="214">
        <f xml:space="preserve"> Inputs!I$24</f>
        <v>0</v>
      </c>
      <c r="J37" s="214">
        <f xml:space="preserve"> Inputs!J$24</f>
        <v>0</v>
      </c>
      <c r="K37" s="214">
        <f xml:space="preserve"> Inputs!K$24</f>
        <v>0</v>
      </c>
      <c r="L37" s="214">
        <f xml:space="preserve"> Inputs!L$24</f>
        <v>0</v>
      </c>
      <c r="M37" s="214">
        <f xml:space="preserve"> Inputs!M$24</f>
        <v>0</v>
      </c>
      <c r="N37" s="214">
        <f xml:space="preserve"> Inputs!N$24</f>
        <v>0</v>
      </c>
      <c r="O37" s="214">
        <f xml:space="preserve"> Inputs!O$24</f>
        <v>0</v>
      </c>
      <c r="P37" s="214">
        <f xml:space="preserve"> Inputs!P$24</f>
        <v>0</v>
      </c>
      <c r="Q37" s="214">
        <f xml:space="preserve"> Inputs!Q$24</f>
        <v>0</v>
      </c>
      <c r="R37" s="214">
        <f xml:space="preserve"> Inputs!R$24</f>
        <v>0</v>
      </c>
      <c r="S37" s="214">
        <f xml:space="preserve"> Inputs!S$24</f>
        <v>0</v>
      </c>
      <c r="T37" s="214">
        <f xml:space="preserve"> Inputs!T$24</f>
        <v>0</v>
      </c>
      <c r="U37" s="214">
        <f xml:space="preserve"> Inputs!U$24</f>
        <v>0</v>
      </c>
      <c r="V37" s="214">
        <f xml:space="preserve"> Inputs!V$24</f>
        <v>0</v>
      </c>
      <c r="W37" s="214">
        <f xml:space="preserve"> Inputs!W$24</f>
        <v>0</v>
      </c>
    </row>
    <row r="38" spans="1:23" hidden="1" outlineLevel="1" x14ac:dyDescent="0.2">
      <c r="E38" s="37" t="s">
        <v>933</v>
      </c>
      <c r="G38" s="37" t="s">
        <v>267</v>
      </c>
      <c r="H38" s="12"/>
      <c r="J38" s="12">
        <f t="shared" ref="J38:W38" si="4" xml:space="preserve"> IF( J36 &gt; 0, J36, I38 * ( 1 + J37 ) )</f>
        <v>112.1</v>
      </c>
      <c r="K38" s="12">
        <f t="shared" si="4"/>
        <v>121.8</v>
      </c>
      <c r="L38" s="12">
        <f t="shared" si="4"/>
        <v>129.4</v>
      </c>
      <c r="M38" s="12">
        <f t="shared" si="4"/>
        <v>133.4</v>
      </c>
      <c r="N38" s="12">
        <f t="shared" si="4"/>
        <v>136.51243548502799</v>
      </c>
      <c r="O38" s="12">
        <f t="shared" si="4"/>
        <v>139.515949381914</v>
      </c>
      <c r="P38" s="12">
        <f t="shared" si="4"/>
        <v>142.771384165233</v>
      </c>
      <c r="Q38" s="12">
        <f t="shared" si="4"/>
        <v>146.10255314838199</v>
      </c>
      <c r="R38" s="12">
        <f t="shared" si="4"/>
        <v>149.17048854515201</v>
      </c>
      <c r="S38" s="12">
        <f t="shared" si="4"/>
        <v>149.17048854515201</v>
      </c>
      <c r="T38" s="12">
        <f t="shared" si="4"/>
        <v>149.17048854515201</v>
      </c>
      <c r="U38" s="12">
        <f t="shared" si="4"/>
        <v>149.17048854515201</v>
      </c>
      <c r="V38" s="12">
        <f t="shared" si="4"/>
        <v>149.17048854515201</v>
      </c>
      <c r="W38" s="12">
        <f t="shared" si="4"/>
        <v>149.17048854515201</v>
      </c>
    </row>
    <row r="39" spans="1:23" hidden="1" outlineLevel="1" x14ac:dyDescent="0.2"/>
    <row r="40" spans="1:23" hidden="1" outlineLevel="1" x14ac:dyDescent="0.2"/>
    <row r="41" spans="1:23" hidden="1" outlineLevel="1" x14ac:dyDescent="0.2">
      <c r="B41" s="33" t="s">
        <v>2869</v>
      </c>
    </row>
    <row r="42" spans="1:23" s="208" customFormat="1" hidden="1" outlineLevel="1" x14ac:dyDescent="0.2">
      <c r="A42" s="217"/>
      <c r="B42" s="217"/>
      <c r="C42" s="218"/>
      <c r="D42" s="219"/>
      <c r="E42" s="208" t="str">
        <f xml:space="preserve"> Inputs!E$30</f>
        <v>Consumer price index (including housing costs) - Consumer Price Index (with housing) for September</v>
      </c>
      <c r="F42" s="210">
        <f xml:space="preserve"> Inputs!F$30</f>
        <v>0</v>
      </c>
      <c r="G42" s="210" t="str">
        <f xml:space="preserve"> Inputs!G$30</f>
        <v>Index</v>
      </c>
      <c r="H42" s="210">
        <f xml:space="preserve"> Inputs!H$30</f>
        <v>0</v>
      </c>
      <c r="I42" s="210">
        <f xml:space="preserve"> Inputs!I$30</f>
        <v>0</v>
      </c>
      <c r="J42" s="210">
        <f xml:space="preserve"> Inputs!J$30</f>
        <v>112.4</v>
      </c>
      <c r="K42" s="210">
        <f xml:space="preserve"> Inputs!K$30</f>
        <v>122.3</v>
      </c>
      <c r="L42" s="210">
        <f xml:space="preserve"> Inputs!L$30</f>
        <v>130.1</v>
      </c>
      <c r="M42" s="210">
        <f xml:space="preserve"> Inputs!M$30</f>
        <v>133.68564517027599</v>
      </c>
      <c r="N42" s="210">
        <f xml:space="preserve"> Inputs!N$30</f>
        <v>136.760219656148</v>
      </c>
      <c r="O42" s="210">
        <f xml:space="preserve"> Inputs!O$30</f>
        <v>139.76921526490199</v>
      </c>
      <c r="P42" s="210">
        <f xml:space="preserve"> Inputs!P$30</f>
        <v>143.053833345508</v>
      </c>
      <c r="Q42" s="210">
        <f xml:space="preserve"> Inputs!Q$30</f>
        <v>146.37965518662199</v>
      </c>
      <c r="R42" s="210">
        <f xml:space="preserve"> Inputs!R$30</f>
        <v>149.41685577802801</v>
      </c>
      <c r="S42" s="210">
        <f xml:space="preserve"> Inputs!S$30</f>
        <v>0</v>
      </c>
      <c r="T42" s="210">
        <f xml:space="preserve"> Inputs!T$30</f>
        <v>0</v>
      </c>
      <c r="U42" s="210">
        <f xml:space="preserve"> Inputs!U$30</f>
        <v>0</v>
      </c>
      <c r="V42" s="210">
        <f xml:space="preserve"> Inputs!V$30</f>
        <v>0</v>
      </c>
      <c r="W42" s="210">
        <f xml:space="preserve"> Inputs!W$30</f>
        <v>0</v>
      </c>
    </row>
    <row r="43" spans="1:23" s="208" customFormat="1" hidden="1" outlineLevel="1" x14ac:dyDescent="0.2">
      <c r="A43" s="217"/>
      <c r="B43" s="217"/>
      <c r="C43" s="218"/>
      <c r="D43" s="219"/>
      <c r="E43" s="208" t="str">
        <f xml:space="preserve"> Inputs!E$24</f>
        <v>Year on year % change - CPI(H): Financial year average indices year on year %</v>
      </c>
      <c r="F43" s="214">
        <f xml:space="preserve"> Inputs!F$24</f>
        <v>0</v>
      </c>
      <c r="G43" s="214" t="str">
        <f xml:space="preserve"> Inputs!G$24</f>
        <v>%</v>
      </c>
      <c r="H43" s="214">
        <f xml:space="preserve"> Inputs!H$24</f>
        <v>0</v>
      </c>
      <c r="I43" s="214">
        <f xml:space="preserve"> Inputs!I$24</f>
        <v>0</v>
      </c>
      <c r="J43" s="214">
        <f xml:space="preserve"> Inputs!J$24</f>
        <v>0</v>
      </c>
      <c r="K43" s="214">
        <f xml:space="preserve"> Inputs!K$24</f>
        <v>0</v>
      </c>
      <c r="L43" s="214">
        <f xml:space="preserve"> Inputs!L$24</f>
        <v>0</v>
      </c>
      <c r="M43" s="214">
        <f xml:space="preserve"> Inputs!M$24</f>
        <v>0</v>
      </c>
      <c r="N43" s="214">
        <f xml:space="preserve"> Inputs!N$24</f>
        <v>0</v>
      </c>
      <c r="O43" s="214">
        <f xml:space="preserve"> Inputs!O$24</f>
        <v>0</v>
      </c>
      <c r="P43" s="214">
        <f xml:space="preserve"> Inputs!P$24</f>
        <v>0</v>
      </c>
      <c r="Q43" s="214">
        <f xml:space="preserve"> Inputs!Q$24</f>
        <v>0</v>
      </c>
      <c r="R43" s="214">
        <f xml:space="preserve"> Inputs!R$24</f>
        <v>0</v>
      </c>
      <c r="S43" s="214">
        <f xml:space="preserve"> Inputs!S$24</f>
        <v>0</v>
      </c>
      <c r="T43" s="214">
        <f xml:space="preserve"> Inputs!T$24</f>
        <v>0</v>
      </c>
      <c r="U43" s="214">
        <f xml:space="preserve"> Inputs!U$24</f>
        <v>0</v>
      </c>
      <c r="V43" s="214">
        <f xml:space="preserve"> Inputs!V$24</f>
        <v>0</v>
      </c>
      <c r="W43" s="214">
        <f xml:space="preserve"> Inputs!W$24</f>
        <v>0</v>
      </c>
    </row>
    <row r="44" spans="1:23" hidden="1" outlineLevel="1" x14ac:dyDescent="0.2">
      <c r="E44" s="37" t="s">
        <v>2869</v>
      </c>
      <c r="G44" s="37" t="s">
        <v>267</v>
      </c>
      <c r="H44" s="12"/>
      <c r="J44" s="12">
        <f t="shared" ref="J44:W44" si="5" xml:space="preserve"> IF( J42 &gt; 0, J42, I44 * ( 1 + J43 ) )</f>
        <v>112.4</v>
      </c>
      <c r="K44" s="12">
        <f t="shared" si="5"/>
        <v>122.3</v>
      </c>
      <c r="L44" s="12">
        <f t="shared" si="5"/>
        <v>130.1</v>
      </c>
      <c r="M44" s="12">
        <f t="shared" si="5"/>
        <v>133.68564517027599</v>
      </c>
      <c r="N44" s="12">
        <f t="shared" si="5"/>
        <v>136.760219656148</v>
      </c>
      <c r="O44" s="12">
        <f t="shared" si="5"/>
        <v>139.76921526490199</v>
      </c>
      <c r="P44" s="12">
        <f t="shared" si="5"/>
        <v>143.053833345508</v>
      </c>
      <c r="Q44" s="12">
        <f t="shared" si="5"/>
        <v>146.37965518662199</v>
      </c>
      <c r="R44" s="12">
        <f t="shared" si="5"/>
        <v>149.41685577802801</v>
      </c>
      <c r="S44" s="12">
        <f t="shared" si="5"/>
        <v>149.41685577802801</v>
      </c>
      <c r="T44" s="12">
        <f t="shared" si="5"/>
        <v>149.41685577802801</v>
      </c>
      <c r="U44" s="12">
        <f t="shared" si="5"/>
        <v>149.41685577802801</v>
      </c>
      <c r="V44" s="12">
        <f t="shared" si="5"/>
        <v>149.41685577802801</v>
      </c>
      <c r="W44" s="12">
        <f t="shared" si="5"/>
        <v>149.41685577802801</v>
      </c>
    </row>
    <row r="45" spans="1:23" hidden="1" outlineLevel="1" x14ac:dyDescent="0.2"/>
    <row r="46" spans="1:23" hidden="1" outlineLevel="1" x14ac:dyDescent="0.2"/>
    <row r="47" spans="1:23" hidden="1" outlineLevel="1" x14ac:dyDescent="0.2">
      <c r="B47" s="33" t="s">
        <v>390</v>
      </c>
    </row>
    <row r="48" spans="1:23" s="208" customFormat="1" hidden="1" outlineLevel="1" x14ac:dyDescent="0.2">
      <c r="A48" s="217"/>
      <c r="B48" s="217"/>
      <c r="C48" s="218"/>
      <c r="D48" s="219"/>
      <c r="E48" s="208" t="str">
        <f xml:space="preserve"> Inputs!E$31</f>
        <v>Consumer price index (including housing costs) - Consumer Price Index (with housing) for October</v>
      </c>
      <c r="F48" s="210">
        <f xml:space="preserve"> Inputs!F$31</f>
        <v>0</v>
      </c>
      <c r="G48" s="210" t="str">
        <f xml:space="preserve"> Inputs!G$31</f>
        <v>Index</v>
      </c>
      <c r="H48" s="210">
        <f xml:space="preserve"> Inputs!H$31</f>
        <v>0</v>
      </c>
      <c r="I48" s="210">
        <f xml:space="preserve"> Inputs!I$31</f>
        <v>0</v>
      </c>
      <c r="J48" s="210">
        <f xml:space="preserve"> Inputs!J$31</f>
        <v>113.4</v>
      </c>
      <c r="K48" s="210">
        <f xml:space="preserve"> Inputs!K$31</f>
        <v>124.3</v>
      </c>
      <c r="L48" s="210">
        <f xml:space="preserve"> Inputs!L$31</f>
        <v>130.19999999999999</v>
      </c>
      <c r="M48" s="210">
        <f xml:space="preserve"> Inputs!M$31</f>
        <v>133.97190198345601</v>
      </c>
      <c r="N48" s="210">
        <f xml:space="preserve"> Inputs!N$31</f>
        <v>137.00845358113301</v>
      </c>
      <c r="O48" s="210">
        <f xml:space="preserve"> Inputs!O$31</f>
        <v>140.02294090613199</v>
      </c>
      <c r="P48" s="210">
        <f xml:space="preserve"> Inputs!P$31</f>
        <v>143.33684130399999</v>
      </c>
      <c r="Q48" s="210">
        <f xml:space="preserve"> Inputs!Q$31</f>
        <v>146.657282784052</v>
      </c>
      <c r="R48" s="210">
        <f xml:space="preserve"> Inputs!R$31</f>
        <v>149.66362990649</v>
      </c>
      <c r="S48" s="210">
        <f xml:space="preserve"> Inputs!S$31</f>
        <v>0</v>
      </c>
      <c r="T48" s="210">
        <f xml:space="preserve"> Inputs!T$31</f>
        <v>0</v>
      </c>
      <c r="U48" s="210">
        <f xml:space="preserve"> Inputs!U$31</f>
        <v>0</v>
      </c>
      <c r="V48" s="210">
        <f xml:space="preserve"> Inputs!V$31</f>
        <v>0</v>
      </c>
      <c r="W48" s="210">
        <f xml:space="preserve"> Inputs!W$31</f>
        <v>0</v>
      </c>
    </row>
    <row r="49" spans="1:23" s="208" customFormat="1" hidden="1" outlineLevel="1" x14ac:dyDescent="0.2">
      <c r="A49" s="217"/>
      <c r="B49" s="217"/>
      <c r="C49" s="218"/>
      <c r="D49" s="219"/>
      <c r="E49" s="208" t="str">
        <f xml:space="preserve"> Inputs!E$24</f>
        <v>Year on year % change - CPI(H): Financial year average indices year on year %</v>
      </c>
      <c r="F49" s="214">
        <f xml:space="preserve"> Inputs!F$24</f>
        <v>0</v>
      </c>
      <c r="G49" s="214" t="str">
        <f xml:space="preserve"> Inputs!G$24</f>
        <v>%</v>
      </c>
      <c r="H49" s="214">
        <f xml:space="preserve"> Inputs!H$24</f>
        <v>0</v>
      </c>
      <c r="I49" s="214">
        <f xml:space="preserve"> Inputs!I$24</f>
        <v>0</v>
      </c>
      <c r="J49" s="214">
        <f xml:space="preserve"> Inputs!J$24</f>
        <v>0</v>
      </c>
      <c r="K49" s="214">
        <f xml:space="preserve"> Inputs!K$24</f>
        <v>0</v>
      </c>
      <c r="L49" s="214">
        <f xml:space="preserve"> Inputs!L$24</f>
        <v>0</v>
      </c>
      <c r="M49" s="214">
        <f xml:space="preserve"> Inputs!M$24</f>
        <v>0</v>
      </c>
      <c r="N49" s="214">
        <f xml:space="preserve"> Inputs!N$24</f>
        <v>0</v>
      </c>
      <c r="O49" s="214">
        <f xml:space="preserve"> Inputs!O$24</f>
        <v>0</v>
      </c>
      <c r="P49" s="214">
        <f xml:space="preserve"> Inputs!P$24</f>
        <v>0</v>
      </c>
      <c r="Q49" s="214">
        <f xml:space="preserve"> Inputs!Q$24</f>
        <v>0</v>
      </c>
      <c r="R49" s="214">
        <f xml:space="preserve"> Inputs!R$24</f>
        <v>0</v>
      </c>
      <c r="S49" s="214">
        <f xml:space="preserve"> Inputs!S$24</f>
        <v>0</v>
      </c>
      <c r="T49" s="214">
        <f xml:space="preserve"> Inputs!T$24</f>
        <v>0</v>
      </c>
      <c r="U49" s="214">
        <f xml:space="preserve"> Inputs!U$24</f>
        <v>0</v>
      </c>
      <c r="V49" s="214">
        <f xml:space="preserve"> Inputs!V$24</f>
        <v>0</v>
      </c>
      <c r="W49" s="214">
        <f xml:space="preserve"> Inputs!W$24</f>
        <v>0</v>
      </c>
    </row>
    <row r="50" spans="1:23" hidden="1" outlineLevel="1" x14ac:dyDescent="0.2">
      <c r="E50" s="37" t="s">
        <v>390</v>
      </c>
      <c r="G50" s="37" t="s">
        <v>267</v>
      </c>
      <c r="H50" s="12"/>
      <c r="J50" s="12">
        <f t="shared" ref="J50:W50" si="6" xml:space="preserve"> IF( J48 &gt; 0, J48, I50 * ( 1 + J49 ) )</f>
        <v>113.4</v>
      </c>
      <c r="K50" s="12">
        <f t="shared" si="6"/>
        <v>124.3</v>
      </c>
      <c r="L50" s="12">
        <f t="shared" si="6"/>
        <v>130.19999999999999</v>
      </c>
      <c r="M50" s="12">
        <f t="shared" si="6"/>
        <v>133.97190198345601</v>
      </c>
      <c r="N50" s="12">
        <f t="shared" si="6"/>
        <v>137.00845358113301</v>
      </c>
      <c r="O50" s="12">
        <f t="shared" si="6"/>
        <v>140.02294090613199</v>
      </c>
      <c r="P50" s="12">
        <f t="shared" si="6"/>
        <v>143.33684130399999</v>
      </c>
      <c r="Q50" s="12">
        <f t="shared" si="6"/>
        <v>146.657282784052</v>
      </c>
      <c r="R50" s="12">
        <f t="shared" si="6"/>
        <v>149.66362990649</v>
      </c>
      <c r="S50" s="12">
        <f t="shared" si="6"/>
        <v>149.66362990649</v>
      </c>
      <c r="T50" s="12">
        <f t="shared" si="6"/>
        <v>149.66362990649</v>
      </c>
      <c r="U50" s="12">
        <f t="shared" si="6"/>
        <v>149.66362990649</v>
      </c>
      <c r="V50" s="12">
        <f t="shared" si="6"/>
        <v>149.66362990649</v>
      </c>
      <c r="W50" s="12">
        <f t="shared" si="6"/>
        <v>149.66362990649</v>
      </c>
    </row>
    <row r="51" spans="1:23" hidden="1" outlineLevel="1" x14ac:dyDescent="0.2"/>
    <row r="52" spans="1:23" hidden="1" outlineLevel="1" x14ac:dyDescent="0.2"/>
    <row r="53" spans="1:23" hidden="1" outlineLevel="1" x14ac:dyDescent="0.2">
      <c r="B53" s="33" t="s">
        <v>391</v>
      </c>
    </row>
    <row r="54" spans="1:23" s="208" customFormat="1" hidden="1" outlineLevel="1" x14ac:dyDescent="0.2">
      <c r="A54" s="217"/>
      <c r="B54" s="217"/>
      <c r="C54" s="218"/>
      <c r="D54" s="219"/>
      <c r="E54" s="208" t="str">
        <f xml:space="preserve"> Inputs!E$32</f>
        <v>Consumer price index (including housing costs) - Consumer Price Index (with housing) for November</v>
      </c>
      <c r="F54" s="210">
        <f xml:space="preserve"> Inputs!F$32</f>
        <v>0</v>
      </c>
      <c r="G54" s="210" t="str">
        <f xml:space="preserve"> Inputs!G$32</f>
        <v>Index</v>
      </c>
      <c r="H54" s="210">
        <f xml:space="preserve"> Inputs!H$32</f>
        <v>0</v>
      </c>
      <c r="I54" s="210">
        <f xml:space="preserve"> Inputs!I$32</f>
        <v>0</v>
      </c>
      <c r="J54" s="210">
        <f xml:space="preserve"> Inputs!J$32</f>
        <v>114.1</v>
      </c>
      <c r="K54" s="210">
        <f xml:space="preserve"> Inputs!K$32</f>
        <v>124.8</v>
      </c>
      <c r="L54" s="210">
        <f xml:space="preserve"> Inputs!L$32</f>
        <v>130</v>
      </c>
      <c r="M54" s="210">
        <f xml:space="preserve"> Inputs!M$32</f>
        <v>134.25877174922999</v>
      </c>
      <c r="N54" s="210">
        <f xml:space="preserve"> Inputs!N$32</f>
        <v>137.25713807633201</v>
      </c>
      <c r="O54" s="210">
        <f xml:space="preserve"> Inputs!O$32</f>
        <v>140.27712714020899</v>
      </c>
      <c r="P54" s="210">
        <f xml:space="preserve"> Inputs!P$32</f>
        <v>143.62040914615801</v>
      </c>
      <c r="Q54" s="210">
        <f xml:space="preserve"> Inputs!Q$32</f>
        <v>146.93543693746199</v>
      </c>
      <c r="R54" s="210">
        <f xml:space="preserve"> Inputs!R$32</f>
        <v>149.91081160255999</v>
      </c>
      <c r="S54" s="210">
        <f xml:space="preserve"> Inputs!S$32</f>
        <v>0</v>
      </c>
      <c r="T54" s="210">
        <f xml:space="preserve"> Inputs!T$32</f>
        <v>0</v>
      </c>
      <c r="U54" s="210">
        <f xml:space="preserve"> Inputs!U$32</f>
        <v>0</v>
      </c>
      <c r="V54" s="210">
        <f xml:space="preserve"> Inputs!V$32</f>
        <v>0</v>
      </c>
      <c r="W54" s="210">
        <f xml:space="preserve"> Inputs!W$32</f>
        <v>0</v>
      </c>
    </row>
    <row r="55" spans="1:23" s="208" customFormat="1" hidden="1" outlineLevel="1" x14ac:dyDescent="0.2">
      <c r="A55" s="217"/>
      <c r="B55" s="217"/>
      <c r="C55" s="218"/>
      <c r="D55" s="219"/>
      <c r="E55" s="208" t="str">
        <f xml:space="preserve"> Inputs!E$24</f>
        <v>Year on year % change - CPI(H): Financial year average indices year on year %</v>
      </c>
      <c r="F55" s="214">
        <f xml:space="preserve"> Inputs!F$24</f>
        <v>0</v>
      </c>
      <c r="G55" s="214" t="str">
        <f xml:space="preserve"> Inputs!G$24</f>
        <v>%</v>
      </c>
      <c r="H55" s="214">
        <f xml:space="preserve"> Inputs!H$24</f>
        <v>0</v>
      </c>
      <c r="I55" s="214">
        <f xml:space="preserve"> Inputs!I$24</f>
        <v>0</v>
      </c>
      <c r="J55" s="214">
        <f xml:space="preserve"> Inputs!J$24</f>
        <v>0</v>
      </c>
      <c r="K55" s="214">
        <f xml:space="preserve"> Inputs!K$24</f>
        <v>0</v>
      </c>
      <c r="L55" s="214">
        <f xml:space="preserve"> Inputs!L$24</f>
        <v>0</v>
      </c>
      <c r="M55" s="214">
        <f xml:space="preserve"> Inputs!M$24</f>
        <v>0</v>
      </c>
      <c r="N55" s="214">
        <f xml:space="preserve"> Inputs!N$24</f>
        <v>0</v>
      </c>
      <c r="O55" s="214">
        <f xml:space="preserve"> Inputs!O$24</f>
        <v>0</v>
      </c>
      <c r="P55" s="214">
        <f xml:space="preserve"> Inputs!P$24</f>
        <v>0</v>
      </c>
      <c r="Q55" s="214">
        <f xml:space="preserve"> Inputs!Q$24</f>
        <v>0</v>
      </c>
      <c r="R55" s="214">
        <f xml:space="preserve"> Inputs!R$24</f>
        <v>0</v>
      </c>
      <c r="S55" s="214">
        <f xml:space="preserve"> Inputs!S$24</f>
        <v>0</v>
      </c>
      <c r="T55" s="214">
        <f xml:space="preserve"> Inputs!T$24</f>
        <v>0</v>
      </c>
      <c r="U55" s="214">
        <f xml:space="preserve"> Inputs!U$24</f>
        <v>0</v>
      </c>
      <c r="V55" s="214">
        <f xml:space="preserve"> Inputs!V$24</f>
        <v>0</v>
      </c>
      <c r="W55" s="214">
        <f xml:space="preserve"> Inputs!W$24</f>
        <v>0</v>
      </c>
    </row>
    <row r="56" spans="1:23" hidden="1" outlineLevel="1" x14ac:dyDescent="0.2">
      <c r="E56" s="37" t="s">
        <v>391</v>
      </c>
      <c r="G56" s="37" t="s">
        <v>267</v>
      </c>
      <c r="H56" s="12"/>
      <c r="J56" s="12">
        <f t="shared" ref="J56:W56" si="7" xml:space="preserve"> IF( J54 &gt; 0, J54, I56 * ( 1 + J55 ) )</f>
        <v>114.1</v>
      </c>
      <c r="K56" s="12">
        <f t="shared" si="7"/>
        <v>124.8</v>
      </c>
      <c r="L56" s="12">
        <f t="shared" si="7"/>
        <v>130</v>
      </c>
      <c r="M56" s="12">
        <f t="shared" si="7"/>
        <v>134.25877174922999</v>
      </c>
      <c r="N56" s="12">
        <f t="shared" si="7"/>
        <v>137.25713807633201</v>
      </c>
      <c r="O56" s="12">
        <f t="shared" si="7"/>
        <v>140.27712714020899</v>
      </c>
      <c r="P56" s="12">
        <f t="shared" si="7"/>
        <v>143.62040914615801</v>
      </c>
      <c r="Q56" s="12">
        <f t="shared" si="7"/>
        <v>146.93543693746199</v>
      </c>
      <c r="R56" s="12">
        <f t="shared" si="7"/>
        <v>149.91081160255999</v>
      </c>
      <c r="S56" s="12">
        <f t="shared" si="7"/>
        <v>149.91081160255999</v>
      </c>
      <c r="T56" s="12">
        <f t="shared" si="7"/>
        <v>149.91081160255999</v>
      </c>
      <c r="U56" s="12">
        <f t="shared" si="7"/>
        <v>149.91081160255999</v>
      </c>
      <c r="V56" s="12">
        <f t="shared" si="7"/>
        <v>149.91081160255999</v>
      </c>
      <c r="W56" s="12">
        <f t="shared" si="7"/>
        <v>149.91081160255999</v>
      </c>
    </row>
    <row r="57" spans="1:23" hidden="1" outlineLevel="1" x14ac:dyDescent="0.2"/>
    <row r="58" spans="1:23" hidden="1" outlineLevel="1" x14ac:dyDescent="0.2"/>
    <row r="59" spans="1:23" hidden="1" outlineLevel="1" x14ac:dyDescent="0.2">
      <c r="B59" s="33" t="s">
        <v>1543</v>
      </c>
    </row>
    <row r="60" spans="1:23" s="208" customFormat="1" hidden="1" outlineLevel="1" x14ac:dyDescent="0.2">
      <c r="A60" s="217"/>
      <c r="B60" s="217"/>
      <c r="C60" s="218"/>
      <c r="D60" s="219"/>
      <c r="E60" s="208" t="str">
        <f xml:space="preserve"> Inputs!E$33</f>
        <v>Consumer price index (including housing costs) - Consumer Price Index (with housing) for December</v>
      </c>
      <c r="F60" s="210">
        <f xml:space="preserve"> Inputs!F$33</f>
        <v>0</v>
      </c>
      <c r="G60" s="210" t="str">
        <f xml:space="preserve"> Inputs!G$33</f>
        <v>Index</v>
      </c>
      <c r="H60" s="210">
        <f xml:space="preserve"> Inputs!H$33</f>
        <v>0</v>
      </c>
      <c r="I60" s="210">
        <f xml:space="preserve"> Inputs!I$33</f>
        <v>0</v>
      </c>
      <c r="J60" s="210">
        <f xml:space="preserve"> Inputs!J$33</f>
        <v>114.7</v>
      </c>
      <c r="K60" s="210">
        <f xml:space="preserve"> Inputs!K$33</f>
        <v>125.3</v>
      </c>
      <c r="L60" s="210">
        <f xml:space="preserve"> Inputs!L$33</f>
        <v>130.5</v>
      </c>
      <c r="M60" s="210">
        <f xml:space="preserve"> Inputs!M$33</f>
        <v>134.54625578009501</v>
      </c>
      <c r="N60" s="210">
        <f xml:space="preserve"> Inputs!N$33</f>
        <v>137.50627395957699</v>
      </c>
      <c r="O60" s="210">
        <f xml:space="preserve"> Inputs!O$33</f>
        <v>140.531774803258</v>
      </c>
      <c r="P60" s="210">
        <f xml:space="preserve"> Inputs!P$33</f>
        <v>143.904537979617</v>
      </c>
      <c r="Q60" s="210">
        <f xml:space="preserve"> Inputs!Q$33</f>
        <v>147.21411864553301</v>
      </c>
      <c r="R60" s="210">
        <f xml:space="preserve"> Inputs!R$33</f>
        <v>150.15840153936901</v>
      </c>
      <c r="S60" s="210">
        <f xml:space="preserve"> Inputs!S$33</f>
        <v>0</v>
      </c>
      <c r="T60" s="210">
        <f xml:space="preserve"> Inputs!T$33</f>
        <v>0</v>
      </c>
      <c r="U60" s="210">
        <f xml:space="preserve"> Inputs!U$33</f>
        <v>0</v>
      </c>
      <c r="V60" s="210">
        <f xml:space="preserve"> Inputs!V$33</f>
        <v>0</v>
      </c>
      <c r="W60" s="210">
        <f xml:space="preserve"> Inputs!W$33</f>
        <v>0</v>
      </c>
    </row>
    <row r="61" spans="1:23" s="208" customFormat="1" hidden="1" outlineLevel="1" x14ac:dyDescent="0.2">
      <c r="A61" s="217"/>
      <c r="B61" s="217"/>
      <c r="C61" s="218"/>
      <c r="D61" s="219"/>
      <c r="E61" s="208" t="str">
        <f xml:space="preserve"> Inputs!E$24</f>
        <v>Year on year % change - CPI(H): Financial year average indices year on year %</v>
      </c>
      <c r="F61" s="214">
        <f xml:space="preserve"> Inputs!F$24</f>
        <v>0</v>
      </c>
      <c r="G61" s="214" t="str">
        <f xml:space="preserve"> Inputs!G$24</f>
        <v>%</v>
      </c>
      <c r="H61" s="214">
        <f xml:space="preserve"> Inputs!H$24</f>
        <v>0</v>
      </c>
      <c r="I61" s="214">
        <f xml:space="preserve"> Inputs!I$24</f>
        <v>0</v>
      </c>
      <c r="J61" s="214">
        <f xml:space="preserve"> Inputs!J$24</f>
        <v>0</v>
      </c>
      <c r="K61" s="214">
        <f xml:space="preserve"> Inputs!K$24</f>
        <v>0</v>
      </c>
      <c r="L61" s="214">
        <f xml:space="preserve"> Inputs!L$24</f>
        <v>0</v>
      </c>
      <c r="M61" s="214">
        <f xml:space="preserve"> Inputs!M$24</f>
        <v>0</v>
      </c>
      <c r="N61" s="214">
        <f xml:space="preserve"> Inputs!N$24</f>
        <v>0</v>
      </c>
      <c r="O61" s="214">
        <f xml:space="preserve"> Inputs!O$24</f>
        <v>0</v>
      </c>
      <c r="P61" s="214">
        <f xml:space="preserve"> Inputs!P$24</f>
        <v>0</v>
      </c>
      <c r="Q61" s="214">
        <f xml:space="preserve"> Inputs!Q$24</f>
        <v>0</v>
      </c>
      <c r="R61" s="214">
        <f xml:space="preserve"> Inputs!R$24</f>
        <v>0</v>
      </c>
      <c r="S61" s="214">
        <f xml:space="preserve"> Inputs!S$24</f>
        <v>0</v>
      </c>
      <c r="T61" s="214">
        <f xml:space="preserve"> Inputs!T$24</f>
        <v>0</v>
      </c>
      <c r="U61" s="214">
        <f xml:space="preserve"> Inputs!U$24</f>
        <v>0</v>
      </c>
      <c r="V61" s="214">
        <f xml:space="preserve"> Inputs!V$24</f>
        <v>0</v>
      </c>
      <c r="W61" s="214">
        <f xml:space="preserve"> Inputs!W$24</f>
        <v>0</v>
      </c>
    </row>
    <row r="62" spans="1:23" hidden="1" outlineLevel="1" x14ac:dyDescent="0.2">
      <c r="E62" s="37" t="s">
        <v>1543</v>
      </c>
      <c r="G62" s="37" t="s">
        <v>267</v>
      </c>
      <c r="H62" s="12"/>
      <c r="J62" s="12">
        <f t="shared" ref="J62:W62" si="8" xml:space="preserve"> IF( J60 &gt; 0, J60, I62 * ( 1 + J61 ) )</f>
        <v>114.7</v>
      </c>
      <c r="K62" s="12">
        <f t="shared" si="8"/>
        <v>125.3</v>
      </c>
      <c r="L62" s="12">
        <f t="shared" si="8"/>
        <v>130.5</v>
      </c>
      <c r="M62" s="12">
        <f t="shared" si="8"/>
        <v>134.54625578009501</v>
      </c>
      <c r="N62" s="12">
        <f t="shared" si="8"/>
        <v>137.50627395957699</v>
      </c>
      <c r="O62" s="12">
        <f t="shared" si="8"/>
        <v>140.531774803258</v>
      </c>
      <c r="P62" s="12">
        <f t="shared" si="8"/>
        <v>143.904537979617</v>
      </c>
      <c r="Q62" s="12">
        <f t="shared" si="8"/>
        <v>147.21411864553301</v>
      </c>
      <c r="R62" s="12">
        <f t="shared" si="8"/>
        <v>150.15840153936901</v>
      </c>
      <c r="S62" s="12">
        <f t="shared" si="8"/>
        <v>150.15840153936901</v>
      </c>
      <c r="T62" s="12">
        <f t="shared" si="8"/>
        <v>150.15840153936901</v>
      </c>
      <c r="U62" s="12">
        <f t="shared" si="8"/>
        <v>150.15840153936901</v>
      </c>
      <c r="V62" s="12">
        <f t="shared" si="8"/>
        <v>150.15840153936901</v>
      </c>
      <c r="W62" s="12">
        <f t="shared" si="8"/>
        <v>150.15840153936901</v>
      </c>
    </row>
    <row r="63" spans="1:23" hidden="1" outlineLevel="1" x14ac:dyDescent="0.2"/>
    <row r="64" spans="1:23" hidden="1" outlineLevel="1" x14ac:dyDescent="0.2"/>
    <row r="65" spans="1:23" hidden="1" outlineLevel="1" x14ac:dyDescent="0.2">
      <c r="B65" s="33" t="s">
        <v>2483</v>
      </c>
    </row>
    <row r="66" spans="1:23" s="208" customFormat="1" hidden="1" outlineLevel="1" x14ac:dyDescent="0.2">
      <c r="A66" s="217"/>
      <c r="B66" s="217"/>
      <c r="C66" s="218"/>
      <c r="D66" s="219"/>
      <c r="E66" s="208" t="str">
        <f xml:space="preserve"> Inputs!E$34</f>
        <v>Consumer price index (including housing costs) - Consumer Price Index (with housing) for January</v>
      </c>
      <c r="F66" s="210">
        <f xml:space="preserve"> Inputs!F$34</f>
        <v>0</v>
      </c>
      <c r="G66" s="210" t="str">
        <f xml:space="preserve"> Inputs!G$34</f>
        <v>Index</v>
      </c>
      <c r="H66" s="210">
        <f xml:space="preserve"> Inputs!H$34</f>
        <v>0</v>
      </c>
      <c r="I66" s="210">
        <f xml:space="preserve"> Inputs!I$34</f>
        <v>0</v>
      </c>
      <c r="J66" s="210">
        <f xml:space="preserve"> Inputs!J$34</f>
        <v>114.6</v>
      </c>
      <c r="K66" s="210">
        <f xml:space="preserve"> Inputs!K$34</f>
        <v>124.8</v>
      </c>
      <c r="L66" s="210">
        <f xml:space="preserve"> Inputs!L$34</f>
        <v>130</v>
      </c>
      <c r="M66" s="210">
        <f xml:space="preserve"> Inputs!M$34</f>
        <v>134.79047113195799</v>
      </c>
      <c r="N66" s="210">
        <f xml:space="preserve"> Inputs!N$34</f>
        <v>137.75589164160601</v>
      </c>
      <c r="O66" s="210">
        <f xml:space="preserve"> Inputs!O$34</f>
        <v>140.809793292943</v>
      </c>
      <c r="P66" s="210">
        <f xml:space="preserve"> Inputs!P$34</f>
        <v>144.17747120307399</v>
      </c>
      <c r="Q66" s="210">
        <f xml:space="preserve"> Inputs!Q$34</f>
        <v>147.45725477389701</v>
      </c>
      <c r="R66" s="210">
        <f xml:space="preserve"> Inputs!R$34</f>
        <v>150.40640034767699</v>
      </c>
      <c r="S66" s="210">
        <f xml:space="preserve"> Inputs!S$34</f>
        <v>0</v>
      </c>
      <c r="T66" s="210">
        <f xml:space="preserve"> Inputs!T$34</f>
        <v>0</v>
      </c>
      <c r="U66" s="210">
        <f xml:space="preserve"> Inputs!U$34</f>
        <v>0</v>
      </c>
      <c r="V66" s="210">
        <f xml:space="preserve"> Inputs!V$34</f>
        <v>0</v>
      </c>
      <c r="W66" s="210">
        <f xml:space="preserve"> Inputs!W$34</f>
        <v>0</v>
      </c>
    </row>
    <row r="67" spans="1:23" s="208" customFormat="1" hidden="1" outlineLevel="1" x14ac:dyDescent="0.2">
      <c r="A67" s="217"/>
      <c r="B67" s="217"/>
      <c r="C67" s="218"/>
      <c r="D67" s="219"/>
      <c r="E67" s="208" t="str">
        <f xml:space="preserve"> Inputs!E$24</f>
        <v>Year on year % change - CPI(H): Financial year average indices year on year %</v>
      </c>
      <c r="F67" s="214">
        <f xml:space="preserve"> Inputs!F$24</f>
        <v>0</v>
      </c>
      <c r="G67" s="214" t="str">
        <f xml:space="preserve"> Inputs!G$24</f>
        <v>%</v>
      </c>
      <c r="H67" s="214">
        <f xml:space="preserve"> Inputs!H$24</f>
        <v>0</v>
      </c>
      <c r="I67" s="214">
        <f xml:space="preserve"> Inputs!I$24</f>
        <v>0</v>
      </c>
      <c r="J67" s="214">
        <f xml:space="preserve"> Inputs!J$24</f>
        <v>0</v>
      </c>
      <c r="K67" s="214">
        <f xml:space="preserve"> Inputs!K$24</f>
        <v>0</v>
      </c>
      <c r="L67" s="214">
        <f xml:space="preserve"> Inputs!L$24</f>
        <v>0</v>
      </c>
      <c r="M67" s="214">
        <f xml:space="preserve"> Inputs!M$24</f>
        <v>0</v>
      </c>
      <c r="N67" s="214">
        <f xml:space="preserve"> Inputs!N$24</f>
        <v>0</v>
      </c>
      <c r="O67" s="214">
        <f xml:space="preserve"> Inputs!O$24</f>
        <v>0</v>
      </c>
      <c r="P67" s="214">
        <f xml:space="preserve"> Inputs!P$24</f>
        <v>0</v>
      </c>
      <c r="Q67" s="214">
        <f xml:space="preserve"> Inputs!Q$24</f>
        <v>0</v>
      </c>
      <c r="R67" s="214">
        <f xml:space="preserve"> Inputs!R$24</f>
        <v>0</v>
      </c>
      <c r="S67" s="214">
        <f xml:space="preserve"> Inputs!S$24</f>
        <v>0</v>
      </c>
      <c r="T67" s="214">
        <f xml:space="preserve"> Inputs!T$24</f>
        <v>0</v>
      </c>
      <c r="U67" s="214">
        <f xml:space="preserve"> Inputs!U$24</f>
        <v>0</v>
      </c>
      <c r="V67" s="214">
        <f xml:space="preserve"> Inputs!V$24</f>
        <v>0</v>
      </c>
      <c r="W67" s="214">
        <f xml:space="preserve"> Inputs!W$24</f>
        <v>0</v>
      </c>
    </row>
    <row r="68" spans="1:23" hidden="1" outlineLevel="1" x14ac:dyDescent="0.2">
      <c r="E68" s="37" t="s">
        <v>2483</v>
      </c>
      <c r="G68" s="37" t="s">
        <v>267</v>
      </c>
      <c r="H68" s="12"/>
      <c r="J68" s="12">
        <f t="shared" ref="J68:W68" si="9" xml:space="preserve"> IF( J66 &gt; 0, J66, I68 * ( 1 + J67 ) )</f>
        <v>114.6</v>
      </c>
      <c r="K68" s="12">
        <f t="shared" si="9"/>
        <v>124.8</v>
      </c>
      <c r="L68" s="12">
        <f t="shared" si="9"/>
        <v>130</v>
      </c>
      <c r="M68" s="12">
        <f t="shared" si="9"/>
        <v>134.79047113195799</v>
      </c>
      <c r="N68" s="12">
        <f t="shared" si="9"/>
        <v>137.75589164160601</v>
      </c>
      <c r="O68" s="12">
        <f t="shared" si="9"/>
        <v>140.809793292943</v>
      </c>
      <c r="P68" s="12">
        <f t="shared" si="9"/>
        <v>144.17747120307399</v>
      </c>
      <c r="Q68" s="12">
        <f t="shared" si="9"/>
        <v>147.45725477389701</v>
      </c>
      <c r="R68" s="12">
        <f t="shared" si="9"/>
        <v>150.40640034767699</v>
      </c>
      <c r="S68" s="12">
        <f t="shared" si="9"/>
        <v>150.40640034767699</v>
      </c>
      <c r="T68" s="12">
        <f t="shared" si="9"/>
        <v>150.40640034767699</v>
      </c>
      <c r="U68" s="12">
        <f t="shared" si="9"/>
        <v>150.40640034767699</v>
      </c>
      <c r="V68" s="12">
        <f t="shared" si="9"/>
        <v>150.40640034767699</v>
      </c>
      <c r="W68" s="12">
        <f t="shared" si="9"/>
        <v>150.40640034767699</v>
      </c>
    </row>
    <row r="69" spans="1:23" hidden="1" outlineLevel="1" x14ac:dyDescent="0.2"/>
    <row r="70" spans="1:23" hidden="1" outlineLevel="1" x14ac:dyDescent="0.2"/>
    <row r="71" spans="1:23" hidden="1" outlineLevel="1" x14ac:dyDescent="0.2">
      <c r="B71" s="33" t="s">
        <v>1135</v>
      </c>
    </row>
    <row r="72" spans="1:23" s="208" customFormat="1" hidden="1" outlineLevel="1" x14ac:dyDescent="0.2">
      <c r="A72" s="217"/>
      <c r="B72" s="217"/>
      <c r="C72" s="218"/>
      <c r="D72" s="219"/>
      <c r="E72" s="208" t="str">
        <f xml:space="preserve"> Inputs!E$35</f>
        <v>Consumer price index (including housing costs) - Consumer Price Index (with housing) for February</v>
      </c>
      <c r="F72" s="210">
        <f xml:space="preserve"> Inputs!F$35</f>
        <v>0</v>
      </c>
      <c r="G72" s="210" t="str">
        <f xml:space="preserve"> Inputs!G$35</f>
        <v>Index</v>
      </c>
      <c r="H72" s="210">
        <f xml:space="preserve"> Inputs!H$35</f>
        <v>0</v>
      </c>
      <c r="I72" s="210">
        <f xml:space="preserve"> Inputs!I$35</f>
        <v>0</v>
      </c>
      <c r="J72" s="210">
        <f xml:space="preserve"> Inputs!J$35</f>
        <v>115.4</v>
      </c>
      <c r="K72" s="210">
        <f xml:space="preserve"> Inputs!K$35</f>
        <v>126</v>
      </c>
      <c r="L72" s="210">
        <f xml:space="preserve"> Inputs!L$35</f>
        <v>130.80000000000001</v>
      </c>
      <c r="M72" s="210">
        <f xml:space="preserve"> Inputs!M$35</f>
        <v>135.035129759911</v>
      </c>
      <c r="N72" s="210">
        <f xml:space="preserve"> Inputs!N$35</f>
        <v>138.00596245922901</v>
      </c>
      <c r="O72" s="210">
        <f xml:space="preserve"> Inputs!O$35</f>
        <v>141.08836179546901</v>
      </c>
      <c r="P72" s="210">
        <f xml:space="preserve"> Inputs!P$35</f>
        <v>144.450922079035</v>
      </c>
      <c r="Q72" s="210">
        <f xml:space="preserve"> Inputs!Q$35</f>
        <v>147.70079246141299</v>
      </c>
      <c r="R72" s="210">
        <f xml:space="preserve"> Inputs!R$35</f>
        <v>150.654808746181</v>
      </c>
      <c r="S72" s="210">
        <f xml:space="preserve"> Inputs!S$35</f>
        <v>0</v>
      </c>
      <c r="T72" s="210">
        <f xml:space="preserve"> Inputs!T$35</f>
        <v>0</v>
      </c>
      <c r="U72" s="210">
        <f xml:space="preserve"> Inputs!U$35</f>
        <v>0</v>
      </c>
      <c r="V72" s="210">
        <f xml:space="preserve"> Inputs!V$35</f>
        <v>0</v>
      </c>
      <c r="W72" s="210">
        <f xml:space="preserve"> Inputs!W$35</f>
        <v>0</v>
      </c>
    </row>
    <row r="73" spans="1:23" s="208" customFormat="1" hidden="1" outlineLevel="1" x14ac:dyDescent="0.2">
      <c r="A73" s="217"/>
      <c r="B73" s="217"/>
      <c r="C73" s="218"/>
      <c r="D73" s="219"/>
      <c r="E73" s="208" t="str">
        <f xml:space="preserve"> Inputs!E$24</f>
        <v>Year on year % change - CPI(H): Financial year average indices year on year %</v>
      </c>
      <c r="F73" s="214">
        <f xml:space="preserve"> Inputs!F$24</f>
        <v>0</v>
      </c>
      <c r="G73" s="214" t="str">
        <f xml:space="preserve"> Inputs!G$24</f>
        <v>%</v>
      </c>
      <c r="H73" s="214">
        <f xml:space="preserve"> Inputs!H$24</f>
        <v>0</v>
      </c>
      <c r="I73" s="214">
        <f xml:space="preserve"> Inputs!I$24</f>
        <v>0</v>
      </c>
      <c r="J73" s="214">
        <f xml:space="preserve"> Inputs!J$24</f>
        <v>0</v>
      </c>
      <c r="K73" s="214">
        <f xml:space="preserve"> Inputs!K$24</f>
        <v>0</v>
      </c>
      <c r="L73" s="214">
        <f xml:space="preserve"> Inputs!L$24</f>
        <v>0</v>
      </c>
      <c r="M73" s="214">
        <f xml:space="preserve"> Inputs!M$24</f>
        <v>0</v>
      </c>
      <c r="N73" s="214">
        <f xml:space="preserve"> Inputs!N$24</f>
        <v>0</v>
      </c>
      <c r="O73" s="214">
        <f xml:space="preserve"> Inputs!O$24</f>
        <v>0</v>
      </c>
      <c r="P73" s="214">
        <f xml:space="preserve"> Inputs!P$24</f>
        <v>0</v>
      </c>
      <c r="Q73" s="214">
        <f xml:space="preserve"> Inputs!Q$24</f>
        <v>0</v>
      </c>
      <c r="R73" s="214">
        <f xml:space="preserve"> Inputs!R$24</f>
        <v>0</v>
      </c>
      <c r="S73" s="214">
        <f xml:space="preserve"> Inputs!S$24</f>
        <v>0</v>
      </c>
      <c r="T73" s="214">
        <f xml:space="preserve"> Inputs!T$24</f>
        <v>0</v>
      </c>
      <c r="U73" s="214">
        <f xml:space="preserve"> Inputs!U$24</f>
        <v>0</v>
      </c>
      <c r="V73" s="214">
        <f xml:space="preserve"> Inputs!V$24</f>
        <v>0</v>
      </c>
      <c r="W73" s="214">
        <f xml:space="preserve"> Inputs!W$24</f>
        <v>0</v>
      </c>
    </row>
    <row r="74" spans="1:23" hidden="1" outlineLevel="1" x14ac:dyDescent="0.2">
      <c r="E74" s="37" t="s">
        <v>1135</v>
      </c>
      <c r="G74" s="37" t="s">
        <v>267</v>
      </c>
      <c r="H74" s="12"/>
      <c r="J74" s="12">
        <f t="shared" ref="J74:W74" si="10" xml:space="preserve"> IF( J72 &gt; 0, J72, I74 * ( 1 + J73 ) )</f>
        <v>115.4</v>
      </c>
      <c r="K74" s="12">
        <f t="shared" si="10"/>
        <v>126</v>
      </c>
      <c r="L74" s="12">
        <f t="shared" si="10"/>
        <v>130.80000000000001</v>
      </c>
      <c r="M74" s="12">
        <f t="shared" si="10"/>
        <v>135.035129759911</v>
      </c>
      <c r="N74" s="12">
        <f t="shared" si="10"/>
        <v>138.00596245922901</v>
      </c>
      <c r="O74" s="12">
        <f t="shared" si="10"/>
        <v>141.08836179546901</v>
      </c>
      <c r="P74" s="12">
        <f t="shared" si="10"/>
        <v>144.450922079035</v>
      </c>
      <c r="Q74" s="12">
        <f t="shared" si="10"/>
        <v>147.70079246141299</v>
      </c>
      <c r="R74" s="12">
        <f t="shared" si="10"/>
        <v>150.654808746181</v>
      </c>
      <c r="S74" s="12">
        <f t="shared" si="10"/>
        <v>150.654808746181</v>
      </c>
      <c r="T74" s="12">
        <f t="shared" si="10"/>
        <v>150.654808746181</v>
      </c>
      <c r="U74" s="12">
        <f t="shared" si="10"/>
        <v>150.654808746181</v>
      </c>
      <c r="V74" s="12">
        <f t="shared" si="10"/>
        <v>150.654808746181</v>
      </c>
      <c r="W74" s="12">
        <f t="shared" si="10"/>
        <v>150.654808746181</v>
      </c>
    </row>
    <row r="75" spans="1:23" hidden="1" outlineLevel="1" x14ac:dyDescent="0.2"/>
    <row r="76" spans="1:23" hidden="1" outlineLevel="1" x14ac:dyDescent="0.2"/>
    <row r="77" spans="1:23" hidden="1" outlineLevel="1" x14ac:dyDescent="0.2">
      <c r="B77" s="33" t="s">
        <v>1355</v>
      </c>
    </row>
    <row r="78" spans="1:23" s="208" customFormat="1" hidden="1" outlineLevel="1" x14ac:dyDescent="0.2">
      <c r="A78" s="217"/>
      <c r="B78" s="217"/>
      <c r="C78" s="218"/>
      <c r="D78" s="219"/>
      <c r="E78" s="208" t="str">
        <f xml:space="preserve"> Inputs!E$36</f>
        <v>Consumer price index (including housing costs) - Consumer Price Index (with housing) for March</v>
      </c>
      <c r="F78" s="210">
        <f xml:space="preserve"> Inputs!F$36</f>
        <v>0</v>
      </c>
      <c r="G78" s="210" t="str">
        <f xml:space="preserve"> Inputs!G$36</f>
        <v>Index</v>
      </c>
      <c r="H78" s="210">
        <f xml:space="preserve"> Inputs!H$36</f>
        <v>0</v>
      </c>
      <c r="I78" s="210">
        <f xml:space="preserve"> Inputs!I$36</f>
        <v>0</v>
      </c>
      <c r="J78" s="210">
        <f xml:space="preserve"> Inputs!J$36</f>
        <v>116.5</v>
      </c>
      <c r="K78" s="210">
        <f xml:space="preserve"> Inputs!K$36</f>
        <v>126.8</v>
      </c>
      <c r="L78" s="210">
        <f xml:space="preserve"> Inputs!L$36</f>
        <v>131.6</v>
      </c>
      <c r="M78" s="210">
        <f xml:space="preserve"> Inputs!M$36</f>
        <v>135.28023246854599</v>
      </c>
      <c r="N78" s="210">
        <f xml:space="preserve"> Inputs!N$36</f>
        <v>138.25648723503201</v>
      </c>
      <c r="O78" s="210">
        <f xml:space="preserve"> Inputs!O$36</f>
        <v>141.367481398942</v>
      </c>
      <c r="P78" s="210">
        <f xml:space="preserve"> Inputs!P$36</f>
        <v>144.724891589294</v>
      </c>
      <c r="Q78" s="210">
        <f xml:space="preserve"> Inputs!Q$36</f>
        <v>147.94473237129199</v>
      </c>
      <c r="R78" s="210">
        <f xml:space="preserve"> Inputs!R$36</f>
        <v>150.90362741134999</v>
      </c>
      <c r="S78" s="210">
        <f xml:space="preserve"> Inputs!S$36</f>
        <v>0</v>
      </c>
      <c r="T78" s="210">
        <f xml:space="preserve"> Inputs!T$36</f>
        <v>0</v>
      </c>
      <c r="U78" s="210">
        <f xml:space="preserve"> Inputs!U$36</f>
        <v>0</v>
      </c>
      <c r="V78" s="210">
        <f xml:space="preserve"> Inputs!V$36</f>
        <v>0</v>
      </c>
      <c r="W78" s="210">
        <f xml:space="preserve"> Inputs!W$36</f>
        <v>0</v>
      </c>
    </row>
    <row r="79" spans="1:23" s="208" customFormat="1" hidden="1" outlineLevel="1" x14ac:dyDescent="0.2">
      <c r="A79" s="217"/>
      <c r="B79" s="217"/>
      <c r="C79" s="218"/>
      <c r="D79" s="219"/>
      <c r="E79" s="208" t="str">
        <f xml:space="preserve"> Inputs!E$24</f>
        <v>Year on year % change - CPI(H): Financial year average indices year on year %</v>
      </c>
      <c r="F79" s="214">
        <f xml:space="preserve"> Inputs!F$24</f>
        <v>0</v>
      </c>
      <c r="G79" s="214" t="str">
        <f xml:space="preserve"> Inputs!G$24</f>
        <v>%</v>
      </c>
      <c r="H79" s="214">
        <f xml:space="preserve"> Inputs!H$24</f>
        <v>0</v>
      </c>
      <c r="I79" s="214">
        <f xml:space="preserve"> Inputs!I$24</f>
        <v>0</v>
      </c>
      <c r="J79" s="214">
        <f xml:space="preserve"> Inputs!J$24</f>
        <v>0</v>
      </c>
      <c r="K79" s="214">
        <f xml:space="preserve"> Inputs!K$24</f>
        <v>0</v>
      </c>
      <c r="L79" s="214">
        <f xml:space="preserve"> Inputs!L$24</f>
        <v>0</v>
      </c>
      <c r="M79" s="214">
        <f xml:space="preserve"> Inputs!M$24</f>
        <v>0</v>
      </c>
      <c r="N79" s="214">
        <f xml:space="preserve"> Inputs!N$24</f>
        <v>0</v>
      </c>
      <c r="O79" s="214">
        <f xml:space="preserve"> Inputs!O$24</f>
        <v>0</v>
      </c>
      <c r="P79" s="214">
        <f xml:space="preserve"> Inputs!P$24</f>
        <v>0</v>
      </c>
      <c r="Q79" s="214">
        <f xml:space="preserve"> Inputs!Q$24</f>
        <v>0</v>
      </c>
      <c r="R79" s="214">
        <f xml:space="preserve"> Inputs!R$24</f>
        <v>0</v>
      </c>
      <c r="S79" s="214">
        <f xml:space="preserve"> Inputs!S$24</f>
        <v>0</v>
      </c>
      <c r="T79" s="214">
        <f xml:space="preserve"> Inputs!T$24</f>
        <v>0</v>
      </c>
      <c r="U79" s="214">
        <f xml:space="preserve"> Inputs!U$24</f>
        <v>0</v>
      </c>
      <c r="V79" s="214">
        <f xml:space="preserve"> Inputs!V$24</f>
        <v>0</v>
      </c>
      <c r="W79" s="214">
        <f xml:space="preserve"> Inputs!W$24</f>
        <v>0</v>
      </c>
    </row>
    <row r="80" spans="1:23" hidden="1" outlineLevel="1" x14ac:dyDescent="0.2">
      <c r="E80" s="37" t="s">
        <v>1355</v>
      </c>
      <c r="G80" s="37" t="s">
        <v>267</v>
      </c>
      <c r="H80" s="12"/>
      <c r="J80" s="12">
        <f t="shared" ref="J80:W80" si="11" xml:space="preserve"> IF( J78 &gt; 0, J78, I80 * ( 1 + J79 ) )</f>
        <v>116.5</v>
      </c>
      <c r="K80" s="12">
        <f t="shared" si="11"/>
        <v>126.8</v>
      </c>
      <c r="L80" s="12">
        <f t="shared" si="11"/>
        <v>131.6</v>
      </c>
      <c r="M80" s="12">
        <f t="shared" si="11"/>
        <v>135.28023246854599</v>
      </c>
      <c r="N80" s="12">
        <f t="shared" si="11"/>
        <v>138.25648723503201</v>
      </c>
      <c r="O80" s="12">
        <f t="shared" si="11"/>
        <v>141.367481398942</v>
      </c>
      <c r="P80" s="12">
        <f t="shared" si="11"/>
        <v>144.724891589294</v>
      </c>
      <c r="Q80" s="12">
        <f t="shared" si="11"/>
        <v>147.94473237129199</v>
      </c>
      <c r="R80" s="12">
        <f t="shared" si="11"/>
        <v>150.90362741134999</v>
      </c>
      <c r="S80" s="12">
        <f t="shared" si="11"/>
        <v>150.90362741134999</v>
      </c>
      <c r="T80" s="12">
        <f t="shared" si="11"/>
        <v>150.90362741134999</v>
      </c>
      <c r="U80" s="12">
        <f t="shared" si="11"/>
        <v>150.90362741134999</v>
      </c>
      <c r="V80" s="12">
        <f t="shared" si="11"/>
        <v>150.90362741134999</v>
      </c>
      <c r="W80" s="12">
        <f t="shared" si="11"/>
        <v>150.90362741134999</v>
      </c>
    </row>
    <row r="81" spans="1:23" hidden="1" outlineLevel="1" x14ac:dyDescent="0.2"/>
    <row r="82" spans="1:23" x14ac:dyDescent="0.2"/>
    <row r="83" spans="1:23" x14ac:dyDescent="0.2"/>
    <row r="84" spans="1:23" s="21" customFormat="1" x14ac:dyDescent="0.2">
      <c r="A84" s="17"/>
      <c r="B84" s="17" t="s">
        <v>44</v>
      </c>
      <c r="C84" s="24"/>
      <c r="D84" s="31"/>
    </row>
    <row r="85" spans="1:23" collapsed="1" x14ac:dyDescent="0.2"/>
    <row r="86" spans="1:23" hidden="1" outlineLevel="1" x14ac:dyDescent="0.2">
      <c r="B86" s="33" t="s">
        <v>575</v>
      </c>
    </row>
    <row r="87" spans="1:23" hidden="1" outlineLevel="1" x14ac:dyDescent="0.2">
      <c r="E87" s="37" t="str">
        <f t="shared" ref="E87:W87" si="12" xml:space="preserve"> E$14</f>
        <v>CPI(H): April - index</v>
      </c>
      <c r="F87" s="12">
        <f t="shared" si="12"/>
        <v>0</v>
      </c>
      <c r="G87" s="12" t="str">
        <f t="shared" si="12"/>
        <v>index</v>
      </c>
      <c r="H87" s="12">
        <f t="shared" si="12"/>
        <v>0</v>
      </c>
      <c r="I87" s="12">
        <f t="shared" si="12"/>
        <v>0</v>
      </c>
      <c r="J87" s="12">
        <f t="shared" si="12"/>
        <v>110.4</v>
      </c>
      <c r="K87" s="12">
        <f t="shared" si="12"/>
        <v>119</v>
      </c>
      <c r="L87" s="12">
        <f t="shared" si="12"/>
        <v>128.30000000000001</v>
      </c>
      <c r="M87" s="12">
        <f t="shared" si="12"/>
        <v>132.19999999999999</v>
      </c>
      <c r="N87" s="12">
        <f t="shared" si="12"/>
        <v>135.525780063913</v>
      </c>
      <c r="O87" s="12">
        <f t="shared" si="12"/>
        <v>138.50746679309401</v>
      </c>
      <c r="P87" s="12">
        <f t="shared" si="12"/>
        <v>141.64715319362401</v>
      </c>
      <c r="Q87" s="12">
        <f t="shared" si="12"/>
        <v>144.999380717506</v>
      </c>
      <c r="R87" s="12">
        <f t="shared" si="12"/>
        <v>148.189075167835</v>
      </c>
      <c r="S87" s="12">
        <f t="shared" si="12"/>
        <v>148.189075167835</v>
      </c>
      <c r="T87" s="12">
        <f t="shared" si="12"/>
        <v>148.189075167835</v>
      </c>
      <c r="U87" s="12">
        <f t="shared" si="12"/>
        <v>148.189075167835</v>
      </c>
      <c r="V87" s="12">
        <f t="shared" si="12"/>
        <v>148.189075167835</v>
      </c>
      <c r="W87" s="12">
        <f t="shared" si="12"/>
        <v>148.189075167835</v>
      </c>
    </row>
    <row r="88" spans="1:23" hidden="1" outlineLevel="1" x14ac:dyDescent="0.2">
      <c r="E88" s="37" t="str">
        <f t="shared" ref="E88:W88" si="13" xml:space="preserve"> E$20</f>
        <v>CPI(H): May - index</v>
      </c>
      <c r="F88" s="12">
        <f t="shared" si="13"/>
        <v>0</v>
      </c>
      <c r="G88" s="12" t="str">
        <f t="shared" si="13"/>
        <v>index</v>
      </c>
      <c r="H88" s="12">
        <f t="shared" si="13"/>
        <v>0</v>
      </c>
      <c r="I88" s="12">
        <f t="shared" si="13"/>
        <v>0</v>
      </c>
      <c r="J88" s="12">
        <f t="shared" si="13"/>
        <v>111</v>
      </c>
      <c r="K88" s="12">
        <f t="shared" si="13"/>
        <v>119.7</v>
      </c>
      <c r="L88" s="12">
        <f t="shared" si="13"/>
        <v>129.1</v>
      </c>
      <c r="M88" s="12">
        <f t="shared" si="13"/>
        <v>132.69999999999999</v>
      </c>
      <c r="N88" s="12">
        <f t="shared" si="13"/>
        <v>135.77177335352999</v>
      </c>
      <c r="O88" s="12">
        <f t="shared" si="13"/>
        <v>138.75890195898899</v>
      </c>
      <c r="P88" s="12">
        <f t="shared" si="13"/>
        <v>141.92737827193201</v>
      </c>
      <c r="Q88" s="12">
        <f t="shared" si="13"/>
        <v>145.27439044919399</v>
      </c>
      <c r="R88" s="12">
        <f t="shared" si="13"/>
        <v>148.433821516443</v>
      </c>
      <c r="S88" s="12">
        <f t="shared" si="13"/>
        <v>148.433821516443</v>
      </c>
      <c r="T88" s="12">
        <f t="shared" si="13"/>
        <v>148.433821516443</v>
      </c>
      <c r="U88" s="12">
        <f t="shared" si="13"/>
        <v>148.433821516443</v>
      </c>
      <c r="V88" s="12">
        <f t="shared" si="13"/>
        <v>148.433821516443</v>
      </c>
      <c r="W88" s="12">
        <f t="shared" si="13"/>
        <v>148.433821516443</v>
      </c>
    </row>
    <row r="89" spans="1:23" hidden="1" outlineLevel="1" x14ac:dyDescent="0.2">
      <c r="E89" s="37" t="str">
        <f t="shared" ref="E89:W89" si="14" xml:space="preserve"> E$26</f>
        <v>CPI(H): June - index</v>
      </c>
      <c r="F89" s="12">
        <f t="shared" si="14"/>
        <v>0</v>
      </c>
      <c r="G89" s="12" t="str">
        <f t="shared" si="14"/>
        <v>index</v>
      </c>
      <c r="H89" s="12">
        <f t="shared" si="14"/>
        <v>0</v>
      </c>
      <c r="I89" s="12">
        <f t="shared" si="14"/>
        <v>0</v>
      </c>
      <c r="J89" s="12">
        <f t="shared" si="14"/>
        <v>111.4</v>
      </c>
      <c r="K89" s="12">
        <f t="shared" si="14"/>
        <v>120.5</v>
      </c>
      <c r="L89" s="12">
        <f t="shared" si="14"/>
        <v>129.4</v>
      </c>
      <c r="M89" s="12">
        <f t="shared" si="14"/>
        <v>133</v>
      </c>
      <c r="N89" s="12">
        <f t="shared" si="14"/>
        <v>136.01821314637601</v>
      </c>
      <c r="O89" s="12">
        <f t="shared" si="14"/>
        <v>139.01079355978999</v>
      </c>
      <c r="P89" s="12">
        <f t="shared" si="14"/>
        <v>142.208157728446</v>
      </c>
      <c r="Q89" s="12">
        <f t="shared" si="14"/>
        <v>145.54992177174799</v>
      </c>
      <c r="R89" s="12">
        <f t="shared" si="14"/>
        <v>148.67897208361501</v>
      </c>
      <c r="S89" s="12">
        <f t="shared" si="14"/>
        <v>148.67897208361501</v>
      </c>
      <c r="T89" s="12">
        <f t="shared" si="14"/>
        <v>148.67897208361501</v>
      </c>
      <c r="U89" s="12">
        <f t="shared" si="14"/>
        <v>148.67897208361501</v>
      </c>
      <c r="V89" s="12">
        <f t="shared" si="14"/>
        <v>148.67897208361501</v>
      </c>
      <c r="W89" s="12">
        <f t="shared" si="14"/>
        <v>148.67897208361501</v>
      </c>
    </row>
    <row r="90" spans="1:23" hidden="1" outlineLevel="1" x14ac:dyDescent="0.2">
      <c r="E90" s="37" t="str">
        <f t="shared" ref="E90:W90" si="15" xml:space="preserve"> E$32</f>
        <v>CPI(H): July - index</v>
      </c>
      <c r="F90" s="12">
        <f t="shared" si="15"/>
        <v>0</v>
      </c>
      <c r="G90" s="12" t="str">
        <f t="shared" si="15"/>
        <v>index</v>
      </c>
      <c r="H90" s="12">
        <f t="shared" si="15"/>
        <v>0</v>
      </c>
      <c r="I90" s="12">
        <f t="shared" si="15"/>
        <v>0</v>
      </c>
      <c r="J90" s="12">
        <f t="shared" si="15"/>
        <v>111.4</v>
      </c>
      <c r="K90" s="12">
        <f t="shared" si="15"/>
        <v>121.2</v>
      </c>
      <c r="L90" s="12">
        <f t="shared" si="15"/>
        <v>129</v>
      </c>
      <c r="M90" s="12">
        <f t="shared" si="15"/>
        <v>132.9</v>
      </c>
      <c r="N90" s="12">
        <f t="shared" si="15"/>
        <v>136.26510025290199</v>
      </c>
      <c r="O90" s="12">
        <f t="shared" si="15"/>
        <v>139.26314242407199</v>
      </c>
      <c r="P90" s="12">
        <f t="shared" si="15"/>
        <v>142.489492659908</v>
      </c>
      <c r="Q90" s="12">
        <f t="shared" si="15"/>
        <v>145.82597567443099</v>
      </c>
      <c r="R90" s="12">
        <f t="shared" si="15"/>
        <v>148.92452753695</v>
      </c>
      <c r="S90" s="12">
        <f t="shared" si="15"/>
        <v>148.92452753695</v>
      </c>
      <c r="T90" s="12">
        <f t="shared" si="15"/>
        <v>148.92452753695</v>
      </c>
      <c r="U90" s="12">
        <f t="shared" si="15"/>
        <v>148.92452753695</v>
      </c>
      <c r="V90" s="12">
        <f t="shared" si="15"/>
        <v>148.92452753695</v>
      </c>
      <c r="W90" s="12">
        <f t="shared" si="15"/>
        <v>148.92452753695</v>
      </c>
    </row>
    <row r="91" spans="1:23" hidden="1" outlineLevel="1" x14ac:dyDescent="0.2">
      <c r="E91" s="37" t="str">
        <f t="shared" ref="E91:W91" si="16" xml:space="preserve"> E$38</f>
        <v>CPI(H): August - index</v>
      </c>
      <c r="F91" s="12">
        <f t="shared" si="16"/>
        <v>0</v>
      </c>
      <c r="G91" s="12" t="str">
        <f t="shared" si="16"/>
        <v>index</v>
      </c>
      <c r="H91" s="12">
        <f t="shared" si="16"/>
        <v>0</v>
      </c>
      <c r="I91" s="12">
        <f t="shared" si="16"/>
        <v>0</v>
      </c>
      <c r="J91" s="12">
        <f t="shared" si="16"/>
        <v>112.1</v>
      </c>
      <c r="K91" s="12">
        <f t="shared" si="16"/>
        <v>121.8</v>
      </c>
      <c r="L91" s="12">
        <f t="shared" si="16"/>
        <v>129.4</v>
      </c>
      <c r="M91" s="12">
        <f t="shared" si="16"/>
        <v>133.4</v>
      </c>
      <c r="N91" s="12">
        <f t="shared" si="16"/>
        <v>136.51243548502799</v>
      </c>
      <c r="O91" s="12">
        <f t="shared" si="16"/>
        <v>139.515949381914</v>
      </c>
      <c r="P91" s="12">
        <f t="shared" si="16"/>
        <v>142.771384165233</v>
      </c>
      <c r="Q91" s="12">
        <f t="shared" si="16"/>
        <v>146.10255314838199</v>
      </c>
      <c r="R91" s="12">
        <f t="shared" si="16"/>
        <v>149.17048854515201</v>
      </c>
      <c r="S91" s="12">
        <f t="shared" si="16"/>
        <v>149.17048854515201</v>
      </c>
      <c r="T91" s="12">
        <f t="shared" si="16"/>
        <v>149.17048854515201</v>
      </c>
      <c r="U91" s="12">
        <f t="shared" si="16"/>
        <v>149.17048854515201</v>
      </c>
      <c r="V91" s="12">
        <f t="shared" si="16"/>
        <v>149.17048854515201</v>
      </c>
      <c r="W91" s="12">
        <f t="shared" si="16"/>
        <v>149.17048854515201</v>
      </c>
    </row>
    <row r="92" spans="1:23" hidden="1" outlineLevel="1" x14ac:dyDescent="0.2">
      <c r="E92" s="37" t="str">
        <f t="shared" ref="E92:W92" si="17" xml:space="preserve"> E$44</f>
        <v>CPI(H): September- index</v>
      </c>
      <c r="F92" s="12">
        <f t="shared" si="17"/>
        <v>0</v>
      </c>
      <c r="G92" s="12" t="str">
        <f t="shared" si="17"/>
        <v>index</v>
      </c>
      <c r="H92" s="12">
        <f t="shared" si="17"/>
        <v>0</v>
      </c>
      <c r="I92" s="12">
        <f t="shared" si="17"/>
        <v>0</v>
      </c>
      <c r="J92" s="12">
        <f t="shared" si="17"/>
        <v>112.4</v>
      </c>
      <c r="K92" s="12">
        <f t="shared" si="17"/>
        <v>122.3</v>
      </c>
      <c r="L92" s="12">
        <f t="shared" si="17"/>
        <v>130.1</v>
      </c>
      <c r="M92" s="12">
        <f t="shared" si="17"/>
        <v>133.68564517027599</v>
      </c>
      <c r="N92" s="12">
        <f t="shared" si="17"/>
        <v>136.760219656148</v>
      </c>
      <c r="O92" s="12">
        <f t="shared" si="17"/>
        <v>139.76921526490199</v>
      </c>
      <c r="P92" s="12">
        <f t="shared" si="17"/>
        <v>143.053833345508</v>
      </c>
      <c r="Q92" s="12">
        <f t="shared" si="17"/>
        <v>146.37965518662199</v>
      </c>
      <c r="R92" s="12">
        <f t="shared" si="17"/>
        <v>149.41685577802801</v>
      </c>
      <c r="S92" s="12">
        <f t="shared" si="17"/>
        <v>149.41685577802801</v>
      </c>
      <c r="T92" s="12">
        <f t="shared" si="17"/>
        <v>149.41685577802801</v>
      </c>
      <c r="U92" s="12">
        <f t="shared" si="17"/>
        <v>149.41685577802801</v>
      </c>
      <c r="V92" s="12">
        <f t="shared" si="17"/>
        <v>149.41685577802801</v>
      </c>
      <c r="W92" s="12">
        <f t="shared" si="17"/>
        <v>149.41685577802801</v>
      </c>
    </row>
    <row r="93" spans="1:23" hidden="1" outlineLevel="1" x14ac:dyDescent="0.2">
      <c r="E93" s="37" t="str">
        <f t="shared" ref="E93:W93" si="18" xml:space="preserve"> E$50</f>
        <v>CPI(H): October - index</v>
      </c>
      <c r="F93" s="12">
        <f t="shared" si="18"/>
        <v>0</v>
      </c>
      <c r="G93" s="12" t="str">
        <f t="shared" si="18"/>
        <v>index</v>
      </c>
      <c r="H93" s="12">
        <f t="shared" si="18"/>
        <v>0</v>
      </c>
      <c r="I93" s="12">
        <f t="shared" si="18"/>
        <v>0</v>
      </c>
      <c r="J93" s="12">
        <f t="shared" si="18"/>
        <v>113.4</v>
      </c>
      <c r="K93" s="12">
        <f t="shared" si="18"/>
        <v>124.3</v>
      </c>
      <c r="L93" s="12">
        <f t="shared" si="18"/>
        <v>130.19999999999999</v>
      </c>
      <c r="M93" s="12">
        <f t="shared" si="18"/>
        <v>133.97190198345601</v>
      </c>
      <c r="N93" s="12">
        <f t="shared" si="18"/>
        <v>137.00845358113301</v>
      </c>
      <c r="O93" s="12">
        <f t="shared" si="18"/>
        <v>140.02294090613199</v>
      </c>
      <c r="P93" s="12">
        <f t="shared" si="18"/>
        <v>143.33684130399999</v>
      </c>
      <c r="Q93" s="12">
        <f t="shared" si="18"/>
        <v>146.657282784052</v>
      </c>
      <c r="R93" s="12">
        <f t="shared" si="18"/>
        <v>149.66362990649</v>
      </c>
      <c r="S93" s="12">
        <f t="shared" si="18"/>
        <v>149.66362990649</v>
      </c>
      <c r="T93" s="12">
        <f t="shared" si="18"/>
        <v>149.66362990649</v>
      </c>
      <c r="U93" s="12">
        <f t="shared" si="18"/>
        <v>149.66362990649</v>
      </c>
      <c r="V93" s="12">
        <f t="shared" si="18"/>
        <v>149.66362990649</v>
      </c>
      <c r="W93" s="12">
        <f t="shared" si="18"/>
        <v>149.66362990649</v>
      </c>
    </row>
    <row r="94" spans="1:23" hidden="1" outlineLevel="1" x14ac:dyDescent="0.2">
      <c r="E94" s="37" t="str">
        <f t="shared" ref="E94:W94" si="19" xml:space="preserve"> E$56</f>
        <v>CPI(H): November - index</v>
      </c>
      <c r="F94" s="12">
        <f t="shared" si="19"/>
        <v>0</v>
      </c>
      <c r="G94" s="12" t="str">
        <f t="shared" si="19"/>
        <v>index</v>
      </c>
      <c r="H94" s="12">
        <f t="shared" si="19"/>
        <v>0</v>
      </c>
      <c r="I94" s="12">
        <f t="shared" si="19"/>
        <v>0</v>
      </c>
      <c r="J94" s="12">
        <f t="shared" si="19"/>
        <v>114.1</v>
      </c>
      <c r="K94" s="12">
        <f t="shared" si="19"/>
        <v>124.8</v>
      </c>
      <c r="L94" s="12">
        <f t="shared" si="19"/>
        <v>130</v>
      </c>
      <c r="M94" s="12">
        <f t="shared" si="19"/>
        <v>134.25877174922999</v>
      </c>
      <c r="N94" s="12">
        <f t="shared" si="19"/>
        <v>137.25713807633201</v>
      </c>
      <c r="O94" s="12">
        <f t="shared" si="19"/>
        <v>140.27712714020899</v>
      </c>
      <c r="P94" s="12">
        <f t="shared" si="19"/>
        <v>143.62040914615801</v>
      </c>
      <c r="Q94" s="12">
        <f t="shared" si="19"/>
        <v>146.93543693746199</v>
      </c>
      <c r="R94" s="12">
        <f t="shared" si="19"/>
        <v>149.91081160255999</v>
      </c>
      <c r="S94" s="12">
        <f t="shared" si="19"/>
        <v>149.91081160255999</v>
      </c>
      <c r="T94" s="12">
        <f t="shared" si="19"/>
        <v>149.91081160255999</v>
      </c>
      <c r="U94" s="12">
        <f t="shared" si="19"/>
        <v>149.91081160255999</v>
      </c>
      <c r="V94" s="12">
        <f t="shared" si="19"/>
        <v>149.91081160255999</v>
      </c>
      <c r="W94" s="12">
        <f t="shared" si="19"/>
        <v>149.91081160255999</v>
      </c>
    </row>
    <row r="95" spans="1:23" hidden="1" outlineLevel="1" x14ac:dyDescent="0.2">
      <c r="E95" s="37" t="str">
        <f t="shared" ref="E95:W95" si="20" xml:space="preserve"> E$62</f>
        <v>CPI(H): December - index</v>
      </c>
      <c r="F95" s="12">
        <f t="shared" si="20"/>
        <v>0</v>
      </c>
      <c r="G95" s="12" t="str">
        <f t="shared" si="20"/>
        <v>index</v>
      </c>
      <c r="H95" s="12">
        <f t="shared" si="20"/>
        <v>0</v>
      </c>
      <c r="I95" s="12">
        <f t="shared" si="20"/>
        <v>0</v>
      </c>
      <c r="J95" s="12">
        <f t="shared" si="20"/>
        <v>114.7</v>
      </c>
      <c r="K95" s="12">
        <f t="shared" si="20"/>
        <v>125.3</v>
      </c>
      <c r="L95" s="12">
        <f t="shared" si="20"/>
        <v>130.5</v>
      </c>
      <c r="M95" s="12">
        <f t="shared" si="20"/>
        <v>134.54625578009501</v>
      </c>
      <c r="N95" s="12">
        <f t="shared" si="20"/>
        <v>137.50627395957699</v>
      </c>
      <c r="O95" s="12">
        <f t="shared" si="20"/>
        <v>140.531774803258</v>
      </c>
      <c r="P95" s="12">
        <f t="shared" si="20"/>
        <v>143.904537979617</v>
      </c>
      <c r="Q95" s="12">
        <f t="shared" si="20"/>
        <v>147.21411864553301</v>
      </c>
      <c r="R95" s="12">
        <f t="shared" si="20"/>
        <v>150.15840153936901</v>
      </c>
      <c r="S95" s="12">
        <f t="shared" si="20"/>
        <v>150.15840153936901</v>
      </c>
      <c r="T95" s="12">
        <f t="shared" si="20"/>
        <v>150.15840153936901</v>
      </c>
      <c r="U95" s="12">
        <f t="shared" si="20"/>
        <v>150.15840153936901</v>
      </c>
      <c r="V95" s="12">
        <f t="shared" si="20"/>
        <v>150.15840153936901</v>
      </c>
      <c r="W95" s="12">
        <f t="shared" si="20"/>
        <v>150.15840153936901</v>
      </c>
    </row>
    <row r="96" spans="1:23" hidden="1" outlineLevel="1" x14ac:dyDescent="0.2">
      <c r="E96" s="37" t="str">
        <f t="shared" ref="E96:W96" si="21" xml:space="preserve"> E$68</f>
        <v>CPI(H): January - index</v>
      </c>
      <c r="F96" s="12">
        <f t="shared" si="21"/>
        <v>0</v>
      </c>
      <c r="G96" s="12" t="str">
        <f t="shared" si="21"/>
        <v>index</v>
      </c>
      <c r="H96" s="12">
        <f t="shared" si="21"/>
        <v>0</v>
      </c>
      <c r="I96" s="12">
        <f t="shared" si="21"/>
        <v>0</v>
      </c>
      <c r="J96" s="12">
        <f t="shared" si="21"/>
        <v>114.6</v>
      </c>
      <c r="K96" s="12">
        <f t="shared" si="21"/>
        <v>124.8</v>
      </c>
      <c r="L96" s="12">
        <f t="shared" si="21"/>
        <v>130</v>
      </c>
      <c r="M96" s="12">
        <f t="shared" si="21"/>
        <v>134.79047113195799</v>
      </c>
      <c r="N96" s="12">
        <f t="shared" si="21"/>
        <v>137.75589164160601</v>
      </c>
      <c r="O96" s="12">
        <f t="shared" si="21"/>
        <v>140.809793292943</v>
      </c>
      <c r="P96" s="12">
        <f t="shared" si="21"/>
        <v>144.17747120307399</v>
      </c>
      <c r="Q96" s="12">
        <f t="shared" si="21"/>
        <v>147.45725477389701</v>
      </c>
      <c r="R96" s="12">
        <f t="shared" si="21"/>
        <v>150.40640034767699</v>
      </c>
      <c r="S96" s="12">
        <f t="shared" si="21"/>
        <v>150.40640034767699</v>
      </c>
      <c r="T96" s="12">
        <f t="shared" si="21"/>
        <v>150.40640034767699</v>
      </c>
      <c r="U96" s="12">
        <f t="shared" si="21"/>
        <v>150.40640034767699</v>
      </c>
      <c r="V96" s="12">
        <f t="shared" si="21"/>
        <v>150.40640034767699</v>
      </c>
      <c r="W96" s="12">
        <f t="shared" si="21"/>
        <v>150.40640034767699</v>
      </c>
    </row>
    <row r="97" spans="1:23" hidden="1" outlineLevel="1" x14ac:dyDescent="0.2">
      <c r="E97" s="37" t="str">
        <f t="shared" ref="E97:W97" si="22" xml:space="preserve"> E$74</f>
        <v>CPI(H): February - index</v>
      </c>
      <c r="F97" s="12">
        <f t="shared" si="22"/>
        <v>0</v>
      </c>
      <c r="G97" s="12" t="str">
        <f t="shared" si="22"/>
        <v>index</v>
      </c>
      <c r="H97" s="12">
        <f t="shared" si="22"/>
        <v>0</v>
      </c>
      <c r="I97" s="12">
        <f t="shared" si="22"/>
        <v>0</v>
      </c>
      <c r="J97" s="12">
        <f t="shared" si="22"/>
        <v>115.4</v>
      </c>
      <c r="K97" s="12">
        <f t="shared" si="22"/>
        <v>126</v>
      </c>
      <c r="L97" s="12">
        <f t="shared" si="22"/>
        <v>130.80000000000001</v>
      </c>
      <c r="M97" s="12">
        <f t="shared" si="22"/>
        <v>135.035129759911</v>
      </c>
      <c r="N97" s="12">
        <f t="shared" si="22"/>
        <v>138.00596245922901</v>
      </c>
      <c r="O97" s="12">
        <f t="shared" si="22"/>
        <v>141.08836179546901</v>
      </c>
      <c r="P97" s="12">
        <f t="shared" si="22"/>
        <v>144.450922079035</v>
      </c>
      <c r="Q97" s="12">
        <f t="shared" si="22"/>
        <v>147.70079246141299</v>
      </c>
      <c r="R97" s="12">
        <f t="shared" si="22"/>
        <v>150.654808746181</v>
      </c>
      <c r="S97" s="12">
        <f t="shared" si="22"/>
        <v>150.654808746181</v>
      </c>
      <c r="T97" s="12">
        <f t="shared" si="22"/>
        <v>150.654808746181</v>
      </c>
      <c r="U97" s="12">
        <f t="shared" si="22"/>
        <v>150.654808746181</v>
      </c>
      <c r="V97" s="12">
        <f t="shared" si="22"/>
        <v>150.654808746181</v>
      </c>
      <c r="W97" s="12">
        <f t="shared" si="22"/>
        <v>150.654808746181</v>
      </c>
    </row>
    <row r="98" spans="1:23" hidden="1" outlineLevel="1" x14ac:dyDescent="0.2">
      <c r="E98" s="37" t="str">
        <f t="shared" ref="E98:W98" si="23" xml:space="preserve"> E$80</f>
        <v>CPI(H): March - index</v>
      </c>
      <c r="F98" s="12">
        <f t="shared" si="23"/>
        <v>0</v>
      </c>
      <c r="G98" s="12" t="str">
        <f t="shared" si="23"/>
        <v>index</v>
      </c>
      <c r="H98" s="12">
        <f t="shared" si="23"/>
        <v>0</v>
      </c>
      <c r="I98" s="12">
        <f t="shared" si="23"/>
        <v>0</v>
      </c>
      <c r="J98" s="12">
        <f t="shared" si="23"/>
        <v>116.5</v>
      </c>
      <c r="K98" s="12">
        <f t="shared" si="23"/>
        <v>126.8</v>
      </c>
      <c r="L98" s="12">
        <f t="shared" si="23"/>
        <v>131.6</v>
      </c>
      <c r="M98" s="12">
        <f t="shared" si="23"/>
        <v>135.28023246854599</v>
      </c>
      <c r="N98" s="12">
        <f t="shared" si="23"/>
        <v>138.25648723503201</v>
      </c>
      <c r="O98" s="12">
        <f t="shared" si="23"/>
        <v>141.367481398942</v>
      </c>
      <c r="P98" s="12">
        <f t="shared" si="23"/>
        <v>144.724891589294</v>
      </c>
      <c r="Q98" s="12">
        <f t="shared" si="23"/>
        <v>147.94473237129199</v>
      </c>
      <c r="R98" s="12">
        <f t="shared" si="23"/>
        <v>150.90362741134999</v>
      </c>
      <c r="S98" s="12">
        <f t="shared" si="23"/>
        <v>150.90362741134999</v>
      </c>
      <c r="T98" s="12">
        <f t="shared" si="23"/>
        <v>150.90362741134999</v>
      </c>
      <c r="U98" s="12">
        <f t="shared" si="23"/>
        <v>150.90362741134999</v>
      </c>
      <c r="V98" s="12">
        <f t="shared" si="23"/>
        <v>150.90362741134999</v>
      </c>
      <c r="W98" s="12">
        <f t="shared" si="23"/>
        <v>150.90362741134999</v>
      </c>
    </row>
    <row r="99" spans="1:23" hidden="1" outlineLevel="1" x14ac:dyDescent="0.2">
      <c r="E99" s="37" t="s">
        <v>575</v>
      </c>
      <c r="G99" s="37" t="s">
        <v>267</v>
      </c>
      <c r="H99" s="12"/>
      <c r="J99" s="12">
        <f t="shared" ref="J99:W99" si="24" xml:space="preserve"> AVERAGE( J87:J98 )</f>
        <v>113.11666666666667</v>
      </c>
      <c r="K99" s="12">
        <f t="shared" si="24"/>
        <v>123.04166666666664</v>
      </c>
      <c r="L99" s="12">
        <f t="shared" si="24"/>
        <v>129.86666666666665</v>
      </c>
      <c r="M99" s="12">
        <f t="shared" si="24"/>
        <v>133.81403400362265</v>
      </c>
      <c r="N99" s="12">
        <f t="shared" si="24"/>
        <v>136.88697740923382</v>
      </c>
      <c r="O99" s="12">
        <f t="shared" si="24"/>
        <v>139.91024572664284</v>
      </c>
      <c r="P99" s="12">
        <f t="shared" si="24"/>
        <v>143.19270605548576</v>
      </c>
      <c r="Q99" s="12">
        <f t="shared" si="24"/>
        <v>146.50345791012765</v>
      </c>
      <c r="R99" s="12">
        <f t="shared" si="24"/>
        <v>149.54261834847082</v>
      </c>
      <c r="S99" s="12">
        <f t="shared" si="24"/>
        <v>149.54261834847082</v>
      </c>
      <c r="T99" s="12">
        <f t="shared" si="24"/>
        <v>149.54261834847082</v>
      </c>
      <c r="U99" s="12">
        <f t="shared" si="24"/>
        <v>149.54261834847082</v>
      </c>
      <c r="V99" s="12">
        <f t="shared" si="24"/>
        <v>149.54261834847082</v>
      </c>
      <c r="W99" s="12">
        <f t="shared" si="24"/>
        <v>149.54261834847082</v>
      </c>
    </row>
    <row r="100" spans="1:23" hidden="1" outlineLevel="1" x14ac:dyDescent="0.2"/>
    <row r="101" spans="1:23" x14ac:dyDescent="0.2"/>
    <row r="102" spans="1:23" x14ac:dyDescent="0.2"/>
    <row r="103" spans="1:23" s="21" customFormat="1" x14ac:dyDescent="0.2">
      <c r="A103" s="17"/>
      <c r="B103" s="17" t="s">
        <v>2484</v>
      </c>
      <c r="C103" s="24"/>
      <c r="D103" s="31"/>
    </row>
    <row r="104" spans="1:23" collapsed="1" x14ac:dyDescent="0.2"/>
    <row r="105" spans="1:23" hidden="1" outlineLevel="1" x14ac:dyDescent="0.2"/>
    <row r="106" spans="1:23" s="21" customFormat="1" hidden="1" outlineLevel="1" x14ac:dyDescent="0.2">
      <c r="A106" s="17"/>
      <c r="B106" s="17"/>
      <c r="C106" s="35" t="s">
        <v>2688</v>
      </c>
      <c r="D106" s="31"/>
    </row>
    <row r="107" spans="1:23" hidden="1" outlineLevel="1" x14ac:dyDescent="0.2"/>
    <row r="108" spans="1:23" hidden="1" outlineLevel="2" x14ac:dyDescent="0.2">
      <c r="B108" s="33" t="s">
        <v>934</v>
      </c>
    </row>
    <row r="109" spans="1:23" s="208" customFormat="1" hidden="1" outlineLevel="2" x14ac:dyDescent="0.2">
      <c r="A109" s="217"/>
      <c r="B109" s="217"/>
      <c r="C109" s="218"/>
      <c r="D109" s="219"/>
      <c r="E109" s="208" t="str">
        <f xml:space="preserve"> Inputs!E$57</f>
        <v>Year reference for FYA base price 1 (FYA year ending March)</v>
      </c>
      <c r="F109" s="216">
        <f xml:space="preserve"> Inputs!F$57</f>
        <v>2023</v>
      </c>
      <c r="G109" s="208" t="str">
        <f xml:space="preserve"> Inputs!G$57</f>
        <v>year</v>
      </c>
      <c r="H109" s="216"/>
    </row>
    <row r="110" spans="1:23" hidden="1" outlineLevel="2" x14ac:dyDescent="0.2">
      <c r="E110" s="37" t="str">
        <f t="shared" ref="E110:W110" si="25" xml:space="preserve"> E$99</f>
        <v>CPI(H): Financial year average - index</v>
      </c>
      <c r="F110" s="12">
        <f t="shared" si="25"/>
        <v>0</v>
      </c>
      <c r="G110" s="12" t="str">
        <f t="shared" si="25"/>
        <v>index</v>
      </c>
      <c r="H110" s="12">
        <f t="shared" si="25"/>
        <v>0</v>
      </c>
      <c r="I110" s="12">
        <f t="shared" si="25"/>
        <v>0</v>
      </c>
      <c r="J110" s="12">
        <f t="shared" si="25"/>
        <v>113.11666666666667</v>
      </c>
      <c r="K110" s="12">
        <f t="shared" si="25"/>
        <v>123.04166666666664</v>
      </c>
      <c r="L110" s="12">
        <f t="shared" si="25"/>
        <v>129.86666666666665</v>
      </c>
      <c r="M110" s="12">
        <f t="shared" si="25"/>
        <v>133.81403400362265</v>
      </c>
      <c r="N110" s="12">
        <f t="shared" si="25"/>
        <v>136.88697740923382</v>
      </c>
      <c r="O110" s="12">
        <f t="shared" si="25"/>
        <v>139.91024572664284</v>
      </c>
      <c r="P110" s="12">
        <f t="shared" si="25"/>
        <v>143.19270605548576</v>
      </c>
      <c r="Q110" s="12">
        <f t="shared" si="25"/>
        <v>146.50345791012765</v>
      </c>
      <c r="R110" s="12">
        <f t="shared" si="25"/>
        <v>149.54261834847082</v>
      </c>
      <c r="S110" s="12">
        <f t="shared" si="25"/>
        <v>149.54261834847082</v>
      </c>
      <c r="T110" s="12">
        <f t="shared" si="25"/>
        <v>149.54261834847082</v>
      </c>
      <c r="U110" s="12">
        <f t="shared" si="25"/>
        <v>149.54261834847082</v>
      </c>
      <c r="V110" s="12">
        <f t="shared" si="25"/>
        <v>149.54261834847082</v>
      </c>
      <c r="W110" s="12">
        <f t="shared" si="25"/>
        <v>149.54261834847082</v>
      </c>
    </row>
    <row r="111" spans="1:23" s="208" customFormat="1" hidden="1" outlineLevel="2" x14ac:dyDescent="0.2">
      <c r="A111" s="217"/>
      <c r="B111" s="217"/>
      <c r="C111" s="218"/>
      <c r="D111" s="219"/>
      <c r="E111" s="208" t="str">
        <f xml:space="preserve"> Time!E$25</f>
        <v>Contract year (year ending March) label</v>
      </c>
      <c r="F111" s="216">
        <f xml:space="preserve"> Time!F$25</f>
        <v>0</v>
      </c>
      <c r="G111" s="216" t="str">
        <f xml:space="preserve"> Time!G$25</f>
        <v>year</v>
      </c>
      <c r="H111" s="216">
        <f xml:space="preserve"> Time!H$25</f>
        <v>0</v>
      </c>
      <c r="I111" s="216">
        <f xml:space="preserve"> Time!I$25</f>
        <v>0</v>
      </c>
      <c r="J111" s="216">
        <f xml:space="preserve"> Time!J$25</f>
        <v>2022</v>
      </c>
      <c r="K111" s="216">
        <f xml:space="preserve"> Time!K$25</f>
        <v>2023</v>
      </c>
      <c r="L111" s="216">
        <f xml:space="preserve"> Time!L$25</f>
        <v>2024</v>
      </c>
      <c r="M111" s="216">
        <f xml:space="preserve"> Time!M$25</f>
        <v>2025</v>
      </c>
      <c r="N111" s="216">
        <f xml:space="preserve"> Time!N$25</f>
        <v>2026</v>
      </c>
      <c r="O111" s="216">
        <f xml:space="preserve"> Time!O$25</f>
        <v>2027</v>
      </c>
      <c r="P111" s="216">
        <f xml:space="preserve"> Time!P$25</f>
        <v>2028</v>
      </c>
      <c r="Q111" s="216">
        <f xml:space="preserve"> Time!Q$25</f>
        <v>2029</v>
      </c>
      <c r="R111" s="216">
        <f xml:space="preserve"> Time!R$25</f>
        <v>2030</v>
      </c>
      <c r="S111" s="216">
        <f xml:space="preserve"> Time!S$25</f>
        <v>2031</v>
      </c>
      <c r="T111" s="216">
        <f xml:space="preserve"> Time!T$25</f>
        <v>2032</v>
      </c>
      <c r="U111" s="216">
        <f xml:space="preserve"> Time!U$25</f>
        <v>2033</v>
      </c>
      <c r="V111" s="216">
        <f xml:space="preserve"> Time!V$25</f>
        <v>2034</v>
      </c>
      <c r="W111" s="216">
        <f xml:space="preserve"> Time!W$25</f>
        <v>2035</v>
      </c>
    </row>
    <row r="112" spans="1:23" hidden="1" outlineLevel="2" x14ac:dyDescent="0.2">
      <c r="E112" s="37" t="s">
        <v>934</v>
      </c>
      <c r="F112" s="12">
        <f xml:space="preserve"> INDEX( $J110:$W110, 1, MATCH( $F109, $J111:$W111 ) )</f>
        <v>123.04166666666664</v>
      </c>
      <c r="G112" s="37" t="s">
        <v>1898</v>
      </c>
      <c r="H112" s="12"/>
    </row>
    <row r="113" spans="1:23" hidden="1" outlineLevel="2" x14ac:dyDescent="0.2"/>
    <row r="114" spans="1:23" hidden="1" outlineLevel="2" x14ac:dyDescent="0.2"/>
    <row r="115" spans="1:23" hidden="1" outlineLevel="2" x14ac:dyDescent="0.2">
      <c r="B115" s="33" t="s">
        <v>1935</v>
      </c>
    </row>
    <row r="116" spans="1:23" s="208" customFormat="1" hidden="1" outlineLevel="2" x14ac:dyDescent="0.2">
      <c r="A116" s="217"/>
      <c r="B116" s="217"/>
      <c r="C116" s="218"/>
      <c r="D116" s="219"/>
      <c r="E116" s="208" t="str">
        <f xml:space="preserve"> Inputs!E$58</f>
        <v>Year reference for FYA base price 2 (FYA year ending March)</v>
      </c>
      <c r="F116" s="216">
        <f xml:space="preserve"> Inputs!F$58</f>
        <v>2028</v>
      </c>
      <c r="G116" s="208" t="str">
        <f xml:space="preserve"> Inputs!G$58</f>
        <v>year</v>
      </c>
      <c r="H116" s="216"/>
    </row>
    <row r="117" spans="1:23" hidden="1" outlineLevel="2" x14ac:dyDescent="0.2">
      <c r="E117" s="37" t="str">
        <f t="shared" ref="E117:W117" si="26" xml:space="preserve"> E$99</f>
        <v>CPI(H): Financial year average - index</v>
      </c>
      <c r="F117" s="12">
        <f t="shared" si="26"/>
        <v>0</v>
      </c>
      <c r="G117" s="12" t="str">
        <f t="shared" si="26"/>
        <v>index</v>
      </c>
      <c r="H117" s="12">
        <f t="shared" si="26"/>
        <v>0</v>
      </c>
      <c r="I117" s="12">
        <f t="shared" si="26"/>
        <v>0</v>
      </c>
      <c r="J117" s="12">
        <f t="shared" si="26"/>
        <v>113.11666666666667</v>
      </c>
      <c r="K117" s="12">
        <f t="shared" si="26"/>
        <v>123.04166666666664</v>
      </c>
      <c r="L117" s="12">
        <f t="shared" si="26"/>
        <v>129.86666666666665</v>
      </c>
      <c r="M117" s="12">
        <f t="shared" si="26"/>
        <v>133.81403400362265</v>
      </c>
      <c r="N117" s="12">
        <f t="shared" si="26"/>
        <v>136.88697740923382</v>
      </c>
      <c r="O117" s="12">
        <f t="shared" si="26"/>
        <v>139.91024572664284</v>
      </c>
      <c r="P117" s="12">
        <f t="shared" si="26"/>
        <v>143.19270605548576</v>
      </c>
      <c r="Q117" s="12">
        <f t="shared" si="26"/>
        <v>146.50345791012765</v>
      </c>
      <c r="R117" s="12">
        <f t="shared" si="26"/>
        <v>149.54261834847082</v>
      </c>
      <c r="S117" s="12">
        <f t="shared" si="26"/>
        <v>149.54261834847082</v>
      </c>
      <c r="T117" s="12">
        <f t="shared" si="26"/>
        <v>149.54261834847082</v>
      </c>
      <c r="U117" s="12">
        <f t="shared" si="26"/>
        <v>149.54261834847082</v>
      </c>
      <c r="V117" s="12">
        <f t="shared" si="26"/>
        <v>149.54261834847082</v>
      </c>
      <c r="W117" s="12">
        <f t="shared" si="26"/>
        <v>149.54261834847082</v>
      </c>
    </row>
    <row r="118" spans="1:23" s="208" customFormat="1" hidden="1" outlineLevel="2" x14ac:dyDescent="0.2">
      <c r="A118" s="217"/>
      <c r="B118" s="217"/>
      <c r="C118" s="218"/>
      <c r="D118" s="219"/>
      <c r="E118" s="208" t="str">
        <f xml:space="preserve"> Time!E$25</f>
        <v>Contract year (year ending March) label</v>
      </c>
      <c r="F118" s="216">
        <f xml:space="preserve"> Time!F$25</f>
        <v>0</v>
      </c>
      <c r="G118" s="216" t="str">
        <f xml:space="preserve"> Time!G$25</f>
        <v>year</v>
      </c>
      <c r="H118" s="216">
        <f xml:space="preserve"> Time!H$25</f>
        <v>0</v>
      </c>
      <c r="I118" s="216">
        <f xml:space="preserve"> Time!I$25</f>
        <v>0</v>
      </c>
      <c r="J118" s="216">
        <f xml:space="preserve"> Time!J$25</f>
        <v>2022</v>
      </c>
      <c r="K118" s="216">
        <f xml:space="preserve"> Time!K$25</f>
        <v>2023</v>
      </c>
      <c r="L118" s="216">
        <f xml:space="preserve"> Time!L$25</f>
        <v>2024</v>
      </c>
      <c r="M118" s="216">
        <f xml:space="preserve"> Time!M$25</f>
        <v>2025</v>
      </c>
      <c r="N118" s="216">
        <f xml:space="preserve"> Time!N$25</f>
        <v>2026</v>
      </c>
      <c r="O118" s="216">
        <f xml:space="preserve"> Time!O$25</f>
        <v>2027</v>
      </c>
      <c r="P118" s="216">
        <f xml:space="preserve"> Time!P$25</f>
        <v>2028</v>
      </c>
      <c r="Q118" s="216">
        <f xml:space="preserve"> Time!Q$25</f>
        <v>2029</v>
      </c>
      <c r="R118" s="216">
        <f xml:space="preserve"> Time!R$25</f>
        <v>2030</v>
      </c>
      <c r="S118" s="216">
        <f xml:space="preserve"> Time!S$25</f>
        <v>2031</v>
      </c>
      <c r="T118" s="216">
        <f xml:space="preserve"> Time!T$25</f>
        <v>2032</v>
      </c>
      <c r="U118" s="216">
        <f xml:space="preserve"> Time!U$25</f>
        <v>2033</v>
      </c>
      <c r="V118" s="216">
        <f xml:space="preserve"> Time!V$25</f>
        <v>2034</v>
      </c>
      <c r="W118" s="216">
        <f xml:space="preserve"> Time!W$25</f>
        <v>2035</v>
      </c>
    </row>
    <row r="119" spans="1:23" hidden="1" outlineLevel="2" x14ac:dyDescent="0.2">
      <c r="E119" s="37" t="s">
        <v>1935</v>
      </c>
      <c r="F119" s="12">
        <f xml:space="preserve"> INDEX( $J117:$W117, 1, MATCH( $F116, $J118:$W118 ) )</f>
        <v>143.19270605548576</v>
      </c>
      <c r="G119" s="37" t="s">
        <v>1898</v>
      </c>
      <c r="H119" s="12"/>
    </row>
    <row r="120" spans="1:23" hidden="1" outlineLevel="2" x14ac:dyDescent="0.2"/>
    <row r="121" spans="1:23" hidden="1" outlineLevel="2" x14ac:dyDescent="0.2"/>
    <row r="122" spans="1:23" hidden="1" outlineLevel="2" x14ac:dyDescent="0.2">
      <c r="B122" s="33" t="s">
        <v>1936</v>
      </c>
    </row>
    <row r="123" spans="1:23" hidden="1" outlineLevel="2" x14ac:dyDescent="0.2">
      <c r="E123" s="37" t="str">
        <f t="shared" ref="E123:G123" si="27" xml:space="preserve"> E$119</f>
        <v>CPI(H): Financial year average (FYA year ending March) 2028</v>
      </c>
      <c r="F123" s="12">
        <f t="shared" si="27"/>
        <v>143.19270605548576</v>
      </c>
      <c r="G123" s="37" t="str">
        <f t="shared" si="27"/>
        <v>Index</v>
      </c>
      <c r="H123" s="12"/>
    </row>
    <row r="124" spans="1:23" hidden="1" outlineLevel="2" x14ac:dyDescent="0.2">
      <c r="E124" s="37" t="str">
        <f t="shared" ref="E124:G124" si="28" xml:space="preserve"> E$112</f>
        <v>CPI(H): Financial year average (FYA year ending March) 2023</v>
      </c>
      <c r="F124" s="12">
        <f t="shared" si="28"/>
        <v>123.04166666666664</v>
      </c>
      <c r="G124" s="37" t="str">
        <f t="shared" si="28"/>
        <v>Index</v>
      </c>
      <c r="H124" s="12"/>
    </row>
    <row r="125" spans="1:23" s="211" customFormat="1" hidden="1" outlineLevel="2" x14ac:dyDescent="0.2">
      <c r="A125" s="220"/>
      <c r="B125" s="220"/>
      <c r="C125" s="221"/>
      <c r="D125" s="222"/>
      <c r="E125" s="211" t="s">
        <v>1936</v>
      </c>
      <c r="F125" s="223">
        <f xml:space="preserve"> $F123 / $F124</f>
        <v>1.1637741094926037</v>
      </c>
      <c r="G125" s="211" t="s">
        <v>2523</v>
      </c>
      <c r="H125" s="223"/>
    </row>
    <row r="126" spans="1:23" hidden="1" outlineLevel="2" x14ac:dyDescent="0.2"/>
    <row r="127" spans="1:23" hidden="1" outlineLevel="1" x14ac:dyDescent="0.2"/>
    <row r="128" spans="1:23" hidden="1" outlineLevel="1" x14ac:dyDescent="0.2"/>
    <row r="129" spans="1:23" s="21" customFormat="1" hidden="1" outlineLevel="1" x14ac:dyDescent="0.2">
      <c r="A129" s="17"/>
      <c r="B129" s="17"/>
      <c r="C129" s="35" t="s">
        <v>2485</v>
      </c>
      <c r="D129" s="31"/>
    </row>
    <row r="130" spans="1:23" hidden="1" outlineLevel="1" x14ac:dyDescent="0.2"/>
    <row r="131" spans="1:23" hidden="1" outlineLevel="2" x14ac:dyDescent="0.2">
      <c r="B131" s="33" t="s">
        <v>1544</v>
      </c>
    </row>
    <row r="132" spans="1:23" hidden="1" outlineLevel="2" x14ac:dyDescent="0.2">
      <c r="E132" s="37" t="str">
        <f t="shared" ref="E132:G132" si="29" xml:space="preserve"> E$119</f>
        <v>CPI(H): Financial year average (FYA year ending March) 2028</v>
      </c>
      <c r="F132" s="12">
        <f t="shared" si="29"/>
        <v>143.19270605548576</v>
      </c>
      <c r="G132" s="37" t="str">
        <f t="shared" si="29"/>
        <v>Index</v>
      </c>
      <c r="H132" s="12"/>
    </row>
    <row r="133" spans="1:23" hidden="1" outlineLevel="2" x14ac:dyDescent="0.2">
      <c r="E133" s="37" t="s">
        <v>1544</v>
      </c>
      <c r="F133" s="12">
        <f xml:space="preserve"> $F132 / $F132</f>
        <v>1</v>
      </c>
      <c r="G133" s="37" t="s">
        <v>2523</v>
      </c>
      <c r="H133" s="12"/>
    </row>
    <row r="134" spans="1:23" hidden="1" outlineLevel="2" x14ac:dyDescent="0.2"/>
    <row r="135" spans="1:23" hidden="1" outlineLevel="1" x14ac:dyDescent="0.2"/>
    <row r="136" spans="1:23" hidden="1" outlineLevel="1" x14ac:dyDescent="0.2"/>
    <row r="137" spans="1:23" s="21" customFormat="1" hidden="1" outlineLevel="1" x14ac:dyDescent="0.2">
      <c r="A137" s="17"/>
      <c r="B137" s="17"/>
      <c r="C137" s="35" t="s">
        <v>2689</v>
      </c>
      <c r="D137" s="31"/>
    </row>
    <row r="138" spans="1:23" hidden="1" outlineLevel="1" x14ac:dyDescent="0.2"/>
    <row r="139" spans="1:23" hidden="1" outlineLevel="2" x14ac:dyDescent="0.2">
      <c r="B139" s="33" t="s">
        <v>935</v>
      </c>
    </row>
    <row r="140" spans="1:23" s="208" customFormat="1" hidden="1" outlineLevel="2" x14ac:dyDescent="0.2">
      <c r="A140" s="217"/>
      <c r="B140" s="217"/>
      <c r="C140" s="218"/>
      <c r="D140" s="219"/>
      <c r="E140" s="208" t="str">
        <f xml:space="preserve"> Inputs!E$59</f>
        <v>Year reference for FYA base price 3 (FYA year ending March)</v>
      </c>
      <c r="F140" s="216">
        <f xml:space="preserve"> Inputs!F$59</f>
        <v>2030</v>
      </c>
      <c r="G140" s="208" t="str">
        <f xml:space="preserve"> Inputs!G$59</f>
        <v>year</v>
      </c>
      <c r="H140" s="216"/>
    </row>
    <row r="141" spans="1:23" hidden="1" outlineLevel="2" x14ac:dyDescent="0.2">
      <c r="E141" s="37" t="str">
        <f t="shared" ref="E141:W141" si="30" xml:space="preserve"> E$99</f>
        <v>CPI(H): Financial year average - index</v>
      </c>
      <c r="F141" s="12">
        <f t="shared" si="30"/>
        <v>0</v>
      </c>
      <c r="G141" s="12" t="str">
        <f t="shared" si="30"/>
        <v>index</v>
      </c>
      <c r="H141" s="12">
        <f t="shared" si="30"/>
        <v>0</v>
      </c>
      <c r="I141" s="12">
        <f t="shared" si="30"/>
        <v>0</v>
      </c>
      <c r="J141" s="12">
        <f t="shared" si="30"/>
        <v>113.11666666666667</v>
      </c>
      <c r="K141" s="12">
        <f t="shared" si="30"/>
        <v>123.04166666666664</v>
      </c>
      <c r="L141" s="12">
        <f t="shared" si="30"/>
        <v>129.86666666666665</v>
      </c>
      <c r="M141" s="12">
        <f t="shared" si="30"/>
        <v>133.81403400362265</v>
      </c>
      <c r="N141" s="12">
        <f t="shared" si="30"/>
        <v>136.88697740923382</v>
      </c>
      <c r="O141" s="12">
        <f t="shared" si="30"/>
        <v>139.91024572664284</v>
      </c>
      <c r="P141" s="12">
        <f t="shared" si="30"/>
        <v>143.19270605548576</v>
      </c>
      <c r="Q141" s="12">
        <f t="shared" si="30"/>
        <v>146.50345791012765</v>
      </c>
      <c r="R141" s="12">
        <f t="shared" si="30"/>
        <v>149.54261834847082</v>
      </c>
      <c r="S141" s="12">
        <f t="shared" si="30"/>
        <v>149.54261834847082</v>
      </c>
      <c r="T141" s="12">
        <f t="shared" si="30"/>
        <v>149.54261834847082</v>
      </c>
      <c r="U141" s="12">
        <f t="shared" si="30"/>
        <v>149.54261834847082</v>
      </c>
      <c r="V141" s="12">
        <f t="shared" si="30"/>
        <v>149.54261834847082</v>
      </c>
      <c r="W141" s="12">
        <f t="shared" si="30"/>
        <v>149.54261834847082</v>
      </c>
    </row>
    <row r="142" spans="1:23" s="208" customFormat="1" hidden="1" outlineLevel="2" x14ac:dyDescent="0.2">
      <c r="A142" s="217"/>
      <c r="B142" s="217"/>
      <c r="C142" s="218"/>
      <c r="D142" s="219"/>
      <c r="E142" s="208" t="str">
        <f xml:space="preserve"> Time!E$25</f>
        <v>Contract year (year ending March) label</v>
      </c>
      <c r="F142" s="216">
        <f xml:space="preserve"> Time!F$25</f>
        <v>0</v>
      </c>
      <c r="G142" s="216" t="str">
        <f xml:space="preserve"> Time!G$25</f>
        <v>year</v>
      </c>
      <c r="H142" s="216">
        <f xml:space="preserve"> Time!H$25</f>
        <v>0</v>
      </c>
      <c r="I142" s="216">
        <f xml:space="preserve"> Time!I$25</f>
        <v>0</v>
      </c>
      <c r="J142" s="216">
        <f xml:space="preserve"> Time!J$25</f>
        <v>2022</v>
      </c>
      <c r="K142" s="216">
        <f xml:space="preserve"> Time!K$25</f>
        <v>2023</v>
      </c>
      <c r="L142" s="216">
        <f xml:space="preserve"> Time!L$25</f>
        <v>2024</v>
      </c>
      <c r="M142" s="216">
        <f xml:space="preserve"> Time!M$25</f>
        <v>2025</v>
      </c>
      <c r="N142" s="216">
        <f xml:space="preserve"> Time!N$25</f>
        <v>2026</v>
      </c>
      <c r="O142" s="216">
        <f xml:space="preserve"> Time!O$25</f>
        <v>2027</v>
      </c>
      <c r="P142" s="216">
        <f xml:space="preserve"> Time!P$25</f>
        <v>2028</v>
      </c>
      <c r="Q142" s="216">
        <f xml:space="preserve"> Time!Q$25</f>
        <v>2029</v>
      </c>
      <c r="R142" s="216">
        <f xml:space="preserve"> Time!R$25</f>
        <v>2030</v>
      </c>
      <c r="S142" s="216">
        <f xml:space="preserve"> Time!S$25</f>
        <v>2031</v>
      </c>
      <c r="T142" s="216">
        <f xml:space="preserve"> Time!T$25</f>
        <v>2032</v>
      </c>
      <c r="U142" s="216">
        <f xml:space="preserve"> Time!U$25</f>
        <v>2033</v>
      </c>
      <c r="V142" s="216">
        <f xml:space="preserve"> Time!V$25</f>
        <v>2034</v>
      </c>
      <c r="W142" s="216">
        <f xml:space="preserve"> Time!W$25</f>
        <v>2035</v>
      </c>
    </row>
    <row r="143" spans="1:23" hidden="1" outlineLevel="2" x14ac:dyDescent="0.2">
      <c r="E143" s="37" t="s">
        <v>935</v>
      </c>
      <c r="F143" s="12">
        <f xml:space="preserve"> INDEX( $J141:$W141, 1, MATCH( $F140, $J142:$W142 ) )</f>
        <v>149.54261834847082</v>
      </c>
      <c r="G143" s="37" t="s">
        <v>1898</v>
      </c>
      <c r="H143" s="12"/>
    </row>
    <row r="144" spans="1:23" hidden="1" outlineLevel="2" x14ac:dyDescent="0.2"/>
    <row r="145" spans="1:23" hidden="1" outlineLevel="2" x14ac:dyDescent="0.2"/>
    <row r="146" spans="1:23" hidden="1" outlineLevel="2" x14ac:dyDescent="0.2">
      <c r="B146" s="33" t="s">
        <v>1745</v>
      </c>
    </row>
    <row r="147" spans="1:23" hidden="1" outlineLevel="2" x14ac:dyDescent="0.2">
      <c r="E147" s="37" t="str">
        <f t="shared" ref="E147:G147" si="31" xml:space="preserve"> E$119</f>
        <v>CPI(H): Financial year average (FYA year ending March) 2028</v>
      </c>
      <c r="F147" s="12">
        <f t="shared" si="31"/>
        <v>143.19270605548576</v>
      </c>
      <c r="G147" s="37" t="str">
        <f t="shared" si="31"/>
        <v>Index</v>
      </c>
      <c r="H147" s="12"/>
    </row>
    <row r="148" spans="1:23" hidden="1" outlineLevel="2" x14ac:dyDescent="0.2">
      <c r="E148" s="37" t="str">
        <f t="shared" ref="E148:G148" si="32" xml:space="preserve"> E$143</f>
        <v>CPI(H): Financial year average (FYA year ending March) 2030</v>
      </c>
      <c r="F148" s="12">
        <f t="shared" si="32"/>
        <v>149.54261834847082</v>
      </c>
      <c r="G148" s="37" t="str">
        <f t="shared" si="32"/>
        <v>Index</v>
      </c>
      <c r="H148" s="12"/>
    </row>
    <row r="149" spans="1:23" hidden="1" outlineLevel="2" x14ac:dyDescent="0.2">
      <c r="A149" s="3"/>
      <c r="B149" s="3"/>
      <c r="C149" s="10"/>
      <c r="D149" s="11"/>
      <c r="E149" s="211" t="s">
        <v>1745</v>
      </c>
      <c r="F149" s="223">
        <f xml:space="preserve"> $F147 / $F148</f>
        <v>0.95753777509640614</v>
      </c>
      <c r="G149" s="211" t="s">
        <v>2523</v>
      </c>
      <c r="H149" s="12"/>
    </row>
    <row r="150" spans="1:23" hidden="1" outlineLevel="2" x14ac:dyDescent="0.2"/>
    <row r="151" spans="1:23" hidden="1" outlineLevel="1" x14ac:dyDescent="0.2"/>
    <row r="152" spans="1:23" hidden="1" outlineLevel="1" x14ac:dyDescent="0.2"/>
    <row r="153" spans="1:23" s="21" customFormat="1" hidden="1" outlineLevel="1" x14ac:dyDescent="0.2">
      <c r="A153" s="17"/>
      <c r="B153" s="17"/>
      <c r="C153" s="35" t="s">
        <v>1545</v>
      </c>
      <c r="D153" s="31"/>
    </row>
    <row r="154" spans="1:23" hidden="1" outlineLevel="1" x14ac:dyDescent="0.2"/>
    <row r="155" spans="1:23" hidden="1" outlineLevel="2" x14ac:dyDescent="0.2">
      <c r="B155" s="33" t="s">
        <v>576</v>
      </c>
    </row>
    <row r="156" spans="1:23" s="208" customFormat="1" hidden="1" outlineLevel="2" x14ac:dyDescent="0.2">
      <c r="A156" s="217"/>
      <c r="B156" s="217"/>
      <c r="C156" s="218"/>
      <c r="D156" s="219"/>
      <c r="E156" s="208" t="str">
        <f xml:space="preserve"> Inputs!E$61</f>
        <v>Year reference for FYE base price 2 (FYE year ending March)</v>
      </c>
      <c r="F156" s="216">
        <f xml:space="preserve"> Inputs!F$61</f>
        <v>2029</v>
      </c>
      <c r="G156" s="208" t="str">
        <f xml:space="preserve"> Inputs!G$61</f>
        <v>year</v>
      </c>
      <c r="H156" s="216"/>
    </row>
    <row r="157" spans="1:23" hidden="1" outlineLevel="2" x14ac:dyDescent="0.2">
      <c r="E157" s="37" t="str">
        <f t="shared" ref="E157:W157" si="33" xml:space="preserve"> E$56</f>
        <v>CPI(H): November - index</v>
      </c>
      <c r="F157" s="12">
        <f t="shared" si="33"/>
        <v>0</v>
      </c>
      <c r="G157" s="12" t="str">
        <f t="shared" si="33"/>
        <v>index</v>
      </c>
      <c r="H157" s="12">
        <f t="shared" si="33"/>
        <v>0</v>
      </c>
      <c r="I157" s="12">
        <f t="shared" si="33"/>
        <v>0</v>
      </c>
      <c r="J157" s="12">
        <f t="shared" si="33"/>
        <v>114.1</v>
      </c>
      <c r="K157" s="12">
        <f t="shared" si="33"/>
        <v>124.8</v>
      </c>
      <c r="L157" s="12">
        <f t="shared" si="33"/>
        <v>130</v>
      </c>
      <c r="M157" s="12">
        <f t="shared" si="33"/>
        <v>134.25877174922999</v>
      </c>
      <c r="N157" s="12">
        <f t="shared" si="33"/>
        <v>137.25713807633201</v>
      </c>
      <c r="O157" s="12">
        <f t="shared" si="33"/>
        <v>140.27712714020899</v>
      </c>
      <c r="P157" s="12">
        <f t="shared" si="33"/>
        <v>143.62040914615801</v>
      </c>
      <c r="Q157" s="12">
        <f t="shared" si="33"/>
        <v>146.93543693746199</v>
      </c>
      <c r="R157" s="12">
        <f t="shared" si="33"/>
        <v>149.91081160255999</v>
      </c>
      <c r="S157" s="12">
        <f t="shared" si="33"/>
        <v>149.91081160255999</v>
      </c>
      <c r="T157" s="12">
        <f t="shared" si="33"/>
        <v>149.91081160255999</v>
      </c>
      <c r="U157" s="12">
        <f t="shared" si="33"/>
        <v>149.91081160255999</v>
      </c>
      <c r="V157" s="12">
        <f t="shared" si="33"/>
        <v>149.91081160255999</v>
      </c>
      <c r="W157" s="12">
        <f t="shared" si="33"/>
        <v>149.91081160255999</v>
      </c>
    </row>
    <row r="158" spans="1:23" s="208" customFormat="1" hidden="1" outlineLevel="2" x14ac:dyDescent="0.2">
      <c r="A158" s="217"/>
      <c r="B158" s="217"/>
      <c r="C158" s="218"/>
      <c r="D158" s="219"/>
      <c r="E158" s="208" t="str">
        <f xml:space="preserve"> Time!E$25</f>
        <v>Contract year (year ending March) label</v>
      </c>
      <c r="F158" s="216">
        <f xml:space="preserve"> Time!F$25</f>
        <v>0</v>
      </c>
      <c r="G158" s="216" t="str">
        <f xml:space="preserve"> Time!G$25</f>
        <v>year</v>
      </c>
      <c r="H158" s="216">
        <f xml:space="preserve"> Time!H$25</f>
        <v>0</v>
      </c>
      <c r="I158" s="216">
        <f xml:space="preserve"> Time!I$25</f>
        <v>0</v>
      </c>
      <c r="J158" s="216">
        <f xml:space="preserve"> Time!J$25</f>
        <v>2022</v>
      </c>
      <c r="K158" s="216">
        <f xml:space="preserve"> Time!K$25</f>
        <v>2023</v>
      </c>
      <c r="L158" s="216">
        <f xml:space="preserve"> Time!L$25</f>
        <v>2024</v>
      </c>
      <c r="M158" s="216">
        <f xml:space="preserve"> Time!M$25</f>
        <v>2025</v>
      </c>
      <c r="N158" s="216">
        <f xml:space="preserve"> Time!N$25</f>
        <v>2026</v>
      </c>
      <c r="O158" s="216">
        <f xml:space="preserve"> Time!O$25</f>
        <v>2027</v>
      </c>
      <c r="P158" s="216">
        <f xml:space="preserve"> Time!P$25</f>
        <v>2028</v>
      </c>
      <c r="Q158" s="216">
        <f xml:space="preserve"> Time!Q$25</f>
        <v>2029</v>
      </c>
      <c r="R158" s="216">
        <f xml:space="preserve"> Time!R$25</f>
        <v>2030</v>
      </c>
      <c r="S158" s="216">
        <f xml:space="preserve"> Time!S$25</f>
        <v>2031</v>
      </c>
      <c r="T158" s="216">
        <f xml:space="preserve"> Time!T$25</f>
        <v>2032</v>
      </c>
      <c r="U158" s="216">
        <f xml:space="preserve"> Time!U$25</f>
        <v>2033</v>
      </c>
      <c r="V158" s="216">
        <f xml:space="preserve"> Time!V$25</f>
        <v>2034</v>
      </c>
      <c r="W158" s="216">
        <f xml:space="preserve"> Time!W$25</f>
        <v>2035</v>
      </c>
    </row>
    <row r="159" spans="1:23" hidden="1" outlineLevel="2" x14ac:dyDescent="0.2">
      <c r="E159" s="37" t="s">
        <v>576</v>
      </c>
      <c r="F159" s="12">
        <f xml:space="preserve"> INDEX( $J157:$W157, 1, MATCH( $F156, $J158:$W158 ) )</f>
        <v>146.93543693746199</v>
      </c>
      <c r="G159" s="37" t="s">
        <v>1898</v>
      </c>
      <c r="H159" s="12"/>
    </row>
    <row r="160" spans="1:23" hidden="1" outlineLevel="2" x14ac:dyDescent="0.2"/>
    <row r="161" spans="1:8" hidden="1" outlineLevel="2" x14ac:dyDescent="0.2"/>
    <row r="162" spans="1:8" hidden="1" outlineLevel="2" x14ac:dyDescent="0.2">
      <c r="B162" s="33" t="s">
        <v>2870</v>
      </c>
    </row>
    <row r="163" spans="1:8" hidden="1" outlineLevel="2" x14ac:dyDescent="0.2">
      <c r="E163" s="37" t="str">
        <f t="shared" ref="E163:G163" si="34" xml:space="preserve"> E$119</f>
        <v>CPI(H): Financial year average (FYA year ending March) 2028</v>
      </c>
      <c r="F163" s="12">
        <f t="shared" si="34"/>
        <v>143.19270605548576</v>
      </c>
      <c r="G163" s="37" t="str">
        <f t="shared" si="34"/>
        <v>Index</v>
      </c>
      <c r="H163" s="12"/>
    </row>
    <row r="164" spans="1:8" hidden="1" outlineLevel="2" x14ac:dyDescent="0.2">
      <c r="E164" s="37" t="str">
        <f t="shared" ref="E164:G164" si="35" xml:space="preserve"> E$159</f>
        <v>CPI(H): 2029-30 Basket year (prior November) - index</v>
      </c>
      <c r="F164" s="12">
        <f t="shared" si="35"/>
        <v>146.93543693746199</v>
      </c>
      <c r="G164" s="37" t="str">
        <f t="shared" si="35"/>
        <v>Index</v>
      </c>
      <c r="H164" s="12"/>
    </row>
    <row r="165" spans="1:8" hidden="1" outlineLevel="2" x14ac:dyDescent="0.2">
      <c r="A165" s="3"/>
      <c r="B165" s="3"/>
      <c r="C165" s="10"/>
      <c r="D165" s="11"/>
      <c r="E165" s="211" t="s">
        <v>2870</v>
      </c>
      <c r="F165" s="223">
        <f xml:space="preserve"> $F163 / $F164</f>
        <v>0.97452805830924782</v>
      </c>
      <c r="G165" s="211" t="s">
        <v>2523</v>
      </c>
      <c r="H165" s="12"/>
    </row>
    <row r="166" spans="1:8" hidden="1" outlineLevel="2" x14ac:dyDescent="0.2"/>
    <row r="167" spans="1:8" x14ac:dyDescent="0.2"/>
    <row r="168" spans="1:8" x14ac:dyDescent="0.2"/>
    <row r="169" spans="1:8" x14ac:dyDescent="0.2">
      <c r="A169" s="33" t="s">
        <v>2080</v>
      </c>
    </row>
    <row r="170" spans="1:8" x14ac:dyDescent="0.2"/>
    <row r="171" spans="1:8" x14ac:dyDescent="0.2"/>
  </sheetData>
  <conditionalFormatting sqref="F2">
    <cfRule type="cellIs" dxfId="41" priority="1" stopIfTrue="1" operator="notEqual">
      <formula>0</formula>
    </cfRule>
    <cfRule type="cellIs" dxfId="40" priority="2" stopIfTrue="1" operator="equal">
      <formula>""</formula>
    </cfRule>
  </conditionalFormatting>
  <conditionalFormatting sqref="J3:ZZ3">
    <cfRule type="cellIs" dxfId="39" priority="3" operator="equal">
      <formula>"PPA ext."</formula>
    </cfRule>
    <cfRule type="cellIs" dxfId="38" priority="4" operator="equal">
      <formula>"Delay"</formula>
    </cfRule>
    <cfRule type="cellIs" dxfId="37" priority="5" operator="equal">
      <formula>"Fin Close"</formula>
    </cfRule>
    <cfRule type="cellIs" dxfId="36" priority="6" stopIfTrue="1" operator="equal">
      <formula>"Construction"</formula>
    </cfRule>
    <cfRule type="cellIs" dxfId="35" priority="7" stopIfTrue="1" operator="equal">
      <formula>"Operations"</formula>
    </cfRule>
  </conditionalFormatting>
  <pageMargins left="0.70866141732283472" right="0.70866141732283472" top="0.74803149606299213" bottom="0.74803149606299213" header="0.31496062992125984" footer="0.31496062992125984"/>
  <pageSetup paperSize="8" scale="67" fitToHeight="0" orientation="landscape" r:id="rId1"/>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odelMaker><![CDATA[{
  "$id": "1",
  "$type": "ModelMaker.Models.Project, ModelMaker",
  "CanShowCompletionItems": true,
  "HistoricResults": null,
  "HasMultipleTimelines": false,
  "Dimensions": {
    "$type": "ModelMakerEngine.MMDimensions, ModelMakerEngine",
    "$values": [
      {
        "$id": "2",
        "$type": "ModelMakerEngine.MMDimension, ModelMakerEngine",
        "Elements": {
          "$type": "ModelMakerEngine.MMElements, ModelMakerEngine",
          "$values": [
            {
              "$id": "3",
              "$type": "ModelMakerEngine.MMElement, ModelMakerEngine",
              "Parent": {
                "$ref": "2"
              },
              "Name": "WR"
            },
            {
              "$id": "4",
              "$type": "ModelMakerEngine.MMElement, ModelMakerEngine",
              "Parent": {
                "$ref": "2"
              },
              "Name": "WN"
            },
            {
              "$id": "5",
              "$type": "ModelMakerEngine.MMElement, ModelMakerEngine",
              "Parent": {
                "$ref": "2"
              },
              "Name": "WWN"
            },
            {
              "$id": "6",
              "$type": "ModelMakerEngine.MMElement, ModelMakerEngine",
              "Parent": {
                "$ref": "2"
              },
              "Name": "BR"
            },
            {
              "$id": "7",
              "$type": "ModelMakerEngine.MMElement, ModelMakerEngine",
              "Parent": {
                "$ref": "2"
              },
              "Name": "ADDN1"
            },
            {
              "$id": "8",
              "$type": "ModelMakerEngine.MMElement, ModelMakerEngine",
              "Parent": {
                "$ref": "2"
              },
              "Name": "ADDN2"
            },
            {
              "$id": "9",
              "$type": "ModelMakerEngine.MMElement, ModelMakerEngine",
              "Parent": {
                "$ref": "2"
              },
              "Name": "Residential retail"
            },
            {
              "$id": "10",
              "$type": "ModelMakerEngine.MMElement, ModelMakerEngine",
              "Parent": {
                "$ref": "2"
              },
              "Name": "Business retail"
            }
          ]
        },
        "Name": "Wholesale and Retail controls",
        "AlternativesOrSegments": 2,
        "ElementsAsInputs": false
      }
    ]
  },
  "HasDimensions": true,
  "DefaultUnit": {
    "$id": "11",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FileVersion": 2,
  "FilePath": "C:\\Users\\Jenny.Ngai\\OneDrive - OFWAT\\OFWAT work\\PR24 FM work\\General - PR24 - Financial modelling - 2020\\PR24 Other models\\Revenue adjustments feeder\\PR24 Revenue adj feeder model v1.3.obz",
  "Nodes": {
    "$type": "ModelMaker.Models.ProjectItemSet`1[[ModelMakerEngine.INode, ModelMakerEngine]], ModelMaker",
    "$values": [
      {
        "$id": "12",
        "$type": "ModelMaker.GroupNode, ModelMaker",
        "TabOrHeaderColour": "",
        "CollapsedByDefault": false,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true,
        "IsInputsGroup": false,
        "IsFlag": false,
        "IsTimeAndFlagsGroup": false,
        "DimensionsAcross": {
          "$type": "ModelMakerEngine.MMDimensions, ModelMakerEngine",
          "$values": []
        },
        "TimeAxis": 0,
        "IndexInParent": 0,
        "HasOneSheetPerElem": false,
        "OneSheetPerElem": null,
        "DisplayName": "Unallocated",
        "Name": "Unallocate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3",
        "$type": "ModelMaker.GroupNode, ModelMaker",
        "TabOrHeaderColour": "216, 216, 216",
        "CollapsedByDefault": false,
        "Comment": "",
        "NameOfGroup": null,
        "YPosition": 0,
        "Folded": false,
        "Font": null,
        "Children": {
          "$type": "ModelMaker.GroupNodeChildCollection, ModelMaker",
          "$values": [
            {
              "$id": "14",
              "$type": "ModelMaker.GroupNode, ModelMaker",
              "TabOrHeaderColour": "220, 236, 245",
              "CollapsedByDefault": false,
              "Comment": "",
              "NameOfGroup": "Inputs",
              "YPosition": 0,
              "Folded": false,
              "Font": null,
              "Children": {
                "$type": "ModelMaker.GroupNodeChildCollection, ModelMaker",
                "$values": [
                  {
                    "$id": "15",
                    "$type": "ModelMaker.VariableNode, ModelMaker",
                    "RowTotalDependent": null,
                    "ScenarioSelectorDependent": null,
                    "ValidValues": null,
                    "PutCalculationOnReport": false,
                    "CalculateOnThisReport": null,
                    "PivotTableLink": null,
                    "ExcelNameName": "Start_date",
                    "ExcelNameNames": {
                      "$type": "ModelMakerEngine.ExcelNameDictionary, ModelMakerEngine",
                      "$values": []
                    },
                    "NumberFormatOverride": null,
                    "HasOpeningBalanceFlag": false,
                    "OpeningBalanceFlagAppliedName": "",
                    "Deletable": false,
                    "Comment": "",
                    "HasSwitchSignLine": false,
                    "SwitchSignForReport": false,
                    "MultipleInputValues": null,
                    "NonPrimaryInput": false,
                    "Max": "NaN",
                    "Min": "NaN",
                    "IsBalanceButNotCorkscrew": false,
                    "IsEditable": true,
                    "IsConstant": true,
                    "UniqueID": "967336a5-237b-4c8d-8922-8fb25b87b5e9",
                    "Dimensions": {
                      "$type": "ModelMakerEngine.MMDimensions, ModelMakerEngine",
                      "$values": []
                    },
                    "EquationOBXInternal": "44287",
                    "NameOfGroup": "Inputs",
                    "EquationToParse": "44287",
                    "MostRecentExpectedUnitErrors": null,
                    "Units": {
                      "$id": "16",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Star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7,
                    "IsStandardNode": true,
                    "WarnMessage": null,
                    "StandardDescription": null,
                    "HasStandardDescription": false,
                    "HasStandardName": tru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
                    "$type": "ModelMaker.VariableNode, ModelMaker",
                    "RowTotalDependent": null,
                    "ScenarioSelectorDependent": null,
                    "ValidValues": null,
                    "PutCalculationOnReport": false,
                    "CalculateOnThisReport": null,
                    "PivotTableLink": null,
                    "ExcelNameName": "Financial_Year_End_Month_Number",
                    "ExcelNameNames": {
                      "$type": "ModelMakerEngine.ExcelNameDictionary, ModelMakerEngine",
                      "$values": []
                    },
                    "NumberFormatOverride": null,
                    "HasOpeningBalanceFlag": false,
                    "OpeningBalanceFlagAppliedName": "",
                    "Deletable": false,
                    "Comment": "",
                    "HasSwitchSignLine": false,
                    "SwitchSignForReport": false,
                    "MultipleInputValues": null,
                    "NonPrimaryInput": false,
                    "Max": "NaN",
                    "Min": "NaN",
                    "IsBalanceButNotCorkscrew": false,
                    "IsEditable": true,
                    "IsConstant": true,
                    "UniqueID": "a72a9a21-4b28-444a-9ddc-8f71c2d4e768",
                    "Dimensions": {
                      "$type": "ModelMakerEngine.MMDimensions, ModelMakerEngine",
                      "$values": []
                    },
                    "EquationOBXInternal": "3",
                    "NameOfGroup": "Inputs",
                    "EquationToParse": "3",
                    "MostRecentExpectedUnitErrors": null,
                    "Units": {
                      "$id": "18",
                      "$type": "ModelMaker.Unit, ModelMaker",
                      "DefaultNumberFormat": 5,
                      "NumberFormatOverride": null,
                      "MatchAnything": false,
                      "ExternalRepresentation": "months",
                      "ItemsOnTop": {
                        "$type": "System.Collections.Generic.List`1[[System.String, mscorlib]], mscorlib",
                        "$values": [
                          "month"
                        ]
                      },
                      "ItemsOnBottom": {
                        "$type": "System.Collections.Generic.List`1[[System.String, mscorlib]], mscorlib",
                        "$values": []
                      },
                      "IsCurrency": false,
                      "ContainsSMU": false,
                      "IsDimensionless": false,
                      "InsertRowTotal": true,
                      "IgnoreWhenDeterminingExpectedUnits": false
                    },
                    "Name": "Financial Year End Month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6,
                    "IsStandardNode": true,
                    "WarnMessage": null,
                    "StandardDescription": null,
                    "HasStandardDescription": false,
                    "HasStandardName": tru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
                    "$type": "ModelMaker.VariableNode, ModelMaker",
                    "RowTotalDependent": null,
                    "ScenarioSelectorDependent": null,
                    "ValidValues": null,
                    "PutCalculationOnReport": false,
                    "CalculateOnThisReport": null,
                    "PivotTableLink": null,
                    "ExcelNameName": "Forecast_start_date",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7debaec1-2738-4a69-80ab-4af1d95278fc",
                    "Dimensions": {
                      "$type": "ModelMakerEngine.MMDimensions, ModelMakerEngine",
                      "$values": []
                    },
                    "EquationOBXInternal": "47574",
                    "NameOfGroup": "Inputs.TIME",
                    "EquationToParse": "47574",
                    "MostRecentExpectedUnitErrors": null,
                    "Units": {
                      "$id": "20",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Forecast star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
                    "$type": "ModelMaker.VariableNode, ModelMaker",
                    "RowTotalDependent": null,
                    "ScenarioSelectorDependent": null,
                    "ValidValues": null,
                    "PutCalculationOnReport": false,
                    "CalculateOnThisReport": null,
                    "PivotTableLink": null,
                    "ExcelNameName": "End_of_AMP_period_flag_date",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5afb0c79-3638-4e91-bd18-26c60e2a330a",
                    "Dimensions": {
                      "$type": "ModelMakerEngine.MMDimensions, ModelMakerEngine",
                      "$values": []
                    },
                    "EquationOBXInternal": "49399",
                    "NameOfGroup": "Inputs.TIME",
                    "EquationToParse": "49399",
                    "MostRecentExpectedUnitErrors": null,
                    "Units": {
                      "$id": "22",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End of AMP period flag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
                    "$type": "ModelMaker.VariableNode, ModelMaker",
                    "RowTotalDependent": null,
                    "ScenarioSelectorDependent": null,
                    "ValidValues": null,
                    "PutCalculationOnReport": false,
                    "CalculateOnThisReport": null,
                    "PivotTableLink": null,
                    "ExcelNameName": "Company_Acronym",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4",
                          "$type": "ModelMaker.DimensionedArrayValues, ModelMaker",
                          "Elements": {
                            "$type": "ModelMakerEngine.MMElements, ModelMakerEngine",
                            "$values": []
                          },
                          "Values": {
                            "$type": "System.Collections.Generic.List`1[[System.Object, mscorlib]], mscorlib",
                            "$values": [
                              "",
                              "",
                              "",
                              "",
                              "",
                              "",
                              "",
                              "",
                              "",
                              "",
                              "",
                              "",
                              "",
                              "",
                              ""
                            ]
                          }
                        }
                      ]
                    },
                    "NonPrimaryInput": false,
                    "Max": "NaN",
                    "Min": "NaN",
                    "IsBalanceButNotCorkscrew": false,
                    "IsEditable": true,
                    "IsConstant": true,
                    "UniqueID": "f9ec9920-d12d-4a18-a1dc-f398ec3c6526",
                    "Dimensions": {
                      "$type": "ModelMakerEngine.MMDimensions, ModelMakerEngine",
                      "$values": []
                    },
                    "EquationOBXInternal": "{,,,,,,,,,,,,,,}",
                    "NameOfGroup": "Inputs.TIME",
                    "EquationToParse": "{,,,,,,,,,,,,,,}",
                    "MostRecentExpectedUnitErrors": null,
                    "Units": {
                      "$id": "25",
                      "$type": "ModelMaker.Unit, ModelMaker",
                      "DefaultNumberFormat": 5,
                      "NumberFormatOverride": null,
                      "MatchAnything": false,
                      "ExternalRepresentation": "text",
                      "ItemsOnTop": {
                        "$type": "System.Collections.Generic.List`1[[System.String, mscorlib]], mscorlib",
                        "$values": [
                          "text"
                        ]
                      },
                      "ItemsOnBottom": {
                        "$type": "System.Collections.Generic.List`1[[System.String, mscorlib]], mscorlib",
                        "$values": []
                      },
                      "IsCurrency": false,
                      "ContainsSMU": false,
                      "IsDimensionless": false,
                      "InsertRowTotal": true,
                      "IgnoreWhenDeterminingExpectedUnits": false
                    },
                    "Name": "Company Acronym",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ime",
              "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6",
              "$type": "ModelMaker.GroupNode, ModelMaker",
              "TabOrHeaderColour": "220, 236, 245",
              "CollapsedByDefault": false,
              "Comment": "",
              "NameOfGroup": "Inputs",
              "YPosition": 1,
              "Folded": false,
              "Font": null,
              "Children": {
                "$type": "ModelMaker.GroupNodeChildCollection, ModelMaker",
                "$values": [
                  {
                    "$id": "27",
                    "$type": "ModelMaker.GroupNode, ModelMaker",
                    "TabOrHeaderColour": "220, 236, 245",
                    "CollapsedByDefault": false,
                    "Comment": "",
                    "NameOfGroup": "Inputs",
                    "YPosition": 0,
                    "Folded": false,
                    "Font": null,
                    "Children": {
                      "$type": "ModelMaker.GroupNodeChildCollection, ModelMaker",
                      "$values": [
                        {
                          "$id": "28",
                          "$type": "ModelMaker.VariableNode, ModelMaker",
                          "RowTotalDependent": null,
                          "ScenarioSelectorDependent": null,
                          "ValidValues": null,
                          "PutCalculationOnReport": false,
                          "CalculateOnThisReport": null,
                          "PivotTableLink": null,
                          "ExcelNameName": "Year_on_year___change___CPI_H___Financial_year_average_indices_year_on_year__",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35e6a08-f402-42f8-bee1-ecf1ee6597b8",
                          "Dimensions": {
                            "$type": "ModelMakerEngine.MMDimensions, ModelMakerEngine",
                            "$values": []
                          },
                          "EquationOBXInternal": "",
                          "NameOfGroup": "Inputs.INDEXATION.CPI(H)",
                          "EquationToParse": "",
                          "MostRecentExpectedUnitErrors": null,
                          "Units": {
                            "$id": "29",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Year on year % change - CPI(H): Financial year average indices year on year %",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31",
                                "$type": "ModelMaker.DimensionedArrayValues, ModelMaker",
                                "Elements": {
                                  "$type": "ModelMakerEngine.MMElements, ModelMakerEngine",
                                  "$values": []
                                },
                                "Values": {
                                  "$type": "System.Collections.Generic.List`1[[System.Object, mscorlib]], mscorlib",
                                  "$values": [
                                    "110.4",
                                    "119",
                                    "128.3",
                                    "132.2",
                                    "135.525780063913",
                                    "138.507466793094",
                                    "141.647153193624",
                                    "144.999380717506",
                                    "148.189075167835",
                                    "",
                                    "",
                                    "",
                                    "",
                                    "",
                                    ""
                                  ]
                                }
                              }
                            ]
                          },
                          "NonPrimaryInput": false,
                          "Max": "NaN",
                          "Min": "NaN",
                          "IsBalanceButNotCorkscrew": false,
                          "IsEditable": true,
                          "IsConstant": false,
                          "UniqueID": "3676549b-c4a5-4885-8c54-4bb2406ce5b8",
                          "Dimensions": {
                            "$type": "ModelMakerEngine.MMDimensions, ModelMakerEngine",
                            "$values": []
                          },
                          "EquationOBXInternal": "{110.4,119,128.3,132.2,135.525780063913,138.507466793094,141.647153193624,144.999380717506,148.189075167835,,,,,,}",
                          "NameOfGroup": "CPI(H) forecast periods",
                          "EquationToParse": "{110.4,119,128.3,132.2,135.525780063913,138.507466793094,141.647153193624,144.999380717506,148.189075167835,,,,,,}",
                          "MostRecentExpectedUnitErrors": null,
                          "Units": {
                            "$id": "3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including housing costs) - Consumer Price Index (with housing) for Apr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3",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May",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4",
                                "$type": "ModelMaker.DimensionedArrayValues, ModelMaker",
                                "Elements": {
                                  "$type": "ModelMakerEngine.MMElements, ModelMakerEngine",
                                  "$values": []
                                },
                                "Values": {
                                  "$type": "System.Collections.Generic.List`1[[System.Object, mscorlib]], mscorlib",
                                  "$values": [
                                    "111",
                                    "119.7",
                                    "129.1",
                                    "132.7",
                                    "135.77177335353",
                                    "138.758901958989",
                                    "141.927378271932",
                                    "145.274390449194",
                                    "148.433821516443",
                                    "",
                                    "",
                                    "",
                                    "",
                                    "",
                                    ""
                                  ]
                                }
                              }
                            ]
                          },
                          "NonPrimaryInput": false,
                          "Max": "NaN",
                          "Min": "NaN",
                          "IsBalanceButNotCorkscrew": false,
                          "IsEditable": true,
                          "IsConstant": false,
                          "UniqueID": "45cdd657-4a93-4929-a6bd-5376a573b66c",
                          "Dimensions": {
                            "$type": "ModelMakerEngine.MMDimensions, ModelMakerEngine",
                            "$values": []
                          },
                          "EquationOBXInternal": "{111,119.7,129.1,132.7,135.77177335353,138.758901958989,141.927378271932,145.274390449194,148.433821516443,,,,,,}",
                          "NameOfGroup": "CPI(H) forecast periods",
                          "EquationToParse": "{111,119.7,129.1,132.7,135.77177335353,138.758901958989,141.927378271932,145.274390449194,148.433821516443,,,,,,}",
                          "MostRecentExpectedUnitErrors": null,
                          "Units": {
                            "$id": "35",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including housing costs) - Consumer Price Index (with housing) for Ma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June",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7",
                                "$type": "ModelMaker.DimensionedArrayValues, ModelMaker",
                                "Elements": {
                                  "$type": "ModelMakerEngine.MMElements, ModelMakerEngine",
                                  "$values": []
                                },
                                "Values": {
                                  "$type": "System.Collections.Generic.List`1[[System.Object, mscorlib]], mscorlib",
                                  "$values": [
                                    "111.4",
                                    "120.5",
                                    "129.4",
                                    "133",
                                    "136.018213146376",
                                    "139.01079355979",
                                    "142.208157728446",
                                    "145.549921771748",
                                    "148.678972083615",
                                    "",
                                    "",
                                    "",
                                    "",
                                    "",
                                    ""
                                  ]
                                }
                              }
                            ]
                          },
                          "NonPrimaryInput": false,
                          "Max": "NaN",
                          "Min": "NaN",
                          "IsBalanceButNotCorkscrew": false,
                          "IsEditable": true,
                          "IsConstant": false,
                          "UniqueID": "3fc800a2-3021-4973-8a15-e00ced5688a0",
                          "Dimensions": {
                            "$type": "ModelMakerEngine.MMDimensions, ModelMakerEngine",
                            "$values": []
                          },
                          "EquationOBXInternal": "{111.4,120.5,129.4,133,136.018213146376,139.01079355979,142.208157728446,145.549921771748,148.678972083615,,,,,,}",
                          "NameOfGroup": "CPI(H) forecast periods",
                          "EquationToParse": "{111.4,120.5,129.4,133,136.018213146376,139.01079355979,142.208157728446,145.549921771748,148.678972083615,,,,,,}",
                          "MostRecentExpectedUnitErrors": null,
                          "Units": {
                            "$id": "3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including housing costs) - Consumer Price Index (with housing) for Jun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July",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0",
                                "$type": "ModelMaker.DimensionedArrayValues, ModelMaker",
                                "Elements": {
                                  "$type": "ModelMakerEngine.MMElements, ModelMakerEngine",
                                  "$values": []
                                },
                                "Values": {
                                  "$type": "System.Collections.Generic.List`1[[System.Object, mscorlib]], mscorlib",
                                  "$values": [
                                    "111.4",
                                    "121.2",
                                    "129",
                                    "132.9",
                                    "136.265100252902",
                                    "139.263142424072",
                                    "142.489492659908",
                                    "145.825975674431",
                                    "148.92452753695",
                                    "",
                                    "",
                                    "",
                                    "",
                                    "",
                                    ""
                                  ]
                                }
                              }
                            ]
                          },
                          "NonPrimaryInput": false,
                          "Max": "NaN",
                          "Min": "NaN",
                          "IsBalanceButNotCorkscrew": false,
                          "IsEditable": true,
                          "IsConstant": false,
                          "UniqueID": "164a50f3-b001-4555-a539-a8f5e26365b5",
                          "Dimensions": {
                            "$type": "ModelMakerEngine.MMDimensions, ModelMakerEngine",
                            "$values": []
                          },
                          "EquationOBXInternal": "{111.4,121.2,129,132.9,136.265100252902,139.263142424072,142.489492659908,145.825975674431,148.92452753695,,,,,,}",
                          "NameOfGroup": "CPI(H) forecast periods",
                          "EquationToParse": "{111.4,121.2,129,132.9,136.265100252902,139.263142424072,142.489492659908,145.825975674431,148.92452753695,,,,,,}",
                          "MostRecentExpectedUnitErrors": null,
                          "Units": {
                            "$id": "41",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including housing costs) - Consumer Price Index (with housing) for Ju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ugust",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3",
                                "$type": "ModelMaker.DimensionedArrayValues, ModelMaker",
                                "Elements": {
                                  "$type": "ModelMakerEngine.MMElements, ModelMakerEngine",
                                  "$values": []
                                },
                                "Values": {
                                  "$type": "System.Collections.Generic.List`1[[System.Object, mscorlib]], mscorlib",
                                  "$values": [
                                    "112.1",
                                    "121.8",
                                    "129.4",
                                    "133.4",
                                    "136.512435485028",
                                    "139.515949381914",
                                    "142.771384165233",
                                    "146.102553148382",
                                    "149.170488545152",
                                    "",
                                    "",
                                    "",
                                    "",
                                    "",
                                    ""
                                  ]
                                }
                              }
                            ]
                          },
                          "NonPrimaryInput": false,
                          "Max": "NaN",
                          "Min": "NaN",
                          "IsBalanceButNotCorkscrew": false,
                          "IsEditable": true,
                          "IsConstant": false,
                          "UniqueID": "864cb97d-75dc-407c-a089-f40ddb6d5ba1",
                          "Dimensions": {
                            "$type": "ModelMakerEngine.MMDimensions, ModelMakerEngine",
                            "$values": []
                          },
                          "EquationOBXInternal": "{112.1,121.8,129.4,133.4,136.512435485028,139.515949381914,142.771384165233,146.102553148382,149.170488545152,,,,,,}",
                          "NameOfGroup": "CPI(H) forecast periods",
                          "EquationToParse": "{112.1,121.8,129.4,133.4,136.512435485028,139.515949381914,142.771384165233,146.102553148382,149.170488545152,,,,,,}",
                          "MostRecentExpectedUnitErrors": null,
                          "Units": {
                            "$id": "4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including housing costs) - Consumer Price Index (with housing) for Augus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September",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6",
                                "$type": "ModelMaker.DimensionedArrayValues, ModelMaker",
                                "Elements": {
                                  "$type": "ModelMakerEngine.MMElements, ModelMakerEngine",
                                  "$values": []
                                },
                                "Values": {
                                  "$type": "System.Collections.Generic.List`1[[System.Object, mscorlib]], mscorlib",
                                  "$values": [
                                    "112.4",
                                    "122.3",
                                    "130.1",
                                    "133.685645170276",
                                    "136.760219656148",
                                    "139.769215264902",
                                    "143.053833345508",
                                    "146.379655186622",
                                    "149.416855778028",
                                    "",
                                    "",
                                    "",
                                    "",
                                    "",
                                    ""
                                  ]
                                }
                              }
                            ]
                          },
                          "NonPrimaryInput": false,
                          "Max": "NaN",
                          "Min": "NaN",
                          "IsBalanceButNotCorkscrew": false,
                          "IsEditable": true,
                          "IsConstant": false,
                          "UniqueID": "ac1e5aee-81df-4787-aece-330efde58b89",
                          "Dimensions": {
                            "$type": "ModelMakerEngine.MMDimensions, ModelMakerEngine",
                            "$values": []
                          },
                          "EquationOBXInternal": "{112.4,122.3,130.1,133.685645170276,136.760219656148,139.769215264902,143.053833345508,146.379655186622,149.416855778028,,,,,,}",
                          "NameOfGroup": "CPI(H) forecast periods",
                          "EquationToParse": "{112.4,122.3,130.1,133.685645170276,136.760219656148,139.769215264902,143.053833345508,146.379655186622,149.416855778028,,,,,,}",
                          "MostRecentExpectedUnitErrors": null,
                          "Units": {
                            "$id": "47",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including housing costs) - Consumer Price Index (with housing) for Sept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October",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9",
                                "$type": "ModelMaker.DimensionedArrayValues, ModelMaker",
                                "Elements": {
                                  "$type": "ModelMakerEngine.MMElements, ModelMakerEngine",
                                  "$values": []
                                },
                                "Values": {
                                  "$type": "System.Collections.Generic.List`1[[System.Object, mscorlib]], mscorlib",
                                  "$values": [
                                    "113.4",
                                    "124.3",
                                    "130.2",
                                    "133.971901983456",
                                    "137.008453581133",
                                    "140.022940906132",
                                    "143.336841304",
                                    "146.657282784052",
                                    "149.66362990649",
                                    "",
                                    "",
                                    "",
                                    "",
                                    "",
                                    ""
                                  ]
                                }
                              }
                            ]
                          },
                          "NonPrimaryInput": false,
                          "Max": "NaN",
                          "Min": "NaN",
                          "IsBalanceButNotCorkscrew": false,
                          "IsEditable": true,
                          "IsConstant": false,
                          "UniqueID": "c583f278-99b5-4707-a5f0-17cca0d40477",
                          "Dimensions": {
                            "$type": "ModelMakerEngine.MMDimensions, ModelMakerEngine",
                            "$values": []
                          },
                          "EquationOBXInternal": "{113.4,124.3,130.2,133.971901983456,137.008453581133,140.022940906132,143.336841304,146.657282784052,149.66362990649,,,,,,}",
                          "NameOfGroup": "CPI(H) forecast periods",
                          "EquationToParse": "{113.4,124.3,130.2,133.971901983456,137.008453581133,140.022940906132,143.336841304,146.657282784052,149.66362990649,,,,,,}",
                          "MostRecentExpectedUnitErrors": null,
                          "Units": {
                            "$id": "50",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including housing costs) - Consumer Price Index (with housing) for Octo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November",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2",
                                "$type": "ModelMaker.DimensionedArrayValues, ModelMaker",
                                "Elements": {
                                  "$type": "ModelMakerEngine.MMElements, ModelMakerEngine",
                                  "$values": []
                                },
                                "Values": {
                                  "$type": "System.Collections.Generic.List`1[[System.Object, mscorlib]], mscorlib",
                                  "$values": [
                                    "114.1",
                                    "124.8",
                                    "130",
                                    "134.25877174923",
                                    "137.257138076332",
                                    "140.277127140209",
                                    "143.620409146158",
                                    "146.935436937462",
                                    "149.91081160256",
                                    "",
                                    "",
                                    "",
                                    "",
                                    "",
                                    ""
                                  ]
                                }
                              }
                            ]
                          },
                          "NonPrimaryInput": false,
                          "Max": "NaN",
                          "Min": "NaN",
                          "IsBalanceButNotCorkscrew": false,
                          "IsEditable": true,
                          "IsConstant": false,
                          "UniqueID": "386b7b91-5ec1-4ff3-a6de-9587acfd5df0",
                          "Dimensions": {
                            "$type": "ModelMakerEngine.MMDimensions, ModelMakerEngine",
                            "$values": []
                          },
                          "EquationOBXInternal": "{114.1,124.8,130,134.25877174923,137.257138076332,140.277127140209,143.620409146158,146.935436937462,149.91081160256,,,,,,}",
                          "NameOfGroup": "CPI(H) forecast periods",
                          "EquationToParse": "{114.1,124.8,130,134.25877174923,137.257138076332,140.277127140209,143.620409146158,146.935436937462,149.91081160256,,,,,,}",
                          "MostRecentExpectedUnitErrors": null,
                          "Units": {
                            "$id": "53",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including housing costs) - Consumer Price Index (with housing) for Nov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December",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5",
                                "$type": "ModelMaker.DimensionedArrayValues, ModelMaker",
                                "Elements": {
                                  "$type": "ModelMakerEngine.MMElements, ModelMakerEngine",
                                  "$values": []
                                },
                                "Values": {
                                  "$type": "System.Collections.Generic.List`1[[System.Object, mscorlib]], mscorlib",
                                  "$values": [
                                    "114.7",
                                    "125.3",
                                    "130.5",
                                    "134.546255780095",
                                    "137.506273959577",
                                    "140.531774803258",
                                    "143.904537979617",
                                    "147.214118645533",
                                    "150.158401539369",
                                    "",
                                    "",
                                    "",
                                    "",
                                    "",
                                    ""
                                  ]
                                }
                              }
                            ]
                          },
                          "NonPrimaryInput": false,
                          "Max": "NaN",
                          "Min": "NaN",
                          "IsBalanceButNotCorkscrew": false,
                          "IsEditable": true,
                          "IsConstant": false,
                          "UniqueID": "85b5cf8f-4c55-4b98-a450-354492caed2c",
                          "Dimensions": {
                            "$type": "ModelMakerEngine.MMDimensions, ModelMakerEngine",
                            "$values": []
                          },
                          "EquationOBXInternal": "{114.7,125.3,130.5,134.546255780095,137.506273959577,140.531774803258,143.904537979617,147.214118645533,150.158401539369,,,,,,}",
                          "NameOfGroup": "CPI(H) forecast periods",
                          "EquationToParse": "{114.7,125.3,130.5,134.546255780095,137.506273959577,140.531774803258,143.904537979617,147.214118645533,150.158401539369,,,,,,}",
                          "MostRecentExpectedUnitErrors": null,
                          "Units": {
                            "$id": "5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including housing costs) - Consumer Price Index (with housing) for Dec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January",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8",
                                "$type": "ModelMaker.DimensionedArrayValues, ModelMaker",
                                "Elements": {
                                  "$type": "ModelMakerEngine.MMElements, ModelMakerEngine",
                                  "$values": []
                                },
                                "Values": {
                                  "$type": "System.Collections.Generic.List`1[[System.Object, mscorlib]], mscorlib",
                                  "$values": [
                                    "114.6",
                                    "124.8",
                                    "130",
                                    "134.790471131958",
                                    "137.755891641606",
                                    "140.809793292943",
                                    "144.177471203074",
                                    "147.457254773897",
                                    "150.406400347677",
                                    "",
                                    "",
                                    "",
                                    "",
                                    "",
                                    ""
                                  ]
                                }
                              }
                            ]
                          },
                          "NonPrimaryInput": false,
                          "Max": "NaN",
                          "Min": "NaN",
                          "IsBalanceButNotCorkscrew": false,
                          "IsEditable": true,
                          "IsConstant": false,
                          "UniqueID": "36c5358b-f1b1-4a6c-87f5-e0033eee2202",
                          "Dimensions": {
                            "$type": "ModelMakerEngine.MMDimensions, ModelMakerEngine",
                            "$values": []
                          },
                          "EquationOBXInternal": "{114.6,124.8,130,134.790471131958,137.755891641606,140.809793292943,144.177471203074,147.457254773897,150.406400347677,,,,,,}",
                          "NameOfGroup": "CPI(H) forecast periods",
                          "EquationToParse": "{114.6,124.8,130,134.790471131958,137.755891641606,140.809793292943,144.177471203074,147.457254773897,150.406400347677,,,,,,}",
                          "MostRecentExpectedUnitErrors": null,
                          "Units": {
                            "$id": "59",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including housing costs) - Consumer Price Index (with housing) for Januar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February",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1",
                                "$type": "ModelMaker.DimensionedArrayValues, ModelMaker",
                                "Elements": {
                                  "$type": "ModelMakerEngine.MMElements, ModelMakerEngine",
                                  "$values": []
                                },
                                "Values": {
                                  "$type": "System.Collections.Generic.List`1[[System.Object, mscorlib]], mscorlib",
                                  "$values": [
                                    "115.4",
                                    "126",
                                    "130.8",
                                    "135.035129759911",
                                    "138.005962459229",
                                    "141.088361795469",
                                    "144.450922079035",
                                    "147.700792461413",
                                    "150.654808746181",
                                    "",
                                    "",
                                    "",
                                    "",
                                    "",
                                    ""
                                  ]
                                }
                              }
                            ]
                          },
                          "NonPrimaryInput": false,
                          "Max": "NaN",
                          "Min": "NaN",
                          "IsBalanceButNotCorkscrew": false,
                          "IsEditable": true,
                          "IsConstant": false,
                          "UniqueID": "d5bcd036-c9fc-4b8d-9a14-c1ca3e58e1c3",
                          "Dimensions": {
                            "$type": "ModelMakerEngine.MMDimensions, ModelMakerEngine",
                            "$values": []
                          },
                          "EquationOBXInternal": "{115.4,126,130.8,135.035129759911,138.005962459229,141.088361795469,144.450922079035,147.700792461413,150.654808746181,,,,,,}",
                          "NameOfGroup": "CPI(H) forecast periods",
                          "EquationToParse": "{115.4,126,130.8,135.035129759911,138.005962459229,141.088361795469,144.450922079035,147.700792461413,150.654808746181,,,,,,}",
                          "MostRecentExpectedUnitErrors": null,
                          "Units": {
                            "$id": "6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including housing costs) - Consumer Price Index (with housing) for Februar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3",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March",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4",
                                "$type": "ModelMaker.DimensionedArrayValues, ModelMaker",
                                "Elements": {
                                  "$type": "ModelMakerEngine.MMElements, ModelMakerEngine",
                                  "$values": []
                                },
                                "Values": {
                                  "$type": "System.Collections.Generic.List`1[[System.Object, mscorlib]], mscorlib",
                                  "$values": [
                                    "116.5",
                                    "126.8",
                                    "131.6",
                                    "135.280232468546",
                                    "138.256487235032",
                                    "141.367481398942",
                                    "144.724891589294",
                                    "147.944732371292",
                                    "150.90362741135",
                                    "",
                                    "",
                                    "",
                                    "",
                                    "",
                                    ""
                                  ]
                                }
                              }
                            ]
                          },
                          "NonPrimaryInput": false,
                          "Max": "NaN",
                          "Min": "NaN",
                          "IsBalanceButNotCorkscrew": false,
                          "IsEditable": true,
                          "IsConstant": false,
                          "UniqueID": "cc879aad-16db-4005-bc54-6784e183f328",
                          "Dimensions": {
                            "$type": "ModelMakerEngine.MMDimensions, ModelMakerEngine",
                            "$values": []
                          },
                          "EquationOBXInternal": "{116.5,126.8,131.6,135.280232468546,138.256487235032,141.367481398942,144.724891589294,147.944732371292,150.90362741135,,,,,,}",
                          "NameOfGroup": "CPI(H) forecast periods",
                          "EquationToParse": "{116.5,126.8,131.6,135.280232468546,138.256487235032,141.367481398942,144.724891589294,147.944732371292,150.90362741135,,,,,,}",
                          "MostRecentExpectedUnitErrors": null,
                          "Units": {
                            "$id": "65",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including housing costs) - Consumer Price Index (with housing) for Mar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PI(H)",
                    "Name": "CPI(H)",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6",
                    "$type": "ModelMaker.GroupNode, ModelMaker",
                    "TabOrHeaderColour": "220, 236, 245",
                    "CollapsedByDefault": false,
                    "Comment": "",
                    "NameOfGroup": "Inputs.INDEXATION",
                    "YPosition": 1,
                    "Folded": false,
                    "Font": null,
                    "Children": {
                      "$type": "ModelMaker.GroupNodeChildCollection, ModelMaker",
                      "$values": [
                        {
                          "$id": "67",
                          "$type": "ModelMaker.VariableNode, ModelMaker",
                          "RowTotalDependent": null,
                          "ScenarioSelectorDependent": null,
                          "ValidValues": null,
                          "PutCalculationOnReport": false,
                          "CalculateOnThisReport": null,
                          "PivotTableLink": null,
                          "ExcelNameName": "CPI_H____2027_28___Apri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196cc2b1-4ce3-497d-acdf-d8876f5dd759",
                          "Dimensions": {
                            "$type": "ModelMakerEngine.MMDimensions, ModelMakerEngine",
                            "$values": []
                          },
                          "EquationOBXInternal": "141.647153193624",
                          "NameOfGroup": "Indexation.CPIH INDEXATION",
                          "EquationToParse": "141.647153193624",
                          "MostRecentExpectedUnitErrors": null,
                          "Units": {
                            "$id": "6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 2027-28 - Apr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9",
                          "$type": "ModelMaker.VariableNode, ModelMaker",
                          "RowTotalDependent": null,
                          "ScenarioSelectorDependent": null,
                          "ValidValues": null,
                          "PutCalculationOnReport": false,
                          "CalculateOnThisReport": null,
                          "PivotTableLink": null,
                          "ExcelNameName": "CPI_H____2027_28___May",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5b22f505-f744-41ec-bb5f-37e97007cfec",
                          "Dimensions": {
                            "$type": "ModelMakerEngine.MMDimensions, ModelMakerEngine",
                            "$values": []
                          },
                          "EquationOBXInternal": "141.927378271932",
                          "NameOfGroup": "Indexation.CPIH INDEXATION",
                          "EquationToParse": "141.927378271932",
                          "MostRecentExpectedUnitErrors": null,
                          "Units": {
                            "$id": "70",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 2027-28 - Ma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1",
                          "$type": "ModelMaker.VariableNode, ModelMaker",
                          "RowTotalDependent": null,
                          "ScenarioSelectorDependent": null,
                          "ValidValues": null,
                          "PutCalculationOnReport": false,
                          "CalculateOnThisReport": null,
                          "PivotTableLink": null,
                          "ExcelNameName": "CPI_H____2027_28___June",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ecac01d5-9920-411f-aef0-554c20f09ac6",
                          "Dimensions": {
                            "$type": "ModelMakerEngine.MMDimensions, ModelMakerEngine",
                            "$values": []
                          },
                          "EquationOBXInternal": "142.208157728446",
                          "NameOfGroup": "Indexation.CPIH INDEXATION",
                          "EquationToParse": "142.208157728446",
                          "MostRecentExpectedUnitErrors": null,
                          "Units": {
                            "$id": "7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 2027-28 - Jun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3",
                          "$type": "ModelMaker.VariableNode, ModelMaker",
                          "RowTotalDependent": null,
                          "ScenarioSelectorDependent": null,
                          "ValidValues": null,
                          "PutCalculationOnReport": false,
                          "CalculateOnThisReport": null,
                          "PivotTableLink": null,
                          "ExcelNameName": "CPI_H____2027_28___July",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d6c1de6b-c278-4eba-82c8-f42fae6ff7d7",
                          "Dimensions": {
                            "$type": "ModelMakerEngine.MMDimensions, ModelMakerEngine",
                            "$values": []
                          },
                          "EquationOBXInternal": "142.489492659908",
                          "NameOfGroup": "Indexation.CPIH INDEXATION",
                          "EquationToParse": "142.489492659908",
                          "MostRecentExpectedUnitErrors": null,
                          "Units": {
                            "$id": "7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 2027-28 - Ju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5",
                          "$type": "ModelMaker.VariableNode, ModelMaker",
                          "RowTotalDependent": null,
                          "ScenarioSelectorDependent": null,
                          "ValidValues": null,
                          "PutCalculationOnReport": false,
                          "CalculateOnThisReport": null,
                          "PivotTableLink": null,
                          "ExcelNameName": "CPI_H____2027_28___August",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84006e7c-4266-42e3-92d9-208edb95c970",
                          "Dimensions": {
                            "$type": "ModelMakerEngine.MMDimensions, ModelMakerEngine",
                            "$values": []
                          },
                          "EquationOBXInternal": "142.771384165233",
                          "NameOfGroup": "Indexation.CPIH INDEXATION",
                          "EquationToParse": "142.771384165233",
                          "MostRecentExpectedUnitErrors": null,
                          "Units": {
                            "$id": "7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 2027-28 - Augus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7",
                          "$type": "ModelMaker.VariableNode, ModelMaker",
                          "RowTotalDependent": null,
                          "ScenarioSelectorDependent": null,
                          "ValidValues": null,
                          "PutCalculationOnReport": false,
                          "CalculateOnThisReport": null,
                          "PivotTableLink": null,
                          "ExcelNameName": "CPI_H____2027_28___September",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e97b778c-d50c-4ee6-bce8-7c0729316e08",
                          "Dimensions": {
                            "$type": "ModelMakerEngine.MMDimensions, ModelMakerEngine",
                            "$values": []
                          },
                          "EquationOBXInternal": "143.053833345508",
                          "NameOfGroup": "Indexation.CPIH INDEXATION",
                          "EquationToParse": "143.053833345508",
                          "MostRecentExpectedUnitErrors": null,
                          "Units": {
                            "$id": "7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 2027-28 - Sept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9",
                          "$type": "ModelMaker.VariableNode, ModelMaker",
                          "RowTotalDependent": null,
                          "ScenarioSelectorDependent": null,
                          "ValidValues": null,
                          "PutCalculationOnReport": false,
                          "CalculateOnThisReport": null,
                          "PivotTableLink": null,
                          "ExcelNameName": "CPI_H____2027_28___October",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66fe7af6-12c6-44b6-8582-16ed068fc6b5",
                          "Dimensions": {
                            "$type": "ModelMakerEngine.MMDimensions, ModelMakerEngine",
                            "$values": []
                          },
                          "EquationOBXInternal": "143.336841304",
                          "NameOfGroup": "Indexation.CPIH INDEXATION",
                          "EquationToParse": "143.336841304",
                          "MostRecentExpectedUnitErrors": null,
                          "Units": {
                            "$id": "80",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 2027-28 - Octo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1",
                          "$type": "ModelMaker.VariableNode, ModelMaker",
                          "RowTotalDependent": null,
                          "ScenarioSelectorDependent": null,
                          "ValidValues": null,
                          "PutCalculationOnReport": false,
                          "CalculateOnThisReport": null,
                          "PivotTableLink": null,
                          "ExcelNameName": "CPI_H____2027_28___November",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ad03b83c-7322-4eaa-a4bd-84ab03af9dd7",
                          "Dimensions": {
                            "$type": "ModelMakerEngine.MMDimensions, ModelMakerEngine",
                            "$values": []
                          },
                          "EquationOBXInternal": "143.620409146158",
                          "NameOfGroup": "Indexation.CPIH INDEXATION",
                          "EquationToParse": "143.620409146158",
                          "MostRecentExpectedUnitErrors": null,
                          "Units": {
                            "$id": "8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 2027-28 - Nov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3",
                          "$type": "ModelMaker.VariableNode, ModelMaker",
                          "RowTotalDependent": null,
                          "ScenarioSelectorDependent": null,
                          "ValidValues": null,
                          "PutCalculationOnReport": false,
                          "CalculateOnThisReport": null,
                          "PivotTableLink": null,
                          "ExcelNameName": "CPI_H____2027_28___December",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06c94825-8f18-49e7-9dce-fb8311d3db02",
                          "Dimensions": {
                            "$type": "ModelMakerEngine.MMDimensions, ModelMakerEngine",
                            "$values": []
                          },
                          "EquationOBXInternal": "143.904537979617",
                          "NameOfGroup": "Indexation.CPIH INDEXATION",
                          "EquationToParse": "143.904537979617",
                          "MostRecentExpectedUnitErrors": null,
                          "Units": {
                            "$id": "8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 2027-28 - Dec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5",
                          "$type": "ModelMaker.VariableNode, ModelMaker",
                          "RowTotalDependent": null,
                          "ScenarioSelectorDependent": null,
                          "ValidValues": null,
                          "PutCalculationOnReport": false,
                          "CalculateOnThisReport": null,
                          "PivotTableLink": null,
                          "ExcelNameName": "CPI_H____2027_28___January",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ef42f5a4-1b7b-4002-9a30-d57e1c2fd8e8",
                          "Dimensions": {
                            "$type": "ModelMakerEngine.MMDimensions, ModelMakerEngine",
                            "$values": []
                          },
                          "EquationOBXInternal": "144.177471203074",
                          "NameOfGroup": "Indexation.CPIH INDEXATION",
                          "EquationToParse": "144.177471203074",
                          "MostRecentExpectedUnitErrors": null,
                          "Units": {
                            "$id": "8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 2027-28 - Januar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7",
                          "$type": "ModelMaker.VariableNode, ModelMaker",
                          "RowTotalDependent": null,
                          "ScenarioSelectorDependent": null,
                          "ValidValues": null,
                          "PutCalculationOnReport": false,
                          "CalculateOnThisReport": null,
                          "PivotTableLink": null,
                          "ExcelNameName": "CPI_H____2027_28___February",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3c2de072-5bc9-4c4d-8f55-c82b87576288",
                          "Dimensions": {
                            "$type": "ModelMakerEngine.MMDimensions, ModelMakerEngine",
                            "$values": []
                          },
                          "EquationOBXInternal": "144.450922079035",
                          "NameOfGroup": "Indexation.CPIH INDEXATION",
                          "EquationToParse": "144.450922079035",
                          "MostRecentExpectedUnitErrors": null,
                          "Units": {
                            "$id": "8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 2027-28 - Februar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9",
                          "$type": "ModelMaker.VariableNode, ModelMaker",
                          "RowTotalDependent": null,
                          "ScenarioSelectorDependent": null,
                          "ValidValues": null,
                          "PutCalculationOnReport": false,
                          "CalculateOnThisReport": null,
                          "PivotTableLink": null,
                          "ExcelNameName": "CPI_H____2027_28___March",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dcecb715-6939-4f21-9f76-5f4b58ed3e9f",
                          "Dimensions": {
                            "$type": "ModelMakerEngine.MMDimensions, ModelMakerEngine",
                            "$values": []
                          },
                          "EquationOBXInternal": "144.724891589294",
                          "NameOfGroup": "Indexation.CPIH INDEXATION",
                          "EquationToParse": "144.724891589294",
                          "MostRecentExpectedUnitErrors": null,
                          "Units": {
                            "$id": "90",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 2027-28 - Mar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PI(H) 2027-28",
                    "Name": "CPI(H) 2027-28",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91",
                    "$type": "ModelMaker.GroupNode, ModelMaker",
                    "TabOrHeaderColour": "220, 236, 245",
                    "CollapsedByDefault": false,
                    "Comment": "",
                    "NameOfGroup": "Inputs.INDEXATION",
                    "YPosition": 2,
                    "Folded": false,
                    "Font": null,
                    "Children": {
                      "$type": "ModelMaker.GroupNodeChildCollection, ModelMaker",
                      "$values": [
                        {
                          "$id": "92",
                          "$type": "ModelMaker.VariableNode, ModelMaker",
                          "RowTotalDependent": null,
                          "ScenarioSelectorDependent": null,
                          "ValidValues": null,
                          "PutCalculationOnReport": false,
                          "CalculateOnThisReport": null,
                          "PivotTableLink": null,
                          "ExcelNameName": "Year_reference_for_FYA_base_price_1__FYA_year_ending_March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642c6f5a-0af2-4614-9ade-dd2561bfea19",
                          "Dimensions": {
                            "$type": "ModelMakerEngine.MMDimensions, ModelMakerEngine",
                            "$values": []
                          },
                          "EquationOBXInternal": "2023",
                          "NameOfGroup": "Inputs.INDEXATION.REFERENCE YEARS - INFLATION",
                          "EquationToParse": "2023",
                          "MostRecentExpectedUnitErrors": null,
                          "Units": {
                            "$id": "93",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Year reference for FYA base price 1 (FYA year ending Mar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4",
                          "$type": "ModelMaker.VariableNode, ModelMaker",
                          "RowTotalDependent": null,
                          "ScenarioSelectorDependent": null,
                          "ValidValues": null,
                          "PutCalculationOnReport": false,
                          "CalculateOnThisReport": null,
                          "PivotTableLink": null,
                          "ExcelNameName": "Year_reference_for_FYA_base_price_2__FYA_year_ending_March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f65db50a-41f2-4e0c-9023-8e0293d180ae",
                          "Dimensions": {
                            "$type": "ModelMakerEngine.MMDimensions, ModelMakerEngine",
                            "$values": []
                          },
                          "EquationOBXInternal": "2028",
                          "NameOfGroup": "Inputs.INDEXATION.REFERENCE YEARS - INFLATION",
                          "EquationToParse": "2028",
                          "MostRecentExpectedUnitErrors": null,
                          "Units": {
                            "$id": "95",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Year reference for FYA base price 2 (FYA year ending Mar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6",
                          "$type": "ModelMaker.VariableNode, ModelMaker",
                          "RowTotalDependent": null,
                          "ScenarioSelectorDependent": null,
                          "ValidValues": null,
                          "PutCalculationOnReport": false,
                          "CalculateOnThisReport": null,
                          "PivotTableLink": null,
                          "ExcelNameName": "Year_reference_for_FYA_base_price_3__FYA_year_ending_March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5fb57d4f-cefb-40e2-ad90-3384deea18a0",
                          "Dimensions": {
                            "$type": "ModelMakerEngine.MMDimensions, ModelMakerEngine",
                            "$values": []
                          },
                          "EquationOBXInternal": "2030",
                          "NameOfGroup": "Inputs.INDEXATION.REFERENCE YEARS - INFLATION",
                          "EquationToParse": "2030",
                          "MostRecentExpectedUnitErrors": null,
                          "Units": {
                            "$id": "97",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Year reference for FYA base price 3 (FYA year ending Mar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8",
                          "$type": "ModelMaker.VariableNode, ModelMaker",
                          "RowTotalDependent": null,
                          "ScenarioSelectorDependent": null,
                          "ValidValues": null,
                          "PutCalculationOnReport": false,
                          "CalculateOnThisReport": null,
                          "PivotTableLink": null,
                          "ExcelNameName": "Year_reference_for_FYE_base_price_1__FYE_year_ending_March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a99efd05-7783-437c-abe8-ecf8519c8db4",
                          "Dimensions": {
                            "$type": "ModelMakerEngine.MMDimensions, ModelMakerEngine",
                            "$values": []
                          },
                          "EquationOBXInternal": "2030",
                          "NameOfGroup": "Inputs.INDEXATION.REFERENCE YEARS - INFLATION",
                          "EquationToParse": "2030",
                          "MostRecentExpectedUnitErrors": null,
                          "Units": {
                            "$id": "99",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Year reference for FYE base price 1 (FYE year ending Mar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0",
                          "$type": "ModelMaker.VariableNode, ModelMaker",
                          "RowTotalDependent": null,
                          "ScenarioSelectorDependent": null,
                          "ValidValues": null,
                          "PutCalculationOnReport": false,
                          "CalculateOnThisReport": null,
                          "PivotTableLink": null,
                          "ExcelNameName": "Year_reference_for_FYE_base_price_2__FYE_year_ending_March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d8f04b54-f620-4c0d-901e-58aed982d8f6",
                          "Dimensions": {
                            "$type": "ModelMakerEngine.MMDimensions, ModelMakerEngine",
                            "$values": []
                          },
                          "EquationOBXInternal": "2029",
                          "NameOfGroup": "Inputs.INDEXATION.REFERENCE YEARS - INFLATION",
                          "EquationToParse": "2029",
                          "MostRecentExpectedUnitErrors": null,
                          "Units": {
                            "$id": "101",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Year reference for FYE base price 2 (FYE year ending Mar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ference years",
                    "Name": "Reference year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Indexation",
              "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02",
              "$type": "ModelMaker.GroupNode, ModelMaker",
              "TabOrHeaderColour": "220, 236, 245",
              "CollapsedByDefault": false,
              "Comment": "",
              "NameOfGroup": "Inputs",
              "YPosition": 2,
              "Folded": false,
              "Font": null,
              "Children": {
                "$type": "ModelMaker.GroupNodeChildCollection, ModelMaker",
                "$values": [
                  {
                    "$id": "103",
                    "$type": "ModelMaker.GroupNode, ModelMaker",
                    "TabOrHeaderColour": "220, 236, 245",
                    "CollapsedByDefault": false,
                    "Comment": "",
                    "NameOfGroup": "Inputs.Revenue Adjustments",
                    "YPosition": 0,
                    "Folded": false,
                    "Font": null,
                    "Children": {
                      "$type": "ModelMaker.GroupNodeChildCollection, ModelMaker",
                      "$values": [
                        {
                          "$id": "10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id": "105",
                                      "$type": "ModelMakerEngine.MMElement, ModelMakerEngine",
                                      "Parent": {
                                        "$id": "106",
                                        "$type": "ModelMakerEngine.MMDimension, ModelMakerEngine",
                                        "Elements": {
                                          "$type": "ModelMakerEngine.MMElements, ModelMakerEngine",
                                          "$values": [
                                            {
                                              "$ref": "105"
                                            },
                                            {
                                              "$id": "107",
                                              "$type": "ModelMakerEngine.MMElement, ModelMakerEngine",
                                              "Parent": {
                                                "$ref": "106"
                                              },
                                              "Name": "WN"
                                            },
                                            {
                                              "$id": "108",
                                              "$type": "ModelMakerEngine.MMElement, ModelMakerEngine",
                                              "Parent": {
                                                "$ref": "106"
                                              },
                                              "Name": "WWN"
                                            },
                                            {
                                              "$id": "109",
                                              "$type": "ModelMakerEngine.MMElement, ModelMakerEngine",
                                              "Parent": {
                                                "$ref": "106"
                                              },
                                              "Name": "BR"
                                            },
                                            {
                                              "$id": "110",
                                              "$type": "ModelMakerEngine.MMElement, ModelMakerEngine",
                                              "Parent": {
                                                "$ref": "106"
                                              },
                                              "Name": "ADDN1"
                                            },
                                            {
                                              "$id": "111",
                                              "$type": "ModelMakerEngine.MMElement, ModelMakerEngine",
                                              "Parent": {
                                                "$ref": "106"
                                              },
                                              "Name": "ADDN2"
                                            }
                                          ]
                                        },
                                        "Name": "Wholesale controls",
                                        "AlternativesOrSegments": 2,
                                        "ElementsAsInputs": false
                                      },
                                      "Name": "WR"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id": "112",
                                      "$type": "ModelMakerEngine.MMElement, ModelMakerEngine",
                                      "Parent": {
                                        "$ref": "2"
                                      },
                                      "Name": "WR"
                                    }
                                  ]
                                },
                                "Value": "PR19_ODI_revenue_adjustment_in_2017_18_FYA__CPIH_deflated__prices.WR"
                              },
                              {
                                "Key": {
                                  "$type": "ModelMakerEngine.MMElements, ModelMakerEngine",
                                  "$values": [
                                    {
                                      "$id": "113",
                                      "$type": "ModelMakerEngine.MMElement, ModelMakerEngine",
                                      "Parent": {
                                        "$ref": "2"
                                      },
                                      "Name": "WN"
                                    }
                                  ]
                                },
                                "Value": "PR19_ODI_revenue_adjustment_in_2017_18_FYA__CPIH_deflated__prices.WN"
                              },
                              {
                                "Key": {
                                  "$type": "ModelMakerEngine.MMElements, ModelMakerEngine",
                                  "$values": [
                                    {
                                      "$id": "114",
                                      "$type": "ModelMakerEngine.MMElement, ModelMakerEngine",
                                      "Parent": {
                                        "$ref": "2"
                                      },
                                      "Name": "WWN"
                                    }
                                  ]
                                },
                                "Value": "PR19_ODI_revenue_adjustment_in_2017_18_FYA__CPIH_deflated__prices.WWN"
                              },
                              {
                                "Key": {
                                  "$type": "ModelMakerEngine.MMElements, ModelMakerEngine",
                                  "$values": [
                                    {
                                      "$id": "115",
                                      "$type": "ModelMakerEngine.MMElement, ModelMakerEngine",
                                      "Parent": {
                                        "$ref": "2"
                                      },
                                      "Name": "BR"
                                    }
                                  ]
                                },
                                "Value": "PR19_ODI_revenue_adjustment_in_2017_18_FYA__CPIH_deflated__prices.BR"
                              },
                              {
                                "Key": {
                                  "$type": "ModelMakerEngine.MMElements, ModelMakerEngine",
                                  "$values": [
                                    {
                                      "$id": "116",
                                      "$type": "ModelMakerEngine.MMElement, ModelMakerEngine",
                                      "Parent": {
                                        "$ref": "2"
                                      },
                                      "Name": "ADDN1"
                                    }
                                  ]
                                },
                                "Value": "PR19_ODI_revenue_adjustment_in_2017_18_FYA__CPIH_deflated__prices.ADDN1"
                              },
                              {
                                "Key": {
                                  "$type": "ModelMakerEngine.MMElements, ModelMakerEngine",
                                  "$values": [
                                    {
                                      "$id": "117",
                                      "$type": "ModelMakerEngine.MMElement, ModelMakerEngine",
                                      "Parent": {
                                        "$ref": "2"
                                      },
                                      "Name": "ADDN2"
                                    }
                                  ]
                                },
                                "Value": "PR19_ODI_revenue_adjustment_in_2017_18_FYA__CPIH_deflated__prices.ADDN2"
                              },
                              {
                                "Key": {
                                  "$type": "ModelMakerEngine.MMElements, ModelMakerEngine",
                                  "$values": [
                                    {
                                      "$id": "118",
                                      "$type": "ModelMakerEngine.MMElement, ModelMakerEngine",
                                      "Parent": {
                                        "$ref": "2"
                                      },
                                      "Name": "Residential retail"
                                    }
                                  ]
                                },
                                "Value": "PR19_ODI_revenue_adjustment_in_2017_18_FYA__CPIH_deflated__prices.Residential.retail"
                              },
                              {
                                "Key": {
                                  "$type": "ModelMakerEngine.MMElements, ModelMakerEngine",
                                  "$values": [
                                    {
                                      "$id": "119",
                                      "$type": "ModelMakerEngine.MMElement, ModelMakerEngine",
                                      "Parent": {
                                        "$ref": "2"
                                      },
                                      "Name": "Business retail"
                                    }
                                  ]
                                },
                                "Value": "PR19_ODI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20",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121",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122",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123",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124",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125",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126",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127",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2a3e74b5-a90d-4c0f-bff4-55b66429c502",
                          "Dimensions": {
                            "$type": "ModelMakerEngine.MMDimensions, ModelMakerEngine",
                            "$values": [
                              {
                                "$ref": "2"
                              }
                            ]
                          },
                          "EquationOBXInternal": "{2D array of values}",
                          "NameOfGroup": "Inputs.Revenue Adjustments.PR19 reconciliation revenue adjustments",
                          "EquationToParse": "{2D array of values}",
                          "MostRecentExpectedUnitErrors": null,
                          "Units": {
                            "$id": "12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ODI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RFI_revenue_adjustment_in_2024_25_prior_November__CPIH_deflated__prices.WR"
                              },
                              {
                                "Key": {
                                  "$type": "ModelMakerEngine.MMElements, ModelMakerEngine",
                                  "$values": [
                                    {
                                      "$ref": "113"
                                    }
                                  ]
                                },
                                "Value": "PR19_RFI_revenue_adjustment_in_2024_25_prior_November__CPIH_deflated__prices.WN"
                              },
                              {
                                "Key": {
                                  "$type": "ModelMakerEngine.MMElements, ModelMakerEngine",
                                  "$values": [
                                    {
                                      "$ref": "114"
                                    }
                                  ]
                                },
                                "Value": "PR19_RFI_revenue_adjustment_in_2024_25_prior_November__CPIH_deflated__prices.WWN"
                              },
                              {
                                "Key": {
                                  "$type": "ModelMakerEngine.MMElements, ModelMakerEngine",
                                  "$values": [
                                    {
                                      "$ref": "115"
                                    }
                                  ]
                                },
                                "Value": "PR19_RFI_revenue_adjustment_in_2024_25_prior_November__CPIH_deflated__prices.BR"
                              },
                              {
                                "Key": {
                                  "$type": "ModelMakerEngine.MMElements, ModelMakerEngine",
                                  "$values": [
                                    {
                                      "$ref": "116"
                                    }
                                  ]
                                },
                                "Value": "PR19_RFI_revenue_adjustment_in_2024_25_prior_November__CPIH_deflated__prices.ADDN1"
                              },
                              {
                                "Key": {
                                  "$type": "ModelMakerEngine.MMElements, ModelMakerEngine",
                                  "$values": [
                                    {
                                      "$ref": "117"
                                    }
                                  ]
                                },
                                "Value": "PR19_RFI_revenue_adjustment_in_2024_25_prior_November__CPIH_deflated__prices.ADDN2"
                              },
                              {
                                "Key": {
                                  "$type": "ModelMakerEngine.MMElements, ModelMakerEngine",
                                  "$values": [
                                    {
                                      "$ref": "118"
                                    }
                                  ]
                                },
                                "Value": "PR19_RFI_revenue_adjustment_in_2024_25_prior_November__CPIH_deflated__prices.Residential.retail"
                              },
                              {
                                "Key": {
                                  "$type": "ModelMakerEngine.MMElements, ModelMakerEngine",
                                  "$values": [
                                    {
                                      "$ref": "119"
                                    }
                                  ]
                                },
                                "Value": "PR19_RFI_revenue_adjustment_in_2024_25_prior_November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30",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131",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132",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133",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134",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135",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136",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137",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0077982e-6d93-47d1-bd52-c3fbf162d000",
                          "Dimensions": {
                            "$type": "ModelMakerEngine.MMDimensions, ModelMakerEngine",
                            "$values": [
                              {
                                "$ref": "2"
                              }
                            ]
                          },
                          "EquationOBXInternal": "{2D array of values}",
                          "NameOfGroup": "Inputs.Revenue Adjustments.PR19 reconciliation revenue adjustments",
                          "EquationToParse": "{2D array of values}",
                          "MostRecentExpectedUnitErrors": null,
                          "Units": {
                            "$id": "13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RFI revenue adjustment in 2029-30 prior November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C_MeX_revenue_adjustment_in_2017_18_FYA__CPIH_deflated__prices.WR"
                              },
                              {
                                "Key": {
                                  "$type": "ModelMakerEngine.MMElements, ModelMakerEngine",
                                  "$values": [
                                    {
                                      "$ref": "113"
                                    }
                                  ]
                                },
                                "Value": "PR19_C_MeX_revenue_adjustment_in_2017_18_FYA__CPIH_deflated__prices.WN"
                              },
                              {
                                "Key": {
                                  "$type": "ModelMakerEngine.MMElements, ModelMakerEngine",
                                  "$values": [
                                    {
                                      "$ref": "114"
                                    }
                                  ]
                                },
                                "Value": "PR19_C_MeX_revenue_adjustment_in_2017_18_FYA__CPIH_deflated__prices.WWN"
                              },
                              {
                                "Key": {
                                  "$type": "ModelMakerEngine.MMElements, ModelMakerEngine",
                                  "$values": [
                                    {
                                      "$ref": "115"
                                    }
                                  ]
                                },
                                "Value": "PR19_C_MeX_revenue_adjustment_in_2017_18_FYA__CPIH_deflated__prices.BR"
                              },
                              {
                                "Key": {
                                  "$type": "ModelMakerEngine.MMElements, ModelMakerEngine",
                                  "$values": [
                                    {
                                      "$ref": "116"
                                    }
                                  ]
                                },
                                "Value": "PR19_C_MeX_revenue_adjustment_in_2017_18_FYA__CPIH_deflated__prices.ADDN1"
                              },
                              {
                                "Key": {
                                  "$type": "ModelMakerEngine.MMElements, ModelMakerEngine",
                                  "$values": [
                                    {
                                      "$ref": "117"
                                    }
                                  ]
                                },
                                "Value": "PR19_C_MeX_revenue_adjustment_in_2017_18_FYA__CPIH_deflated__prices.ADDN2"
                              },
                              {
                                "Key": {
                                  "$type": "ModelMakerEngine.MMElements, ModelMakerEngine",
                                  "$values": [
                                    {
                                      "$ref": "118"
                                    }
                                  ]
                                },
                                "Value": "PR19_C_MeX_revenue_adjustment_in_2017_18_FYA__CPIH_deflated__prices.Residential.retail"
                              },
                              {
                                "Key": {
                                  "$type": "ModelMakerEngine.MMElements, ModelMakerEngine",
                                  "$values": [
                                    {
                                      "$ref": "119"
                                    }
                                  ]
                                },
                                "Value": "PR19_C_MeX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40",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141",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142",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143",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144",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145",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146",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147",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d069d4f9-16a4-43bf-90c1-3f331855e112",
                          "Dimensions": {
                            "$type": "ModelMakerEngine.MMDimensions, ModelMakerEngine",
                            "$values": [
                              {
                                "$ref": "2"
                              }
                            ]
                          },
                          "EquationOBXInternal": "{2D array of values}",
                          "NameOfGroup": "Inputs.Revenue Adjustments.PR19 reconciliation revenue adjustments",
                          "EquationToParse": "{2D array of values}",
                          "MostRecentExpectedUnitErrors": null,
                          "Units": {
                            "$id": "14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C-MeX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D_MeX_revenue_adjustment_in_2017_18_FYA__CPIH_deflated__prices.WR"
                              },
                              {
                                "Key": {
                                  "$type": "ModelMakerEngine.MMElements, ModelMakerEngine",
                                  "$values": [
                                    {
                                      "$ref": "113"
                                    }
                                  ]
                                },
                                "Value": "PR19_D_MeX_revenue_adjustment_in_2017_18_FYA__CPIH_deflated__prices.WN"
                              },
                              {
                                "Key": {
                                  "$type": "ModelMakerEngine.MMElements, ModelMakerEngine",
                                  "$values": [
                                    {
                                      "$ref": "114"
                                    }
                                  ]
                                },
                                "Value": "PR19_D_MeX_revenue_adjustment_in_2017_18_FYA__CPIH_deflated__prices.WWN"
                              },
                              {
                                "Key": {
                                  "$type": "ModelMakerEngine.MMElements, ModelMakerEngine",
                                  "$values": [
                                    {
                                      "$ref": "115"
                                    }
                                  ]
                                },
                                "Value": "PR19_D_MeX_revenue_adjustment_in_2017_18_FYA__CPIH_deflated__prices.BR"
                              },
                              {
                                "Key": {
                                  "$type": "ModelMakerEngine.MMElements, ModelMakerEngine",
                                  "$values": [
                                    {
                                      "$ref": "116"
                                    }
                                  ]
                                },
                                "Value": "PR19_D_MeX_revenue_adjustment_in_2017_18_FYA__CPIH_deflated__prices.ADDN1"
                              },
                              {
                                "Key": {
                                  "$type": "ModelMakerEngine.MMElements, ModelMakerEngine",
                                  "$values": [
                                    {
                                      "$ref": "117"
                                    }
                                  ]
                                },
                                "Value": "PR19_D_MeX_revenue_adjustment_in_2017_18_FYA__CPIH_deflated__prices.ADDN2"
                              },
                              {
                                "Key": {
                                  "$type": "ModelMakerEngine.MMElements, ModelMakerEngine",
                                  "$values": [
                                    {
                                      "$ref": "118"
                                    }
                                  ]
                                },
                                "Value": "PR19_D_MeX_revenue_adjustment_in_2017_18_FYA__CPIH_deflated__prices.Residential.retail"
                              },
                              {
                                "Key": {
                                  "$type": "ModelMakerEngine.MMElements, ModelMakerEngine",
                                  "$values": [
                                    {
                                      "$ref": "119"
                                    }
                                  ]
                                },
                                "Value": "PR19_D_MeX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50",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151",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152",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153",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154",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155",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156",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157",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997079fc-7f11-4540-91ee-27e320f8b634",
                          "Dimensions": {
                            "$type": "ModelMakerEngine.MMDimensions, ModelMakerEngine",
                            "$values": [
                              {
                                "$ref": "2"
                              }
                            ]
                          },
                          "EquationOBXInternal": "{2D array of values}",
                          "NameOfGroup": "Inputs.Revenue Adjustments.PR19 reconciliation revenue adjustments",
                          "EquationToParse": "{2D array of values}",
                          "MostRecentExpectedUnitErrors": null,
                          "Units": {
                            "$id": "15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D-MeX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Bilateral_entry__BEA__revenue_adjustment_in_2017_18_FYA__CPIH_deflated__prices.WR"
                              },
                              {
                                "Key": {
                                  "$type": "ModelMakerEngine.MMElements, ModelMakerEngine",
                                  "$values": [
                                    {
                                      "$ref": "113"
                                    }
                                  ]
                                },
                                "Value": "PR19_Bilateral_entry__BEA__revenue_adjustment_in_2017_18_FYA__CPIH_deflated__prices.WN"
                              },
                              {
                                "Key": {
                                  "$type": "ModelMakerEngine.MMElements, ModelMakerEngine",
                                  "$values": [
                                    {
                                      "$ref": "114"
                                    }
                                  ]
                                },
                                "Value": "PR19_Bilateral_entry__BEA__revenue_adjustment_in_2017_18_FYA__CPIH_deflated__prices.WWN"
                              },
                              {
                                "Key": {
                                  "$type": "ModelMakerEngine.MMElements, ModelMakerEngine",
                                  "$values": [
                                    {
                                      "$ref": "115"
                                    }
                                  ]
                                },
                                "Value": "PR19_Bilateral_entry__BEA__revenue_adjustment_in_2017_18_FYA__CPIH_deflated__prices.BR"
                              },
                              {
                                "Key": {
                                  "$type": "ModelMakerEngine.MMElements, ModelMakerEngine",
                                  "$values": [
                                    {
                                      "$ref": "116"
                                    }
                                  ]
                                },
                                "Value": "PR19_Bilateral_entry__BEA__revenue_adjustment_in_2017_18_FYA__CPIH_deflated__prices.ADDN1"
                              },
                              {
                                "Key": {
                                  "$type": "ModelMakerEngine.MMElements, ModelMakerEngine",
                                  "$values": [
                                    {
                                      "$ref": "117"
                                    }
                                  ]
                                },
                                "Value": "PR19_Bilateral_entry__BEA__revenue_adjustment_in_2017_18_FYA__CPIH_deflated__prices.ADDN2"
                              },
                              {
                                "Key": {
                                  "$type": "ModelMakerEngine.MMElements, ModelMakerEngine",
                                  "$values": [
                                    {
                                      "$ref": "118"
                                    }
                                  ]
                                },
                                "Value": "PR19_Bilateral_entry__BEA__revenue_adjustment_in_2017_18_FYA__CPIH_deflated__prices.Residential.retail"
                              },
                              {
                                "Key": {
                                  "$type": "ModelMakerEngine.MMElements, ModelMakerEngine",
                                  "$values": [
                                    {
                                      "$ref": "119"
                                    }
                                  ]
                                },
                                "Value": "PR19_Bilateral_entry__BEA_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60",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161",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162",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163",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164",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165",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166",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167",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ca9b8c1a-52e2-44e3-81d8-2009fc18f523",
                          "Dimensions": {
                            "$type": "ModelMakerEngine.MMDimensions, ModelMakerEngine",
                            "$values": [
                              {
                                "$ref": "2"
                              }
                            ]
                          },
                          "EquationOBXInternal": "{2D array of values}",
                          "NameOfGroup": "Inputs.Revenue Adjustments.PR19 reconciliation revenue adjustments",
                          "EquationToParse": "{2D array of values}",
                          "MostRecentExpectedUnitErrors": null,
                          "Units": {
                            "$id": "16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Delayed delivery cashflow mechanism (DDCM)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Bioresources_revenue_adjustment_in_2024_25_prior_November__CPIH_deflated__prices.WR"
                              },
                              {
                                "Key": {
                                  "$type": "ModelMakerEngine.MMElements, ModelMakerEngine",
                                  "$values": [
                                    {
                                      "$ref": "113"
                                    }
                                  ]
                                },
                                "Value": "PR19_Bioresources_revenue_adjustment_in_2024_25_prior_November__CPIH_deflated__prices.WN"
                              },
                              {
                                "Key": {
                                  "$type": "ModelMakerEngine.MMElements, ModelMakerEngine",
                                  "$values": [
                                    {
                                      "$ref": "114"
                                    }
                                  ]
                                },
                                "Value": "PR19_Bioresources_revenue_adjustment_in_2024_25_prior_November__CPIH_deflated__prices.WWN"
                              },
                              {
                                "Key": {
                                  "$type": "ModelMakerEngine.MMElements, ModelMakerEngine",
                                  "$values": [
                                    {
                                      "$ref": "115"
                                    }
                                  ]
                                },
                                "Value": "PR19_Bioresources_revenue_adjustment_in_2024_25_prior_November__CPIH_deflated__prices.BR"
                              },
                              {
                                "Key": {
                                  "$type": "ModelMakerEngine.MMElements, ModelMakerEngine",
                                  "$values": [
                                    {
                                      "$ref": "116"
                                    }
                                  ]
                                },
                                "Value": "PR19_Bioresources_revenue_adjustment_in_2024_25_prior_November__CPIH_deflated__prices.ADDN1"
                              },
                              {
                                "Key": {
                                  "$type": "ModelMakerEngine.MMElements, ModelMakerEngine",
                                  "$values": [
                                    {
                                      "$ref": "117"
                                    }
                                  ]
                                },
                                "Value": "PR19_Bioresources_revenue_adjustment_in_2024_25_prior_November__CPIH_deflated__prices.ADDN2"
                              },
                              {
                                "Key": {
                                  "$type": "ModelMakerEngine.MMElements, ModelMakerEngine",
                                  "$values": [
                                    {
                                      "$ref": "118"
                                    }
                                  ]
                                },
                                "Value": "PR19_Bioresources_revenue_adjustment_in_2024_25_prior_November__CPIH_deflated__prices.Residential.retail"
                              },
                              {
                                "Key": {
                                  "$type": "ModelMakerEngine.MMElements, ModelMakerEngine",
                                  "$values": [
                                    {
                                      "$ref": "119"
                                    }
                                  ]
                                },
                                "Value": "PR19_Bioresources_revenue_adjustment_in_2024_25_prior_November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70",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171",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172",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173",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174",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175",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176",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177",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f24c7848-cb24-4d5c-88fd-5b1c14cd43bf",
                          "Dimensions": {
                            "$type": "ModelMakerEngine.MMDimensions, ModelMakerEngine",
                            "$values": [
                              {
                                "$ref": "2"
                              }
                            ]
                          },
                          "EquationOBXInternal": "{2D array of values}",
                          "NameOfGroup": "Inputs.Revenue Adjustments.PR19 reconciliation revenue adjustments",
                          "EquationToParse": "{2D array of values}",
                          "MostRecentExpectedUnitErrors": null,
                          "Units": {
                            "$id": "17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Bioresources revenue adjustment in 2029-30 prior November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Bioresources_forecasting_accuracy_incentive_penalty_in_2017_18_FYA__CPIH_deflated__prices.WR"
                              },
                              {
                                "Key": {
                                  "$type": "ModelMakerEngine.MMElements, ModelMakerEngine",
                                  "$values": [
                                    {
                                      "$ref": "113"
                                    }
                                  ]
                                },
                                "Value": "PR19_Bioresources_forecasting_accuracy_incentive_penalty_in_2017_18_FYA__CPIH_deflated__prices.WN"
                              },
                              {
                                "Key": {
                                  "$type": "ModelMakerEngine.MMElements, ModelMakerEngine",
                                  "$values": [
                                    {
                                      "$ref": "114"
                                    }
                                  ]
                                },
                                "Value": "PR19_Bioresources_forecasting_accuracy_incentive_penalty_in_2017_18_FYA__CPIH_deflated__prices.WWN"
                              },
                              {
                                "Key": {
                                  "$type": "ModelMakerEngine.MMElements, ModelMakerEngine",
                                  "$values": [
                                    {
                                      "$ref": "115"
                                    }
                                  ]
                                },
                                "Value": "PR19_Bioresources_forecasting_accuracy_incentive_penalty_in_2017_18_FYA__CPIH_deflated__prices.BR"
                              },
                              {
                                "Key": {
                                  "$type": "ModelMakerEngine.MMElements, ModelMakerEngine",
                                  "$values": [
                                    {
                                      "$ref": "116"
                                    }
                                  ]
                                },
                                "Value": "PR19_Bioresources_forecasting_accuracy_incentive_penalty_in_2017_18_FYA__CPIH_deflated__prices.ADDN1"
                              },
                              {
                                "Key": {
                                  "$type": "ModelMakerEngine.MMElements, ModelMakerEngine",
                                  "$values": [
                                    {
                                      "$ref": "117"
                                    }
                                  ]
                                },
                                "Value": "PR19_Bioresources_forecasting_accuracy_incentive_penalty_in_2017_18_FYA__CPIH_deflated__prices.ADDN2"
                              },
                              {
                                "Key": {
                                  "$type": "ModelMakerEngine.MMElements, ModelMakerEngine",
                                  "$values": [
                                    {
                                      "$ref": "118"
                                    }
                                  ]
                                },
                                "Value": "PR19_Bioresources_forecasting_accuracy_incentive_penalty_in_2017_18_FYA__CPIH_deflated__prices.Residential.retail"
                              },
                              {
                                "Key": {
                                  "$type": "ModelMakerEngine.MMElements, ModelMakerEngine",
                                  "$values": [
                                    {
                                      "$ref": "119"
                                    }
                                  ]
                                },
                                "Value": "PR19_Bioresources_forecasting_accuracy_incentive_penalty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80",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181",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182",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183",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184",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185",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186",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187",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a079d60b-00e7-4f54-8077-83d05bfeefaa",
                          "Dimensions": {
                            "$type": "ModelMakerEngine.MMDimensions, ModelMakerEngine",
                            "$values": [
                              {
                                "$ref": "2"
                              }
                            ]
                          },
                          "EquationOBXInternal": "{2D array of values}",
                          "NameOfGroup": "Inputs.Revenue Adjustments.PR19 reconciliation revenue adjustments",
                          "EquationToParse": "{2D array of values}",
                          "MostRecentExpectedUnitErrors": null,
                          "Units": {
                            "$id": "18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Bioresources forecasting accuracy incentive penalty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Residential_retail_revenue_adjustment_in_2024_25_FYA__CPIH_deflated__prices.WR"
                              },
                              {
                                "Key": {
                                  "$type": "ModelMakerEngine.MMElements, ModelMakerEngine",
                                  "$values": [
                                    {
                                      "$ref": "113"
                                    }
                                  ]
                                },
                                "Value": "PR19_Residential_retail_revenue_adjustment_in_2024_25_FYA__CPIH_deflated__prices.WN"
                              },
                              {
                                "Key": {
                                  "$type": "ModelMakerEngine.MMElements, ModelMakerEngine",
                                  "$values": [
                                    {
                                      "$ref": "114"
                                    }
                                  ]
                                },
                                "Value": "PR19_Residential_retail_revenue_adjustment_in_2024_25_FYA__CPIH_deflated__prices.WWN"
                              },
                              {
                                "Key": {
                                  "$type": "ModelMakerEngine.MMElements, ModelMakerEngine",
                                  "$values": [
                                    {
                                      "$ref": "115"
                                    }
                                  ]
                                },
                                "Value": "PR19_Residential_retail_revenue_adjustment_in_2024_25_FYA__CPIH_deflated__prices.BR"
                              },
                              {
                                "Key": {
                                  "$type": "ModelMakerEngine.MMElements, ModelMakerEngine",
                                  "$values": [
                                    {
                                      "$ref": "116"
                                    }
                                  ]
                                },
                                "Value": "PR19_Residential_retail_revenue_adjustment_in_2024_25_FYA__CPIH_deflated__prices.ADDN1"
                              },
                              {
                                "Key": {
                                  "$type": "ModelMakerEngine.MMElements, ModelMakerEngine",
                                  "$values": [
                                    {
                                      "$ref": "117"
                                    }
                                  ]
                                },
                                "Value": "PR19_Residential_retail_revenue_adjustment_in_2024_25_FYA__CPIH_deflated__prices.ADDN2"
                              },
                              {
                                "Key": {
                                  "$type": "ModelMakerEngine.MMElements, ModelMakerEngine",
                                  "$values": [
                                    {
                                      "$ref": "118"
                                    }
                                  ]
                                },
                                "Value": "PR19_Residential_retail_revenue_adjustment_in_2024_25_FYA__CPIH_deflated__prices.Residential.retail"
                              },
                              {
                                "Key": {
                                  "$type": "ModelMakerEngine.MMElements, ModelMakerEngine",
                                  "$values": [
                                    {
                                      "$ref": "119"
                                    }
                                  ]
                                },
                                "Value": "PR19_Residential_retail_revenue_adjustment_in_2024_25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90",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191",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192",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193",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194",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195",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196",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197",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8297ffa6-e9b2-484b-9adf-a0fee0f153dc",
                          "Dimensions": {
                            "$type": "ModelMakerEngine.MMDimensions, ModelMakerEngine",
                            "$values": [
                              {
                                "$ref": "2"
                              }
                            ]
                          },
                          "EquationOBXInternal": "{2D array of values}",
                          "NameOfGroup": "Inputs.Revenue Adjustments.PR19 reconciliation revenue adjustments",
                          "EquationToParse": "{2D array of values}",
                          "MostRecentExpectedUnitErrors": null,
                          "Units": {
                            "$id": "19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Residential retail revenue adjustment in 2029-30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Business_retail_revenue_adjustment_in_2017_18_FYA__CPIH_deflated__prices.WR"
                              },
                              {
                                "Key": {
                                  "$type": "ModelMakerEngine.MMElements, ModelMakerEngine",
                                  "$values": [
                                    {
                                      "$ref": "113"
                                    }
                                  ]
                                },
                                "Value": "PR19_Business_retail_revenue_adjustment_in_2017_18_FYA__CPIH_deflated__prices.WN"
                              },
                              {
                                "Key": {
                                  "$type": "ModelMakerEngine.MMElements, ModelMakerEngine",
                                  "$values": [
                                    {
                                      "$ref": "114"
                                    }
                                  ]
                                },
                                "Value": "PR19_Business_retail_revenue_adjustment_in_2017_18_FYA__CPIH_deflated__prices.WWN"
                              },
                              {
                                "Key": {
                                  "$type": "ModelMakerEngine.MMElements, ModelMakerEngine",
                                  "$values": [
                                    {
                                      "$ref": "115"
                                    }
                                  ]
                                },
                                "Value": "PR19_Business_retail_revenue_adjustment_in_2017_18_FYA__CPIH_deflated__prices.BR"
                              },
                              {
                                "Key": {
                                  "$type": "ModelMakerEngine.MMElements, ModelMakerEngine",
                                  "$values": [
                                    {
                                      "$ref": "116"
                                    }
                                  ]
                                },
                                "Value": "PR19_Business_retail_revenue_adjustment_in_2017_18_FYA__CPIH_deflated__prices.ADDN1"
                              },
                              {
                                "Key": {
                                  "$type": "ModelMakerEngine.MMElements, ModelMakerEngine",
                                  "$values": [
                                    {
                                      "$ref": "117"
                                    }
                                  ]
                                },
                                "Value": "PR19_Business_retail_revenue_adjustment_in_2017_18_FYA__CPIH_deflated__prices.ADDN2"
                              },
                              {
                                "Key": {
                                  "$type": "ModelMakerEngine.MMElements, ModelMakerEngine",
                                  "$values": [
                                    {
                                      "$ref": "118"
                                    }
                                  ]
                                },
                                "Value": "PR19_Business_retail_revenue_adjustment_in_2017_18_FYA__CPIH_deflated__prices.Residential.retail"
                              },
                              {
                                "Key": {
                                  "$type": "ModelMakerEngine.MMElements, ModelMakerEngine",
                                  "$values": [
                                    {
                                      "$ref": "119"
                                    }
                                  ]
                                },
                                "Value": "PR19_Business_retail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00",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201",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202",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203",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204",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205",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206",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207",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745ac1f7-0a7c-443d-9039-48831b297bb4",
                          "Dimensions": {
                            "$type": "ModelMakerEngine.MMDimensions, ModelMakerEngine",
                            "$values": [
                              {
                                "$ref": "2"
                              }
                            ]
                          },
                          "EquationOBXInternal": "{2D array of values}",
                          "NameOfGroup": "Inputs.Revenue Adjustments.PR19 reconciliation revenue adjustments",
                          "EquationToParse": "{2D array of values}",
                          "MostRecentExpectedUnitErrors": null,
                          "Units": {
                            "$id": "2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Business retail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Water_trading_revenue_adjustment_in_2017_18_FYA__CPIH_deflated__prices.WR"
                              },
                              {
                                "Key": {
                                  "$type": "ModelMakerEngine.MMElements, ModelMakerEngine",
                                  "$values": [
                                    {
                                      "$ref": "113"
                                    }
                                  ]
                                },
                                "Value": "PR19_Water_trading_revenue_adjustment_in_2017_18_FYA__CPIH_deflated__prices.WN"
                              },
                              {
                                "Key": {
                                  "$type": "ModelMakerEngine.MMElements, ModelMakerEngine",
                                  "$values": [
                                    {
                                      "$ref": "114"
                                    }
                                  ]
                                },
                                "Value": "PR19_Water_trading_revenue_adjustment_in_2017_18_FYA__CPIH_deflated__prices.WWN"
                              },
                              {
                                "Key": {
                                  "$type": "ModelMakerEngine.MMElements, ModelMakerEngine",
                                  "$values": [
                                    {
                                      "$ref": "115"
                                    }
                                  ]
                                },
                                "Value": "PR19_Water_trading_revenue_adjustment_in_2017_18_FYA__CPIH_deflated__prices.BR"
                              },
                              {
                                "Key": {
                                  "$type": "ModelMakerEngine.MMElements, ModelMakerEngine",
                                  "$values": [
                                    {
                                      "$ref": "116"
                                    }
                                  ]
                                },
                                "Value": "PR19_Water_trading_revenue_adjustment_in_2017_18_FYA__CPIH_deflated__prices.ADDN1"
                              },
                              {
                                "Key": {
                                  "$type": "ModelMakerEngine.MMElements, ModelMakerEngine",
                                  "$values": [
                                    {
                                      "$ref": "117"
                                    }
                                  ]
                                },
                                "Value": "PR19_Water_trading_revenue_adjustment_in_2017_18_FYA__CPIH_deflated__prices.ADDN2"
                              },
                              {
                                "Key": {
                                  "$type": "ModelMakerEngine.MMElements, ModelMakerEngine",
                                  "$values": [
                                    {
                                      "$ref": "118"
                                    }
                                  ]
                                },
                                "Value": "PR19_Water_trading_revenue_adjustment_in_2017_18_FYA__CPIH_deflated__prices.Residential.retail"
                              },
                              {
                                "Key": {
                                  "$type": "ModelMakerEngine.MMElements, ModelMakerEngine",
                                  "$values": [
                                    {
                                      "$ref": "119"
                                    }
                                  ]
                                },
                                "Value": "PR19_Water_trading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10",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211",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212",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213",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214",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215",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216",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217",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8907e91a-4fa9-4b41-9cec-c5c40400f27e",
                          "Dimensions": {
                            "$type": "ModelMakerEngine.MMDimensions, ModelMakerEngine",
                            "$values": [
                              {
                                "$ref": "2"
                              }
                            ]
                          },
                          "EquationOBXInternal": "{2D array of values}",
                          "NameOfGroup": "Inputs.Revenue Adjustments.PR19 reconciliation revenue adjustments",
                          "EquationToParse": "{2D array of values}",
                          "MostRecentExpectedUnitErrors": null,
                          "Units": {
                            "$id": "21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Water trading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Developer_services_revenue_adjustment_in_2017_18_FYA__CPIH_deflated__prices.WR"
                              },
                              {
                                "Key": {
                                  "$type": "ModelMakerEngine.MMElements, ModelMakerEngine",
                                  "$values": [
                                    {
                                      "$ref": "113"
                                    }
                                  ]
                                },
                                "Value": "PR19_Developer_services_revenue_adjustment_in_2017_18_FYA__CPIH_deflated__prices.WN"
                              },
                              {
                                "Key": {
                                  "$type": "ModelMakerEngine.MMElements, ModelMakerEngine",
                                  "$values": [
                                    {
                                      "$ref": "114"
                                    }
                                  ]
                                },
                                "Value": "PR19_Developer_services_revenue_adjustment_in_2017_18_FYA__CPIH_deflated__prices.WWN"
                              },
                              {
                                "Key": {
                                  "$type": "ModelMakerEngine.MMElements, ModelMakerEngine",
                                  "$values": [
                                    {
                                      "$ref": "115"
                                    }
                                  ]
                                },
                                "Value": "PR19_Developer_services_revenue_adjustment_in_2017_18_FYA__CPIH_deflated__prices.BR"
                              },
                              {
                                "Key": {
                                  "$type": "ModelMakerEngine.MMElements, ModelMakerEngine",
                                  "$values": [
                                    {
                                      "$ref": "116"
                                    }
                                  ]
                                },
                                "Value": "PR19_Developer_services_revenue_adjustment_in_2017_18_FYA__CPIH_deflated__prices.ADDN1"
                              },
                              {
                                "Key": {
                                  "$type": "ModelMakerEngine.MMElements, ModelMakerEngine",
                                  "$values": [
                                    {
                                      "$ref": "117"
                                    }
                                  ]
                                },
                                "Value": "PR19_Developer_services_revenue_adjustment_in_2017_18_FYA__CPIH_deflated__prices.ADDN2"
                              },
                              {
                                "Key": {
                                  "$type": "ModelMakerEngine.MMElements, ModelMakerEngine",
                                  "$values": [
                                    {
                                      "$ref": "118"
                                    }
                                  ]
                                },
                                "Value": "PR19_Developer_services_revenue_adjustment_in_2017_18_FYA__CPIH_deflated__prices.Residential.retail"
                              },
                              {
                                "Key": {
                                  "$type": "ModelMakerEngine.MMElements, ModelMakerEngine",
                                  "$values": [
                                    {
                                      "$ref": "119"
                                    }
                                  ]
                                },
                                "Value": "PR19_Developer_services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20",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221",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222",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223",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224",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225",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226",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227",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669b29e8-3a76-40e4-9712-740389667bf5",
                          "Dimensions": {
                            "$type": "ModelMakerEngine.MMDimensions, ModelMakerEngine",
                            "$values": [
                              {
                                "$ref": "2"
                              }
                            ]
                          },
                          "EquationOBXInternal": "{2D array of values}",
                          "NameOfGroup": "Inputs.Revenue Adjustments.PR19 reconciliation revenue adjustments",
                          "EquationToParse": "{2D array of values}",
                          "MostRecentExpectedUnitErrors": null,
                          "Units": {
                            "$id": "22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Third party services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Cost_of_new_debt_revenue_adjustment_in_2017_18_FYA__CPIH_deflated__prices.WR"
                              },
                              {
                                "Key": {
                                  "$type": "ModelMakerEngine.MMElements, ModelMakerEngine",
                                  "$values": [
                                    {
                                      "$ref": "113"
                                    }
                                  ]
                                },
                                "Value": "PR19_Cost_of_new_debt_revenue_adjustment_in_2017_18_FYA__CPIH_deflated__prices.WN"
                              },
                              {
                                "Key": {
                                  "$type": "ModelMakerEngine.MMElements, ModelMakerEngine",
                                  "$values": [
                                    {
                                      "$ref": "114"
                                    }
                                  ]
                                },
                                "Value": "PR19_Cost_of_new_debt_revenue_adjustment_in_2017_18_FYA__CPIH_deflated__prices.WWN"
                              },
                              {
                                "Key": {
                                  "$type": "ModelMakerEngine.MMElements, ModelMakerEngine",
                                  "$values": [
                                    {
                                      "$ref": "115"
                                    }
                                  ]
                                },
                                "Value": "PR19_Cost_of_new_debt_revenue_adjustment_in_2017_18_FYA__CPIH_deflated__prices.BR"
                              },
                              {
                                "Key": {
                                  "$type": "ModelMakerEngine.MMElements, ModelMakerEngine",
                                  "$values": [
                                    {
                                      "$ref": "116"
                                    }
                                  ]
                                },
                                "Value": "PR19_Cost_of_new_debt_revenue_adjustment_in_2017_18_FYA__CPIH_deflated__prices.ADDN1"
                              },
                              {
                                "Key": {
                                  "$type": "ModelMakerEngine.MMElements, ModelMakerEngine",
                                  "$values": [
                                    {
                                      "$ref": "117"
                                    }
                                  ]
                                },
                                "Value": "PR19_Cost_of_new_debt_revenue_adjustment_in_2017_18_FYA__CPIH_deflated__prices.ADDN2"
                              },
                              {
                                "Key": {
                                  "$type": "ModelMakerEngine.MMElements, ModelMakerEngine",
                                  "$values": [
                                    {
                                      "$ref": "118"
                                    }
                                  ]
                                },
                                "Value": "PR19_Cost_of_new_debt_revenue_adjustment_in_2017_18_FYA__CPIH_deflated__prices.Residential.retail"
                              },
                              {
                                "Key": {
                                  "$type": "ModelMakerEngine.MMElements, ModelMakerEngine",
                                  "$values": [
                                    {
                                      "$ref": "119"
                                    }
                                  ]
                                },
                                "Value": "PR19_Cost_of_new_debt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30",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231",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232",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233",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234",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235",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236",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237",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c56d0169-ca08-4fa2-8012-c8e1642162a5",
                          "Dimensions": {
                            "$type": "ModelMakerEngine.MMDimensions, ModelMakerEngine",
                            "$values": [
                              {
                                "$ref": "2"
                              }
                            ]
                          },
                          "EquationOBXInternal": "{2D array of values}",
                          "NameOfGroup": "Inputs.Revenue Adjustments.PR19 reconciliation revenue adjustments",
                          "EquationToParse": "{2D array of values}",
                          "MostRecentExpectedUnitErrors": null,
                          "Units": {
                            "$id": "23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Cost of new debt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Gearing_outperformance_revenue_adjustment_in_2022_23_FYA__CPIH_deflated__prices.WR"
                              },
                              {
                                "Key": {
                                  "$type": "ModelMakerEngine.MMElements, ModelMakerEngine",
                                  "$values": [
                                    {
                                      "$ref": "113"
                                    }
                                  ]
                                },
                                "Value": "PR19_Gearing_outperformance_revenue_adjustment_in_2022_23_FYA__CPIH_deflated__prices.WN"
                              },
                              {
                                "Key": {
                                  "$type": "ModelMakerEngine.MMElements, ModelMakerEngine",
                                  "$values": [
                                    {
                                      "$ref": "114"
                                    }
                                  ]
                                },
                                "Value": "PR19_Gearing_outperformance_revenue_adjustment_in_2022_23_FYA__CPIH_deflated__prices.WWN"
                              },
                              {
                                "Key": {
                                  "$type": "ModelMakerEngine.MMElements, ModelMakerEngine",
                                  "$values": [
                                    {
                                      "$ref": "115"
                                    }
                                  ]
                                },
                                "Value": "PR19_Gearing_outperformance_revenue_adjustment_in_2022_23_FYA__CPIH_deflated__prices.BR"
                              },
                              {
                                "Key": {
                                  "$type": "ModelMakerEngine.MMElements, ModelMakerEngine",
                                  "$values": [
                                    {
                                      "$ref": "116"
                                    }
                                  ]
                                },
                                "Value": "PR19_Gearing_outperformance_revenue_adjustment_in_2022_23_FYA__CPIH_deflated__prices.ADDN1"
                              },
                              {
                                "Key": {
                                  "$type": "ModelMakerEngine.MMElements, ModelMakerEngine",
                                  "$values": [
                                    {
                                      "$ref": "117"
                                    }
                                  ]
                                },
                                "Value": "PR19_Gearing_outperformance_revenue_adjustment_in_2022_23_FYA__CPIH_deflated__prices.ADDN2"
                              },
                              {
                                "Key": {
                                  "$type": "ModelMakerEngine.MMElements, ModelMakerEngine",
                                  "$values": [
                                    {
                                      "$ref": "118"
                                    }
                                  ]
                                },
                                "Value": "PR19_Gearing_outperformance_revenue_adjustment_in_2022_23_FYA__CPIH_deflated__prices.Residential.retail"
                              },
                              {
                                "Key": {
                                  "$type": "ModelMakerEngine.MMElements, ModelMakerEngine",
                                  "$values": [
                                    {
                                      "$ref": "119"
                                    }
                                  ]
                                },
                                "Value": "PR19_Gearing_outperformance_revenue_adjustment_in_2022_23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30de79be-0a38-4585-ae25-c8be1f4155d2",
                          "Dimensions": {
                            "$type": "ModelMakerEngine.MMDimensions, ModelMakerEngine",
                            "$values": [
                              {
                                "$ref": "2"
                              }
                            ]
                          },
                          "EquationOBXInternal": "",
                          "NameOfGroup": "Inputs.Revenue Adjustments.PR19 reconciliation revenue adjustments",
                          "EquationToParse": "",
                          "MostRecentExpectedUnitErrors": null,
                          "Units": {
                            "$id": "24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Delivery mechanism (DM)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Totex_costs_revenue_adjustment_in_2017_18_FYA__CPIH_deflated__prices.WR"
                              },
                              {
                                "Key": {
                                  "$type": "ModelMakerEngine.MMElements, ModelMakerEngine",
                                  "$values": [
                                    {
                                      "$ref": "113"
                                    }
                                  ]
                                },
                                "Value": "PR19_Totex_costs_revenue_adjustment_in_2017_18_FYA__CPIH_deflated__prices.WN"
                              },
                              {
                                "Key": {
                                  "$type": "ModelMakerEngine.MMElements, ModelMakerEngine",
                                  "$values": [
                                    {
                                      "$ref": "114"
                                    }
                                  ]
                                },
                                "Value": "PR19_Totex_costs_revenue_adjustment_in_2017_18_FYA__CPIH_deflated__prices.WWN"
                              },
                              {
                                "Key": {
                                  "$type": "ModelMakerEngine.MMElements, ModelMakerEngine",
                                  "$values": [
                                    {
                                      "$ref": "115"
                                    }
                                  ]
                                },
                                "Value": "PR19_Totex_costs_revenue_adjustment_in_2017_18_FYA__CPIH_deflated__prices.BR"
                              },
                              {
                                "Key": {
                                  "$type": "ModelMakerEngine.MMElements, ModelMakerEngine",
                                  "$values": [
                                    {
                                      "$ref": "116"
                                    }
                                  ]
                                },
                                "Value": "PR19_Totex_costs_revenue_adjustment_in_2017_18_FYA__CPIH_deflated__prices.ADDN1"
                              },
                              {
                                "Key": {
                                  "$type": "ModelMakerEngine.MMElements, ModelMakerEngine",
                                  "$values": [
                                    {
                                      "$ref": "117"
                                    }
                                  ]
                                },
                                "Value": "PR19_Totex_costs_revenue_adjustment_in_2017_18_FYA__CPIH_deflated__prices.ADDN2"
                              },
                              {
                                "Key": {
                                  "$type": "ModelMakerEngine.MMElements, ModelMakerEngine",
                                  "$values": [
                                    {
                                      "$ref": "118"
                                    }
                                  ]
                                },
                                "Value": "PR19_Totex_costs_revenue_adjustment_in_2017_18_FYA__CPIH_deflated__prices.Residential.retail"
                              },
                              {
                                "Key": {
                                  "$type": "ModelMakerEngine.MMElements, ModelMakerEngine",
                                  "$values": [
                                    {
                                      "$ref": "119"
                                    }
                                  ]
                                },
                                "Value": "PR19_Totex_costs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42",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243",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244",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245",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246",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247",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248",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249",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e3eedafe-8d98-4e59-b3e6-77f892ab7394",
                          "Dimensions": {
                            "$type": "ModelMakerEngine.MMDimensions, ModelMakerEngine",
                            "$values": [
                              {
                                "$ref": "2"
                              }
                            ]
                          },
                          "EquationOBXInternal": "{2D array of values}",
                          "NameOfGroup": "Inputs.Revenue Adjustments.PR19 reconciliation revenue adjustments",
                          "EquationToParse": "{2D array of values}",
                          "MostRecentExpectedUnitErrors": null,
                          "Units": {
                            "$id": "25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Totex costs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Tax_revenue_adjustment_in_2017_18_FYA__CPIH_deflated__prices.WR"
                              },
                              {
                                "Key": {
                                  "$type": "ModelMakerEngine.MMElements, ModelMakerEngine",
                                  "$values": [
                                    {
                                      "$ref": "113"
                                    }
                                  ]
                                },
                                "Value": "PR19_Tax_revenue_adjustment_in_2017_18_FYA__CPIH_deflated__prices.WN"
                              },
                              {
                                "Key": {
                                  "$type": "ModelMakerEngine.MMElements, ModelMakerEngine",
                                  "$values": [
                                    {
                                      "$ref": "114"
                                    }
                                  ]
                                },
                                "Value": "PR19_Tax_revenue_adjustment_in_2017_18_FYA__CPIH_deflated__prices.WWN"
                              },
                              {
                                "Key": {
                                  "$type": "ModelMakerEngine.MMElements, ModelMakerEngine",
                                  "$values": [
                                    {
                                      "$ref": "115"
                                    }
                                  ]
                                },
                                "Value": "PR19_Tax_revenue_adjustment_in_2017_18_FYA__CPIH_deflated__prices.BR"
                              },
                              {
                                "Key": {
                                  "$type": "ModelMakerEngine.MMElements, ModelMakerEngine",
                                  "$values": [
                                    {
                                      "$ref": "116"
                                    }
                                  ]
                                },
                                "Value": "PR19_Tax_revenue_adjustment_in_2017_18_FYA__CPIH_deflated__prices.ADDN1"
                              },
                              {
                                "Key": {
                                  "$type": "ModelMakerEngine.MMElements, ModelMakerEngine",
                                  "$values": [
                                    {
                                      "$ref": "117"
                                    }
                                  ]
                                },
                                "Value": "PR19_Tax_revenue_adjustment_in_2017_18_FYA__CPIH_deflated__prices.ADDN2"
                              },
                              {
                                "Key": {
                                  "$type": "ModelMakerEngine.MMElements, ModelMakerEngine",
                                  "$values": [
                                    {
                                      "$ref": "118"
                                    }
                                  ]
                                },
                                "Value": "PR19_Tax_revenue_adjustment_in_2017_18_FYA__CPIH_deflated__prices.Residential.retail"
                              },
                              {
                                "Key": {
                                  "$type": "ModelMakerEngine.MMElements, ModelMakerEngine",
                                  "$values": [
                                    {
                                      "$ref": "119"
                                    }
                                  ]
                                },
                                "Value": "PR19_Tax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52",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253",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254",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255",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256",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257",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258",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259",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d8ab00b1-7b12-4067-9b1e-914b46316596",
                          "Dimensions": {
                            "$type": "ModelMakerEngine.MMDimensions, ModelMakerEngine",
                            "$values": [
                              {
                                "$ref": "2"
                              }
                            ]
                          },
                          "EquationOBXInternal": "{2D array of values}",
                          "NameOfGroup": "Inputs.Revenue Adjustments.PR19 reconciliation revenue adjustments",
                          "EquationToParse": "{2D array of values}",
                          "MostRecentExpectedUnitErrors": null,
                          "Units": {
                            "$id": "26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Tax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RPI_CPIH_wedge_revenue_adjustment_in_2017_18_FYA__CPIH_deflated__prices.WR"
                              },
                              {
                                "Key": {
                                  "$type": "ModelMakerEngine.MMElements, ModelMakerEngine",
                                  "$values": [
                                    {
                                      "$ref": "113"
                                    }
                                  ]
                                },
                                "Value": "PR19_RPI_CPIH_wedge_revenue_adjustment_in_2017_18_FYA__CPIH_deflated__prices.WN"
                              },
                              {
                                "Key": {
                                  "$type": "ModelMakerEngine.MMElements, ModelMakerEngine",
                                  "$values": [
                                    {
                                      "$ref": "114"
                                    }
                                  ]
                                },
                                "Value": "PR19_RPI_CPIH_wedge_revenue_adjustment_in_2017_18_FYA__CPIH_deflated__prices.WWN"
                              },
                              {
                                "Key": {
                                  "$type": "ModelMakerEngine.MMElements, ModelMakerEngine",
                                  "$values": [
                                    {
                                      "$ref": "115"
                                    }
                                  ]
                                },
                                "Value": "PR19_RPI_CPIH_wedge_revenue_adjustment_in_2017_18_FYA__CPIH_deflated__prices.BR"
                              },
                              {
                                "Key": {
                                  "$type": "ModelMakerEngine.MMElements, ModelMakerEngine",
                                  "$values": [
                                    {
                                      "$ref": "116"
                                    }
                                  ]
                                },
                                "Value": "PR19_RPI_CPIH_wedge_revenue_adjustment_in_2017_18_FYA__CPIH_deflated__prices.ADDN1"
                              },
                              {
                                "Key": {
                                  "$type": "ModelMakerEngine.MMElements, ModelMakerEngine",
                                  "$values": [
                                    {
                                      "$ref": "117"
                                    }
                                  ]
                                },
                                "Value": "PR19_RPI_CPIH_wedge_revenue_adjustment_in_2017_18_FYA__CPIH_deflated__prices.ADDN2"
                              },
                              {
                                "Key": {
                                  "$type": "ModelMakerEngine.MMElements, ModelMakerEngine",
                                  "$values": [
                                    {
                                      "$ref": "118"
                                    }
                                  ]
                                },
                                "Value": "PR19_RPI_CPIH_wedge_revenue_adjustment_in_2017_18_FYA__CPIH_deflated__prices.Residential.retail"
                              },
                              {
                                "Key": {
                                  "$type": "ModelMakerEngine.MMElements, ModelMakerEngine",
                                  "$values": [
                                    {
                                      "$ref": "119"
                                    }
                                  ]
                                },
                                "Value": "PR19_RPI_CPIH_wedge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62",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263",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264",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265",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266",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267",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268",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269",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ae715898-5de2-41f8-958c-7c3726adceda",
                          "Dimensions": {
                            "$type": "ModelMakerEngine.MMDimensions, ModelMakerEngine",
                            "$values": [
                              {
                                "$ref": "2"
                              }
                            ]
                          },
                          "EquationOBXInternal": "{2D array of values}",
                          "NameOfGroup": "Inputs.Revenue Adjustments.PR19 reconciliation revenue adjustments",
                          "EquationToParse": "{2D array of values}",
                          "MostRecentExpectedUnitErrors": null,
                          "Units": {
                            "$id": "27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Real price effects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Strategic_regional_water_resources_revenue_adjustment_in_2017_18_FYA__CPIH_deflated__prices.WR"
                              },
                              {
                                "Key": {
                                  "$type": "ModelMakerEngine.MMElements, ModelMakerEngine",
                                  "$values": [
                                    {
                                      "$ref": "113"
                                    }
                                  ]
                                },
                                "Value": "PR19_Strategic_regional_water_resources_revenue_adjustment_in_2017_18_FYA__CPIH_deflated__prices.WN"
                              },
                              {
                                "Key": {
                                  "$type": "ModelMakerEngine.MMElements, ModelMakerEngine",
                                  "$values": [
                                    {
                                      "$ref": "114"
                                    }
                                  ]
                                },
                                "Value": "PR19_Strategic_regional_water_resources_revenue_adjustment_in_2017_18_FYA__CPIH_deflated__prices.WWN"
                              },
                              {
                                "Key": {
                                  "$type": "ModelMakerEngine.MMElements, ModelMakerEngine",
                                  "$values": [
                                    {
                                      "$ref": "115"
                                    }
                                  ]
                                },
                                "Value": "PR19_Strategic_regional_water_resources_revenue_adjustment_in_2017_18_FYA__CPIH_deflated__prices.BR"
                              },
                              {
                                "Key": {
                                  "$type": "ModelMakerEngine.MMElements, ModelMakerEngine",
                                  "$values": [
                                    {
                                      "$ref": "116"
                                    }
                                  ]
                                },
                                "Value": "PR19_Strategic_regional_water_resources_revenue_adjustment_in_2017_18_FYA__CPIH_deflated__prices.ADDN1"
                              },
                              {
                                "Key": {
                                  "$type": "ModelMakerEngine.MMElements, ModelMakerEngine",
                                  "$values": [
                                    {
                                      "$ref": "117"
                                    }
                                  ]
                                },
                                "Value": "PR19_Strategic_regional_water_resources_revenue_adjustment_in_2017_18_FYA__CPIH_deflated__prices.ADDN2"
                              },
                              {
                                "Key": {
                                  "$type": "ModelMakerEngine.MMElements, ModelMakerEngine",
                                  "$values": [
                                    {
                                      "$ref": "118"
                                    }
                                  ]
                                },
                                "Value": "PR19_Strategic_regional_water_resources_revenue_adjustment_in_2017_18_FYA__CPIH_deflated__prices.Residential.retail"
                              },
                              {
                                "Key": {
                                  "$type": "ModelMakerEngine.MMElements, ModelMakerEngine",
                                  "$values": [
                                    {
                                      "$ref": "119"
                                    }
                                  ]
                                },
                                "Value": "PR19_Strategic_regional_water_resources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72",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273",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274",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275",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276",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277",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278",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279",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efd8255b-a3f5-4222-9642-0f081f4f819c",
                          "Dimensions": {
                            "$type": "ModelMakerEngine.MMDimensions, ModelMakerEngine",
                            "$values": [
                              {
                                "$ref": "2"
                              }
                            ]
                          },
                          "EquationOBXInternal": "{2D array of values}",
                          "NameOfGroup": "Inputs.Revenue Adjustments.PR19 reconciliation revenue adjustments",
                          "EquationToParse": "{2D array of values}",
                          "MostRecentExpectedUnitErrors": null,
                          "Units": {
                            "$id": "28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Major projects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Havant_Thicket_activities_revenue_adjustment_in_2017_18_FYA__CPIH_deflated__prices.WR"
                              },
                              {
                                "Key": {
                                  "$type": "ModelMakerEngine.MMElements, ModelMakerEngine",
                                  "$values": [
                                    {
                                      "$ref": "113"
                                    }
                                  ]
                                },
                                "Value": "PR19_Havant_Thicket_activities_revenue_adjustment_in_2017_18_FYA__CPIH_deflated__prices.WN"
                              },
                              {
                                "Key": {
                                  "$type": "ModelMakerEngine.MMElements, ModelMakerEngine",
                                  "$values": [
                                    {
                                      "$ref": "114"
                                    }
                                  ]
                                },
                                "Value": "PR19_Havant_Thicket_activities_revenue_adjustment_in_2017_18_FYA__CPIH_deflated__prices.WWN"
                              },
                              {
                                "Key": {
                                  "$type": "ModelMakerEngine.MMElements, ModelMakerEngine",
                                  "$values": [
                                    {
                                      "$ref": "115"
                                    }
                                  ]
                                },
                                "Value": "PR19_Havant_Thicket_activities_revenue_adjustment_in_2017_18_FYA__CPIH_deflated__prices.BR"
                              },
                              {
                                "Key": {
                                  "$type": "ModelMakerEngine.MMElements, ModelMakerEngine",
                                  "$values": [
                                    {
                                      "$ref": "116"
                                    }
                                  ]
                                },
                                "Value": "PR19_Havant_Thicket_activities_revenue_adjustment_in_2017_18_FYA__CPIH_deflated__prices.ADDN1"
                              },
                              {
                                "Key": {
                                  "$type": "ModelMakerEngine.MMElements, ModelMakerEngine",
                                  "$values": [
                                    {
                                      "$ref": "117"
                                    }
                                  ]
                                },
                                "Value": "PR19_Havant_Thicket_activities_revenue_adjustment_in_2017_18_FYA__CPIH_deflated__prices.ADDN2"
                              },
                              {
                                "Key": {
                                  "$type": "ModelMakerEngine.MMElements, ModelMakerEngine",
                                  "$values": [
                                    {
                                      "$ref": "118"
                                    }
                                  ]
                                },
                                "Value": "PR19_Havant_Thicket_activities_revenue_adjustment_in_2017_18_FYA__CPIH_deflated__prices.Residential.retail"
                              },
                              {
                                "Key": {
                                  "$type": "ModelMakerEngine.MMElements, ModelMakerEngine",
                                  "$values": [
                                    {
                                      "$ref": "119"
                                    }
                                  ]
                                },
                                "Value": "PR19_Havant_Thicket_activities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8820d646-23bb-4a47-9a65-6abc6c87067e",
                          "Dimensions": {
                            "$type": "ModelMakerEngine.MMDimensions, ModelMakerEngine",
                            "$values": [
                              {
                                "$ref": "2"
                              }
                            ]
                          },
                          "EquationOBXInternal": "",
                          "NameOfGroup": "Inputs.Revenue Adjustments.PR19 reconciliation revenue adjustments",
                          "EquationToParse": "",
                          "MostRecentExpectedUnitErrors": null,
                          "Units": {
                            "$id": "28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Havant Thicket activities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PR24_Havant_Thicket___cost_of_debt_revenue_adjustment_in_2022_23_FYA__CPIH_deflated__prices.WR"
                              },
                              {
                                "Key": {
                                  "$type": "ModelMakerEngine.MMElements, ModelMakerEngine",
                                  "$values": [
                                    {
                                      "$ref": "4"
                                    }
                                  ]
                                },
                                "Value": "PR24_Havant_Thicket___cost_of_debt_revenue_adjustment_in_2022_23_FYA__CPIH_deflated__prices.WN"
                              },
                              {
                                "Key": {
                                  "$type": "ModelMakerEngine.MMElements, ModelMakerEngine",
                                  "$values": [
                                    {
                                      "$ref": "5"
                                    }
                                  ]
                                },
                                "Value": "PR24_Havant_Thicket___cost_of_debt_revenue_adjustment_in_2022_23_FYA__CPIH_deflated__prices.WWN"
                              },
                              {
                                "Key": {
                                  "$type": "ModelMakerEngine.MMElements, ModelMakerEngine",
                                  "$values": [
                                    {
                                      "$ref": "6"
                                    }
                                  ]
                                },
                                "Value": "PR24_Havant_Thicket___cost_of_debt_revenue_adjustment_in_2022_23_FYA__CPIH_deflated__prices.BR"
                              },
                              {
                                "Key": {
                                  "$type": "ModelMakerEngine.MMElements, ModelMakerEngine",
                                  "$values": [
                                    {
                                      "$ref": "7"
                                    }
                                  ]
                                },
                                "Value": "PR24_Havant_Thicket___cost_of_debt_revenue_adjustment_in_2022_23_FYA__CPIH_deflated__prices.ADDN1"
                              },
                              {
                                "Key": {
                                  "$type": "ModelMakerEngine.MMElements, ModelMakerEngine",
                                  "$values": [
                                    {
                                      "$ref": "8"
                                    }
                                  ]
                                },
                                "Value": "PR24_Havant_Thicket___cost_of_debt_revenue_adjustment_in_2022_23_FYA__CPIH_deflated__prices.ADDN2"
                              },
                              {
                                "Key": {
                                  "$type": "ModelMakerEngine.MMElements, ModelMakerEngine",
                                  "$values": [
                                    {
                                      "$ref": "9"
                                    }
                                  ]
                                },
                                "Value": "PR24_Havant_Thicket___cost_of_debt_revenue_adjustment_in_2022_23_FYA__CPIH_deflated__prices.Residential.retail"
                              },
                              {
                                "Key": {
                                  "$type": "ModelMakerEngine.MMElements, ModelMakerEngine",
                                  "$values": [
                                    {
                                      "$ref": "10"
                                    }
                                  ]
                                },
                                "Value": "PR24_Havant_Thicket___cost_of_debt_revenue_adjustment_in_2022_23_FYA__CPIH_deflated__prices.Business.retail"
                              }
                            ]
                          },
                          "NumberFormatOverride": "Currency",
                          "HasOpeningBalanceFlag": false,
                          "OpeningBalanceFlagAppliedName": "",
                          "Deletable": true,
                          "Comment": "",
                          "HasSwitchSignLine": false,
                          "SwitchSignForReport": false,
                          "MultipleInputValues": null,
                          "NonPrimaryInput": false,
                          "Max": "NaN",
                          "Min": "NaN",
                          "IsBalanceButNotCorkscrew": false,
                          "IsEditable": true,
                          "IsConstant": true,
                          "UniqueID": "b3806a0b-091b-43d7-b281-44037ba74d9b",
                          "Dimensions": {
                            "$type": "ModelMakerEngine.MMDimensions, ModelMakerEngine",
                            "$values": [
                              {
                                "$ref": "2"
                              }
                            ]
                          },
                          "EquationOBXInternal": null,
                          "NameOfGroup": "Inputs.Revenue Adjustments.PR24 reconciliation revenue adjustments",
                          "EquationToParse": "",
                          "MostRecentExpectedUnitErrors": null,
                          "Units": {
                            "$id": "28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Havant Thicket - cost of debt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5",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Green_recovery_costs_revenue_adjustment_in_2017_18_FYA__CPIH_deflated__prices.WR"
                              },
                              {
                                "Key": {
                                  "$type": "ModelMakerEngine.MMElements, ModelMakerEngine",
                                  "$values": [
                                    {
                                      "$ref": "113"
                                    }
                                  ]
                                },
                                "Value": "PR19_Green_recovery_costs_revenue_adjustment_in_2017_18_FYA__CPIH_deflated__prices.WN"
                              },
                              {
                                "Key": {
                                  "$type": "ModelMakerEngine.MMElements, ModelMakerEngine",
                                  "$values": [
                                    {
                                      "$ref": "114"
                                    }
                                  ]
                                },
                                "Value": "PR19_Green_recovery_costs_revenue_adjustment_in_2017_18_FYA__CPIH_deflated__prices.WWN"
                              },
                              {
                                "Key": {
                                  "$type": "ModelMakerEngine.MMElements, ModelMakerEngine",
                                  "$values": [
                                    {
                                      "$ref": "115"
                                    }
                                  ]
                                },
                                "Value": "PR19_Green_recovery_costs_revenue_adjustment_in_2017_18_FYA__CPIH_deflated__prices.BR"
                              },
                              {
                                "Key": {
                                  "$type": "ModelMakerEngine.MMElements, ModelMakerEngine",
                                  "$values": [
                                    {
                                      "$ref": "116"
                                    }
                                  ]
                                },
                                "Value": "PR19_Green_recovery_costs_revenue_adjustment_in_2017_18_FYA__CPIH_deflated__prices.ADDN1"
                              },
                              {
                                "Key": {
                                  "$type": "ModelMakerEngine.MMElements, ModelMakerEngine",
                                  "$values": [
                                    {
                                      "$ref": "117"
                                    }
                                  ]
                                },
                                "Value": "PR19_Green_recovery_costs_revenue_adjustment_in_2017_18_FYA__CPIH_deflated__prices.ADDN2"
                              },
                              {
                                "Key": {
                                  "$type": "ModelMakerEngine.MMElements, ModelMakerEngine",
                                  "$values": [
                                    {
                                      "$ref": "118"
                                    }
                                  ]
                                },
                                "Value": "PR19_Green_recovery_costs_revenue_adjustment_in_2017_18_FYA__CPIH_deflated__prices.Residential.retail"
                              },
                              {
                                "Key": {
                                  "$type": "ModelMakerEngine.MMElements, ModelMakerEngine",
                                  "$values": [
                                    {
                                      "$ref": "119"
                                    }
                                  ]
                                },
                                "Value": "PR19_Green_recovery_costs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654736e8-0857-4661-83c0-00b2fff6f212",
                          "Dimensions": {
                            "$type": "ModelMakerEngine.MMDimensions, ModelMakerEngine",
                            "$values": [
                              {
                                "$ref": "2"
                              }
                            ]
                          },
                          "EquationOBXInternal": "",
                          "NameOfGroup": "Inputs.Revenue Adjustments.PR19 reconciliation revenue adjustments",
                          "EquationToParse": "",
                          "MostRecentExpectedUnitErrors": null,
                          "Units": {
                            "$id": "28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Innovation and water efficiency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PR19_Green_recovery__TVM__revenue_adjustment_in_2017_18_FYA__CPIH_deflated__prices.WR"
                              },
                              {
                                "Key": {
                                  "$type": "ModelMakerEngine.MMElements, ModelMakerEngine",
                                  "$values": [
                                    {
                                      "$ref": "113"
                                    }
                                  ]
                                },
                                "Value": "PR19_Green_recovery__TVM__revenue_adjustment_in_2017_18_FYA__CPIH_deflated__prices.WN"
                              },
                              {
                                "Key": {
                                  "$type": "ModelMakerEngine.MMElements, ModelMakerEngine",
                                  "$values": [
                                    {
                                      "$ref": "114"
                                    }
                                  ]
                                },
                                "Value": "PR19_Green_recovery__TVM__revenue_adjustment_in_2017_18_FYA__CPIH_deflated__prices.WWN"
                              },
                              {
                                "Key": {
                                  "$type": "ModelMakerEngine.MMElements, ModelMakerEngine",
                                  "$values": [
                                    {
                                      "$ref": "115"
                                    }
                                  ]
                                },
                                "Value": "PR19_Green_recovery__TVM__revenue_adjustment_in_2017_18_FYA__CPIH_deflated__prices.BR"
                              },
                              {
                                "Key": {
                                  "$type": "ModelMakerEngine.MMElements, ModelMakerEngine",
                                  "$values": [
                                    {
                                      "$ref": "116"
                                    }
                                  ]
                                },
                                "Value": "PR19_Green_recovery__TVM__revenue_adjustment_in_2017_18_FYA__CPIH_deflated__prices.ADDN1"
                              },
                              {
                                "Key": {
                                  "$type": "ModelMakerEngine.MMElements, ModelMakerEngine",
                                  "$values": [
                                    {
                                      "$ref": "117"
                                    }
                                  ]
                                },
                                "Value": "PR19_Green_recovery__TVM__revenue_adjustment_in_2017_18_FYA__CPIH_deflated__prices.ADDN2"
                              },
                              {
                                "Key": {
                                  "$type": "ModelMakerEngine.MMElements, ModelMakerEngine",
                                  "$values": [
                                    {
                                      "$ref": "118"
                                    }
                                  ]
                                },
                                "Value": "PR19_Green_recovery__TVM__revenue_adjustment_in_2017_18_FYA__CPIH_deflated__prices.Residential.retail"
                              },
                              {
                                "Key": {
                                  "$type": "ModelMakerEngine.MMElements, ModelMakerEngine",
                                  "$values": [
                                    {
                                      "$ref": "119"
                                    }
                                  ]
                                },
                                "Value": "PR19_Green_recovery__TVM__revenue_adjustment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29b19081-5b01-4a80-b0f0-53e6e80a4441",
                          "Dimensions": {
                            "$type": "ModelMakerEngine.MMDimensions, ModelMakerEngine",
                            "$values": [
                              {
                                "$ref": "2"
                              }
                            ]
                          },
                          "EquationOBXInternal": "",
                          "NameOfGroup": "Inputs.Revenue Adjustments.PR19 reconciliation revenue adjustments",
                          "EquationToParse": "",
                          "MostRecentExpectedUnitErrors": null,
                          "Units": {
                            "$id": "28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QAA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Other_revenue_adjustments_in_2017_18_FYA__CPIH_deflated__prices.WR"
                              },
                              {
                                "Key": {
                                  "$type": "ModelMakerEngine.MMElements, ModelMakerEngine",
                                  "$values": [
                                    {
                                      "$ref": "113"
                                    }
                                  ]
                                },
                                "Value": "Other_revenue_adjustments_in_2017_18_FYA__CPIH_deflated__prices.WN"
                              },
                              {
                                "Key": {
                                  "$type": "ModelMakerEngine.MMElements, ModelMakerEngine",
                                  "$values": [
                                    {
                                      "$ref": "114"
                                    }
                                  ]
                                },
                                "Value": "Other_revenue_adjustments_in_2017_18_FYA__CPIH_deflated__prices.WWN"
                              },
                              {
                                "Key": {
                                  "$type": "ModelMakerEngine.MMElements, ModelMakerEngine",
                                  "$values": [
                                    {
                                      "$ref": "115"
                                    }
                                  ]
                                },
                                "Value": "Other_revenue_adjustments_in_2017_18_FYA__CPIH_deflated__prices.BR"
                              },
                              {
                                "Key": {
                                  "$type": "ModelMakerEngine.MMElements, ModelMakerEngine",
                                  "$values": [
                                    {
                                      "$ref": "116"
                                    }
                                  ]
                                },
                                "Value": "Other_revenue_adjustments_in_2017_18_FYA__CPIH_deflated__prices.ADDN1"
                              },
                              {
                                "Key": {
                                  "$type": "ModelMakerEngine.MMElements, ModelMakerEngine",
                                  "$values": [
                                    {
                                      "$ref": "117"
                                    }
                                  ]
                                },
                                "Value": "Other_revenue_adjustments_in_2017_18_FYA__CPIH_deflated__prices.ADDN2"
                              },
                              {
                                "Key": {
                                  "$type": "ModelMakerEngine.MMElements, ModelMakerEngine",
                                  "$values": [
                                    {
                                      "$ref": "118"
                                    }
                                  ]
                                },
                                "Value": "Other_revenue_adjustments_in_2017_18_FYA__CPIH_deflated__prices.Residential.retail"
                              },
                              {
                                "Key": {
                                  "$type": "ModelMakerEngine.MMElements, ModelMakerEngine",
                                  "$values": [
                                    {
                                      "$ref": "119"
                                    }
                                  ]
                                },
                                "Value": "Other_revenue_adjustments_in_2017_18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45fa2e93-62ce-4ad8-b028-fc7ebd0744b7",
                          "Dimensions": {
                            "$type": "ModelMakerEngine.MMDimensions, ModelMakerEngine",
                            "$values": [
                              {
                                "$ref": "2"
                              }
                            ]
                          },
                          "EquationOBXInternal": "",
                          "NameOfGroup": "Inputs.Revenue Adjustments.PR19 reconciliation revenue adjustments",
                          "EquationToParse": "",
                          "MostRecentExpectedUnitErrors": null,
                          "Units": {
                            "$id": "29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ther revenue adjustments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PR24_Business_customer_and_retailer_measure_of_experience__BR_MeX__revenue_adjustment_in_2022_23_FYA__CPIH_deflated__prices.WR"
                              },
                              {
                                "Key": {
                                  "$type": "ModelMakerEngine.MMElements, ModelMakerEngine",
                                  "$values": [
                                    {
                                      "$ref": "4"
                                    }
                                  ]
                                },
                                "Value": "PR24_Business_customer_and_retailer_measure_of_experience__BR_MeX__revenue_adjustment_in_2022_23_FYA__CPIH_deflated__prices.WN"
                              },
                              {
                                "Key": {
                                  "$type": "ModelMakerEngine.MMElements, ModelMakerEngine",
                                  "$values": [
                                    {
                                      "$ref": "5"
                                    }
                                  ]
                                },
                                "Value": "PR24_Business_customer_and_retailer_measure_of_experience__BR_MeX__revenue_adjustment_in_2022_23_FYA__CPIH_deflated__prices.WWN"
                              },
                              {
                                "Key": {
                                  "$type": "ModelMakerEngine.MMElements, ModelMakerEngine",
                                  "$values": [
                                    {
                                      "$ref": "6"
                                    }
                                  ]
                                },
                                "Value": "PR24_Business_customer_and_retailer_measure_of_experience__BR_MeX__revenue_adjustment_in_2022_23_FYA__CPIH_deflated__prices.BR"
                              },
                              {
                                "Key": {
                                  "$type": "ModelMakerEngine.MMElements, ModelMakerEngine",
                                  "$values": [
                                    {
                                      "$ref": "7"
                                    }
                                  ]
                                },
                                "Value": "PR24_Business_customer_and_retailer_measure_of_experience__BR_MeX__revenue_adjustment_in_2022_23_FYA__CPIH_deflated__prices.ADDN1"
                              },
                              {
                                "Key": {
                                  "$type": "ModelMakerEngine.MMElements, ModelMakerEngine",
                                  "$values": [
                                    {
                                      "$ref": "8"
                                    }
                                  ]
                                },
                                "Value": "PR24_Business_customer_and_retailer_measure_of_experience__BR_MeX__revenue_adjustment_in_2022_23_FYA__CPIH_deflated__prices.ADDN2"
                              },
                              {
                                "Key": {
                                  "$type": "ModelMakerEngine.MMElements, ModelMakerEngine",
                                  "$values": [
                                    {
                                      "$ref": "9"
                                    }
                                  ]
                                },
                                "Value": "PR24_Business_customer_and_retailer_measure_of_experience__BR_MeX__revenue_adjustment_in_2022_23_FYA__CPIH_deflated__prices.Residential.retail"
                              },
                              {
                                "Key": {
                                  "$type": "ModelMakerEngine.MMElements, ModelMakerEngine",
                                  "$values": [
                                    {
                                      "$ref": "10"
                                    }
                                  ]
                                },
                                "Value": "PR24_Business_customer_and_retailer_measure_of_experience__BR_MeX__revenue_adjustment_in_2022_23_FYA__CPIH_deflated__prices.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97fb7053-f235-4bd9-aa56-5e2eff63f5a2",
                          "Dimensions": {
                            "$type": "ModelMakerEngine.MMDimensions, ModelMakerEngine",
                            "$values": [
                              {
                                "$ref": "2"
                              }
                            ]
                          },
                          "EquationOBXInternal": null,
                          "NameOfGroup": "Inputs.Revenue Adjustments.PR24 reconciliation revenue adjustments",
                          "EquationToParse": "",
                          "MostRecentExpectedUnitErrors": null,
                          "Units": {
                            "$id": "29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Business customer and retailer measure of experience (BR-MeX)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PR24_Price_control_deliverables__PCD__revenue_adjustment_in_2022_23_FYA__CPIH_deflated__prices.WR"
                              },
                              {
                                "Key": {
                                  "$type": "ModelMakerEngine.MMElements, ModelMakerEngine",
                                  "$values": [
                                    {
                                      "$ref": "4"
                                    }
                                  ]
                                },
                                "Value": "PR24_Price_control_deliverables__PCD__revenue_adjustment_in_2022_23_FYA__CPIH_deflated__prices.WN"
                              },
                              {
                                "Key": {
                                  "$type": "ModelMakerEngine.MMElements, ModelMakerEngine",
                                  "$values": [
                                    {
                                      "$ref": "5"
                                    }
                                  ]
                                },
                                "Value": "PR24_Price_control_deliverables__PCD__revenue_adjustment_in_2022_23_FYA__CPIH_deflated__prices.WWN"
                              },
                              {
                                "Key": {
                                  "$type": "ModelMakerEngine.MMElements, ModelMakerEngine",
                                  "$values": [
                                    {
                                      "$ref": "6"
                                    }
                                  ]
                                },
                                "Value": "PR24_Price_control_deliverables__PCD__revenue_adjustment_in_2022_23_FYA__CPIH_deflated__prices.BR"
                              },
                              {
                                "Key": {
                                  "$type": "ModelMakerEngine.MMElements, ModelMakerEngine",
                                  "$values": [
                                    {
                                      "$ref": "7"
                                    }
                                  ]
                                },
                                "Value": "PR24_Price_control_deliverables__PCD__revenue_adjustment_in_2022_23_FYA__CPIH_deflated__prices.ADDN1"
                              },
                              {
                                "Key": {
                                  "$type": "ModelMakerEngine.MMElements, ModelMakerEngine",
                                  "$values": [
                                    {
                                      "$ref": "8"
                                    }
                                  ]
                                },
                                "Value": "PR24_Price_control_deliverables__PCD__revenue_adjustment_in_2022_23_FYA__CPIH_deflated__prices.ADDN2"
                              },
                              {
                                "Key": {
                                  "$type": "ModelMakerEngine.MMElements, ModelMakerEngine",
                                  "$values": [
                                    {
                                      "$ref": "9"
                                    }
                                  ]
                                },
                                "Value": "PR24_Price_control_deliverables__PCD__revenue_adjustment_in_2022_23_FYA__CPIH_deflated__prices.Residential.retail"
                              },
                              {
                                "Key": {
                                  "$type": "ModelMakerEngine.MMElements, ModelMakerEngine",
                                  "$values": [
                                    {
                                      "$ref": "10"
                                    }
                                  ]
                                },
                                "Value": "PR24_Price_control_deliverables__PCD__revenue_adjustment_in_2022_23_FYA__CPIH_deflated__prices.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a5cd158d-7067-42d6-9bf6-21d39f5afa72",
                          "Dimensions": {
                            "$type": "ModelMakerEngine.MMDimensions, ModelMakerEngine",
                            "$values": [
                              {
                                "$ref": "2"
                              }
                            ]
                          },
                          "EquationOBXInternal": null,
                          "NameOfGroup": "Inputs.Revenue Adjustments.PR24 reconciliation revenue adjustments",
                          "EquationToParse": "",
                          "MostRecentExpectedUnitErrors": null,
                          "Units": {
                            "$id": "29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Price control deliverables (PCD)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PR24_Wastewater_enhancement_revenue_adjustment_in_2022_23_FYA__CPIH_deflated__prices.WR"
                              },
                              {
                                "Key": {
                                  "$type": "ModelMakerEngine.MMElements, ModelMakerEngine",
                                  "$values": [
                                    {
                                      "$ref": "4"
                                    }
                                  ]
                                },
                                "Value": "PR24_Wastewater_enhancement_revenue_adjustment_in_2022_23_FYA__CPIH_deflated__prices.WN"
                              },
                              {
                                "Key": {
                                  "$type": "ModelMakerEngine.MMElements, ModelMakerEngine",
                                  "$values": [
                                    {
                                      "$ref": "5"
                                    }
                                  ]
                                },
                                "Value": "PR24_Wastewater_enhancement_revenue_adjustment_in_2022_23_FYA__CPIH_deflated__prices.WWN"
                              },
                              {
                                "Key": {
                                  "$type": "ModelMakerEngine.MMElements, ModelMakerEngine",
                                  "$values": [
                                    {
                                      "$ref": "6"
                                    }
                                  ]
                                },
                                "Value": "PR24_Wastewater_enhancement_revenue_adjustment_in_2022_23_FYA__CPIH_deflated__prices.BR"
                              },
                              {
                                "Key": {
                                  "$type": "ModelMakerEngine.MMElements, ModelMakerEngine",
                                  "$values": [
                                    {
                                      "$ref": "7"
                                    }
                                  ]
                                },
                                "Value": "PR24_Wastewater_enhancement_revenue_adjustment_in_2022_23_FYA__CPIH_deflated__prices.ADDN1"
                              },
                              {
                                "Key": {
                                  "$type": "ModelMakerEngine.MMElements, ModelMakerEngine",
                                  "$values": [
                                    {
                                      "$ref": "8"
                                    }
                                  ]
                                },
                                "Value": "PR24_Wastewater_enhancement_revenue_adjustment_in_2022_23_FYA__CPIH_deflated__prices.ADDN2"
                              },
                              {
                                "Key": {
                                  "$type": "ModelMakerEngine.MMElements, ModelMakerEngine",
                                  "$values": [
                                    {
                                      "$ref": "9"
                                    }
                                  ]
                                },
                                "Value": "PR24_Wastewater_enhancement_revenue_adjustment_in_2022_23_FYA__CPIH_deflated__prices.Residential.retail"
                              },
                              {
                                "Key": {
                                  "$type": "ModelMakerEngine.MMElements, ModelMakerEngine",
                                  "$values": [
                                    {
                                      "$ref": "10"
                                    }
                                  ]
                                },
                                "Value": "PR24_Wastewater_enhancement_revenue_adjustment_in_2022_23_FYA__CPIH_deflated__prices.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58210b5f-8894-4001-afb4-9be2cc7f1329",
                          "Dimensions": {
                            "$type": "ModelMakerEngine.MMDimensions, ModelMakerEngine",
                            "$values": [
                              {
                                "$ref": "2"
                              }
                            ]
                          },
                          "EquationOBXInternal": null,
                          "NameOfGroup": "Inputs.Revenue Adjustments.PR24 reconciliation revenue adjustments",
                          "EquationToParse": "",
                          "MostRecentExpectedUnitErrors": null,
                          "Units": {
                            "$id": "2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24 Wastewater enhancement revenue adjustment in 2022-23 FYA (CPIH deflate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24 reconciliation revenue adjustments",
                    "Name": "PR24 reconciliation revenue adjustment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97",
                    "$type": "ModelMaker.GroupNode, ModelMaker",
                    "TabOrHeaderColour": "220, 236, 245",
                    "CollapsedByDefault": false,
                    "Comment": "",
                    "NameOfGroup": "Inputs.Revenue Adjustments",
                    "YPosition": 1,
                    "Folded": false,
                    "Font": null,
                    "Children": {
                      "$type": "ModelMaker.GroupNodeChildCollection, ModelMaker",
                      "$values": [
                        {
                          "$id": "29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2_23_ODI_payments_deferred_until_next_reporting_year__tvm_adjusted__in_2017_18_CPIH_FYA_prices.WR"
                              },
                              {
                                "Key": {
                                  "$type": "ModelMakerEngine.MMElements, ModelMakerEngine",
                                  "$values": [
                                    {
                                      "$ref": "113"
                                    }
                                  ]
                                },
                                "Value": "_2022_23_ODI_payments_deferred_until_next_reporting_year__tvm_adjusted__in_2017_18_CPIH_FYA_prices.WN"
                              },
                              {
                                "Key": {
                                  "$type": "ModelMakerEngine.MMElements, ModelMakerEngine",
                                  "$values": [
                                    {
                                      "$ref": "114"
                                    }
                                  ]
                                },
                                "Value": "_2022_23_ODI_payments_deferred_until_next_reporting_year__tvm_adjusted__in_2017_18_CPIH_FYA_prices.WWN"
                              },
                              {
                                "Key": {
                                  "$type": "ModelMakerEngine.MMElements, ModelMakerEngine",
                                  "$values": [
                                    {
                                      "$ref": "115"
                                    }
                                  ]
                                },
                                "Value": "_2022_23_ODI_payments_deferred_until_next_reporting_year__tvm_adjusted__in_2017_18_CPIH_FYA_prices.BR"
                              },
                              {
                                "Key": {
                                  "$type": "ModelMakerEngine.MMElements, ModelMakerEngine",
                                  "$values": [
                                    {
                                      "$ref": "116"
                                    }
                                  ]
                                },
                                "Value": "_2022_23_ODI_payments_deferred_until_next_reporting_year__tvm_adjusted__in_2017_18_CPIH_FYA_prices.ADDN1"
                              },
                              {
                                "Key": {
                                  "$type": "ModelMakerEngine.MMElements, ModelMakerEngine",
                                  "$values": [
                                    {
                                      "$ref": "117"
                                    }
                                  ]
                                },
                                "Value": "_2022_23_ODI_payments_deferred_until_next_reporting_year__tvm_adjusted__in_2017_18_CPIH_FYA_prices.ADDN2"
                              },
                              {
                                "Key": {
                                  "$type": "ModelMakerEngine.MMElements, ModelMakerEngine",
                                  "$values": [
                                    {
                                      "$ref": "118"
                                    }
                                  ]
                                },
                                "Value": "_2022_23_ODI_payments_deferred_until_next_reporting_year__tvm_adjusted__in_2017_18_CPIH_FYA_prices.Residential.retail"
                              },
                              {
                                "Key": {
                                  "$type": "ModelMakerEngine.MMElements, ModelMakerEngine",
                                  "$values": [
                                    {
                                      "$ref": "119"
                                    }
                                  ]
                                },
                                "Value": "_2022_23_ODI_payments_deferred_until_next_reporting_year__tvm_adjusted__in_2017_18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a5a8efd8-dfe8-42b8-8a41-956051683a2c",
                          "Dimensions": {
                            "$type": "ModelMakerEngine.MMDimensions, ModelMakerEngine",
                            "$values": [
                              {
                                "$ref": "2"
                              }
                            ]
                          },
                          "EquationOBXInternal": "",
                          "NameOfGroup": "Inputs.Revenue Adjustments.Deferred 2022-23 in-period ODI payments (tvm adjusted amounts to be applied with 2023-24 ODI payments in 2025-26 allowed revenue)",
                          "EquationToParse": "",
                          "MostRecentExpectedUnitErrors": null,
                          "Units": {
                            "$id": "29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7-28 ODI payments deferred until next reporting year (tvm adjusted) in 2022-23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Deferred 2027-28 in-period ODI payments (tvm adjusted amounts to be applied with 2028-29 ODI payments in 2030-31 allowed revenue)",
                    "Name": "Deferred 2027-28 in-period ODI payments (tvm adjusted amounts to be applied with 2028-29 ODI payments in 2030-31 allowed revenu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00",
                    "$type": "ModelMaker.GroupNode, ModelMaker",
                    "TabOrHeaderColour": "220, 236, 245",
                    "CollapsedByDefault": false,
                    "Comment": "",
                    "NameOfGroup": "Inputs.Revenue Adjustments",
                    "YPosition": 2,
                    "Folded": false,
                    "Font": null,
                    "Children": {
                      "$type": "ModelMaker.GroupNodeChildCollection, ModelMaker",
                      "$values": [
                        {
                          "$id": "30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3_24_ODI_payments_in_2017_18_CPIH_FYA_prices.WR"
                              },
                              {
                                "Key": {
                                  "$type": "ModelMakerEngine.MMElements, ModelMakerEngine",
                                  "$values": [
                                    {
                                      "$ref": "113"
                                    }
                                  ]
                                },
                                "Value": "_2023_24_ODI_payments_in_2017_18_CPIH_FYA_prices.WN"
                              },
                              {
                                "Key": {
                                  "$type": "ModelMakerEngine.MMElements, ModelMakerEngine",
                                  "$values": [
                                    {
                                      "$ref": "114"
                                    }
                                  ]
                                },
                                "Value": "_2023_24_ODI_payments_in_2017_18_CPIH_FYA_prices.WWN"
                              },
                              {
                                "Key": {
                                  "$type": "ModelMakerEngine.MMElements, ModelMakerEngine",
                                  "$values": [
                                    {
                                      "$ref": "115"
                                    }
                                  ]
                                },
                                "Value": "_2023_24_ODI_payments_in_2017_18_CPIH_FYA_prices.BR"
                              },
                              {
                                "Key": {
                                  "$type": "ModelMakerEngine.MMElements, ModelMakerEngine",
                                  "$values": [
                                    {
                                      "$ref": "116"
                                    }
                                  ]
                                },
                                "Value": "_2023_24_ODI_payments_in_2017_18_CPIH_FYA_prices.ADDN1"
                              },
                              {
                                "Key": {
                                  "$type": "ModelMakerEngine.MMElements, ModelMakerEngine",
                                  "$values": [
                                    {
                                      "$ref": "117"
                                    }
                                  ]
                                },
                                "Value": "_2023_24_ODI_payments_in_2017_18_CPIH_FYA_prices.ADDN2"
                              },
                              {
                                "Key": {
                                  "$type": "ModelMakerEngine.MMElements, ModelMakerEngine",
                                  "$values": [
                                    {
                                      "$ref": "118"
                                    }
                                  ]
                                },
                                "Value": "_2023_24_ODI_payments_in_2017_18_CPIH_FYA_prices.Residential.retail"
                              },
                              {
                                "Key": {
                                  "$type": "ModelMakerEngine.MMElements, ModelMakerEngine",
                                  "$values": [
                                    {
                                      "$ref": "119"
                                    }
                                  ]
                                },
                                "Value": "_2023_24_ODI_payments_in_2017_18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02",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303",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304",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305",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306",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307",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308",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309",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d3155c06-51e5-4af9-9cde-8a36e7c47e41",
                          "Dimensions": {
                            "$type": "ModelMakerEngine.MMDimensions, ModelMakerEngine",
                            "$values": [
                              {
                                "$ref": "2"
                              }
                            ]
                          },
                          "EquationOBXInternal": "{2D array of values}",
                          "NameOfGroup": "Inputs.Revenue Adjustments.2023-24 in-period ODI payments to be applied in 2025-26 allowed revenue",
                          "EquationToParse": "{2D array of values}",
                          "MostRecentExpectedUnitErrors": null,
                          "Units": {
                            "$id": "31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DI payments in 2022-23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1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3_24_Other_in_period_payments_in_2017_18_CPIH_FYA_prices___C_MeX.WR"
                              },
                              {
                                "Key": {
                                  "$type": "ModelMakerEngine.MMElements, ModelMakerEngine",
                                  "$values": [
                                    {
                                      "$ref": "113"
                                    }
                                  ]
                                },
                                "Value": "_2023_24_Other_in_period_payments_in_2017_18_CPIH_FYA_prices___C_MeX.WN"
                              },
                              {
                                "Key": {
                                  "$type": "ModelMakerEngine.MMElements, ModelMakerEngine",
                                  "$values": [
                                    {
                                      "$ref": "114"
                                    }
                                  ]
                                },
                                "Value": "_2023_24_Other_in_period_payments_in_2017_18_CPIH_FYA_prices___C_MeX.WWN"
                              },
                              {
                                "Key": {
                                  "$type": "ModelMakerEngine.MMElements, ModelMakerEngine",
                                  "$values": [
                                    {
                                      "$ref": "115"
                                    }
                                  ]
                                },
                                "Value": "_2023_24_Other_in_period_payments_in_2017_18_CPIH_FYA_prices___C_MeX.BR"
                              },
                              {
                                "Key": {
                                  "$type": "ModelMakerEngine.MMElements, ModelMakerEngine",
                                  "$values": [
                                    {
                                      "$ref": "116"
                                    }
                                  ]
                                },
                                "Value": "_2023_24_Other_in_period_payments_in_2017_18_CPIH_FYA_prices___C_MeX.ADDN1"
                              },
                              {
                                "Key": {
                                  "$type": "ModelMakerEngine.MMElements, ModelMakerEngine",
                                  "$values": [
                                    {
                                      "$ref": "117"
                                    }
                                  ]
                                },
                                "Value": "_2023_24_Other_in_period_payments_in_2017_18_CPIH_FYA_prices___C_MeX.ADDN2"
                              },
                              {
                                "Key": {
                                  "$type": "ModelMakerEngine.MMElements, ModelMakerEngine",
                                  "$values": [
                                    {
                                      "$ref": "118"
                                    }
                                  ]
                                },
                                "Value": "_2023_24_Other_in_period_payments_in_2017_18_CPIH_FYA_prices___C_MeX.Residential.retail"
                              },
                              {
                                "Key": {
                                  "$type": "ModelMakerEngine.MMElements, ModelMakerEngine",
                                  "$values": [
                                    {
                                      "$ref": "119"
                                    }
                                  ]
                                },
                                "Value": "_2023_24_Other_in_period_payments_in_2017_18_CPIH_FYA_prices___C_MeX.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12",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313",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314",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315",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316",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317",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318",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319",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bb8b19d7-f12b-45b7-9222-9272d9ab2238",
                          "Dimensions": {
                            "$type": "ModelMakerEngine.MMDimensions, ModelMakerEngine",
                            "$values": [
                              {
                                "$ref": "2"
                              }
                            ]
                          },
                          "EquationOBXInternal": "{2D array of values}",
                          "NameOfGroup": "Inputs.Revenue Adjustments.2023-24 in-period ODI payments to be applied in 2025-26 allowed revenue",
                          "EquationToParse": "{2D array of values}",
                          "MostRecentExpectedUnitErrors": null,
                          "Units": {
                            "$id": "32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in 2022-23 CPIH FYA prices - C-M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3_24_Other_in_period_payments_in_2017_18_CPIH_FYA_prices___D_MeX.WR"
                              },
                              {
                                "Key": {
                                  "$type": "ModelMakerEngine.MMElements, ModelMakerEngine",
                                  "$values": [
                                    {
                                      "$ref": "113"
                                    }
                                  ]
                                },
                                "Value": "_2023_24_Other_in_period_payments_in_2017_18_CPIH_FYA_prices___D_MeX.WN"
                              },
                              {
                                "Key": {
                                  "$type": "ModelMakerEngine.MMElements, ModelMakerEngine",
                                  "$values": [
                                    {
                                      "$ref": "114"
                                    }
                                  ]
                                },
                                "Value": "_2023_24_Other_in_period_payments_in_2017_18_CPIH_FYA_prices___D_MeX.WWN"
                              },
                              {
                                "Key": {
                                  "$type": "ModelMakerEngine.MMElements, ModelMakerEngine",
                                  "$values": [
                                    {
                                      "$ref": "115"
                                    }
                                  ]
                                },
                                "Value": "_2023_24_Other_in_period_payments_in_2017_18_CPIH_FYA_prices___D_MeX.BR"
                              },
                              {
                                "Key": {
                                  "$type": "ModelMakerEngine.MMElements, ModelMakerEngine",
                                  "$values": [
                                    {
                                      "$ref": "116"
                                    }
                                  ]
                                },
                                "Value": "_2023_24_Other_in_period_payments_in_2017_18_CPIH_FYA_prices___D_MeX.ADDN1"
                              },
                              {
                                "Key": {
                                  "$type": "ModelMakerEngine.MMElements, ModelMakerEngine",
                                  "$values": [
                                    {
                                      "$ref": "117"
                                    }
                                  ]
                                },
                                "Value": "_2023_24_Other_in_period_payments_in_2017_18_CPIH_FYA_prices___D_MeX.ADDN2"
                              },
                              {
                                "Key": {
                                  "$type": "ModelMakerEngine.MMElements, ModelMakerEngine",
                                  "$values": [
                                    {
                                      "$ref": "118"
                                    }
                                  ]
                                },
                                "Value": "_2023_24_Other_in_period_payments_in_2017_18_CPIH_FYA_prices___D_MeX.Residential.retail"
                              },
                              {
                                "Key": {
                                  "$type": "ModelMakerEngine.MMElements, ModelMakerEngine",
                                  "$values": [
                                    {
                                      "$ref": "119"
                                    }
                                  ]
                                },
                                "Value": "_2023_24_Other_in_period_payments_in_2017_18_CPIH_FYA_prices___D_MeX.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22",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323",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324",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325",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326",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327",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328",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329",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fb5e4788-7427-4894-9858-3bedea54caef",
                          "Dimensions": {
                            "$type": "ModelMakerEngine.MMDimensions, ModelMakerEngine",
                            "$values": [
                              {
                                "$ref": "2"
                              }
                            ]
                          },
                          "EquationOBXInternal": "{2D array of values}",
                          "NameOfGroup": "Inputs.Revenue Adjustments.2023-24 in-period ODI payments to be applied in 2025-26 allowed revenue",
                          "EquationToParse": "{2D array of values}",
                          "MostRecentExpectedUnitErrors": null,
                          "Units": {
                            "$id": "33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in 2022-23 CPIH FYA prices - D-M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3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3_24_Voluntary_abatements_in_2017_18_CPIH_FYA_prices.WR"
                              },
                              {
                                "Key": {
                                  "$type": "ModelMakerEngine.MMElements, ModelMakerEngine",
                                  "$values": [
                                    {
                                      "$ref": "113"
                                    }
                                  ]
                                },
                                "Value": "_2023_24_Voluntary_abatements_in_2017_18_CPIH_FYA_prices.WN"
                              },
                              {
                                "Key": {
                                  "$type": "ModelMakerEngine.MMElements, ModelMakerEngine",
                                  "$values": [
                                    {
                                      "$ref": "114"
                                    }
                                  ]
                                },
                                "Value": "_2023_24_Voluntary_abatements_in_2017_18_CPIH_FYA_prices.WWN"
                              },
                              {
                                "Key": {
                                  "$type": "ModelMakerEngine.MMElements, ModelMakerEngine",
                                  "$values": [
                                    {
                                      "$ref": "115"
                                    }
                                  ]
                                },
                                "Value": "_2023_24_Voluntary_abatements_in_2017_18_CPIH_FYA_prices.BR"
                              },
                              {
                                "Key": {
                                  "$type": "ModelMakerEngine.MMElements, ModelMakerEngine",
                                  "$values": [
                                    {
                                      "$ref": "116"
                                    }
                                  ]
                                },
                                "Value": "_2023_24_Voluntary_abatements_in_2017_18_CPIH_FYA_prices.ADDN1"
                              },
                              {
                                "Key": {
                                  "$type": "ModelMakerEngine.MMElements, ModelMakerEngine",
                                  "$values": [
                                    {
                                      "$ref": "117"
                                    }
                                  ]
                                },
                                "Value": "_2023_24_Voluntary_abatements_in_2017_18_CPIH_FYA_prices.ADDN2"
                              },
                              {
                                "Key": {
                                  "$type": "ModelMakerEngine.MMElements, ModelMakerEngine",
                                  "$values": [
                                    {
                                      "$ref": "118"
                                    }
                                  ]
                                },
                                "Value": "_2023_24_Voluntary_abatements_in_2017_18_CPIH_FYA_prices.Residential.retail"
                              },
                              {
                                "Key": {
                                  "$type": "ModelMakerEngine.MMElements, ModelMakerEngine",
                                  "$values": [
                                    {
                                      "$ref": "119"
                                    }
                                  ]
                                },
                                "Value": "_2023_24_Voluntary_abatements_in_2017_18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32",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333",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334",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335",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336",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337",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338",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339",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536b032c-4611-4d07-94c8-2fc893db653b",
                          "Dimensions": {
                            "$type": "ModelMakerEngine.MMDimensions, ModelMakerEngine",
                            "$values": [
                              {
                                "$ref": "2"
                              }
                            ]
                          },
                          "EquationOBXInternal": "{2D array of values}",
                          "NameOfGroup": "Inputs.Revenue Adjustments.2023-24 in-period ODI payments to be applied in 2025-26 allowed revenue",
                          "EquationToParse": "{2D array of values}",
                          "MostRecentExpectedUnitErrors": null,
                          "Units": {
                            "$id": "34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abatements in 2022-23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3_24_Voluntary_deferrals_in_2017_18_CPIH_FYA_prices.WR"
                              },
                              {
                                "Key": {
                                  "$type": "ModelMakerEngine.MMElements, ModelMakerEngine",
                                  "$values": [
                                    {
                                      "$ref": "113"
                                    }
                                  ]
                                },
                                "Value": "_2023_24_Voluntary_deferrals_in_2017_18_CPIH_FYA_prices.WN"
                              },
                              {
                                "Key": {
                                  "$type": "ModelMakerEngine.MMElements, ModelMakerEngine",
                                  "$values": [
                                    {
                                      "$ref": "114"
                                    }
                                  ]
                                },
                                "Value": "_2023_24_Voluntary_deferrals_in_2017_18_CPIH_FYA_prices.WWN"
                              },
                              {
                                "Key": {
                                  "$type": "ModelMakerEngine.MMElements, ModelMakerEngine",
                                  "$values": [
                                    {
                                      "$ref": "115"
                                    }
                                  ]
                                },
                                "Value": "_2023_24_Voluntary_deferrals_in_2017_18_CPIH_FYA_prices.BR"
                              },
                              {
                                "Key": {
                                  "$type": "ModelMakerEngine.MMElements, ModelMakerEngine",
                                  "$values": [
                                    {
                                      "$ref": "116"
                                    }
                                  ]
                                },
                                "Value": "_2023_24_Voluntary_deferrals_in_2017_18_CPIH_FYA_prices.ADDN1"
                              },
                              {
                                "Key": {
                                  "$type": "ModelMakerEngine.MMElements, ModelMakerEngine",
                                  "$values": [
                                    {
                                      "$ref": "117"
                                    }
                                  ]
                                },
                                "Value": "_2023_24_Voluntary_deferrals_in_2017_18_CPIH_FYA_prices.ADDN2"
                              },
                              {
                                "Key": {
                                  "$type": "ModelMakerEngine.MMElements, ModelMakerEngine",
                                  "$values": [
                                    {
                                      "$ref": "118"
                                    }
                                  ]
                                },
                                "Value": "_2023_24_Voluntary_deferrals_in_2017_18_CPIH_FYA_prices.Residential.retail"
                              },
                              {
                                "Key": {
                                  "$type": "ModelMakerEngine.MMElements, ModelMakerEngine",
                                  "$values": [
                                    {
                                      "$ref": "119"
                                    }
                                  ]
                                },
                                "Value": "_2023_24_Voluntary_deferrals_in_2017_18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befbd12c-b7c7-41ed-b0ba-320976e82152",
                          "Dimensions": {
                            "$type": "ModelMakerEngine.MMDimensions, ModelMakerEngine",
                            "$values": [
                              {
                                "$ref": "2"
                              }
                            ]
                          },
                          "EquationOBXInternal": "",
                          "NameOfGroup": "Inputs.Revenue Adjustments.2023-24 in-period ODI payments to be applied in 2025-26 allowed revenue",
                          "EquationToParse": "",
                          "MostRecentExpectedUnitErrors": null,
                          "Units": {
                            "$id": "34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deferrals in 2022-23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3",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3_24_Other_bespoke_adjustments_in_2017_18_CPIH_FYA_prices.WR"
                              },
                              {
                                "Key": {
                                  "$type": "ModelMakerEngine.MMElements, ModelMakerEngine",
                                  "$values": [
                                    {
                                      "$ref": "113"
                                    }
                                  ]
                                },
                                "Value": "_2023_24_Other_bespoke_adjustments_in_2017_18_CPIH_FYA_prices.WN"
                              },
                              {
                                "Key": {
                                  "$type": "ModelMakerEngine.MMElements, ModelMakerEngine",
                                  "$values": [
                                    {
                                      "$ref": "114"
                                    }
                                  ]
                                },
                                "Value": "_2023_24_Other_bespoke_adjustments_in_2017_18_CPIH_FYA_prices.WWN"
                              },
                              {
                                "Key": {
                                  "$type": "ModelMakerEngine.MMElements, ModelMakerEngine",
                                  "$values": [
                                    {
                                      "$ref": "115"
                                    }
                                  ]
                                },
                                "Value": "_2023_24_Other_bespoke_adjustments_in_2017_18_CPIH_FYA_prices.BR"
                              },
                              {
                                "Key": {
                                  "$type": "ModelMakerEngine.MMElements, ModelMakerEngine",
                                  "$values": [
                                    {
                                      "$ref": "116"
                                    }
                                  ]
                                },
                                "Value": "_2023_24_Other_bespoke_adjustments_in_2017_18_CPIH_FYA_prices.ADDN1"
                              },
                              {
                                "Key": {
                                  "$type": "ModelMakerEngine.MMElements, ModelMakerEngine",
                                  "$values": [
                                    {
                                      "$ref": "117"
                                    }
                                  ]
                                },
                                "Value": "_2023_24_Other_bespoke_adjustments_in_2017_18_CPIH_FYA_prices.ADDN2"
                              },
                              {
                                "Key": {
                                  "$type": "ModelMakerEngine.MMElements, ModelMakerEngine",
                                  "$values": [
                                    {
                                      "$ref": "118"
                                    }
                                  ]
                                },
                                "Value": "_2023_24_Other_bespoke_adjustments_in_2017_18_CPIH_FYA_prices.Residential.retail"
                              },
                              {
                                "Key": {
                                  "$type": "ModelMakerEngine.MMElements, ModelMakerEngine",
                                  "$values": [
                                    {
                                      "$ref": "119"
                                    }
                                  ]
                                },
                                "Value": "_2023_24_Other_bespoke_adjustments_in_2017_18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44",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
                          "NonPrimaryInput": false,
                          "Max": "NaN",
                          "Min": "NaN",
                          "IsBalanceButNotCorkscrew": false,
                          "IsEditable": true,
                          "IsConstant": true,
                          "UniqueID": "2330838d-3f03-45bc-8364-3ff4005f5836",
                          "Dimensions": {
                            "$type": "ModelMakerEngine.MMDimensions, ModelMakerEngine",
                            "$values": [
                              {
                                "$ref": "2"
                              }
                            ]
                          },
                          "EquationOBXInternal": "{2D array of values}",
                          "NameOfGroup": "Inputs.Revenue Adjustments.2023-24 in-period ODI payments to be applied in 2025-26 allowed revenue",
                          "EquationToParse": "{2D array of values}",
                          "MostRecentExpectedUnitErrors": null,
                          "Units": {
                            "$id": "34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bespoke adjustments in 2022-23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2028-29 in-period ODI payments to be applied in 2030-31 allowed revenue",
                    "Name": "2028-29 in-period ODI payments to be applied in 2030-31 allowed revenu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46",
                    "$type": "ModelMaker.GroupNode, ModelMaker",
                    "TabOrHeaderColour": "220, 236, 245",
                    "CollapsedByDefault": false,
                    "Comment": "",
                    "NameOfGroup": "Inputs.Revenue Adjustments",
                    "YPosition": 3,
                    "Folded": false,
                    "Font": null,
                    "Children": {
                      "$type": "ModelMaker.GroupNodeChildCollection, ModelMaker",
                      "$values": [
                        {
                          "$id": "34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4_25_ODI_payments_in_2017_18_CPIH_FYA_prices.WR"
                              },
                              {
                                "Key": {
                                  "$type": "ModelMakerEngine.MMElements, ModelMakerEngine",
                                  "$values": [
                                    {
                                      "$ref": "113"
                                    }
                                  ]
                                },
                                "Value": "_2024_25_ODI_payments_in_2017_18_CPIH_FYA_prices.WN"
                              },
                              {
                                "Key": {
                                  "$type": "ModelMakerEngine.MMElements, ModelMakerEngine",
                                  "$values": [
                                    {
                                      "$ref": "114"
                                    }
                                  ]
                                },
                                "Value": "_2024_25_ODI_payments_in_2017_18_CPIH_FYA_prices.WWN"
                              },
                              {
                                "Key": {
                                  "$type": "ModelMakerEngine.MMElements, ModelMakerEngine",
                                  "$values": [
                                    {
                                      "$ref": "115"
                                    }
                                  ]
                                },
                                "Value": "_2024_25_ODI_payments_in_2017_18_CPIH_FYA_prices.BR"
                              },
                              {
                                "Key": {
                                  "$type": "ModelMakerEngine.MMElements, ModelMakerEngine",
                                  "$values": [
                                    {
                                      "$ref": "116"
                                    }
                                  ]
                                },
                                "Value": "_2024_25_ODI_payments_in_2017_18_CPIH_FYA_prices.ADDN1"
                              },
                              {
                                "Key": {
                                  "$type": "ModelMakerEngine.MMElements, ModelMakerEngine",
                                  "$values": [
                                    {
                                      "$ref": "117"
                                    }
                                  ]
                                },
                                "Value": "_2024_25_ODI_payments_in_2017_18_CPIH_FYA_prices.ADDN2"
                              },
                              {
                                "Key": {
                                  "$type": "ModelMakerEngine.MMElements, ModelMakerEngine",
                                  "$values": [
                                    {
                                      "$ref": "118"
                                    }
                                  ]
                                },
                                "Value": "_2024_25_ODI_payments_in_2017_18_CPIH_FYA_prices.Residential.retail"
                              },
                              {
                                "Key": {
                                  "$type": "ModelMakerEngine.MMElements, ModelMakerEngine",
                                  "$values": [
                                    {
                                      "$ref": "119"
                                    }
                                  ]
                                },
                                "Value": "_2024_25_ODI_payments_in_2017_18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48",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349",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350",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351",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352",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353",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354",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355",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65cdd135-443c-4a0f-b2ba-f1413e02a8d1",
                          "Dimensions": {
                            "$type": "ModelMakerEngine.MMDimensions, ModelMakerEngine",
                            "$values": [
                              {
                                "$ref": "2"
                              }
                            ]
                          },
                          "EquationOBXInternal": "{2D array of values}",
                          "NameOfGroup": "Inputs.Revenue Adjustments.2024-25 in-period ODI payments to be applied in 2026-27 allowed revenue",
                          "EquationToParse": "{2D array of values}",
                          "MostRecentExpectedUnitErrors": null,
                          "Units": {
                            "$id": "35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DI payments in 2022-23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5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4_25_Other_in_period_payments_in_2017_18_CPIH_FYA_prices___C_MeX.WR"
                              },
                              {
                                "Key": {
                                  "$type": "ModelMakerEngine.MMElements, ModelMakerEngine",
                                  "$values": [
                                    {
                                      "$ref": "113"
                                    }
                                  ]
                                },
                                "Value": "_2024_25_Other_in_period_payments_in_2017_18_CPIH_FYA_prices___C_MeX.WN"
                              },
                              {
                                "Key": {
                                  "$type": "ModelMakerEngine.MMElements, ModelMakerEngine",
                                  "$values": [
                                    {
                                      "$ref": "114"
                                    }
                                  ]
                                },
                                "Value": "_2024_25_Other_in_period_payments_in_2017_18_CPIH_FYA_prices___C_MeX.WWN"
                              },
                              {
                                "Key": {
                                  "$type": "ModelMakerEngine.MMElements, ModelMakerEngine",
                                  "$values": [
                                    {
                                      "$ref": "115"
                                    }
                                  ]
                                },
                                "Value": "_2024_25_Other_in_period_payments_in_2017_18_CPIH_FYA_prices___C_MeX.BR"
                              },
                              {
                                "Key": {
                                  "$type": "ModelMakerEngine.MMElements, ModelMakerEngine",
                                  "$values": [
                                    {
                                      "$ref": "116"
                                    }
                                  ]
                                },
                                "Value": "_2024_25_Other_in_period_payments_in_2017_18_CPIH_FYA_prices___C_MeX.ADDN1"
                              },
                              {
                                "Key": {
                                  "$type": "ModelMakerEngine.MMElements, ModelMakerEngine",
                                  "$values": [
                                    {
                                      "$ref": "117"
                                    }
                                  ]
                                },
                                "Value": "_2024_25_Other_in_period_payments_in_2017_18_CPIH_FYA_prices___C_MeX.ADDN2"
                              },
                              {
                                "Key": {
                                  "$type": "ModelMakerEngine.MMElements, ModelMakerEngine",
                                  "$values": [
                                    {
                                      "$ref": "118"
                                    }
                                  ]
                                },
                                "Value": "_2024_25_Other_in_period_payments_in_2017_18_CPIH_FYA_prices___C_MeX.Residential.retail"
                              },
                              {
                                "Key": {
                                  "$type": "ModelMakerEngine.MMElements, ModelMakerEngine",
                                  "$values": [
                                    {
                                      "$ref": "119"
                                    }
                                  ]
                                },
                                "Value": "_2024_25_Other_in_period_payments_in_2017_18_CPIH_FYA_prices___C_MeX.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58",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359",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360",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361",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362",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363",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364",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365",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7e00d7dd-b922-4be3-a109-63714a4beba8",
                          "Dimensions": {
                            "$type": "ModelMakerEngine.MMDimensions, ModelMakerEngine",
                            "$values": [
                              {
                                "$ref": "2"
                              }
                            ]
                          },
                          "EquationOBXInternal": "{2D array of values}",
                          "NameOfGroup": "Inputs.Revenue Adjustments.2024-25 in-period ODI payments to be applied in 2026-27 allowed revenue",
                          "EquationToParse": "{2D array of values}",
                          "MostRecentExpectedUnitErrors": null,
                          "Units": {
                            "$id": "36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in 2022-23 CPIH FYA prices - C-M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4_25_Other_in_period_payments_in_2017_18_CPIH_FYA_prices___D_MeX.WR"
                              },
                              {
                                "Key": {
                                  "$type": "ModelMakerEngine.MMElements, ModelMakerEngine",
                                  "$values": [
                                    {
                                      "$ref": "113"
                                    }
                                  ]
                                },
                                "Value": "_2024_25_Other_in_period_payments_in_2017_18_CPIH_FYA_prices___D_MeX.WN"
                              },
                              {
                                "Key": {
                                  "$type": "ModelMakerEngine.MMElements, ModelMakerEngine",
                                  "$values": [
                                    {
                                      "$ref": "114"
                                    }
                                  ]
                                },
                                "Value": "_2024_25_Other_in_period_payments_in_2017_18_CPIH_FYA_prices___D_MeX.WWN"
                              },
                              {
                                "Key": {
                                  "$type": "ModelMakerEngine.MMElements, ModelMakerEngine",
                                  "$values": [
                                    {
                                      "$ref": "115"
                                    }
                                  ]
                                },
                                "Value": "_2024_25_Other_in_period_payments_in_2017_18_CPIH_FYA_prices___D_MeX.BR"
                              },
                              {
                                "Key": {
                                  "$type": "ModelMakerEngine.MMElements, ModelMakerEngine",
                                  "$values": [
                                    {
                                      "$ref": "116"
                                    }
                                  ]
                                },
                                "Value": "_2024_25_Other_in_period_payments_in_2017_18_CPIH_FYA_prices___D_MeX.ADDN1"
                              },
                              {
                                "Key": {
                                  "$type": "ModelMakerEngine.MMElements, ModelMakerEngine",
                                  "$values": [
                                    {
                                      "$ref": "117"
                                    }
                                  ]
                                },
                                "Value": "_2024_25_Other_in_period_payments_in_2017_18_CPIH_FYA_prices___D_MeX.ADDN2"
                              },
                              {
                                "Key": {
                                  "$type": "ModelMakerEngine.MMElements, ModelMakerEngine",
                                  "$values": [
                                    {
                                      "$ref": "118"
                                    }
                                  ]
                                },
                                "Value": "_2024_25_Other_in_period_payments_in_2017_18_CPIH_FYA_prices___D_MeX.Residential.retail"
                              },
                              {
                                "Key": {
                                  "$type": "ModelMakerEngine.MMElements, ModelMakerEngine",
                                  "$values": [
                                    {
                                      "$ref": "119"
                                    }
                                  ]
                                },
                                "Value": "_2024_25_Other_in_period_payments_in_2017_18_CPIH_FYA_prices___D_MeX.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4c639271-77e6-4842-b9d7-3e3d94a72a17",
                          "Dimensions": {
                            "$type": "ModelMakerEngine.MMDimensions, ModelMakerEngine",
                            "$values": [
                              {
                                "$ref": "2"
                              }
                            ]
                          },
                          "EquationOBXInternal": "",
                          "NameOfGroup": "Inputs.Revenue Adjustments.2024-25 in-period ODI payments to be applied in 2026-27 allowed revenue",
                          "EquationToParse": "",
                          "MostRecentExpectedUnitErrors": null,
                          "Units": {
                            "$id": "36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in 2022-23 CPIH FYA prices - D-M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4_25_Voluntary_abatements_in_2017_18_CPIH_FYA_prices.WR"
                              },
                              {
                                "Key": {
                                  "$type": "ModelMakerEngine.MMElements, ModelMakerEngine",
                                  "$values": [
                                    {
                                      "$ref": "113"
                                    }
                                  ]
                                },
                                "Value": "_2024_25_Voluntary_abatements_in_2017_18_CPIH_FYA_prices.WN"
                              },
                              {
                                "Key": {
                                  "$type": "ModelMakerEngine.MMElements, ModelMakerEngine",
                                  "$values": [
                                    {
                                      "$ref": "114"
                                    }
                                  ]
                                },
                                "Value": "_2024_25_Voluntary_abatements_in_2017_18_CPIH_FYA_prices.WWN"
                              },
                              {
                                "Key": {
                                  "$type": "ModelMakerEngine.MMElements, ModelMakerEngine",
                                  "$values": [
                                    {
                                      "$ref": "115"
                                    }
                                  ]
                                },
                                "Value": "_2024_25_Voluntary_abatements_in_2017_18_CPIH_FYA_prices.BR"
                              },
                              {
                                "Key": {
                                  "$type": "ModelMakerEngine.MMElements, ModelMakerEngine",
                                  "$values": [
                                    {
                                      "$ref": "116"
                                    }
                                  ]
                                },
                                "Value": "_2024_25_Voluntary_abatements_in_2017_18_CPIH_FYA_prices.ADDN1"
                              },
                              {
                                "Key": {
                                  "$type": "ModelMakerEngine.MMElements, ModelMakerEngine",
                                  "$values": [
                                    {
                                      "$ref": "117"
                                    }
                                  ]
                                },
                                "Value": "_2024_25_Voluntary_abatements_in_2017_18_CPIH_FYA_prices.ADDN2"
                              },
                              {
                                "Key": {
                                  "$type": "ModelMakerEngine.MMElements, ModelMakerEngine",
                                  "$values": [
                                    {
                                      "$ref": "118"
                                    }
                                  ]
                                },
                                "Value": "_2024_25_Voluntary_abatements_in_2017_18_CPIH_FYA_prices.Residential.retail"
                              },
                              {
                                "Key": {
                                  "$type": "ModelMakerEngine.MMElements, ModelMakerEngine",
                                  "$values": [
                                    {
                                      "$ref": "119"
                                    }
                                  ]
                                },
                                "Value": "_2024_25_Voluntary_abatements_in_2017_18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2d21d2ae-f6f5-4460-a81d-c2e279e817e5",
                          "Dimensions": {
                            "$type": "ModelMakerEngine.MMDimensions, ModelMakerEngine",
                            "$values": [
                              {
                                "$ref": "2"
                              }
                            ]
                          },
                          "EquationOBXInternal": "",
                          "NameOfGroup": "Inputs.Revenue Adjustments.2024-25 in-period ODI payments to be applied in 2026-27 allowed revenue",
                          "EquationToParse": "",
                          "MostRecentExpectedUnitErrors": null,
                          "Units": {
                            "$id": "37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abatements in 2022-23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4_25_Voluntary_deferrals_in_2017_18_CPIH_FYA_prices.WR"
                              },
                              {
                                "Key": {
                                  "$type": "ModelMakerEngine.MMElements, ModelMakerEngine",
                                  "$values": [
                                    {
                                      "$ref": "113"
                                    }
                                  ]
                                },
                                "Value": "_2024_25_Voluntary_deferrals_in_2017_18_CPIH_FYA_prices.WN"
                              },
                              {
                                "Key": {
                                  "$type": "ModelMakerEngine.MMElements, ModelMakerEngine",
                                  "$values": [
                                    {
                                      "$ref": "114"
                                    }
                                  ]
                                },
                                "Value": "_2024_25_Voluntary_deferrals_in_2017_18_CPIH_FYA_prices.WWN"
                              },
                              {
                                "Key": {
                                  "$type": "ModelMakerEngine.MMElements, ModelMakerEngine",
                                  "$values": [
                                    {
                                      "$ref": "115"
                                    }
                                  ]
                                },
                                "Value": "_2024_25_Voluntary_deferrals_in_2017_18_CPIH_FYA_prices.BR"
                              },
                              {
                                "Key": {
                                  "$type": "ModelMakerEngine.MMElements, ModelMakerEngine",
                                  "$values": [
                                    {
                                      "$ref": "116"
                                    }
                                  ]
                                },
                                "Value": "_2024_25_Voluntary_deferrals_in_2017_18_CPIH_FYA_prices.ADDN1"
                              },
                              {
                                "Key": {
                                  "$type": "ModelMakerEngine.MMElements, ModelMakerEngine",
                                  "$values": [
                                    {
                                      "$ref": "117"
                                    }
                                  ]
                                },
                                "Value": "_2024_25_Voluntary_deferrals_in_2017_18_CPIH_FYA_prices.ADDN2"
                              },
                              {
                                "Key": {
                                  "$type": "ModelMakerEngine.MMElements, ModelMakerEngine",
                                  "$values": [
                                    {
                                      "$ref": "118"
                                    }
                                  ]
                                },
                                "Value": "_2024_25_Voluntary_deferrals_in_2017_18_CPIH_FYA_prices.Residential.retail"
                              },
                              {
                                "Key": {
                                  "$type": "ModelMakerEngine.MMElements, ModelMakerEngine",
                                  "$values": [
                                    {
                                      "$ref": "119"
                                    }
                                  ]
                                },
                                "Value": "_2024_25_Voluntary_deferrals_in_2017_18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d2573115-29cf-4f66-8a95-134081d55f38",
                          "Dimensions": {
                            "$type": "ModelMakerEngine.MMDimensions, ModelMakerEngine",
                            "$values": [
                              {
                                "$ref": "2"
                              }
                            ]
                          },
                          "EquationOBXInternal": "",
                          "NameOfGroup": "Inputs.Revenue Adjustments.2024-25 in-period ODI payments to be applied in 2026-27 allowed revenue",
                          "EquationToParse": "",
                          "MostRecentExpectedUnitErrors": null,
                          "Units": {
                            "$id": "3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deferrals in 2022-23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3",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_2024_25_Other_bespoke_adjustments_in_2017_18_CPIH_FYA_prices.WR"
                              },
                              {
                                "Key": {
                                  "$type": "ModelMakerEngine.MMElements, ModelMakerEngine",
                                  "$values": [
                                    {
                                      "$ref": "113"
                                    }
                                  ]
                                },
                                "Value": "_2024_25_Other_bespoke_adjustments_in_2017_18_CPIH_FYA_prices.WN"
                              },
                              {
                                "Key": {
                                  "$type": "ModelMakerEngine.MMElements, ModelMakerEngine",
                                  "$values": [
                                    {
                                      "$ref": "114"
                                    }
                                  ]
                                },
                                "Value": "_2024_25_Other_bespoke_adjustments_in_2017_18_CPIH_FYA_prices.WWN"
                              },
                              {
                                "Key": {
                                  "$type": "ModelMakerEngine.MMElements, ModelMakerEngine",
                                  "$values": [
                                    {
                                      "$ref": "115"
                                    }
                                  ]
                                },
                                "Value": "_2024_25_Other_bespoke_adjustments_in_2017_18_CPIH_FYA_prices.BR"
                              },
                              {
                                "Key": {
                                  "$type": "ModelMakerEngine.MMElements, ModelMakerEngine",
                                  "$values": [
                                    {
                                      "$ref": "116"
                                    }
                                  ]
                                },
                                "Value": "_2024_25_Other_bespoke_adjustments_in_2017_18_CPIH_FYA_prices.ADDN1"
                              },
                              {
                                "Key": {
                                  "$type": "ModelMakerEngine.MMElements, ModelMakerEngine",
                                  "$values": [
                                    {
                                      "$ref": "117"
                                    }
                                  ]
                                },
                                "Value": "_2024_25_Other_bespoke_adjustments_in_2017_18_CPIH_FYA_prices.ADDN2"
                              },
                              {
                                "Key": {
                                  "$type": "ModelMakerEngine.MMElements, ModelMakerEngine",
                                  "$values": [
                                    {
                                      "$ref": "118"
                                    }
                                  ]
                                },
                                "Value": "_2024_25_Other_bespoke_adjustments_in_2017_18_CPIH_FYA_prices.Residential.retail"
                              },
                              {
                                "Key": {
                                  "$type": "ModelMakerEngine.MMElements, ModelMakerEngine",
                                  "$values": [
                                    {
                                      "$ref": "119"
                                    }
                                  ]
                                },
                                "Value": "_2024_25_Other_bespoke_adjustments_in_2017_18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fd6ee343-1420-4372-9cf9-157475b7c4a4",
                          "Dimensions": {
                            "$type": "ModelMakerEngine.MMDimensions, ModelMakerEngine",
                            "$values": [
                              {
                                "$ref": "2"
                              }
                            ]
                          },
                          "EquationOBXInternal": "",
                          "NameOfGroup": "Inputs.Revenue Adjustments.2024-25 in-period ODI payments to be applied in 2026-27 allowed revenue",
                          "EquationToParse": "",
                          "MostRecentExpectedUnitErrors": null,
                          "Units": {
                            "$id": "37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bespoke adjustments in 2022-23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2029-30 in-period ODI payments to be applied in 2031-32 allowed revenue",
                    "Name": "2029-30 in-period ODI payments to be applied in 2031-32 allowed revenu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75",
                    "$type": "ModelMaker.GroupNode, ModelMaker",
                    "TabOrHeaderColour": "220, 236, 245",
                    "CollapsedByDefault": false,
                    "Comment": "",
                    "NameOfGroup": "Inputs.Revenue Adjustments",
                    "YPosition": 4,
                    "Folded": false,
                    "Font": null,
                    "Children": {
                      "$type": "ModelMaker.GroupNodeChildCollection, ModelMaker",
                      "$values": [
                        {
                          "$id": "376",
                          "$type": "ModelMaker.VariableNode, ModelMaker",
                          "RowTotalDependent": null,
                          "ScenarioSelectorDependent": null,
                          "ValidValues": null,
                          "PutCalculationOnReport": false,
                          "CalculateOnThisReport": null,
                          "PivotTableLink": null,
                          "ExcelNameName": "_2030_31_year_ending_March",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49368d68-62a3-4741-bc30-b31474df152c",
                          "Dimensions": {
                            "$type": "ModelMakerEngine.MMDimensions, ModelMakerEngine",
                            "$values": []
                          },
                          "EquationOBXInternal": "2031",
                          "NameOfGroup": "Inputs.Revenue Adjustments.Application years",
                          "EquationToParse": "2031",
                          "MostRecentExpectedUnitErrors": null,
                          "Units": {
                            "$id": "377",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2030-31 year ending Mar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8",
                          "$type": "ModelMaker.VariableNode, ModelMaker",
                          "RowTotalDependent": null,
                          "ScenarioSelectorDependent": null,
                          "ValidValues": null,
                          "PutCalculationOnReport": false,
                          "CalculateOnThisReport": null,
                          "PivotTableLink": null,
                          "ExcelNameName": "_2031_32_year_ending_March",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00b983a5-64c5-421f-9a91-1d2abf8a56e2",
                          "Dimensions": {
                            "$type": "ModelMakerEngine.MMDimensions, ModelMakerEngine",
                            "$values": []
                          },
                          "EquationOBXInternal": "2027",
                          "NameOfGroup": "Inputs.Revenue Adjustments.Application years",
                          "EquationToParse": "2027",
                          "MostRecentExpectedUnitErrors": null,
                          "Units": {
                            "$id": "379",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2031-32 year ending Mar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pplication years",
                    "Name": "Application year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Name": "Revenue Adjustment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80",
              "$type": "ModelMaker.GroupNode, ModelMaker",
              "TabOrHeaderColour": "220, 236, 245",
              "CollapsedByDefault": false,
              "Comment": "",
              "NameOfGroup": "Inputs",
              "YPosition": 3,
              "Folded": false,
              "Font": null,
              "Children": {
                "$type": "ModelMaker.GroupNodeChildCollection, ModelMaker",
                "$values": [
                  {
                    "$id": "381",
                    "$type": "ModelMaker.GroupNode, ModelMaker",
                    "TabOrHeaderColour": "220, 236, 245",
                    "CollapsedByDefault": false,
                    "Comment": "",
                    "NameOfGroup": "Inputs. Tax Uplift Eligibility Switches",
                    "YPosition": 0,
                    "Folded": false,
                    "Font": null,
                    "Children": {
                      "$type": "ModelMaker.GroupNodeChildCollection, ModelMaker",
                      "$values": [
                        {
                          "$id": "38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ODI_revenue_adjustment.WR"
                              },
                              {
                                "Key": {
                                  "$type": "ModelMakerEngine.MMElements, ModelMakerEngine",
                                  "$values": [
                                    {
                                      "$ref": "113"
                                    }
                                  ]
                                },
                                "Value": "Eligible_for_post_financeability_adjustments_tax_uplift___PR19_ODI_revenue_adjustment.WN"
                              },
                              {
                                "Key": {
                                  "$type": "ModelMakerEngine.MMElements, ModelMakerEngine",
                                  "$values": [
                                    {
                                      "$ref": "114"
                                    }
                                  ]
                                },
                                "Value": "Eligible_for_post_financeability_adjustments_tax_uplift___PR19_ODI_revenue_adjustment.WWN"
                              },
                              {
                                "Key": {
                                  "$type": "ModelMakerEngine.MMElements, ModelMakerEngine",
                                  "$values": [
                                    {
                                      "$ref": "115"
                                    }
                                  ]
                                },
                                "Value": "Eligible_for_post_financeability_adjustments_tax_uplift___PR19_ODI_revenue_adjustment.BR"
                              },
                              {
                                "Key": {
                                  "$type": "ModelMakerEngine.MMElements, ModelMakerEngine",
                                  "$values": [
                                    {
                                      "$ref": "116"
                                    }
                                  ]
                                },
                                "Value": "Eligible_for_post_financeability_adjustments_tax_uplift___PR19_ODI_revenue_adjustment.ADDN1"
                              },
                              {
                                "Key": {
                                  "$type": "ModelMakerEngine.MMElements, ModelMakerEngine",
                                  "$values": [
                                    {
                                      "$ref": "117"
                                    }
                                  ]
                                },
                                "Value": "Eligible_for_post_financeability_adjustments_tax_uplift___PR19_ODI_revenue_adjustment.ADDN2"
                              },
                              {
                                "Key": {
                                  "$type": "ModelMakerEngine.MMElements, ModelMakerEngine",
                                  "$values": [
                                    {
                                      "$ref": "118"
                                    }
                                  ]
                                },
                                "Value": "Eligible_for_post_financeability_adjustments_tax_uplift___PR19_ODI_revenue_adjustment.Residential.retail"
                              },
                              {
                                "Key": {
                                  "$type": "ModelMakerEngine.MMElements, ModelMakerEngine",
                                  "$values": [
                                    {
                                      "$ref": "119"
                                    }
                                  ]
                                },
                                "Value": "Eligible_for_post_financeability_adjustments_tax_uplift___PR19_ODI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83",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384",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385",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386",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387",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388",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389",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390",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a5104396-5ff9-400e-97aa-b3e55d01cbb4",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391",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ODI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2",
                          "$type": "ModelMaker.VariableNode, ModelMaker",
                          "RowTotalDependent": null,
                          "ScenarioSelectorDependent": null,
                          "ValidValues": null,
                          "PutCalculationOnReport": false,
                          "CalculateOnThisReport": null,
                          "PivotTableLink": null,
                          "ExcelNameName": "PR24_ODI_retail_revenue_adjustments_tax_uplift_switch",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93",
                                "$type": "ModelMaker.DimensionedArrayValues, ModelMaker",
                                "Elements": {
                                  "$type": "ModelMakerEngine.MMElements, ModelMakerEngine",
                                  "$values": []
                                },
                                "Values": {
                                  "$type": "System.Collections.Generic.List`1[[System.Object, mscorlib]], mscorlib",
                                  "$values": [
                                    "",
                                    "",
                                    "",
                                    "",
                                    "",
                                    "",
                                    "",
                                    "",
                                    "",
                                    "",
                                    "",
                                    "",
                                    "",
                                    "",
                                    ""
                                  ]
                                }
                              }
                            ]
                          },
                          "NonPrimaryInput": false,
                          "Max": "NaN",
                          "Min": "NaN",
                          "IsBalanceButNotCorkscrew": false,
                          "IsEditable": true,
                          "IsConstant": true,
                          "UniqueID": "deefc748-d49c-4379-97ab-6566cf5e8965",
                          "Dimensions": {
                            "$type": "ModelMakerEngine.MMDimensions, ModelMakerEngine",
                            "$values": []
                          },
                          "EquationOBXInternal": "{,,,,,,,,,,,,,,}",
                          "NameOfGroup": "Inputs. Tax Uplift Eligibility Switches.PR19 reconciliation revenue adjustments",
                          "EquationToParse": "{,,,,,,,,,,,,,,}",
                          "MostRecentExpectedUnitErrors": null,
                          "Units": {
                            "$id": "394",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PR24 ODI retail revenue adjustments tax uplift swit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5",
                          "$type": "ModelMaker.VariableNode, ModelMaker",
                          "RowTotalDependent": null,
                          "ScenarioSelectorDependent": null,
                          "ValidValues": null,
                          "PutCalculationOnReport": false,
                          "CalculateOnThisReport": null,
                          "PivotTableLink": null,
                          "ExcelNameName": "PR24_ODI_retail_revenue_adjustments_tax_rate",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96",
                                "$type": "ModelMaker.DimensionedArrayValues, ModelMaker",
                                "Elements": {
                                  "$type": "ModelMakerEngine.MMElements, ModelMakerEngine",
                                  "$values": []
                                },
                                "Values": {
                                  "$type": "System.Collections.Generic.List`1[[System.Object, mscorlib]], mscorlib",
                                  "$values": [
                                    "",
                                    "",
                                    "",
                                    "",
                                    "",
                                    "",
                                    "",
                                    "",
                                    "",
                                    "",
                                    "",
                                    "",
                                    "",
                                    "",
                                    ""
                                  ]
                                }
                              }
                            ]
                          },
                          "NonPrimaryInput": false,
                          "Max": "NaN",
                          "Min": "NaN",
                          "IsBalanceButNotCorkscrew": false,
                          "IsEditable": true,
                          "IsConstant": true,
                          "UniqueID": "1c443a22-9c57-47d2-8696-fe24cc92c7ce",
                          "Dimensions": {
                            "$type": "ModelMakerEngine.MMDimensions, ModelMakerEngine",
                            "$values": []
                          },
                          "EquationOBXInternal": "{,,,,,,,,,,,,,,}",
                          "NameOfGroup": "Inputs. Tax Uplift Eligibility Switches.PR19 reconciliation revenue adjustments",
                          "EquationToParse": "{,,,,,,,,,,,,,,}",
                          "MostRecentExpectedUnitErrors": null,
                          "Units": {
                            "$id": "39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R24 ODI retail revenue adjustments tax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RFI_revenue_adjustment.WR"
                              },
                              {
                                "Key": {
                                  "$type": "ModelMakerEngine.MMElements, ModelMakerEngine",
                                  "$values": [
                                    {
                                      "$ref": "113"
                                    }
                                  ]
                                },
                                "Value": "Eligible_for_post_financeability_adjustments_tax_uplift___PR19_RFI_revenue_adjustment.WN"
                              },
                              {
                                "Key": {
                                  "$type": "ModelMakerEngine.MMElements, ModelMakerEngine",
                                  "$values": [
                                    {
                                      "$ref": "114"
                                    }
                                  ]
                                },
                                "Value": "Eligible_for_post_financeability_adjustments_tax_uplift___PR19_RFI_revenue_adjustment.WWN"
                              },
                              {
                                "Key": {
                                  "$type": "ModelMakerEngine.MMElements, ModelMakerEngine",
                                  "$values": [
                                    {
                                      "$ref": "115"
                                    }
                                  ]
                                },
                                "Value": "Eligible_for_post_financeability_adjustments_tax_uplift___PR19_RFI_revenue_adjustment.BR"
                              },
                              {
                                "Key": {
                                  "$type": "ModelMakerEngine.MMElements, ModelMakerEngine",
                                  "$values": [
                                    {
                                      "$ref": "116"
                                    }
                                  ]
                                },
                                "Value": "Eligible_for_post_financeability_adjustments_tax_uplift___PR19_RFI_revenue_adjustment.ADDN1"
                              },
                              {
                                "Key": {
                                  "$type": "ModelMakerEngine.MMElements, ModelMakerEngine",
                                  "$values": [
                                    {
                                      "$ref": "117"
                                    }
                                  ]
                                },
                                "Value": "Eligible_for_post_financeability_adjustments_tax_uplift___PR19_RFI_revenue_adjustment.ADDN2"
                              },
                              {
                                "Key": {
                                  "$type": "ModelMakerEngine.MMElements, ModelMakerEngine",
                                  "$values": [
                                    {
                                      "$ref": "118"
                                    }
                                  ]
                                },
                                "Value": "Eligible_for_post_financeability_adjustments_tax_uplift___PR19_RFI_revenue_adjustment.Residential.retail"
                              },
                              {
                                "Key": {
                                  "$type": "ModelMakerEngine.MMElements, ModelMakerEngine",
                                  "$values": [
                                    {
                                      "$ref": "119"
                                    }
                                  ]
                                },
                                "Value": "Eligible_for_post_financeability_adjustments_tax_uplift___PR19_RFI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99",
                                "$type": "ModelMaker.DimensionedArrayValues, ModelMaker",
                                "Elements": {
                                  "$type": "ModelMakerEngine.MMElements, ModelMakerEngine",
                                  "$values": [
                                    {
                                      "$ref": "112"
                                    }
                                  ]
                                },
                                "Values": {
                                  "$type": "System.Collections.Generic.List`1[[System.Object, mscorlib]], mscorlib",
                                  "$values": [
                                    null,
                                    null,
                                    null,
                                    null,
                                    null,
                                    null,
                                    null,
                                    null,
                                    null,
                                    null,
                                    null,
                                    null,
                                    null,
                                    null,
                                    null
                                  ]
                                }
                              },
                              {
                                "$id": "400",
                                "$type": "ModelMaker.DimensionedArrayValues, ModelMaker",
                                "Elements": {
                                  "$type": "ModelMakerEngine.MMElements, ModelMakerEngine",
                                  "$values": [
                                    {
                                      "$ref": "113"
                                    }
                                  ]
                                },
                                "Values": {
                                  "$type": "System.Collections.Generic.List`1[[System.Object, mscorlib]], mscorlib",
                                  "$values": [
                                    null,
                                    null,
                                    null,
                                    null,
                                    null,
                                    null,
                                    null,
                                    null,
                                    null,
                                    null,
                                    null,
                                    null,
                                    null,
                                    null,
                                    null
                                  ]
                                }
                              },
                              {
                                "$id": "401",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402",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403",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404",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405",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406",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
                          "NonPrimaryInput": false,
                          "Max": "NaN",
                          "Min": "NaN",
                          "IsBalanceButNotCorkscrew": false,
                          "IsEditable": true,
                          "IsConstant": true,
                          "UniqueID": "19b74fe9-59ab-4fab-9658-035deb0f19e8",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407",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RFI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C_MeX_revenue_adjustment.WR"
                              },
                              {
                                "Key": {
                                  "$type": "ModelMakerEngine.MMElements, ModelMakerEngine",
                                  "$values": [
                                    {
                                      "$ref": "113"
                                    }
                                  ]
                                },
                                "Value": "Eligible_for_post_financeability_adjustments_tax_uplift___PR19_C_MeX_revenue_adjustment.WN"
                              },
                              {
                                "Key": {
                                  "$type": "ModelMakerEngine.MMElements, ModelMakerEngine",
                                  "$values": [
                                    {
                                      "$ref": "114"
                                    }
                                  ]
                                },
                                "Value": "Eligible_for_post_financeability_adjustments_tax_uplift___PR19_C_MeX_revenue_adjustment.WWN"
                              },
                              {
                                "Key": {
                                  "$type": "ModelMakerEngine.MMElements, ModelMakerEngine",
                                  "$values": [
                                    {
                                      "$ref": "115"
                                    }
                                  ]
                                },
                                "Value": "Eligible_for_post_financeability_adjustments_tax_uplift___PR19_C_MeX_revenue_adjustment.BR"
                              },
                              {
                                "Key": {
                                  "$type": "ModelMakerEngine.MMElements, ModelMakerEngine",
                                  "$values": [
                                    {
                                      "$ref": "116"
                                    }
                                  ]
                                },
                                "Value": "Eligible_for_post_financeability_adjustments_tax_uplift___PR19_C_MeX_revenue_adjustment.ADDN1"
                              },
                              {
                                "Key": {
                                  "$type": "ModelMakerEngine.MMElements, ModelMakerEngine",
                                  "$values": [
                                    {
                                      "$ref": "117"
                                    }
                                  ]
                                },
                                "Value": "Eligible_for_post_financeability_adjustments_tax_uplift___PR19_C_MeX_revenue_adjustment.ADDN2"
                              },
                              {
                                "Key": {
                                  "$type": "ModelMakerEngine.MMElements, ModelMakerEngine",
                                  "$values": [
                                    {
                                      "$ref": "118"
                                    }
                                  ]
                                },
                                "Value": "Eligible_for_post_financeability_adjustments_tax_uplift___PR19_C_MeX_revenue_adjustment.Residential.retail"
                              },
                              {
                                "Key": {
                                  "$type": "ModelMakerEngine.MMElements, ModelMakerEngine",
                                  "$values": [
                                    {
                                      "$ref": "119"
                                    }
                                  ]
                                },
                                "Value": "Eligible_for_post_financeability_adjustments_tax_uplift___PR19_C_MeX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09",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410",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411",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412",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413",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414",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415",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416",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d9939237-af6c-48cd-af90-323c2c50ce27",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417",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C-MeX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D_MeX_revenue_adjustment.WR"
                              },
                              {
                                "Key": {
                                  "$type": "ModelMakerEngine.MMElements, ModelMakerEngine",
                                  "$values": [
                                    {
                                      "$ref": "113"
                                    }
                                  ]
                                },
                                "Value": "Eligible_for_post_financeability_adjustments_tax_uplift___PR19_D_MeX_revenue_adjustment.WN"
                              },
                              {
                                "Key": {
                                  "$type": "ModelMakerEngine.MMElements, ModelMakerEngine",
                                  "$values": [
                                    {
                                      "$ref": "114"
                                    }
                                  ]
                                },
                                "Value": "Eligible_for_post_financeability_adjustments_tax_uplift___PR19_D_MeX_revenue_adjustment.WWN"
                              },
                              {
                                "Key": {
                                  "$type": "ModelMakerEngine.MMElements, ModelMakerEngine",
                                  "$values": [
                                    {
                                      "$ref": "115"
                                    }
                                  ]
                                },
                                "Value": "Eligible_for_post_financeability_adjustments_tax_uplift___PR19_D_MeX_revenue_adjustment.BR"
                              },
                              {
                                "Key": {
                                  "$type": "ModelMakerEngine.MMElements, ModelMakerEngine",
                                  "$values": [
                                    {
                                      "$ref": "116"
                                    }
                                  ]
                                },
                                "Value": "Eligible_for_post_financeability_adjustments_tax_uplift___PR19_D_MeX_revenue_adjustment.ADDN1"
                              },
                              {
                                "Key": {
                                  "$type": "ModelMakerEngine.MMElements, ModelMakerEngine",
                                  "$values": [
                                    {
                                      "$ref": "117"
                                    }
                                  ]
                                },
                                "Value": "Eligible_for_post_financeability_adjustments_tax_uplift___PR19_D_MeX_revenue_adjustment.ADDN2"
                              },
                              {
                                "Key": {
                                  "$type": "ModelMakerEngine.MMElements, ModelMakerEngine",
                                  "$values": [
                                    {
                                      "$ref": "118"
                                    }
                                  ]
                                },
                                "Value": "Eligible_for_post_financeability_adjustments_tax_uplift___PR19_D_MeX_revenue_adjustment.Residential.retail"
                              },
                              {
                                "Key": {
                                  "$type": "ModelMakerEngine.MMElements, ModelMakerEngine",
                                  "$values": [
                                    {
                                      "$ref": "119"
                                    }
                                  ]
                                },
                                "Value": "Eligible_for_post_financeability_adjustments_tax_uplift___PR19_D_MeX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19",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420",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421",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422",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423",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424",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425",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426",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d122bfd9-7665-47db-aa36-00cf9e735a5d",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427",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D-MeX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Bilateral_entry__BEA__revenue_adjustment.WR"
                              },
                              {
                                "Key": {
                                  "$type": "ModelMakerEngine.MMElements, ModelMakerEngine",
                                  "$values": [
                                    {
                                      "$ref": "113"
                                    }
                                  ]
                                },
                                "Value": "Eligible_for_post_financeability_adjustments_tax_uplift___PR19_Bilateral_entry__BEA__revenue_adjustment.WN"
                              },
                              {
                                "Key": {
                                  "$type": "ModelMakerEngine.MMElements, ModelMakerEngine",
                                  "$values": [
                                    {
                                      "$ref": "114"
                                    }
                                  ]
                                },
                                "Value": "Eligible_for_post_financeability_adjustments_tax_uplift___PR19_Bilateral_entry__BEA__revenue_adjustment.WWN"
                              },
                              {
                                "Key": {
                                  "$type": "ModelMakerEngine.MMElements, ModelMakerEngine",
                                  "$values": [
                                    {
                                      "$ref": "115"
                                    }
                                  ]
                                },
                                "Value": "Eligible_for_post_financeability_adjustments_tax_uplift___PR19_Bilateral_entry__BEA__revenue_adjustment.BR"
                              },
                              {
                                "Key": {
                                  "$type": "ModelMakerEngine.MMElements, ModelMakerEngine",
                                  "$values": [
                                    {
                                      "$ref": "116"
                                    }
                                  ]
                                },
                                "Value": "Eligible_for_post_financeability_adjustments_tax_uplift___PR19_Bilateral_entry__BEA__revenue_adjustment.ADDN1"
                              },
                              {
                                "Key": {
                                  "$type": "ModelMakerEngine.MMElements, ModelMakerEngine",
                                  "$values": [
                                    {
                                      "$ref": "117"
                                    }
                                  ]
                                },
                                "Value": "Eligible_for_post_financeability_adjustments_tax_uplift___PR19_Bilateral_entry__BEA__revenue_adjustment.ADDN2"
                              },
                              {
                                "Key": {
                                  "$type": "ModelMakerEngine.MMElements, ModelMakerEngine",
                                  "$values": [
                                    {
                                      "$ref": "118"
                                    }
                                  ]
                                },
                                "Value": "Eligible_for_post_financeability_adjustments_tax_uplift___PR19_Bilateral_entry__BEA__revenue_adjustment.Residential.retail"
                              },
                              {
                                "Key": {
                                  "$type": "ModelMakerEngine.MMElements, ModelMakerEngine",
                                  "$values": [
                                    {
                                      "$ref": "119"
                                    }
                                  ]
                                },
                                "Value": "Eligible_for_post_financeability_adjustments_tax_uplift___PR19_Bilateral_entry__BEA_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29",
                                "$type": "ModelMaker.DimensionedArrayValues, ModelMaker",
                                "Elements": {
                                  "$type": "ModelMakerEngine.MMElements, ModelMakerEngine",
                                  "$values": [
                                    {
                                      "$ref": "113"
                                    }
                                  ]
                                },
                                "Values": {
                                  "$type": "System.Collections.Generic.List`1[[System.Object, mscorlib]], mscorlib",
                                  "$values": [
                                    null,
                                    null,
                                    null,
                                    null,
                                    null,
                                    null,
                                    null,
                                    null,
                                    null,
                                    null,
                                    null,
                                    null,
                                    null,
                                    null,
                                    null
                                  ]
                                }
                              },
                              {
                                "$id": "430",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431",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432",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433",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434",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435",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
                          "NonPrimaryInput": false,
                          "Max": "NaN",
                          "Min": "NaN",
                          "IsBalanceButNotCorkscrew": false,
                          "IsEditable": true,
                          "IsConstant": true,
                          "UniqueID": "52ea3c2d-21ee-42bc-bfad-0304c80e884b",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436",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Delayed delivery cashflow mechanism (DDCM)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Bioresources_revenue_adjustment.WR"
                              },
                              {
                                "Key": {
                                  "$type": "ModelMakerEngine.MMElements, ModelMakerEngine",
                                  "$values": [
                                    {
                                      "$ref": "113"
                                    }
                                  ]
                                },
                                "Value": "Eligible_for_post_financeability_adjustments_tax_uplift___PR19_Bioresources_revenue_adjustment.WN"
                              },
                              {
                                "Key": {
                                  "$type": "ModelMakerEngine.MMElements, ModelMakerEngine",
                                  "$values": [
                                    {
                                      "$ref": "114"
                                    }
                                  ]
                                },
                                "Value": "Eligible_for_post_financeability_adjustments_tax_uplift___PR19_Bioresources_revenue_adjustment.WWN"
                              },
                              {
                                "Key": {
                                  "$type": "ModelMakerEngine.MMElements, ModelMakerEngine",
                                  "$values": [
                                    {
                                      "$ref": "115"
                                    }
                                  ]
                                },
                                "Value": "Eligible_for_post_financeability_adjustments_tax_uplift___PR19_Bioresources_revenue_adjustment.BR"
                              },
                              {
                                "Key": {
                                  "$type": "ModelMakerEngine.MMElements, ModelMakerEngine",
                                  "$values": [
                                    {
                                      "$ref": "116"
                                    }
                                  ]
                                },
                                "Value": "Eligible_for_post_financeability_adjustments_tax_uplift___PR19_Bioresources_revenue_adjustment.ADDN1"
                              },
                              {
                                "Key": {
                                  "$type": "ModelMakerEngine.MMElements, ModelMakerEngine",
                                  "$values": [
                                    {
                                      "$ref": "117"
                                    }
                                  ]
                                },
                                "Value": "Eligible_for_post_financeability_adjustments_tax_uplift___PR19_Bioresources_revenue_adjustment.ADDN2"
                              },
                              {
                                "Key": {
                                  "$type": "ModelMakerEngine.MMElements, ModelMakerEngine",
                                  "$values": [
                                    {
                                      "$ref": "118"
                                    }
                                  ]
                                },
                                "Value": "Eligible_for_post_financeability_adjustments_tax_uplift___PR19_Bioresources_revenue_adjustment.Residential.retail"
                              },
                              {
                                "Key": {
                                  "$type": "ModelMakerEngine.MMElements, ModelMakerEngine",
                                  "$values": [
                                    {
                                      "$ref": "119"
                                    }
                                  ]
                                },
                                "Value": "Eligible_for_post_financeability_adjustments_tax_uplift___PR19_Bioresources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38",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439",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440",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441",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442",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443",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
                          "NonPrimaryInput": false,
                          "Max": "NaN",
                          "Min": "NaN",
                          "IsBalanceButNotCorkscrew": false,
                          "IsEditable": true,
                          "IsConstant": true,
                          "UniqueID": "cd1095f2-dff1-48fa-98db-6abbec2e80af",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444",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Bioresources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5",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Bioresources_forecasting_accuracy_incentive_penalty_adjustment.WR"
                              },
                              {
                                "Key": {
                                  "$type": "ModelMakerEngine.MMElements, ModelMakerEngine",
                                  "$values": [
                                    {
                                      "$ref": "113"
                                    }
                                  ]
                                },
                                "Value": "Eligible_for_post_financeability_adjustments_tax_uplift___PR19_Bioresources_forecasting_accuracy_incentive_penalty_adjustment.WN"
                              },
                              {
                                "Key": {
                                  "$type": "ModelMakerEngine.MMElements, ModelMakerEngine",
                                  "$values": [
                                    {
                                      "$ref": "114"
                                    }
                                  ]
                                },
                                "Value": "Eligible_for_post_financeability_adjustments_tax_uplift___PR19_Bioresources_forecasting_accuracy_incentive_penalty_adjustment.WWN"
                              },
                              {
                                "Key": {
                                  "$type": "ModelMakerEngine.MMElements, ModelMakerEngine",
                                  "$values": [
                                    {
                                      "$ref": "115"
                                    }
                                  ]
                                },
                                "Value": "Eligible_for_post_financeability_adjustments_tax_uplift___PR19_Bioresources_forecasting_accuracy_incentive_penalty_adjustment.BR"
                              },
                              {
                                "Key": {
                                  "$type": "ModelMakerEngine.MMElements, ModelMakerEngine",
                                  "$values": [
                                    {
                                      "$ref": "116"
                                    }
                                  ]
                                },
                                "Value": "Eligible_for_post_financeability_adjustments_tax_uplift___PR19_Bioresources_forecasting_accuracy_incentive_penalty_adjustment.ADDN1"
                              },
                              {
                                "Key": {
                                  "$type": "ModelMakerEngine.MMElements, ModelMakerEngine",
                                  "$values": [
                                    {
                                      "$ref": "117"
                                    }
                                  ]
                                },
                                "Value": "Eligible_for_post_financeability_adjustments_tax_uplift___PR19_Bioresources_forecasting_accuracy_incentive_penalty_adjustment.ADDN2"
                              },
                              {
                                "Key": {
                                  "$type": "ModelMakerEngine.MMElements, ModelMakerEngine",
                                  "$values": [
                                    {
                                      "$ref": "118"
                                    }
                                  ]
                                },
                                "Value": "Eligible_for_post_financeability_adjustments_tax_uplift___PR19_Bioresources_forecasting_accuracy_incentive_penalty_adjustment.Residential.retail"
                              },
                              {
                                "Key": {
                                  "$type": "ModelMakerEngine.MMElements, ModelMakerEngine",
                                  "$values": [
                                    {
                                      "$ref": "119"
                                    }
                                  ]
                                },
                                "Value": "Eligible_for_post_financeability_adjustments_tax_uplift___PR19_Bioresources_forecasting_accuracy_incentive_penalty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46",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447",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448",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449",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450",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451",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id": "452",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453",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
                          "NonPrimaryInput": false,
                          "Max": "NaN",
                          "Min": "NaN",
                          "IsBalanceButNotCorkscrew": false,
                          "IsEditable": true,
                          "IsConstant": true,
                          "UniqueID": "1e49c51f-6a9f-4957-86f0-47433c3811b6",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454",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Bioresources forecasting accuracy incentive penalty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5",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Residential_retail_revenue_adjustment.WR"
                              },
                              {
                                "Key": {
                                  "$type": "ModelMakerEngine.MMElements, ModelMakerEngine",
                                  "$values": [
                                    {
                                      "$ref": "113"
                                    }
                                  ]
                                },
                                "Value": "Eligible_for_post_financeability_adjustments_tax_uplift___PR19_Residential_retail_revenue_adjustment.WN"
                              },
                              {
                                "Key": {
                                  "$type": "ModelMakerEngine.MMElements, ModelMakerEngine",
                                  "$values": [
                                    {
                                      "$ref": "114"
                                    }
                                  ]
                                },
                                "Value": "Eligible_for_post_financeability_adjustments_tax_uplift___PR19_Residential_retail_revenue_adjustment.WWN"
                              },
                              {
                                "Key": {
                                  "$type": "ModelMakerEngine.MMElements, ModelMakerEngine",
                                  "$values": [
                                    {
                                      "$ref": "115"
                                    }
                                  ]
                                },
                                "Value": "Eligible_for_post_financeability_adjustments_tax_uplift___PR19_Residential_retail_revenue_adjustment.BR"
                              },
                              {
                                "Key": {
                                  "$type": "ModelMakerEngine.MMElements, ModelMakerEngine",
                                  "$values": [
                                    {
                                      "$ref": "116"
                                    }
                                  ]
                                },
                                "Value": "Eligible_for_post_financeability_adjustments_tax_uplift___PR19_Residential_retail_revenue_adjustment.ADDN1"
                              },
                              {
                                "Key": {
                                  "$type": "ModelMakerEngine.MMElements, ModelMakerEngine",
                                  "$values": [
                                    {
                                      "$ref": "117"
                                    }
                                  ]
                                },
                                "Value": "Eligible_for_post_financeability_adjustments_tax_uplift___PR19_Residential_retail_revenue_adjustment.ADDN2"
                              },
                              {
                                "Key": {
                                  "$type": "ModelMakerEngine.MMElements, ModelMakerEngine",
                                  "$values": [
                                    {
                                      "$ref": "118"
                                    }
                                  ]
                                },
                                "Value": "Eligible_for_post_financeability_adjustments_tax_uplift___PR19_Residential_retail_revenue_adjustment.Residential.retail"
                              },
                              {
                                "Key": {
                                  "$type": "ModelMakerEngine.MMElements, ModelMakerEngine",
                                  "$values": [
                                    {
                                      "$ref": "119"
                                    }
                                  ]
                                },
                                "Value": "Eligible_for_post_financeability_adjustments_tax_uplift___PR19_Residential_retail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56",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457",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458",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459",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460",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461",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id": "462",
                                "$type": "ModelMaker.DimensionedArrayValues, ModelMaker",
                                "Elements": {
                                  "$type": "ModelMakerEngine.MMElements, ModelMakerEngine",
                                  "$values": [
                                    {
                                      "$ref": "112"
                                    }
                                  ]
                                },
                                "Values": {
                                  "$type": "System.Collections.Generic.List`1[[System.Object, mscorlib]], mscorlib",
                                  "$values": [
                                    null,
                                    null,
                                    null,
                                    null,
                                    null,
                                    null,
                                    null,
                                    null,
                                    null,
                                    null,
                                    null,
                                    null,
                                    null,
                                    null,
                                    null
                                  ]
                                }
                              }
                            ]
                          },
                          "NonPrimaryInput": false,
                          "Max": "NaN",
                          "Min": "NaN",
                          "IsBalanceButNotCorkscrew": false,
                          "IsEditable": true,
                          "IsConstant": true,
                          "UniqueID": "c55b0d59-0e8d-4204-9820-c9caa2429c12",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463",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Residential retail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Business_retail_revenue_adjustment.WR"
                              },
                              {
                                "Key": {
                                  "$type": "ModelMakerEngine.MMElements, ModelMakerEngine",
                                  "$values": [
                                    {
                                      "$ref": "113"
                                    }
                                  ]
                                },
                                "Value": "Eligible_for_post_financeability_adjustments_tax_uplift___PR19_Business_retail_revenue_adjustment.WN"
                              },
                              {
                                "Key": {
                                  "$type": "ModelMakerEngine.MMElements, ModelMakerEngine",
                                  "$values": [
                                    {
                                      "$ref": "114"
                                    }
                                  ]
                                },
                                "Value": "Eligible_for_post_financeability_adjustments_tax_uplift___PR19_Business_retail_revenue_adjustment.WWN"
                              },
                              {
                                "Key": {
                                  "$type": "ModelMakerEngine.MMElements, ModelMakerEngine",
                                  "$values": [
                                    {
                                      "$ref": "115"
                                    }
                                  ]
                                },
                                "Value": "Eligible_for_post_financeability_adjustments_tax_uplift___PR19_Business_retail_revenue_adjustment.BR"
                              },
                              {
                                "Key": {
                                  "$type": "ModelMakerEngine.MMElements, ModelMakerEngine",
                                  "$values": [
                                    {
                                      "$ref": "116"
                                    }
                                  ]
                                },
                                "Value": "Eligible_for_post_financeability_adjustments_tax_uplift___PR19_Business_retail_revenue_adjustment.ADDN1"
                              },
                              {
                                "Key": {
                                  "$type": "ModelMakerEngine.MMElements, ModelMakerEngine",
                                  "$values": [
                                    {
                                      "$ref": "117"
                                    }
                                  ]
                                },
                                "Value": "Eligible_for_post_financeability_adjustments_tax_uplift___PR19_Business_retail_revenue_adjustment.ADDN2"
                              },
                              {
                                "Key": {
                                  "$type": "ModelMakerEngine.MMElements, ModelMakerEngine",
                                  "$values": [
                                    {
                                      "$ref": "118"
                                    }
                                  ]
                                },
                                "Value": "Eligible_for_post_financeability_adjustments_tax_uplift___PR19_Business_retail_revenue_adjustment.Residential.retail"
                              },
                              {
                                "Key": {
                                  "$type": "ModelMakerEngine.MMElements, ModelMakerEngine",
                                  "$values": [
                                    {
                                      "$ref": "119"
                                    }
                                  ]
                                },
                                "Value": "Eligible_for_post_financeability_adjustments_tax_uplift___PR19_Business_retail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65",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466",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467",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468",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469",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470",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
                          "NonPrimaryInput": false,
                          "Max": "NaN",
                          "Min": "NaN",
                          "IsBalanceButNotCorkscrew": false,
                          "IsEditable": true,
                          "IsConstant": true,
                          "UniqueID": "1c4a8ad4-3f71-4465-9e9d-9fa6a4ded26e",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471",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Business retail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Water_trading_revenue_adjustment.WR"
                              },
                              {
                                "Key": {
                                  "$type": "ModelMakerEngine.MMElements, ModelMakerEngine",
                                  "$values": [
                                    {
                                      "$ref": "113"
                                    }
                                  ]
                                },
                                "Value": "Eligible_for_post_financeability_adjustments_tax_uplift___PR19_Water_trading_revenue_adjustment.WN"
                              },
                              {
                                "Key": {
                                  "$type": "ModelMakerEngine.MMElements, ModelMakerEngine",
                                  "$values": [
                                    {
                                      "$ref": "114"
                                    }
                                  ]
                                },
                                "Value": "Eligible_for_post_financeability_adjustments_tax_uplift___PR19_Water_trading_revenue_adjustment.WWN"
                              },
                              {
                                "Key": {
                                  "$type": "ModelMakerEngine.MMElements, ModelMakerEngine",
                                  "$values": [
                                    {
                                      "$ref": "115"
                                    }
                                  ]
                                },
                                "Value": "Eligible_for_post_financeability_adjustments_tax_uplift___PR19_Water_trading_revenue_adjustment.BR"
                              },
                              {
                                "Key": {
                                  "$type": "ModelMakerEngine.MMElements, ModelMakerEngine",
                                  "$values": [
                                    {
                                      "$ref": "116"
                                    }
                                  ]
                                },
                                "Value": "Eligible_for_post_financeability_adjustments_tax_uplift___PR19_Water_trading_revenue_adjustment.ADDN1"
                              },
                              {
                                "Key": {
                                  "$type": "ModelMakerEngine.MMElements, ModelMakerEngine",
                                  "$values": [
                                    {
                                      "$ref": "117"
                                    }
                                  ]
                                },
                                "Value": "Eligible_for_post_financeability_adjustments_tax_uplift___PR19_Water_trading_revenue_adjustment.ADDN2"
                              },
                              {
                                "Key": {
                                  "$type": "ModelMakerEngine.MMElements, ModelMakerEngine",
                                  "$values": [
                                    {
                                      "$ref": "118"
                                    }
                                  ]
                                },
                                "Value": "Eligible_for_post_financeability_adjustments_tax_uplift___PR19_Water_trading_revenue_adjustment.Residential.retail"
                              },
                              {
                                "Key": {
                                  "$type": "ModelMakerEngine.MMElements, ModelMakerEngine",
                                  "$values": [
                                    {
                                      "$ref": "119"
                                    }
                                  ]
                                },
                                "Value": "Eligible_for_post_financeability_adjustments_tax_uplift___PR19_Water_trading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73",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474",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475",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476",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477",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478",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
                          "NonPrimaryInput": false,
                          "Max": "NaN",
                          "Min": "NaN",
                          "IsBalanceButNotCorkscrew": false,
                          "IsEditable": true,
                          "IsConstant": true,
                          "UniqueID": "3c1604f1-9024-4d5c-8b4d-d901c37dd7f0",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479",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Water trading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Developer_services_revenue_adjustment.WR"
                              },
                              {
                                "Key": {
                                  "$type": "ModelMakerEngine.MMElements, ModelMakerEngine",
                                  "$values": [
                                    {
                                      "$ref": "113"
                                    }
                                  ]
                                },
                                "Value": "Eligible_for_post_financeability_adjustments_tax_uplift___PR19_Developer_services_revenue_adjustment.WN"
                              },
                              {
                                "Key": {
                                  "$type": "ModelMakerEngine.MMElements, ModelMakerEngine",
                                  "$values": [
                                    {
                                      "$ref": "114"
                                    }
                                  ]
                                },
                                "Value": "Eligible_for_post_financeability_adjustments_tax_uplift___PR19_Developer_services_revenue_adjustment.WWN"
                              },
                              {
                                "Key": {
                                  "$type": "ModelMakerEngine.MMElements, ModelMakerEngine",
                                  "$values": [
                                    {
                                      "$ref": "115"
                                    }
                                  ]
                                },
                                "Value": "Eligible_for_post_financeability_adjustments_tax_uplift___PR19_Developer_services_revenue_adjustment.BR"
                              },
                              {
                                "Key": {
                                  "$type": "ModelMakerEngine.MMElements, ModelMakerEngine",
                                  "$values": [
                                    {
                                      "$ref": "116"
                                    }
                                  ]
                                },
                                "Value": "Eligible_for_post_financeability_adjustments_tax_uplift___PR19_Developer_services_revenue_adjustment.ADDN1"
                              },
                              {
                                "Key": {
                                  "$type": "ModelMakerEngine.MMElements, ModelMakerEngine",
                                  "$values": [
                                    {
                                      "$ref": "117"
                                    }
                                  ]
                                },
                                "Value": "Eligible_for_post_financeability_adjustments_tax_uplift___PR19_Developer_services_revenue_adjustment.ADDN2"
                              },
                              {
                                "Key": {
                                  "$type": "ModelMakerEngine.MMElements, ModelMakerEngine",
                                  "$values": [
                                    {
                                      "$ref": "118"
                                    }
                                  ]
                                },
                                "Value": "Eligible_for_post_financeability_adjustments_tax_uplift___PR19_Developer_services_revenue_adjustment.Residential.retail"
                              },
                              {
                                "Key": {
                                  "$type": "ModelMakerEngine.MMElements, ModelMakerEngine",
                                  "$values": [
                                    {
                                      "$ref": "119"
                                    }
                                  ]
                                },
                                "Value": "Eligible_for_post_financeability_adjustments_tax_uplift___PR19_Developer_services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81",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482",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483",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484",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485",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486",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
                          "NonPrimaryInput": false,
                          "Max": "NaN",
                          "Min": "NaN",
                          "IsBalanceButNotCorkscrew": false,
                          "IsEditable": true,
                          "IsConstant": true,
                          "UniqueID": "89566a85-a8d9-4d8b-b30c-45d50e351437",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487",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Third party services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Cost_of_new_debt_revenue_adjustment.WR"
                              },
                              {
                                "Key": {
                                  "$type": "ModelMakerEngine.MMElements, ModelMakerEngine",
                                  "$values": [
                                    {
                                      "$ref": "113"
                                    }
                                  ]
                                },
                                "Value": "Eligible_for_post_financeability_adjustments_tax_uplift___PR19_Cost_of_new_debt_revenue_adjustment.WN"
                              },
                              {
                                "Key": {
                                  "$type": "ModelMakerEngine.MMElements, ModelMakerEngine",
                                  "$values": [
                                    {
                                      "$ref": "114"
                                    }
                                  ]
                                },
                                "Value": "Eligible_for_post_financeability_adjustments_tax_uplift___PR19_Cost_of_new_debt_revenue_adjustment.WWN"
                              },
                              {
                                "Key": {
                                  "$type": "ModelMakerEngine.MMElements, ModelMakerEngine",
                                  "$values": [
                                    {
                                      "$ref": "115"
                                    }
                                  ]
                                },
                                "Value": "Eligible_for_post_financeability_adjustments_tax_uplift___PR19_Cost_of_new_debt_revenue_adjustment.BR"
                              },
                              {
                                "Key": {
                                  "$type": "ModelMakerEngine.MMElements, ModelMakerEngine",
                                  "$values": [
                                    {
                                      "$ref": "116"
                                    }
                                  ]
                                },
                                "Value": "Eligible_for_post_financeability_adjustments_tax_uplift___PR19_Cost_of_new_debt_revenue_adjustment.ADDN1"
                              },
                              {
                                "Key": {
                                  "$type": "ModelMakerEngine.MMElements, ModelMakerEngine",
                                  "$values": [
                                    {
                                      "$ref": "117"
                                    }
                                  ]
                                },
                                "Value": "Eligible_for_post_financeability_adjustments_tax_uplift___PR19_Cost_of_new_debt_revenue_adjustment.ADDN2"
                              },
                              {
                                "Key": {
                                  "$type": "ModelMakerEngine.MMElements, ModelMakerEngine",
                                  "$values": [
                                    {
                                      "$ref": "118"
                                    }
                                  ]
                                },
                                "Value": "Eligible_for_post_financeability_adjustments_tax_uplift___PR19_Cost_of_new_debt_revenue_adjustment.Residential.retail"
                              },
                              {
                                "Key": {
                                  "$type": "ModelMakerEngine.MMElements, ModelMakerEngine",
                                  "$values": [
                                    {
                                      "$ref": "119"
                                    }
                                  ]
                                },
                                "Value": "Eligible_for_post_financeability_adjustments_tax_uplift___PR19_Cost_of_new_debt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89",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490",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491",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492",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493",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494",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
                          "NonPrimaryInput": false,
                          "Max": "NaN",
                          "Min": "NaN",
                          "IsBalanceButNotCorkscrew": false,
                          "IsEditable": true,
                          "IsConstant": true,
                          "UniqueID": "58ff2bf6-35cd-4855-bf9f-855646244805",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495",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Cost of new debt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Gearing_outperformance_revenue_adjustment.WR"
                              },
                              {
                                "Key": {
                                  "$type": "ModelMakerEngine.MMElements, ModelMakerEngine",
                                  "$values": [
                                    {
                                      "$ref": "113"
                                    }
                                  ]
                                },
                                "Value": "Eligible_for_post_financeability_adjustments_tax_uplift___PR19_Gearing_outperformance_revenue_adjustment.WN"
                              },
                              {
                                "Key": {
                                  "$type": "ModelMakerEngine.MMElements, ModelMakerEngine",
                                  "$values": [
                                    {
                                      "$ref": "114"
                                    }
                                  ]
                                },
                                "Value": "Eligible_for_post_financeability_adjustments_tax_uplift___PR19_Gearing_outperformance_revenue_adjustment.WWN"
                              },
                              {
                                "Key": {
                                  "$type": "ModelMakerEngine.MMElements, ModelMakerEngine",
                                  "$values": [
                                    {
                                      "$ref": "115"
                                    }
                                  ]
                                },
                                "Value": "Eligible_for_post_financeability_adjustments_tax_uplift___PR19_Gearing_outperformance_revenue_adjustment.BR"
                              },
                              {
                                "Key": {
                                  "$type": "ModelMakerEngine.MMElements, ModelMakerEngine",
                                  "$values": [
                                    {
                                      "$ref": "116"
                                    }
                                  ]
                                },
                                "Value": "Eligible_for_post_financeability_adjustments_tax_uplift___PR19_Gearing_outperformance_revenue_adjustment.ADDN1"
                              },
                              {
                                "Key": {
                                  "$type": "ModelMakerEngine.MMElements, ModelMakerEngine",
                                  "$values": [
                                    {
                                      "$ref": "117"
                                    }
                                  ]
                                },
                                "Value": "Eligible_for_post_financeability_adjustments_tax_uplift___PR19_Gearing_outperformance_revenue_adjustment.ADDN2"
                              },
                              {
                                "Key": {
                                  "$type": "ModelMakerEngine.MMElements, ModelMakerEngine",
                                  "$values": [
                                    {
                                      "$ref": "118"
                                    }
                                  ]
                                },
                                "Value": "Eligible_for_post_financeability_adjustments_tax_uplift___PR19_Gearing_outperformance_revenue_adjustment.Residential.retail"
                              },
                              {
                                "Key": {
                                  "$type": "ModelMakerEngine.MMElements, ModelMakerEngine",
                                  "$values": [
                                    {
                                      "$ref": "119"
                                    }
                                  ]
                                },
                                "Value": "Eligible_for_post_financeability_adjustments_tax_uplift___PR19_Gearing_outperformance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97",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498",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499",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500",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501",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502",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id": "503",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504",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
                          "NonPrimaryInput": false,
                          "Max": "NaN",
                          "Min": "NaN",
                          "IsBalanceButNotCorkscrew": false,
                          "IsEditable": true,
                          "IsConstant": true,
                          "UniqueID": "e86914d0-80c0-490d-82e6-f5d3dd52d739",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505",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Delivery mechanism (DM)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Totex_costs_revenue_adjustment.WR"
                              },
                              {
                                "Key": {
                                  "$type": "ModelMakerEngine.MMElements, ModelMakerEngine",
                                  "$values": [
                                    {
                                      "$ref": "113"
                                    }
                                  ]
                                },
                                "Value": "Eligible_for_post_financeability_adjustments_tax_uplift___PR19_Totex_costs_revenue_adjustment.WN"
                              },
                              {
                                "Key": {
                                  "$type": "ModelMakerEngine.MMElements, ModelMakerEngine",
                                  "$values": [
                                    {
                                      "$ref": "114"
                                    }
                                  ]
                                },
                                "Value": "Eligible_for_post_financeability_adjustments_tax_uplift___PR19_Totex_costs_revenue_adjustment.WWN"
                              },
                              {
                                "Key": {
                                  "$type": "ModelMakerEngine.MMElements, ModelMakerEngine",
                                  "$values": [
                                    {
                                      "$ref": "115"
                                    }
                                  ]
                                },
                                "Value": "Eligible_for_post_financeability_adjustments_tax_uplift___PR19_Totex_costs_revenue_adjustment.BR"
                              },
                              {
                                "Key": {
                                  "$type": "ModelMakerEngine.MMElements, ModelMakerEngine",
                                  "$values": [
                                    {
                                      "$ref": "116"
                                    }
                                  ]
                                },
                                "Value": "Eligible_for_post_financeability_adjustments_tax_uplift___PR19_Totex_costs_revenue_adjustment.ADDN1"
                              },
                              {
                                "Key": {
                                  "$type": "ModelMakerEngine.MMElements, ModelMakerEngine",
                                  "$values": [
                                    {
                                      "$ref": "117"
                                    }
                                  ]
                                },
                                "Value": "Eligible_for_post_financeability_adjustments_tax_uplift___PR19_Totex_costs_revenue_adjustment.ADDN2"
                              },
                              {
                                "Key": {
                                  "$type": "ModelMakerEngine.MMElements, ModelMakerEngine",
                                  "$values": [
                                    {
                                      "$ref": "118"
                                    }
                                  ]
                                },
                                "Value": "Eligible_for_post_financeability_adjustments_tax_uplift___PR19_Totex_costs_revenue_adjustment.Residential.retail"
                              },
                              {
                                "Key": {
                                  "$type": "ModelMakerEngine.MMElements, ModelMakerEngine",
                                  "$values": [
                                    {
                                      "$ref": "119"
                                    }
                                  ]
                                },
                                "Value": "Eligible_for_post_financeability_adjustments_tax_uplift___PR19_Totex_costs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07",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508",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509",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510",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511",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512",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id": "513",
                                "$type": "ModelMaker.DimensionedArrayValues, ModelMaker",
                                "Elements": {
                                  "$type": "ModelMakerEngine.MMElements, ModelMakerEngine",
                                  "$values": [
                                    {
                                      "$ref": "112"
                                    }
                                  ]
                                },
                                "Values": {
                                  "$type": "System.Collections.Generic.List`1[[System.Object, mscorlib]], mscorlib",
                                  "$values": [
                                    null,
                                    null,
                                    null,
                                    null,
                                    null,
                                    null,
                                    null,
                                    null,
                                    null,
                                    null,
                                    null,
                                    null,
                                    null,
                                    null,
                                    null
                                  ]
                                }
                              }
                            ]
                          },
                          "NonPrimaryInput": false,
                          "Max": "NaN",
                          "Min": "NaN",
                          "IsBalanceButNotCorkscrew": false,
                          "IsEditable": true,
                          "IsConstant": true,
                          "UniqueID": "f1f6fabd-671c-4c6d-9f50-2128f881ead3",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514",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Totex costs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15",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Tax_revenue_adjustment.WR"
                              },
                              {
                                "Key": {
                                  "$type": "ModelMakerEngine.MMElements, ModelMakerEngine",
                                  "$values": [
                                    {
                                      "$ref": "113"
                                    }
                                  ]
                                },
                                "Value": "Eligible_for_post_financeability_adjustments_tax_uplift___PR19_Tax_revenue_adjustment.WN"
                              },
                              {
                                "Key": {
                                  "$type": "ModelMakerEngine.MMElements, ModelMakerEngine",
                                  "$values": [
                                    {
                                      "$ref": "114"
                                    }
                                  ]
                                },
                                "Value": "Eligible_for_post_financeability_adjustments_tax_uplift___PR19_Tax_revenue_adjustment.WWN"
                              },
                              {
                                "Key": {
                                  "$type": "ModelMakerEngine.MMElements, ModelMakerEngine",
                                  "$values": [
                                    {
                                      "$ref": "115"
                                    }
                                  ]
                                },
                                "Value": "Eligible_for_post_financeability_adjustments_tax_uplift___PR19_Tax_revenue_adjustment.BR"
                              },
                              {
                                "Key": {
                                  "$type": "ModelMakerEngine.MMElements, ModelMakerEngine",
                                  "$values": [
                                    {
                                      "$ref": "116"
                                    }
                                  ]
                                },
                                "Value": "Eligible_for_post_financeability_adjustments_tax_uplift___PR19_Tax_revenue_adjustment.ADDN1"
                              },
                              {
                                "Key": {
                                  "$type": "ModelMakerEngine.MMElements, ModelMakerEngine",
                                  "$values": [
                                    {
                                      "$ref": "117"
                                    }
                                  ]
                                },
                                "Value": "Eligible_for_post_financeability_adjustments_tax_uplift___PR19_Tax_revenue_adjustment.ADDN2"
                              },
                              {
                                "Key": {
                                  "$type": "ModelMakerEngine.MMElements, ModelMakerEngine",
                                  "$values": [
                                    {
                                      "$ref": "118"
                                    }
                                  ]
                                },
                                "Value": "Eligible_for_post_financeability_adjustments_tax_uplift___PR19_Tax_revenue_adjustment.Residential.retail"
                              },
                              {
                                "Key": {
                                  "$type": "ModelMakerEngine.MMElements, ModelMakerEngine",
                                  "$values": [
                                    {
                                      "$ref": "119"
                                    }
                                  ]
                                },
                                "Value": "Eligible_for_post_financeability_adjustments_tax_uplift___PR19_Tax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16",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517",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518",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519",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520",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521",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id": "522",
                                "$type": "ModelMaker.DimensionedArrayValues, ModelMaker",
                                "Elements": {
                                  "$type": "ModelMakerEngine.MMElements, ModelMakerEngine",
                                  "$values": [
                                    {
                                      "$ref": "112"
                                    }
                                  ]
                                },
                                "Values": {
                                  "$type": "System.Collections.Generic.List`1[[System.Object, mscorlib]], mscorlib",
                                  "$values": [
                                    null,
                                    null,
                                    null,
                                    null,
                                    null,
                                    null,
                                    null,
                                    null,
                                    null,
                                    null,
                                    null,
                                    null,
                                    null,
                                    null,
                                    null
                                  ]
                                }
                              }
                            ]
                          },
                          "NonPrimaryInput": false,
                          "Max": "NaN",
                          "Min": "NaN",
                          "IsBalanceButNotCorkscrew": false,
                          "IsEditable": true,
                          "IsConstant": true,
                          "UniqueID": "cbeaeea3-fe6d-4dcf-b793-fc6c739d3cdc",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523",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Tax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2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RPI_CPIH_wedge_revenue_adjustment.WR"
                              },
                              {
                                "Key": {
                                  "$type": "ModelMakerEngine.MMElements, ModelMakerEngine",
                                  "$values": [
                                    {
                                      "$ref": "113"
                                    }
                                  ]
                                },
                                "Value": "Eligible_for_post_financeability_adjustments_tax_uplift___PR19_RPI_CPIH_wedge_revenue_adjustment.WN"
                              },
                              {
                                "Key": {
                                  "$type": "ModelMakerEngine.MMElements, ModelMakerEngine",
                                  "$values": [
                                    {
                                      "$ref": "114"
                                    }
                                  ]
                                },
                                "Value": "Eligible_for_post_financeability_adjustments_tax_uplift___PR19_RPI_CPIH_wedge_revenue_adjustment.WWN"
                              },
                              {
                                "Key": {
                                  "$type": "ModelMakerEngine.MMElements, ModelMakerEngine",
                                  "$values": [
                                    {
                                      "$ref": "115"
                                    }
                                  ]
                                },
                                "Value": "Eligible_for_post_financeability_adjustments_tax_uplift___PR19_RPI_CPIH_wedge_revenue_adjustment.BR"
                              },
                              {
                                "Key": {
                                  "$type": "ModelMakerEngine.MMElements, ModelMakerEngine",
                                  "$values": [
                                    {
                                      "$ref": "116"
                                    }
                                  ]
                                },
                                "Value": "Eligible_for_post_financeability_adjustments_tax_uplift___PR19_RPI_CPIH_wedge_revenue_adjustment.ADDN1"
                              },
                              {
                                "Key": {
                                  "$type": "ModelMakerEngine.MMElements, ModelMakerEngine",
                                  "$values": [
                                    {
                                      "$ref": "117"
                                    }
                                  ]
                                },
                                "Value": "Eligible_for_post_financeability_adjustments_tax_uplift___PR19_RPI_CPIH_wedge_revenue_adjustment.ADDN2"
                              },
                              {
                                "Key": {
                                  "$type": "ModelMakerEngine.MMElements, ModelMakerEngine",
                                  "$values": [
                                    {
                                      "$ref": "118"
                                    }
                                  ]
                                },
                                "Value": "Eligible_for_post_financeability_adjustments_tax_uplift___PR19_RPI_CPIH_wedge_revenue_adjustment.Residential.retail"
                              },
                              {
                                "Key": {
                                  "$type": "ModelMakerEngine.MMElements, ModelMakerEngine",
                                  "$values": [
                                    {
                                      "$ref": "119"
                                    }
                                  ]
                                },
                                "Value": "Eligible_for_post_financeability_adjustments_tax_uplift___PR19_RPI_CPIH_wedge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25",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526",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527",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528",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529",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530",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id": "531",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532",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
                          "NonPrimaryInput": false,
                          "Max": "NaN",
                          "Min": "NaN",
                          "IsBalanceButNotCorkscrew": false,
                          "IsEditable": true,
                          "IsConstant": true,
                          "UniqueID": "d501f7a0-dfae-4ee0-9848-e5106e6263aa",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533",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Real price effects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3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Strategic_regional_water_resources_revenue_adjustment.WR"
                              },
                              {
                                "Key": {
                                  "$type": "ModelMakerEngine.MMElements, ModelMakerEngine",
                                  "$values": [
                                    {
                                      "$ref": "113"
                                    }
                                  ]
                                },
                                "Value": "Eligible_for_post_financeability_adjustments_tax_uplift___PR19_Strategic_regional_water_resources_revenue_adjustment.WN"
                              },
                              {
                                "Key": {
                                  "$type": "ModelMakerEngine.MMElements, ModelMakerEngine",
                                  "$values": [
                                    {
                                      "$ref": "114"
                                    }
                                  ]
                                },
                                "Value": "Eligible_for_post_financeability_adjustments_tax_uplift___PR19_Strategic_regional_water_resources_revenue_adjustment.WWN"
                              },
                              {
                                "Key": {
                                  "$type": "ModelMakerEngine.MMElements, ModelMakerEngine",
                                  "$values": [
                                    {
                                      "$ref": "115"
                                    }
                                  ]
                                },
                                "Value": "Eligible_for_post_financeability_adjustments_tax_uplift___PR19_Strategic_regional_water_resources_revenue_adjustment.BR"
                              },
                              {
                                "Key": {
                                  "$type": "ModelMakerEngine.MMElements, ModelMakerEngine",
                                  "$values": [
                                    {
                                      "$ref": "116"
                                    }
                                  ]
                                },
                                "Value": "Eligible_for_post_financeability_adjustments_tax_uplift___PR19_Strategic_regional_water_resources_revenue_adjustment.ADDN1"
                              },
                              {
                                "Key": {
                                  "$type": "ModelMakerEngine.MMElements, ModelMakerEngine",
                                  "$values": [
                                    {
                                      "$ref": "117"
                                    }
                                  ]
                                },
                                "Value": "Eligible_for_post_financeability_adjustments_tax_uplift___PR19_Strategic_regional_water_resources_revenue_adjustment.ADDN2"
                              },
                              {
                                "Key": {
                                  "$type": "ModelMakerEngine.MMElements, ModelMakerEngine",
                                  "$values": [
                                    {
                                      "$ref": "118"
                                    }
                                  ]
                                },
                                "Value": "Eligible_for_post_financeability_adjustments_tax_uplift___PR19_Strategic_regional_water_resources_revenue_adjustment.Residential.retail"
                              },
                              {
                                "Key": {
                                  "$type": "ModelMakerEngine.MMElements, ModelMakerEngine",
                                  "$values": [
                                    {
                                      "$ref": "119"
                                    }
                                  ]
                                },
                                "Value": "Eligible_for_post_financeability_adjustments_tax_uplift___PR19_Strategic_regional_water_resources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35",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536",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537",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538",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539",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540",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id": "541",
                                "$type": "ModelMaker.DimensionedArrayValues, ModelMaker",
                                "Elements": {
                                  "$type": "ModelMakerEngine.MMElements, ModelMakerEngine",
                                  "$values": [
                                    {
                                      "$ref": "112"
                                    }
                                  ]
                                },
                                "Values": {
                                  "$type": "System.Collections.Generic.List`1[[System.Object, mscorlib]], mscorlib",
                                  "$values": [
                                    null,
                                    null,
                                    null,
                                    null,
                                    null,
                                    null,
                                    null,
                                    null,
                                    null,
                                    null,
                                    null,
                                    null,
                                    null,
                                    null,
                                    null
                                  ]
                                }
                              }
                            ]
                          },
                          "NonPrimaryInput": false,
                          "Max": "NaN",
                          "Min": "NaN",
                          "IsBalanceButNotCorkscrew": false,
                          "IsEditable": true,
                          "IsConstant": true,
                          "UniqueID": "835b5d4e-43c5-4006-a4cc-2f29aaf7f4a2",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542",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Major projects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43",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Havant_Thicket_activities_revenue_adjustment.WR"
                              },
                              {
                                "Key": {
                                  "$type": "ModelMakerEngine.MMElements, ModelMakerEngine",
                                  "$values": [
                                    {
                                      "$ref": "113"
                                    }
                                  ]
                                },
                                "Value": "Eligible_for_post_financeability_adjustments_tax_uplift___PR19_Havant_Thicket_activities_revenue_adjustment.WN"
                              },
                              {
                                "Key": {
                                  "$type": "ModelMakerEngine.MMElements, ModelMakerEngine",
                                  "$values": [
                                    {
                                      "$ref": "114"
                                    }
                                  ]
                                },
                                "Value": "Eligible_for_post_financeability_adjustments_tax_uplift___PR19_Havant_Thicket_activities_revenue_adjustment.WWN"
                              },
                              {
                                "Key": {
                                  "$type": "ModelMakerEngine.MMElements, ModelMakerEngine",
                                  "$values": [
                                    {
                                      "$ref": "115"
                                    }
                                  ]
                                },
                                "Value": "Eligible_for_post_financeability_adjustments_tax_uplift___PR19_Havant_Thicket_activities_revenue_adjustment.BR"
                              },
                              {
                                "Key": {
                                  "$type": "ModelMakerEngine.MMElements, ModelMakerEngine",
                                  "$values": [
                                    {
                                      "$ref": "116"
                                    }
                                  ]
                                },
                                "Value": "Eligible_for_post_financeability_adjustments_tax_uplift___PR19_Havant_Thicket_activities_revenue_adjustment.ADDN1"
                              },
                              {
                                "Key": {
                                  "$type": "ModelMakerEngine.MMElements, ModelMakerEngine",
                                  "$values": [
                                    {
                                      "$ref": "117"
                                    }
                                  ]
                                },
                                "Value": "Eligible_for_post_financeability_adjustments_tax_uplift___PR19_Havant_Thicket_activities_revenue_adjustment.ADDN2"
                              },
                              {
                                "Key": {
                                  "$type": "ModelMakerEngine.MMElements, ModelMakerEngine",
                                  "$values": [
                                    {
                                      "$ref": "118"
                                    }
                                  ]
                                },
                                "Value": "Eligible_for_post_financeability_adjustments_tax_uplift___PR19_Havant_Thicket_activities_revenue_adjustment.Residential.retail"
                              },
                              {
                                "Key": {
                                  "$type": "ModelMakerEngine.MMElements, ModelMakerEngine",
                                  "$values": [
                                    {
                                      "$ref": "119"
                                    }
                                  ]
                                },
                                "Value": "Eligible_for_post_financeability_adjustments_tax_uplift___PR19_Havant_Thicket_activities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44",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545",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546",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547",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548",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549",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id": "550",
                                "$type": "ModelMaker.DimensionedArrayValues, ModelMaker",
                                "Elements": {
                                  "$type": "ModelMakerEngine.MMElements, ModelMakerEngine",
                                  "$values": [
                                    {
                                      "$ref": "112"
                                    }
                                  ]
                                },
                                "Values": {
                                  "$type": "System.Collections.Generic.List`1[[System.Object, mscorlib]], mscorlib",
                                  "$values": [
                                    null,
                                    null,
                                    null,
                                    null,
                                    null,
                                    null,
                                    null,
                                    null,
                                    null,
                                    null,
                                    null,
                                    null,
                                    null,
                                    null,
                                    null
                                  ]
                                }
                              }
                            ]
                          },
                          "NonPrimaryInput": false,
                          "Max": "NaN",
                          "Min": "NaN",
                          "IsBalanceButNotCorkscrew": false,
                          "IsEditable": true,
                          "IsConstant": true,
                          "UniqueID": "057bc86d-d9db-41b6-85cd-6264cf84d1fc",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551",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Havant Thicket activities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Eligible_for_post_financeability_adjustments_tax_uplift___PR24_Havant_Thicket___cost_of_debt_revenue_adjustment.WR"
                              },
                              {
                                "Key": {
                                  "$type": "ModelMakerEngine.MMElements, ModelMakerEngine",
                                  "$values": [
                                    {
                                      "$ref": "4"
                                    }
                                  ]
                                },
                                "Value": "Eligible_for_post_financeability_adjustments_tax_uplift___PR24_Havant_Thicket___cost_of_debt_revenue_adjustment.WN"
                              },
                              {
                                "Key": {
                                  "$type": "ModelMakerEngine.MMElements, ModelMakerEngine",
                                  "$values": [
                                    {
                                      "$ref": "5"
                                    }
                                  ]
                                },
                                "Value": "Eligible_for_post_financeability_adjustments_tax_uplift___PR24_Havant_Thicket___cost_of_debt_revenue_adjustment.WWN"
                              },
                              {
                                "Key": {
                                  "$type": "ModelMakerEngine.MMElements, ModelMakerEngine",
                                  "$values": [
                                    {
                                      "$ref": "6"
                                    }
                                  ]
                                },
                                "Value": "Eligible_for_post_financeability_adjustments_tax_uplift___PR24_Havant_Thicket___cost_of_debt_revenue_adjustment.BR"
                              },
                              {
                                "Key": {
                                  "$type": "ModelMakerEngine.MMElements, ModelMakerEngine",
                                  "$values": [
                                    {
                                      "$ref": "7"
                                    }
                                  ]
                                },
                                "Value": "Eligible_for_post_financeability_adjustments_tax_uplift___PR24_Havant_Thicket___cost_of_debt_revenue_adjustment.ADDN1"
                              },
                              {
                                "Key": {
                                  "$type": "ModelMakerEngine.MMElements, ModelMakerEngine",
                                  "$values": [
                                    {
                                      "$ref": "8"
                                    }
                                  ]
                                },
                                "Value": "Eligible_for_post_financeability_adjustments_tax_uplift___PR24_Havant_Thicket___cost_of_debt_revenue_adjustment.ADDN2"
                              },
                              {
                                "Key": {
                                  "$type": "ModelMakerEngine.MMElements, ModelMakerEngine",
                                  "$values": [
                                    {
                                      "$ref": "9"
                                    }
                                  ]
                                },
                                "Value": "Eligible_for_post_financeability_adjustments_tax_uplift___PR24_Havant_Thicket___cost_of_debt_revenue_adjustment.Residential.retail"
                              },
                              {
                                "Key": {
                                  "$type": "ModelMakerEngine.MMElements, ModelMakerEngine",
                                  "$values": [
                                    {
                                      "$ref": "10"
                                    }
                                  ]
                                },
                                "Value": "Eligible_for_post_financeability_adjustments_tax_uplift___PR24_Havant_Thicket___cost_of_debt_revenue_adjustment.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2f64f78f-80b8-4b9d-aee8-c7c6eea8e32d",
                          "Dimensions": {
                            "$type": "ModelMakerEngine.MMDimensions, ModelMakerEngine",
                            "$values": [
                              {
                                "$ref": "2"
                              }
                            ]
                          },
                          "EquationOBXInternal": null,
                          "NameOfGroup": "Inputs.Tax Uplift Eligibility Switches.PR24 reconciliation revenue adjustments",
                          "EquationToParse": "",
                          "MostRecentExpectedUnitErrors": null,
                          "Units": {
                            "$id": "553",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Havant Thicket - cost of debt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5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Green_recovery_costs_revenue_adjustment.WR"
                              },
                              {
                                "Key": {
                                  "$type": "ModelMakerEngine.MMElements, ModelMakerEngine",
                                  "$values": [
                                    {
                                      "$ref": "113"
                                    }
                                  ]
                                },
                                "Value": "Eligible_for_post_financeability_adjustments_tax_uplift___PR19_Green_recovery_costs_revenue_adjustment.WN"
                              },
                              {
                                "Key": {
                                  "$type": "ModelMakerEngine.MMElements, ModelMakerEngine",
                                  "$values": [
                                    {
                                      "$ref": "114"
                                    }
                                  ]
                                },
                                "Value": "Eligible_for_post_financeability_adjustments_tax_uplift___PR19_Green_recovery_costs_revenue_adjustment.WWN"
                              },
                              {
                                "Key": {
                                  "$type": "ModelMakerEngine.MMElements, ModelMakerEngine",
                                  "$values": [
                                    {
                                      "$ref": "115"
                                    }
                                  ]
                                },
                                "Value": "Eligible_for_post_financeability_adjustments_tax_uplift___PR19_Green_recovery_costs_revenue_adjustment.BR"
                              },
                              {
                                "Key": {
                                  "$type": "ModelMakerEngine.MMElements, ModelMakerEngine",
                                  "$values": [
                                    {
                                      "$ref": "116"
                                    }
                                  ]
                                },
                                "Value": "Eligible_for_post_financeability_adjustments_tax_uplift___PR19_Green_recovery_costs_revenue_adjustment.ADDN1"
                              },
                              {
                                "Key": {
                                  "$type": "ModelMakerEngine.MMElements, ModelMakerEngine",
                                  "$values": [
                                    {
                                      "$ref": "117"
                                    }
                                  ]
                                },
                                "Value": "Eligible_for_post_financeability_adjustments_tax_uplift___PR19_Green_recovery_costs_revenue_adjustment.ADDN2"
                              },
                              {
                                "Key": {
                                  "$type": "ModelMakerEngine.MMElements, ModelMakerEngine",
                                  "$values": [
                                    {
                                      "$ref": "118"
                                    }
                                  ]
                                },
                                "Value": "Eligible_for_post_financeability_adjustments_tax_uplift___PR19_Green_recovery_costs_revenue_adjustment.Residential.retail"
                              },
                              {
                                "Key": {
                                  "$type": "ModelMakerEngine.MMElements, ModelMakerEngine",
                                  "$values": [
                                    {
                                      "$ref": "119"
                                    }
                                  ]
                                },
                                "Value": "Eligible_for_post_financeability_adjustments_tax_uplift___PR19_Green_recovery_costs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55",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556",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557",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558",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559",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560",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id": "561",
                                "$type": "ModelMaker.DimensionedArrayValues, ModelMaker",
                                "Elements": {
                                  "$type": "ModelMakerEngine.MMElements, ModelMakerEngine",
                                  "$values": [
                                    {
                                      "$ref": "112"
                                    }
                                  ]
                                },
                                "Values": {
                                  "$type": "System.Collections.Generic.List`1[[System.Object, mscorlib]], mscorlib",
                                  "$values": [
                                    null,
                                    null,
                                    null,
                                    null,
                                    null,
                                    null,
                                    null,
                                    null,
                                    null,
                                    null,
                                    null,
                                    null,
                                    null,
                                    null,
                                    null
                                  ]
                                }
                              }
                            ]
                          },
                          "NonPrimaryInput": false,
                          "Max": "NaN",
                          "Min": "NaN",
                          "IsBalanceButNotCorkscrew": false,
                          "IsEditable": true,
                          "IsConstant": true,
                          "UniqueID": "f31f4b60-c556-42ab-a27f-87dec813343d",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562",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Innovation and water efficiency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63",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Green_recovery__TVM__revenue_adjustment.WR"
                              },
                              {
                                "Key": {
                                  "$type": "ModelMakerEngine.MMElements, ModelMakerEngine",
                                  "$values": [
                                    {
                                      "$ref": "113"
                                    }
                                  ]
                                },
                                "Value": "Eligible_for_post_financeability_adjustments_tax_uplift___PR19_Green_recovery__TVM__revenue_adjustment.WN"
                              },
                              {
                                "Key": {
                                  "$type": "ModelMakerEngine.MMElements, ModelMakerEngine",
                                  "$values": [
                                    {
                                      "$ref": "114"
                                    }
                                  ]
                                },
                                "Value": "Eligible_for_post_financeability_adjustments_tax_uplift___PR19_Green_recovery__TVM__revenue_adjustment.WWN"
                              },
                              {
                                "Key": {
                                  "$type": "ModelMakerEngine.MMElements, ModelMakerEngine",
                                  "$values": [
                                    {
                                      "$ref": "115"
                                    }
                                  ]
                                },
                                "Value": "Eligible_for_post_financeability_adjustments_tax_uplift___PR19_Green_recovery__TVM__revenue_adjustment.BR"
                              },
                              {
                                "Key": {
                                  "$type": "ModelMakerEngine.MMElements, ModelMakerEngine",
                                  "$values": [
                                    {
                                      "$ref": "116"
                                    }
                                  ]
                                },
                                "Value": "Eligible_for_post_financeability_adjustments_tax_uplift___PR19_Green_recovery__TVM__revenue_adjustment.ADDN1"
                              },
                              {
                                "Key": {
                                  "$type": "ModelMakerEngine.MMElements, ModelMakerEngine",
                                  "$values": [
                                    {
                                      "$ref": "117"
                                    }
                                  ]
                                },
                                "Value": "Eligible_for_post_financeability_adjustments_tax_uplift___PR19_Green_recovery__TVM__revenue_adjustment.ADDN2"
                              },
                              {
                                "Key": {
                                  "$type": "ModelMakerEngine.MMElements, ModelMakerEngine",
                                  "$values": [
                                    {
                                      "$ref": "118"
                                    }
                                  ]
                                },
                                "Value": "Eligible_for_post_financeability_adjustments_tax_uplift___PR19_Green_recovery__TVM__revenue_adjustment.Residential.retail"
                              },
                              {
                                "Key": {
                                  "$type": "ModelMakerEngine.MMElements, ModelMakerEngine",
                                  "$values": [
                                    {
                                      "$ref": "119"
                                    }
                                  ]
                                },
                                "Value": "Eligible_for_post_financeability_adjustments_tax_uplift___PR19_Green_recovery__TVM__revenue_adjustment.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64",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565",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566",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567",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568",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569",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id": "570",
                                "$type": "ModelMaker.DimensionedArrayValues, ModelMaker",
                                "Elements": {
                                  "$type": "ModelMakerEngine.MMElements, ModelMakerEngine",
                                  "$values": [
                                    {
                                      "$ref": "112"
                                    }
                                  ]
                                },
                                "Values": {
                                  "$type": "System.Collections.Generic.List`1[[System.Object, mscorlib]], mscorlib",
                                  "$values": [
                                    null,
                                    null,
                                    null,
                                    null,
                                    null,
                                    null,
                                    null,
                                    null,
                                    null,
                                    null,
                                    null,
                                    null,
                                    null,
                                    null,
                                    null
                                  ]
                                }
                              }
                            ]
                          },
                          "NonPrimaryInput": false,
                          "Max": "NaN",
                          "Min": "NaN",
                          "IsBalanceButNotCorkscrew": false,
                          "IsEditable": true,
                          "IsConstant": true,
                          "UniqueID": "e6399588-0fa2-4f01-aba0-2b156eae5e24",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571",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QAA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7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Other_revenue_adjustments.WR"
                              },
                              {
                                "Key": {
                                  "$type": "ModelMakerEngine.MMElements, ModelMakerEngine",
                                  "$values": [
                                    {
                                      "$ref": "113"
                                    }
                                  ]
                                },
                                "Value": "Eligible_for_post_financeability_adjustments_tax_uplift___Other_revenue_adjustments.WN"
                              },
                              {
                                "Key": {
                                  "$type": "ModelMakerEngine.MMElements, ModelMakerEngine",
                                  "$values": [
                                    {
                                      "$ref": "114"
                                    }
                                  ]
                                },
                                "Value": "Eligible_for_post_financeability_adjustments_tax_uplift___Other_revenue_adjustments.WWN"
                              },
                              {
                                "Key": {
                                  "$type": "ModelMakerEngine.MMElements, ModelMakerEngine",
                                  "$values": [
                                    {
                                      "$ref": "115"
                                    }
                                  ]
                                },
                                "Value": "Eligible_for_post_financeability_adjustments_tax_uplift___Other_revenue_adjustments.BR"
                              },
                              {
                                "Key": {
                                  "$type": "ModelMakerEngine.MMElements, ModelMakerEngine",
                                  "$values": [
                                    {
                                      "$ref": "116"
                                    }
                                  ]
                                },
                                "Value": "Eligible_for_post_financeability_adjustments_tax_uplift___Other_revenue_adjustments.ADDN1"
                              },
                              {
                                "Key": {
                                  "$type": "ModelMakerEngine.MMElements, ModelMakerEngine",
                                  "$values": [
                                    {
                                      "$ref": "117"
                                    }
                                  ]
                                },
                                "Value": "Eligible_for_post_financeability_adjustments_tax_uplift___Other_revenue_adjustments.ADDN2"
                              },
                              {
                                "Key": {
                                  "$type": "ModelMakerEngine.MMElements, ModelMakerEngine",
                                  "$values": [
                                    {
                                      "$ref": "118"
                                    }
                                  ]
                                },
                                "Value": "Eligible_for_post_financeability_adjustments_tax_uplift___Other_revenue_adjustments.Residential.retail"
                              },
                              {
                                "Key": {
                                  "$type": "ModelMakerEngine.MMElements, ModelMakerEngine",
                                  "$values": [
                                    {
                                      "$ref": "119"
                                    }
                                  ]
                                },
                                "Value": "Eligible_for_post_financeability_adjustments_tax_uplift___Other_revenue_adjustment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73",
                                "$type": "ModelMaker.DimensionedArrayValues, ModelMaker",
                                "Elements": {
                                  "$type": "ModelMakerEngine.MMElements, ModelMakerEngine",
                                  "$values": [
                                    {
                                      "$ref": "114"
                                    }
                                  ]
                                },
                                "Values": {
                                  "$type": "System.Collections.Generic.List`1[[System.Object, mscorlib]], mscorlib",
                                  "$values": [
                                    null,
                                    null,
                                    null,
                                    null,
                                    null,
                                    null,
                                    null,
                                    null,
                                    null,
                                    null,
                                    null,
                                    null,
                                    null,
                                    null,
                                    null
                                  ]
                                }
                              },
                              {
                                "$id": "574",
                                "$type": "ModelMaker.DimensionedArrayValues, ModelMaker",
                                "Elements": {
                                  "$type": "ModelMakerEngine.MMElements, ModelMakerEngine",
                                  "$values": [
                                    {
                                      "$ref": "115"
                                    }
                                  ]
                                },
                                "Values": {
                                  "$type": "System.Collections.Generic.List`1[[System.Object, mscorlib]], mscorlib",
                                  "$values": [
                                    null,
                                    null,
                                    null,
                                    null,
                                    null,
                                    null,
                                    null,
                                    null,
                                    null,
                                    null,
                                    null,
                                    null,
                                    null,
                                    null,
                                    null
                                  ]
                                }
                              },
                              {
                                "$id": "575",
                                "$type": "ModelMaker.DimensionedArrayValues, ModelMaker",
                                "Elements": {
                                  "$type": "ModelMakerEngine.MMElements, ModelMakerEngine",
                                  "$values": [
                                    {
                                      "$ref": "116"
                                    }
                                  ]
                                },
                                "Values": {
                                  "$type": "System.Collections.Generic.List`1[[System.Object, mscorlib]], mscorlib",
                                  "$values": [
                                    null,
                                    null,
                                    null,
                                    null,
                                    null,
                                    null,
                                    null,
                                    null,
                                    null,
                                    null,
                                    null,
                                    null,
                                    null,
                                    null,
                                    null
                                  ]
                                }
                              },
                              {
                                "$id": "576",
                                "$type": "ModelMaker.DimensionedArrayValues, ModelMaker",
                                "Elements": {
                                  "$type": "ModelMakerEngine.MMElements, ModelMakerEngine",
                                  "$values": [
                                    {
                                      "$ref": "117"
                                    }
                                  ]
                                },
                                "Values": {
                                  "$type": "System.Collections.Generic.List`1[[System.Object, mscorlib]], mscorlib",
                                  "$values": [
                                    null,
                                    null,
                                    null,
                                    null,
                                    null,
                                    null,
                                    null,
                                    null,
                                    null,
                                    null,
                                    null,
                                    null,
                                    null,
                                    null,
                                    null
                                  ]
                                }
                              },
                              {
                                "$id": "577",
                                "$type": "ModelMaker.DimensionedArrayValues, ModelMaker",
                                "Elements": {
                                  "$type": "ModelMakerEngine.MMElements, ModelMakerEngine",
                                  "$values": [
                                    {
                                      "$ref": "118"
                                    }
                                  ]
                                },
                                "Values": {
                                  "$type": "System.Collections.Generic.List`1[[System.Object, mscorlib]], mscorlib",
                                  "$values": [
                                    null,
                                    null,
                                    null,
                                    null,
                                    null,
                                    null,
                                    null,
                                    null,
                                    null,
                                    null,
                                    null,
                                    null,
                                    null,
                                    null,
                                    null
                                  ]
                                }
                              },
                              {
                                "$id": "578",
                                "$type": "ModelMaker.DimensionedArrayValues, ModelMaker",
                                "Elements": {
                                  "$type": "ModelMakerEngine.MMElements, ModelMakerEngine",
                                  "$values": [
                                    {
                                      "$ref": "119"
                                    }
                                  ]
                                },
                                "Values": {
                                  "$type": "System.Collections.Generic.List`1[[System.Object, mscorlib]], mscorlib",
                                  "$values": [
                                    null,
                                    null,
                                    null,
                                    null,
                                    null,
                                    null,
                                    null,
                                    null,
                                    null,
                                    null,
                                    null,
                                    null,
                                    null,
                                    null,
                                    null
                                  ]
                                }
                              }
                            ]
                          },
                          "NonPrimaryInput": false,
                          "Max": "NaN",
                          "Min": "NaN",
                          "IsBalanceButNotCorkscrew": false,
                          "IsEditable": true,
                          "IsConstant": true,
                          "UniqueID": "776a09eb-def5-494b-a5da-53389264e4fa",
                          "Dimensions": {
                            "$type": "ModelMakerEngine.MMDimensions, ModelMakerEngine",
                            "$values": [
                              {
                                "$ref": "2"
                              }
                            ]
                          },
                          "EquationOBXInternal": "{2D array of values}",
                          "NameOfGroup": "Inputs. Tax Uplift Eligibility Switches.PR19 reconciliation revenue adjustments",
                          "EquationToParse": "{2D array of values}",
                          "MostRecentExpectedUnitErrors": null,
                          "Units": {
                            "$id": "579",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Other revenue adjustment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Eligible_for_post_financeability_adjustments_tax_uplift___PR24_Business_customer_and_retailer_measure_of_experience__BR_MeX__revenue_adjustment.WR"
                              },
                              {
                                "Key": {
                                  "$type": "ModelMakerEngine.MMElements, ModelMakerEngine",
                                  "$values": [
                                    {
                                      "$ref": "4"
                                    }
                                  ]
                                },
                                "Value": "Eligible_for_post_financeability_adjustments_tax_uplift___PR24_Business_customer_and_retailer_measure_of_experience__BR_MeX__revenue_adjustment.WN"
                              },
                              {
                                "Key": {
                                  "$type": "ModelMakerEngine.MMElements, ModelMakerEngine",
                                  "$values": [
                                    {
                                      "$ref": "5"
                                    }
                                  ]
                                },
                                "Value": "Eligible_for_post_financeability_adjustments_tax_uplift___PR24_Business_customer_and_retailer_measure_of_experience__BR_MeX__revenue_adjustment.WWN"
                              },
                              {
                                "Key": {
                                  "$type": "ModelMakerEngine.MMElements, ModelMakerEngine",
                                  "$values": [
                                    {
                                      "$ref": "6"
                                    }
                                  ]
                                },
                                "Value": "Eligible_for_post_financeability_adjustments_tax_uplift___PR24_Business_customer_and_retailer_measure_of_experience__BR_MeX__revenue_adjustment.BR"
                              },
                              {
                                "Key": {
                                  "$type": "ModelMakerEngine.MMElements, ModelMakerEngine",
                                  "$values": [
                                    {
                                      "$ref": "7"
                                    }
                                  ]
                                },
                                "Value": "Eligible_for_post_financeability_adjustments_tax_uplift___PR24_Business_customer_and_retailer_measure_of_experience__BR_MeX__revenue_adjustment.ADDN1"
                              },
                              {
                                "Key": {
                                  "$type": "ModelMakerEngine.MMElements, ModelMakerEngine",
                                  "$values": [
                                    {
                                      "$ref": "8"
                                    }
                                  ]
                                },
                                "Value": "Eligible_for_post_financeability_adjustments_tax_uplift___PR24_Business_customer_and_retailer_measure_of_experience__BR_MeX__revenue_adjustment.ADDN2"
                              },
                              {
                                "Key": {
                                  "$type": "ModelMakerEngine.MMElements, ModelMakerEngine",
                                  "$values": [
                                    {
                                      "$ref": "9"
                                    }
                                  ]
                                },
                                "Value": "Eligible_for_post_financeability_adjustments_tax_uplift___PR24_Business_customer_and_retailer_measure_of_experience__BR_MeX__revenue_adjustment.Residential.retail"
                              },
                              {
                                "Key": {
                                  "$type": "ModelMakerEngine.MMElements, ModelMakerEngine",
                                  "$values": [
                                    {
                                      "$ref": "10"
                                    }
                                  ]
                                },
                                "Value": "Eligible_for_post_financeability_adjustments_tax_uplift___PR24_Business_customer_and_retailer_measure_of_experience__BR_MeX__revenue_adjustment.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5ce3fd0d-e53c-4e0f-840a-f6f0fc191618",
                          "Dimensions": {
                            "$type": "ModelMakerEngine.MMDimensions, ModelMakerEngine",
                            "$values": [
                              {
                                "$ref": "2"
                              }
                            ]
                          },
                          "EquationOBXInternal": null,
                          "NameOfGroup": "Inputs.Tax Uplift Eligibility Switches.PR24 reconciliation revenue adjustments",
                          "EquationToParse": "",
                          "MostRecentExpectedUnitErrors": null,
                          "Units": {
                            "$id": "581",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Business customer and retailer measure of experience (BR-MeX)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Eligible_for_post_financeability_adjustments_tax_uplift___PR24_Price_control_deliverables__PCD__revenue_adjustment.WR"
                              },
                              {
                                "Key": {
                                  "$type": "ModelMakerEngine.MMElements, ModelMakerEngine",
                                  "$values": [
                                    {
                                      "$ref": "4"
                                    }
                                  ]
                                },
                                "Value": "Eligible_for_post_financeability_adjustments_tax_uplift___PR24_Price_control_deliverables__PCD__revenue_adjustment.WN"
                              },
                              {
                                "Key": {
                                  "$type": "ModelMakerEngine.MMElements, ModelMakerEngine",
                                  "$values": [
                                    {
                                      "$ref": "5"
                                    }
                                  ]
                                },
                                "Value": "Eligible_for_post_financeability_adjustments_tax_uplift___PR24_Price_control_deliverables__PCD__revenue_adjustment.WWN"
                              },
                              {
                                "Key": {
                                  "$type": "ModelMakerEngine.MMElements, ModelMakerEngine",
                                  "$values": [
                                    {
                                      "$ref": "6"
                                    }
                                  ]
                                },
                                "Value": "Eligible_for_post_financeability_adjustments_tax_uplift___PR24_Price_control_deliverables__PCD__revenue_adjustment.BR"
                              },
                              {
                                "Key": {
                                  "$type": "ModelMakerEngine.MMElements, ModelMakerEngine",
                                  "$values": [
                                    {
                                      "$ref": "7"
                                    }
                                  ]
                                },
                                "Value": "Eligible_for_post_financeability_adjustments_tax_uplift___PR24_Price_control_deliverables__PCD__revenue_adjustment.ADDN1"
                              },
                              {
                                "Key": {
                                  "$type": "ModelMakerEngine.MMElements, ModelMakerEngine",
                                  "$values": [
                                    {
                                      "$ref": "8"
                                    }
                                  ]
                                },
                                "Value": "Eligible_for_post_financeability_adjustments_tax_uplift___PR24_Price_control_deliverables__PCD__revenue_adjustment.ADDN2"
                              },
                              {
                                "Key": {
                                  "$type": "ModelMakerEngine.MMElements, ModelMakerEngine",
                                  "$values": [
                                    {
                                      "$ref": "9"
                                    }
                                  ]
                                },
                                "Value": "Eligible_for_post_financeability_adjustments_tax_uplift___PR24_Price_control_deliverables__PCD__revenue_adjustment.Residential.retail"
                              },
                              {
                                "Key": {
                                  "$type": "ModelMakerEngine.MMElements, ModelMakerEngine",
                                  "$values": [
                                    {
                                      "$ref": "10"
                                    }
                                  ]
                                },
                                "Value": "Eligible_for_post_financeability_adjustments_tax_uplift___PR24_Price_control_deliverables__PCD__revenue_adjustment.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389dcd68-9af0-4922-a21f-7dfb5df5b9ca",
                          "Dimensions": {
                            "$type": "ModelMakerEngine.MMDimensions, ModelMakerEngine",
                            "$values": [
                              {
                                "$ref": "2"
                              }
                            ]
                          },
                          "EquationOBXInternal": null,
                          "NameOfGroup": "Inputs.Tax Uplift Eligibility Switches.PR24 reconciliation revenue adjustments",
                          "EquationToParse": "",
                          "MostRecentExpectedUnitErrors": null,
                          "Units": {
                            "$id": "583",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Price control deliverables (PCD)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Eligible_for_post_financeability_adjustments_tax_uplift___PR24_Wastewater_enhancement_revenue_adjustment.WR"
                              },
                              {
                                "Key": {
                                  "$type": "ModelMakerEngine.MMElements, ModelMakerEngine",
                                  "$values": [
                                    {
                                      "$ref": "4"
                                    }
                                  ]
                                },
                                "Value": "Eligible_for_post_financeability_adjustments_tax_uplift___PR24_Wastewater_enhancement_revenue_adjustment.WN"
                              },
                              {
                                "Key": {
                                  "$type": "ModelMakerEngine.MMElements, ModelMakerEngine",
                                  "$values": [
                                    {
                                      "$ref": "5"
                                    }
                                  ]
                                },
                                "Value": "Eligible_for_post_financeability_adjustments_tax_uplift___PR24_Wastewater_enhancement_revenue_adjustment.WWN"
                              },
                              {
                                "Key": {
                                  "$type": "ModelMakerEngine.MMElements, ModelMakerEngine",
                                  "$values": [
                                    {
                                      "$ref": "6"
                                    }
                                  ]
                                },
                                "Value": "Eligible_for_post_financeability_adjustments_tax_uplift___PR24_Wastewater_enhancement_revenue_adjustment.BR"
                              },
                              {
                                "Key": {
                                  "$type": "ModelMakerEngine.MMElements, ModelMakerEngine",
                                  "$values": [
                                    {
                                      "$ref": "7"
                                    }
                                  ]
                                },
                                "Value": "Eligible_for_post_financeability_adjustments_tax_uplift___PR24_Wastewater_enhancement_revenue_adjustment.ADDN1"
                              },
                              {
                                "Key": {
                                  "$type": "ModelMakerEngine.MMElements, ModelMakerEngine",
                                  "$values": [
                                    {
                                      "$ref": "8"
                                    }
                                  ]
                                },
                                "Value": "Eligible_for_post_financeability_adjustments_tax_uplift___PR24_Wastewater_enhancement_revenue_adjustment.ADDN2"
                              },
                              {
                                "Key": {
                                  "$type": "ModelMakerEngine.MMElements, ModelMakerEngine",
                                  "$values": [
                                    {
                                      "$ref": "9"
                                    }
                                  ]
                                },
                                "Value": "Eligible_for_post_financeability_adjustments_tax_uplift___PR24_Wastewater_enhancement_revenue_adjustment.Residential.retail"
                              },
                              {
                                "Key": {
                                  "$type": "ModelMakerEngine.MMElements, ModelMakerEngine",
                                  "$values": [
                                    {
                                      "$ref": "10"
                                    }
                                  ]
                                },
                                "Value": "Eligible_for_post_financeability_adjustments_tax_uplift___PR24_Wastewater_enhancement_revenue_adjustment.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87a933e1-7e3f-4ba4-b94c-3735d61ac134",
                          "Dimensions": {
                            "$type": "ModelMakerEngine.MMDimensions, ModelMakerEngine",
                            "$values": [
                              {
                                "$ref": "2"
                              }
                            ]
                          },
                          "EquationOBXInternal": null,
                          "NameOfGroup": "Inputs.Tax Uplift Eligibility Switches.PR24 reconciliation revenue adjustments",
                          "EquationToParse": "",
                          "MostRecentExpectedUnitErrors": null,
                          "Units": {
                            "$id": "585",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Wastewater enhancement revenue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24 reconciliation revenue adjustments",
                    "Name": "PR24 reconciliation revenue adjustment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586",
                    "$type": "ModelMaker.GroupNode, ModelMaker",
                    "TabOrHeaderColour": "220, 236, 245",
                    "CollapsedByDefault": false,
                    "Comment": "",
                    "NameOfGroup": "Inputs. Tax Uplift Eligibility Switches",
                    "YPosition": 1,
                    "Folded": false,
                    "Font": null,
                    "Children": {
                      "$type": "ModelMaker.GroupNodeChildCollection, ModelMaker",
                      "$values": [
                        {
                          "$id": "58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Eligible_for_post_financeability_adjustments_tax_uplift___PR19_In_period_ODI.WR"
                              },
                              {
                                "Key": {
                                  "$type": "ModelMakerEngine.MMElements, ModelMakerEngine",
                                  "$values": [
                                    {
                                      "$ref": "113"
                                    }
                                  ]
                                },
                                "Value": "Eligible_for_post_financeability_adjustments_tax_uplift___PR19_In_period_ODI.WN"
                              },
                              {
                                "Key": {
                                  "$type": "ModelMakerEngine.MMElements, ModelMakerEngine",
                                  "$values": [
                                    {
                                      "$ref": "114"
                                    }
                                  ]
                                },
                                "Value": "Eligible_for_post_financeability_adjustments_tax_uplift___PR19_In_period_ODI.WWN"
                              },
                              {
                                "Key": {
                                  "$type": "ModelMakerEngine.MMElements, ModelMakerEngine",
                                  "$values": [
                                    {
                                      "$ref": "115"
                                    }
                                  ]
                                },
                                "Value": "Eligible_for_post_financeability_adjustments_tax_uplift___PR19_In_period_ODI.BR"
                              },
                              {
                                "Key": {
                                  "$type": "ModelMakerEngine.MMElements, ModelMakerEngine",
                                  "$values": [
                                    {
                                      "$ref": "116"
                                    }
                                  ]
                                },
                                "Value": "Eligible_for_post_financeability_adjustments_tax_uplift___PR19_In_period_ODI.ADDN1"
                              },
                              {
                                "Key": {
                                  "$type": "ModelMakerEngine.MMElements, ModelMakerEngine",
                                  "$values": [
                                    {
                                      "$ref": "117"
                                    }
                                  ]
                                },
                                "Value": "Eligible_for_post_financeability_adjustments_tax_uplift___PR19_In_period_ODI.ADDN2"
                              },
                              {
                                "Key": {
                                  "$type": "ModelMakerEngine.MMElements, ModelMakerEngine",
                                  "$values": [
                                    {
                                      "$ref": "118"
                                    }
                                  ]
                                },
                                "Value": "Eligible_for_post_financeability_adjustments_tax_uplift___PR19_In_period_ODI.Residential.retail"
                              },
                              {
                                "Key": {
                                  "$type": "ModelMakerEngine.MMElements, ModelMakerEngine",
                                  "$values": [
                                    {
                                      "$ref": "119"
                                    }
                                  ]
                                },
                                "Value": "Eligible_for_post_financeability_adjustments_tax_uplift___PR19_In_period_ODI.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88",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589",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590",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591",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592",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593",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594",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595",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c5d2a0ea-e74e-4892-852b-1f94d2fbe0b0",
                          "Dimensions": {
                            "$type": "ModelMakerEngine.MMDimensions, ModelMakerEngine",
                            "$values": [
                              {
                                "$ref": "2"
                              }
                            ]
                          },
                          "EquationOBXInternal": "{2D array of values}",
                          "NameOfGroup": "Inputs. Tax Uplift Eligibility Switches.PR19 In-period ODI revenue adjustments (eligibile for tax uplift per tax treatment applied in the In-period adjustments model) ",
                          "EquationToParse": "{2D array of values}",
                          "MostRecentExpectedUnitErrors": null,
                          "Units": {
                            "$id": "596",
                            "$type": "ModelMaker.Unit, ModelMaker",
                            "DefaultNumberFormat": 5,
                            "NumberFormatOverride": null,
                            "MatchAnything": false,
                            "ExternalRepresentation": "1 = Yes, 0 = No",
                            "ItemsOnTop": {
                              "$type": "System.Collections.Generic.List`1[[System.String, mscorlib]], mscorlib",
                              "$values": [
                                "1 = Yes, 0 = No"
                              ]
                            },
                            "ItemsOnBottom": {
                              "$type": "System.Collections.Generic.List`1[[System.String, mscorlib]], mscorlib",
                              "$values": []
                            },
                            "IsCurrency": false,
                            "ContainsSMU": false,
                            "IsDimensionless": false,
                            "InsertRowTotal": true,
                            "IgnoreWhenDeterminingExpectedUnits": false
                          },
                          "Name": "Eligible for post financeability adjustments tax uplift - PR24 In-period ODI",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24 In-period ODI revenue adjustments (eligibile for tax uplift per tax treatment applied in the In-period adjustments model) ",
                    "Name": "PR24 In-period ODI revenue adjustments (eligibile for tax uplift per tax treatment applied in the In-period adjustments model) ",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ax Uplift Eligibility Switches",
              "Name": "Tax Uplift Eligibility Switch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597",
              "$type": "ModelMaker.GroupNode, ModelMaker",
              "TabOrHeaderColour": "220, 236, 245",
              "CollapsedByDefault": false,
              "Comment": "",
              "NameOfGroup": "Inputs",
              "YPosition": 4,
              "Folded": false,
              "Font": null,
              "Children": {
                "$type": "ModelMaker.GroupNodeChildCollection, ModelMaker",
                "$values": [
                  {
                    "$id": "598",
                    "$type": "ModelMaker.GroupNode, ModelMaker",
                    "TabOrHeaderColour": "220, 236, 245",
                    "CollapsedByDefault": false,
                    "Comment": "",
                    "NameOfGroup": "Inputs.Profiling Inputs",
                    "YPosition": 0,
                    "Folded": false,
                    "Font": null,
                    "Children": {
                      "$type": "ModelMaker.GroupNodeChildCollection, ModelMaker",
                      "$values": [
                        {
                          "$id": "599",
                          "$type": "ModelMaker.VariableNode, ModelMaker",
                          "RowTotalDependent": null,
                          "ScenarioSelectorDependent": null,
                          "ValidValues": null,
                          "PutCalculationOnReport": false,
                          "CalculateOnThisReport": null,
                          "PivotTableLink": null,
                          "ExcelNameName": "PV_base_date",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true,
                          "UniqueID": "e9944c46-bcb6-468e-a4b7-5cd944daf8a6",
                          "Dimensions": {
                            "$type": "ModelMakerEngine.MMDimensions, ModelMakerEngine",
                            "$values": []
                          },
                          "EquationOBXInternal": "47573",
                          "NameOfGroup": "Inputs.Profiling Inputs.Discounting",
                          "EquationToParse": "47573",
                          "MostRecentExpectedUnitErrors": null,
                          "Units": {
                            "$id": "600",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PV base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0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Discount_rate.WR"
                              },
                              {
                                "Key": {
                                  "$type": "ModelMakerEngine.MMElements, ModelMakerEngine",
                                  "$values": [
                                    {
                                      "$ref": "113"
                                    }
                                  ]
                                },
                                "Value": "Discount_rate.WN"
                              },
                              {
                                "Key": {
                                  "$type": "ModelMakerEngine.MMElements, ModelMakerEngine",
                                  "$values": [
                                    {
                                      "$ref": "114"
                                    }
                                  ]
                                },
                                "Value": "Discount_rate.WWN"
                              },
                              {
                                "Key": {
                                  "$type": "ModelMakerEngine.MMElements, ModelMakerEngine",
                                  "$values": [
                                    {
                                      "$ref": "115"
                                    }
                                  ]
                                },
                                "Value": "Discount_rate.BR"
                              },
                              {
                                "Key": {
                                  "$type": "ModelMakerEngine.MMElements, ModelMakerEngine",
                                  "$values": [
                                    {
                                      "$ref": "116"
                                    }
                                  ]
                                },
                                "Value": "Discount_rate.ADDN1"
                              },
                              {
                                "Key": {
                                  "$type": "ModelMakerEngine.MMElements, ModelMakerEngine",
                                  "$values": [
                                    {
                                      "$ref": "117"
                                    }
                                  ]
                                },
                                "Value": "Discount_rate.ADDN2"
                              },
                              {
                                "Key": {
                                  "$type": "ModelMakerEngine.MMElements, ModelMakerEngine",
                                  "$values": [
                                    {
                                      "$ref": "118"
                                    }
                                  ]
                                },
                                "Value": "Discount_rate.Residential.retail"
                              },
                              {
                                "Key": {
                                  "$type": "ModelMakerEngine.MMElements, ModelMakerEngine",
                                  "$values": [
                                    {
                                      "$ref": "119"
                                    }
                                  ]
                                },
                                "Value": "Discount_rate.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02",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603",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604",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605",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606",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607",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608",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609",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e6efc623-4ad5-4367-a979-7cce376d5b42",
                          "Dimensions": {
                            "$type": "ModelMakerEngine.MMDimensions, ModelMakerEngine",
                            "$values": [
                              {
                                "$ref": "2"
                              }
                            ]
                          },
                          "EquationOBXInternal": "{2D array of values}",
                          "NameOfGroup": "Inputs.Profiling Inputs.Discounting",
                          "EquationToParse": "{2D array of values}",
                          "MostRecentExpectedUnitErrors": null,
                          "Units": {
                            "$id": "61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Discount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Discounting",
                    "Name": "Discountin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11",
                    "$type": "ModelMaker.GroupNode, ModelMaker",
                    "TabOrHeaderColour": "220, 236, 245",
                    "CollapsedByDefault": false,
                    "Comment": "",
                    "NameOfGroup": "Inputs.Profiling Inputs",
                    "YPosition": 1,
                    "Folded": false,
                    "Font": null,
                    "Children": {
                      "$type": "ModelMaker.GroupNodeChildCollection, ModelMaker",
                      "$values": [
                        {
                          "$id": "612",
                          "$type": "ModelMaker.VariableNode, ModelMaker",
                          "RowTotalDependent": null,
                          "ScenarioSelectorDependent": null,
                          "ValidValues": null,
                          "PutCalculationOnReport": false,
                          "CalculateOnThisReport": null,
                          "PivotTableLink": null,
                          "ExcelNameName": "Number_of_years_to_profile_over__used_with_profile_selector_option_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13",
                                "$type": "ModelMaker.DimensionedArrayValues, ModelMaker",
                                "Elements": {
                                  "$type": "ModelMakerEngine.MMElements, ModelMakerEngine",
                                  "$values": []
                                },
                                "Values": {
                                  "$type": "System.Collections.Generic.List`1[[System.Object, mscorlib]], mscorlib",
                                  "$values": [
                                    "",
                                    "",
                                    "",
                                    "",
                                    "",
                                    "",
                                    "",
                                    "",
                                    "",
                                    "",
                                    "",
                                    "",
                                    "",
                                    "",
                                    ""
                                  ]
                                }
                              }
                            ]
                          },
                          "NonPrimaryInput": false,
                          "Max": "NaN",
                          "Min": "NaN",
                          "IsBalanceButNotCorkscrew": false,
                          "IsEditable": true,
                          "IsConstant": true,
                          "UniqueID": "1f10fe80-700e-4d7f-8f3d-1c6f402813c4",
                          "Dimensions": {
                            "$type": "ModelMakerEngine.MMDimensions, ModelMakerEngine",
                            "$values": []
                          },
                          "EquationOBXInternal": "{,,,,,,,,,,,,,,}",
                          "NameOfGroup": "Inputs.Profiling Inputs.Discounting",
                          "EquationToParse": "{,,,,,,,,,,,,,,}",
                          "MostRecentExpectedUnitErrors": null,
                          "Units": {
                            "$id": "614",
                            "$type": "ModelMaker.Unit, ModelMaker",
                            "DefaultNumberFormat": 5,
                            "NumberFormatOverride": null,
                            "MatchAnything": false,
                            "ExternalRepresentation": "nr",
                            "ItemsOnTop": {
                              "$type": "System.Collections.Generic.List`1[[System.String, mscorlib]], mscorlib",
                              "$values": [
                                "nr"
                              ]
                            },
                            "ItemsOnBottom": {
                              "$type": "System.Collections.Generic.List`1[[System.String, mscorlib]], mscorlib",
                              "$values": []
                            },
                            "IsCurrency": false,
                            "ContainsSMU": false,
                            "IsDimensionless": false,
                            "InsertRowTotal": true,
                            "IgnoreWhenDeterminingExpectedUnits": false
                          },
                          "Name": "Number of years to profile over (used with profile selector option 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Number of years (used with profile selector option 2)",
                    "Name": "Number of years (used with profile selector option 2)",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615",
                    "$type": "ModelMaker.GroupNode, ModelMaker",
                    "TabOrHeaderColour": "220, 236, 245",
                    "CollapsedByDefault": false,
                    "Comment": "",
                    "NameOfGroup": "Inputs.Profiling Inputs",
                    "YPosition": 2,
                    "Folded": false,
                    "Font": null,
                    "Children": {
                      "$type": "ModelMaker.GroupNodeChildCollection, ModelMaker",
                      "$values": [
                        {
                          "$id": "61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12"
                                    }
                                  ]
                                },
                                "Value": "Selector.WR"
                              },
                              {
                                "Key": {
                                  "$type": "ModelMakerEngine.MMElements, ModelMakerEngine",
                                  "$values": [
                                    {
                                      "$ref": "113"
                                    }
                                  ]
                                },
                                "Value": "Selector.WN"
                              },
                              {
                                "Key": {
                                  "$type": "ModelMakerEngine.MMElements, ModelMakerEngine",
                                  "$values": [
                                    {
                                      "$ref": "114"
                                    }
                                  ]
                                },
                                "Value": "Selector.WWN"
                              },
                              {
                                "Key": {
                                  "$type": "ModelMakerEngine.MMElements, ModelMakerEngine",
                                  "$values": [
                                    {
                                      "$ref": "115"
                                    }
                                  ]
                                },
                                "Value": "Selector.BR"
                              },
                              {
                                "Key": {
                                  "$type": "ModelMakerEngine.MMElements, ModelMakerEngine",
                                  "$values": [
                                    {
                                      "$ref": "116"
                                    }
                                  ]
                                },
                                "Value": "Selector.ADDN1"
                              },
                              {
                                "Key": {
                                  "$type": "ModelMakerEngine.MMElements, ModelMakerEngine",
                                  "$values": [
                                    {
                                      "$ref": "117"
                                    }
                                  ]
                                },
                                "Value": "Selector.ADDN2"
                              },
                              {
                                "Key": {
                                  "$type": "ModelMakerEngine.MMElements, ModelMakerEngine",
                                  "$values": [
                                    {
                                      "$ref": "118"
                                    }
                                  ]
                                },
                                "Value": "Selector.Residential.retail"
                              },
                              {
                                "Key": {
                                  "$type": "ModelMakerEngine.MMElements, ModelMakerEngine",
                                  "$values": [
                                    {
                                      "$ref": "119"
                                    }
                                  ]
                                },
                                "Value": "Selector.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17",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618",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619",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620",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621",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id": "622",
                                "$type": "ModelMaker.DimensionedArrayValues, ModelMaker",
                                "Elements": {
                                  "$type": "ModelMakerEngine.MMElements, ModelMakerEngine",
                                  "$values": [
                                    {
                                      "$ref": "8"
                                    }
                                  ]
                                },
                                "Values": {
                                  "$type": "System.Collections.Generic.List`1[[System.Object, mscorlib]], mscorlib",
                                  "$values": [
                                    null,
                                    null,
                                    null,
                                    null,
                                    null,
                                    null,
                                    null,
                                    null,
                                    null,
                                    null,
                                    null,
                                    null,
                                    null,
                                    null,
                                    null
                                  ]
                                }
                              },
                              {
                                "$id": "623",
                                "$type": "ModelMaker.DimensionedArrayValues, ModelMaker",
                                "Elements": {
                                  "$type": "ModelMakerEngine.MMElements, ModelMakerEngine",
                                  "$values": [
                                    {
                                      "$ref": "9"
                                    }
                                  ]
                                },
                                "Values": {
                                  "$type": "System.Collections.Generic.List`1[[System.Object, mscorlib]], mscorlib",
                                  "$values": [
                                    null,
                                    null,
                                    null,
                                    null,
                                    null,
                                    null,
                                    null,
                                    null,
                                    null,
                                    null,
                                    null,
                                    null,
                                    null,
                                    null,
                                    null
                                  ]
                                }
                              },
                              {
                                "$id": "624",
                                "$type": "ModelMaker.DimensionedArrayValues, ModelMaker",
                                "Elements": {
                                  "$type": "ModelMakerEngine.MMElements, ModelMakerEngine",
                                  "$values": [
                                    {
                                      "$ref": "10"
                                    }
                                  ]
                                },
                                "Values": {
                                  "$type": "System.Collections.Generic.List`1[[System.Object, mscorlib]], mscorlib",
                                  "$values": [
                                    null,
                                    null,
                                    null,
                                    null,
                                    null,
                                    null,
                                    null,
                                    null,
                                    null,
                                    null,
                                    null,
                                    null,
                                    null,
                                    null,
                                    null
                                  ]
                                }
                              }
                            ]
                          },
                          "NonPrimaryInput": false,
                          "Max": "NaN",
                          "Min": "NaN",
                          "IsBalanceButNotCorkscrew": false,
                          "IsEditable": true,
                          "IsConstant": true,
                          "UniqueID": "ac841e19-ab73-43a8-ba78-a58153f276d4",
                          "Dimensions": {
                            "$type": "ModelMakerEngine.MMDimensions, ModelMakerEngine",
                            "$values": [
                              {
                                "$ref": "2"
                              }
                            ]
                          },
                          "EquationOBXInternal": "{2D array of values}",
                          "NameOfGroup": "Inputs.Profiling Inputs.Discounting",
                          "EquationToParse": "{2D array of values}",
                          "MostRecentExpectedUnitErrors": null,
                          "Units": {
                            "$id": "625",
                            "$type": "ModelMaker.Unit, ModelMaker",
                            "DefaultNumberFormat": 5,
                            "NumberFormatOverride": null,
                            "MatchAnything": false,
                            "ExternalRepresentation": "1 = Apply in first year, 2 = Constant annuity 2020-25, 3 = Even allocation - NPV neutral ",
                            "ItemsOnTop": {
                              "$type": "System.Collections.Generic.List`1[[System.String, mscorlib]], mscorlib",
                              "$values": [
                                "1 = Apply in first year, 2 = Constant annuity 2020-25, 3 = Even allocation - NPV neutral"
                              ]
                            },
                            "ItemsOnBottom": {
                              "$type": "System.Collections.Generic.List`1[[System.String, mscorlib]], mscorlib",
                              "$values": []
                            },
                            "IsCurrency": false,
                            "ContainsSMU": false,
                            "IsDimensionless": false,
                            "InsertRowTotal": true,
                            "IgnoreWhenDeterminingExpectedUnits": false
                          },
                          "Name": "Sele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ofile selector",
                    "Name": "Profile selector",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ofiling Inputs",
              "Name": "Profiling Inpu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26",
              "$type": "ModelMaker.GroupNode, ModelMaker",
              "TabOrHeaderColour": "220, 236, 245",
              "CollapsedByDefault": false,
              "Comment": "",
              "NameOfGroup": "Inputs",
              "YPosition": 5,
              "Folded": false,
              "Font": null,
              "Children": {
                "$type": "ModelMaker.GroupNodeChildCollection, ModelMaker",
                "$values": [
                  {
                    "$id": "627",
                    "$type": "ModelMaker.VariableNode, ModelMaker",
                    "RowTotalDependent": null,
                    "ScenarioSelectorDependent": null,
                    "ValidValues": null,
                    "PutCalculationOnReport": false,
                    "CalculateOnThisReport": null,
                    "PivotTableLink": null,
                    "ExcelNameName": "Model_Track_Tolerance_Leve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779747b0-1486-4662-b249-f89cd222c1b0",
                    "Dimensions": {
                      "$type": "ModelMakerEngine.MMDimensions, ModelMakerEngine",
                      "$values": []
                    },
                    "EquationOBXInternal": "0.001",
                    "NameOfGroup": "Inputs.NON CHANGEABLE INPUTS.Model Tolerance",
                    "EquationToParse": "0.001",
                    "MostRecentExpectedUnitErrors": null,
                    "Units": {
                      "$id": "628",
                      "$type": "ModelMaker.Unit, ModelMaker",
                      "DefaultNumberFormat": 5,
                      "NumberFormatOverride": null,
                      "MatchAnything": false,
                      "ExternalRepresentation": "tolerance",
                      "ItemsOnTop": {
                        "$type": "System.Collections.Generic.List`1[[System.String, mscorlib]], mscorlib",
                        "$values": [
                          "tolerance"
                        ]
                      },
                      "ItemsOnBottom": {
                        "$type": "System.Collections.Generic.List`1[[System.String, mscorlib]], mscorlib",
                        "$values": []
                      },
                      "IsCurrency": false,
                      "ContainsSMU": false,
                      "IsDimensionless": false,
                      "InsertRowTotal": true,
                      "IgnoreWhenDeterminingExpectedUnits": false
                    },
                    "Name": "Model Track Tolerance Lev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29",
                    "$type": "ModelMaker.VariableNode, ModelMaker",
                    "RowTotalDependent": null,
                    "ScenarioSelectorDependent": null,
                    "ValidValues": null,
                    "PutCalculationOnReport": false,
                    "CalculateOnThisReport": null,
                    "PivotTableLink": null,
                    "ExcelNameName": "Months_per_model_period",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fdff08db-afbc-443c-ad04-8ba7031b31ef",
                    "Dimensions": {
                      "$type": "ModelMakerEngine.MMDimensions, ModelMakerEngine",
                      "$values": []
                    },
                    "EquationOBXInternal": "12",
                    "NameOfGroup": "Inputs.Model Constants",
                    "EquationToParse": "12",
                    "MostRecentExpectedUnitErrors": null,
                    "Units": {
                      "$id": "630",
                      "$type": "ModelMaker.Unit, ModelMaker",
                      "DefaultNumberFormat": 5,
                      "NumberFormatOverride": null,
                      "MatchAnything": false,
                      "ExternalRepresentation": "months",
                      "ItemsOnTop": {
                        "$type": "System.Collections.Generic.List`1[[System.String, mscorlib]], mscorlib",
                        "$values": [
                          "month"
                        ]
                      },
                      "ItemsOnBottom": {
                        "$type": "System.Collections.Generic.List`1[[System.String, mscorlib]], mscorlib",
                        "$values": []
                      },
                      "IsCurrency": false,
                      "ContainsSMU": false,
                      "IsDimensionless": false,
                      "InsertRowTotal": true,
                      "IgnoreWhenDeterminingExpectedUnits": false
                    },
                    "Name": "Months per model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31",
                    "$type": "ModelMaker.VariableNode, ModelMaker",
                    "RowTotalDependent": null,
                    "ScenarioSelectorDependent": null,
                    "ValidValues": null,
                    "PutCalculationOnReport": false,
                    "CalculateOnThisReport": null,
                    "PivotTableLink": null,
                    "ExcelNameName": "Months_in_a_year",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b0a1fadb-e9df-44d7-881c-84d69ed16cdb",
                    "Dimensions": {
                      "$type": "ModelMakerEngine.MMDimensions, ModelMakerEngine",
                      "$values": []
                    },
                    "EquationOBXInternal": "12",
                    "NameOfGroup": "Inputs.Model Constants",
                    "EquationToParse": "12",
                    "MostRecentExpectedUnitErrors": null,
                    "Units": {
                      "$id": "632",
                      "$type": "ModelMaker.Unit, ModelMaker",
                      "DefaultNumberFormat": 5,
                      "NumberFormatOverride": null,
                      "MatchAnything": false,
                      "ExternalRepresentation": "months",
                      "ItemsOnTop": {
                        "$type": "System.Collections.Generic.List`1[[System.String, mscorlib]], mscorlib",
                        "$values": [
                          "month"
                        ]
                      },
                      "ItemsOnBottom": {
                        "$type": "System.Collections.Generic.List`1[[System.String, mscorlib]], mscorlib",
                        "$values": []
                      },
                      "IsCurrency": false,
                      "ContainsSMU": false,
                      "IsDimensionless": false,
                      "InsertRowTotal": true,
                      "IgnoreWhenDeterminingExpectedUnits": false
                    },
                    "Name": "Months in a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33",
                    "$type": "ModelMaker.VariableNode, ModelMaker",
                    "RowTotalDependent": null,
                    "ScenarioSelectorDependent": null,
                    "ValidValues": null,
                    "PutCalculationOnReport": false,
                    "CalculateOnThisReport": null,
                    "PivotTableLink": null,
                    "ExcelNameName": "Days_in_a_year",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119291a6-0cfa-401e-ab56-bcdf218e373e",
                    "Dimensions": {
                      "$type": "ModelMakerEngine.MMDimensions, ModelMakerEngine",
                      "$values": []
                    },
                    "EquationOBXInternal": "365",
                    "NameOfGroup": "Inputs.Model Constants",
                    "EquationToParse": "365",
                    "MostRecentExpectedUnitErrors": null,
                    "Units": {
                      "$id": "634",
                      "$type": "ModelMaker.Unit, ModelMaker",
                      "DefaultNumberFormat": 5,
                      "NumberFormatOverride": null,
                      "MatchAnything": false,
                      "ExternalRepresentation": "days",
                      "ItemsOnTop": {
                        "$type": "System.Collections.Generic.List`1[[System.String, mscorlib]], mscorlib",
                        "$values": [
                          "day"
                        ]
                      },
                      "ItemsOnBottom": {
                        "$type": "System.Collections.Generic.List`1[[System.String, mscorlib]], mscorlib",
                        "$values": []
                      },
                      "IsCurrency": false,
                      "ContainsSMU": false,
                      "IsDimensionless": false,
                      "InsertRowTotal": true,
                      "IgnoreWhenDeterminingExpectedUnits": false
                    },
                    "Name": "Days in a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Constants",
              "Name": "Model Consta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35",
              "$type": "ModelMaker.VariableNode, ModelMaker",
              "RowTotalDependent": null,
              "ScenarioSelectorDependent": null,
              "ValidValues": null,
              "PutCalculationOnReport": false,
              "CalculateOnThisReport": null,
              "PivotTableLink": null,
              "ExcelNameName": "Months_per_period",
              "ExcelNameNames": {
                "$type": "ModelMakerEngine.ExcelNameDictionary, ModelMakerEngine",
                "$values": []
              },
              "NumberFormatOverride": null,
              "HasOpeningBalanceFlag": false,
              "OpeningBalanceFlagAppliedName": "",
              "Deletable": false,
              "Comment": "",
              "HasSwitchSignLine": false,
              "SwitchSignForReport": false,
              "MultipleInputValues": null,
              "NonPrimaryInput": false,
              "Max": "NaN",
              "Min": "NaN",
              "IsBalanceButNotCorkscrew": false,
              "IsEditable": true,
              "IsConstant": true,
              "UniqueID": "6c8a5741-e7fc-4f1c-afc7-fa1f69fecd1a",
              "Dimensions": {
                "$type": "ModelMakerEngine.MMDimensions, ModelMakerEngine",
                "$values": []
              },
              "EquationOBXInternal": "12",
              "NameOfGroup": "Inputs",
              "EquationToParse": "12",
              "MostRecentExpectedUnitErrors": null,
              "Units": {
                "$id": "636",
                "$type": "ModelMaker.Unit, ModelMaker",
                "DefaultNumberFormat": 5,
                "NumberFormatOverride": null,
                "MatchAnything": false,
                "ExternalRepresentation": "months",
                "ItemsOnTop": {
                  "$type": "System.Collections.Generic.List`1[[System.String, mscorlib]], mscorlib",
                  "$values": [
                    "month"
                  ]
                },
                "ItemsOnBottom": {
                  "$type": "System.Collections.Generic.List`1[[System.String, mscorlib]], mscorlib",
                  "$values": []
                },
                "IsCurrency": false,
                "ContainsSMU": false,
                "IsDimensionless": false,
                "InsertRowTotal": true,
                "IgnoreWhenDeterminingExpectedUnits": false
              },
              "Name": "Months per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1,
              "IsStandardNode": true,
              "WarnMessage": null,
              "StandardDescription": null,
              "HasStandardDescription": false,
              "HasStandardName": tru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true,
        "IsFlag": false,
        "IsTimeAndFlagsGroup": false,
        "DimensionsAcross": {
          "$type": "ModelMakerEngine.MMDimensions, ModelMakerEngine",
          "$values": []
        },
        "TimeAxis": 0,
        "IndexInParent": 1,
        "HasOneSheetPerElem": false,
        "OneSheetPerElem": null,
        "DisplayName": "Inputs",
        "Name": "Inpu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637",
        "$type": "ModelMaker.GroupNode, ModelMaker",
        "TabOrHeaderColour": "216, 216, 216",
        "CollapsedByDefault": false,
        "Comment": "",
        "NameOfGroup": null,
        "YPosition": 0,
        "Folded": false,
        "Font": null,
        "Children": {
          "$type": "ModelMaker.GroupNodeChildCollection, ModelMaker",
          "$values": [
            {
              "$id": "638",
              "$type": "ModelMaker.GroupNode, ModelMaker",
              "TabOrHeaderColour": "220, 236, 245",
              "CollapsedByDefault": false,
              "Comment": "",
              "NameOfGroup": "Time",
              "YPosition": 0,
              "Folded": false,
              "Font": null,
              "Children": {
                "$type": "ModelMaker.GroupNodeChildCollection, ModelMaker",
                "$values": [
                  {
                    "$id": "639",
                    "$type": "ModelMaker.VariableNode, ModelMaker",
                    "RowTotalDependent": null,
                    "ScenarioSelectorDependent": null,
                    "ValidValues": null,
                    "PutCalculationOnReport": false,
                    "CalculateOnThisReport": null,
                    "PivotTableLink": null,
                    "ExcelNameName": "Model_period_end",
                    "ExcelNameNames": {
                      "$type": "ModelMakerEngine.ExcelNameDictionary, ModelMakerEngine",
                      "$values": []
                    },
                    "NumberFormatOverride": null,
                    "HasOpeningBalanceFlag": false,
                    "OpeningBalanceFlagAppliedName": "",
                    "Deletable": false,
                    "Comment": "",
                    "HasSwitchSignLine": false,
                    "SwitchSignForReport": false,
                    "MultipleInputValues": null,
                    "NonPrimaryInput": false,
                    "Max": "NaN",
                    "Min": "NaN",
                    "IsBalanceButNotCorkscrew": false,
                    "IsEditable": true,
                    "IsConstant": false,
                    "UniqueID": "013d2486-173b-4402-9311-99ca068920e7",
                    "Dimensions": {
                      "$type": "ModelMakerEngine.MMDimensions, ModelMakerEngine",
                      "$values": []
                    },
                    "EquationOBXInternal": "EDATE([Model period start], [Months per period]) - 1",
                    "NameOfGroup": "Time.Headers",
                    "EquationToParse": "EDATE([Model period start], [Months per period]) - 1",
                    "MostRecentExpectedUnitErrors": null,
                    "Units": {
                      "$id": "640",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en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0,
                    "IsStandardNode": true,
                    "WarnMessage": null,
                    "StandardDescription": null,
                    "HasStandardDescription": false,
                    "HasStandardName": tru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b720fd0-e41e-438b-9321-0e08a39c72c7",
                    "Dimensions": {
                      "$type": "ModelMakerEngine.MMDimensions, ModelMakerEngine",
                      "$values": []
                    },
                    "EquationOBXInternal": "IF([AMP period flag]=1,\"PR24\",\"\")",
                    "NameOfGroup": "Time.Headers",
                    "EquationToParse": "IF([AMP period flag]=1,\"PR24\",\"\")",
                    "MostRecentExpectedUnitErrors": null,
                    "Units": {
                      "$id": "642",
                      "$type": "ModelMaker.Unit, ModelMaker",
                      "DefaultNumberFormat": 5,
                      "NumberFormatOverride": null,
                      "MatchAnything": false,
                      "ExternalRepresentation": "label",
                      "ItemsOnTop": {
                        "$type": "System.Collections.Generic.List`1[[System.String, mscorlib]], mscorlib",
                        "$values": [
                          "label"
                        ]
                      },
                      "ItemsOnBottom": {
                        "$type": "System.Collections.Generic.List`1[[System.String, mscorlib]], mscorlib",
                        "$values": []
                      },
                      "IsCurrency": false,
                      "ContainsSMU": false,
                      "IsDimensionless": false,
                      "InsertRowTotal": true,
                      "IgnoreWhenDeterminingExpectedUnits": false
                    },
                    "Name": "Timeline lab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cc177b9-aa3b-4c30-ad49-f0f93939d2b5",
                    "Dimensions": {
                      "$type": "ModelMakerEngine.MMDimensions, ModelMakerEngine",
                      "$values": []
                    },
                    "EquationOBXInternal": "IF([Period number]<>0,YEAR([Start date])+[Period number])",
                    "NameOfGroup": "Time.AMP period flag",
                    "EquationToParse": "IF([Period number]<>0,YEAR([Start date])+[Period number])",
                    "MostRecentExpectedUnitErrors": null,
                    "Units": {
                      "$id": "644",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"Contract year (year ending March) label",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"645",
                    "$type": "ModelMaker.VariableNode, ModelMaker",
                    "RowTotalDependent": null,
                    "ScenarioSelectorDependent": null,
                    "ValidValues": null,
                    "PutCalculationOnReport": false,
                    "CalculateOnThisReport": null,
                    "PivotTableLink": null,
                    "ExcelNameName": "Period_number",
                    "ExcelNameNames": {
                      "$type": "ModelMakerEngine.ExcelNameDictionary, ModelMakerEngine",
                      "$values": []
                    },
                    "NumberFormatOverride": null,
                    "HasOpeningBalanceFlag": false,
                    "OpeningBalanceFlagAppliedName": "",
                    "Deletable": false,
                    "Comment": "",
                    "HasSwitchSignLine": false,
                    "SwitchSignForReport": false,
                    "MultipleInputValues": null,
                    "NonPrimaryInput": false,
                    "Max": "NaN",
                    "Min": "NaN",
                    "IsBalanceButNotCorkscrew": false,
                    "IsEditable": true,
                    "IsConstant": false,
                    "UniqueID": "076ff9e1-f628-406b-9a1f-3f9a0276acd5",
                    "Dimensions": {
                      "$type": "ModelMakerEngine.MMDimensions, ModelMakerEngine",
                      "$values": []
                    },
                    "EquationOBXInternal": "PREVIOUSVALUE( ) + 1",
                    "NameOfGroup": "Time.Headers",
                    "EquationToParse": "PREVIOUSVALUE( ) + 1",
                    "MostRecentExpectedUnitErrors": null,
                    "Units": {
                      "$id": "646",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"Period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8,
                    "IsStandardNode": true,
                    "WarnMessage": null,
                    "StandardDescription": null,
                    "HasStandardDescription": false,
                    "HasStandardName": true,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"Headers",
              "Name": "Headers",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"647",
              "$type": "ModelMaker.GroupNode, ModelMaker",
              "TabOrHeaderColour": "220, 236, 245",
              "CollapsedByDefault": false,
              "Comment": "",
              "NameOfGroup": "Time",
              "YPosition": 1,
              "Folded": false,
              "Font": null,
              "Children": {
                "$type": "ModelMaker.GroupNodeChildCollection, ModelMaker",
                "$values": [
                  {
                    "$id": "648",
                    "$type": "ModelMaker.VariableNode, ModelMaker",
                    "RowTotalDependent": null,
                    "ScenarioSelectorDependent": null,
                    "ValidValues": null,
                    "PutCalculationOnReport": false,
                    "CalculateOnThisReport": null,
                    "PivotTableLink": null,
                    "ExcelNameName": "Model_period_start",
                    "ExcelNameNames": {
                      "$type": "ModelMakerEngine.ExcelNameDictionary, ModelMakerEngine",
                      "$values": []
                    },
                    "NumberFormatOverride": null,
                    "HasOpeningBalanceFlag": false,
                    "OpeningBalanceFlagAppliedName": "",
                    "Deletable": false,
                    "Comment": "",
                    "HasSwitchSignLine": false,
                    "SwitchSignForReport": false,
                    "MultipleInputValues": null,
                    "NonPrimaryInput": false,
                    "Max": "NaN",
                    "Min": "NaN",
                    "IsBalanceButNotCorkscrew": false,
                    "IsEditable": true,
                    "IsConstant": false,
                    "UniqueID": "e3ca4aae-5ca5-48ba-89a7-356047d21ba2",
                    "Dimensions": {
                      "$type": "ModelMakerEngine.MMDimensions, ModelMakerEngine",
                      "$values": []
                    },
                    "EquationOBXInternal": "IF([Period number] = 1,[Start date],EDATE(PREVIOUSVALUE(), [Months per period]))",
                    "NameOfGroup": "Time",
                    "EquationToParse": "IF([Period number] = 1,[Start date],EDATE(PREVIOUSVALUE(), [Months per period]))",
                    "MostRecentExpectedUnitErrors": null,
                    "Units": {
                      "$id": "649",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9,
                    "IsStandardNode": true,
                    "WarnMessage": null,
                    "StandardDescription": null,
                    "HasStandardDescription": false,
                    "HasStandardName": true,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period start",
              "Name": "Model period start",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"650",
              "$type": "ModelMaker.GroupNode, ModelMaker",
              "TabOrHeaderColour": "220, 236, 245",
              "CollapsedByDefault": false,
              "Comment": "",
              "NameOfGroup": "Time",
              "YPosition": 2,
              "Folded": false,
              "Font": null,
              "Children": {
                "$type": "ModelMaker.GroupNodeChildCollection, ModelMaker",
                "$values": [
                  {
                    "$id": "651",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"a634eb18-1f75-473a-a68a-c0577634d6de",
                    "Dimensions": {
                      "$type": "ModelMakerEngine.MMDimensions, ModelMakerEngine",
                      "$values": []
                    },
                    "EquationOBXInternal": "IF(AND([Forecast start date]>=[Model period start],[Forecast start date]<=[Model period end]),1,0)",
                    "NameOfGroup": "Time.Forecast start period flag",
                    "EquationToParse": "IF(AND([Forecast start date]>=[Model period start],[Forecast start date]<=[Model period end]),1,0)",
                    "MostRecentExpectedUnitErrors": null,
                    "Units": {
                      "$id": "652",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orecast star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DisplayName": "Forecast start period flag",
              "Name": "Forecast start period fla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53",
              "$type": "ModelMaker.GroupNode, ModelMaker",
              "TabOrHeaderColour": "220, 236, 245",
              "CollapsedByDefault": false,
              "Comment": "",
              "NameOfGroup": "Time",
              "YPosition": 3,
              "Folded": false,
              "Font": null,
              "Children": {
                "$type": "ModelMaker.GroupNodeChildCollection, ModelMaker",
                "$values": [
                  {
                    "$id": "6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02331db-0ffc-486a-9f26-4cff603c2675",
                    "Dimensions": {
                      "$type": "ModelMakerEngine.MMDimensions, ModelMakerEngine",
                      "$values": []
                    },
                    "EquationOBXInternal": "IF(AND([Model period end]>=[Forecast start date],[Model period start]<=[End of AMP period flag date]),1,0)",
                    "NameOfGroup": "Time.AMP period flag",
                    "EquationToParse": "IF(AND([Model period end]>=[Forecast start date],[Model period start]<=[End of AMP period flag date]),1,0)",
                    "MostRecentExpectedUnitErrors": null,
                    "Units": {
                      "$id": "655",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MP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DisplayName": "AMP period flag",
              "Name": "AMP period fla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true,
        "DimensionsAcross": {
          "$type": "ModelMakerEngine.MMDimensions, ModelMakerEngine",
          "$values": []
        },
        "TimeAxis": 0,
        "IndexInParent": 2,
        "HasOneSheetPerElem": false,
        "OneSheetPerElem": null,
        "DisplayName": "Time",
        "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656",
        "$type": "ModelMaker.GroupNode, ModelMaker",
        "TabOrHeaderColour": "220, 236, 245",
        "CollapsedByDefault": false,
        "Comment": "",
        "NameOfGroup": "Model Checks and Alerts",
        "YPosition": 0,
        "Folded": false,
        "Font": null,
        "Children": {
          "$type": "ModelMaker.GroupNodeChildCollection, ModelMaker",
          "$values":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Checks",
        "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657",
        "$type": "ModelMaker.GroupNode, ModelMaker",
        "TabOrHeaderColour": "220, 236, 245",
        "CollapsedByDefault": false,
        "Comment": "",
        "NameOfGroup": "Model Checks and Alerts",
        "YPosition": 1,
        "Folded": fals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Alerts",
        "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658",
        "$type": "ModelMaker.GroupNode, ModelMaker",
        "TabOrHeaderColour": "216, 216, 216",
        "CollapsedByDefault": false,
        "Comment": "",
        "NameOfGroup": null,
        "YPosition": 0,
        "Folded": false,
        "Font": null,
        "Children": {
          "$type": "ModelMaker.GroupNodeChildCollection, ModelMaker",
          "$values": [
            {
              "$ref": "656"
            },
            {
              "$ref": "657"
            }
          ]
        },
        "AllowAddChildren": true,
        "AllowRemoveChildren": true,
        "IsImported": false,
        "IsChecksGroup": false,
        "IsAlertsGroup": false,
        "IsChecksAndAlertsGroup": true,
        "IsUnallocatedGroup": false,
        "IsInputsGroup": false,
        "IsFlag": false,
        "IsTimeAndFlagsGroup": false,
        "DimensionsAcross": {
          "$type": "ModelMakerEngine.MMDimensions, ModelMakerEngine",
          "$values": []
        },
        "TimeAxis": 0,
        "IndexInParent": 8,
        "HasOneSheetPerElem": false,
        "OneSheetPerElem": null,
        "DisplayName": "Model Checks and Alerts",
        "Name": "Model Checks and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ref": "15"
      },
      {
        "$ref": "638"
      },
      {
        "$ref": "645"
      },
      {
        "$ref": "635"
      },
      {
        "$ref": "648"
      },
      {
        "$ref": "639"
      },
      {
        "$ref": "17"
      },
      {
        "$id": "659",
        "$type": "ModelMaker.GroupNode, ModelMaker",
        "TabOrHeaderColour": "",
        "CollapsedByDefault": false,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9,
        "HasOneSheetPerElem": false,
        "OneSheetPerElem": null,
        "DisplayName": "Optimisation",
        "Name": "Optimis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14"
      },
      {
        "$ref": "30"
      },
      {
        "$ref": "26"
      },
      {
        "$ref": "33"
      },
      {
        "$ref": "36"
      },
      {
        "$ref": "39"
      },
      {
        "$ref": "42"
      },
      {
        "$ref": "45"
      },
      {
        "$ref": "48"
      },
      {
        "$ref": "51"
      },
      {
        "$ref": "54"
      },
      {
        "$ref": "57"
      },
      {
        "$ref": "60"
      },
      {
        "$ref": "63"
      },
      {
        "$ref": "67"
      },
      {
        "$ref": "69"
      },
      {
        "$ref": "71"
      },
      {
        "$ref": "73"
      },
      {
        "$ref": "75"
      },
      {
        "$ref": "77"
      },
      {
        "$ref": "79"
      },
      {
        "$ref": "81"
      },
      {
        "$ref": "83"
      },
      {
        "$ref": "85"
      },
      {
        "$ref": "87"
      },
      {
        "$ref": "66"
      },
      {
        "$ref": "27"
      },
      {
        "$ref": "19"
      },
      {
        "$ref": "21"
      },
      {
        "$ref": "23"
      },
      {
        "$ref": "627"
      },
      {
        "$ref": "89"
      },
      {
        "$ref": "102"
      },
      {
        "$ref": "92"
      },
      {
        "$ref": "94"
      },
      {
        "$ref": "96"
      },
      {
        "$ref": "98"
      },
      {
        "$ref": "100"
      },
      {
        "$ref": "91"
      },
      {
        "$ref": "650"
      },
      {
        "$ref": "651"
      },
      {
        "$ref": "641"
      },
      {
        "$ref": "653"
      },
      {
        "$ref": "654"
      },
      {
        "$ref": "643"
      },
      {
        "$ref": "647"
      },
      {
        "$ref": "28"
      },
      {
        "$id": "660",
        "$type": "ModelMaker.GroupNode, ModelMaker",
        "TabOrHeaderColour": "",
        "CollapsedByDefault": false,
        "Comment": "",
        "NameOfGroup": null,
        "YPosition": 0,
        "Folded": false,
        "Font": null,
        "Children": {
          "$type": "ModelMaker.GroupNodeChildCollection, ModelMaker",
          "$values": [
            {
              "$id": "661",
              "$type": "ModelMaker.GroupNode, ModelMaker",
              "TabOrHeaderColour": "220, 236, 245",
              "CollapsedByDefault": false,
              "Comment": "",
              "NameOfGroup": "Indexation",
              "YPosition": 0,
              "Folded": false,
              "Font": null,
              "Children": {
                "$type": "ModelMaker.GroupNodeChildCollection, ModelMaker",
                "$values": [
                  {
                    "$id": "6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a60affd-173f-4736-b415-f8265fbbb225",
                    "Dimensions": {
                      "$type": "ModelMakerEngine.MMDimensions, ModelMakerEngine",
                      "$values": []
                    },
                    "EquationOBXInternal": "IF([Consumer price index (including housing costs) - Consumer Price Index (with housing) for April]>0,[Consumer price index (including housing costs) - Consumer Price Index (with housing) for April],PREVIOUSVALUE()*(1+[Year on year % change - CPI(H): Financial year average indices year on year %]))",
                    "NameOfGroup": "Indexation.CPIH Monthly Index",
                    "EquationToParse": "IF([Consumer price index (including housing costs) - Consumer Price Index (with housing) for April]>0,[Consumer price index (including housing costs) - Consumer Price Index (with housing) for April],PREVIOUSVALUE()*(1+[Year on year % change - CPI(H): Financial year average indices year on year %]))",
                    "MostRecentExpectedUnitErrors": null,
                    "Units": {
                      "$id": "663",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April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"34ac53f4-0fd6-45ac-8122-6a593e5da6fc",
                    "Dimensions": {
                      "$type": "ModelMakerEngine.MMDimensions, ModelMakerEngine",
                      "$values": []
                    },
                    "EquationOBXInternal": "IF([Consumer price index (including housing costs) - Consumer Price Index (with housing) for May]>0,[Consumer price index (including housing costs) - Consumer Price Index (with housing) for May],PREVIOUSVALUE()*(1+[Year on year % change - CPI(H): Financial year average indices year on year %]))",
                    "NameOfGroup": "Indexation.CPIH Monthly Index",
                    "EquationToParse": "IF([Consumer price index (including housing costs) - Consumer Price Index (with housing) for May]>0,[Consumer price index (including housing costs) - Consumer Price Index (with housing) for May],PREVIOUSVALUE()*(1+[Year on year % change - CPI(H): Financial year average indices year on year %]))",
                    "MostRecentExpectedUnitErrors": null,
                    "Units": {
                      "$id": "665",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May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"ec3addf9-1d41-4920-8242-86361bf6c18c",
                    "Dimensions": {
                      "$type": "ModelMakerEngine.MMDimensions, ModelMakerEngine",
                      "$values": []
                    },
                    "EquationOBXInternal": "IF([Consumer price index (including housing costs) - Consumer Price Index (with housing) for June]>0,[Consumer price index (including housing costs) - Consumer Price Index (with housing) for June],PREVIOUSVALUE()*(1+[Year on year % change - CPI(H): Financial year average indices year on year %]))",
                    "NameOfGroup": "Indexation.CPIH Monthly Index",
                    "EquationToParse": "IF([Consumer price index (including housing costs) - Consumer Price Index (with housing) for June]>0,[Consumer price index (including housing costs) - Consumer Price Index (with housing) for June],PREVIOUSVALUE()*(1+[Year on year % change - CPI(H): Financial year average indices year on year %]))",
                    "MostRecentExpectedUnitErrors": null,
                    "Units": {
                      "$id": "667",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June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"def6f19d-0fda-4bb8-8a9d-a0df8ff5a7a4",
                    "Dimensions": {
                      "$type": "ModelMakerEngine.MMDimensions, ModelMakerEngine",
                      "$values": []
                    },
                    "EquationOBXInternal": "IF([Consumer price index (including housing costs) - Consumer Price Index (with housing) for July]>0,[Consumer price index (including housing costs) - Consumer Price Index (with housing) for July],PREVIOUSVALUE()*(1+[Year on year % change - CPI(H): Financial year average indices year on year %]))",
                    "NameOfGroup": "Indexation.CPIH Monthly Index",
                    "EquationToParse": "IF([Consumer price index (including housing costs) - Consumer Price Index (with housing) for July]>0,[Consumer price index (including housing costs) - Consumer Price Index (with housing) for July],PREVIOUSVALUE()*(1+[Year on year % change - CPI(H): Financial year average indices year on year %]))",
                    "MostRecentExpectedUnitErrors": null,
                    "Units": {
                      "$id": "669",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July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"03a6457e-ac69-4003-ab09-8e53842de160",
                    "Dimensions": {
                      "$type": "ModelMakerEngine.MMDimensions, ModelMakerEngine",
                      "$values": []
                    },
                    "EquationOBXInternal": "IF([Consumer price index (including housing costs) - Consumer Price Index (with housing) for August]>0,[Consumer price index (including housing costs) - Consumer Price Index (with housing) for August],PREVIOUSVALUE()*(1+[Year on year % change - CPI(H): Financial year average indices year on year %]))",
                    "NameOfGroup": "Indexation.CPIH Monthly Index",
                    "EquationToParse": "IF([Consumer price index (including housing costs) - Consumer Price Index (with housing) for August]>0,[Consumer price index (including housing costs) - Consumer Price Index (with housing) for August],PREVIOUSVALUE()*(1+[Year on year % change - CPI(H): Financial year average indices year on year %]))",
                    "MostRecentExpectedUnitErrors": null,
                    "Units": {
                      "$id": "671",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August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"aa540ede-498f-4d49-aff2-32c0c0c8b31f",
                    "Dimensions": {
                      "$type": "ModelMakerEngine.MMDimensions, ModelMakerEngine",
                      "$values": []
                    },
                    "EquationOBXInternal": "IF([Consumer price index (including housing costs) - Consumer Price Index (with housing) for September]>0,[Consumer price index (including housing costs) - Consumer Price Index (with housing) for September],PREVIOUSVALUE()*(1+[Year on year % change - CPI(H): Financial year average indices year on year %]))",
                    "NameOfGroup": "Indexation.CPIH Monthly Index",
                    "EquationToParse": "IF([Consumer price index (including housing costs) - Consumer Price Index (with housing) for September]>0,[Consumer price index (including housing costs) - Consumer Price Index (with housing) for September],PREVIOUSVALUE()*(1+[Year on year % change - CPI(H): Financial year average indices year on year %]))",
                    "MostRecentExpectedUnitErrors": null,
                    "Units": {
                      "$id": "673",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September-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"d49be8fb-8f1b-4a6a-8aab-8d7b563ea2f7",
                    "Dimensions": {
                      "$type": "ModelMakerEngine.MMDimensions, ModelMakerEngine",
                      "$values": []
                    },
                    "EquationOBXInternal": "IF([Consumer price index (including housing costs) - Consumer Price Index (with housing) for October]>0,[Consumer price index (including housing costs) - Consumer Price Index (with housing) for October],PREVIOUSVALUE()*(1+[Year on year % change - CPI(H): Financial year average indices year on year %]))",
                    "NameOfGroup": "Indexation.CPIH Monthly Index",
                    "EquationToParse": "IF([Consumer price index (including housing costs) - Consumer Price Index (with housing) for October]>0,[Consumer price index (including housing costs) - Consumer Price Index (with housing) for October],PREVIOUSVALUE()*(1+[Year on year % change - CPI(H): Financial year average indices year on year %]))",
                    "MostRecentExpectedUnitErrors": null,
                    "Units": {
                      "$id": "675",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October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"b4461df9-4242-4b44-9107-a76d92079191",
                    "Dimensions": {
                      "$type": "ModelMakerEngine.MMDimensions, ModelMakerEngine",
                      "$values": []
                    },
                    "EquationOBXInternal": "IF([Consumer price index (including housing costs) - Consumer Price Index (with housing) for November]>0,[Consumer price index (including housing costs) - Consumer Price Index (with housing) for November],PREVIOUSVALUE()*(1+[Year on year % change - CPI(H): Financial year average indices year on year %]))",
                    "NameOfGroup": "Indexation.CPIH Monthly Index",
                    "EquationToParse": "IF([Consumer price index (including housing costs) - Consumer Price Index (with housing) for November]>0,[Consumer price index (including housing costs) - Consumer Price Index (with housing) for November],PREVIOUSVALUE()*(1+[Year on year % change - CPI(H): Financial year average indices year on year %]))",
                    "MostRecentExpectedUnitErrors": null,
                    "Units": {
                      "$id": "677",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November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"a765750d-c2b4-442b-b059-cec369b70641",
                    "Dimensions": {
                      "$type": "ModelMakerEngine.MMDimensions, ModelMakerEngine",
                      "$values": []
                    },
                    "EquationOBXInternal": "IF([Consumer price index (including housing costs) - Consumer Price Index (with housing) for December]>0,[Consumer price index (including housing costs) - Consumer Price Index (with housing) for December],PREVIOUSVALUE()*(1+[Year on year % change - CPI(H): Financial year average indices year on year %]))",
                    "NameOfGroup": "Indexation.CPIH Monthly Index",
                    "EquationToParse": "IF([Consumer price index (including housing costs) - Consumer Price Index (with housing) for December]>0,[Consumer price index (including housing costs) - Consumer Price Index (with housing) for December],PREVIOUSVALUE()*(1+[Year on year % change - CPI(H): Financial year average indices year on year %]))",
                    "MostRecentExpectedUnitErrors": null,
                    "Units": {
                      "$id": "679",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December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"bb0bdafe-7668-4a97-a726-3ca4cf0c2fe8",
                    "Dimensions": {
                      "$type": "ModelMakerEngine.MMDimensions, ModelMakerEngine",
                      "$values": []
                    },
                    "EquationOBXInternal": "IF([Consumer price index (including housing costs) - Consumer Price Index (with housing) for January]>0,[Consumer price index (including housing costs) - Consumer Price Index (with housing) for January],PREVIOUSVALUE()*(1+[Year on year % change - CPI(H): Financial year average indices year on year %]))",
                    "NameOfGroup": "Indexation.CPIH Monthly Index",
                    "EquationToParse": "IF([Consumer price index (including housing costs) - Consumer Price Index (with housing) for January]>0,[Consumer price index (including housing costs) - Consumer Price Index (with housing) for January],PREVIOUSVALUE()*(1+[Year on year % change - CPI(H): Financial year average indices year on year %]))",
                    "MostRecentExpectedUnitErrors": null,
                    "Units": {
                      "$id": "681",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January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"c401cb0c-1089-41dc-86d2-5682d602f668",
                    "Dimensions": {
                      "$type": "ModelMakerEngine.MMDimensions, ModelMakerEngine",
                      "$values": []
                    },
                    "EquationOBXInternal": "IF([Consumer price index (including housing costs) - Consumer Price Index (with housing) for February]>0,[Consumer price index (including housing costs) - Consumer Price Index (with housing) for February],PREVIOUSVALUE()*(1+[Year on year % change - CPI(H): Financial year average indices year on year %]))",
                    "NameOfGroup": "Indexation.CPIH Monthly Index",
                    "EquationToParse": "IF([Consumer price index (including housing costs) - Consumer Price Index (with housing) for February]>0,[Consumer price index (including housing costs) - Consumer Price Index (with housing) for February],PREVIOUSVALUE()*(1+[Year on year % change - CPI(H): Financial year average indices year on year %]))",
                    "MostRecentExpectedUnitErrors": null,
                    "Units": {
                      "$id": "683",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February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"1309c3d9-3537-45dc-9ada-b1dbbb21fa7b",
                    "Dimensions": {
                      "$type": "ModelMakerEngine.MMDimensions, ModelMakerEngine",
                      "$values": []
                    },
                    "EquationOBXInternal": "IF([Consumer price index (including housing costs) - Consumer Price Index (with housing) for March]>0,[Consumer price index (including housing costs) - Consumer Price Index (with housing) for March],PREVIOUSVALUE()*(1+[Year on year % change - CPI(H): Financial year average indices year on year %]))",
                    "NameOfGroup": "Indexation.CPIH Monthly Index",
                    "EquationToParse": "IF([Consumer price index (including housing costs) - Consumer Price Index (with housing) for March]>0,[Consumer price index (including housing costs) - Consumer Price Index (with housing) for March],PREVIOUSVALUE()*(1+[Year on year % change - CPI(H): Financial year average indices year on year %]))",
                    "MostRecentExpectedUnitErrors": null,
                    "Units": {
                      "$id": "685",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March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"CPIH Monthly Index",
              "Name": "CPIH Monthly Index",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"686",
              "$type": "ModelMaker.GroupNode, ModelMaker",
              "TabOrHeaderColour": "220, 236, 245",
              "CollapsedByDefault": false,
              "Comment": "",
              "NameOfGroup": "Indexation",
              "YPosition": 1,
              "Folded": false,
              "Font": null,
              "Children": {
                "$type": "ModelMaker.GroupNodeChildCollection, ModelMaker",
                "$values": [
                  {
                    "$id": "687",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"933f0714-2d4c-48f1-bfcb-f914b2a26f0b",
                    "Dimensions": {
                      "$type": "ModelMakerEngine.MMDimensions, ModelMakerEngine",
                      "$values": []
                    },
                    "EquationOBXInternal": "AVERAGE([CPI(H): April - index],[CPI(H): May - index],[CPI(H): June - index],[CPI(H): July - index],[CPI(H): August - index],[CPI(H): September- index],[CPI(H): October - index],[CPI(H): November - index],[CPI(H): December - index],[CPI(H): January - index],[CPI(H): February - index],[CPI(H): March - index])",
                    "NameOfGroup": "Indexation.CPIH Index Calculations",
                    "EquationToParse": "AVERAGE([CPI(H): April - index],[CPI(H): May - index],[CPI(H): June - index],[CPI(H): July - index],[CPI(H): August - index],[CPI(H): September- index],[CPI(H): October - index],[CPI(H): November - index],[CPI(H): December - index],[CPI(H): January - index],[CPI(H): February - index],[CPI(H): March - index])",
                    "MostRecentExpectedUnitErrors": null,
                    "Units": {
                      "$id": "688",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Financial year average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"CPIH Index Calculations",
              "Name": "CPIH Index Calculations",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"689",
              "$type": "ModelMaker.GroupNode, ModelMaker",
              "TabOrHeaderColour": "220, 236, 245",
              "CollapsedByDefault": false,
              "Comment": "",
              "NameOfGroup": "Indexation",
              "YPosition": 2,
              "Folded": false,
              "Font": null,
              "Children": {
                "$type": "ModelMaker.GroupNodeChildCollection, ModelMaker",
                "$values": [
                  {
                    "$id": "690",
                    "$type": "ModelMaker.GroupNode, ModelMaker",
                    "TabOrHeaderColour": "220, 236, 245",
                    "CollapsedByDefault": false,
                    "Comment": "",
                    "NameOfGroup": "Indexation.CPIH INFLATORS",
                    "YPosition": 0,
                    "Folded": false,
                    "Font": null,
                    "Children": {
                      "$type": "ModelMaker.GroupNodeChildCollection, ModelMaker",
                      "$values": [
                        {
                          "$id": "691",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"046cc5cf-a60f-4185-8a69-9002b512600b",
                          "Dimensions": {
                            "$type": "ModelMakerEngine.MMDimensions, ModelMakerEngine",
                            "$values": []
                          },
                          "EquationOBXInternal": "INDEX(ALLVALUES([CPI(H): Financial year average - index]), 1, MATCH([Year reference for FYA base price 1 (FYA year ending March)], ALLVALUES([Contract year (year ending March) label])))",
                          "NameOfGroup": "Inputs.CPIH INFLATORS.Inflate from 2017-18 FYA to 2022-23 FYA",
                          "EquationToParse": "INDEX(ALLVALUES([CPI(H): Financial year average - index]), 1, MATCH([Year reference for FYA base price 1 (FYA year ending March)], ALLVALUES([Contract year (year ending March) label])))",
                          "MostRecentExpectedUnitErrors": null,
                          "Units": {
                            "$id": "692",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Financial year average (FYA year ending March) 2023",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"01d482f3-66dc-4d9b-9add-9919c606fbfb",
                          "Dimensions": {
                            "$type": "ModelMakerEngine.MMDimensions, ModelMakerEngine",
                            "$values": []
                          },
                          "EquationOBXInternal": "INDEX(ALLVALUES([CPI(H): Financial year average - index]), 1, MATCH([Year reference for FYA base price 2 (FYA year ending March)], ALLVALUES([Contract year (year ending March) label])))",
                          "NameOfGroup": "Inputs.CPIH INFLATORS.Inflate from 2017-18 FYA to 2022-23 FYA",
                          "EquationToParse": "INDEX(ALLVALUES([CPI(H): Financial year average - index]), 1, MATCH([Year reference for FYA base price 2 (FYA year ending March)], ALLVALUES([Contract year (year ending March) label])))",
                          "MostRecentExpectedUnitErrors": null,
                          "Units": {
                            "$id": "694",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Financial year average (FYA year ending March) 2028",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"fe11446d-f852-49ca-b81c-83928f06b205",
                          "Dimensions": {
                            "$type": "ModelMakerEngine.MMDimensions, ModelMakerEngine",
                            "$values": []
                          },
                          "EquationOBXInternal": "[CPI(H): Financial year average (FYA year ending March) 2028] / [CPI(H): Financial year average (FYA year ending March) 2023]",
                          "NameOfGroup": "Indexation.CPIH INFLATORS.Inflate from 2017-18 FYA to 2022-23 FYA",
                          "EquationToParse": "[CPI(H): Financial year average (FYA year ending March) 2028] / [CPI(H): Financial year average (FYA year ending March) 2023]",
                          "MostRecentExpectedUnitErrors": null,
                          "Units": {
                            "$id": "696",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Inflate from 2022-23 FYA to 2027-28 FYA",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"Inflate from 2022-23 FYA to 2027-28 FYA",
                    "Name": "Inflate from 2022-23 FYA to 2027-28 FYA",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"697",
                    "$type": "ModelMaker.GroupNode, ModelMaker",
                    "TabOrHeaderColour": "220, 236, 245",
                    "CollapsedByDefault": false,
                    "Comment": "",
                    "NameOfGroup": "Indexation.CPIH INFLATORS",
                    "YPosition": 1,
                    "Folded": false,
                    "Font": null,
                    "Children": {
                      "$type": "ModelMaker.GroupNodeChildCollection, ModelMaker",
                      "$values": [
                        {
                          "$id": "698",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"NonPrimaryInput": false,
                          "Max": "NaN",
                          "Min": "NaN",
                          "IsBalanceButNotCorkscrew": false,
                          "IsEditable": true,
                          "IsConstant": false,
                          "UniqueID": "999698d9-e847-451d-8420-36662f3e4e5c",
                          "Dimensions": {
                            "$type": "ModelMakerEngine.MMDimensions, ModelMakerEngine",
                            "$values": []
                          },
                          "EquationOBXInternal": "[CPI(H): Financial year average (FYA year ending March) 2028]/[CPI(H): Financial year average (FYA year ending March) 2028]",
                          "NameOfGroup": "Unallocated",
                          "EquationToParse": "[CPI(H): Financial year average (FYA year ending March) 2028]/[CPI(H): Financial year average (FYA year ending March) 2028]",
                          "MostRecentExpectedUnitErrors": null,
                          "Units": {
                            "$id": "699",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Inflate from 2027-28 FYA to 2027-28 FYA",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"Inflate from 2027-28 FYA to 2027-28 FYA",
                    "Name": "Inflate from 2027-28 FYA to 2027-28 FYA",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"700",
                    "$type": "ModelMaker.GroupNode, ModelMaker",
                    "TabOrHeaderColour": "220, 236, 245",
                    "CollapsedByDefault": false,
                    "Comment": "",
                    "NameOfGroup": "Indexation.CPIH INFLATORS",
                    "YPosition": 2,
                    "Folded": false,
                    "Font": null,
                    "Children": {
                      "$type": "ModelMaker.GroupNodeChildCollection, ModelMaker",
                      "$values": [
                        {
                          "$id": "701",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"NonPrimaryInput": false,
                          "Max": "NaN",
                          "Min": "NaN",
                          "IsBalanceButNotCorkscrew": false,
                          "IsEditable": true,
                          "IsConstant": false,
                          "UniqueID": "16b96915-7c39-4a39-b52f-b5dfc8cbd4d4",
                          "Dimensions": {
                            "$type": "ModelMakerEngine.MMDimensions, ModelMakerEngine",
                            "$values": []
                          },
                          "EquationOBXInternal": "INDEX(ALLVALUES([CPI(H): Financial year average - index]), 1, MATCH([Year reference for FYA base price 3 (FYA year ending March)], ALLVALUES([Contract year (year ending March) label])))",
                          "NameOfGroup": "Indexation.CPIH INFLATORS.Inflate from 2024-25 FYA to 2022-23 FYA",
                          "EquationToParse": "INDEX(ALLVALUES([CPI(H): Financial year average - index]), 1, MATCH([Year reference for FYA base price 3 (FYA year ending March)], ALLVALUES([Contract year (year ending March) label])))",
                          "MostRecentExpectedUnitErrors": null,
                          "Units": {
                            "$id": "702",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Financial year average (FYA year ending March) 2030",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"NonPrimaryInput": false,
                          "Max": "NaN",
                          "Min": "NaN",
                          "IsBalanceButNotCorkscrew": false,
                          "IsEditable": true,
                          "IsConstant": false,
                          "UniqueID": "ce46f4b4-130e-4ccd-96bd-c8c88972eb98",
                          "Dimensions": {
                            "$type": "ModelMakerEngine.MMDimensions, ModelMakerEngine",
                            "$values": []
                          },
                          "EquationOBXInternal": "[CPI(H): Financial year average (FYA year ending March) 2028]/[CPI(H): Financial year average (FYA year ending March) 2030]\r\n",
                          "NameOfGroup": "Indexation.CPIH INFLATORS.Inflate from 2024-25 FYA to 2022-23 FYA",
                          "EquationToParse": "[CPI(H): Financial year average (FYA year ending March) 2028]/[CPI(H): Financial year average (FYA year ending March) 2030]\r\n",
                          "MostRecentExpectedUnitErrors": null,
                          "Units": {
                            "$id": "704",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Inflate from 2029-30 FYA to 2027-28 FYA",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"Inflate from 2029-30 FYA to 2027-28 FYA",
                    "Name": "Inflate from 2029-30 FYA to 2027-28 FYA",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"705",
                    "$type": "ModelMaker.GroupNode, ModelMaker",
                    "TabOrHeaderColour": "220, 236, 245",
                    "CollapsedByDefault": false,
                    "Comment": "",
                    "NameOfGroup": "Indexation.CPIH INFLATORS",
                    "YPosition": 3,
                    "Folded": false,
                    "Font": null,
                    "Children": {
                      "$type": "ModelMaker.GroupNodeChildCollection, ModelMaker",
                      "$values": [
                        {
                          "$id": "706",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"NonPrimaryInput": false,
                          "Max": "NaN",
                          "Min": "NaN",
                          "IsBalanceButNotCorkscrew": false,
                          "IsEditable": true,
                          "IsConstant": false,
                          "UniqueID": "0e0b3375-d479-4048-bf90-9aaf2f732696",
                          "Dimensions": {
                            "$type": "ModelMakerEngine.MMDimensions, ModelMakerEngine",
                            "$values": []
                          },
                          "EquationOBXInternal": "INDEX(ALLVALUES([CPI(H): November - index]), 1, MATCH([Year reference for FYE base price 2 (FYE year ending March)], ALLVALUES([Contract year (year ending March) label])))",
                          "NameOfGroup": "Indexation.CPIH INFLATORS.Inflate from 2024-25 Basket year to 2022-23 FYA",
                          "EquationToParse": "INDEX(ALLVALUES([CPI(H): November - index]), 1, MATCH([Year reference for FYE base price 2 (FYE year ending March)], ALLVALUES([Contract year (year ending March) label])))",
                          "MostRecentExpectedUnitErrors": null,
                          "Units": {
                            "$id": "707",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2029-30 Basket year (prior November)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"708",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"NonPrimaryInput": false,
                          "Max": "NaN",
                          "Min": "NaN",
                          "IsBalanceButNotCorkscrew": false,
                          "IsEditable": true,
                          "IsConstant": false,
                          "UniqueID": "e13af185-27a0-4f28-a5a6-e7fa29a344f7",
                          "Dimensions": {
                            "$type": "ModelMakerEngine.MMDimensions, ModelMakerEngine",
                            "$values": []
                          },
                          "EquationOBXInternal": "[CPI(H): Financial year average (FYA year ending March) 2028]/[CPI(H): 2029-30 Basket year (prior November) - index] \r\n\r\n",
                          "NameOfGroup": "Indexation.CPIH INFLATORS.Inflate from 2024-25 Basket year to 2022-23 FYA",
                          "EquationToParse": "[CPI(H): Financial year average (FYA year ending March) 2028]/[CPI(H): 2029-30 Basket year (prior November) - index] \r\n\r\n",
                          "MostRecentExpectedUnitErrors": null,
                          "Units": {
                            "$id": "709",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Inflate from basket year (November 2029) to 2027-28 FYA",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"Inflate from 2029-30 Basket year to 2027-28 FYA",
                    "Name": "Inflate from 2029-30 Basket year to 2027-28 FYA",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"CPIH INFLATORS",
              "Name": "CPIH INFLATORS",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3,
        "HasOneSheetPerElem": false,
        "OneSheetPerElem": null,
        "DisplayName": "Indexation",
        "Name":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"662"
      },
      {
        "$ref": "661"
      },
      {
        "$ref": "664"
      },
      {
        "$ref": "666"
      },
      {
        "$ref": "668"
      },
      {
        "$ref": "670"
      },
      {
        "$ref": "672"
      },
      {
        "$ref": "674"
      },
      {
        "$ref": "676"
      },
      {
        "$ref": "678"
      },
      {
        "$ref": "680"
      },
      {
        "$ref": "682"
      },
      {
        "$ref": "684"
      },
      {
        "$ref": "687"
      },
      {
        "$ref": "686"
      },
      {
        "$ref": "695"
      },
      {
        "$ref": "689"
      },
      {
        "$ref": "698"
      },
      {
        "$ref": "691"
      },
      {
        "$ref": "693"
      },
      {
        "$ref": "690"
      },
      {
        "$ref": "697"
      },
      {
        "$id": "710",
        "$type": "ModelMaker.GroupNode, ModelMaker",
        "TabOrHeaderColour": "216, 216, 216",
        "CollapsedByDefault": false,
        "Comment": "",
        "NameOfGroup": null,
        "YPosition": 0,
        "Folded": false,
        "Font": null,
        "Children": {
          "$type": "ModelMaker.GroupNodeChildCollection, ModelMaker",
          "$values": [
            {
              "$id": "711",
              "$type": "ModelMaker.GroupNode, ModelMaker",
              "TabOrHeaderColour": "220, 236, 245",
              "CollapsedByDefault": false,
              "Comment": "",
              "NameOfGroup": "Calc",
              "YPosition": 0,
              "Folded": false,
              "Font": null,
              "Children": {
                "$type": "ModelMaker.GroupNodeChildCollection, ModelMaker",
                "$values": [
                  {
                    "$id": "712",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"Ofwat___PR19_ODI_revenue_adjustment_expressed_in_2022_23_CPIH_FYA_prices.WR"
                        },
                        {
                          "Key": {
                            "$type": "ModelMakerEngine.MMElements, ModelMakerEngine",
                            "$values": [
                              {
                                "$ref": "4"
                              }
                            ]
                          },
                          "Value": "Ofwat___PR19_ODI_revenue_adjustment_expressed_in_2022_23_CPIH_FYA_prices.WN"
                        },
                        {
                          "Key": {
                            "$type": "ModelMakerEngine.MMElements, ModelMakerEngine",
                            "$values": [
                              {
                                "$ref": "5"
                              }
                            ]
                          },
                          "Value": "Ofwat___PR19_ODI_revenue_adjustment_expressed_in_2022_23_CPIH_FYA_prices.WWN"
                        },
                        {
                          "Key": {
                            "$type": "ModelMakerEngine.MMElements, ModelMakerEngine",
                            "$values": [
                              {
                                "$ref": "6"
                              }
                            ]
                          },
                          "Value": "Ofwat___PR19_ODI_revenue_adjustment_expressed_in_2022_23_CPIH_FYA_prices.BR"
                        },
                        {
                          "Key": {
                            "$type": "ModelMakerEngine.MMElements, ModelMakerEngine",
                            "$values": [
                              {
                                "$ref": "7"
                              }
                            ]
                          },
                          "Value": "Ofwat___PR19_ODI_revenue_adjustment_expressed_in_2022_23_CPIH_FYA_prices.ADDN1"
                        },
                        {
                          "Key": {
                            "$type": "ModelMakerEngine.MMElements, ModelMakerEngine",
                            "$values": [
                              {
                                "$ref": "8"
                              }
                            ]
                          },
                          "Value": "Ofwat___PR19_ODI_revenue_adjustment_expressed_in_2022_23_CPIH_FYA_prices.ADDN2"
                        },
                        {
                          "Key": {
                            "$type": "ModelMakerEngine.MMElements, ModelMakerEngine",
                            "$values": [
                              {
                                "$ref": "9"
                              }
                            ]
                          },
                          "Value": "Ofwat___PR19_ODI_revenue_adjustment_expressed_in_2022_23_CPIH_FYA_prices.Residential.retail"
                        },
                        {
                          "Key": {
                            "$type": "ModelMakerEngine.MMElements, ModelMakerEngine",
                            "$values": [
                              {
                                "$ref": "10"
                              }
                            ]
                          },
                          "Value": "Ofwat___PR19_ODI_revenue_adjustment_expressed_in_2022_23_CPIH_FYA_prices.Business.retail"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"6cebc922-2453-4fc2-a465-ac2ba419ea97",
                    "Dimensions": {
                      "$type": "ModelMakerEngine.MMDimensions, ModelMakerEngine",
                      "$values": [
                        {
                          "$ref": "2"
                        }
                      ]
                    },
                    "EquationOBXInternal": " IF( [PR24 ODI revenue adjustment in 2022-23 FYA (CPIH deflated) prices] = \"n/a\", 0, [PR24 ODI revenue adjustment in 2022-23 FYA (CPIH deflated) prices] * [CPI(H): Inflate from 2022-23 FYA to 2027-28 FYA] )",
                    "NameOfGroup": "Calc.Adjust Reconciliation Adjustments To PR24 Base Year (2022-23) FYA Prices",
                    "EquationToParse": " IF( [PR24 ODI revenue adjustment in 2022-23 FYA (CPIH deflated) prices] = \"n/a\", 0, [PR24 ODI revenue adjustment in 2022-23 FYA (CPIH deflated) prices] * [CPI(H): Inflate from 2022-23 FYA to 2027-28 FYA] )",
                    "MostRecentExpectedUnitErrors": null,
                    "Units": {
                      "$id": "713",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expressed in 2027-28 CPIH FYA prices",
                    "ReportLines": {
                      "$type": "ModelMaker.UndoableCollection`1[[ModelMakerEngine.IReportLine, ModelMakerEngine]], ModelMaker.Undo",
                      "$values": [
                        {
                          "$id": "714",
                          "$type": "ModelMaker.ReportLine, ModelMaker",
                          "AssociatedSchematicNode": {
                            "$ref": "712"
                          },
                          "OpeningBalanceFlagAppliedName": "",
                          "SumOfAboveIncludesPreviousTotal": false,
                          "LastNameUsed": null,
                          "SwitchSignForReport": false,
                          "IsSumOfAbove": false,
                          "PreferredName": "Ofwat - PR24 ODI performance adjustment expressed in 2027-28 CPIH FYA prices",
                          "ParentReport": {
                            "$id": "715",
                            "$type": "ModelMaker.Report, ModelMaker",
                            "TimeStep": 8,
                            "YearEndBasis": 1002,
                            "TimeStepYearEndBasisPairs": {
                              "$type": "ModelMaker.UndoableCollection`1[[ModelMakerEngine.TimeStepPeriodEndBasisPair, ModelMakerEngine]], ModelMaker.Undo",
                              "$values": [
                                {
                                  "$id": "716",
                                  "$type": "ModelMakerEngine.TimeStepPeriodEndBasisPair, ModelMakerEngine",
                                  "TimeStep": 8,
                                  "YearEnd": 1002
                                }
                              ]
                            },
                            "YearEndMonth": 0,
                            "AllowTitleChange": true,
                            "IsDuplicate": false,
                            "Title": "Outputs",
                            "ReportLinesCalculated": {
                              "$type": "System.Collections.Generic.List`1[[ModelMakerEngine.IReportLine, ModelMakerEngine]], mscorlib",
                              "$values": []
                            },
                            "ReportLines": {
                              "$type": "ModelMaker.UndoableCollection`1[[ModelMakerEngine.IReportLine, ModelMakerEngine]], ModelMaker.Undo",
                              "$values": [
                                {
                                  "$id": "717",
                                  "$type": "ModelMaker.Header, ModelMaker",
                                  "HeadingLevel": 1,
                                  "Name": "Business Plan Table: Reconciliation Adjustments Expressed In 2027-28 FYA CPIH Prices",
                                  "PreferredName": "Business Plan Table: Reconciliation Adjustments Expressed In 2027-28 FYA CPIH Prices",
                                  "UnNegatedName": "Business Plan Table: Reconciliation Adjustments Expressed In 2027-28 FYA CPIH Prices",
                                  "UnNegatedPreferredName": "Business Plan Table: Reconciliation Adjustments Expressed In 2027-28 FYA CPIH Prices",
                                  "ParentReport": {
                                    "$ref": "715"
                                  },
                                  "Visible": true,
                                  "ReportFormatName": "",
                                  "ReportFormatColor": "",
                                  "IsNegatable": false,
                                  "LastNameUsed": "Business Plan Table: Reconciliation Adjustments Expressed In 2027-28 FYA CPIH Prices"
                                },
                                {
                                  "$id": "718",
                                  "$type": "ModelMaker.Header, ModelMaker",
                                  "HeadingLevel": 1,
                                  "Name": " ",
                                  "PreferredName": " ",
                                  "UnNegatedName": " ",
                                  "UnNegatedPreferredName": " ",
                                  "ParentReport": {
                                    "$ref": "715"
                                  },
                                  "Visible": true,
                                  "ReportFormatName": "",
                                  "ReportFormatColor": "",
                                  "IsNegatable": false,
                                  "LastNameUsed": " "
                                },
                                {
                                  "$ref": "714"
                                },
                                {
                                  "$id": "719",
                                  "$type": "ModelMaker.ReportLine, ModelMaker",
                                  "AssociatedSchematicNode": {
                                    "$id": "720",
                                    "$type": "ModelMaker.VariableNode, ModelMaker",
                                    "RowTotalDependent": null,
                                    "ScenarioSelectorDependent": null,
                                    "ValidValues": null,
                                    "PutCalculationOnReport": false,
                                    "CalculateOnThisReport": null,
                                    "PivotTableLink": null,
                                    "ExcelNameName": "Ofwat___PR24_ODI_revenue_adjustment_expressed_in_2027_28_CPIH_FYA_prices__Total_",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"ab38e089-f74c-4c49-aeae-760a81659e63",
                                    "Dimensions": {
                                      "$type": "ModelMakerEngine.MMDimensions, ModelMakerEngine",
                                      "$values": []
                                    },
                                    "EquationOBXInternal": "SUMOVER( [Ofwat - PR24 ODI revenue adjustment expressed in 2027-28 CPIH FYA prices] )",
                                    "NameOfGroup": "Calc.Adjust Reconciliation Adjustments To PR24 Base Year (2022-23) FYA Prices",
                                    "EquationToParse": "SUMOVER( [Ofwat - PR24 ODI revenue adjustment expressed in 2027-28 CPIH FYA prices] )",
                                    "MostRecentExpectedUnitErrors": null,
                                    "Units": {
                                      "$id": "721",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expressed in 2027-28 CPIH FYA prices (Total)",
                                    "ReportLines": {
                                      "$type": "ModelMaker.UndoableCollection`1[[ModelMakerEngine.IReportLine, ModelMakerEngine]], ModelMaker.Undo",
                                      "$values": [
                                        {
                                          "$ref": "719"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ODI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"722",
                                  "$type": "ModelMaker.Header, ModelMaker",
                                  "HeadingLevel": 1,
                                  "Name": " ",
                                  "PreferredName": " ",
                                  "UnNegatedName": " ",
                                  "UnNegatedPreferredName": " ",
                                  "ParentReport": {
                                    "$ref": "715"
                                  },
                                  "Visible": true,
                                  "ReportFormatName": "",
                                  "ReportFormatColor": "",
                                  "IsNegatable": false,
                                  "LastNameUsed": " "
                                },
                                {
                                  "$id": "723",
                                  "$type": "ModelMaker.ReportLine, ModelMaker",
                                  "AssociatedSchematicNode": {
                                    "$id": "724",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"Ofwat___PR19_RFI_revenue_adjustment_expressed_in_2022_23_CPIH_FYA_prices.WR"
                                        },
                                        {
                                          "Key": {
                                            "$type": "ModelMakerEngine.MMElements, ModelMakerEngine",
                                            "$values": [
                                              {
                                                "$ref": "4"
                                              }
                                            ]
                                          },
                                          "Value": "Ofwat___PR19_RFI_revenue_adjustment_expressed_in_2022_23_CPIH_FYA_prices.WN"
                                        },
                                        {
                                          "Key": {
                                            "$type": "ModelMakerEngine.MMElements, ModelMakerEngine",
                                            "$values": [
                                              {
                                                "$ref": "5"
                                              }
                                            ]
                                          },
                                          "Value": "Ofwat___PR19_RFI_revenue_adjustment_expressed_in_2022_23_CPIH_FYA_prices.WWN"
                                        },
                                        {
                                          "Key": {
                                            "$type": "ModelMakerEngine.MMElements, ModelMakerEngine",
                                            "$values": [
                                              {
                                                "$ref": "6"
                                              }
                                            ]
                                          },
                                          "Value": "Ofwat___PR19_RFI_revenue_adjustment_expressed_in_2022_23_CPIH_FYA_prices.BR"
                                        },
                                        {
                                          "Key": {
                                            "$type": "ModelMakerEngine.MMElements, ModelMakerEngine",
                                            "$values": [
                                              {
                                                "$ref": "7"
                                              }
                                            ]
                                          },
                                          "Value": "Ofwat___PR19_RFI_revenue_adjustment_expressed_in_2022_23_CPIH_FYA_prices.ADDN1"
                                        },
                                        {
                                          "Key": {
                                            "$type": "ModelMakerEngine.MMElements, ModelMakerEngine",
                                            "$values": [
                                              {
                                                "$ref": "8"
                                              }
                                            ]
                                          },
                                          "Value": "Ofwat___PR19_RFI_revenue_adjustment_expressed_in_2022_23_CPIH_FYA_prices.ADDN2"
                                        },
                                        {
                                          "Key": {
                                            "$type": "ModelMakerEngine.MMElements, ModelMakerEngine",
                                            "$values": [
                                              {
                                                "$ref": "9"
                                              }
                                            ]
                                          },
                                          "Value": "Ofwat___PR19_RFI_revenue_adjustment_expressed_in_2022_23_CPIH_FYA_prices.Residential.retail"
                                        },
                                        {
                                          "Key": {
                                            "$type": "ModelMakerEngine.MMElements, ModelMakerEngine",
                                            "$values": [
                                              {
                                                "$ref": "10"
                                              }
                                            ]
                                          },
                                          "Value": "Ofwat___PR19_RFI_revenue_adjustment_expressed_in_2022_23_CPIH_FYA_prices.Business.retail"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"6383d884-5c17-4cf5-83fa-62f101c83a1c",
                                    "Dimensions": {
                                      "$type": "ModelMakerEngine.MMDimensions, ModelMakerEngine",
                                      "$values": [
                                        {
                                          "$ref": "2"
                                        }
                                      ]
                                    },
                                    "EquationOBXInternal": " IF( [PR24 RFI revenue adjustment in 2029-30 prior November (CPIH deflated) prices] = \"n/a\", 0, [PR24 RFI revenue adjustment in 2029-30 prior November (CPIH deflated) prices] * [CPI(H): Inflate from basket year (November 2029) to 2027-28 FYA] )",
                                    "NameOfGroup": "Calc.Adjust Reconciliation Adjustments To PR24 Base Year (2022-23) FYA Prices",
                                    "EquationToParse": " IF( [PR24 RFI revenue adjustment in 2029-30 prior November (CPIH deflated) prices] = \"n/a\", 0, [PR24 RFI revenue adjustment in 2029-30 prior November (CPIH deflated) prices] * [CPI(H): Inflate from basket year (November 2029) to 2027-28 FYA] )",
                                    "MostRecentExpectedUnitErrors": null,
                                    "Units": {
                                      "$id": "725",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expressed in 2027-28 CPIH FYA prices",
                                    "ReportLines": {
                                      "$type": "ModelMaker.UndoableCollection`1[[ModelMakerEngine.IReportLine, ModelMakerEngine]], ModelMaker.Undo",
                                      "$values": [
                                        {
                                          "$ref": "723"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RFI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"726",
                                  "$type": "ModelMaker.ReportLine, ModelMaker",
                                  "AssociatedSchematicNode": {
                                    "$id": "727",
                                    "$type": "ModelMaker.VariableNode, ModelMaker",
                                    "RowTotalDependent": null,
                                    "ScenarioSelectorDependent": null,
                                    "ValidValues": null,
                                    "PutCalculationOnReport": false,
                                    "CalculateOnThisReport": null,
                                    "PivotTableLink": null,
                                    "ExcelNameName": "Ofwat___PR24_RFI_revenue_adjustment_expressed_in_2027_28_CPIH_FYA_prices__Total_",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"f4efc16f-0930-41a3-8764-3ca7d7d2d88a",
                                    "Dimensions": {
                                      "$type": "ModelMakerEngine.MMDimensions, ModelMakerEngine",
                                      "$values": []
                                    },
                                    "EquationOBXInternal": "SUMOVER( [Ofwat - PR24 RFI revenue adjustment expressed in 2027-28 CPIH FYA prices] )",
                                    "NameOfGroup": "Calc.Adjust Reconciliation Adjustments To PR24 Base Year (2022-23) FYA Prices",
                                    "EquationToParse": "SUMOVER( [Ofwat - PR24 RFI revenue adjustment expressed in 2027-28 CPIH FYA prices] )",
                                    "MostRecentExpectedUnitErrors": null,
                                    "Units": {
                                      "$id": "728",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expressed in 2027-28 CPIH FYA prices (Total)",
                                    "ReportLines": {
                                      "$type": "ModelMaker.UndoableCollection`1[[ModelMakerEngine.IReportLine, ModelMakerEngine]], ModelMaker.Undo",
                                      "$values": [
                                        {
                                          "$ref": "726"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RFI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"729",
                                  "$type": "ModelMaker.Header, ModelMaker",
                                  "HeadingLevel": 1,
                                  "Name": " ",
                                  "PreferredName": " ",
                                  "UnNegatedName": " ",
                                  "UnNegatedPreferredName": " ",
                                  "ParentReport": {
                                    "$ref": "715"
                                  },
                                  "Visible": true,
                                  "ReportFormatName": "",
                                  "ReportFormatColor": "",
                                  "IsNegatable": false,
                                  "LastNameUsed": " "
                                },
                                {
                                  "$id": "730",
                                  "$type": "ModelMaker.ReportLine, ModelMaker",
                                  "AssociatedSchematicNode": {
                                    "$id": "731",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"Ofwat___PR19_C_MeX_revenue_adjustment_expressed_in_2022_23_CPIH_FYA_prices.WR"
                                        },
                                        {
                                          "Key": {
                                            "$type": "ModelMakerEngine.MMElements, ModelMakerEngine",
                                            "$values": [
                                              {
                                                "$ref": "4"
                                              }
                                            ]
                                          },
                                          "Value": "Ofwat___PR19_C_MeX_revenue_adjustment_expressed_in_2022_23_CPIH_FYA_prices.WN"
                                        },
                                        {
                                          "Key": {
                                            "$type": "ModelMakerEngine.MMElements, ModelMakerEngine",
                                            "$values": [
                                              {
                                                "$ref": "5"
                                              }
                                            ]
                                          },
                                          "Value": "Ofwat___PR19_C_MeX_revenue_adjustment_expressed_in_2022_23_CPIH_FYA_prices.WWN"
                                        },
                                        {
                                          "Key": {
                                            "$type": "ModelMakerEngine.MMElements, ModelMakerEngine",
                                            "$values": [
                                              {
                                                "$ref": "6"
                                              }
                                            ]
                                          },
                                          "Value": "Ofwat___PR19_C_MeX_revenue_adjustment_expressed_in_2022_23_CPIH_FYA_prices.BR"
                                        },
                                        {
                                          "Key": {
                                            "$type": "ModelMakerEngine.MMElements, ModelMakerEngine",
                                            "$values": [
                                              {
                                                "$ref": "7"
                                              }
                                            ]
                                          },
                                          "Value": "Ofwat___PR19_C_MeX_revenue_adjustment_expressed_in_2022_23_CPIH_FYA_prices.ADDN1"
                                        },
                                        {
                                          "Key": {
                                            "$type": "ModelMakerEngine.MMElements, ModelMakerEngine",
                                            "$values": [
                                              {
                                                "$ref": "8"
                                              }
                                            ]
                                          },
                                          "Value": "Ofwat___PR19_C_MeX_revenue_adjustment_expressed_in_2022_23_CPIH_FYA_prices.ADDN2"
                                        },
                                        {
                                          "Key": {
                                            "$type": "ModelMakerEngine.MMElements, ModelMakerEngine",
                                            "$values": [
                                              {
                                                "$ref": "9"
                                              }
                                            ]
                                          },
                                          "Value": "Ofwat___PR19_C_MeX_revenue_adjustment_expressed_in_2022_23_CPIH_FYA_prices.Residential.retail"
                                        },
                                        {
                                          "Key": {
                                            "$type": "ModelMakerEngine.MMElements, ModelMakerEngine",
                                            "$values": [
                                              {
                                                "$ref": "10"
                                              }
                                            ]
                                          },
                                          "Value": "Ofwat___PR19_C_MeX_revenue_adjustment_expressed_in_2022_23_CPIH_FYA_prices.Business.retail"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"527b177b-18bc-4c07-88ba-6ffd61d90e40",
                                    "Dimensions": {
                                      "$type": "ModelMakerEngine.MMDimensions, ModelMakerEngine",
                                      "$values": [
                                        {
                                          "$ref": "2"
                                        }
                                      ]
                                    },
                                    "EquationOBXInternal": " IF( [PR24 C-MeX revenue adjustment in 2022-23 FYA (CPIH deflated) prices] = \"n/a\", 0, [PR24 C-MeX revenue adjustment in 2022-23 FYA (CPIH deflated) prices] * [CPI(H): Inflate from 2022-23 FYA to 2027-28 FYA] )",
                                    "NameOfGroup": "Calc.Adjust Reconciliation Adjustments To PR24 Base Year (2022-23) FYA Prices",
                                    "EquationToParse": " IF( [PR24 C-MeX revenue adjustment in 2022-23 FYA (CPIH deflated) prices] = \"n/a\", 0, [PR24 C-MeX revenue adjustment in 2022-23 FYA (CPIH deflated) prices] * [CPI(H): Inflate from 2022-23 FYA to 2027-28 FYA] )",
                                    "MostRecentExpectedUnitErrors": null,
                                    "Units": {
                                      "$id": "732",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expressed in 2027-28 CPIH FYA prices",
                                    "ReportLines": {
                                      "$type": "ModelMaker.UndoableCollection`1[[ModelMakerEngine.IReportLine, ModelMakerEngine]], ModelMaker.Undo",
                                      "$values": [
                                        {
                                          "$ref": "730"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C-MeX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"733",
                                  "$type": "ModelMaker.ReportLine, ModelMaker",
                                  "AssociatedSchematicNode": {
                                    "$id": "734",
                                    "$type": "ModelMaker.VariableNode, ModelMaker",
                                    "RowTotalDependent": null,
                                    "ScenarioSelectorDependent": null,
                                    "ValidValues": null,
                                    "PutCalculationOnReport": false,
                                    "CalculateOnThisReport": null,
                                    "PivotTableLink": null,
                                    "ExcelNameName": "Ofwat___PR24_C_MeX_revenue_adjustment_expressed_in_2027_28_CPIH_FYA_prices__Total_",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"2d77093a-e52d-4e33-9395-22aa83c1a8a9",
                                    "Dimensions": {
                                      "$type": "ModelMakerEngine.MMDimensions, ModelMakerEngine",
                                      "$values": []
                                    },
                                    "EquationOBXInternal": "SUMOVER( [Ofwat - PR24 C-MeX revenue adjustment expressed in 2027-28 CPIH FYA prices] )",
                                    "NameOfGroup": "Calc.Adjust Reconciliation Adjustments To PR24 Base Year (2022-23) FYA Prices",
                                    "EquationToParse": "SUMOVER( [Ofwat - PR24 C-MeX revenue adjustment expressed in 2027-28 CPIH FYA prices] )",
                                    "MostRecentExpectedUnitErrors": null,
                                    "Units": {
                                      "$id": "735",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expressed in 2027-28 CPIH FYA prices (Total)",
                                    "ReportLines": {
                                      "$type": "ModelMaker.UndoableCollection`1[[ModelMakerEngine.IReportLine, ModelMakerEngine]], ModelMaker.Undo",
                                      "$values": [
                                        {
                                          "$ref": "733"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C-MeX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"736",
                                  "$type": "ModelMaker.Header, ModelMaker",
                                  "HeadingLevel": 1,
                                  "Name": " ",
                                  "PreferredName": " ",
                                  "UnNegatedName": " ",
                                  "UnNegatedPreferredName": " ",
                                  "ParentReport": {
                                    "$ref": "715"
                                  },
                                  "Visible": true,
                                  "ReportFormatName": "",
                                  "ReportFormatColor": "",
                                  "IsNegatable": false,
                                  "LastNameUsed": " "
                                },
                                {
                                  "$id": "737",
                                  "$type": "ModelMaker.ReportLine, ModelMaker",
                                  "AssociatedSchematicNode": {
                                    "$id": "738",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"_2023_25_Other_in_period_payments_expressed_in_2022_23_CPIH_FYA_prices___C_Mex.WR"
                                        },
                                        {
                                          "Key": {
                                            "$type": "ModelMakerEngine.MMElements, ModelMakerEngine",
                                            "$values": [
                                              {
                                                "$ref": "4"
                                              }
                                            ]
                                          },
                                          "Value": "_2023_25_Other_in_period_payments_expressed_in_2022_23_CPIH_FYA_prices___C_Mex.WN"
                                        },
                                        {
                                          "Key": {
                                            "$type": "ModelMakerEngine.MMElements, ModelMakerEngine",
                                            "$values": [
                                              {
                                                "$ref": "5"
                                              }
                                            ]
                                          },
                                          "Value": "_2023_25_Other_in_period_payments_expressed_in_2022_23_CPIH_FYA_prices___C_Mex.WWN"
                                        },
                                        {
                                          "Key": {
                                            "$type": "ModelMakerEngine.MMElements, ModelMakerEngine",
                                            "$values": [
                                              {
                                                "$ref": "6"
                                              }
                                            ]
                                          },
                                          "Value": "_2023_25_Other_in_period_payments_expressed_in_2022_23_CPIH_FYA_prices___C_Mex.BR"
                                        },
                                        {
                                          "Key": {
                                            "$type": "ModelMakerEngine.MMElements, ModelMakerEngine",
                                            "$values": [
                                              {
                                                "$ref": "7"
                                              }
                                            ]
                                          },
                                          "Value": "_2023_25_Other_in_period_payments_expressed_in_2022_23_CPIH_FYA_prices___C_Mex.ADDN1"
                                        },
                                        {
                                          "Key": {
                                            "$type": "ModelMakerEngine.MMElements, ModelMakerEngine",
                                            "$values": [
                                              {
                                                "$ref": "8"
                                              }
                                            ]
                                          },
                                          "Value": "_2023_25_Other_in_period_payments_expressed_in_2022_23_CPIH_FYA_prices___C_Mex.ADDN2"
                                        },
                                        {
                                          "Key": {
                                            "$type": "ModelMakerEngine.MMElements, ModelMakerEngine",
                                            "$values": [
                                              {
                                                "$ref": "9"
                                              }
                                            ]
                                          },
                                          "Value": "_2023_25_Other_in_period_payments_expressed_in_2022_23_CPIH_FYA_prices___C_Mex.Residential.retail"
                                        },
                                        {
                                          "Key": {
                                            "$type": "ModelMakerEngine.MMElements, ModelMakerEngine",
                                            "$values": [
                                              {
                                                "$ref": "10"
                                              }
                                            ]
                                          },
                                          "Value": "_2023_25_Other_in_period_payments_expressed_in_2022_23_CPIH_FYA_prices___C_Mex.Business.retail"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"9798a7b9-3ff8-4022-b7fb-9906b0314879",
                                    "Dimensions": {
                                      "$type": "ModelMakerEngine.MMDimensions, ModelMakerEngine",
                                      "$values": [
                                        {
                                          "$ref": "2"
                                        }
                                      ]
                                    },
                                    "EquationOBXInternal": "[2028-29 Other in-period payments expressed in 2027-28 CPIH FYA prices - C-MeX] + [2029-30 Other in-period payments expressed in 2027-28 CPIH FYA prices - C-MeX]",
                                    "NameOfGroup": "Calc_In-periodODI.In-period reconciliation totals in 2022-23 CPIH FYA prices",
                                    "EquationToParse": "[2028-29 Other in-period payments expressed in 2027-28 CPIH FYA prices - C-MeX] + [2029-30 Other in-period payments expressed in 2027-28 CPIH FYA prices - C-MeX]",
                                    "MostRecentExpectedUnitErrors": null,
                                    "Units": {
                                      "$id": "739",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in-period payments expressed in 2027-28 CPIH FYA prices - C-Mex",
                                    "ReportLines": {
                                      "$type": "ModelMaker.UndoableCollection`1[[ModelMakerEngine.IReportLine, ModelMakerEngine]], ModelMaker.Undo",
                                      "$values": [
                                        {
                                          "$ref": "737"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in-period payments expressed in 2027-28 CPIH FYA prices - C-Mex",
                                  "ParentReport": {
                                    "$ref": "715"
                                  },
                                  "HeadingLevel": 0,
                                  "ReportFormatName": null,
                                  "ReportFormatColor": null,
                                  "ValidValues": null,
                                  "ScenarioSelectorDependent": null,
                                  "YPosition": -1,
                                  "Visible": true,
                                  "Font": null,
                                  "AllowIncomingLinks": true,
                                  "AllowOutgoingLinks": true,
                                  "Deletable": true,
                                  "Issues": null
                                },
                                {
                                  "$id": "740",
                                  "$type": "ModelMaker.ReportLine, ModelMaker",
                                  "AssociatedSchematicNode": {
                                    "$id": "741",
                                    "$type": "ModelMaker.VariableNode, ModelMaker",
                                    "RowTotalDependent": null,
                                    "ScenarioSelectorDependent": null,
                                    "ValidValues": null,
                                    "PutCalculationOnReport": false,
                                    "CalculateOnThisReport": null,
                                    "PivotTableLink": null,
                                    "ExcelNameName": "_2028_30_Other_in_period_payments_expressed_in_2027_28_CPIH_FYA_prices___C_Mex__Total_",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"27cb8057-d4c7-4b86-9f12-10617a983af8",
                                    "Dimensions": {
                                      "$type": "ModelMakerEngine.MMDimensions, ModelMakerEngine",
                                      "$values": []
                                    },
                                    "EquationOBXInternal": "SUMOVER([2028-30 Other in-period payments expressed in 2027-28 CPIH FYA prices - C-Mex])",
                                    "NameOfGroup": "Calc_In-periodODI.In-period reconciliation totals in 2022-23 CPIH FYA prices",
                                    "EquationToParse": "SUMOVER([2028-30 Other in-period payments expressed in 2027-28 CPIH FYA prices - C-Mex])",
                                    "MostRecentExpectedUnitErrors": null,
                                    "Units": {
                                      "$id": "742",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in-period payments expressed in 2027-28 CPIH FYA prices - C-Mex (Total)",
                                    "ReportLines": {
                                      "$type": "ModelMaker.UndoableCollection`1[[ModelMakerEngine.IReportLine, ModelMakerEngine]], ModelMaker.Undo",
                                      "$values": [
                                        {
                                          "$ref": "740"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in-period payments expressed in 2027-28 CPIH FYA prices - C-Mex (Total)",
                                  "ParentReport": {
                                    "$ref": "715"
                                  },
                                  "HeadingLevel": 0,
                                  "ReportFormatName": null,
                                  "ReportFormatColor": null,
                                  "ValidValues": null,
                                  "ScenarioSelectorDependent": null,
                                  "YPosition": -1,
                                  "Visible": true,
                                  "Font": null,
                                  "AllowIncomingLinks": true,
                                  "AllowOutgoingLinks": true,
                                  "Deletable": true,
                                  "Issues": null
                                },
                                {
                                  "$id": "743",
                                  "$type": "ModelMaker.Header, ModelMaker",
                                  "HeadingLevel": 1,
                                  "Name": " ",
                                  "PreferredName": " ",
                                  "UnNegatedName": " ",
                                  "UnNegatedPreferredName": " ",
                                  "ParentReport": {
                                    "$ref": "715"
                                  },
                                  "Visible": true,
                                  "ReportFormatName": "",
                                  "ReportFormatColor": "",
                                  "IsNegatable": false,
                                  "LastNameUsed": " "
                                },
                                {
                                  "$id": "744",
                                  "$type": "ModelMaker.ReportLine, ModelMaker",
                                  "AssociatedSchematicNode": {
                                    "$id": "745",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"Ofwat___PR19_D_MeX_revenue_adjustment_expressed_in_2022_23_CPIH_FYA_prices.WR"
                                        },
                                        {
                                          "Key": {
                                            "$type": "ModelMakerEngine.MMElements, ModelMakerEngine",
                                            "$values": [
                                              {
                                                "$ref": "4"
                                              }
                                            ]
                                          },
                                          "Value": "Ofwat___PR19_D_MeX_revenue_adjustment_expressed_in_2022_23_CPIH_FYA_prices.WN"
                                        },
                                        {
                                          "Key": {
                                            "$type": "ModelMakerEngine.MMElements, ModelMakerEngine",
                                            "$values": [
                                              {
                                                "$ref": "5"
                                              }
                                            ]
                                          },
                                          "Value": "Ofwat___PR19_D_MeX_revenue_adjustment_expressed_in_2022_23_CPIH_FYA_prices.WWN"
                                        },
                                        {
                                          "Key": {
                                            "$type": "ModelMakerEngine.MMElements, ModelMakerEngine",
                                            "$values": [
                                              {
                                                "$ref": "6"
                                              }
                                            ]
                                          },
                                          "Value": "Ofwat___PR19_D_MeX_revenue_adjustment_expressed_in_2022_23_CPIH_FYA_prices.BR"
                                        },
                                        {
                                          "Key": {
                                            "$type": "ModelMakerEngine.MMElements, ModelMakerEngine",
                                            "$values": [
                                              {
                                                "$ref": "7"
                                              }
                                            ]
                                          },
                                          "Value": "Ofwat___PR19_D_MeX_revenue_adjustment_expressed_in_2022_23_CPIH_FYA_prices.ADDN1"
                                        },
                                        {
                                          "Key": {
                                            "$type": "ModelMakerEngine.MMElements, ModelMakerEngine",
                                            "$values": [
                                              {
                                                "$ref": "8"
                                              }
                                            ]
                                          },
                                          "Value": "Ofwat___PR19_D_MeX_revenue_adjustment_expressed_in_2022_23_CPIH_FYA_prices.ADDN2"
                                        },
                                        {
                                          "Key": {
                                            "$type": "ModelMakerEngine.MMElements, ModelMakerEngine",
                                            "$values": [
                                              {
                                                "$ref": "9"
                                              }
                                            ]
                                          },
                                          "Value": "Ofwat___PR19_D_MeX_revenue_adjustment_expressed_in_2022_23_CPIH_FYA_prices.Residential.retail"
                                        },
                                        {
                                          "Key": {
                                            "$type": "ModelMakerEngine.MMElements, ModelMakerEngine",
                                            "$values": [
                                              {
                                                "$ref": "10"
                                              }
                                            ]
                                          },
                                          "Value": "Ofwat___PR19_D_MeX_revenue_adjustment_expressed_in_2022_23_CPIH_FYA_prices.Business.retail"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"2cfc5c1c-b0be-4051-a3df-f13872e72406",
                                    "Dimensions": {
                                      "$type": "ModelMakerEngine.MMDimensions, ModelMakerEngine",
                                      "$values": [
                                        {
                                          "$ref": "2"
                                        }
                                      ]
                                    },
                                    "EquationOBXInternal": " IF( [PR24 D-MeX revenue adjustment in 2022-23 FYA (CPIH deflated) prices] = \"n/a\", 0, [PR24 D-MeX revenue adjustment in 2022-23 FYA (CPIH deflated) prices] * [CPI(H): Inflate from 2022-23 FYA to 2027-28 FYA] )",
                                    "NameOfGroup": "Calc.Adjust Reconciliation Adjustments To PR24 Base Year (2022-23) FYA Prices",
                                    "EquationToParse": " IF( [PR24 D-MeX revenue adjustment in 2022-23 FYA (CPIH deflated) prices] = \"n/a\", 0, [PR24 D-MeX revenue adjustment in 2022-23 FYA (CPIH deflated) prices] * [CPI(H): Inflate from 2022-23 FYA to 2027-28 FYA] )",
                                    "MostRecentExpectedUnitErrors": null,
                                    "Units": {
                                      "$id": "746",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expressed in 2027-28 CPIH FYA prices",
                                    "ReportLines": {
                                      "$type": "ModelMaker.UndoableCollection`1[[ModelMakerEngine.IReportLine, ModelMakerEngine]], ModelMaker.Undo",
                                      "$values": [
                                        {
                                          "$ref": "744"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D-MeX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"747",
                                  "$type": "ModelMaker.ReportLine, ModelMaker",
                                  "AssociatedSchematicNode": {
                                    "$id": "748",
                                    "$type": "ModelMaker.VariableNode, ModelMaker",
                                    "RowTotalDependent": null,
                                    "ScenarioSelectorDependent": null,
                                    "ValidValues": null,
                                    "PutCalculationOnReport": false,
                                    "CalculateOnThisReport": null,
                                    "PivotTableLink": null,
                                    "ExcelNameName": "Ofwat___PR24_D_MeX_revenue_adjustment_expressed_in_2027_28_CPIH_FYA_prices__Total_",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"82ac3f0d-fe60-4a7a-af5a-7a5bcada1629",
                                    "Dimensions": {
                                      "$type": "ModelMakerEngine.MMDimensions, ModelMakerEngine",
                                      "$values": []
                                    },
                                    "EquationOBXInternal": "SUMOVER( [Ofwat - PR24 D-MeX revenue adjustment expressed in 2027-28 CPIH FYA prices] )",
                                    "NameOfGroup": "Calc.Adjust Reconciliation Adjustments To PR24 Base Year (2022-23) FYA Prices",
                                    "EquationToParse": "SUMOVER( [Ofwat - PR24 D-MeX revenue adjustment expressed in 2027-28 CPIH FYA prices] )",
                                    "MostRecentExpectedUnitErrors": null,
                                    "Units": {
                                      "$id": "749",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expressed in 2027-28 CPIH FYA prices (Total)",
                                    "ReportLines": {
                                      "$type": "ModelMaker.UndoableCollection`1[[ModelMakerEngine.IReportLine, ModelMakerEngine]], ModelMaker.Undo",
                                      "$values": [
                                        {
                                          "$ref": "747"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D-MeX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"750",
                                  "$type": "ModelMaker.Header, ModelMaker",
                                  "HeadingLevel": 1,
                                  "Name": " ",
                                  "PreferredName": " ",
                                  "UnNegatedName": " ",
                                  "UnNegatedPreferredName": " ",
                                  "ParentReport": {
                                    "$ref": "715"
                                  },
                                  "Visible": true,
                                  "ReportFormatName": "",
                                  "ReportFormatColor": "",
                                  "IsNegatable": false,
                                  "LastNameUsed": " "
                                },
                                {
                                  "$id": "751",
                                  "$type": "ModelMaker.ReportLine, ModelMaker",
                                  "AssociatedSchematicNode": {
                                    "$id": "752",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"_2023_25_Other_in_period_payments_expressed_in_2022_23_CPIH_FYA_prices___D_Mex.WR"
                                        },
                                        {
                                          "Key": {
                                            "$type": "ModelMakerEngine.MMElements, ModelMakerEngine",
                                            "$values": [
                                              {
                                                "$ref": "4"
                                              }
                                            ]
                                          },
                                          "Value": "_2023_25_Other_in_period_payments_expressed_in_2022_23_CPIH_FYA_prices___D_Mex.WN"
                                        },
                                        {
                                          "Key": {
                                            "$type": "ModelMakerEngine.MMElements, ModelMakerEngine",
                                            "$values": [
                                              {
                                                "$ref": "5"
                                              }
                                            ]
                                          },
                                          "Value": "_2023_25_Other_in_period_payments_expressed_in_2022_23_CPIH_FYA_prices___D_Mex.WWN"
                                        },
                                        {
                                          "Key": {
                                            "$type": "ModelMakerEngine.MMElements, ModelMakerEngine",
                                            "$values": [
                                              {
                                                "$ref": "6"
                                              }
                                            ]
                                          },
                                          "Value": "_2023_25_Other_in_period_payments_expressed_in_2022_23_CPIH_FYA_prices___D_Mex.BR"
                                        },
                                        {
                                          "Key": {
                                            "$type": "ModelMakerEngine.MMElements, ModelMakerEngine",
                                            "$values": [
                                              {
                                                "$ref": "7"
                                              }
                                            ]
                                          },
                                          "Value": "_2023_25_Other_in_period_payments_expressed_in_2022_23_CPIH_FYA_prices___D_Mex.ADDN1"
                                        },
                                        {
                                          "Key": {
                                            "$type": "ModelMakerEngine.MMElements, ModelMakerEngine",
                                            "$values": [
                                              {
                                                "$ref": "8"
                                              }
                                            ]
                                          },
                                          "Value": "_2023_25_Other_in_period_payments_expressed_in_2022_23_CPIH_FYA_prices___D_Mex.ADDN2"
                                        },
                                        {
                                          "Key": {
                                            "$type": "ModelMakerEngine.MMElements, ModelMakerEngine",
                                            "$values": [
                                              {
                                                "$ref": "9"
                                              }
                                            ]
                                          },
                                          "Value": "_2023_25_Other_in_period_payments_expressed_in_2022_23_CPIH_FYA_prices___D_Mex.Residential.retail"
                                        },
                                        {
                                          "Key": {
                                            "$type": "ModelMakerEngine.MMElements, ModelMakerEngine",
                                            "$values": [
                                              {
                                                "$ref": "10"
                                              }
                                            ]
                                          },
                                          "Value": "_2023_25_Other_in_period_payments_expressed_in_2022_23_CPIH_FYA_prices___D_Mex.Business.retail"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"2a0bccd2-35e3-43fe-b925-585253df57c2",
                                    "Dimensions": {
                                      "$type": "ModelMakerEngine.MMDimensions, ModelMakerEngine",
                                      "$values": [
                                        {
                                          "$ref": "2"
                                        }
                                      ]
                                    },
                                    "EquationOBXInternal": "[2028-29 Other in-period payments expressed in 2027-28 CPIH FYA prices - D-MeX] + [2029-30 Other in-period payments expressed in 2027-28 CPIH FYA prices - D-MeX]",
                                    "NameOfGroup": "Calc_In-periodODI.In-period reconciliation totals in 2022-23 CPIH FYA prices",
                                    "EquationToParse": "[2028-29 Other in-period payments expressed in 2027-28 CPIH FYA prices - D-MeX] + [2029-30 Other in-period payments expressed in 2027-28 CPIH FYA prices - D-MeX]",
                                    "MostRecentExpectedUnitErrors": null,
                                    "Units": {
                                      "$id": "753",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in-period payments expressed in 2027-28 CPIH FYA prices - D-Mex",
                                    "ReportLines": {
                                      "$type": "ModelMaker.UndoableCollection`1[[ModelMakerEngine.IReportLine, ModelMakerEngine]], ModelMaker.Undo",
                                      "$values": [
                                        {
                                          "$ref": "751"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in-period payments expressed in 2027-28 CPIH FYA prices - D-Mex",
                                  "ParentReport": {
                                    "$ref": "715"
                                  },
                                  "HeadingLevel": 0,
                                  "ReportFormatName": null,
                                  "ReportFormatColor": null,
                                  "ValidValues": null,
                                  "ScenarioSelectorDependent": null,
                                  "YPosition": -1,
                                  "Visible": true,
                                  "Font": null,
                                  "AllowIncomingLinks": true,
                                  "AllowOutgoingLinks": true,
                                  "Deletable": true,
                                  "Issues": null
                                },
                                {
                                  "$id": "754",
                                  "$type": "ModelMaker.ReportLine, ModelMaker",
                                  "AssociatedSchematicNode": {
                                    "$id": "755",
                                    "$type": "ModelMaker.VariableNode, ModelMaker",
                                    "RowTotalDependent": null,
                                    "ScenarioSelectorDependent": null,
                                    "ValidValues": null,
                                    "PutCalculationOnReport": false,
                                    "CalculateOnThisReport": null,
                                    "PivotTableLink": null,
                                    "ExcelNameName": "_2028_30_Other_in_period_payments_expressed_in_2027_28_CPIH_FYA_prices___D_Mex__Total_",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"5306e500-2554-4afc-8e4c-13f193329641",
                                    "Dimensions": {
                                      "$type": "ModelMakerEngine.MMDimensions, ModelMakerEngine",
                                      "$values": []
                                    },
                                    "EquationOBXInternal": "SUMOVER([2028-30 Other in-period payments expressed in 2027-28 CPIH FYA prices - D-Mex])",
                                    "NameOfGroup": "Calc_In-periodODI.In-period reconciliation totals in 2022-23 CPIH FYA prices",
                                    "EquationToParse": "SUMOVER([2028-30 Other in-period payments expressed in 2027-28 CPIH FYA prices - D-Mex])",
                                    "MostRecentExpectedUnitErrors": null,
                                    "Units": {
                                      "$id": "756",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in-period payments expressed in 2027-28 CPIH FYA prices - D-Mex (Total)",
                                    "ReportLines": {
                                      "$type": "ModelMaker.UndoableCollection`1[[ModelMakerEngine.IReportLine, ModelMakerEngine]], ModelMaker.Undo",
                                      "$values": [
                                        {
                                          "$ref": "754"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in-period payments expressed in 2027-28 CPIH FYA prices - D-Mex (Total)",
                                  "ParentReport": {
                                    "$ref": "715"
                                  },
                                  "HeadingLevel": 0,
                                  "ReportFormatName": null,
                                  "ReportFormatColor": null,
                                  "ValidValues": null,
                                  "ScenarioSelectorDependent": null,
                                  "YPosition": -1,
                                  "Visible": true,
                                  "Font": null,
                                  "AllowIncomingLinks": true,
                                  "AllowOutgoingLinks": true,
                                  "Deletable": true,
                                  "Issues": null
                                },
                                {
                                  "$id": "757",
                                  "$type": "ModelMaker.Header, ModelMaker",
                                  "HeadingLevel": 1,
                                  "Name": " ",
                                  "PreferredName": " ",
                                  "UnNegatedName": " ",
                                  "UnNegatedPreferredName": " ",
                                  "ParentReport": {
                                    "$ref": "715"
                                  },
                                  "Visible": true,
                                  "ReportFormatName": "",
                                  "ReportFormatColor": "",
                                  "IsNegatable": false,
                                  "LastNameUsed": " "
                                },
                                {
                                  "$id": "758",
                                  "$type": "ModelMaker.ReportLine, ModelMaker",
                                  "AssociatedSchematicNode": {
                                    "$id": "759",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"Ofwat___PR19_Bilateral_entry__BEA__revenue_adjustment_expressed_in_2022_23_CPIH_FYA_prices.WR"
                                        },
                                        {
                                          "Key": {
                                            "$type": "ModelMakerEngine.MMElements, ModelMakerEngine",
                                            "$values": [
                                              {
                                                "$ref": "4"
                                              }
                                            ]
                                          },
                                          "Value": "Ofwat___PR19_Bilateral_entry__BEA__revenue_adjustment_expressed_in_2022_23_CPIH_FYA_prices.WN"
                                        },
                                        {
                                          "Key": {
                                            "$type": "ModelMakerEngine.MMElements, ModelMakerEngine",
                                            "$values": [
                                              {
                                                "$ref": "5"
                                              }
                                            ]
                                          },
                                          "Value": "Ofwat___PR19_Bilateral_entry__BEA__revenue_adjustment_expressed_in_2022_23_CPIH_FYA_prices.WWN"
                                        },
                                        {
                                          "Key": {
                                            "$type": "ModelMakerEngine.MMElements, ModelMakerEngine",
                                            "$values": [
                                              {
                                                "$ref": "6"
                                              }
                                            ]
                                          },
                                          "Value": "Ofwat___PR19_Bilateral_entry__BEA__revenue_adjustment_expressed_in_2022_23_CPIH_FYA_prices.BR"
                                        },
                                        {
                                          "Key": {
                                            "$type": "ModelMakerEngine.MMElements, ModelMakerEngine",
                                            "$values": [
                                              {
                                                "$ref": "7"
                                              }
                                            ]
                                          },
                                          "Value": "Ofwat___PR19_Bilateral_entry__BEA__revenue_adjustment_expressed_in_2022_23_CPIH_FYA_prices.ADDN1"
                                        },
                                        {
                                          "Key": {
                                            "$type": "ModelMakerEngine.MMElements, ModelMakerEngine",
                                            "$values": [
                                              {
                                                "$ref": "8"
                                              }
                                            ]
                                          },
                                          "Value": "Ofwat___PR19_Bilateral_entry__BEA__revenue_adjustment_expressed_in_2022_23_CPIH_FYA_prices.ADDN2"
                                        },
                                        {
                                          "Key": {
                                            "$type": "ModelMakerEngine.MMElements, ModelMakerEngine",
                                            "$values": [
                                              {
                                                "$ref": "9"
                                              }
                                            ]
                                          },
                                          "Value": "Ofwat___PR19_Bilateral_entry__BEA__revenue_adjustment_expressed_in_2022_23_CPIH_FYA_prices.Residential.retail"
                                        },
                                        {
                                          "Key": {
                                            "$type": "ModelMakerEngine.MMElements, ModelMakerEngine",
                                            "$values": [
                                              {
                                                "$ref": "10"
                                              }
                                            ]
                                          },
                                          "Value": "Ofwat___PR19_Bilateral_entry__BEA__revenue_adjustment_expressed_in_2022_23_CPIH_FYA_prices.Business.retail"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"d8b9d467-f1de-4d8a-96a7-309ed711eff3",
                                    "Dimensions": {
                                      "$type": "ModelMakerEngine.MMDimensions, ModelMakerEngine",
                                      "$values": [
                                        {
                                          "$ref": "2"
                                        }
                                      ]
                                    },
                                    "EquationOBXInternal": " IF( [PR24 Delayed delivery cashflow mechanism (DDCM) revenue adjustment in 2022-23 FYA (CPIH deflated) prices] = \"n/a\", 0, [PR24 Delayed delivery cashflow mechanism (DDCM) revenue adjustment in 2022-23 FYA (CPIH deflated) prices] * [CPI(H): Inflate from 2022-23 FYA to 2027-28 FYA] )",
                                    "NameOfGroup": "Calc.Adjust Reconciliation Adjustments To PR24 Base Year (2022-23) FYA Prices",
                                    "EquationToParse": " IF( [PR24 Delayed delivery cashflow mechanism (DDCM) revenue adjustment in 2022-23 FYA (CPIH deflated) prices] = \"n/a\", 0, [PR24 Delayed delivery cashflow mechanism (DDCM) revenue adjustment in 2022-23 FYA (CPIH deflated) prices] * [CPI(H): Inflate from 2022-23 FYA to 2027-28 FYA] )",
                                    "MostRecentExpectedUnitErrors": null,
                                    "Units": {
                                      "$id": "760",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expressed in 2027-28 CPIH FYA prices",
                                    "ReportLines": {
                                      "$type": "ModelMaker.UndoableCollection`1[[ModelMakerEngine.IReportLine, ModelMakerEngine]], ModelMaker.Undo",
                                      "$values": [
                                        {
                                          "$ref": "758"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Delayed delivery cashflow mechanism (DDCM)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"761",
                                  "$type": "ModelMaker.ReportLine, ModelMaker",
                                  "AssociatedSchematicNode": {
                                    "$id": "762",
                                    "$type": "ModelMaker.VariableNode, ModelMaker",
                                    "RowTotalDependent": null,
                                    "ScenarioSelectorDependent": null,
                                    "ValidValues": null,
                                    "PutCalculationOnReport": false,
                                    "CalculateOnThisReport": null,
                                    "PivotTableLink": null,
                                    "ExcelNameName": "Ofwat___PR24_Bilateral_entry__BEA__revenue_adjustment_expressed_in_2027_28_CPIH_FYA_prices__Total_",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"7de47c02-2d3b-42ad-a517-a435438031b0",
                                    "Dimensions": {
                                      "$type": "ModelMakerEngine.MMDimensions, ModelMakerEngine",
                                      "$values": []
                                    },
                                    "EquationOBXInternal": "SUMOVER( [Ofwat - PR24 Delayed delivery cashflow mechanism (DDCM) revenue adjustment expressed in 2027-28 CPIH FYA prices] )",
                                    "NameOfGroup": "Calc.Adjust Reconciliation Adjustments To PR24 Base Year (2022-23) FYA Prices",
                                    "EquationToParse": "SUMOVER( [Ofwat - PR24 Delayed delivery cashflow mechanism (DDCM) revenue adjustment expressed in 2027-28 CPIH FYA prices] )",
                                    "MostRecentExpectedUnitErrors": null,
                                    "Units": {
                                      "$id": "763",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expressed in 2027-28 CPIH FYA prices (Total)",
                                    "ReportLines": {
                                      "$type": "ModelMaker.UndoableCollection`1[[ModelMakerEngine.IReportLine, ModelMakerEngine]], ModelMaker.Undo",
                                      "$values": [
                                        {
                                          "$ref": "761"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Delayed delivery cashflow mechanism (DDCM)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"764",
                                  "$type": "ModelMaker.Header, ModelMaker",
                                  "HeadingLevel": 1,
                                  "Name": " ",
                                  "PreferredName": " ",
                                  "UnNegatedName": " ",
                                  "UnNegatedPreferredName": " ",
                                  "ParentReport": {
                                    "$ref": "715"
                                  },
                                  "Visible": true,
                                  "ReportFormatName": "",
                                  "ReportFormatColor": "",
                                  "IsNegatable": false,
                                  "LastNameUsed": " "
                                },
                                {
                                  "$id": "765",
                                  "$type": "ModelMaker.ReportLine, ModelMaker",
                                  "AssociatedSchematicNode": {
                                    "$id": "766",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"Ofwat___PR19_Bioresources_revenue_adjustment_expressed_in_2022_23_CPIH_FYA_prices.WR"
                                        },
                                        {
                                          "Key": {
                                            "$type": "ModelMakerEngine.MMElements, ModelMakerEngine",
                                            "$values": [
                                              {
                                                "$ref": "4"
                                              }
                                            ]
                                          },
                                          "Value": "Ofwat___PR19_Bioresources_revenue_adjustment_expressed_in_2022_23_CPIH_FYA_prices.WN"
                                        },
                                        {
                                          "Key": {
                                            "$type": "ModelMakerEngine.MMElements, ModelMakerEngine",
                                            "$values": [
                                              {
                                                "$ref": "5"
                                              }
                                            ]
                                          },
                                          "Value": "Ofwat___PR19_Bioresources_revenue_adjustment_expressed_in_2022_23_CPIH_FYA_prices.WWN"
                                        },
                                        {
                                          "Key": {
                                            "$type": "ModelMakerEngine.MMElements, ModelMakerEngine",
                                            "$values": [
                                              {
                                                "$ref": "6"
                                              }
                                            ]
                                          },
                                          "Value": "Ofwat___PR19_Bioresources_revenue_adjustment_expressed_in_2022_23_CPIH_FYA_prices.BR"
                                        },
                                        {
                                          "Key": {
                                            "$type": "ModelMakerEngine.MMElements, ModelMakerEngine",
                                            "$values": [
                                              {
                                                "$ref": "7"
                                              }
                                            ]
                                          },
                                          "Value": "Ofwat___PR19_Bioresources_revenue_adjustment_expressed_in_2022_23_CPIH_FYA_prices.ADDN1"
                                        },
                                        {
                                          "Key": {
                                            "$type": "ModelMakerEngine.MMElements, ModelMakerEngine",
                                            "$values": [
                                              {
                                                "$ref": "8"
                                              }
                                            ]
                                          },
                                          "Value": "Ofwat___PR19_Bioresources_revenue_adjustment_expressed_in_2022_23_CPIH_FYA_prices.ADDN2"
                                        },
                                        {
                                          "Key": {
                                            "$type": "ModelMakerEngine.MMElements, ModelMakerEngine",
                                            "$values": [
                                              {
                                                "$ref": "9"
                                              }
                                            ]
                                          },
                                          "Value": "Ofwat___PR19_Bioresources_revenue_adjustment_expressed_in_2022_23_CPIH_FYA_prices.Residential.retail"
                                        },
                                        {
                                          "Key": {
                                            "$type": "ModelMakerEngine.MMElements, ModelMakerEngine",
                                            "$values": [
                                              {
                                                "$ref": "10"
                                              }
                                            ]
                                          },
                                          "Value": "Ofwat___PR19_Bioresources_revenue_adjustment_expressed_in_2022_23_CPIH_FYA_prices.Business.retail"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"9a90dfae-0095-4d9a-804f-c34d11e13354",
                                    "Dimensions": {
                                      "$type": "ModelMakerEngine.MMDimensions, ModelMakerEngine",
                                      "$values": [
                                        {
                                          "$ref": "2"
                                        }
                                      ]
                                    },
                                    "EquationOBXInternal": " IF( [PR24 Bioresources revenue adjustment in 2029-30 prior November (CPIH deflated) prices] = \"n/a\", 0, [PR24 Bioresources revenue adjustment in 2029-30 prior November (CPIH deflated) prices] * [CPI(H): Inflate from basket year (November 2029) to 2027-28 FYA] )",
                                    "NameOfGroup": "Calc.Adjust Reconciliation Adjustments To PR24 Base Year (2022-23) FYA Prices",
                                    "EquationToParse": " IF( [PR24 Bioresources revenue adjustment in 2029-30 prior November (CPIH deflated) prices] = \"n/a\", 0, [PR24 Bioresources revenue adjustment in 2029-30 prior November (CPIH deflated) prices] * [CPI(H): Inflate from basket year (November 2029) to 2027-28 FYA] )",
                                    "MostRecentExpectedUnitErrors": null,
                                    "Units": {
                                      "$id": "767",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expressed in 2027-28 CPIH FYA prices",
                                    "ReportLines": {
                                      "$type": "ModelMaker.UndoableCollection`1[[ModelMakerEngine.IReportLine, ModelMakerEngine]], ModelMaker.Undo",
                                      "$values": [
                                        {
                                          "$ref": "765"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Bioresources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"768",
                                  "$type": "ModelMaker.ReportLine, ModelMaker",
                                  "AssociatedSchematicNode": {
                                    "$id": "769",
                                    "$type": "ModelMaker.VariableNode, ModelMaker",
                                    "RowTotalDependent": null,
                                    "ScenarioSelectorDependent": null,
                                    "ValidValues": null,
                                    "PutCalculationOnReport": false,
                                    "CalculateOnThisReport": null,
                                    "PivotTableLink": null,
                                    "ExcelNameName": "Ofwat___PR24_Bioresources_revenue_adjustment_expressed_in_2027_28_CPIH_FYA_prices__Total_",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"56818dfc-87f5-4cc6-a185-457c6fd90f56",
                                    "Dimensions": {
                                      "$type": "ModelMakerEngine.MMDimensions, ModelMakerEngine",
                                      "$values": []
                                    },
                                    "EquationOBXInternal": "SUMOVER( [Ofwat - PR24 Bioresources revenue adjustment expressed in 2027-28 CPIH FYA prices] )",
                                    "NameOfGroup": "Calc.Adjust Reconciliation Adjustments To PR24 Base Year (2022-23) FYA Prices",
                                    "EquationToParse": "SUMOVER( [Ofwat - PR24 Bioresources revenue adjustment expressed in 2027-28 CPIH FYA prices] )",
                                    "MostRecentExpectedUnitErrors": null,
                                    "Units": {
                                      "$id": "770",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expressed in 2027-28 CPIH FYA prices (Total)",
                                    "ReportLines": {
                                      "$type": "ModelMaker.UndoableCollection`1[[ModelMakerEngine.IReportLine, ModelMakerEngine]], ModelMaker.Undo",
                                      "$values": [
                                        {
                                          "$ref": "768"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Bioresources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"771",
                                  "$type": "ModelMaker.Header, ModelMaker",
                                  "HeadingLevel": 1,
                                  "Name": " ",
                                  "PreferredName": " ",
                                  "UnNegatedName": " ",
                                  "UnNegatedPreferredName": " ",
                                  "ParentReport": {
                                    "$ref": "715"
                                  },
                                  "Visible": true,
                                  "ReportFormatName": "",
                                  "ReportFormatColor": "",
                                  "IsNegatable": false,
                                  "LastNameUsed": " "
                                },
                                {
                                  "$id": "772",
                                  "$type": "ModelMaker.ReportLine, ModelMaker",
                                  "AssociatedSchematicNode": {
                                    "$id": "773",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"Ofwat___PR19_Bioresources_forecasting_accuracy_incentive_penalty_adjustment_in_2022_23_FYA__CPIH_deflated__prices.WR"
                                        },
                                        {
                                          "Key": {
                                            "$type": "ModelMakerEngine.MMElements, ModelMakerEngine",
                                            "$values": [
                                              {
                                                "$ref": "4"
                                              }
                                            ]
                                          },
                                          "Value": "Ofwat___PR19_Bioresources_forecasting_accuracy_incentive_penalty_adjustment_in_2022_23_FYA__CPIH_deflated__prices.WN"
                                        },
                                        {
                                          "Key": {
                                            "$type": "ModelMakerEngine.MMElements, ModelMakerEngine",
                                            "$values": [
                                              {
                                                "$ref": "5"
                                              }
                                            ]
                                          },
                                          "Value": "Ofwat___PR19_Bioresources_forecasting_accuracy_incentive_penalty_adjustment_in_2022_23_FYA__CPIH_deflated__prices.WWN"
                                        },
                                        {
                                          "Key": {
                                            "$type": "ModelMakerEngine.MMElements, ModelMakerEngine",
                                            "$values": [
                                              {
                                                "$ref": "6"
                                              }
                                            ]
                                          },
                                          "Value": "Ofwat___PR19_Bioresources_forecasting_accuracy_incentive_penalty_adjustment_in_2022_23_FYA__CPIH_deflated__prices.BR"
                                        },
                                        {
                                          "Key": {
                                            "$type": "ModelMakerEngine.MMElements, ModelMakerEngine",
                                            "$values": [
                                              {
                                                "$ref": "7"
                                              }
                                            ]
                                          },
                                          "Value": "Ofwat___PR19_Bioresources_forecasting_accuracy_incentive_penalty_adjustment_in_2022_23_FYA__CPIH_deflated__prices.ADDN1"
                                        },
                                        {
                                          "Key": {
                                            "$type": "ModelMakerEngine.MMElements, ModelMakerEngine",
                                            "$values": [
                                              {
                                                "$ref": "8"
                                              }
                                            ]
                                          },
                                          "Value": "Ofwat___PR19_Bioresources_forecasting_accuracy_incentive_penalty_adjustment_in_2022_23_FYA__CPIH_deflated__prices.ADDN2"
                                        },
                                        {
                                          "Key": {
                                            "$type": "ModelMakerEngine.MMElements, ModelMakerEngine",
                                            "$values": [
                                              {
                                                "$ref": "9"
                                              }
                                            ]
                                          },
                                          "Value": "Ofwat___PR19_Bioresources_forecasting_accuracy_incentive_penalty_adjustment_in_2022_23_FYA__CPIH_deflated__prices.Residential.retail"
                                        },
                                        {
                                          "Key": {
                                            "$type": "ModelMakerEngine.MMElements, ModelMakerEngine",
                                            "$values": [
                                              {
                                                "$ref": "10"
                                              }
                                            ]
                                          },
                                          "Value": "Ofwat___PR19_Bioresources_forecasting_accuracy_incentive_penalty_adjustment_in_2022_23_FYA__CPIH_deflated__prices.Business.retail"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"64180fd5-f25b-48df-82dc-d97c6986513a",
                                    "Dimensions": {
                                      "$type": "ModelMakerEngine.MMDimensions, ModelMakerEngine",
                                      "$values": [
                                        {
                                          "$ref": "2"
                                        }
                                      ]
                                    },
                                    "EquationOBXInternal": " IF( [PR24 Bioresources forecasting accuracy incentive penalty in 2022-23 FYA (CPIH deflated) prices] = \"n/a\", 0, [PR24 Bioresources forecasting accuracy incentive penalty in 2022-23 FYA (CPIH deflated) prices] * [CPI(H): Inflate from 2022-23 FYA to 2027-28 FYA] )",
                                    "NameOfGroup": "Calc.Adjust Reconciliation Adjustments To PR24 Base Year (2022-23) FYA Prices",
                                    "EquationToParse": " IF( [PR24 Bioresources forecasting accuracy incentive penalty in 2022-23 FYA (CPIH deflated) prices] = \"n/a\", 0, [PR24 Bioresources forecasting accuracy incentive penalty in 2022-23 FYA (CPIH deflated) prices] * [CPI(H): Inflate from 2022-23 FYA to 2027-28 FYA] )",
                                    "MostRecentExpectedUnitErrors": null,
                                    "Units": {
                                      "$id": "774",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in 2027-28 FYA (CPIH deflated) prices",
                                    "ReportLines": {
                                      "$type": "ModelMaker.UndoableCollection`1[[ModelMakerEngine.IReportLine, ModelMakerEngine]], ModelMaker.Undo",
                                      "$values": [
                                        {
                                          "$ref": "772"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Bioresources forecasting accuracy incentive penalty adjustment in 2027-28 FYA (CPIH deflated) prices",
                                  "ParentReport": {
                                    "$ref": "715"
                                  },
                                  "HeadingLevel": 0,
                                  "ReportFormatName": null,
                                  "ReportFormatColor": null,
                                  "ValidValues": null,
                                  "ScenarioSelectorDependent": null,
                                  "YPosition": -1,
                                  "Visible": true,
                                  "Font": null,
                                  "AllowIncomingLinks": true,
                                  "AllowOutgoingLinks": true,
                                  "Deletable": true,
                                  "Issues": null
                                },
                                {
                                  "$id": "775",
                                  "$type": "ModelMaker.ReportLine, ModelMaker",
                                  "AssociatedSchematicNode": {
                                    "$id": "776",
                                    "$type": "ModelMaker.VariableNode, ModelMaker",
                                    "RowTotalDependent": null,
                                    "ScenarioSelectorDependent": null,
                                    "ValidValues": null,
                                    "PutCalculationOnReport": false,
                                    "CalculateOnThisReport": null,
                                    "PivotTableLink": null,
                                    "ExcelNameName": "Ofwat___PR24_Bioresources_forecasting_accuracy_incentive_penalty_adjustment_in_2027_28_FYA__CPIH_deflated__prices__Total_",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"8a715a19-8fee-4842-9dd5-be51fc85e282",
                                    "Dimensions": {
                                      "$type": "ModelMakerEngine.MMDimensions, ModelMakerEngine",
                                      "$values": []
                                    },
                                    "EquationOBXInternal": "SUMOVER( [Ofwat - PR24 Bioresources forecasting accuracy incentive penalty adjustment in 2027-28 FYA (CPIH deflated) prices] )",
                                    "NameOfGroup": "Calc.Adjust Reconciliation Adjustments To PR24 Base Year (2022-23) FYA Prices",
                                    "EquationToParse": "SUMOVER( [Ofwat - PR24 Bioresources forecasting accuracy incentive penalty adjustment in 2027-28 FYA (CPIH deflated) prices] )",
                                    "MostRecentExpectedUnitErrors": null,
                                    "Units": {
                                      "$id": "777",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in 2027-28 FYA (CPIH deflated) prices (Total)",
                                    "ReportLines": {
                                      "$type": "ModelMaker.UndoableCollection`1[[ModelMakerEngine.IReportLine, ModelMakerEngine]], ModelMaker.Undo",
                                      "$values": [
                                        {
                                          "$ref": "775"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Bioresources forecasting accuracy incentive penalty adjustment in 2027-28 FYA (CPIH deflated) prices (Total)",
                                  "ParentReport": {
                                    "$ref": "715"
                                  },
                                  "HeadingLevel": 0,
                                  "ReportFormatName": null,
                                  "ReportFormatColor": null,
                                  "ValidValues": null,
                                  "ScenarioSelectorDependent": null,
                                  "YPosition": -1,
                                  "Visible": true,
                                  "Font": null,
                                  "AllowIncomingLinks": true,
                                  "AllowOutgoingLinks": true,
                                  "Deletable": true,
                                  "Issues": null
                                },
                                {
                                  "$id": "778",
                                  "$type": "ModelMaker.Header, ModelMaker",
                                  "HeadingLevel": 1,
                                  "Name": " ",
                                  "PreferredName": " ",
                                  "UnNegatedName": " ",
                                  "UnNegatedPreferredName": " ",
                                  "ParentReport": {
                                    "$ref": "715"
                                  },
                                  "Visible": true,
                                  "ReportFormatName": "",
                                  "ReportFormatColor": "",
                                  "IsNegatable": false,
                                  "LastNameUsed": " "
                                },
                                {
                                  "$id": "779",
                                  "$type": "ModelMaker.ReportLine, ModelMaker",
                                  "AssociatedSchematicNode": {
                                    "$id": "780",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"Ofwat___PR19_Residential_retail_revenue_adjustment_expressed_in_2022_23_CPIH_FYA_prices.WR"
                                        },
                                        {
                                          "Key": {
                                            "$type": "ModelMakerEngine.MMElements, ModelMakerEngine",
                                            "$values": [
                                              {
                                                "$ref": "4"
                                              }
                                            ]
                                          },
                                          "Value": "Ofwat___PR19_Residential_retail_revenue_adjustment_expressed_in_2022_23_CPIH_FYA_prices.WN"
                                        },
                                        {
                                          "Key": {
                                            "$type": "ModelMakerEngine.MMElements, ModelMakerEngine",
                                            "$values": [
                                              {
                                                "$ref": "5"
                                              }
                                            ]
                                          },
                                          "Value": "Ofwat___PR19_Residential_retail_revenue_adjustment_expressed_in_2022_23_CPIH_FYA_prices.WWN"
                                        },
                                        {
                                          "Key": {
                                            "$type": "ModelMakerEngine.MMElements, ModelMakerEngine",
                                            "$values": [
                                              {
                                                "$ref": "6"
                                              }
                                            ]
                                          },
                                          "Value": "Ofwat___PR19_Residential_retail_revenue_adjustment_expressed_in_2022_23_CPIH_FYA_prices.BR"
                                        },
                                        {
                                          "Key": {
                                            "$type": "ModelMakerEngine.MMElements, ModelMakerEngine",
                                            "$values": [
                                              {
                                                "$ref": "7"
                                              }
                                            ]
                                          },
                                          "Value": "Ofwat___PR19_Residential_retail_revenue_adjustment_expressed_in_2022_23_CPIH_FYA_prices.ADDN1"
                                        },
                                        {
                                          "Key": {
                                            "$type": "ModelMakerEngine.MMElements, ModelMakerEngine",
                                            "$values": [
                                              {
                                                "$ref": "8"
                                              }
                                            ]
                                          },
                                          "Value": "Ofwat___PR19_Residential_retail_revenue_adjustment_expressed_in_2022_23_CPIH_FYA_prices.ADDN2"
                                        },
                                        {
                                          "Key": {
                                            "$type": "ModelMakerEngine.MMElements, ModelMakerEngine",
                                            "$values": [
                                              {
                                                "$ref": "9"
                                              }
                                            ]
                                          },
                                          "Value": "Ofwat___PR19_Residential_retail_revenue_adjustment_expressed_in_2022_23_CPIH_FYA_prices.Residential.retail"
                                        },
                                        {
                                          "Key": {
                                            "$type": "ModelMakerEngine.MMElements, ModelMakerEngine",
                                            "$values": [
                                              {
                                                "$ref": "10"
                                              }
                                            ]
                                          },
                                          "Value": "Ofwat___PR19_Residential_retail_revenue_adjustment_expressed_in_2022_23_CPIH_FYA_prices.Business.retail"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"dba0e4c3-4673-42ea-88af-9fc71ac5e501",
                                    "Dimensions": {
                                      "$type": "ModelMakerEngine.MMDimensions, ModelMakerEngine",
                                      "$values": [
                                        {
                                          "$ref": "2"
                                        }
                                      ]
                                    },
                                    "EquationOBXInternal": " IF( [PR24 Residential retail revenue adjustment in 2029-30 FYA (CPIH deflated) prices] = \"n/a\", 0, [PR24 Residential retail revenue adjustment in 2029-30 FYA (CPIH deflated) prices] * [CPI(H): Inflate from 2029-30 FYA to 2027-28 FYA] )",
                                    "NameOfGroup": "Calc.Adjust Reconciliation Adjustments To PR24 Base Year (2022-23) FYA Prices",
                                    "EquationToParse": " IF( [PR24 Residential retail revenue adjustment in 2029-30 FYA (CPIH deflated) prices] = \"n/a\", 0, [PR24 Residential retail revenue adjustment in 2029-30 FYA (CPIH deflated) prices] * [CPI(H): Inflate from 2029-30 FYA to 2027-28 FYA] )",
                                    "MostRecentExpectedUnitErrors": null,
                                    "Units": {
                                      "$id": "781",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expressed in 2027-28 CPIH FYA prices",
                                    "ReportLines": {
                                      "$type": "ModelMaker.UndoableCollection`1[[ModelMakerEngine.IReportLine, ModelMakerEngine]], ModelMaker.Undo",
                                      "$values": [
                                        {
                                          "$ref": "779"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Residential retail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"782",
                                  "$type": "ModelMaker.ReportLine, ModelMaker",
                                  "AssociatedSchematicNode": {
                                    "$id": "783",
                                    "$type": "ModelMaker.VariableNode, ModelMaker",
                                    "RowTotalDependent": null,
                                    "ScenarioSelectorDependent": null,
                                    "ValidValues": null,
                                    "PutCalculationOnReport": false,
                                    "CalculateOnThisReport": null,
                                    "PivotTableLink": null,
                                    "ExcelNameName": "Ofwat___PR24_Residential_retail_revenue_adjustment_expressed_in_2027_28_CPIH_FYA_prices__Total_",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"cf1023ae-fa8c-4a96-86f2-114e1e4cf15c",
                                    "Dimensions": {
                                      "$type": "ModelMakerEngine.MMDimensions, ModelMakerEngine",
                                      "$values": []
                                    },
                                    "EquationOBXInternal": "SUMOVER( [Ofwat - PR24 Residential retail revenue adjustment expressed in 2027-28 CPIH FYA prices] )",
                                    "NameOfGroup": "Calc.Adjust Reconciliation Adjustments To PR24 Base Year (2022-23) FYA Prices",
                                    "EquationToParse": "SUMOVER( [Ofwat - PR24 Residential retail revenue adjustment expressed in 2027-28 CPIH FYA prices] )",
                                    "MostRecentExpectedUnitErrors": null,
                                    "Units": {
                                      "$id": "784",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expressed in 2027-28 CPIH FYA prices (Total)",
                                    "ReportLines": {
                                      "$type": "ModelMaker.UndoableCollection`1[[ModelMakerEngine.IReportLine, ModelMakerEngine]], ModelMaker.Undo",
                                      "$values": [
                                        {
                                          "$ref": "782"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Residential retail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"785",
                                  "$type": "ModelMaker.Header, ModelMaker",
                                  "HeadingLevel": 1,
                                  "Name": " ",
                                  "PreferredName": " ",
                                  "UnNegatedName": " ",
                                  "UnNegatedPreferredName": " ",
                                  "ParentReport": {
                                    "$ref": "715"
                                  },
                                  "Visible": true,
                                  "ReportFormatName": "",
                                  "ReportFormatColor": "",
                                  "IsNegatable": false,
                                  "LastNameUsed": " "
                                },
                                {
                                  "$id": "786",
                                  "$type": "ModelMaker.ReportLine, ModelMaker",
                                  "AssociatedSchematicNode": {
                                    "$id": "787",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"Ofwat___PR19_Business_retail_revenue_adjustment_expressed_in_2022_23_CPIH_FYA_prices.WR"
                                        },
                                        {
                                          "Key": {
                                            "$type": "ModelMakerEngine.MMElements, ModelMakerEngine",
                                            "$values": [
                                              {
                                                "$ref": "4"
                                              }
                                            ]
                                          },
                                          "Value": "Ofwat___PR19_Business_retail_revenue_adjustment_expressed_in_2022_23_CPIH_FYA_prices.WN"
                                        },
                                        {
                                          "Key": {
                                            "$type": "ModelMakerEngine.MMElements, ModelMakerEngine",
                                            "$values": [
                                              {
                                                "$ref": "5"
                                              }
                                            ]
                                          },
                                          "Value": "Ofwat___PR19_Business_retail_revenue_adjustment_expressed_in_2022_23_CPIH_FYA_prices.WWN"
                                        },
                                        {
                                          "Key": {
                                            "$type": "ModelMakerEngine.MMElements, ModelMakerEngine",
                                            "$values": [
                                              {
                                                "$ref": "6"
                                              }
                                            ]
                                          },
                                          "Value": "Ofwat___PR19_Business_retail_revenue_adjustment_expressed_in_2022_23_CPIH_FYA_prices.BR"
                                        },
                                        {
                                          "Key": {
                                            "$type": "ModelMakerEngine.MMElements, ModelMakerEngine",
                                            "$values": [
                                              {
                                                "$ref": "7"
                                              }
                                            ]
                                          },
                                          "Value": "Ofwat___PR19_Business_retail_revenue_adjustment_expressed_in_2022_23_CPIH_FYA_prices.ADDN1"
                                        },
                                        {
                                          "Key": {
                                            "$type": "ModelMakerEngine.MMElements, ModelMakerEngine",
                                            "$values": [
                                              {
                                                "$ref": "8"
                                              }
                                            ]
                                          },
                                          "Value": "Ofwat___PR19_Business_retail_revenue_adjustment_expressed_in_2022_23_CPIH_FYA_prices.ADDN2"
                                        },
                                        {
                                          "Key": {
                                            "$type": "ModelMakerEngine.MMElements, ModelMakerEngine",
                                            "$values": [
                                              {
                                                "$ref": "9"
                                              }
                                            ]
                                          },
                                          "Value": "Ofwat___PR19_Business_retail_revenue_adjustment_expressed_in_2022_23_CPIH_FYA_prices.Residential.retail"
                                        },
                                        {
                                          "Key": {
                                            "$type": "ModelMakerEngine.MMElements, ModelMakerEngine",
                                            "$values": [
                                              {
                                                "$ref": "10"
                                              }
                                            ]
                                          },
                                          "Value": "Ofwat___PR19_Business_retail_revenue_adjustment_expressed_in_2022_23_CPIH_FYA_prices.Business.retail"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"3cfc4b8a-16e5-4d5d-b652-d7b5c6da2038",
                                    "Dimensions": {
                                      "$type": "ModelMakerEngine.MMDimensions, ModelMakerEngine",
                                      "$values": [
                                        {
                                          "$ref": "2"
                                        }
                                      ]
                                    },
                                    "EquationOBXInternal": " IF( [PR24 Business retail revenue adjustment in 2022-23 FYA (CPIH deflated) prices] = \"n/a\", 0, [PR24 Business retail revenue adjustment in 2022-23 FYA (CPIH deflated) prices] * [CPI(H): Inflate from 2022-23 FYA to 2027-28 FYA] )",
                                    "NameOfGroup": "Calc.Adjust Reconciliation Adjustments To PR24 Base Year (2022-23) FYA Prices",
                                    "EquationToParse": " IF( [PR24 Business retail revenue adjustment in 2022-23 FYA (CPIH deflated) prices] = \"n/a\", 0, [PR24 Business retail revenue adjustment in 2022-23 FYA (CPIH deflated) prices] * [CPI(H): Inflate from 2022-23 FYA to 2027-28 FYA] )",
                                    "MostRecentExpectedUnitErrors": null,
                                    "Units": {
                                      "$id": "788",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expressed in 2027-28 CPIH FYA prices",
                                    "ReportLines": {
                                      "$type": "ModelMaker.UndoableCollection`1[[ModelMakerEngine.IReportLine, ModelMakerEngine]], ModelMaker.Undo",
                                      "$values": [
                                        {
                                          "$ref": "786"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Business retail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"789",
                                  "$type": "ModelMaker.ReportLine, ModelMaker",
                                  "AssociatedSchematicNode": {
                                    "$id": "790",
                                    "$type": "ModelMaker.VariableNode, ModelMaker",
                                    "RowTotalDependent": null,
                                    "ScenarioSelectorDependent": null,
                                    "ValidValues": null,
                                    "PutCalculationOnReport": false,
                                    "CalculateOnThisReport": null,
                                    "PivotTableLink": null,
                                    "ExcelNameName": "Ofwat___PR24_Business_retail_revenue_adjustment_expressed_in_2027_28_CPIH_FYA_prices__Total_",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"837d90a7-5f9c-466c-8e1c-d57f11979368",
                                    "Dimensions": {
                                      "$type": "ModelMakerEngine.MMDimensions, ModelMakerEngine",
                                      "$values": []
                                    },
                                    "EquationOBXInternal": "SUMOVER( [Ofwat - PR24 Business retail revenue adjustment expressed in 2027-28 CPIH FYA prices] )",
                                    "NameOfGroup": "Calc.Adjust Reconciliation Adjustments To PR24 Base Year (2022-23) FYA Prices",
                                    "EquationToParse": "SUMOVER( [Ofwat - PR24 Business retail revenue adjustment expressed in 2027-28 CPIH FYA prices] )",
                                    "MostRecentExpectedUnitErrors": null,
                                    "Units": {
                                      "$id": "791",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expressed in 2027-28 CPIH FYA prices (Total)",
                                    "ReportLines": {
                                      "$type": "ModelMaker.UndoableCollection`1[[ModelMakerEngine.IReportLine, ModelMakerEngine]], ModelMaker.Undo",
                                      "$values": [
                                        {
                                          "$ref": "789"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Business retail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"792",
                                  "$type": "ModelMaker.Header, ModelMaker",
                                  "HeadingLevel": 1,
                                  "Name": " ",
                                  "PreferredName": " ",
                                  "UnNegatedName": " ",
                                  "UnNegatedPreferredName": " ",
                                  "ParentReport": {
                                    "$ref": "715"
                                  },
                                  "Visible": true,
                                  "ReportFormatName": "",
                                  "ReportFormatColor": "",
                                  "IsNegatable": false,
                                  "LastNameUsed": " "
                                },
                                {
                                  "$id": "793",
                                  "$type": "ModelMaker.ReportLine, ModelMaker",
                                  "AssociatedSchematicNode": {
                                    "$id": "794",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"Ofwat___PR19_Water_trading_revenue_adjustment_expressed_in_2022_23_CPIH_FYA_prices.WR"
                                        },
                                        {
                                          "Key": {
                                            "$type": "ModelMakerEngine.MMElements, ModelMakerEngine",
                                            "$values": [
                                              {
                                                "$ref": "4"
                                              }
                                            ]
                                          },
                                          "Value": "Ofwat___PR19_Water_trading_revenue_adjustment_expressed_in_2022_23_CPIH_FYA_prices.WN"
                                        },
                                        {
                                          "Key": {
                                            "$type": "ModelMakerEngine.MMElements, ModelMakerEngine",
                                            "$values": [
                                              {
                                                "$ref": "5"
                                              }
                                            ]
                                          },
                                          "Value": "Ofwat___PR19_Water_trading_revenue_adjustment_expressed_in_2022_23_CPIH_FYA_prices.WWN"
                                        },
                                        {
                                          "Key": {
                                            "$type": "ModelMakerEngine.MMElements, ModelMakerEngine",
                                            "$values": [
                                              {
                                                "$ref": "6"
                                              }
                                            ]
                                          },
                                          "Value": "Ofwat___PR19_Water_trading_revenue_adjustment_expressed_in_2022_23_CPIH_FYA_prices.BR"
                                        },
                                        {
                                          "Key": {
                                            "$type": "ModelMakerEngine.MMElements, ModelMakerEngine",
                                            "$values": [
                                              {
                                                "$ref": "7"
                                              }
                                            ]
                                          },
                                          "Value": "Ofwat___PR19_Water_trading_revenue_adjustment_expressed_in_2022_23_CPIH_FYA_prices.ADDN1"
                                        },
                                        {
                                          "Key": {
                                            "$type": "ModelMakerEngine.MMElements, ModelMakerEngine",
                                            "$values": [
                                              {
                                                "$ref": "8"
                                              }
                                            ]
                                          },
                                          "Value": "Ofwat___PR19_Water_trading_revenue_adjustment_expressed_in_2022_23_CPIH_FYA_prices.ADDN2"
                                        },
                                        {
                                          "Key": {
                                            "$type": "ModelMakerEngine.MMElements, ModelMakerEngine",
                                            "$values": [
                                              {
                                                "$ref": "9"
                                              }
                                            ]
                                          },
                                          "Value": "Ofwat___PR19_Water_trading_revenue_adjustment_expressed_in_2022_23_CPIH_FYA_prices.Residential.retail"
                                        },
                                        {
                                          "Key": {
                                            "$type": "ModelMakerEngine.MMElements, ModelMakerEngine",
                                            "$values": [
                                              {
                                                "$ref": "10"
                                              }
                                            ]
                                          },
                                          "Value": "Ofwat___PR19_Water_trading_revenue_adjustment_expressed_in_2022_23_CPIH_FYA_prices.Business.retail"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"5e8e5c70-fa25-4553-a4d6-774c60b23207",
                                    "Dimensions": {
                                      "$type": "ModelMakerEngine.MMDimensions, ModelMakerEngine",
                                      "$values": [
                                        {
                                          "$ref": "2"
                                        }
                                      ]
                                    },
                                    "EquationOBXInternal": " IF( [PR24 Water trading revenue adjustment in 2022-23 FYA (CPIH deflated) prices] = \"n/a\", 0, [PR24 Water trading revenue adjustment in 2022-23 FYA (CPIH deflated) prices] * [CPI(H): Inflate from 2022-23 FYA to 2027-28 FYA] )",
                                    "NameOfGroup": "Calc.Adjust Reconciliation Adjustments To PR24 Base Year (2022-23) FYA Prices",
                                    "EquationToParse": " IF( [PR24 Water trading revenue adjustment in 2022-23 FYA (CPIH deflated) prices] = \"n/a\", 0, [PR24 Water trading revenue adjustment in 2022-23 FYA (CPIH deflated) prices] * [CPI(H): Inflate from 2022-23 FYA to 2027-28 FYA] )",
                                    "MostRecentExpectedUnitErrors": null,
                                    "Units": {
                                      "$id": "795",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expressed in 2027-28 CPIH FYA prices",
                                    "ReportLines": {
                                      "$type": "ModelMaker.UndoableCollection`1[[ModelMakerEngine.IReportLine, ModelMakerEngine]], ModelMaker.Undo",
                                      "$values": [
                                        {
                                          "$ref": "793"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Water trading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"796",
                                  "$type": "ModelMaker.ReportLine, ModelMaker",
                                  "AssociatedSchematicNode": {
                                    "$id": "797",
                                    "$type": "ModelMaker.VariableNode, ModelMaker",
                                    "RowTotalDependent": null,
                                    "ScenarioSelectorDependent": null,
                                    "ValidValues": null,
                                    "PutCalculationOnReport": false,
                                    "CalculateOnThisReport": null,
                                    "PivotTableLink": null,
                                    "ExcelNameName": "Ofwat___PR24_Water_trading_revenue_adjustment_expressed_in_2027_28_CPIH_FYA_prices__Total_",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"d3ca78dc-b8f2-4c88-bb93-47caea2d2328",
                                    "Dimensions": {
                                      "$type": "ModelMakerEngine.MMDimensions, ModelMakerEngine",
                                      "$values": []
                                    },
                                    "EquationOBXInternal": "SUMOVER( [Ofwat - PR24 Water trading revenue adjustment expressed in 2027-28 CPIH FYA prices] )",
                                    "NameOfGroup": "Calc.Adjust Reconciliation Adjustments To PR24 Base Year (2022-23) FYA Prices",
                                    "EquationToParse": "SUMOVER( [Ofwat - PR24 Water trading revenue adjustment expressed in 2027-28 CPIH FYA prices] )",
                                    "MostRecentExpectedUnitErrors": null,
                                    "Units": {
                                      "$id": "798",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expressed in 2027-28 CPIH FYA prices (Total)",
                                    "ReportLines": {
                                      "$type": "ModelMaker.UndoableCollection`1[[ModelMakerEngine.IReportLine, ModelMakerEngine]], ModelMaker.Undo",
                                      "$values": [
                                        {
                                          "$ref": "796"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Water trading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"799",
                                  "$type": "ModelMaker.Header, ModelMaker",
                                  "HeadingLevel": 1,
                                  "Name": " ",
                                  "PreferredName": " ",
                                  "UnNegatedName": " ",
                                  "UnNegatedPreferredName": " ",
                                  "ParentReport": {
                                    "$ref": "715"
                                  },
                                  "Visible": true,
                                  "ReportFormatName": "",
                                  "ReportFormatColor": "",
                                  "IsNegatable": false,
                                  "LastNameUsed": " "
                                },
                                {
                                  "$id": "800",
                                  "$type": "ModelMaker.ReportLine, ModelMaker",
                                  "AssociatedSchematicNode": {
                                    "$id": "801",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"Ofwat___PR19_Developer_services_revenue_adjustment_expressed_in_2022_23_CPIH_FYA_prices.WR"
                                        },
                                        {
                                          "Key": {
                                            "$type": "ModelMakerEngine.MMElements, ModelMakerEngine",
                                            "$values": [
                                              {
                                                "$ref": "4"
                                              }
                                            ]
                                          },
                                          "Value": "Ofwat___PR19_Developer_services_revenue_adjustment_expressed_in_2022_23_CPIH_FYA_prices.WN"
                                        },
                                        {
                                          "Key": {
                                            "$type": "ModelMakerEngine.MMElements, ModelMakerEngine",
                                            "$values": [
                                              {
                                                "$ref": "5"
                                              }
                                            ]
                                          },
                                          "Value": "Ofwat___PR19_Developer_services_revenue_adjustment_expressed_in_2022_23_CPIH_FYA_prices.WWN"
                                        },
                                        {
                                          "Key": {
                                            "$type": "ModelMakerEngine.MMElements, ModelMakerEngine",
                                            "$values": [
                                              {
                                                "$ref": "6"
                                              }
                                            ]
                                          },
                                          "Value": "Ofwat___PR19_Developer_services_revenue_adjustment_expressed_in_2022_23_CPIH_FYA_prices.BR"
                                        },
                                        {
                                          "Key": {
                                            "$type": "ModelMakerEngine.MMElements, ModelMakerEngine",
                                            "$values": [
                                              {
                                                "$ref": "7"
                                              }
                                            ]
                                          },
                                          "Value": "Ofwat___PR19_Developer_services_revenue_adjustment_expressed_in_2022_23_CPIH_FYA_prices.ADDN1"
                                        },
                                        {
                                          "Key": {
                                            "$type": "ModelMakerEngine.MMElements, ModelMakerEngine",
                                            "$values": [
                                              {
                                                "$ref": "8"
                                              }
                                            ]
                                          },
                                          "Value": "Ofwat___PR19_Developer_services_revenue_adjustment_expressed_in_2022_23_CPIH_FYA_prices.ADDN2"
                                        },
                                        {
                                          "Key": {
                                            "$type": "ModelMakerEngine.MMElements, ModelMakerEngine",
                                            "$values": [
                                              {
                                                "$ref": "9"
                                              }
                                            ]
                                          },
                                          "Value": "Ofwat___PR19_Developer_services_revenue_adjustment_expressed_in_2022_23_CPIH_FYA_prices.Residential.retail"
                                        },
                                        {
                                          "Key": {
                                            "$type": "ModelMakerEngine.MMElements, ModelMakerEngine",
                                            "$values": [
                                              {
                                                "$ref": "10"
                                              }
                                            ]
                                          },
                                          "Value": "Ofwat___PR19_Developer_services_revenue_adjustment_expressed_in_2022_23_CPIH_FYA_prices.Business.retail"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"c9acc401-2dee-439b-942f-a06b1e1b0fae",
                                    "Dimensions": {
                                      "$type": "ModelMakerEngine.MMDimensions, ModelMakerEngine",
                                      "$values": [
                                        {
                                          "$ref": "2"
                                        }
                                      ]
                                    },
                                    "EquationOBXInternal": " IF( [PR24 Third party services revenue adjustment in 2022-23 FYA (CPIH deflated) prices] = \"n/a\", 0, [PR24 Third party services revenue adjustment in 2022-23 FYA (CPIH deflated) prices] * [CPI(H): Inflate from 2022-23 FYA to 2027-28 FYA] )",
                                    "NameOfGroup": "Calc.Adjust Reconciliation Adjustments To PR24 Base Year (2022-23) FYA Prices",
                                    "EquationToParse": " IF( [PR24 Third party services revenue adjustment in 2022-23 FYA (CPIH deflated) prices] = \"n/a\", 0, [PR24 Third party services revenue adjustment in 2022-23 FYA (CPIH deflated) prices] * [CPI(H): Inflate from 2022-23 FYA to 2027-28 FYA] )",
                                    "MostRecentExpectedUnitErrors": null,
                                    "Units": {
                                      "$id": "802",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expressed in 2027-28 CPIH FYA prices",
                                    "ReportLines": {
                                      "$type": "ModelMaker.UndoableCollection`1[[ModelMakerEngine.IReportLine, ModelMakerEngine]], ModelMaker.Undo",
                                      "$values": [
                                        {
                                          "$ref": "800"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Third party services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"803",
                                  "$type": "ModelMaker.ReportLine, ModelMaker",
                                  "AssociatedSchematicNode": {
                                    "$id": "804",
                                    "$type": "ModelMaker.VariableNode, ModelMaker",
                                    "RowTotalDependent": null,
                                    "ScenarioSelectorDependent": null,
                                    "ValidValues": null,
                                    "PutCalculationOnReport": false,
                                    "CalculateOnThisReport": null,
                                    "PivotTableLink": null,
                                    "ExcelNameName": "Ofwat___PR24_Developer_services_revenue_adjustment_expressed_in_2027_28_CPIH_FYA_prices__Total_",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"25951051-f6e0-4f9f-a6b6-a789762c5b56",
                                    "Dimensions": {
                                      "$type": "ModelMakerEngine.MMDimensions, ModelMakerEngine",
                                      "$values": []
                                    },
                                    "EquationOBXInternal": "SUMOVER( [Ofwat - PR24 Third party services revenue adjustment expressed in 2027-28 CPIH FYA prices] )",
                                    "NameOfGroup": "Calc.Adjust Reconciliation Adjustments To PR24 Base Year (2022-23) FYA Prices",
                                    "EquationToParse": "SUMOVER( [Ofwat - PR24 Third party services revenue adjustment expressed in 2027-28 CPIH FYA prices] )",
                                    "MostRecentExpectedUnitErrors": null,
                                    "Units": {
                                      "$id": "805",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expressed in 2027-28 CPIH FYA prices (Total)",
                                    "ReportLines": {
                                      "$type": "ModelMaker.UndoableCollection`1[[ModelMakerEngine.IReportLine, ModelMakerEngine]], ModelMaker.Undo",
                                      "$values": [
                                        {
                                          "$ref": "803"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Third party services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"806",
                                  "$type": "ModelMaker.Header, ModelMaker",
                                  "HeadingLevel": 1,
                                  "Name": " ",
                                  "PreferredName": " ",
                                  "UnNegatedName": " ",
                                  "UnNegatedPreferredName": " ",
                                  "ParentReport": {
                                    "$ref": "715"
                                  },
                                  "Visible": true,
                                  "ReportFormatName": "",
                                  "ReportFormatColor": "",
                                  "IsNegatable": false,
                                  "LastNameUsed": " "
                                },
                                {
                                  "$id": "807",
                                  "$type": "ModelMaker.ReportLine, ModelMaker",
                                  "AssociatedSchematicNode": {
                                    "$id": "808",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"Ofwat___PR19_Cost_of_new_debt_revenue_adjustment_expressed_in_2022_23_CPIH_FYA_prices.WR"
                                        },
                                        {
                                          "Key": {
                                            "$type": "ModelMakerEngine.MMElements, ModelMakerEngine",
                                            "$values": [
                                              {
                                                "$ref": "4"
                                              }
                                            ]
                                          },
                                          "Value": "Ofwat___PR19_Cost_of_new_debt_revenue_adjustment_expressed_in_2022_23_CPIH_FYA_prices.WN"
                                        },
                                        {
                                          "Key": {
                                            "$type": "ModelMakerEngine.MMElements, ModelMakerEngine",
                                            "$values": [
                                              {
                                                "$ref": "5"
                                              }
                                            ]
                                          },
                                          "Value": "Ofwat___PR19_Cost_of_new_debt_revenue_adjustment_expressed_in_2022_23_CPIH_FYA_prices.WWN"
                                        },
                                        {
                                          "Key": {
                                            "$type": "ModelMakerEngine.MMElements, ModelMakerEngine",
                                            "$values": [
                                              {
                                                "$ref": "6"
                                              }
                                            ]
                                          },
                                          "Value": "Ofwat___PR19_Cost_of_new_debt_revenue_adjustment_expressed_in_2022_23_CPIH_FYA_prices.BR"
                                        },
                                        {
                                          "Key": {
                                            "$type": "ModelMakerEngine.MMElements, ModelMakerEngine",
                                            "$values": [
                                              {
                                                "$ref": "7"
                                              }
                                            ]
                                          },
                                          "Value": "Ofwat___PR19_Cost_of_new_debt_revenue_adjustment_expressed_in_2022_23_CPIH_FYA_prices.ADDN1"
                                        },
                                        {
                                          "Key": {
                                            "$type": "ModelMakerEngine.MMElements, ModelMakerEngine",
                                            "$values": [
                                              {
                                                "$ref": "8"
                                              }
                                            ]
                                          },
                                          "Value": "Ofwat___PR19_Cost_of_new_debt_revenue_adjustment_expressed_in_2022_23_CPIH_FYA_prices.ADDN2"
                                        },
                                        {
                                          "Key": {
                                            "$type": "ModelMakerEngine.MMElements, ModelMakerEngine",
                                            "$values": [
                                              {
                                                "$ref": "9"
                                              }
                                            ]
                                          },
                                          "Value": "Ofwat___PR19_Cost_of_new_debt_revenue_adjustment_expressed_in_2022_23_CPIH_FYA_prices.Residential.retail"
                                        },
                                        {
                                          "Key": {
                                            "$type": "ModelMakerEngine.MMElements, ModelMakerEngine",
                                            "$values": [
                                              {
                                                "$ref": "10"
                                              }
                                            ]
                                          },
                                          "Value": "Ofwat___PR19_Cost_of_new_debt_revenue_adjustment_expressed_in_2022_23_CPIH_FYA_prices.Business.retail"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"eee6fe7f-9e4b-40bd-a81e-2ad044ffe7e6",
                                    "Dimensions": {
                                      "$type": "ModelMakerEngine.MMDimensions, ModelMakerEngine",
                                      "$values": [
                                        {
                                          "$ref": "2"
                                        }
                                      ]
                                    },
                                    "EquationOBXInternal": " IF( [PR24 Cost of new debt revenue adjustment in 2022-23 FYA (CPIH deflated) prices] = \"n/a\", 0, [PR24 Cost of new debt revenue adjustment in 2022-23 FYA (CPIH deflated) prices] * [CPI(H): Inflate from 2022-23 FYA to 2027-28 FYA] )",
                                    "NameOfGroup": "Calc.Adjust Reconciliation Adjustments To PR24 Base Year (2022-23) FYA Prices",
                                    "EquationToParse": " IF( [PR24 Cost of new debt revenue adjustment in 2022-23 FYA (CPIH deflated) prices] = \"n/a\", 0, [PR24 Cost of new debt revenue adjustment in 2022-23 FYA (CPIH deflated) prices] * [CPI(H): Inflate from 2022-23 FYA to 2027-28 FYA] )",
                                    "MostRecentExpectedUnitErrors": null,
                                    "Units": {
                                      "$id": "809",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expressed in 2027-28 CPIH FYA prices",
                                    "ReportLines": {
                                      "$type": "ModelMaker.UndoableCollection`1[[ModelMakerEngine.IReportLine, ModelMakerEngine]], ModelMaker.Undo",
                                      "$values": [
                                        {
                                          "$ref": "807"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Cost of new debt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"810",
                                  "$type": "ModelMaker.ReportLine, ModelMaker",
                                  "AssociatedSchematicNode": {
                                    "$id": "811",
                                    "$type": "ModelMaker.VariableNode, ModelMaker",
                                    "RowTotalDependent": null,
                                    "ScenarioSelectorDependent": null,
                                    "ValidValues": null,
                                    "PutCalculationOnReport": false,
                                    "CalculateOnThisReport": null,
                                    "PivotTableLink": null,
                                    "ExcelNameName": "Ofwat___PR24_Cost_of_new_debt_revenue_adjustment_expressed_in_2027_28_CPIH_FYA_prices__Total_",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"8507ebad-445e-4fae-9df1-3ed23c117316",
                                    "Dimensions": {
                                      "$type": "ModelMakerEngine.MMDimensions, ModelMakerEngine",
                                      "$values": []
                                    },
                                    "EquationOBXInternal": "SUMOVER( [Ofwat - PR24 Cost of new debt revenue adjustment expressed in 2027-28 CPIH FYA prices] )",
                                    "NameOfGroup": "Calc.Adjust Reconciliation Adjustments To PR24 Base Year (2022-23) FYA Prices",
                                    "EquationToParse": "SUMOVER( [Ofwat - PR24 Cost of new debt revenue adjustment expressed in 2027-28 CPIH FYA prices] )",
                                    "MostRecentExpectedUnitErrors": null,
                                    "Units": {
                                      "$id": "812",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expressed in 2027-28 CPIH FYA prices (Total)",
                                    "ReportLines": {
                                      "$type": "ModelMaker.UndoableCollection`1[[ModelMakerEngine.IReportLine, ModelMakerEngine]], ModelMaker.Undo",
                                      "$values": [
                                        {
                                          "$ref": "810"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Cost of new debt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"813",
                                  "$type": "ModelMaker.Header, ModelMaker",
                                  "HeadingLevel": 1,
                                  "Name": " ",
                                  "PreferredName": " ",
                                  "UnNegatedName": " ",
                                  "UnNegatedPreferredName": " ",
                                  "ParentReport": {
                                    "$ref": "715"
                                  },
                                  "Visible": true,
                                  "ReportFormatName": "",
                                  "ReportFormatColor": "",
                                  "IsNegatable": false,
                                  "LastNameUsed": " "
                                },
                                {
                                  "$id": "814",
                                  "$type": "ModelMaker.ReportLine, ModelMaker",
                                  "AssociatedSchematicNode": {
                                    "$id": "815",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"Ofwat___PR19_Gearing_outperformance_revenue_adjustment_expressed_in_2022_23_CPIH_FYA_prices.WR"
                                        },
                                        {
                                          "Key": {
                                            "$type": "ModelMakerEngine.MMElements, ModelMakerEngine",
                                            "$values": [
                                              {
                                                "$ref": "4"
                                              }
                                            ]
                                          },
                                          "Value": "Ofwat___PR19_Gearing_outperformance_revenue_adjustment_expressed_in_2022_23_CPIH_FYA_prices.WN"
                                        },
                                        {
                                          "Key": {
                                            "$type": "ModelMakerEngine.MMElements, ModelMakerEngine",
                                            "$values": [
                                              {
                                                "$ref": "5"
                                              }
                                            ]
                                          },
                                          "Value": "Ofwat___PR19_Gearing_outperformance_revenue_adjustment_expressed_in_2022_23_CPIH_FYA_prices.WWN"
                                        },
                                        {
                                          "Key": {
                                            "$type": "ModelMakerEngine.MMElements, ModelMakerEngine",
                                            "$values": [
                                              {
                                                "$ref": "6"
                                              }
                                            ]
                                          },
                                          "Value": "Ofwat___PR19_Gearing_outperformance_revenue_adjustment_expressed_in_2022_23_CPIH_FYA_prices.BR"
                                        },
                                        {
                                          "Key": {
                                            "$type": "ModelMakerEngine.MMElements, ModelMakerEngine",
                                            "$values": [
                                              {
                                                "$ref": "7"
                                              }
                                            ]
                                          },
                                          "Value": "Ofwat___PR19_Gearing_outperformance_revenue_adjustment_expressed_in_2022_23_CPIH_FYA_prices.ADDN1"
                                        },
                                        {
                                          "Key": {
                                            "$type": "ModelMakerEngine.MMElements, ModelMakerEngine",
                                            "$values": [
                                              {
                                                "$ref": "8"
                                              }
                                            ]
                                          },
                                          "Value": "Ofwat___PR19_Gearing_outperformance_revenue_adjustment_expressed_in_2022_23_CPIH_FYA_prices.ADDN2"
                                        },
                                        {
                                          "Key": {
                                            "$type": "ModelMakerEngine.MMElements, ModelMakerEngine",
                                            "$values": [
                                              {
                                                "$ref": "9"
                                              }
                                            ]
                                          },
                                          "Value": "Ofwat___PR19_Gearing_outperformance_revenue_adjustment_expressed_in_2022_23_CPIH_FYA_prices.Residential.retail"
                                        },
                                        {
                                          "Key": {
                                            "$type": "ModelMakerEngine.MMElements, ModelMakerEngine",
                                            "$values": [
                                              {
                                                "$ref": "10"
                                              }
                                            ]
                                          },
                                          "Value": "Ofwat___PR19_Gearing_outperformance_revenue_adjustment_expressed_in_2022_23_CPIH_FYA_prices.Business.retail"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"13666f32-b7da-493b-a13e-e6975c7c62a3",
                                    "Dimensions": {
                                      "$type": "ModelMakerEngine.MMDimensions, ModelMakerEngine",
                                      "$values": [
                                        {
                                          "$ref": "2"
                                        }
                                      ]
                                    },
                                    "EquationOBXInternal": " IF( [PR24 Delivery mechanism (DM) revenue adjustment in 2022-23 FYA (CPIH deflated) prices] = \"n/a\", 0, [PR24 Delivery mechanism (DM) revenue adjustment in 2022-23 FYA (CPIH deflated) prices] * [CPI(H): Inflate from 2022-23 FYA to 2027-28 FYA] )",
                                    "NameOfGroup": "Calc.Adjust Reconciliation Adjustments To PR24 Base Year (2022-23) FYA Prices",
                                    "EquationToParse": " IF( [PR24 Delivery mechanism (DM) revenue adjustment in 2022-23 FYA (CPIH deflated) prices] = \"n/a\", 0, [PR24 Delivery mechanism (DM) revenue adjustment in 2022-23 FYA (CPIH deflated) prices] * [CPI(H): Inflate from 2022-23 FYA to 2027-28 FYA] )",
                                    "MostRecentExpectedUnitErrors": null,
                                    "Units": {
                                      "$id": "816",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expressed in 2027-28 CPIH FYA prices",
                                    "ReportLines": {
                                      "$type": "ModelMaker.UndoableCollection`1[[ModelMakerEngine.IReportLine, ModelMakerEngine]], ModelMaker.Undo",
                                      "$values": [
                                        {
                                          "$ref": "814"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Delivery mechanism (DM)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"817",
                                  "$type": "ModelMaker.ReportLine, ModelMaker",
                                  "AssociatedSchematicNode": {
                                    "$id": "818",
                                    "$type": "ModelMaker.VariableNode, ModelMaker",
                                    "RowTotalDependent": null,
                                    "ScenarioSelectorDependent": null,
                                    "ValidValues": null,
                                    "PutCalculationOnReport": false,
                                    "CalculateOnThisReport": null,
                                    "PivotTableLink": null,
                                    "ExcelNameName": "Ofwat___PR24_Gearing_outperformance_revenue_adjustment_expressed_in_2027_28_CPIH_FYA_prices__Total_",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"c146a452-305e-4c94-8212-e22fc5ea0349",
                                    "Dimensions": {
                                      "$type": "ModelMakerEngine.MMDimensions, ModelMakerEngine",
                                      "$values": []
                                    },
                                    "EquationOBXInternal": "SUMOVER( [Ofwat - PR24 Delivery mechanism (DM) revenue adjustment expressed in 2027-28 CPIH FYA prices] )",
                                    "NameOfGroup": "Calc.Adjust Reconciliation Adjustments To PR24 Base Year (2022-23) FYA Prices",
                                    "EquationToParse": "SUMOVER( [Ofwat - PR24 Delivery mechanism (DM) revenue adjustment expressed in 2027-28 CPIH FYA prices] )",
                                    "MostRecentExpectedUnitErrors": null,
                                    "Units": {
                                      "$id": "819",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expressed in 2027-28 CPIH FYA prices (Total)",
                                    "ReportLines": {
                                      "$type": "ModelMaker.UndoableCollection`1[[ModelMakerEngine.IReportLine, ModelMakerEngine]], ModelMaker.Undo",
                                      "$values": [
                                        {
                                          "$ref": "817"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Delivery mechanism (DM)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"820",
                                  "$type": "ModelMaker.Header, ModelMaker",
                                  "HeadingLevel": 1,
                                  "Name": " ",
                                  "PreferredName": " ",
                                  "UnNegatedName": " ",
                                  "UnNegatedPreferredName": " ",
                                  "ParentReport": {
                                    "$ref": "715"
                                  },
                                  "Visible": true,
                                  "ReportFormatName": "",
                                  "ReportFormatColor": "",
                                  "IsNegatable": false,
                                  "LastNameUsed": " "
                                },
                                {
                                  "$id": "821",
                                  "$type": "ModelMaker.ReportLine, ModelMaker",
                                  "AssociatedSchematicNode": {
                                    "$id": "822",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"Ofwat___PR19_Totex_costs_revenue_adjustment_expressed_in_2022_23_CPIH_FYA_prices.WR"
                                        },
                                        {
                                          "Key": {
                                            "$type": "ModelMakerEngine.MMElements, ModelMakerEngine",
                                            "$values": [
                                              {
                                                "$ref": "4"
                                              }
                                            ]
                                          },
                                          "Value": "Ofwat___PR19_Totex_costs_revenue_adjustment_expressed_in_2022_23_CPIH_FYA_prices.WN"
                                        },
                                        {
                                          "Key": {
                                            "$type": "ModelMakerEngine.MMElements, ModelMakerEngine",
                                            "$values": [
                                              {
                                                "$ref": "5"
                                              }
                                            ]
                                          },
                                          "Value": "Ofwat___PR19_Totex_costs_revenue_adjustment_expressed_in_2022_23_CPIH_FYA_prices.WWN"
                                        },
                                        {
                                          "Key": {
                                            "$type": "ModelMakerEngine.MMElements, ModelMakerEngine",
                                            "$values": [
                                              {
                                                "$ref": "6"
                                              }
                                            ]
                                          },
                                          "Value": "Ofwat___PR19_Totex_costs_revenue_adjustment_expressed_in_2022_23_CPIH_FYA_prices.BR"
                                        },
                                        {
                                          "Key": {
                                            "$type": "ModelMakerEngine.MMElements, ModelMakerEngine",
                                            "$values": [
                                              {
                                                "$ref": "7"
                                              }
                                            ]
                                          },
                                          "Value": "Ofwat___PR19_Totex_costs_revenue_adjustment_expressed_in_2022_23_CPIH_FYA_prices.ADDN1"
                                        },
                                        {
                                          "Key": {
                                            "$type": "ModelMakerEngine.MMElements, ModelMakerEngine",
                                            "$values": [
                                              {
                                                "$ref": "8"
                                              }
                                            ]
                                          },
                                          "Value": "Ofwat___PR19_Totex_costs_revenue_adjustment_expressed_in_2022_23_CPIH_FYA_prices.ADDN2"
                                        },
                                        {
                                          "Key": {
                                            "$type": "ModelMakerEngine.MMElements, ModelMakerEngine",
                                            "$values": [
                                              {
                                                "$ref": "9"
                                              }
                                            ]
                                          },
                                          "Value": "Ofwat___PR19_Totex_costs_revenue_adjustment_expressed_in_2022_23_CPIH_FYA_prices.Residential.retail"
                                        },
                                        {
                                          "Key": {
                                            "$type": "ModelMakerEngine.MMElements, ModelMakerEngine",
                                            "$values": [
                                              {
                                                "$ref": "10"
                                              }
                                            ]
                                          },
                                          "Value": "Ofwat___PR19_Totex_costs_revenue_adjustment_expressed_in_2022_23_CPIH_FYA_prices.Business.retail"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"94f5ea5a-8e5f-4675-8b2b-aeccfc60e452",
                                    "Dimensions": {
                                      "$type": "ModelMakerEngine.MMDimensions, ModelMakerEngine",
                                      "$values": [
                                        {
                                          "$ref": "2"
                                        }
                                      ]
                                    },
                                    "EquationOBXInternal": " IF( [PR24 Totex costs revenue adjustment in 2022-23 FYA (CPIH deflated) prices] = \"n/a\", 0, [PR24 Totex costs revenue adjustment in 2022-23 FYA (CPIH deflated) prices] * [CPI(H): Inflate from 2022-23 FYA to 2027-28 FYA] )",
                                    "NameOfGroup": "Calc.Adjust Reconciliation Adjustments To PR24 Base Year (2022-23) FYA Prices",
                                    "EquationToParse": " IF( [PR24 Totex costs revenue adjustment in 2022-23 FYA (CPIH deflated) prices] = \"n/a\", 0, [PR24 Totex costs revenue adjustment in 2022-23 FYA (CPIH deflated) prices] * [CPI(H): Inflate from 2022-23 FYA to 2027-28 FYA] )",
                                    "MostRecentExpectedUnitErrors": null,
                                    "Units": {
                                      "$id": "823",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expressed in 2027-28 CPIH FYA prices",
                                    "ReportLines": {
                                      "$type": "ModelMaker.UndoableCollection`1[[ModelMakerEngine.IReportLine, ModelMakerEngine]], ModelMaker.Undo",
                                      "$values": [
                                        {
                                          "$ref": "821"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Totex costs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"824",
                                  "$type": "ModelMaker.ReportLine, ModelMaker",
                                  "AssociatedSchematicNode": {
                                    "$id": "825",
                                    "$type": "ModelMaker.VariableNode, ModelMaker",
                                    "RowTotalDependent": null,
                                    "ScenarioSelectorDependent": null,
                                    "ValidValues": null,
                                    "PutCalculationOnReport": false,
                                    "CalculateOnThisReport": null,
                                    "PivotTableLink": null,
                                    "ExcelNameName": "Ofwat___PR24_Totex_costs_revenue_adjustment_expressed_in_2027_28_CPIH_FYA_prices__Total_",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"9684e781-0a03-4f22-be1b-4399b4e02f3e",
                                    "Dimensions": {
                                      "$type": "ModelMakerEngine.MMDimensions, ModelMakerEngine",
                                      "$values": []
                                    },
                                    "EquationOBXInternal": "SUMOVER( [Ofwat - PR24 Totex costs revenue adjustment expressed in 2027-28 CPIH FYA prices] )",
                                    "NameOfGroup": "Calc.Adjust Reconciliation Adjustments To PR24 Base Year (2022-23) FYA Prices",
                                    "EquationToParse": "SUMOVER( [Ofwat - PR24 Totex costs revenue adjustment expressed in 2027-28 CPIH FYA prices] )",
                                    "MostRecentExpectedUnitErrors": null,
                                    "Units": {
                                      "$id": "826",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expressed in 2027-28 CPIH FYA prices (Total)",
                                    "ReportLines": {
                                      "$type": "ModelMaker.UndoableCollection`1[[ModelMakerEngine.IReportLine, ModelMakerEngine]], ModelMaker.Undo",
                                      "$values": [
                                        {
                                          "$ref": "824"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Totex costs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"827",
                                  "$type": "ModelMaker.Header, ModelMaker",
                                  "HeadingLevel": 1,
                                  "Name": " ",
                                  "PreferredName": " ",
                                  "UnNegatedName": " ",
                                  "UnNegatedPreferredName": " ",
                                  "ParentReport": {
                                    "$ref": "715"
                                  },
                                  "Visible": true,
                                  "ReportFormatName": "",
                                  "ReportFormatColor": "",
                                  "IsNegatable": false,
                                  "LastNameUsed": " "
                                },
                                {
                                  "$id": "828",
                                  "$type": "ModelMaker.ReportLine, ModelMaker",
                                  "AssociatedSchematicNode": {
                                    "$id": "829",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"Ofwat___PR19_Tax_revenue_adjustment_expressed_in_2022_23_CPIH_FYA_prices.WR"
                                        },
                                        {
                                          "Key": {
                                            "$type": "ModelMakerEngine.MMElements, ModelMakerEngine",
                                            "$values": [
                                              {
                                                "$ref": "4"
                                              }
                                            ]
                                          },
                                          "Value": "Ofwat___PR19_Tax_revenue_adjustment_expressed_in_2022_23_CPIH_FYA_prices.WN"
                                        },
                                        {
                                          "Key": {
                                            "$type": "ModelMakerEngine.MMElements, ModelMakerEngine",
                                            "$values": [
                                              {
                                                "$ref": "5"
                                              }
                                            ]
                                          },
                                          "Value": "Ofwat___PR19_Tax_revenue_adjustment_expressed_in_2022_23_CPIH_FYA_prices.WWN"
                                        },
                                        {
                                          "Key": {
                                            "$type": "ModelMakerEngine.MMElements, ModelMakerEngine",
                                            "$values": [
                                              {
                                                "$ref": "6"
                                              }
                                            ]
                                          },
                                          "Value": "Ofwat___PR19_Tax_revenue_adjustment_expressed_in_2022_23_CPIH_FYA_prices.BR"
                                        },
                                        {
                                          "Key": {
                                            "$type": "ModelMakerEngine.MMElements, ModelMakerEngine",
                                            "$values": [
                                              {
                                                "$ref": "7"
                                              }
                                            ]
                                          },
                                          "Value": "Ofwat___PR19_Tax_revenue_adjustment_expressed_in_2022_23_CPIH_FYA_prices.ADDN1"
                                        },
                                        {
                                          "Key": {
                                            "$type": "ModelMakerEngine.MMElements, ModelMakerEngine",
                                            "$values": [
                                              {
                                                "$ref": "8"
                                              }
                                            ]
                                          },
                                          "Value": "Ofwat___PR19_Tax_revenue_adjustment_expressed_in_2022_23_CPIH_FYA_prices.ADDN2"
                                        },
                                        {
                                          "Key": {
                                            "$type": "ModelMakerEngine.MMElements, ModelMakerEngine",
                                            "$values": [
                                              {
                                                "$ref": "9"
                                              }
                                            ]
                                          },
                                          "Value": "Ofwat___PR19_Tax_revenue_adjustment_expressed_in_2022_23_CPIH_FYA_prices.Residential.retail"
                                        },
                                        {
                                          "Key": {
                                            "$type": "ModelMakerEngine.MMElements, ModelMakerEngine",
                                            "$values": [
                                              {
                                                "$ref": "10"
                                              }
                                            ]
                                          },
                                          "Value": "Ofwat___PR19_Tax_revenue_adjustment_expressed_in_2022_23_CPIH_FYA_prices.Business.retail"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"576dcf73-f54b-42eb-b78f-266566365e52",
                                    "Dimensions": {
                                      "$type": "ModelMakerEngine.MMDimensions, ModelMakerEngine",
                                      "$values": [
                                        {
                                          "$ref": "2"
                                        }
                                      ]
                                    },
                                    "EquationOBXInternal": " IF( [PR24 Tax revenue adjustment in 2022-23 FYA (CPIH deflated) prices] = \"n/a\", 0, [PR24 Tax revenue adjustment in 2022-23 FYA (CPIH deflated) prices] * [CPI(H): Inflate from 2022-23 FYA to 2027-28 FYA] )",
                                    "NameOfGroup": "Calc.Adjust Reconciliation Adjustments To PR24 Base Year (2022-23) FYA Prices",
                                    "EquationToParse": " IF( [PR24 Tax revenue adjustment in 2022-23 FYA (CPIH deflated) prices] = \"n/a\", 0, [PR24 Tax revenue adjustment in 2022-23 FYA (CPIH deflated) prices] * [CPI(H): Inflate from 2022-23 FYA to 2027-28 FYA] )",
                                    "MostRecentExpectedUnitErrors": null,
                                    "Units": {
                                      "$id": "830",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expressed in 2027-28 CPIH FYA prices",
                                    "ReportLines": {
                                      "$type": "ModelMaker.UndoableCollection`1[[ModelMakerEngine.IReportLine, ModelMakerEngine]], ModelMaker.Undo",
                                      "$values": [
                                        {
                                          "$ref": "828"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Tax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"831",
                                  "$type": "ModelMaker.ReportLine, ModelMaker",
                                  "AssociatedSchematicNode": {
                                    "$id": "832",
                                    "$type": "ModelMaker.VariableNode, ModelMaker",
                                    "RowTotalDependent": null,
                                    "ScenarioSelectorDependent": null,
                                    "ValidValues": null,
                                    "PutCalculationOnReport": false,
                                    "CalculateOnThisReport": null,
                                    "PivotTableLink": null,
                                    "ExcelNameName": "Ofwat___PR24_Tax_revenue_adjustment_expressed_in_2027_28_CPIH_FYA_prices__Total_",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"a59250c4-102d-4e91-91ea-2df734ac9902",
                                    "Dimensions": {
                                      "$type": "ModelMakerEngine.MMDimensions, ModelMakerEngine",
                                      "$values": []
                                    },
                                    "EquationOBXInternal": "SUMOVER( [Ofwat - PR24 Tax revenue adjustment expressed in 2027-28 CPIH FYA prices] )",
                                    "NameOfGroup": "Calc.Adjust Reconciliation Adjustments To PR24 Base Year (2022-23) FYA Prices",
                                    "EquationToParse": "SUMOVER( [Ofwat - PR24 Tax revenue adjustment expressed in 2027-28 CPIH FYA prices] )",
                                    "MostRecentExpectedUnitErrors": null,
                                    "Units": {
                                      "$id": "833",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expressed in 2027-28 CPIH FYA prices (Total)",
                                    "ReportLines": {
                                      "$type": "ModelMaker.UndoableCollection`1[[ModelMakerEngine.IReportLine, ModelMakerEngine]], ModelMaker.Undo",
                                      "$values": [
                                        {
                                          "$ref": "831"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Tax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"834",
                                  "$type": "ModelMaker.Header, ModelMaker",
                                  "HeadingLevel": 1,
                                  "Name": " ",
                                  "PreferredName": " ",
                                  "UnNegatedName": " ",
                                  "UnNegatedPreferredName": " ",
                                  "ParentReport": {
                                    "$ref": "715"
                                  },
                                  "Visible": true,
                                  "ReportFormatName": "",
                                  "ReportFormatColor": "",
                                  "IsNegatable": false,
                                  "LastNameUsed": " "
                                },
                                {
                                  "$id": "835",
                                  "$type": "ModelMaker.ReportLine, ModelMaker",
                                  "AssociatedSchematicNode": {
                                    "$id": "836",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"Ofwat___PR19_RPI_CPIH_wedge_revenue_adjustment_expressed_in_2022_23_CPIH_FYA_prices.WR"
                                        },
                                        {
                                          "Key": {
                                            "$type": "ModelMakerEngine.MMElements, ModelMakerEngine",
                                            "$values": [
                                              {
                                                "$ref": "4"
                                              }
                                            ]
                                          },
                                          "Value": "Ofwat___PR19_RPI_CPIH_wedge_revenue_adjustment_expressed_in_2022_23_CPIH_FYA_prices.WN"
                                        },
                                        {
                                          "Key": {
                                            "$type": "ModelMakerEngine.MMElements, ModelMakerEngine",
                                            "$values": [
                                              {
                                                "$ref": "5"
                                              }
                                            ]
                                          },
                                          "Value": "Ofwat___PR19_RPI_CPIH_wedge_revenue_adjustment_expressed_in_2022_23_CPIH_FYA_prices.WWN"
                                        },
                                        {
                                          "Key": {
                                            "$type": "ModelMakerEngine.MMElements, ModelMakerEngine",
                                            "$values": [
                                              {
                                                "$ref": "6"
                                              }
                                            ]
                                          },
                                          "Value": "Ofwat___PR19_RPI_CPIH_wedge_revenue_adjustment_expressed_in_2022_23_CPIH_FYA_prices.BR"
                                        },
                                        {
                                          "Key": {
                                            "$type": "ModelMakerEngine.MMElements, ModelMakerEngine",
                                            "$values": [
                                              {
                                                "$ref": "7"
                                              }
                                            ]
                                          },
                                          "Value": "Ofwat___PR19_RPI_CPIH_wedge_revenue_adjustment_expressed_in_2022_23_CPIH_FYA_prices.ADDN1"
                                        },
                                        {
                                          "Key": {
                                            "$type": "ModelMakerEngine.MMElements, ModelMakerEngine",
                                            "$values": [
                                              {
                                                "$ref": "8"
                                              }
                                            ]
                                          },
                                          "Value": "Ofwat___PR19_RPI_CPIH_wedge_revenue_adjustment_expressed_in_2022_23_CPIH_FYA_prices.ADDN2"
                                        },
                                        {
                                          "Key": {
                                            "$type": "ModelMakerEngine.MMElements, ModelMakerEngine",
                                            "$values": [
                                              {
                                                "$ref": "9"
                                              }
                                            ]
                                          },
                                          "Value": "Ofwat___PR19_RPI_CPIH_wedge_revenue_adjustment_expressed_in_2022_23_CPIH_FYA_prices.Residential.retail"
                                        },
                                        {
                                          "Key": {
                                            "$type": "ModelMakerEngine.MMElements, ModelMakerEngine",
                                            "$values": [
                                              {
                                                "$ref": "10"
                                              }
                                            ]
                                          },
                                          "Value": "Ofwat___PR19_RPI_CPIH_wedge_revenue_adjustment_expressed_in_2022_23_CPIH_FYA_prices.Business.retail"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"4c52d55f-2e42-4ec3-bfe2-1301486d3cf3",
                                    "Dimensions": {
                                      "$type": "ModelMakerEngine.MMDimensions, ModelMakerEngine",
                                      "$values": [
                                        {
                                          "$ref": "2"
                                        }
                                      ]
                                    },
                                    "EquationOBXInternal": " IF( [PR24 Real price effects revenue adjustment in 2022-23 FYA (CPIH deflated) prices] = \"n/a\", 0, [PR24 Real price effects revenue adjustment in 2022-23 FYA (CPIH deflated) prices] * [CPI(H): Inflate from 2022-23 FYA to 2027-28 FYA] )",
                                    "NameOfGroup": "Calc.Adjust Reconciliation Adjustments To PR24 Base Year (2022-23) FYA Prices",
                                    "EquationToParse": " IF( [PR24 Real price effects revenue adjustment in 2022-23 FYA (CPIH deflated) prices] = \"n/a\", 0, [PR24 Real price effects revenue adjustment in 2022-23 FYA (CPIH deflated) prices] * [CPI(H): Inflate from 2022-23 FYA to 2027-28 FYA] )",
                                    "MostRecentExpectedUnitErrors": null,
                                    "Units": {
                                      "$id": "837",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expressed in 2027-28 CPIH FYA prices",
                                    "ReportLines": {
                                      "$type": "ModelMaker.UndoableCollection`1[[ModelMakerEngine.IReportLine, ModelMakerEngine]], ModelMaker.Undo",
                                      "$values": [
                                        {
                                          "$ref": "835"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Real price effects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"838",
                                  "$type": "ModelMaker.ReportLine, ModelMaker",
                                  "AssociatedSchematicNode": {
                                    "$id": "839",
                                    "$type": "ModelMaker.VariableNode, ModelMaker",
                                    "RowTotalDependent": null,
                                    "ScenarioSelectorDependent": null,
                                    "ValidValues": null,
                                    "PutCalculationOnReport": false,
                                    "CalculateOnThisReport": null,
                                    "PivotTableLink": null,
                                    "ExcelNameName": "Ofwat___PR24_RPI_CPIH_wedge_revenue_adjustment_expressed_in_2027_28_CPIH_FYA_prices__Total_",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"4c195a4a-18fb-42f3-810c-416b1072509e",
                                    "Dimensions": {
                                      "$type": "ModelMakerEngine.MMDimensions, ModelMakerEngine",
                                      "$values": []
                                    },
                                    "EquationOBXInternal": "SUMOVER( [Ofwat - PR24 Real price effects revenue adjustment expressed in 2027-28 CPIH FYA prices] )",
                                    "NameOfGroup": "Calc.Adjust Reconciliation Adjustments To PR24 Base Year (2022-23) FYA Prices",
                                    "EquationToParse": "SUMOVER( [Ofwat - PR24 Real price effects revenue adjustment expressed in 2027-28 CPIH FYA prices] )",
                                    "MostRecentExpectedUnitErrors": null,
                                    "Units": {
                                      "$id": "840",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expressed in 2027-28 CPIH FYA prices (Total)",
                                    "ReportLines": {
                                      "$type": "ModelMaker.UndoableCollection`1[[ModelMakerEngine.IReportLine, ModelMakerEngine]], ModelMaker.Undo",
                                      "$values": [
                                        {
                                          "$ref": "838"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Real price effects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"841",
                                  "$type": "ModelMaker.Header, ModelMaker",
                                  "HeadingLevel": 1,
                                  "Name": " ",
                                  "PreferredName": " ",
                                  "UnNegatedName": " ",
                                  "UnNegatedPreferredName": " ",
                                  "ParentReport": {
                                    "$ref": "715"
                                  },
                                  "Visible": true,
                                  "ReportFormatName": "",
                                  "ReportFormatColor": "",
                                  "IsNegatable": false,
                                  "LastNameUsed": " "
                                },
                                {
                                  "$id": "842",
                                  "$type": "ModelMaker.ReportLine, ModelMaker",
                                  "AssociatedSchematicNode": {
                                    "$id": "843",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"Ofwat___PR19_Strategic_regional_water_resources_revenue_adjustment_expressed_in_2022_23_CPIH_FYA_prices.WR"
                                        },
                                        {
                                          "Key": {
                                            "$type": "ModelMakerEngine.MMElements, ModelMakerEngine",
                                            "$values": [
                                              {
                                                "$ref": "4"
                                              }
                                            ]
                                          },
                                          "Value": "Ofwat___PR19_Strategic_regional_water_resources_revenue_adjustment_expressed_in_2022_23_CPIH_FYA_prices.WN"
                                        },
                                        {
                                          "Key": {
                                            "$type": "ModelMakerEngine.MMElements, ModelMakerEngine",
                                            "$values": [
                                              {
                                                "$ref": "5"
                                              }
                                            ]
                                          },
                                          "Value": "Ofwat___PR19_Strategic_regional_water_resources_revenue_adjustment_expressed_in_2022_23_CPIH_FYA_prices.WWN"
                                        },
                                        {
                                          "Key": {
                                            "$type": "ModelMakerEngine.MMElements, ModelMakerEngine",
                                            "$values": [
                                              {
                                                "$ref": "6"
                                              }
                                            ]
                                          },
                                          "Value": "Ofwat___PR19_Strategic_regional_water_resources_revenue_adjustment_expressed_in_2022_23_CPIH_FYA_prices.BR"
                                        },
                                        {
                                          "Key": {
                                            "$type": "ModelMakerEngine.MMElements, ModelMakerEngine",
                                            "$values": [
                                              {
                                                "$ref": "7"
                                              }
                                            ]
                                          },
                                          "Value": "Ofwat___PR19_Strategic_regional_water_resources_revenue_adjustment_expressed_in_2022_23_CPIH_FYA_prices.ADDN1"
                                        },
                                        {
                                          "Key": {
                                            "$type": "ModelMakerEngine.MMElements, ModelMakerEngine",
                                            "$values": [
                                              {
                                                "$ref": "8"
                                              }
                                            ]
                                          },
                                          "Value": "Ofwat___PR19_Strategic_regional_water_resources_revenue_adjustment_expressed_in_2022_23_CPIH_FYA_prices.ADDN2"
                                        },
                                        {
                                          "Key": {
                                            "$type": "ModelMakerEngine.MMElements, ModelMakerEngine",
                                            "$values": [
                                              {
                                                "$ref": "9"
                                              }
                                            ]
                                          },
                                          "Value": "Ofwat___PR19_Strategic_regional_water_resources_revenue_adjustment_expressed_in_2022_23_CPIH_FYA_prices.Residential.retail"
                                        },
                                        {
                                          "Key": {
                                            "$type": "ModelMakerEngine.MMElements, ModelMakerEngine",
                                            "$values": [
                                              {
                                                "$ref": "10"
                                              }
                                            ]
                                          },
                                          "Value": "Ofwat___PR19_Strategic_regional_water_resources_revenue_adjustment_expressed_in_2022_23_CPIH_FYA_prices.Business.retail"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"1a1f08bf-554a-4e2e-86f0-9dd30b6b25a7",
                                    "Dimensions": {
                                      "$type": "ModelMakerEngine.MMDimensions, ModelMakerEngine",
                                      "$values": [
                                        {
                                          "$ref": "2"
                                        }
                                      ]
                                    },
                                    "EquationOBXInternal": " IF( [PR24 Major projects revenue adjustment in 2022-23 FYA (CPIH deflated) prices] = \"n/a\", 0, [PR24 Major projects revenue adjustment in 2022-23 FYA (CPIH deflated) prices] * [CPI(H): Inflate from 2022-23 FYA to 2027-28 FYA] )",
                                    "NameOfGroup": "Calc.Adjust Reconciliation Adjustments To PR24 Base Year (2022-23) FYA Prices",
                                    "EquationToParse": " IF( [PR24 Major projects revenue adjustment in 2022-23 FYA (CPIH deflated) prices] = \"n/a\", 0, [PR24 Major projects revenue adjustment in 2022-23 FYA (CPIH deflated) prices] * [CPI(H): Inflate from 2022-23 FYA to 2027-28 FYA] )",
                                    "MostRecentExpectedUnitErrors": null,
                                    "Units": {
                                      "$id": "844",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expressed in 2027-28 CPIH FYA prices",
                                    "ReportLines": {
                                      "$type": "ModelMaker.UndoableCollection`1[[ModelMakerEngine.IReportLine, ModelMakerEngine]], ModelMaker.Undo",
                                      "$values": [
                                        {
                                          "$ref": "842"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Major projects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"845",
                                  "$type": "ModelMaker.ReportLine, ModelMaker",
                                  "AssociatedSchematicNode": {
                                    "$id": "846",
                                    "$type": "ModelMaker.VariableNode, ModelMaker",
                                    "RowTotalDependent": null,
                                    "ScenarioSelectorDependent": null,
                                    "ValidValues": null,
                                    "PutCalculationOnReport": false,
                                    "CalculateOnThisReport": null,
                                    "PivotTableLink": null,
                                    "ExcelNameName": "Ofwat___PR24_Strategic_regional_water_resources_revenue_adjustment_expressed_in_2027_28_CPIH_FYA_prices__Total_",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"2893bd44-aef7-4d27-b095-aa9c8fdd3b96",
                                    "Dimensions": {
                                      "$type": "ModelMakerEngine.MMDimensions, ModelMakerEngine",
                                      "$values": []
                                    },
                                    "EquationOBXInternal": "SUMOVER( [Ofwat - PR24 Major projects revenue adjustment expressed in 2027-28 CPIH FYA prices] )",
                                    "NameOfGroup": "Calc.Adjust Reconciliation Adjustments To PR24 Base Year (2022-23) FYA Prices",
                                    "EquationToParse": "SUMOVER( [Ofwat - PR24 Major projects revenue adjustment expressed in 2027-28 CPIH FYA prices] )",
                                    "MostRecentExpectedUnitErrors": null,
                                    "Units": {
                                      "$id": "847",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expressed in 2027-28 CPIH FYA prices (Total)",
                                    "ReportLines": {
                                      "$type": "ModelMaker.UndoableCollection`1[[ModelMakerEngine.IReportLine, ModelMakerEngine]], ModelMaker.Undo",
                                      "$values": [
                                        {
                                          "$ref": "845"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Major projects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"848",
                                  "$type": "ModelMaker.Header, ModelMaker",
                                  "HeadingLevel": 1,
                                  "Name": " ",
                                  "PreferredName": " ",
                                  "UnNegatedName": " ",
                                  "UnNegatedPreferredName": " ",
                                  "ParentReport": {
                                    "$ref": "715"
                                  },
                                  "Visible": true,
                                  "ReportFormatName": "",
                                  "ReportFormatColor": "",
                                  "IsNegatable": false,
                                  "LastNameUsed": " "
                                },
                                {
                                  "$id": "849",
                                  "$type": "ModelMaker.ReportLine, ModelMaker",
                                  "AssociatedSchematicNode": {
                                    "$id": "850",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"Ofwat___PR19_Havant_Thicket_activities_revenue_adjustment_expressed_in_2022_23_CPIH_FYA_prices.WR"
                                        },
                                        {
                                          "Key": {
                                            "$type": "ModelMakerEngine.MMElements, ModelMakerEngine",
                                            "$values": [
                                              {
                                                "$ref": "4"
                                              }
                                            ]
                                          },
                                          "Value": "Ofwat___PR19_Havant_Thicket_activities_revenue_adjustment_expressed_in_2022_23_CPIH_FYA_prices.WN"
                                        },
                                        {
                                          "Key": {
                                            "$type": "ModelMakerEngine.MMElements, ModelMakerEngine",
                                            "$values": [
                                              {
                                                "$ref": "5"
                                              }
                                            ]
                                          },
                                          "Value": "Ofwat___PR19_Havant_Thicket_activities_revenue_adjustment_expressed_in_2022_23_CPIH_FYA_prices.WWN"
                                        },
                                        {
                                          "Key": {
                                            "$type": "ModelMakerEngine.MMElements, ModelMakerEngine",
                                            "$values": [
                                              {
                                                "$ref": "6"
                                              }
                                            ]
                                          },
                                          "Value": "Ofwat___PR19_Havant_Thicket_activities_revenue_adjustment_expressed_in_2022_23_CPIH_FYA_prices.BR"
                                        },
                                        {
                                          "Key": {
                                            "$type": "ModelMakerEngine.MMElements, ModelMakerEngine",
                                            "$values": [
                                              {
                                                "$ref": "7"
                                              }
                                            ]
                                          },
                                          "Value": "Ofwat___PR19_Havant_Thicket_activities_revenue_adjustment_expressed_in_2022_23_CPIH_FYA_prices.ADDN1"
                                        },
                                        {
                                          "Key": {
                                            "$type": "ModelMakerEngine.MMElements, ModelMakerEngine",
                                            "$values": [
                                              {
                                                "$ref": "8"
                                              }
                                            ]
                                          },
                                          "Value": "Ofwat___PR19_Havant_Thicket_activities_revenue_adjustment_expressed_in_2022_23_CPIH_FYA_prices.ADDN2"
                                        },
                                        {
                                          "Key": {
                                            "$type": "ModelMakerEngine.MMElements, ModelMakerEngine",
                                            "$values": [
                                              {
                                                "$ref": "9"
                                              }
                                            ]
                                          },
                                          "Value": "Ofwat___PR19_Havant_Thicket_activities_revenue_adjustment_expressed_in_2022_23_CPIH_FYA_prices.Residential.retail"
                                        },
                                        {
                                          "Key": {
                                            "$type": "ModelMakerEngine.MMElements, ModelMakerEngine",
                                            "$values": [
                                              {
                                                "$ref": "10"
                                              }
                                            ]
                                          },
                                          "Value": "Ofwat___PR19_Havant_Thicket_activities_revenue_adjustment_expressed_in_2022_23_CPIH_FYA_prices.Business.retail"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"abf8d56e-5594-4098-9858-7e0bac974148",
                                    "Dimensions": {
                                      "$type": "ModelMakerEngine.MMDimensions, ModelMakerEngine",
                                      "$values": [
                                        {
                                          "$ref": "2"
                                        }
                                      ]
                                    },
                                    "EquationOBXInternal": " IF( [PR24 Havant Thicket activities revenue adjustment in 2022-23 FYA (CPIH deflated) prices] = \"n/a\", 0, [PR24 Havant Thicket activities revenue adjustment in 2022-23 FYA (CPIH deflated) prices] * [CPI(H): Inflate from 2022-23 FYA to 2027-28 FYA] )",
                                    "NameOfGroup": "Calc.Adjust Reconciliation Adjustments To PR24 Base Year (2022-23) FYA Prices",
                                    "EquationToParse": " IF( [PR24 Havant Thicket activities revenue adjustment in 2022-23 FYA (CPIH deflated) prices] = \"n/a\", 0, [PR24 Havant Thicket activities revenue adjustment in 2022-23 FYA (CPIH deflated) prices] * [CPI(H): Inflate from 2022-23 FYA to 2027-28 FYA] )",
                                    "MostRecentExpectedUnitErrors": null,
                                    "Units": {
                                      "$id": "851",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expressed in 2027-28 CPIH FYA prices",
                                    "ReportLines": {
                                      "$type": "ModelMaker.UndoableCollection`1[[ModelMakerEngine.IReportLine, ModelMakerEngine]], ModelMaker.Undo",
                                      "$values": [
                                        {
                                          "$ref": "849"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Havant Thicket activities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"852",
                                  "$type": "ModelMaker.ReportLine, ModelMaker",
                                  "AssociatedSchematicNode": {
                                    "$id": "853",
                                    "$type": "ModelMaker.VariableNode, ModelMaker",
                                    "RowTotalDependent": null,
                                    "ScenarioSelectorDependent": null,
                                    "ValidValues": null,
                                    "PutCalculationOnReport": false,
                                    "CalculateOnThisReport": null,
                                    "PivotTableLink": null,
                                    "ExcelNameName": "Ofwat___PR24_Havant_Thicket_activities_revenue_adjustment_expressed_in_2027_28_CPIH_FYA_prices__Total_",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"09084178-9ff5-4c5e-a9e4-9f9944eb52a7",
                                    "Dimensions": {
                                      "$type": "ModelMakerEngine.MMDimensions, ModelMakerEngine",
                                      "$values": []
                                    },
                                    "EquationOBXInternal": "SUMOVER( [Ofwat - PR24 Havant Thicket activities revenue adjustment expressed in 2027-28 CPIH FYA prices] )",
                                    "NameOfGroup": "Calc.Adjust Reconciliation Adjustments To PR24 Base Year (2022-23) FYA Prices",
                                    "EquationToParse": "SUMOVER( [Ofwat - PR24 Havant Thicket activities revenue adjustment expressed in 2027-28 CPIH FYA prices] )",
                                    "MostRecentExpectedUnitErrors": null,
                                    "Units": {
                                      "$id": "854",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expressed in 2027-28 CPIH FYA prices (Total)",
                                    "ReportLines": {
                                      "$type": "ModelMaker.UndoableCollection`1[[ModelMakerEngine.IReportLine, ModelMakerEngine]], ModelMaker.Undo",
                                      "$values": [
                                        {
                                          "$ref": "852"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Havant Thicket activities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"855",
                                  "$type": "ModelMaker.Header, ModelMaker",
                                  "HeadingLevel": 1,
                                  "Name": " ",
                                  "PreferredName": " ",
                                  "UnNegatedName": " ",
                                  "UnNegatedPreferredName": " ",
                                  "ParentReport": {
                                    "$ref": "715"
                                  },
                                  "Visible": true,
                                  "ReportFormatName": "",
                                  "ReportFormatColor": "",
                                  "IsNegatable": false,
                                  "LastNameUsed": " "
                                },
                                {
                                  "$id": "856",
                                  "$type": "ModelMaker.ReportLine, ModelMaker",
                                  "AssociatedSchematicNode": {
                                    "$id": "857",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"Ofwat___PR24_Havant_Thicket___cost_of_debt_revenue_adjustment_expressed_in_2027_28_CPIH_FYA_prices.WR"
                                        },
                                        {
                                          "Key": {
                                            "$type": "ModelMakerEngine.MMElements, ModelMakerEngine",
                                            "$values": [
                                              {
                                                "$ref": "4"
                                              }
                                            ]
                                          },
                                          "Value": "Ofwat___PR24_Havant_Thicket___cost_of_debt_revenue_adjustment_expressed_in_2027_28_CPIH_FYA_prices.WN"
                                        },
                                        {
                                          "Key": {
                                            "$type": "ModelMakerEngine.MMElements, ModelMakerEngine",
                                            "$values": [
                                              {
                                                "$ref": "5"
                                              }
                                            ]
                                          },
                                          "Value": "Ofwat___PR24_Havant_Thicket___cost_of_debt_revenue_adjustment_expressed_in_2027_28_CPIH_FYA_prices.WWN"
                                        },
                                        {
                                          "Key": {
                                            "$type": "ModelMakerEngine.MMElements, ModelMakerEngine",
                                            "$values": [
                                              {
                                                "$ref": "6"
                                              }
                                            ]
                                          },
                                          "Value": "Ofwat___PR24_Havant_Thicket___cost_of_debt_revenue_adjustment_expressed_in_2027_28_CPIH_FYA_prices.BR"
                                        },
                                        {
                                          "Key": {
                                            "$type": "ModelMakerEngine.MMElements, ModelMakerEngine",
                                            "$values": [
                                              {
                                                "$ref": "7"
                                              }
                                            ]
                                          },
                                          "Value": "Ofwat___PR24_Havant_Thicket___cost_of_debt_revenue_adjustment_expressed_in_2027_28_CPIH_FYA_prices.ADDN1"
                                        },
                                        {
                                          "Key": {
                                            "$type": "ModelMakerEngine.MMElements, ModelMakerEngine",
                                            "$values": [
                                              {
                                                "$ref": "8"
                                              }
                                            ]
                                          },
                                          "Value": "Ofwat___PR24_Havant_Thicket___cost_of_debt_revenue_adjustment_expressed_in_2027_28_CPIH_FYA_prices.ADDN2"
                                        },
                                        {
                                          "Key": {
                                            "$type": "ModelMakerEngine.MMElements, ModelMakerEngine",
                                            "$values": [
                                              {
                                                "$ref": "9"
                                              }
                                            ]
                                          },
                                          "Value": "Ofwat___PR24_Havant_Thicket___cost_of_debt_revenue_adjustment_expressed_in_2027_28_CPIH_FYA_prices.Residential.retail"
                                        },
                                        {
                                          "Key": {
                                            "$type": "ModelMakerEngine.MMElements, ModelMakerEngine",
                                            "$values": [
                                              {
                                                "$ref": "10"
                                              }
                                            ]
                                          },
                                          "Value": "Ofwat___PR24_Havant_Thicket___cost_of_debt_revenue_adjustment_expressed_in_2027_28_CPIH_FYA_prices.Business.retail"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"e25d124c-b1ac-449f-84ff-8d5d2d42f9dd",
                                    "Dimensions": {
                                      "$type": "ModelMakerEngine.MMDimensions, ModelMakerEngine",
                                      "$values": [
                                        {
                                          "$ref": "2"
                                        }
                                      ]
                                    },
                                    "EquationOBXInternal": " IF( [PR24 Havant Thicket - cost of debt revenue adjustment in 2022-23 FYA (CPIH deflated) prices] = \"n/a\", 0, [PR24 Havant Thicket - cost of debt revenue adjustment in 2022-23 FYA (CPIH deflated) prices] * [CPI(H): Inflate from 2022-23 FYA to 2027-28 FYA] )",
                                    "NameOfGroup": "Calc.Adjust Reconciliation Adjustments To PR29 Base Year (2027-28) FYA Prices",
                                    "EquationToParse": " IF( [PR24 Havant Thicket - cost of debt revenue adjustment in 2022-23 FYA (CPIH deflated) prices] = \"n/a\", 0, [PR24 Havant Thicket - cost of debt revenue adjustment in 2022-23 FYA (CPIH deflated) prices] * [CPI(H): Inflate from 2022-23 FYA to 2027-28 FYA] )",
                                    "MostRecentExpectedUnitErrors": null,
                                    "Units": {
                                      "$id": "858",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expressed in 2027-28 CPIH FYA prices",
                                    "ReportLines": {
                                      "$type": "ModelMaker.UndoableCollection`1[[ModelMakerEngine.IReportLine, ModelMakerEngine]], ModelMaker.Undo",
                                      "$values": [
                                        {
                                          "$ref": "856"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Havant Thicket - cost of debt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"859",
                                  "$type": "ModelMaker.ReportLine, ModelMaker",
                                  "AssociatedSchematicNode": {
                                    "$id": "860",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"Currency",
                                    "HasOpeningBalanceFlag": false,
                                    "OpeningBalanceFlagAppliedName": "",
                                    "Deletable": true,
                                    "Comment": "",
                                    "HasSwitchSignLine": false,
                                    "SwitchSignForReport": false,
                                    "MultipleInputValues": null,
                                    "NonPrimaryInput": false,
                                    "Max": "NaN",
                                    "Min": "NaN",
                                    "IsBalanceButNotCorkscrew": false,
                                    "IsEditable": true,
                                    "IsConstant": false,
                                    "UniqueID": "2180462b-bc3e-43ea-8a35-5238c3c93eb7",
                                    "Dimensions": {
                                      "$type": "ModelMakerEngine.MMDimensions, ModelMakerEngine",
                                      "$values": []
                                    },
                                    "EquationOBXInternal": "SUMOVER( [Ofwat - PR24 Havant Thicket - cost of debt revenue adjustment expressed in 2027-28 CPIH FYA prices] )",
                                    "NameOfGroup": "Calc.Adjust Reconciliation Adjustments To PR29 Base Year (2027-28) FYA Prices",
                                    "EquationToParse": "SUMOVER( [Ofwat - PR24 Havant Thicket - cost of debt revenue adjustment expressed in 2027-28 CPIH FYA prices] )",
                                    "MostRecentExpectedUnitErrors": null,
                                    "Units": {
                                      "$id": "861",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expressed in 2027-28 CPIH FYA prices (Total)",
                                    "ReportLines": {
                                      "$type": "ModelMaker.UndoableCollection`1[[ModelMakerEngine.IReportLine, ModelMakerEngine]], ModelMaker.Undo",
                                      "$values": [
                                        {
                                          "$ref": "859"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Havant Thicket - cost of debt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"862",
                                  "$type": "ModelMaker.Header, ModelMaker",
                                  "HeadingLevel": 1,
                                  "Name": " ",
                                  "PreferredName": " ",
                                  "UnNegatedName": " ",
                                  "UnNegatedPreferredName": " ",
                                  "ParentReport": {
                                    "$ref": "715"
                                  },
                                  "Visible": true,
                                  "ReportFormatName": "",
                                  "ReportFormatColor": "",
                                  "IsNegatable": false,
                                  "LastNameUsed": " "
                                },
                                {
                                  "$id": "863",
                                  "$type": "ModelMaker.ReportLine, ModelMaker",
                                  "AssociatedSchematicNode": {
                                    "$id": "864",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"Ofwat___PR19_Green_recovery_costs_revenue_adjustment_expressed_in_2022_23_CPIH_FYA_prices.WR"
                                        },
                                        {
                                          "Key": {
                                            "$type": "ModelMakerEngine.MMElements, ModelMakerEngine",
                                            "$values": [
                                              {
                                                "$ref": "4"
                                              }
                                            ]
                                          },
                                          "Value": "Ofwat___PR19_Green_recovery_costs_revenue_adjustment_expressed_in_2022_23_CPIH_FYA_prices.WN"
                                        },
                                        {
                                          "Key": {
                                            "$type": "ModelMakerEngine.MMElements, ModelMakerEngine",
                                            "$values": [
                                              {
                                                "$ref": "5"
                                              }
                                            ]
                                          },
                                          "Value": "Ofwat___PR19_Green_recovery_costs_revenue_adjustment_expressed_in_2022_23_CPIH_FYA_prices.WWN"
                                        },
                                        {
                                          "Key": {
                                            "$type": "ModelMakerEngine.MMElements, ModelMakerEngine",
                                            "$values": [
                                              {
                                                "$ref": "6"
                                              }
                                            ]
                                          },
                                          "Value": "Ofwat___PR19_Green_recovery_costs_revenue_adjustment_expressed_in_2022_23_CPIH_FYA_prices.BR"
                                        },
                                        {
                                          "Key": {
                                            "$type": "ModelMakerEngine.MMElements, ModelMakerEngine",
                                            "$values": [
                                              {
                                                "$ref": "7"
                                              }
                                            ]
                                          },
                                          "Value": "Ofwat___PR19_Green_recovery_costs_revenue_adjustment_expressed_in_2022_23_CPIH_FYA_prices.ADDN1"
                                        },
                                        {
                                          "Key": {
                                            "$type": "ModelMakerEngine.MMElements, ModelMakerEngine",
                                            "$values": [
                                              {
                                                "$ref": "8"
                                              }
                                            ]
                                          },
                                          "Value": "Ofwat___PR19_Green_recovery_costs_revenue_adjustment_expressed_in_2022_23_CPIH_FYA_prices.ADDN2"
                                        },
                                        {
                                          "Key": {
                                            "$type": "ModelMakerEngine.MMElements, ModelMakerEngine",
                                            "$values": [
                                              {
                                                "$ref": "9"
                                              }
                                            ]
                                          },
                                          "Value": "Ofwat___PR19_Green_recovery_costs_revenue_adjustment_expressed_in_2022_23_CPIH_FYA_prices.Residential.retail"
                                        },
                                        {
                                          "Key": {
                                            "$type": "ModelMakerEngine.MMElements, ModelMakerEngine",
                                            "$values": [
                                              {
                                                "$ref": "10"
                                              }
                                            ]
                                          },
                                          "Value": "Ofwat___PR19_Green_recovery_costs_revenue_adjustment_expressed_in_2022_23_CPIH_FYA_prices.Business.retail"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"66c5a2de-9d02-400c-aed2-c1dd4eb25424",
                                    "Dimensions": {
                                      "$type": "ModelMakerEngine.MMDimensions, ModelMakerEngine",
                                      "$values": [
                                        {
                                          "$ref": "2"
                                        }
                                      ]
                                    },
                                    "EquationOBXInternal": " IF( [PR24 Innovation and water efficiency revenue adjustment in 2022-23 FYA (CPIH deflated) prices] = \"n/a\", 0, [PR24 Innovation and water efficiency revenue adjustment in 2022-23 FYA (CPIH deflated) prices] * [CPI(H): Inflate from 2022-23 FYA to 2027-28 FYA] )",
                                    "NameOfGroup": "Calc.Adjust Reconciliation Adjustments To PR24 Base Year (2022-23) FYA Prices",
                                    "EquationToParse": " IF( [PR24 Innovation and water efficiency revenue adjustment in 2022-23 FYA (CPIH deflated) prices] = \"n/a\", 0, [PR24 Innovation and water efficiency revenue adjustment in 2022-23 FYA (CPIH deflated) prices] * [CPI(H): Inflate from 2022-23 FYA to 2027-28 FYA] )",
                                    "MostRecentExpectedUnitErrors": null,
                                    "Units": {
                                      "$id": "865",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expressed in 2027-28 CPIH FYA prices",
                                    "ReportLines": {
                                      "$type": "ModelMaker.UndoableCollection`1[[ModelMakerEngine.IReportLine, ModelMakerEngine]], ModelMaker.Undo",
                                      "$values": [
                                        {
                                          "$ref": "863"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Innovation and water efficiency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"866",
                                  "$type": "ModelMaker.ReportLine, ModelMaker",
                                  "AssociatedSchematicNode": {
                                    "$id": "867",
                                    "$type": "ModelMaker.VariableNode, ModelMaker",
                                    "RowTotalDependent": null,
                                    "ScenarioSelectorDependent": null,
                                    "ValidValues": null,
                                    "PutCalculationOnReport": false,
                                    "CalculateOnThisReport": null,
                                    "PivotTableLink": null,
                                    "ExcelNameName": "Ofwat___PR24_Green_recovery_costs_revenue_adjustment_expressed_in_2027_28_CPIH_FYA_prices__Total_",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"5479adec-b435-42c7-9fa3-a3ab58b0c2cf",
                                    "Dimensions": {
                                      "$type": "ModelMakerEngine.MMDimensions, ModelMakerEngine",
                                      "$values": []
                                    },
                                    "EquationOBXInternal": "SUMOVER( [Ofwat - PR24 Innovation and water efficiency revenue adjustment expressed in 2027-28 CPIH FYA prices] )",
                                    "NameOfGroup": "Calc.Adjust Reconciliation Adjustments To PR24 Base Year (2022-23) FYA Prices",
                                    "EquationToParse": "SUMOVER( [Ofwat - PR24 Innovation and water efficiency revenue adjustment expressed in 2027-28 CPIH FYA prices] )",
                                    "MostRecentExpectedUnitErrors": null,
                                    "Units": {
                                      "$id": "868",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expressed in 2027-28 CPIH FYA prices (Total)",
                                    "ReportLines": {
                                      "$type": "ModelMaker.UndoableCollection`1[[ModelMakerEngine.IReportLine, ModelMakerEngine]], ModelMaker.Undo",
                                      "$values": [
                                        {
                                          "$ref": "866"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Innovation and water efficiency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"869",
                                  "$type": "ModelMaker.Header, ModelMaker",
                                  "HeadingLevel": 1,
                                  "Name": " ",
                                  "PreferredName": " ",
                                  "UnNegatedName": " ",
                                  "UnNegatedPreferredName": " ",
                                  "ParentReport": {
                                    "$ref": "715"
                                  },
                                  "Visible": true,
                                  "ReportFormatName": "",
                                  "ReportFormatColor": "",
                                  "IsNegatable": false,
                                  "LastNameUsed": " "
                                },
                                {
                                  "$id": "870",
                                  "$type": "ModelMaker.ReportLine, ModelMaker",
                                  "AssociatedSchematicNode": {
                                    "$id": "871",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"Ofwat___PR19_Green_recovery__TVM__revenue_adjustment_expressed_in_2022_23_CPIH_FYA_prices.WR"
                                        },
                                        {
                                          "Key": {
                                            "$type": "ModelMakerEngine.MMElements, ModelMakerEngine",
                                            "$values": [
                                              {
                                                "$ref": "4"
                                              }
                                            ]
                                          },
                                          "Value": "Ofwat___PR19_Green_recovery__TVM__revenue_adjustment_expressed_in_2022_23_CPIH_FYA_prices.WN"
                                        },
                                        {
                                          "Key": {
                                            "$type": "ModelMakerEngine.MMElements, ModelMakerEngine",
                                            "$values": [
                                              {
                                                "$ref": "5"
                                              }
                                            ]
                                          },
                                          "Value": "Ofwat___PR19_Green_recovery__TVM__revenue_adjustment_expressed_in_2022_23_CPIH_FYA_prices.WWN"
                                        },
                                        {
                                          "Key": {
                                            "$type": "ModelMakerEngine.MMElements, ModelMakerEngine",
                                            "$values": [
                                              {
                                                "$ref": "6"
                                              }
                                            ]
                                          },
                                          "Value": "Ofwat___PR19_Green_recovery__TVM__revenue_adjustment_expressed_in_2022_23_CPIH_FYA_prices.BR"
                                        },
                                        {
                                          "Key": {
                                            "$type": "ModelMakerEngine.MMElements, ModelMakerEngine",
                                            "$values": [
                                              {
                                                "$ref": "7"
                                              }
                                            ]
                                          },
                                          "Value": "Ofwat___PR19_Green_recovery__TVM__revenue_adjustment_expressed_in_2022_23_CPIH_FYA_prices.ADDN1"
                                        },
                                        {
                                          "Key": {
                                            "$type": "ModelMakerEngine.MMElements, ModelMakerEngine",
                                            "$values": [
                                              {
                                                "$ref": "8"
                                              }
                                            ]
                                          },
                                          "Value": "Ofwat___PR19_Green_recovery__TVM__revenue_adjustment_expressed_in_2022_23_CPIH_FYA_prices.ADDN2"
                                        },
                                        {
                                          "Key": {
                                            "$type": "ModelMakerEngine.MMElements, ModelMakerEngine",
                                            "$values": [
                                              {
                                                "$ref": "9"
                                              }
                                            ]
                                          },
                                          "Value": "Ofwat___PR19_Green_recovery__TVM__revenue_adjustment_expressed_in_2022_23_CPIH_FYA_prices.Residential.retail"
                                        },
                                        {
                                          "Key": {
                                            "$type": "ModelMakerEngine.MMElements, ModelMakerEngine",
                                            "$values": [
                                              {
                                                "$ref": "10"
                                              }
                                            ]
                                          },
                                          "Value": "Ofwat___PR19_Green_recovery__TVM__revenue_adjustment_expressed_in_2022_23_CPIH_FYA_prices.Business.retail"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"b3dfa152-2d47-45e7-a996-b8b2eaf81df5",
                                    "Dimensions": {
                                      "$type": "ModelMakerEngine.MMDimensions, ModelMakerEngine",
                                      "$values": [
                                        {
                                          "$ref": "2"
                                        }
                                      ]
                                    },
                                    "EquationOBXInternal": " IF( [PR24 QAA revenue adjustment in 2022-23 FYA (CPIH deflated) prices] = \"n/a\", 0, [PR24 QAA revenue adjustment in 2022-23 FYA (CPIH deflated) prices] * [CPI(H): Inflate from 2022-23 FYA to 2027-28 FYA] )",
                                    "NameOfGroup": "Calc.Adjust Reconciliation Adjustments To PR24 Base Year (2022-23) FYA Prices",
                                    "EquationToParse": " IF( [PR24 QAA revenue adjustment in 2022-23 FYA (CPIH deflated) prices] = \"n/a\", 0, [PR24 QAA revenue adjustment in 2022-23 FYA (CPIH deflated) prices] * [CPI(H): Inflate from 2022-23 FYA to 2027-28 FYA] )",
                                    "MostRecentExpectedUnitErrors": null,
                                    "Units": {
                                      "$id": "872",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expressed in 2027-28 CPIH FYA prices",
                                    "ReportLines": {
                                      "$type": "ModelMaker.UndoableCollection`1[[ModelMakerEngine.IReportLine, ModelMakerEngine]], ModelMaker.Undo",
                                      "$values": [
                                        {
                                          "$ref": "870"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QAA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"873",
                                  "$type": "ModelMaker.ReportLine, ModelMaker",
                                  "AssociatedSchematicNode": {
                                    "$id": "874",
                                    "$type": "ModelMaker.VariableNode, ModelMaker",
                                    "RowTotalDependent": null,
                                    "ScenarioSelectorDependent": null,
                                    "ValidValues": null,
                                    "PutCalculationOnReport": false,
                                    "CalculateOnThisReport": null,
                                    "PivotTableLink": null,
                                    "ExcelNameName": "Ofwat___PR24_Green_recovery__TVM__revenue_adjustment_expressed_in_2027_28_CPIH_FYA_prices__Total_",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"fedfe781-7603-4b0a-9bb1-841f3027f9e8",
                                    "Dimensions": {
                                      "$type": "ModelMakerEngine.MMDimensions, ModelMakerEngine",
                                      "$values": []
                                    },
                                    "EquationOBXInternal": "SUMOVER( [Ofwat - PR24 QAA revenue adjustment expressed in 2027-28 CPIH FYA prices] )",
                                    "NameOfGroup": "Calc.Adjust Reconciliation Adjustments To PR24 Base Year (2022-23) FYA Prices",
                                    "EquationToParse": "SUMOVER( [Ofwat - PR24 QAA revenue adjustment expressed in 2027-28 CPIH FYA prices] )",
                                    "MostRecentExpectedUnitErrors": null,
                                    "Units": {
                                      "$id": "875",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expressed in 2027-28 CPIH FYA prices (Total)",
                                    "ReportLines": {
                                      "$type": "ModelMaker.UndoableCollection`1[[ModelMakerEngine.IReportLine, ModelMakerEngine]], ModelMaker.Undo",
                                      "$values": [
                                        {
                                          "$ref": "873"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QAA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"876",
                                  "$type": "ModelMaker.Header, ModelMaker",
                                  "HeadingLevel": 1,
                                  "Name": " ",
                                  "PreferredName": " ",
                                  "UnNegatedName": " ",
                                  "UnNegatedPreferredName": " ",
                                  "ParentReport": {
                                    "$ref": "715"
                                  },
                                  "Visible": true,
                                  "ReportFormatName": "",
                                  "ReportFormatColor": "",
                                  "IsNegatable": false,
                                  "LastNameUsed": " "
                                },
                                {
                                  "$id": "877",
                                  "$type": "ModelMaker.ReportLine, ModelMaker",
                                  "AssociatedSchematicNode": {
                                    "$id": "878",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"Ofwat___Other_revenue_adjustments_expressed_in_2022_23_CPIH_FYA_prices.WR"
                                        },
                                        {
                                          "Key": {
                                            "$type": "ModelMakerEngine.MMElements, ModelMakerEngine",
                                            "$values": [
                                              {
                                                "$ref": "4"
                                              }
                                            ]
                                          },
                                          "Value": "Ofwat___Other_revenue_adjustments_expressed_in_2022_23_CPIH_FYA_prices.WN"
                                        },
                                        {
                                          "Key": {
                                            "$type": "ModelMakerEngine.MMElements, ModelMakerEngine",
                                            "$values": [
                                              {
                                                "$ref": "5"
                                              }
                                            ]
                                          },
                                          "Value": "Ofwat___Other_revenue_adjustments_expressed_in_2022_23_CPIH_FYA_prices.WWN"
                                        },
                                        {
                                          "Key": {
                                            "$type": "ModelMakerEngine.MMElements, ModelMakerEngine",
                                            "$values": [
                                              {
                                                "$ref": "6"
                                              }
                                            ]
                                          },
                                          "Value": "Ofwat___Other_revenue_adjustments_expressed_in_2022_23_CPIH_FYA_prices.BR"
                                        },
                                        {
                                          "Key": {
                                            "$type": "ModelMakerEngine.MMElements, ModelMakerEngine",
                                            "$values": [
                                              {
                                                "$ref": "7"
                                              }
                                            ]
                                          },
                                          "Value": "Ofwat___Other_revenue_adjustments_expressed_in_2022_23_CPIH_FYA_prices.ADDN1"
                                        },
                                        {
                                          "Key": {
                                            "$type": "ModelMakerEngine.MMElements, ModelMakerEngine",
                                            "$values": [
                                              {
                                                "$ref": "8"
                                              }
                                            ]
                                          },
                                          "Value": "Ofwat___Other_revenue_adjustments_expressed_in_2022_23_CPIH_FYA_prices.ADDN2"
                                        },
                                        {
                                          "Key": {
                                            "$type": "ModelMakerEngine.MMElements, ModelMakerEngine",
                                            "$values": [
                                              {
                                                "$ref": "9"
                                              }
                                            ]
                                          },
                                          "Value": "Ofwat___Other_revenue_adjustments_expressed_in_2022_23_CPIH_FYA_prices.Residential.retail"
                                        },
                                        {
                                          "Key": {
                                            "$type": "ModelMakerEngine.MMElements, ModelMakerEngine",
                                            "$values": [
                                              {
                                                "$ref": "10"
                                              }
                                            ]
                                          },
                                          "Value": "Ofwat___Other_revenue_adjustments_expressed_in_2022_23_CPIH_FYA_prices.Business.retail"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"353242d0-773d-4162-9ea8-834236d48ee3",
                                    "Dimensions": {
                                      "$type": "ModelMakerEngine.MMDimensions, ModelMakerEngine",
                                      "$values": [
                                        {
                                          "$ref": "2"
                                        }
                                      ]
                                    },
                                    "EquationOBXInternal": " IF( [Other revenue adjustments in 2022-23 FYA (CPIH deflated) prices] = \"n/a\", 0, [Other revenue adjustments in 2022-23 FYA (CPIH deflated) prices] * [CPI(H): Inflate from 2022-23 FYA to 2027-28 FYA] )",
                                    "NameOfGroup": "Calc.Adjust Reconciliation Adjustments To PR24 Base Year (2022-23) FYA Prices",
                                    "EquationToParse": " IF( [Other revenue adjustments in 2022-23 FYA (CPIH deflated) prices] = \"n/a\", 0, [Other revenue adjustments in 2022-23 FYA (CPIH deflated) prices] * [CPI(H): Inflate from 2022-23 FYA to 2027-28 FYA] )",
                                    "MostRecentExpectedUnitErrors": null,
                                    "Units": {
                                      "$id": "879",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adjustments expressed in 2027-28 CPIH FYA prices",
                                    "ReportLines": {
                                      "$type": "ModelMaker.UndoableCollection`1[[ModelMakerEngine.IReportLine, ModelMakerEngine]], ModelMaker.Undo",
                                      "$values": [
                                        {
                                          "$ref": "877"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Other revenue adjustments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"880",
                                  "$type": "ModelMaker.ReportLine, ModelMaker",
                                  "AssociatedSchematicNode": {
                                    "$id": "881",
                                    "$type": "ModelMaker.VariableNode, ModelMaker",
                                    "RowTotalDependent": null,
                                    "ScenarioSelectorDependent": null,
                                    "ValidValues": null,
                                    "PutCalculationOnReport": false,
                                    "CalculateOnThisReport": null,
                                    "PivotTableLink": null,
                                    "ExcelNameName": "Ofwat___Other_revenue_adjustments_expressed_in_2027_28_CPIH_FYA_prices__Total_",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"3a216828-2f5f-4c2d-8ec3-0efd36376d8b",
                                    "Dimensions": {
                                      "$type": "ModelMakerEngine.MMDimensions, ModelMakerEngine",
                                      "$values": []
                                    },
                                    "EquationOBXInternal": "SUMOVER( [Ofwat - Other revenue adjustments expressed in 2027-28 CPIH FYA prices] )",
                                    "NameOfGroup": "Calc.Adjust Reconciliation Adjustments To PR24 Base Year (2022-23) FYA Prices",
                                    "EquationToParse": "SUMOVER( [Ofwat - Other revenue adjustments expressed in 2027-28 CPIH FYA prices] )",
                                    "MostRecentExpectedUnitErrors": null,
                                    "Units": {
                                      "$id": "882",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adjustments expressed in 2027-28 CPIH FYA prices (Total)",
                                    "ReportLines": {
                                      "$type": "ModelMaker.UndoableCollection`1[[ModelMakerEngine.IReportLine, ModelMakerEngine]], ModelMaker.Undo",
                                      "$values": [
                                        {
                                          "$ref": "880"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Other revenue adjustments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"883",
                                  "$type": "ModelMaker.Header, ModelMaker",
                                  "HeadingLevel": 1,
                                  "Name": "",
                                  "PreferredName": "",
                                  "UnNegatedName": "",
                                  "UnNegatedPreferredName": "",
                                  "ParentReport": {
                                    "$ref": "715"
                                  },
                                  "Visible": true,
                                  "ReportFormatName": "",
                                  "ReportFormatColor": "",
                                  "IsNegatable": false,
                                  "LastNameUsed": ""
                                },
                                {
                                  "$id": "884",
                                  "$type": "ModelMaker.ReportLine, ModelMaker",
                                  "AssociatedSchematicNode": {
                                    "$id": "885",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"Ofwat___PR24_Business_customer_and_retailer_measure_of_experience__BR_MeX__revenue_adjustment_expressed_in_2027_28_CPIH_FYA_prices.WR"
                                        },
                                        {
                                          "Key": {
                                            "$type": "ModelMakerEngine.MMElements, ModelMakerEngine",
                                            "$values": [
                                              {
                                                "$ref": "4"
                                              }
                                            ]
                                          },
                                          "Value": "Ofwat___PR24_Business_customer_and_retailer_measure_of_experience__BR_MeX__revenue_adjustment_expressed_in_2027_28_CPIH_FYA_prices.WN"
                                        },
                                        {
                                          "Key": {
                                            "$type": "ModelMakerEngine.MMElements, ModelMakerEngine",
                                            "$values": [
                                              {
                                                "$ref": "5"
                                              }
                                            ]
                                          },
                                          "Value": "Ofwat___PR24_Business_customer_and_retailer_measure_of_experience__BR_MeX__revenue_adjustment_expressed_in_2027_28_CPIH_FYA_prices.WWN"
                                        },
                                        {
                                          "Key": {
                                            "$type": "ModelMakerEngine.MMElements, ModelMakerEngine",
                                            "$values": [
                                              {
                                                "$ref": "6"
                                              }
                                            ]
                                          },
                                          "Value": "Ofwat___PR24_Business_customer_and_retailer_measure_of_experience__BR_MeX__revenue_adjustment_expressed_in_2027_28_CPIH_FYA_prices.BR"
                                        },
                                        {
                                          "Key": {
                                            "$type": "ModelMakerEngine.MMElements, ModelMakerEngine",
                                            "$values": [
                                              {
                                                "$ref": "7"
                                              }
                                            ]
                                          },
                                          "Value": "Ofwat___PR24_Business_customer_and_retailer_measure_of_experience__BR_MeX__revenue_adjustment_expressed_in_2027_28_CPIH_FYA_prices.ADDN1"
                                        },
                                        {
                                          "Key": {
                                            "$type": "ModelMakerEngine.MMElements, ModelMakerEngine",
                                            "$values": [
                                              {
                                                "$ref": "8"
                                              }
                                            ]
                                          },
                                          "Value": "Ofwat___PR24_Business_customer_and_retailer_measure_of_experience__BR_MeX__revenue_adjustment_expressed_in_2027_28_CPIH_FYA_prices.ADDN2"
                                        },
                                        {
                                          "Key": {
                                            "$type": "ModelMakerEngine.MMElements, ModelMakerEngine",
                                            "$values": [
                                              {
                                                "$ref": "9"
                                              }
                                            ]
                                          },
                                          "Value": "Ofwat___PR24_Business_customer_and_retailer_measure_of_experience__BR_MeX__revenue_adjustment_expressed_in_2027_28_CPIH_FYA_prices.Residential.retail"
                                        },
                                        {
                                          "Key": {
                                            "$type": "ModelMakerEngine.MMElements, ModelMakerEngine",
                                            "$values": [
                                              {
                                                "$ref": "10"
                                              }
                                            ]
                                          },
                                          "Value": "Ofwat___PR24_Business_customer_and_retailer_measure_of_experience__BR_MeX__revenue_adjustment_expressed_in_2027_28_CPIH_FYA_prices.Business.retail"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"ea4e1cb6-cd9e-4f27-b583-53004cb754aa",
                                    "Dimensions": {
                                      "$type": "ModelMakerEngine.MMDimensions, ModelMakerEngine",
                                      "$values": [
                                        {
                                          "$ref": "2"
                                        }
                                      ]
                                    },
                                    "EquationOBXInternal": " IF( [PR24 Business customer and retailer measure of experience (BR-MeX) revenue adjustment in 2022-23 FYA (CPIH deflated) prices] = \"n/a\", 0, [PR24 Business customer and retailer measure of experience (BR-MeX) revenue adjustment in 2022-23 FYA (CPIH deflated) prices] * [CPI(H): Inflate from 2022-23 FYA to 2027-28 FYA] )",
                                    "NameOfGroup": "Calc.Adjust Reconciliation Adjustments To PR29 Base Year (2027-28) FYA Prices",
                                    "EquationToParse": " IF( [PR24 Business customer and retailer measure of experience (BR-MeX) revenue adjustment in 2022-23 FYA (CPIH deflated) prices] = \"n/a\", 0, [PR24 Business customer and retailer measure of experience (BR-MeX) revenue adjustment in 2022-23 FYA (CPIH deflated) prices] * [CPI(H): Inflate from 2022-23 FYA to 2027-28 FYA] )",
                                    "MostRecentExpectedUnitErrors": null,
                                    "Units": {
                                      "$id": "886",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expressed in 2027-28 CPIH FYA prices",
                                    "ReportLines": {
                                      "$type": "ModelMaker.UndoableCollection`1[[ModelMakerEngine.IReportLine, ModelMakerEngine]], ModelMaker.Undo",
                                      "$values": [
                                        {
                                          "$ref": "884"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Business customer and retailer measure of experience (BR-MeX)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"887",
                                  "$type": "ModelMaker.ReportLine, ModelMaker",
                                  "AssociatedSchematicNode": {
                                    "$id": "888",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"f161086d-b005-487a-a743-2b13aa385991",
                                    "Dimensions": {
                                      "$type": "ModelMakerEngine.MMDimensions, ModelMakerEngine",
                                      "$values": []
                                    },
                                    "EquationOBXInternal": "SUMOVER( [Ofwat - PR24 Business customer and retailer measure of experience (BR-MeX) revenue adjustment expressed in 2027-28 CPIH FYA prices] )",
                                    "NameOfGroup": "Calc.Adjust Reconciliation Adjustments To PR29 Base Year (2027-28) FYA Prices",
                                    "EquationToParse": "SUMOVER( [Ofwat - PR24 Business customer and retailer measure of experience (BR-MeX) revenue adjustment expressed in 2027-28 CPIH FYA prices] )",
                                    "MostRecentExpectedUnitErrors": null,
                                    "Units": {
                                      "$id": "889",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expressed in 2027-28 CPIH FYA prices (Total)",
                                    "ReportLines": {
                                      "$type": "ModelMaker.UndoableCollection`1[[ModelMakerEngine.IReportLine, ModelMakerEngine]], ModelMaker.Undo",
                                      "$values": [
                                        {
                                          "$ref": "887"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Business customer and retailer measure of experience (BR-MeX)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"890",
                                  "$type": "ModelMaker.Header, ModelMaker",
                                  "HeadingLevel": 1,
                                  "Name": " ",
                                  "PreferredName": " ",
                                  "UnNegatedName": " ",
                                  "UnNegatedPreferredName": " ",
                                  "ParentReport": {
                                    "$ref": "715"
                                  },
                                  "Visible": true,
                                  "ReportFormatName": "",
                                  "ReportFormatColor": "",
                                  "IsNegatable": false,
                                  "LastNameUsed": " "
                                },
                                {
                                  "$id": "891",
                                  "$type": "ModelMaker.ReportLine, ModelMaker",
                                  "AssociatedSchematicNode": {
                                    "$id": "892",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"Ofwat___PR24_Price_control_deliverables__PCD__revenue_adjustment_expressed_in_2027_28_CPIH_FYA_prices.WR"
                                        },
                                        {
                                          "Key": {
                                            "$type": "ModelMakerEngine.MMElements, ModelMakerEngine",
                                            "$values": [
                                              {
                                                "$ref": "4"
                                              }
                                            ]
                                          },
                                          "Value": "Ofwat___PR24_Price_control_deliverables__PCD__revenue_adjustment_expressed_in_2027_28_CPIH_FYA_prices.WN"
                                        },
                                        {
                                          "Key": {
                                            "$type": "ModelMakerEngine.MMElements, ModelMakerEngine",
                                            "$values": [
                                              {
                                                "$ref": "5"
                                              }
                                            ]
                                          },
                                          "Value": "Ofwat___PR24_Price_control_deliverables__PCD__revenue_adjustment_expressed_in_2027_28_CPIH_FYA_prices.WWN"
                                        },
                                        {
                                          "Key": {
                                            "$type": "ModelMakerEngine.MMElements, ModelMakerEngine",
                                            "$values": [
                                              {
                                                "$ref": "6"
                                              }
                                            ]
                                          },
                                          "Value": "Ofwat___PR24_Price_control_deliverables__PCD__revenue_adjustment_expressed_in_2027_28_CPIH_FYA_prices.BR"
                                        },
                                        {
                                          "Key": {
                                            "$type": "ModelMakerEngine.MMElements, ModelMakerEngine",
                                            "$values": [
                                              {
                                                "$ref": "7"
                                              }
                                            ]
                                          },
                                          "Value": "Ofwat___PR24_Price_control_deliverables__PCD__revenue_adjustment_expressed_in_2027_28_CPIH_FYA_prices.ADDN1"
                                        },
                                        {
                                          "Key": {
                                            "$type": "ModelMakerEngine.MMElements, ModelMakerEngine",
                                            "$values": [
                                              {
                                                "$ref": "8"
                                              }
                                            ]
                                          },
                                          "Value": "Ofwat___PR24_Price_control_deliverables__PCD__revenue_adjustment_expressed_in_2027_28_CPIH_FYA_prices.ADDN2"
                                        },
                                        {
                                          "Key": {
                                            "$type": "ModelMakerEngine.MMElements, ModelMakerEngine",
                                            "$values": [
                                              {
                                                "$ref": "9"
                                              }
                                            ]
                                          },
                                          "Value": "Ofwat___PR24_Price_control_deliverables__PCD__revenue_adjustment_expressed_in_2027_28_CPIH_FYA_prices.Residential.retail"
                                        },
                                        {
                                          "Key": {
                                            "$type": "ModelMakerEngine.MMElements, ModelMakerEngine",
                                            "$values": [
                                              {
                                                "$ref": "10"
                                              }
                                            ]
                                          },
                                          "Value": "Ofwat___PR24_Price_control_deliverables__PCD__revenue_adjustment_expressed_in_2027_28_CPIH_FYA_prices.Business.retail"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"b19db2ed-e7f5-4452-add6-8eadb7cefbe8",
                                    "Dimensions": {
                                      "$type": "ModelMakerEngine.MMDimensions, ModelMakerEngine",
                                      "$values": [
                                        {
                                          "$ref": "2"
                                        }
                                      ]
                                    },
                                    "EquationOBXInternal": " IF( [PR24 Price control deliverables (PCD) revenue adjustment in 2022-23 FYA (CPIH deflated) prices] = \"n/a\", 0, [PR24 Price control deliverables (PCD) revenue adjustment in 2022-23 FYA (CPIH deflated) prices] * [CPI(H): Inflate from 2022-23 FYA to 2027-28 FYA] )",
                                    "NameOfGroup": "Calc.Adjust Reconciliation Adjustments To PR29 Base Year (2027-28) FYA Prices",
                                    "EquationToParse": " IF( [PR24 Price control deliverables (PCD) revenue adjustment in 2022-23 FYA (CPIH deflated) prices] = \"n/a\", 0, [PR24 Price control deliverables (PCD) revenue adjustment in 2022-23 FYA (CPIH deflated) prices] * [CPI(H): Inflate from 2022-23 FYA to 2027-28 FYA] )",
                                    "MostRecentExpectedUnitErrors": null,
                                    "Units": {
                                      "$id": "893",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expressed in 2027-28 CPIH FYA prices",
                                    "ReportLines": {
                                      "$type": "ModelMaker.UndoableCollection`1[[ModelMakerEngine.IReportLine, ModelMakerEngine]], ModelMaker.Undo",
                                      "$values": [
                                        {
                                          "$ref": "891"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Price control deliverables (PCD)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"894",
                                  "$type": "ModelMaker.ReportLine, ModelMaker",
                                  "AssociatedSchematicNode": {
                                    "$id": "895",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"dd5cf223-f42e-470f-9d2e-d47ebf4d00c9",
                                    "Dimensions": {
                                      "$type": "ModelMakerEngine.MMDimensions, ModelMakerEngine",
                                      "$values": []
                                    },
                                    "EquationOBXInternal": "SUMOVER( [Ofwat - PR24 Price control deliverables (PCD) revenue adjustment expressed in 2027-28 CPIH FYA prices] )",
                                    "NameOfGroup": "Calc.Adjust Reconciliation Adjustments To PR29 Base Year (2027-28) FYA Prices",
                                    "EquationToParse": "SUMOVER( [Ofwat - PR24 Price control deliverables (PCD) revenue adjustment expressed in 2027-28 CPIH FYA prices] )",
                                    "MostRecentExpectedUnitErrors": null,
                                    "Units": {
                                      "$id": "896",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expressed in 2027-28 CPIH FYA prices (Total)",
                                    "ReportLines": {
                                      "$type": "ModelMaker.UndoableCollection`1[[ModelMakerEngine.IReportLine, ModelMakerEngine]], ModelMaker.Undo",
                                      "$values": [
                                        {
                                          "$ref": "894"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Price control deliverables (PCD)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"897",
                                  "$type": "ModelMaker.Header, ModelMaker",
                                  "HeadingLevel": 1,
                                  "Name": " ",
                                  "PreferredName": " ",
                                  "UnNegatedName": " ",
                                  "UnNegatedPreferredName": " ",
                                  "ParentReport": {
                                    "$ref": "715"
                                  },
                                  "Visible": true,
                                  "ReportFormatName": "",
                                  "ReportFormatColor": "",
                                  "IsNegatable": false,
                                  "LastNameUsed": " "
                                },
                                {
                                  "$id": "898",
                                  "$type": "ModelMaker.ReportLine, ModelMaker",
                                  "AssociatedSchematicNode": {
                                    "$id": "899",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"Ofwat___PR24_Wastewater_enhancement_revenue_adjustment_expressed_in_2027_28_CPIH_FYA_prices.WR"
                                        },
                                        {
                                          "Key": {
                                            "$type": "ModelMakerEngine.MMElements, ModelMakerEngine",
                                            "$values": [
                                              {
                                                "$ref": "4"
                                              }
                                            ]
                                          },
                                          "Value": "Ofwat___PR24_Wastewater_enhancement_revenue_adjustment_expressed_in_2027_28_CPIH_FYA_prices.WN"
                                        },
                                        {
                                          "Key": {
                                            "$type": "ModelMakerEngine.MMElements, ModelMakerEngine",
                                            "$values": [
                                              {
                                                "$ref": "5"
                                              }
                                            ]
                                          },
                                          "Value": "Ofwat___PR24_Wastewater_enhancement_revenue_adjustment_expressed_in_2027_28_CPIH_FYA_prices.WWN"
                                        },
                                        {
                                          "Key": {
                                            "$type": "ModelMakerEngine.MMElements, ModelMakerEngine",
                                            "$values": [
                                              {
                                                "$ref": "6"
                                              }
                                            ]
                                          },
                                          "Value": "Ofwat___PR24_Wastewater_enhancement_revenue_adjustment_expressed_in_2027_28_CPIH_FYA_prices.BR"
                                        },
                                        {
                                          "Key": {
                                            "$type": "ModelMakerEngine.MMElements, ModelMakerEngine",
                                            "$values": [
                                              {
                                                "$ref": "7"
                                              }
                                            ]
                                          },
                                          "Value": "Ofwat___PR24_Wastewater_enhancement_revenue_adjustment_expressed_in_2027_28_CPIH_FYA_prices.ADDN1"
                                        },
                                        {
                                          "Key": {
                                            "$type": "ModelMakerEngine.MMElements, ModelMakerEngine",
                                            "$values": [
                                              {
                                                "$ref": "8"
                                              }
                                            ]
                                          },
                                          "Value": "Ofwat___PR24_Wastewater_enhancement_revenue_adjustment_expressed_in_2027_28_CPIH_FYA_prices.ADDN2"
                                        },
                                        {
                                          "Key": {
                                            "$type": "ModelMakerEngine.MMElements, ModelMakerEngine",
                                            "$values": [
                                              {
                                                "$ref": "9"
                                              }
                                            ]
                                          },
                                          "Value": "Ofwat___PR24_Wastewater_enhancement_revenue_adjustment_expressed_in_2027_28_CPIH_FYA_prices.Residential.retail"
                                        },
                                        {
                                          "Key": {
                                            "$type": "ModelMakerEngine.MMElements, ModelMakerEngine",
                                            "$values": [
                                              {
                                                "$ref": "10"
                                              }
                                            ]
                                          },
                                          "Value": "Ofwat___PR24_Wastewater_enhancement_revenue_adjustment_expressed_in_2027_28_CPIH_FYA_prices.Business.retail"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"0a988748-d2aa-41e8-afe5-c4a4d3eb0f48",
                                    "Dimensions": {
                                      "$type": "ModelMakerEngine.MMDimensions, ModelMakerEngine",
                                      "$values": [
                                        {
                                          "$ref": "2"
                                        }
                                      ]
                                    },
                                    "EquationOBXInternal": " IF( [PR24 Wastewater enhancement revenue adjustment in 2022-23 FYA (CPIH deflated) prices] = \"n/a\", 0, [PR24 Wastewater enhancement revenue adjustment in 2022-23 FYA (CPIH deflated) prices] * [CPI(H): Inflate from 2022-23 FYA to 2027-28 FYA] )",
                                    "NameOfGroup": "Calc.Adjust Reconciliation Adjustments To PR29 Base Year (2027-28) FYA Prices",
                                    "EquationToParse": " IF( [PR24 Wastewater enhancement revenue adjustment in 2022-23 FYA (CPIH deflated) prices] = \"n/a\", 0, [PR24 Wastewater enhancement revenue adjustment in 2022-23 FYA (CPIH deflated) prices] * [CPI(H): Inflate from 2022-23 FYA to 2027-28 FYA] )",
                                    "MostRecentExpectedUnitErrors": null,
                                    "Units": {
                                      "$id": "900",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expressed in 2027-28 CPIH FYA prices",
                                    "ReportLines": {
                                      "$type": "ModelMaker.UndoableCollection`1[[ModelMakerEngine.IReportLine, ModelMakerEngine]], ModelMaker.Undo",
                                      "$values": [
                                        {
                                          "$ref": "898"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Wastewater enhancement revenue adjustment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"901",
                                  "$type": "ModelMaker.ReportLine, ModelMaker",
                                  "AssociatedSchematicNode": {
                                    "$id": "902",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"d14df78d-fce7-4ed9-9e53-7566282e16f5",
                                    "Dimensions": {
                                      "$type": "ModelMakerEngine.MMDimensions, ModelMakerEngine",
                                      "$values": []
                                    },
                                    "EquationOBXInternal": "SUMOVER( [Ofwat - PR24 Wastewater enhancement revenue adjustment expressed in 2027-28 CPIH FYA prices] )",
                                    "NameOfGroup": "Calc.Adjust Reconciliation Adjustments To PR29 Base Year (2027-28) FYA Prices",
                                    "EquationToParse": "SUMOVER( [Ofwat - PR24 Wastewater enhancement revenue adjustment expressed in 2027-28 CPIH FYA prices] )",
                                    "MostRecentExpectedUnitErrors": null,
                                    "Units": {
                                      "$id": "903",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expressed in 2027-28 CPIH FYA prices (Total)",
                                    "ReportLines": {
                                      "$type": "ModelMaker.UndoableCollection`1[[ModelMakerEngine.IReportLine, ModelMakerEngine]], ModelMaker.Undo",
                                      "$values": [
                                        {
                                          "$ref": "901"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PR24 Wastewater enhancement revenue adjustment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"904",
                                  "$type": "ModelMaker.Header, ModelMaker",
                                  "HeadingLevel": 1,
                                  "Name": " ",
                                  "PreferredName": " ",
                                  "UnNegatedName": " ",
                                  "UnNegatedPreferredName": " ",
                                  "ParentReport": {
                                    "$ref": "715"
                                  },
                                  "Visible": true,
                                  "ReportFormatName": "",
                                  "ReportFormatColor": "",
                                  "IsNegatable": false,
                                  "LastNameUsed": " "
                                },
                                {
                                  "$id": "905",
                                  "$type": "ModelMaker.Header, ModelMaker",
                                  "HeadingLevel": 1,
                                  "Name": "Unprofiled Post Financeability Revenue Adjustments ",
                                  "PreferredName": "Unprofiled Post Financeability Revenue Adjustments ",
                                  "UnNegatedName": "Unprofiled Post Financeability Revenue Adjustments ",
                                  "UnNegatedPreferredName": "Unprofiled Post Financeability Revenue Adjustments ",
                                  "ParentReport": {
                                    "$ref": "715"
                                  },
                                  "Visible": true,
                                  "ReportFormatName": "",
                                  "ReportFormatColor": "",
                                  "IsNegatable": false,
                                  "LastNameUsed": "Unprofiled Post Financeability Revenue Adjustments "
                                },
                                {
                                  "$id": "906",
                                  "$type": "ModelMaker.Header, ModelMaker",
                                  "HeadingLevel": 1,
                                  "Name": " ",
                                  "PreferredName": " ",
                                  "UnNegatedName": " ",
                                  "UnNegatedPreferredName": " ",
                                  "ParentReport": {
                                    "$ref": "715"
                                  },
                                  "Visible": true,
                                  "ReportFormatName": "",
                                  "ReportFormatColor": "",
                                  "IsNegatable": false,
                                  "LastNameUsed": " "
                                },
                                {
                                  "$id": "907",
                                  "$type": "ModelMaker.ReportLine, ModelMaker",
                                  "AssociatedSchematicNode": {
                                    "$id": "908",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"Ofwat___Unprofiled_post_financeability_adjustments_eligible_for_tax_uplift___real__2022_23_CPIH_FYA_prices_.WR"
                                        },
                                        {
                                          "Key": {
                                            "$type": "ModelMakerEngine.MMElements, ModelMakerEngine",
                                            "$values": [
                                              {
                                                "$ref": "4"
                                              }
                                            ]
                                          },
                                          "Value": "Ofwat___Unprofiled_post_financeability_adjustments_eligible_for_tax_uplift___real__2022_23_CPIH_FYA_prices_.WN"
                                        },
                                        {
                                          "Key": {
                                            "$type": "ModelMakerEngine.MMElements, ModelMakerEngine",
                                            "$values": [
                                              {
                                                "$ref": "5"
                                              }
                                            ]
                                          },
                                          "Value": "Ofwat___Unprofiled_post_financeability_adjustments_eligible_for_tax_uplift___real__2022_23_CPIH_FYA_prices_.WWN"
                                        },
                                        {
                                          "Key": {
                                            "$type": "ModelMakerEngine.MMElements, ModelMakerEngine",
                                            "$values": [
                                              {
                                                "$ref": "6"
                                              }
                                            ]
                                          },
                                          "Value": "Ofwat___Unprofiled_post_financeability_adjustments_eligible_for_tax_uplift___real__2022_23_CPIH_FYA_prices_.BR"
                                        },
                                        {
                                          "Key": {
                                            "$type": "ModelMakerEngine.MMElements, ModelMakerEngine",
                                            "$values": [
                                              {
                                                "$ref": "7"
                                              }
                                            ]
                                          },
                                          "Value": "Ofwat___Unprofiled_post_financeability_adjustments_eligible_for_tax_uplift___real__2022_23_CPIH_FYA_prices_.ADDN1"
                                        },
                                        {
                                          "Key": {
                                            "$type": "ModelMakerEngine.MMElements, ModelMakerEngine",
                                            "$values": [
                                              {
                                                "$ref": "8"
                                              }
                                            ]
                                          },
                                          "Value": "Ofwat___Unprofiled_post_financeability_adjustments_eligible_for_tax_uplift___real__2022_23_CPIH_FYA_prices_.ADDN2"
                                        },
                                        {
                                          "Key": {
                                            "$type": "ModelMakerEngine.MMElements, ModelMakerEngine",
                                            "$values": [
                                              {
                                                "$ref": "9"
                                              }
                                            ]
                                          },
                                          "Value": "Ofwat___Unprofiled_post_financeability_adjustments_eligible_for_tax_uplift___real__2022_23_CPIH_FYA_prices_.Residential.retail"
                                        },
                                        {
                                          "Key": {
                                            "$type": "ModelMakerEngine.MMElements, ModelMakerEngine",
                                            "$values": [
                                              {
                                                "$ref": "10"
                                              }
                                            ]
                                          },
                                          "Value": "Ofwat___Unprofiled_post_financeability_adjustments_eligible_for_tax_uplift___real__2022_23_CPIH_FYA_prices_.Business.retail"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"07021671-090d-4314-9ca6-b8fe9aabb8c1",
                                    "Dimensions": {
                                      "$type": "ModelMakerEngine.MMDimensions, ModelMakerEngine",
                                      "$values": [
                                        {
                                          "$ref": "2"
                                        }
                                      ]
                                    },
                                    "EquationOBXInternal": "SUM( [Ofwat - PR24 ODI revenue adjustment eligible for tax uplift in 2027-28 CPIH FYA prices] + [Ofwat - PR24 C-MeX revenue adjustment eligible for tax uplift in 2027-28 CPIH FYA prices] + [Ofwat - PR24 D-MeX revenue adjustment eligible for tax uplift in 2027-28 CPIH FYA prices] + [Ofwat - PR24 Delayed delivery cashflow mechanism (DDCM) revenue adjustment eligible for tax uplift in 2027-28 CPIH FYA prices] + [Ofwat - PR24 Business retail revenue adjustment eligible for tax uplift in 2027-28 CPIH FYA prices] + [Ofwat - PR24 Water trading revenue adjustment eligible for tax uplift in 2027-28 CPIH FYA prices] + [Ofwat - PR24 Third party services revenue adjustment eligible for tax uplift in 2027-28 CPIH FYA prices] + [Ofwat - PR24 Cost of new debt revenue adjustment eligible for tax uplift in 2027-28 CPIH FYA prices] + [Ofwat - PR24 Totex costs revenue adjustment eligible for tax uplift in 2027-28 CPIH FYA prices] + [Ofwat - PR24 Tax revenue adjustment eligible for tax uplift in 2027-28 CPIH FYA prices] + [Ofwat - PR24 Real price effects revenue adjustment eligible for tax uplift in 2027-28 CPIH FYA prices] + [Ofwat - PR24 Major projects revenue adjustment eligible for tax uplift in 2027-28 CPIH FYA prices] + [Ofwat - PR24 Havant Thicket activities revenue adjustment eligible for tax uplift in 2027-28 CPIH FYA prices] + [Ofwat - PR24 Havant Thicket - cost of debt revenue adjustment eligible for tax uplift in 2027-28 CPIH FYA prices] + [Ofwat - PR24 Innovation and water efficiency revenue adjustment eligible for tax uplift in 2027-28 CPIH FYA prices] + [Ofwat - PR24 QAA revenue adjustment eligible for tax uplift in 2027-28 CPIH FYA prices] + [Ofwat - PR24 Business customer and retailer measure of experience (BR-MeX) revenue adjustment eligible for tax uplift in 2027-28 CPIH FYA prices] + [Ofwat - PR24 Price control deliverables (PCD) revenue adjustment eligible for tax uplift in 2027-28 CPIH FYA prices] + [Ofwat - PR24 Wastewater enhancement revenue adjustment eligible for tax uplift in 2027-28 CPIH FYA prices] + [Ofwat - Other revenue adjustment eligible for tax uplift in 2027-28 CPIH FYA prices] + [Ofwat - PR24 Delivery mechanism (DM) revenue adjustment eligible for tax uplift in 2027-28 CPIH FYA prices] + [Ofwat - PR24 Residential retail revenue adjustment eligible for tax uplift in 2027-28 CPIH FYA prices] + [Ofwat - PR24 RFI revenue adjustment eligible for tax uplift in 2027-28 CPIH FYA prices] + [Ofwat - PR24 Bioresources revenue adjustment eligible for tax uplift in 2027-28 CPIH FYA prices] + [Ofwat - PR24 Bioresources forecasting accuracy incentive penalty adjustment eligible for tax uplift in 2027-28 CPIH FYA prices] )",
                                    "NameOfGroup": "Unallocated",
                                    "EquationToParse": "SUM( [Ofwat - PR24 ODI revenue adjustment eligible for tax uplift in 2027-28 CPIH FYA prices] + [Ofwat - PR24 C-MeX revenue adjustment eligible for tax uplift in 2027-28 CPIH FYA prices] + [Ofwat - PR24 D-MeX revenue adjustment eligible for tax uplift in 2027-28 CPIH FYA prices] + [Ofwat - PR24 Delayed delivery cashflow mechanism (DDCM) revenue adjustment eligible for tax uplift in 2027-28 CPIH FYA prices] + [Ofwat - PR24 Business retail revenue adjustment eligible for tax uplift in 2027-28 CPIH FYA prices] + [Ofwat - PR24 Water trading revenue adjustment eligible for tax uplift in 2027-28 CPIH FYA prices] + [Ofwat - PR24 Third party services revenue adjustment eligible for tax uplift in 2027-28 CPIH FYA prices] + [Ofwat - PR24 Cost of new debt revenue adjustment eligible for tax uplift in 2027-28 CPIH FYA prices] + [Ofwat - PR24 Totex costs revenue adjustment eligible for tax uplift in 2027-28 CPIH FYA prices] + [Ofwat - PR24 Tax revenue adjustment eligible for tax uplift in 2027-28 CPIH FYA prices] + [Ofwat - PR24 Real price effects revenue adjustment eligible for tax uplift in 2027-28 CPIH FYA prices] + [Ofwat - PR24 Major projects revenue adjustment eligible for tax uplift in 2027-28 CPIH FYA prices] + [Ofwat - PR24 Havant Thicket activities revenue adjustment eligible for tax uplift in 2027-28 CPIH FYA prices] + [Ofwat - PR24 Havant Thicket - cost of debt revenue adjustment eligible for tax uplift in 2027-28 CPIH FYA prices] + [Ofwat - PR24 Innovation and water efficiency revenue adjustment eligible for tax uplift in 2027-28 CPIH FYA prices] + [Ofwat - PR24 QAA revenue adjustment eligible for tax uplift in 2027-28 CPIH FYA prices] + [Ofwat - PR24 Business customer and retailer measure of experience (BR-MeX) revenue adjustment eligible for tax uplift in 2027-28 CPIH FYA prices] + [Ofwat - PR24 Price control deliverables (PCD) revenue adjustment eligible for tax uplift in 2027-28 CPIH FYA prices] + [Ofwat - PR24 Wastewater enhancement revenue adjustment eligible for tax uplift in 2027-28 CPIH FYA prices] + [Ofwat - Other revenue adjustment eligible for tax uplift in 2027-28 CPIH FYA prices] + [Ofwat - PR24 Delivery mechanism (DM) revenue adjustment eligible for tax uplift in 2027-28 CPIH FYA prices] + [Ofwat - PR24 Residential retail revenue adjustment eligible for tax uplift in 2027-28 CPIH FYA prices] + [Ofwat - PR24 RFI revenue adjustment eligible for tax uplift in 2027-28 CPIH FYA prices] + [Ofwat - PR24 Bioresources revenue adjustment eligible for tax uplift in 2027-28 CPIH FYA prices] + [Ofwat - PR24 Bioresources forecasting accuracy incentive penalty adjustment eligible for tax uplift in 2027-28 CPIH FYA prices] )",
                                    "MostRecentExpectedUnitErrors": null,
                                    "Units": {
                                      "$id": "909",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eligible for tax uplift - real (2027-28 CPIH FYA prices)",
                                    "ReportLines": {
                                      "$type": "ModelMaker.UndoableCollection`1[[ModelMakerEngine.IReportLine, ModelMakerEngine]], ModelMaker.Undo",
                                      "$values": [
                                        {
                                          "$ref": "907"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Unprofiled post financeability adjustments eligible for tax uplift - real (2027-28 CPIH FYA prices)",
                                  "ParentReport": {
                                    "$ref": "715"
                                  },
                                  "HeadingLevel": 0,
                                  "ReportFormatName": null,
                                  "ReportFormatColor": null,
                                  "ValidValues": null,
                                  "ScenarioSelectorDependent": null,
                                  "YPosition": -1,
                                  "Visible": true,
                                  "Font": null,
                                  "AllowIncomingLinks": true,
                                  "AllowOutgoingLinks": true,
                                  "Deletable": true,
                                  "Issues": null
                                },
                                {
                                  "$id": "910",
                                  "$type": "ModelMaker.Header, ModelMaker",
                                  "HeadingLevel": 1,
                                  "Name": " ",
                                  "PreferredName": " ",
                                  "UnNegatedName": " ",
                                  "UnNegatedPreferredName": " ",
                                  "ParentReport": {
                                    "$ref": "715"
                                  },
                                  "Visible": true,
                                  "ReportFormatName": "",
                                  "ReportFormatColor": "",
                                  "IsNegatable": false,
                                  "LastNameUsed": " "
                                },
                                {
                                  "$id": "911",
                                  "$type": "ModelMaker.ReportLine, ModelMaker",
                                  "AssociatedSchematicNode": {
                                    "$id": "912",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"Ofwat___Unprofiled_post_financeability_adjustments_not_eligible_for_tax_uplift___real__2022_23_CPIH_FYA_prices_.WR"
                                        },
                                        {
                                          "Key": {
                                            "$type": "ModelMakerEngine.MMElements, ModelMakerEngine",
                                            "$values": [
                                              {
                                                "$ref": "4"
                                              }
                                            ]
                                          },
                                          "Value": "Ofwat___Unprofiled_post_financeability_adjustments_not_eligible_for_tax_uplift___real__2022_23_CPIH_FYA_prices_.WN"
                                        },
                                        {
                                          "Key": {
                                            "$type": "ModelMakerEngine.MMElements, ModelMakerEngine",
                                            "$values": [
                                              {
                                                "$ref": "5"
                                              }
                                            ]
                                          },
                                          "Value": "Ofwat___Unprofiled_post_financeability_adjustments_not_eligible_for_tax_uplift___real__2022_23_CPIH_FYA_prices_.WWN"
                                        },
                                        {
                                          "Key": {
                                            "$type": "ModelMakerEngine.MMElements, ModelMakerEngine",
                                            "$values": [
                                              {
                                                "$ref": "6"
                                              }
                                            ]
                                          },
                                          "Value": "Ofwat___Unprofiled_post_financeability_adjustments_not_eligible_for_tax_uplift___real__2022_23_CPIH_FYA_prices_.BR"
                                        },
                                        {
                                          "Key": {
                                            "$type": "ModelMakerEngine.MMElements, ModelMakerEngine",
                                            "$values": [
                                              {
                                                "$ref": "7"
                                              }
                                            ]
                                          },
                                          "Value": "Ofwat___Unprofiled_post_financeability_adjustments_not_eligible_for_tax_uplift___real__2022_23_CPIH_FYA_prices_.ADDN1"
                                        },
                                        {
                                          "Key": {
                                            "$type": "ModelMakerEngine.MMElements, ModelMakerEngine",
                                            "$values": [
                                              {
                                                "$ref": "8"
                                              }
                                            ]
                                          },
                                          "Value": "Ofwat___Unprofiled_post_financeability_adjustments_not_eligible_for_tax_uplift___real__2022_23_CPIH_FYA_prices_.ADDN2"
                                        },
                                        {
                                          "Key": {
                                            "$type": "ModelMakerEngine.MMElements, ModelMakerEngine",
                                            "$values": [
                                              {
                                                "$ref": "9"
                                              }
                                            ]
                                          },
                                          "Value": "Ofwat___Unprofiled_post_financeability_adjustments_not_eligible_for_tax_uplift___real__2022_23_CPIH_FYA_prices_.Residential.retail"
                                        },
                                        {
                                          "Key": {
                                            "$type": "ModelMakerEngine.MMElements, ModelMakerEngine",
                                            "$values": [
                                              {
                                                "$ref": "10"
                                              }
                                            ]
                                          },
                                          "Value": "Ofwat___Unprofiled_post_financeability_adjustments_not_eligible_for_tax_uplift___real__2022_23_CPIH_FYA_prices_.Business.retail"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"69d6956c-351f-4080-807d-230e536e0a49",
                                    "Dimensions": {
                                      "$type": "ModelMakerEngine.MMDimensions, ModelMakerEngine",
                                      "$values": [
                                        {
                                          "$ref": "2"
                                        }
                                      ]
                                    },
                                    "EquationOBXInternal": "SUM( [Ofwat - PR24 ODI revenue adjustment not eligible for tax uplift in 2027-28 CPIH FYA prices] + [Ofwat - PR24 C-MeX revenue adjustment not eligible for tax uplift in 2027-28 CPIH FYA prices] + [Ofwat - PR24 D-MeX revenue adjustment not eligible for tax uplift in 2027-28 CPIH FYA prices] + [Ofwat - PR24 Delayed delivery cashflow mechanism (DDCM) revenue adjustment not eligible for tax uplift in 2027-28 CPIH FYA prices] + [Ofwat - PR24 Business retail revenue adjustment not eligible for tax uplift in 2027-28 CPIH FYA prices] + [Ofwat - PR24 Water trading revenue adjustment not eligible for tax uplift in 2027-28 CPIH FYA prices] + [Ofwat - PR24 Third party services revenue adjustment not eligible for tax uplift in 2027-28 CPIH FYA prices] + [Ofwat - PR24 Cost of new debt revenue adjustment not eligible for tax uplift in 2027-28 CPIH FYA prices] + [Ofwat - PR24 Totex costs revenue adjustment not eligible for tax uplift in 2027-28 CPIH FYA prices] + [Ofwat - PR24 Tax revenue adjustment not eligible for tax uplift in 2027-28 CPIH FYA prices] + [Ofwat - PR24 Real price effects revenue adjustment not eligible for tax uplift in 2027-28 CPIH FYA prices] + [Ofwat - PR24 Major projects revenue adjustment not eligible for tax uplift in 2027-28 CPIH FYA prices] + [Ofwat - PR24 Havant Thicket activities revenue adjustment not eligible for tax uplift in 2027-28 CPIH FYA prices] + [Ofwat - PR24 Havant Thicket - cost of debt revenue adjustment not eligible for tax uplift in 2027-28 CPIH FYA prices] + [Ofwat - PR24 Innovation and water efficiency revenue adjustment not eligible for tax uplift in 2027-28 CPIH FYA prices] + [Ofwat - PR24 QAA revenue adjustment not eligible for tax uplift in 2027-28 CPIH FYA prices] + [Ofwat - PR24 Business customer and retailer measure of experience (BR-MeX) revenue adjustment not eligible for tax uplift in 2027-28 CPIH FYA prices] + [Ofwat - PR24 Price control deliverables (PCD) revenue adjustment not eligible for tax uplift in 2027-28 CPIH FYA prices] + [Ofwat - PR24 Wastewater enhancement revenue adjustment not eligible for tax uplift in 2027-28 CPIH FYA prices] + [Ofwat - Other revenue adjustment not eligible for tax uplift in 2027-28 CPIH FYA prices] + [Ofwat - PR24 Delivery mechanism (DM) revenue adjustment not eligible for tax uplift in 2027-28 CPIH FYA prices] + [Ofwat - PR24 Residential retail revenue adjustment not eligible for tax uplift in 2027-28 CPIH FYA prices] + [Ofwat - PR24 RFI revenue adjustment not eligible for tax uplift in 2027-28 CPIH FYA prices] + [Ofwat - PR24 Bioresources revenue adjustment not eligible for tax uplift in 2027-28 CPIH FYA prices] + [Ofwat - PR24 Bioresources forecasting accuracy incentive penalty adjustment not eligible for tax uplift in 2027-28 CPIH FYA prices] )",
                                    "NameOfGroup": "Calc.Separate Adjustments Into Those Eligible / Not Eligible For Tax Uplift In Financial Model.Total adjustments not eligible for tax uplift in financial model",
                                    "EquationToParse": "SUM( [Ofwat - PR24 ODI revenue adjustment not eligible for tax uplift in 2027-28 CPIH FYA prices] + [Ofwat - PR24 C-MeX revenue adjustment not eligible for tax uplift in 2027-28 CPIH FYA prices] + [Ofwat - PR24 D-MeX revenue adjustment not eligible for tax uplift in 2027-28 CPIH FYA prices] + [Ofwat - PR24 Delayed delivery cashflow mechanism (DDCM) revenue adjustment not eligible for tax uplift in 2027-28 CPIH FYA prices] + [Ofwat - PR24 Business retail revenue adjustment not eligible for tax uplift in 2027-28 CPIH FYA prices] + [Ofwat - PR24 Water trading revenue adjustment not eligible for tax uplift in 2027-28 CPIH FYA prices] + [Ofwat - PR24 Third party services revenue adjustment not eligible for tax uplift in 2027-28 CPIH FYA prices] + [Ofwat - PR24 Cost of new debt revenue adjustment not eligible for tax uplift in 2027-28 CPIH FYA prices] + [Ofwat - PR24 Totex costs revenue adjustment not eligible for tax uplift in 2027-28 CPIH FYA prices] + [Ofwat - PR24 Tax revenue adjustment not eligible for tax uplift in 2027-28 CPIH FYA prices] + [Ofwat - PR24 Real price effects revenue adjustment not eligible for tax uplift in 2027-28 CPIH FYA prices] + [Ofwat - PR24 Major projects revenue adjustment not eligible for tax uplift in 2027-28 CPIH FYA prices] + [Ofwat - PR24 Havant Thicket activities revenue adjustment not eligible for tax uplift in 2027-28 CPIH FYA prices] + [Ofwat - PR24 Havant Thicket - cost of debt revenue adjustment not eligible for tax uplift in 2027-28 CPIH FYA prices] + [Ofwat - PR24 Innovation and water efficiency revenue adjustment not eligible for tax uplift in 2027-28 CPIH FYA prices] + [Ofwat - PR24 QAA revenue adjustment not eligible for tax uplift in 2027-28 CPIH FYA prices] + [Ofwat - PR24 Business customer and retailer measure of experience (BR-MeX) revenue adjustment not eligible for tax uplift in 2027-28 CPIH FYA prices] + [Ofwat - PR24 Price control deliverables (PCD) revenue adjustment not eligible for tax uplift in 2027-28 CPIH FYA prices] + [Ofwat - PR24 Wastewater enhancement revenue adjustment not eligible for tax uplift in 2027-28 CPIH FYA prices] + [Ofwat - Other revenue adjustment not eligible for tax uplift in 2027-28 CPIH FYA prices] + [Ofwat - PR24 Delivery mechanism (DM) revenue adjustment not eligible for tax uplift in 2027-28 CPIH FYA prices] + [Ofwat - PR24 Residential retail revenue adjustment not eligible for tax uplift in 2027-28 CPIH FYA prices] + [Ofwat - PR24 RFI revenue adjustment not eligible for tax uplift in 2027-28 CPIH FYA prices] + [Ofwat - PR24 Bioresources revenue adjustment not eligible for tax uplift in 2027-28 CPIH FYA prices] + [Ofwat - PR24 Bioresources forecasting accuracy incentive penalty adjustment not eligible for tax uplift in 2027-28 CPIH FYA prices] )",
                                    "MostRecentExpectedUnitErrors": null,
                                    "Units": {
                                      "$id": "913",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not eligible for tax uplift - real (2027-28 CPIH FYA prices)",
                                    "ReportLines": {
                                      "$type": "ModelMaker.UndoableCollection`1[[ModelMakerEngine.IReportLine, ModelMakerEngine]], ModelMaker.Undo",
                                      "$values": [
                                        {
                                          "$ref": "911"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Unprofiled post financeability adjustments not eligible for tax uplift - real (2027-28 CPIH FYA prices)",
                                  "ParentReport": {
                                    "$ref": "715"
                                  },
                                  "HeadingLevel": 0,
                                  "ReportFormatName": null,
                                  "ReportFormatColor": null,
                                  "ValidValues": null,
                                  "ScenarioSelectorDependent": null,
                                  "YPosition": -1,
                                  "Visible": true,
                                  "Font": null,
                                  "AllowIncomingLinks": true,
                                  "AllowOutgoingLinks": true,
                                  "Deletable": true,
                                  "Issues": null
                                },
                                {
                                  "$id": "914",
                                  "$type": "ModelMaker.Header, ModelMaker",
                                  "HeadingLevel": 1,
                                  "Name": " ",
                                  "PreferredName": " ",
                                  "UnNegatedName": " ",
                                  "UnNegatedPreferredName": " ",
                                  "ParentReport": {
                                    "$ref": "715"
                                  },
                                  "Visible": true,
                                  "ReportFormatName": "",
                                  "ReportFormatColor": "",
                                  "IsNegatable": false,
                                  "LastNameUsed": " "
                                },
                                {
                                  "$id": "915",
                                  "$type": "ModelMaker.ReportLine, ModelMaker",
                                  "AssociatedSchematicNode": {
                                    "$id": "916",
                                    "$type": "ModelMaker.VariableNode, ModelMaker",
                                    "RowTotalDependent": null,
                                    "ScenarioSelectorDependent": null,
                                    "ValidValues": null,
                                    "PutCalculationOnReport": false,
                                    "CalculateOnThisReport": null,
                                    "PivotTableLink": null,
                                    "ExcelNameName": "Ofwat___Unprofiled___Residential_retail_revenue_adjustment___real__2027_28_CPIH_FYA_prices_",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"c6a0511d-7a69-4429-9ac7-f4ab7572e36b",
                                    "Dimensions": {
                                      "$type": "ModelMakerEngine.MMDimensions, ModelMakerEngine",
                                      "$values": []
                                    },
                                    "EquationOBXInternal": "SUM( [Ofwat - PR24 ODI revenue adjustment not eligible for tax uplift in 2027-28 CPIH FYA prices (Residential retail)] + [Ofwat - PR24 ODI revenue adjustment adjusted for tax uplift in 2027-28 CPIH FYA prices (Residential retail)] + [Ofwat - PR24 C-MeX revenue adjustment not eligible for tax uplift in 2027-28 CPIH FYA prices (Residential retail)] + [Ofwat - PR24 D-MeX revenue adjustment not eligible for tax uplift in 2027-28 CPIH FYA prices (Residential retail)] + [Ofwat - PR24 Delayed delivery cashflow mechanism (DDCM) revenue adjustment not eligible for tax uplift in 2027-28 CPIH FYA prices (Residential retail)] + [Ofwat - PR24 Business retail revenue adjustment not eligible for tax uplift in 2027-28 CPIH FYA prices (Residential retail)] + [Ofwat - PR24 Water trading revenue adjustment not eligible for tax uplift in 2027-28 CPIH FYA prices (Residential retail)] + [Ofwat - PR24 Third party services revenue adjustment not eligible for tax uplift in 2027-28 CPIH FYA prices (Residential retail)] + [Ofwat - PR24 Cost of new debt revenue adjustment not eligible for tax uplift in 2027-28 CPIH FYA prices (Residential retail)] + [Ofwat - PR24 Totex costs revenue adjustment not eligible for tax uplift in 2027-28 CPIH FYA prices (Residential retail)] + [Ofwat - PR24 Tax revenue adjustment not eligible for tax uplift in 2027-28 CPIH FYA prices (Residential retail)] + [Ofwat - PR24 Real price effects revenue adjustment not eligible for tax uplift in 2027-28 CPIH FYA prices (Residential retail)] + [Ofwat - PR24 Major projects revenue adjustment not eligible for tax uplift in 2027-28 CPIH FYA prices (Residential retail)] + [Ofwat - PR24 Havant Thicket activities revenue adjustment not eligible for tax uplift in 2027-28 CPIH FYA prices (Residential retail)] + [Ofwat - PR24 Innovation and water efficiency revenue adjustment not eligible for tax uplift in 2027-28 CPIH FYA prices (Residential retail)] + [Ofwat - PR24 QAA revenue adjustment not eligible for tax uplift in 2027-28 CPIH FYA prices (Residential retail)] + [Ofwat - Other revenue adjustment not eligible for tax uplift in 2027-28 CPIH FYA prices (Residential retail)] + [Ofwat - PR24 Delivery mechanism (DM) revenue adjustment not eligible for tax uplift in 2027-28 CPIH FYA prices (Residential retail)] + [Ofwat - PR24 Residential retail revenue adjustment not eligible for tax uplift in 2027-28 CPIH FYA prices (Residential retail)] + [Ofwat - PR24 RFI revenue adjustment not eligible for tax uplift in 2027-28 CPIH FYA prices (Residential retail)] + [Ofwat - PR24 Bioresources revenue adjustment not eligible for tax uplift in 2027-28 CPIH FYA prices (Residential retail)] + [Ofwat - PR24 Bioresources forecasting accuracy incentive penalty adjustment not eligible for tax uplift in 2027-28 CPIH FYA prices (Residential retail)] ) ",
                                    "NameOfGroup": "Calc.Separate Adjustments Into Those Eligible / Not Eligible For Tax Uplift In Financial Model.Total adjustments not eligible for tax uplift in financial model",
                                    "EquationToParse": "SUM( [Ofwat - PR24 ODI revenue adjustment not eligible for tax uplift in 2027-28 CPIH FYA prices (Residential retail)] + [Ofwat - PR24 ODI revenue adjustment adjusted for tax uplift in 2027-28 CPIH FYA prices (Residential retail)] + [Ofwat - PR24 C-MeX revenue adjustment not eligible for tax uplift in 2027-28 CPIH FYA prices (Residential retail)] + [Ofwat - PR24 D-MeX revenue adjustment not eligible for tax uplift in 2027-28 CPIH FYA prices (Residential retail)] + [Ofwat - PR24 Delayed delivery cashflow mechanism (DDCM) revenue adjustment not eligible for tax uplift in 2027-28 CPIH FYA prices (Residential retail)] + [Ofwat - PR24 Business retail revenue adjustment not eligible for tax uplift in 2027-28 CPIH FYA prices (Residential retail)] + [Ofwat - PR24 Water trading revenue adjustment not eligible for tax uplift in 2027-28 CPIH FYA prices (Residential retail)] + [Ofwat - PR24 Third party services revenue adjustment not eligible for tax uplift in 2027-28 CPIH FYA prices (Residential retail)] + [Ofwat - PR24 Cost of new debt revenue adjustment not eligible for tax uplift in 2027-28 CPIH FYA prices (Residential retail)] + [Ofwat - PR24 Totex costs revenue adjustment not eligible for tax uplift in 2027-28 CPIH FYA prices (Residential retail)] + [Ofwat - PR24 Tax revenue adjustment not eligible for tax uplift in 2027-28 CPIH FYA prices (Residential retail)] + [Ofwat - PR24 Real price effects revenue adjustment not eligible for tax uplift in 2027-28 CPIH FYA prices (Residential retail)] + [Ofwat - PR24 Major projects revenue adjustment not eligible for tax uplift in 2027-28 CPIH FYA prices (Residential retail)] + [Ofwat - PR24 Havant Thicket activities revenue adjustment not eligible for tax uplift in 2027-28 CPIH FYA prices (Residential retail)] + [Ofwat - PR24 Innovation and water efficiency revenue adjustment not eligible for tax uplift in 2027-28 CPIH FYA prices (Residential retail)] + [Ofwat - PR24 QAA revenue adjustment not eligible for tax uplift in 2027-28 CPIH FYA prices (Residential retail)] + [Ofwat - Other revenue adjustment not eligible for tax uplift in 2027-28 CPIH FYA prices (Residential retail)] + [Ofwat - PR24 Delivery mechanism (DM) revenue adjustment not eligible for tax uplift in 2027-28 CPIH FYA prices (Residential retail)] + [Ofwat - PR24 Residential retail revenue adjustment not eligible for tax uplift in 2027-28 CPIH FYA prices (Residential retail)] + [Ofwat - PR24 RFI revenue adjustment not eligible for tax uplift in 2027-28 CPIH FYA prices (Residential retail)] + [Ofwat - PR24 Bioresources revenue adjustment not eligible for tax uplift in 2027-28 CPIH FYA prices (Residential retail)] + [Ofwat - PR24 Bioresources forecasting accuracy incentive penalty adjustment not eligible for tax uplift in 2027-28 CPIH FYA prices (Residential retail)] ) ",
                                    "MostRecentExpectedUnitErrors": null,
                                    "Units": {
                                      "$id": "917",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 Residential retail revenue adjustment - real (2027-28 CPIH FYA prices)",
                                    "ReportLines": {
                                      "$type": "ModelMaker.UndoableCollection`1[[ModelMakerEngine.IReportLine, ModelMakerEngine]], ModelMaker.Undo",
                                      "$values": [
                                        {
                                          "$ref": "915"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Unprofiled - Residential retail revenue adjustment - real (2027-28 CPIH FYA prices)",
                                  "ParentReport": {
                                    "$ref": "715"
                                  },
                                  "HeadingLevel": 0,
                                  "ReportFormatName": null,
                                  "ReportFormatColor": null,
                                  "ValidValues": null,
                                  "ScenarioSelectorDependent": null,
                                  "YPosition": -1,
                                  "Visible": true,
                                  "Font": null,
                                  "AllowIncomingLinks": true,
                                  "AllowOutgoingLinks": true,
                                  "Deletable": true,
                                  "Issues": null
                                },
                                {
                                  "$id": "918",
                                  "$type": "ModelMaker.ReportLine, ModelMaker",
                                  "AssociatedSchematicNode": {
                                    "$id": "919",
                                    "$type": "ModelMaker.VariableNode, ModelMaker",
                                    "RowTotalDependent": null,
                                    "ScenarioSelectorDependent": null,
                                    "ValidValues": null,
                                    "PutCalculationOnReport": false,
                                    "CalculateOnThisReport": null,
                                    "PivotTableLink": null,
                                    "ExcelNameName": "Ofwat___Unprofiled___Business_retail_revenue_adjustment___real__2027_28_CPIH_FYA_prices_",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"4b27e94d-1d2c-4691-bec5-d2f9167051ab",
                                    "Dimensions": {
                                      "$type": "ModelMakerEngine.MMDimensions, ModelMakerEngine",
                                      "$values": []
                                    },
                                    "EquationOBXInternal": "SUM( [Ofwat - PR24 ODI revenue adjustment not eligible for tax uplift in 2027-28 CPIH FYA prices (Business retail)] + [Ofwat - PR24 ODI revenue adjustment adjusted for tax uplift in 2027-28 CPIH FYA prices (Business retail)] + [Ofwat - PR24 C-MeX revenue adjustment not eligible for tax uplift in 2027-28 CPIH FYA prices (Business retail)] + [Ofwat - PR24 D-MeX revenue adjustment not eligible for tax uplift in 2027-28 CPIH FYA prices (Business retail)] + [Ofwat - PR24 Delayed delivery cashflow mechanism (DDCM) revenue adjustment not eligible for tax uplift in 2027-28 CPIH FYA prices (Business retail)] + [Ofwat - PR24 Business retail revenue adjustment not eligible for tax uplift in 2027-28 CPIH FYA prices (Business retail)] + [Ofwat - PR24 Water trading revenue adjustment not eligible for tax uplift in 2027-28 CPIH FYA prices (Business retail)] + [Ofwat - PR24 Third party services revenue adjustment not eligible for tax uplift in 2027-28 CPIH FYA prices (Business retail)] + [Ofwat - PR24 Cost of new debt revenue adjustment not eligible for tax uplift in 2027-28 CPIH FYA prices (Business retail)] + [Ofwat - PR24 Totex costs revenue adjustment not eligible for tax uplift in 2027-28 CPIH FYA prices (Business retail)] + [Ofwat - PR24 Tax revenue adjustment not eligible for tax uplift in 2027-28 CPIH FYA prices (Business retail)] + [Ofwat - PR24 Real price effects revenue adjustment not eligible for tax uplift in 2027-28 CPIH FYA prices (Business retail)] + [Ofwat - PR24 Major projects revenue adjustment not eligible for tax uplift in 2027-28 CPIH FYA prices (Business retail)] + [Ofwat - PR24 Havant Thicket activities revenue adjustment not eligible for tax uplift in 2027-28 CPIH FYA prices (Business retail)] + [Ofwat - PR24 Innovation and water efficiency revenue adjustment not eligible for tax uplift in 2027-28 CPIH FYA prices (Business retail)] + [Ofwat - PR24 QAA revenue adjustment not eligible for tax uplift in 2027-28 CPIH FYA prices (Business retail)] + [Ofwat - Other revenue adjustment not eligible for tax uplift in 2027-28 CPIH FYA prices (Business retail)] + [Ofwat - PR24 Delivery mechanism (DM) revenue adjustment not eligible for tax uplift in 2027-28 CPIH FYA prices (Business retail)] + [Ofwat - PR24 Residential retail revenue adjustment not eligible for tax uplift in 2027-28 CPIH FYA prices (Business retail)] + [Ofwat - PR24 RFI revenue adjustment not eligible for tax uplift in 2027-28 CPIH FYA prices (Business retail)] + [Ofwat - PR24 Bioresources revenue adjustment not eligible for tax uplift in 2027-28 CPIH FYA prices (Business retail)] + [Ofwat - PR24 Bioresources forecasting accuracy incentive penalty adjustment not eligible for tax uplift in 2027-28 CPIH FYA prices (Business retail)] ) ",
                                    "NameOfGroup": "Calc.Separate Adjustments Into Those Eligible / Not Eligible For Tax Uplift In Financial Model.Total adjustments not eligible for tax uplift in financial model",
                                    "EquationToParse": "SUM( [Ofwat - PR24 ODI revenue adjustment not eligible for tax uplift in 2027-28 CPIH FYA prices (Business retail)] + [Ofwat - PR24 ODI revenue adjustment adjusted for tax uplift in 2027-28 CPIH FYA prices (Business retail)] + [Ofwat - PR24 C-MeX revenue adjustment not eligible for tax uplift in 2027-28 CPIH FYA prices (Business retail)] + [Ofwat - PR24 D-MeX revenue adjustment not eligible for tax uplift in 2027-28 CPIH FYA prices (Business retail)] + [Ofwat - PR24 Delayed delivery cashflow mechanism (DDCM) revenue adjustment not eligible for tax uplift in 2027-28 CPIH FYA prices (Business retail)] + [Ofwat - PR24 Business retail revenue adjustment not eligible for tax uplift in 2027-28 CPIH FYA prices (Business retail)] + [Ofwat - PR24 Water trading revenue adjustment not eligible for tax uplift in 2027-28 CPIH FYA prices (Business retail)] + [Ofwat - PR24 Third party services revenue adjustment not eligible for tax uplift in 2027-28 CPIH FYA prices (Business retail)] + [Ofwat - PR24 Cost of new debt revenue adjustment not eligible for tax uplift in 2027-28 CPIH FYA prices (Business retail)] + [Ofwat - PR24 Totex costs revenue adjustment not eligible for tax uplift in 2027-28 CPIH FYA prices (Business retail)] + [Ofwat - PR24 Tax revenue adjustment not eligible for tax uplift in 2027-28 CPIH FYA prices (Business retail)] + [Ofwat - PR24 Real price effects revenue adjustment not eligible for tax uplift in 2027-28 CPIH FYA prices (Business retail)] + [Ofwat - PR24 Major projects revenue adjustment not eligible for tax uplift in 2027-28 CPIH FYA prices (Business retail)] + [Ofwat - PR24 Havant Thicket activities revenue adjustment not eligible for tax uplift in 2027-28 CPIH FYA prices (Business retail)] + [Ofwat - PR24 Innovation and water efficiency revenue adjustment not eligible for tax uplift in 2027-28 CPIH FYA prices (Business retail)] + [Ofwat - PR24 QAA revenue adjustment not eligible for tax uplift in 2027-28 CPIH FYA prices (Business retail)] + [Ofwat - Other revenue adjustment not eligible for tax uplift in 2027-28 CPIH FYA prices (Business retail)] + [Ofwat - PR24 Delivery mechanism (DM) revenue adjustment not eligible for tax uplift in 2027-28 CPIH FYA prices (Business retail)] + [Ofwat - PR24 Residential retail revenue adjustment not eligible for tax uplift in 2027-28 CPIH FYA prices (Business retail)] + [Ofwat - PR24 RFI revenue adjustment not eligible for tax uplift in 2027-28 CPIH FYA prices (Business retail)] + [Ofwat - PR24 Bioresources revenue adjustment not eligible for tax uplift in 2027-28 CPIH FYA prices (Business retail)] + [Ofwat - PR24 Bioresources forecasting accuracy incentive penalty adjustment not eligible for tax uplift in 2027-28 CPIH FYA prices (Business retail)] ) ",
                                    "MostRecentExpectedUnitErrors": null,
                                    "Units": {
                                      "$id": "920",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 Business retail revenue adjustment - real (2027-28 CPIH FYA prices)",
                                    "ReportLines": {
                                      "$type": "ModelMaker.UndoableCollection`1[[ModelMakerEngine.IReportLine, ModelMakerEngine]], ModelMaker.Undo",
                                      "$values": [
                                        {
                                          "$ref": "918"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Unprofiled - Business retail revenue adjustment - real (2027-28 CPIH FYA prices)",
                                  "ParentReport": {
                                    "$ref": "715"
                                  },
                                  "HeadingLevel": 0,
                                  "ReportFormatName": null,
                                  "ReportFormatColor": null,
                                  "ValidValues": null,
                                  "ScenarioSelectorDependent": null,
                                  "YPosition": -1,
                                  "Visible": true,
                                  "Font": null,
                                  "AllowIncomingLinks": true,
                                  "AllowOutgoingLinks": true,
                                  "Deletable": true,
                                  "Issues": null
                                },
                                {
                                  "$id": "921",
                                  "$type": "ModelMaker.Header, ModelMaker",
                                  "HeadingLevel": 1,
                                  "Name": " ",
                                  "PreferredName": " ",
                                  "UnNegatedName": " ",
                                  "UnNegatedPreferredName": " ",
                                  "ParentReport": {
                                    "$ref": "715"
                                  },
                                  "Visible": true,
                                  "ReportFormatName": "",
                                  "ReportFormatColor": "",
                                  "IsNegatable": false,
                                  "LastNameUsed": " "
                                },
                                {
                                  "$id": "922",
                                  "$type": "ModelMaker.Header, ModelMaker",
                                  "HeadingLevel": 1,
                                  "Name": " Post Financeability Revenue Adjustment Inputs",
                                  "PreferredName": " Post Financeability Revenue Adjustment Inputs",
                                  "UnNegatedName": " Post Financeability Revenue Adjustment Inputs",
                                  "UnNegatedPreferredName": " Post Financeability Revenue Adjustment Inputs",
                                  "ParentReport": {
                                    "$ref": "715"
                                  },
                                  "Visible": true,
                                  "ReportFormatName": "",
                                  "ReportFormatColor": "",
                                  "IsNegatable": false,
                                  "LastNameUsed": " Post Financeability Revenue Adjustment Inputs"
                                },
                                {
                                  "$id": "923",
                                  "$type": "ModelMaker.Header, ModelMaker",
                                  "HeadingLevel": 1,
                                  "Name": " ",
                                  "PreferredName": " ",
                                  "UnNegatedName": " ",
                                  "UnNegatedPreferredName": " ",
                                  "ParentReport": {
                                    "$ref": "715"
                                  },
                                  "Visible": true,
                                  "ReportFormatName": "",
                                  "ReportFormatColor": "",
                                  "IsNegatable": false,
                                  "LastNameUsed": " "
                                },
                                {
                                  "$id": "924",
                                  "$type": "ModelMaker.ReportLine, ModelMaker",
                                  "AssociatedSchematicNode": {
                                    "$id": "925",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"Ofwat___Post_financeability_adjustments_eligible_for_tax_uplift___real.WR"
                                        },
                                        {
                                          "Key": {
                                            "$type": "ModelMakerEngine.MMElements, ModelMakerEngine",
                                            "$values": [
                                              {
                                                "$ref": "4"
                                              }
                                            ]
                                          },
                                          "Value": "Ofwat___Post_financeability_adjustments_eligible_for_tax_uplift___real.WN"
                                        },
                                        {
                                          "Key": {
                                            "$type": "ModelMakerEngine.MMElements, ModelMakerEngine",
                                            "$values": [
                                              {
                                                "$ref": "5"
                                              }
                                            ]
                                          },
                                          "Value": "Ofwat___Post_financeability_adjustments_eligible_for_tax_uplift___real.WWN"
                                        },
                                        {
                                          "Key": {
                                            "$type": "ModelMakerEngine.MMElements, ModelMakerEngine",
                                            "$values": [
                                              {
                                                "$ref": "6"
                                              }
                                            ]
                                          },
                                          "Value": "Ofwat___Post_financeability_adjustments_eligible_for_tax_uplift___real.BR"
                                        },
                                        {
                                          "Key": {
                                            "$type": "ModelMakerEngine.MMElements, ModelMakerEngine",
                                            "$values": [
                                              {
                                                "$ref": "7"
                                              }
                                            ]
                                          },
                                          "Value": "Ofwat___Post_financeability_adjustments_eligible_for_tax_uplift___real.ADDN1"
                                        },
                                        {
                                          "Key": {
                                            "$type": "ModelMakerEngine.MMElements, ModelMakerEngine",
                                            "$values": [
                                              {
                                                "$ref": "8"
                                              }
                                            ]
                                          },
                                          "Value": "Ofwat___Post_financeability_adjustments_eligible_for_tax_uplift___real.ADDN2"
                                        },
                                        {
                                          "Key": {
                                            "$type": "ModelMakerEngine.MMElements, ModelMakerEngine",
                                            "$values": [
                                              {
                                                "$ref": "9"
                                              }
                                            ]
                                          },
                                          "Value": "Ofwat___Post_financeability_adjustments_eligible_for_tax_uplift___real.Residential.retail"
                                        },
                                        {
                                          "Key": {
                                            "$type": "ModelMakerEngine.MMElements, ModelMakerEngine",
                                            "$values": [
                                              {
                                                "$ref": "10"
                                              }
                                            ]
                                          },
                                          "Value": "Ofwat___Post_financeability_adjustments_eligible_for_tax_uplift___real.Business.retail"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"c41dcfc7-8f4f-4ef9-9bc6-aa4aac7c45c1",
                                    "Dimensions": {
                                      "$type": "ModelMakerEngine.MMDimensions, ModelMakerEngine",
                                      "$values": [
                                        {
                                          "$ref": "2"
                                        }
                                      ]
                                    },
                                    "EquationOBXInternal": "[Revenue adjustment eligibile for tax uplift - active] + [In-period revenue adjustments applied in 2030-31 allowed revenues eligible for tax uplift - real (2027-28 CPIH FYA prices)] + [In-period revenue adjustments applied in 2031-32 allowed revenues eligible for tax uplift - real (2027-28 CPIH FYA prices)]\r\n\r\n",
                                    "NameOfGroup": "Profiling.Add PR19 In-period ODI Items For 2023-24 And 2024-25 With Prescribed 2 Year Lag.Post financeability revenue adjustments (aggregate \"active\" and PR19 In-period ODI)",
                                    "EquationToParse": "[Revenue adjustment eligibile for tax uplift - active] + [In-period revenue adjustments applied in 2030-31 allowed revenues eligible for tax uplift - real (2027-28 CPIH FYA prices)] + [In-period revenue adjustments applied in 2031-32 allowed revenues eligible for tax uplift - real (2027-28 CPIH FYA prices)]\r\n\r\n",
                                    "MostRecentExpectedUnitErrors": null,
                                    "Units": {
                                      "$id": "926",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Post financeability adjustments eligible for tax uplift - real",
                                    "ReportLines": {
                                      "$type": "ModelMaker.UndoableCollection`1[[ModelMakerEngine.IReportLine, ModelMakerEngine]], ModelMaker.Undo",
                                      "$values": [
                                        {
                                          "$ref": "924"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Post financeability adjustments eligible for tax uplift - real",
                                  "ParentReport": {
                                    "$ref": "715"
                                  },
                                  "HeadingLevel": 0,
                                  "ReportFormatName": null,
                                  "ReportFormatColor": null,
                                  "ValidValues": null,
                                  "ScenarioSelectorDependent": null,
                                  "YPosition": -1,
                                  "Visible": true,
                                  "Font": null,
                                  "AllowIncomingLinks": true,
                                  "AllowOutgoingLinks": true,
                                  "Deletable": true,
                                  "Issues": null
                                },
                                {
                                  "$id": "927",
                                  "$type": "ModelMaker.Header, ModelMaker",
                                  "HeadingLevel": 1,
                                  "Name": " ",
                                  "PreferredName": " ",
                                  "UnNegatedName": " ",
                                  "UnNegatedPreferredName": " ",
                                  "ParentReport": {
                                    "$ref": "715"
                                  },
                                  "Visible": true,
                                  "ReportFormatName": "",
                                  "ReportFormatColor": "",
                                  "IsNegatable": false,
                                  "LastNameUsed": " "
                                },
                                {
                                  "$id": "928",
                                  "$type": "ModelMaker.ReportLine, ModelMaker",
                                  "AssociatedSchematicNode": {
                                    "$id": "929",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"Ofwat___Post_financeability_adjustments_not_eligible_for_tax_uplift___real.WR"
                                        },
                                        {
                                          "Key": {
                                            "$type": "ModelMakerEngine.MMElements, ModelMakerEngine",
                                            "$values": [
                                              {
                                                "$ref": "4"
                                              }
                                            ]
                                          },
                                          "Value": "Ofwat___Post_financeability_adjustments_not_eligible_for_tax_uplift___real.WN"
                                        },
                                        {
                                          "Key": {
                                            "$type": "ModelMakerEngine.MMElements, ModelMakerEngine",
                                            "$values": [
                                              {
                                                "$ref": "5"
                                              }
                                            ]
                                          },
                                          "Value": "Ofwat___Post_financeability_adjustments_not_eligible_for_tax_uplift___real.WWN"
                                        },
                                        {
                                          "Key": {
                                            "$type": "ModelMakerEngine.MMElements, ModelMakerEngine",
                                            "$values": [
                                              {
                                                "$ref": "6"
                                              }
                                            ]
                                          },
                                          "Value": "Ofwat___Post_financeability_adjustments_not_eligible_for_tax_uplift___real.BR"
                                        },
                                        {
                                          "Key": {
                                            "$type": "ModelMakerEngine.MMElements, ModelMakerEngine",
                                            "$values": [
                                              {
                                                "$ref": "7"
                                              }
                                            ]
                                          },
                                          "Value": "Ofwat___Post_financeability_adjustments_not_eligible_for_tax_uplift___real.ADDN1"
                                        },
                                        {
                                          "Key": {
                                            "$type": "ModelMakerEngine.MMElements, ModelMakerEngine",
                                            "$values": [
                                              {
                                                "$ref": "8"
                                              }
                                            ]
                                          },
                                          "Value": "Ofwat___Post_financeability_adjustments_not_eligible_for_tax_uplift___real.ADDN2"
                                        },
                                        {
                                          "Key": {
                                            "$type": "ModelMakerEngine.MMElements, ModelMakerEngine",
                                            "$values": [
                                              {
                                                "$ref": "9"
                                              }
                                            ]
                                          },
                                          "Value": "Ofwat___Post_financeability_adjustments_not_eligible_for_tax_uplift___real.Residential.retail"
                                        },
                                        {
                                          "Key": {
                                            "$type": "ModelMakerEngine.MMElements, ModelMakerEngine",
                                            "$values": [
                                              {
                                                "$ref": "10"
                                              }
                                            ]
                                          },
                                          "Value": "Ofwat___Post_financeability_adjustments_not_eligible_for_tax_uplift___real.Business.retail"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"cffd9966-5f27-4445-9160-3d5ce2007010",
                                    "Dimensions": {
                                      "$type": "ModelMakerEngine.MMDimensions, ModelMakerEngine",
                                      "$values": [
                                        {
                                          "$ref": "2"
                                        }
                                      ]
                                    },
                                    "EquationOBXInternal": "[Revenue adjustment not eligibile for tax uplift - active] + [In-period revenue adjustments applied in 2030-31 allowed revenues not eligible for tax uplift - real (2027-28 CPIH FYA prices)] + [In-period revenue adjustments applied in 2031-32 allowed revenues not eligible for tax uplift - real (2027-28 CPIH FYA prices)]\r\n\r\n",
                                    "NameOfGroup": "Profiling.Add PR19 In-period ODI Items For 2023-24 And 2024-25 With Prescribed 2 Year Lag.Post financeability revenue adjustments (aggregate \"active\" and PR19 In-period ODI)",
                                    "EquationToParse": "[Revenue adjustment not eligibile for tax uplift - active] + [In-period revenue adjustments applied in 2030-31 allowed revenues not eligible for tax uplift - real (2027-28 CPIH FYA prices)] + [In-period revenue adjustments applied in 2031-32 allowed revenues not eligible for tax uplift - real (2027-28 CPIH FYA prices)]\r\n\r\n",
                                    "MostRecentExpectedUnitErrors": null,
                                    "Units": {
                                      "$id": "930",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Post financeability adjustments not eligible for tax uplift - real",
                                    "ReportLines": {
                                      "$type": "ModelMaker.UndoableCollection`1[[ModelMakerEngine.IReportLine, ModelMakerEngine]], ModelMaker.Undo",
                                      "$values": [
                                        {
                                          "$ref": "928"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Post financeability adjustments not eligible for tax uplift - real",
                                  "ParentReport": {
                                    "$ref": "715"
                                  },
                                  "HeadingLevel": 0,
                                  "ReportFormatName": null,
                                  "ReportFormatColor": null,
                                  "ValidValues": null,
                                  "ScenarioSelectorDependent": null,
                                  "YPosition": -1,
                                  "Visible": true,
                                  "Font": null,
                                  "AllowIncomingLinks": true,
                                  "AllowOutgoingLinks": true,
                                  "Deletable": true,
                                  "Issues": null
                                },
                                {
                                  "$id": "931",
                                  "$type": "ModelMaker.Header, ModelMaker",
                                  "HeadingLevel": 1,
                                  "Name": " ",
                                  "PreferredName": " ",
                                  "UnNegatedName": " ",
                                  "UnNegatedPreferredName": " ",
                                  "ParentReport": {
                                    "$ref": "715"
                                  },
                                  "Visible": true,
                                  "ReportFormatName": "",
                                  "ReportFormatColor": "",
                                  "IsNegatable": false,
                                  "LastNameUsed": " "
                                },
                                {
                                  "$id": "932",
                                  "$type": "ModelMaker.ReportLine, ModelMaker",
                                  "AssociatedSchematicNode": {
                                    "$id": "933",
                                    "$type": "ModelMaker.VariableNode, ModelMaker",
                                    "RowTotalDependent": null,
                                    "ScenarioSelectorDependent": null,
                                    "ValidValues": null,
                                    "PutCalculationOnReport": false,
                                    "CalculateOnThisReport": null,
                                    "PivotTableLink": null,
                                    "ExcelNameName": "Ofwat___Residential_retail_revenue_adjustment___real",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"0aff8ecd-2308-44f3-bc22-7e32423cd9b7",
                                    "Dimensions": {
                                      "$type": "ModelMakerEngine.MMDimensions, ModelMakerEngine",
                                      "$values": []
                                    },
                                    "EquationOBXInternal": "[Revenue adjustment - active (Residential retail)] + [In-period revenue adjustments applied in 2030-31 allowed revenues eligible for tax uplift - real (2027-28 CPIH FYA prices) (Residential retail)] + [In-period revenue adjustments applied in 2030-31 allowed revenues not eligible for tax uplift - real (2027-28 CPIH FYA prices) (Residential retail)] + [In-period revenue adjustments applied in 2031-32 allowed revenues eligible for tax uplift - real (2027-28 CPIH FYA prices) (Residential retail)] + [In-period revenue adjustments applied in 2031-32 allowed revenues not eligible for tax uplift - real (2027-28 CPIH FYA prices) (Residential retail)]",
                                    "NameOfGroup": "Profiling.Imported.Add PR19 In-period ODI Items For 2023-24 And 2024-25 With Prescribed 2 Year Lag.Post financeability revenue adjustments (aggregate \"active\" and PR19 In-period ODI).0.0",
                                    "EquationToParse": "[Revenue adjustment - active (Residential retail)] + [In-period revenue adjustments applied in 2030-31 allowed revenues eligible for tax uplift - real (2027-28 CPIH FYA prices) (Residential retail)] + [In-period revenue adjustments applied in 2030-31 allowed revenues not eligible for tax uplift - real (2027-28 CPIH FYA prices) (Residential retail)] + [In-period revenue adjustments applied in 2031-32 allowed revenues eligible for tax uplift - real (2027-28 CPIH FYA prices) (Residential retail)] + [In-period revenue adjustments applied in 2031-32 allowed revenues not eligible for tax uplift - real (2027-28 CPIH FYA prices) (Residential retail)]",
                                    "MostRecentExpectedUnitErrors": null,
                                    "Units": {
                                      "$id": "934",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Residential retail revenue adjustment - real",
                                    "ReportLines": {
                                      "$type": "ModelMaker.UndoableCollection`1[[ModelMakerEngine.IReportLine, ModelMakerEngine]], ModelMaker.Undo",
                                      "$values": [
                                        {
                                          "$ref": "932"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Residential retail revenue adjustment - real",
                                  "ParentReport": {
                                    "$ref": "715"
                                  },
                                  "HeadingLevel": 0,
                                  "ReportFormatName": null,
                                  "ReportFormatColor": null,
                                  "ValidValues": null,
                                  "ScenarioSelectorDependent": null,
                                  "YPosition": -1,
                                  "Visible": true,
                                  "Font": null,
                                  "AllowIncomingLinks": true,
                                  "AllowOutgoingLinks": true,
                                  "Deletable": true,
                                  "Issues": null
                                },
                                {
                                  "$id": "935",
                                  "$type": "ModelMaker.ReportLine, ModelMaker",
                                  "AssociatedSchematicNode": {
                                    "$id": "936",
                                    "$type": "ModelMaker.VariableNode, ModelMaker",
                                    "RowTotalDependent": null,
                                    "ScenarioSelectorDependent": null,
                                    "ValidValues": null,
                                    "PutCalculationOnReport": false,
                                    "CalculateOnThisReport": null,
                                    "PivotTableLink": null,
                                    "ExcelNameName": "Ofwat___Business_retail_revenue_adjustment___real",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"6acb519b-0577-4dea-bbe1-8d739401cbc1",
                                    "Dimensions": {
                                      "$type": "ModelMakerEngine.MMDimensions, ModelMakerEngine",
                                      "$values": []
                                    },
                                    "EquationOBXInternal": "[Revenue adjustment - active (Business retail)] + [In-period revenue adjustments applied in 2030-31 allowed revenues eligible for tax uplift - real (2027-28 CPIH FYA prices) (Business retail)] + [In-period revenue adjustments applied in 2030-31 allowed revenues not eligible for tax uplift - real (2027-28 CPIH FYA prices) (Business retail)] + [In-period revenue adjustments applied in 2031-32 allowed revenues eligible for tax uplift - real (2027-28 CPIH FYA prices) (Business retail)] + [In-period revenue adjustments applied in 2031-32 allowed revenues not eligible for tax uplift - real (2027-28 CPIH FYA prices) (Business retail)]",
                                    "NameOfGroup": "Profiling.Add PR19 In-period ODI Items For 2023-24 And 2024-25 With Prescribed 2 Year Lag.Post financeability revenue adjustments inputs (aggregate \"active\" and PR19 In-period ODI).WIP",
                                    "EquationToParse": "[Revenue adjustment - active (Business retail)] + [In-period revenue adjustments applied in 2030-31 allowed revenues eligible for tax uplift - real (2027-28 CPIH FYA prices) (Business retail)] + [In-period revenue adjustments applied in 2030-31 allowed revenues not eligible for tax uplift - real (2027-28 CPIH FYA prices) (Business retail)] + [In-period revenue adjustments applied in 2031-32 allowed revenues eligible for tax uplift - real (2027-28 CPIH FYA prices) (Business retail)] + [In-period revenue adjustments applied in 2031-32 allowed revenues not eligible for tax uplift - real (2027-28 CPIH FYA prices) (Business retail)]",
                                    "MostRecentExpectedUnitErrors": null,
                                    "Units": {
                                      "$id": "937",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Business retail revenue adjustment - real",
                                    "ReportLines": {
                                      "$type": "ModelMaker.UndoableCollection`1[[ModelMakerEngine.IReportLine, ModelMakerEngine]], ModelMaker.Undo",
                                      "$values": [
                                        {
                                          "$ref": "935"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Business retail revenue adjustment - real",
                                  "ParentReport": {
                                    "$ref": "715"
                                  },
                                  "HeadingLevel": 0,
                                  "ReportFormatName": null,
                                  "ReportFormatColor": null,
                                  "ValidValues": null,
                                  "ScenarioSelectorDependent": null,
                                  "YPosition": -1,
                                  "Visible": true,
                                  "Font": null,
                                  "AllowIncomingLinks": true,
                                  "AllowOutgoingLinks": true,
                                  "Deletable": true,
                                  "Issues": null
                                },
                                {
                                  "$id": "938",
                                  "$type": "ModelMaker.Header, ModelMaker",
                                  "HeadingLevel": 1,
                                  "Name": " ",
                                  "PreferredName": " ",
                                  "UnNegatedName": " ",
                                  "UnNegatedPreferredName": " ",
                                  "ParentReport": {
                                    "$ref": "715"
                                  },
                                  "Visible": true,
                                  "ReportFormatName": "",
                                  "ReportFormatColor": "",
                                  "IsNegatable": false,
                                  "LastNameUsed": " "
                                },
                                {
                                  "$id": "939",
                                  "$type": "ModelMaker.Header, ModelMaker",
                                  "HeadingLevel": 1,
                                  "Name": " In-Period Reconciliation Adjustments (excluding C-MeX and D-MeX) expressed in 2027-28 FYA CPIH Prices",
                                  "PreferredName": " In-Period Reconciliation Adjustments (excluding C-MeX and D-MeX) expressed in 2027-28 FYA CPIH Prices",
                                  "UnNegatedName": " In-Period Reconciliation Adjustments (excluding C-MeX and D-MeX) expressed in 2027-28 FYA CPIH Prices",
                                  "UnNegatedPreferredName": " In-Period Reconciliation Adjustments (excluding C-MeX and D-MeX) expressed in 2027-28 FYA CPIH Prices",
                                  "ParentReport": {
                                    "$ref": "715"
                                  },
                                  "Visible": true,
                                  "ReportFormatName": "",
                                  "ReportFormatColor": "",
                                  "IsNegatable": false,
                                  "LastNameUsed": " In-Period Reconciliation Adjustments (excluding C-MeX and D-MeX) expressed in 2027-28 FYA CPIH Prices"
                                },
                                {
                                  "$id": "940",
                                  "$type": "ModelMaker.Header, ModelMaker",
                                  "HeadingLevel": 1,
                                  "Name": " ",
                                  "PreferredName": " ",
                                  "UnNegatedName": " ",
                                  "UnNegatedPreferredName": " ",
                                  "ParentReport": {
                                    "$ref": "715"
                                  },
                                  "Visible": true,
                                  "ReportFormatName": "",
                                  "ReportFormatColor": "",
                                  "IsNegatable": false,
                                  "LastNameUsed": " "
                                },
                                {
                                  "$id": "941",
                                  "$type": "ModelMaker.ReportLine, ModelMaker",
                                  "AssociatedSchematicNode": {
                                    "$id": "942",
                                    "$type": "ModelMaker.VariableNode, ModelMaker",
                                    "RowTotalDependent": null,
                                    "ScenarioSelectorDependent": null,
                                    "ValidValues": null,
                                    "PutCalculationOnReport": false,
                                    "CalculateOnThisReport": null,
                                    "PivotTableLink": null,
                                    "ExcelNameName": "_2028_29_ODI_payments_expressed_in_2027_28_CPIH_FYA_prices__WR_",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"8ffa97e6-07c1-4ac9-9840-976ec59d1c9a",
                                    "Dimensions": {
                                      "$type": "ModelMakerEngine.MMDimensions, ModelMakerEngine",
                                      "$values": []
                                    },
                                    "EquationOBXInternal": "LOOKUP([2028-29 ODI payments expressed in 2027-28 CPIH FYA prices], \"WR\")\r\n",
                                    "NameOfGroup": "Report lookups.Aggregate Adjustments By Price Control.Revenue adjustments in respect of in-period ODI payments to be applied in 2025-26 allowed revenue",
                                    "EquationToParse": "LOOKUP([2028-29 ODI payments expressed in 2027-28 CPIH FYA prices], \"WR\")\r\n",
                                    "MostRecentExpectedUnitErrors": null,
                                    "Units": {
                                      "$id": "943",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ODI payments expressed in 2027-28 CPIH FYA prices (WR)",
                                    "ReportLines": {
                                      "$type": "ModelMaker.UndoableCollection`1[[ModelMakerEngine.IReportLine, ModelMakerEngine]], ModelMaker.Undo",
                                      "$values": [
                                        {
                                          "$ref": "941"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ODI payments expressed in 2027-28 CPIH FYA prices (WR)",
                                  "ParentReport": {
                                    "$ref": "715"
                                  },
                                  "HeadingLevel": 0,
                                  "ReportFormatName": null,
                                  "ReportFormatColor": null,
                                  "ValidValues": null,
                                  "ScenarioSelectorDependent": null,
                                  "YPosition": -1,
                                  "Visible": true,
                                  "Font": null,
                                  "AllowIncomingLinks": true,
                                  "AllowOutgoingLinks": true,
                                  "Deletable": true,
                                  "Issues": null
                                },
                                {
                                  "$id": "944",
                                  "$type": "ModelMaker.ReportLine, ModelMaker",
                                  "AssociatedSchematicNode": {
                                    "$id": "945",
                                    "$type": "ModelMaker.VariableNode, ModelMaker",
                                    "RowTotalDependent": null,
                                    "ScenarioSelectorDependent": null,
                                    "ValidValues": null,
                                    "PutCalculationOnReport": false,
                                    "CalculateOnThisReport": null,
                                    "PivotTableLink": null,
                                    "ExcelNameName": "_2029_30_ODI_payments_expressed_in_2027_28_CPIH_FYA_prices__WR_",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"a1823088-84d5-4601-a036-141d37c1ac84",
                                    "Dimensions": {
                                      "$type": "ModelMakerEngine.MMDimensions, ModelMakerEngine",
                                      "$values": []
                                    },
                                    "EquationOBXInternal": "LOOKUP([2029-30 ODI payments expressed in 2027-28 CPIH FYA prices], \"WR\")\r\n",
                                    "NameOfGroup": "Report lookups.Aggregate Adjustments By Price Control.Revenue adjustments in respect of in-period ODI payments to be applied in 2026-27 allowed revenue.WR",
                                    "EquationToParse": "LOOKUP([2029-30 ODI payments expressed in 2027-28 CPIH FYA prices], \"WR\")\r\n",
                                    "MostRecentExpectedUnitErrors": null,
                                    "Units": {
                                      "$id": "946",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ODI payments expressed in 2027-28 CPIH FYA prices (WR)",
                                    "ReportLines": {
                                      "$type": "ModelMaker.UndoableCollection`1[[ModelMakerEngine.IReportLine, ModelMakerEngine]], ModelMaker.Undo",
                                      "$values": [
                                        {
                                          "$ref": "944"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ODI payments expressed in 2027-28 CPIH FYA prices (WR)",
                                  "ParentReport": {
                                    "$ref": "715"
                                  },
                                  "HeadingLevel": 0,
                                  "ReportFormatName": null,
                                  "ReportFormatColor": null,
                                  "ValidValues": null,
                                  "ScenarioSelectorDependent": null,
                                  "YPosition": -1,
                                  "Visible": true,
                                  "Font": null,
                                  "AllowIncomingLinks": true,
                                  "AllowOutgoingLinks": true,
                                  "Deletable": true,
                                  "Issues": null
                                },
                                {
                                  "$id": "947",
                                  "$type": "ModelMaker.ReportLine, ModelMaker",
                                  "AssociatedSchematicNode": {
                                    "$id": "948",
                                    "$type": "ModelMaker.VariableNode, ModelMaker",
                                    "RowTotalDependent": null,
                                    "ScenarioSelectorDependent": null,
                                    "ValidValues": null,
                                    "PutCalculationOnReport": false,
                                    "CalculateOnThisReport": null,
                                    "PivotTableLink": null,
                                    "ExcelNameName": "_2028_30_ODI_payments_expressed_in_2027_28_CPIH_FYA_prices__WR_",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"1152e7c1-5327-416f-b417-7724b367f249",
                                    "Dimensions": {
                                      "$type": "ModelMakerEngine.MMDimensions, ModelMakerEngine",
                                      "$values": []
                                    },
                                    "EquationOBXInternal": "LOOKUP([2028-30 ODI payments expressed in 2027-28 CPIH FYA prices], \"WR\")\r\n",
                                    "NameOfGroup": "Report lookups.Aggregate Adjustments By Price Control.Totals - In-period ODI payments.WR",
                                    "EquationToParse": "LOOKUP([2028-30 ODI payments expressed in 2027-28 CPIH FYA prices], \"WR\")\r\n",
                                    "MostRecentExpectedUnitErrors": null,
                                    "Units": {
                                      "$id": "949",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ODI payments expressed in 2027-28 CPIH FYA prices (WR)",
                                    "ReportLines": {
                                      "$type": "ModelMaker.UndoableCollection`1[[ModelMakerEngine.IReportLine, ModelMakerEngine]], ModelMaker.Undo",
                                      "$values": [
                                        {
                                          "$ref": "947"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ODI payments expressed in 2027-28 CPIH FYA prices (WR)",
                                  "ParentReport": {
                                    "$ref": "715"
                                  },
                                  "HeadingLevel": 0,
                                  "ReportFormatName": null,
                                  "ReportFormatColor": null,
                                  "ValidValues": null,
                                  "ScenarioSelectorDependent": null,
                                  "YPosition": -1,
                                  "Visible": true,
                                  "Font": null,
                                  "AllowIncomingLinks": true,
                                  "AllowOutgoingLinks": true,
                                  "Deletable": true,
                                  "Issues": null
                                },
                                {
                                  "$id": "950",
                                  "$type": "ModelMaker.Header, ModelMaker",
                                  "HeadingLevel": 1,
                                  "Name": " ",
                                  "PreferredName": " ",
                                  "UnNegatedName": " ",
                                  "UnNegatedPreferredName": " ",
                                  "ParentReport": {
                                    "$ref": "715"
                                  },
                                  "Visible": true,
                                  "ReportFormatName": "",
                                  "ReportFormatColor": "",
                                  "IsNegatable": false,
                                  "LastNameUsed": " "
                                },
                                {
                                  "$id": "951",
                                  "$type": "ModelMaker.ReportLine, ModelMaker",
                                  "AssociatedSchematicNode": {
                                    "$id": "952",
                                    "$type": "ModelMaker.VariableNode, ModelMaker",
                                    "RowTotalDependent": null,
                                    "ScenarioSelectorDependent": null,
                                    "ValidValues": null,
                                    "PutCalculationOnReport": false,
                                    "CalculateOnThisReport": null,
                                    "PivotTableLink": null,
                                    "ExcelNameName": "_2028_29_ODI_payments_expressed_in_2027_28_CPIH_FYA_prices__WN_",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"3f00df9e-ad3f-4379-a8d7-44cd0a9e918e",
                                    "Dimensions": {
                                      "$type": "ModelMakerEngine.MMDimensions, ModelMakerEngine",
                                      "$values": []
                                    },
                                    "EquationOBXInternal": "LOOKUP([2028-29 ODI payments expressed in 2027-28 CPIH FYA prices], \"WN\")\r\n",
                                    "NameOfGroup": "Report lookups.Aggregate Adjustments By Price Control.Revenue adjustments in respect of in-period ODI payments to be applied in 2025-26 allowed revenue.WN",
                                    "EquationToParse": "LOOKUP([2028-29 ODI payments expressed in 2027-28 CPIH FYA prices], \"WN\")\r\n",
                                    "MostRecentExpectedUnitErrors": null,
                                    "Units": {
                                      "$id": "953",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ODI payments expressed in 2027-28 CPIH FYA prices (WN)",
                                    "ReportLines": {
                                      "$type": "ModelMaker.UndoableCollection`1[[ModelMakerEngine.IReportLine, ModelMakerEngine]], ModelMaker.Undo",
                                      "$values": [
                                        {
                                          "$ref": "951"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ODI payments expressed in 2027-28 CPIH FYA prices (WN)",
                                  "ParentReport": {
                                    "$ref": "715"
                                  },
                                  "HeadingLevel": 0,
                                  "ReportFormatName": null,
                                  "ReportFormatColor": null,
                                  "ValidValues": null,
                                  "ScenarioSelectorDependent": null,
                                  "YPosition": -1,
                                  "Visible": true,
                                  "Font": null,
                                  "AllowIncomingLinks": true,
                                  "AllowOutgoingLinks": true,
                                  "Deletable": true,
                                  "Issues": null
                                },
                                {
                                  "$id": "954",
                                  "$type": "ModelMaker.ReportLine, ModelMaker",
                                  "AssociatedSchematicNode": {
                                    "$id": "955",
                                    "$type": "ModelMaker.VariableNode, ModelMaker",
                                    "RowTotalDependent": null,
                                    "ScenarioSelectorDependent": null,
                                    "ValidValues": null,
                                    "PutCalculationOnReport": false,
                                    "CalculateOnThisReport": null,
                                    "PivotTableLink": null,
                                    "ExcelNameName": "_2029_30_ODI_payments_expressed_in_2027_28_CPIH_FYA_prices__WN_",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"64613952-277f-42ff-b329-52db2ff21090",
                                    "Dimensions": {
                                      "$type": "ModelMakerEngine.MMDimensions, ModelMakerEngine",
                                      "$values": []
                                    },
                                    "EquationOBXInternal": "LOOKUP([2029-30 ODI payments expressed in 2027-28 CPIH FYA prices], \"WN\")\r\n",
                                    "NameOfGroup": "Report lookups.Aggregate Adjustments By Price Control.Revenue adjustments in respect of in-period ODI payments to be applied in 2026-27 allowed revenue.WN",
                                    "EquationToParse": "LOOKUP([2029-30 ODI payments expressed in 2027-28 CPIH FYA prices], \"WN\")\r\n",
                                    "MostRecentExpectedUnitErrors": null,
                                    "Units": {
                                      "$id": "956",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ODI payments expressed in 2027-28 CPIH FYA prices (WN)",
                                    "ReportLines": {
                                      "$type": "ModelMaker.UndoableCollection`1[[ModelMakerEngine.IReportLine, ModelMakerEngine]], ModelMaker.Undo",
                                      "$values": [
                                        {
                                          "$ref": "954"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ODI payments expressed in 2027-28 CPIH FYA prices (WN)",
                                  "ParentReport": {
                                    "$ref": "715"
                                  },
                                  "HeadingLevel": 0,
                                  "ReportFormatName": null,
                                  "ReportFormatColor": null,
                                  "ValidValues": null,
                                  "ScenarioSelectorDependent": null,
                                  "YPosition": -1,
                                  "Visible": true,
                                  "Font": null,
                                  "AllowIncomingLinks": true,
                                  "AllowOutgoingLinks": true,
                                  "Deletable": true,
                                  "Issues": null
                                },
                                {
                                  "$id": "957",
                                  "$type": "ModelMaker.ReportLine, ModelMaker",
                                  "AssociatedSchematicNode": {
                                    "$id": "958",
                                    "$type": "ModelMaker.VariableNode, ModelMaker",
                                    "RowTotalDependent": null,
                                    "ScenarioSelectorDependent": null,
                                    "ValidValues": null,
                                    "PutCalculationOnReport": false,
                                    "CalculateOnThisReport": null,
                                    "PivotTableLink": null,
                                    "ExcelNameName": "_2028_30_ODI_payments_expressed_in_2027_28_CPIH_FYA_prices__WN_",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"cf8fa03c-102c-432f-9b9d-916d3a07dff3",
                                    "Dimensions": {
                                      "$type": "ModelMakerEngine.MMDimensions, ModelMakerEngine",
                                      "$values": []
                                    },
                                    "EquationOBXInternal": "LOOKUP([2028-30 ODI payments expressed in 2027-28 CPIH FYA prices], \"WN\")\r\n",
                                    "NameOfGroup": "Report lookups.Aggregate Adjustments By Price Control.Totals - In-period ODI payments.WN",
                                    "EquationToParse": "LOOKUP([2028-30 ODI payments expressed in 2027-28 CPIH FYA prices], \"WN\")\r\n",
                                    "MostRecentExpectedUnitErrors": null,
                                    "Units": {
                                      "$id": "959",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ODI payments expressed in 2027-28 CPIH FYA prices (WN)",
                                    "ReportLines": {
                                      "$type": "ModelMaker.UndoableCollection`1[[ModelMakerEngine.IReportLine, ModelMakerEngine]], ModelMaker.Undo",
                                      "$values": [
                                        {
                                          "$ref": "957"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ODI payments expressed in 2027-28 CPIH FYA prices (WN)",
                                  "ParentReport": {
                                    "$ref": "715"
                                  },
                                  "HeadingLevel": 0,
                                  "ReportFormatName": null,
                                  "ReportFormatColor": null,
                                  "ValidValues": null,
                                  "ScenarioSelectorDependent": null,
                                  "YPosition": -1,
                                  "Visible": true,
                                  "Font": null,
                                  "AllowIncomingLinks": true,
                                  "AllowOutgoingLinks": true,
                                  "Deletable": true,
                                  "Issues": null
                                },
                                {
                                  "$id": "960",
                                  "$type": "ModelMaker.Header, ModelMaker",
                                  "HeadingLevel": 1,
                                  "Name": " ",
                                  "PreferredName": " ",
                                  "UnNegatedName": " ",
                                  "UnNegatedPreferredName": " ",
                                  "ParentReport": {
                                    "$ref": "715"
                                  },
                                  "Visible": true,
                                  "ReportFormatName": "",
                                  "ReportFormatColor": "",
                                  "IsNegatable": false,
                                  "LastNameUsed": " "
                                },
                                {
                                  "$id": "961",
                                  "$type": "ModelMaker.ReportLine, ModelMaker",
                                  "AssociatedSchematicNode": {
                                    "$id": "962",
                                    "$type": "ModelMaker.VariableNode, ModelMaker",
                                    "RowTotalDependent": null,
                                    "ScenarioSelectorDependent": null,
                                    "ValidValues": null,
                                    "PutCalculationOnReport": false,
                                    "CalculateOnThisReport": null,
                                    "PivotTableLink": null,
                                    "ExcelNameName": "_2028_29_ODI_payments_expressed_in_2027_28_CPIH_FYA_prices__WWN_",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"09afc0a4-195e-41e9-9ea0-cafa47240180",
                                    "Dimensions": {
                                      "$type": "ModelMakerEngine.MMDimensions, ModelMakerEngine",
                                      "$values": []
                                    },
                                    "EquationOBXInternal": "LOOKUP([2028-29 ODI payments expressed in 2027-28 CPIH FYA prices], \"WWN\")\r\n",
                                    "NameOfGroup": "Report lookups.Aggregate Adjustments By Price Control.Revenue adjustments in respect of in-period ODI payments to be applied in 2025-26 allowed revenue.WWN",
                                    "EquationToParse": "LOOKUP([2028-29 ODI payments expressed in 2027-28 CPIH FYA prices], \"WWN\")\r\n",
                                    "MostRecentExpectedUnitErrors": null,
                                    "Units": {
                                      "$id": "963",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ODI payments expressed in 2027-28 CPIH FYA prices (WWN)",
                                    "ReportLines": {
                                      "$type": "ModelMaker.UndoableCollection`1[[ModelMakerEngine.IReportLine, ModelMakerEngine]], ModelMaker.Undo",
                                      "$values": [
                                        {
                                          "$ref": "961"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ODI payments expressed in 2027-28 CPIH FYA prices (WWN)",
                                  "ParentReport": {
                                    "$ref": "715"
                                  },
                                  "HeadingLevel": 0,
                                  "ReportFormatName": null,
                                  "ReportFormatColor": null,
                                  "ValidValues": null,
                                  "ScenarioSelectorDependent": null,
                                  "YPosition": -1,
                                  "Visible": true,
                                  "Font": null,
                                  "AllowIncomingLinks": true,
                                  "AllowOutgoingLinks": true,
                                  "Deletable": true,
                                  "Issues": null
                                },
                                {
                                  "$id": "964",
                                  "$type": "ModelMaker.ReportLine, ModelMaker",
                                  "AssociatedSchematicNode": {
                                    "$id": "965",
                                    "$type": "ModelMaker.VariableNode, ModelMaker",
                                    "RowTotalDependent": null,
                                    "ScenarioSelectorDependent": null,
                                    "ValidValues": null,
                                    "PutCalculationOnReport": false,
                                    "CalculateOnThisReport": null,
                                    "PivotTableLink": null,
                                    "ExcelNameName": "_2029_30_ODI_payments_expressed_in_2027_28_CPIH_FYA_prices__WWN_",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"5440fe77-b8fa-4a1b-bc65-5b1622dc3fb5",
                                    "Dimensions": {
                                      "$type": "ModelMakerEngine.MMDimensions, ModelMakerEngine",
                                      "$values": []
                                    },
                                    "EquationOBXInternal": "LOOKUP([2029-30 ODI payments expressed in 2027-28 CPIH FYA prices], \"WWN\")\r\n",
                                    "NameOfGroup": "Report lookups.Aggregate Adjustments By Price Control.Revenue adjustments in respect of in-period ODI payments to be applied in 2026-27 allowed revenue.WWN",
                                    "EquationToParse": "LOOKUP([2029-30 ODI payments expressed in 2027-28 CPIH FYA prices], \"WWN\")\r\n",
                                    "MostRecentExpectedUnitErrors": null,
                                    "Units": {
                                      "$id": "966",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ODI payments expressed in 2027-28 CPIH FYA prices (WWN)",
                                    "ReportLines": {
                                      "$type": "ModelMaker.UndoableCollection`1[[ModelMakerEngine.IReportLine, ModelMakerEngine]], ModelMaker.Undo",
                                      "$values": [
                                        {
                                          "$ref": "964"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ODI payments expressed in 2027-28 CPIH FYA prices (WWN)",
                                  "ParentReport": {
                                    "$ref": "715"
                                  },
                                  "HeadingLevel": 0,
                                  "ReportFormatName": null,
                                  "ReportFormatColor": null,
                                  "ValidValues": null,
                                  "ScenarioSelectorDependent": null,
                                  "YPosition": -1,
                                  "Visible": true,
                                  "Font": null,
                                  "AllowIncomingLinks": true,
                                  "AllowOutgoingLinks": true,
                                  "Deletable": true,
                                  "Issues": null
                                },
                                {
                                  "$id": "967",
                                  "$type": "ModelMaker.ReportLine, ModelMaker",
                                  "AssociatedSchematicNode": {
                                    "$id": "968",
                                    "$type": "ModelMaker.VariableNode, ModelMaker",
                                    "RowTotalDependent": null,
                                    "ScenarioSelectorDependent": null,
                                    "ValidValues": null,
                                    "PutCalculationOnReport": false,
                                    "CalculateOnThisReport": null,
                                    "PivotTableLink": null,
                                    "ExcelNameName": "_2028_30_ODI_payments_expressed_in_2027_28_CPIH_FYA_prices__WWN_",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"d2599a72-1ac4-49a0-9174-5da619834cfd",
                                    "Dimensions": {
                                      "$type": "ModelMakerEngine.MMDimensions, ModelMakerEngine",
                                      "$values": []
                                    },
                                    "EquationOBXInternal": "LOOKUP([2028-30 ODI payments expressed in 2027-28 CPIH FYA prices], \"WWN\")\r\n",
                                    "NameOfGroup": "Report lookups.Aggregate Adjustments By Price Control.Totals - In-period ODI payments.WWN",
                                    "EquationToParse": "LOOKUP([2028-30 ODI payments expressed in 2027-28 CPIH FYA prices], \"WWN\")\r\n",
                                    "MostRecentExpectedUnitErrors": null,
                                    "Units": {
                                      "$id": "969",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ODI payments expressed in 2027-28 CPIH FYA prices (WWN)",
                                    "ReportLines": {
                                      "$type": "ModelMaker.UndoableCollection`1[[ModelMakerEngine.IReportLine, ModelMakerEngine]], ModelMaker.Undo",
                                      "$values": [
                                        {
                                          "$ref": "967"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ODI payments expressed in 2027-28 CPIH FYA prices (WWN)",
                                  "ParentReport": {
                                    "$ref": "715"
                                  },
                                  "HeadingLevel": 0,
                                  "ReportFormatName": null,
                                  "ReportFormatColor": null,
                                  "ValidValues": null,
                                  "ScenarioSelectorDependent": null,
                                  "YPosition": -1,
                                  "Visible": true,
                                  "Font": null,
                                  "AllowIncomingLinks": true,
                                  "AllowOutgoingLinks": true,
                                  "Deletable": true,
                                  "Issues": null
                                },
                                {
                                  "$id": "970",
                                  "$type": "ModelMaker.Header, ModelMaker",
                                  "HeadingLevel": 1,
                                  "Name": " ",
                                  "PreferredName": " ",
                                  "UnNegatedName": " ",
                                  "UnNegatedPreferredName": " ",
                                  "ParentReport": {
                                    "$ref": "715"
                                  },
                                  "Visible": true,
                                  "ReportFormatName": "",
                                  "ReportFormatColor": "",
                                  "IsNegatable": false,
                                  "LastNameUsed": " "
                                },
                                {
                                  "$id": "971",
                                  "$type": "ModelMaker.ReportLine, ModelMaker",
                                  "AssociatedSchematicNode": {
                                    "$id": "972",
                                    "$type": "ModelMaker.VariableNode, ModelMaker",
                                    "RowTotalDependent": null,
                                    "ScenarioSelectorDependent": null,
                                    "ValidValues": null,
                                    "PutCalculationOnReport": false,
                                    "CalculateOnThisReport": null,
                                    "PivotTableLink": null,
                                    "ExcelNameName": "_2028_29_ODI_payments_expressed_in_2027_28_CPIH_FYA_prices__BR_",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"c571c046-1dcf-4519-b993-674d9b4ac04b",
                                    "Dimensions": {
                                      "$type": "ModelMakerEngine.MMDimensions, ModelMakerEngine",
                                      "$values": []
                                    },
                                    "EquationOBXInternal": "LOOKUP([2028-29 ODI payments expressed in 2027-28 CPIH FYA prices], \"BR\")\r\n",
                                    "NameOfGroup": "Report lookups.Aggregate Adjustments By Price Control.Revenue adjustments in respect of in-period ODI payments to be applied in 2025-26 allowed revenue.BR",
                                    "EquationToParse": "LOOKUP([2028-29 ODI payments expressed in 2027-28 CPIH FYA prices], \"BR\")\r\n",
                                    "MostRecentExpectedUnitErrors": null,
                                    "Units": {
                                      "$id": "973",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ODI payments expressed in 2027-28 CPIH FYA prices (BR)",
                                    "ReportLines": {
                                      "$type": "ModelMaker.UndoableCollection`1[[ModelMakerEngine.IReportLine, ModelMakerEngine]], ModelMaker.Undo",
                                      "$values": [
                                        {
                                          "$ref": "971"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ODI payments expressed in 2027-28 CPIH FYA prices (BR)",
                                  "ParentReport": {
                                    "$ref": "715"
                                  },
                                  "HeadingLevel": 0,
                                  "ReportFormatName": null,
                                  "ReportFormatColor": null,
                                  "ValidValues": null,
                                  "ScenarioSelectorDependent": null,
                                  "YPosition": -1,
                                  "Visible": true,
                                  "Font": null,
                                  "AllowIncomingLinks": true,
                                  "AllowOutgoingLinks": true,
                                  "Deletable": true,
                                  "Issues": null
                                },
                                {
                                  "$id": "974",
                                  "$type": "ModelMaker.ReportLine, ModelMaker",
                                  "AssociatedSchematicNode": {
                                    "$id": "975",
                                    "$type": "ModelMaker.VariableNode, ModelMaker",
                                    "RowTotalDependent": null,
                                    "ScenarioSelectorDependent": null,
                                    "ValidValues": null,
                                    "PutCalculationOnReport": false,
                                    "CalculateOnThisReport": null,
                                    "PivotTableLink": null,
                                    "ExcelNameName": "_2029_30_ODI_payments_expressed_in_2027_28_CPIH_FYA_prices__BR_",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"6655713a-f7a7-4fb4-83c7-36e77dce9683",
                                    "Dimensions": {
                                      "$type": "ModelMakerEngine.MMDimensions, ModelMakerEngine",
                                      "$values": []
                                    },
                                    "EquationOBXInternal": "LOOKUP([2029-30 ODI payments expressed in 2027-28 CPIH FYA prices], \"BR\")\r\n",
                                    "NameOfGroup": "Report lookups.Aggregate Adjustments By Price Control.Revenue adjustments in respect of in-period ODI payments to be applied in 2026-27 allowed revenue.BR",
                                    "EquationToParse": "LOOKUP([2029-30 ODI payments expressed in 2027-28 CPIH FYA prices], \"BR\")\r\n",
                                    "MostRecentExpectedUnitErrors": null,
                                    "Units": {
                                      "$id": "976",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ODI payments expressed in 2027-28 CPIH FYA prices (BR)",
                                    "ReportLines": {
                                      "$type": "ModelMaker.UndoableCollection`1[[ModelMakerEngine.IReportLine, ModelMakerEngine]], ModelMaker.Undo",
                                      "$values": [
                                        {
                                          "$ref": "974"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ODI payments expressed in 2027-28 CPIH FYA prices (BR)",
                                  "ParentReport": {
                                    "$ref": "715"
                                  },
                                  "HeadingLevel": 0,
                                  "ReportFormatName": null,
                                  "ReportFormatColor": null,
                                  "ValidValues": null,
                                  "ScenarioSelectorDependent": null,
                                  "YPosition": -1,
                                  "Visible": true,
                                  "Font": null,
                                  "AllowIncomingLinks": true,
                                  "AllowOutgoingLinks": true,
                                  "Deletable": true,
                                  "Issues": null
                                },
                                {
                                  "$id": "977",
                                  "$type": "ModelMaker.ReportLine, ModelMaker",
                                  "AssociatedSchematicNode": {
                                    "$id": "978",
                                    "$type": "ModelMaker.VariableNode, ModelMaker",
                                    "RowTotalDependent": null,
                                    "ScenarioSelectorDependent": null,
                                    "ValidValues": null,
                                    "PutCalculationOnReport": false,
                                    "CalculateOnThisReport": null,
                                    "PivotTableLink": null,
                                    "ExcelNameName": "_2028_30_ODI_payments_expressed_in_2027_28_CPIH_FYA_prices__BR_",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"a64b4f73-4ce4-4b81-a5f3-a44fd285baaf",
                                    "Dimensions": {
                                      "$type": "ModelMakerEngine.MMDimensions, ModelMakerEngine",
                                      "$values": []
                                    },
                                    "EquationOBXInternal": "LOOKUP([2028-30 ODI payments expressed in 2027-28 CPIH FYA prices], \"BR\")\r\n",
                                    "NameOfGroup": "Report lookups.Aggregate Adjustments By Price Control.Totals - In-period ODI payments.BR",
                                    "EquationToParse": "LOOKUP([2028-30 ODI payments expressed in 2027-28 CPIH FYA prices], \"BR\")\r\n",
                                    "MostRecentExpectedUnitErrors": null,
                                    "Units": {
                                      "$id": "979",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ODI payments expressed in 2027-28 CPIH FYA prices (BR)",
                                    "ReportLines": {
                                      "$type": "ModelMaker.UndoableCollection`1[[ModelMakerEngine.IReportLine, ModelMakerEngine]], ModelMaker.Undo",
                                      "$values": [
                                        {
                                          "$ref": "977"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ODI payments expressed in 2027-28 CPIH FYA prices (BR)",
                                  "ParentReport": {
                                    "$ref": "715"
                                  },
                                  "HeadingLevel": 0,
                                  "ReportFormatName": null,
                                  "ReportFormatColor": null,
                                  "ValidValues": null,
                                  "ScenarioSelectorDependent": null,
                                  "YPosition": -1,
                                  "Visible": true,
                                  "Font": null,
                                  "AllowIncomingLinks": true,
                                  "AllowOutgoingLinks": true,
                                  "Deletable": true,
                                  "Issues": null
                                },
                                {
                                  "$id": "980",
                                  "$type": "ModelMaker.Header, ModelMaker",
                                  "HeadingLevel": 1,
                                  "Name": " ",
                                  "PreferredName": " ",
                                  "UnNegatedName": " ",
                                  "UnNegatedPreferredName": " ",
                                  "ParentReport": {
                                    "$ref": "715"
                                  },
                                  "Visible": true,
                                  "ReportFormatName": "",
                                  "ReportFormatColor": "",
                                  "IsNegatable": false,
                                  "LastNameUsed": " "
                                },
                                {
                                  "$id": "981",
                                  "$type": "ModelMaker.ReportLine, ModelMaker",
                                  "AssociatedSchematicNode": {
                                    "$id": "982",
                                    "$type": "ModelMaker.VariableNode, ModelMaker",
                                    "RowTotalDependent": null,
                                    "ScenarioSelectorDependent": null,
                                    "ValidValues": null,
                                    "PutCalculationOnReport": false,
                                    "CalculateOnThisReport": null,
                                    "PivotTableLink": null,
                                    "ExcelNameName": "_2028_29_ODI_payments_expressed_in_2027_28_CPIH_FYA_prices__ADDN1_",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"e8381e2c-a176-4043-ac01-8ad6cdbc5225",
                                    "Dimensions": {
                                      "$type": "ModelMakerEngine.MMDimensions, ModelMakerEngine",
                                      "$values": []
                                    },
                                    "EquationOBXInternal": "LOOKUP([2028-29 ODI payments expressed in 2027-28 CPIH FYA prices], \"ADDN1\")\r\n",
                                    "NameOfGroup": "Report lookups.Aggregate Adjustments By Price Control.Revenue adjustments in respect of in-period ODI payments to be applied in 2025-26 allowed revenue.ADDN1",
                                    "EquationToParse": "LOOKUP([2028-29 ODI payments expressed in 2027-28 CPIH FYA prices], \"ADDN1\")\r\n",
                                    "MostRecentExpectedUnitErrors": null,
                                    "Units": {
                                      "$id": "983",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ODI payments expressed in 2027-28 CPIH FYA prices (ADDN1)",
                                    "ReportLines": {
                                      "$type": "ModelMaker.UndoableCollection`1[[ModelMakerEngine.IReportLine, ModelMakerEngine]], ModelMaker.Undo",
                                      "$values": [
                                        {
                                          "$ref": "981"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ODI payments expressed in 2027-28 CPIH FYA prices (ADDN1)",
                                  "ParentReport": {
                                    "$ref": "715"
                                  },
                                  "HeadingLevel": 0,
                                  "ReportFormatName": null,
                                  "ReportFormatColor": null,
                                  "ValidValues": null,
                                  "ScenarioSelectorDependent": null,
                                  "YPosition": -1,
                                  "Visible": true,
                                  "Font": null,
                                  "AllowIncomingLinks": true,
                                  "AllowOutgoingLinks": true,
                                  "Deletable": true,
                                  "Issues": null
                                },
                                {
                                  "$id": "984",
                                  "$type": "ModelMaker.ReportLine, ModelMaker",
                                  "AssociatedSchematicNode": {
                                    "$id": "985",
                                    "$type": "ModelMaker.VariableNode, ModelMaker",
                                    "RowTotalDependent": null,
                                    "ScenarioSelectorDependent": null,
                                    "ValidValues": null,
                                    "PutCalculationOnReport": false,
                                    "CalculateOnThisReport": null,
                                    "PivotTableLink": null,
                                    "ExcelNameName": "_2029_30_ODI_payments_expressed_in_2027_28_CPIH_FYA_prices__ADDN1_",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"13f231fa-adfa-4465-ad41-4295f95254e8",
                                    "Dimensions": {
                                      "$type": "ModelMakerEngine.MMDimensions, ModelMakerEngine",
                                      "$values": []
                                    },
                                    "EquationOBXInternal": "LOOKUP([2029-30 ODI payments expressed in 2027-28 CPIH FYA prices], \"ADDN1\")\r\n",
                                    "NameOfGroup": "Report lookups.Aggregate Adjustments By Price Control.Revenue adjustments in respect of in-period ODI payments to be applied in 2026-27 allowed revenue.ADDN1",
                                    "EquationToParse": "LOOKUP([2029-30 ODI payments expressed in 2027-28 CPIH FYA prices], \"ADDN1\")\r\n",
                                    "MostRecentExpectedUnitErrors": null,
                                    "Units": {
                                      "$id": "986",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ODI payments expressed in 2027-28 CPIH FYA prices (ADDN1)",
                                    "ReportLines": {
                                      "$type": "ModelMaker.UndoableCollection`1[[ModelMakerEngine.IReportLine, ModelMakerEngine]], ModelMaker.Undo",
                                      "$values": [
                                        {
                                          "$ref": "984"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ODI payments expressed in 2027-28 CPIH FYA prices (ADDN1)",
                                  "ParentReport": {
                                    "$ref": "715"
                                  },
                                  "HeadingLevel": 0,
                                  "ReportFormatName": null,
                                  "ReportFormatColor": null,
                                  "ValidValues": null,
                                  "ScenarioSelectorDependent": null,
                                  "YPosition": -1,
                                  "Visible": true,
                                  "Font": null,
                                  "AllowIncomingLinks": true,
                                  "AllowOutgoingLinks": true,
                                  "Deletable": true,
                                  "Issues": null
                                },
                                {
                                  "$id": "987",
                                  "$type": "ModelMaker.ReportLine, ModelMaker",
                                  "AssociatedSchematicNode": {
                                    "$id": "988",
                                    "$type": "ModelMaker.VariableNode, ModelMaker",
                                    "RowTotalDependent": null,
                                    "ScenarioSelectorDependent": null,
                                    "ValidValues": null,
                                    "PutCalculationOnReport": false,
                                    "CalculateOnThisReport": null,
                                    "PivotTableLink": null,
                                    "ExcelNameName": "_2028_30_ODI_payments_expressed_in_2027_28_CPIH_FYA_prices__ADDN1_",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"a64df0c0-ae77-4539-a760-3b1cfc85d7cf",
                                    "Dimensions": {
                                      "$type": "ModelMakerEngine.MMDimensions, ModelMakerEngine",
                                      "$values": []
                                    },
                                    "EquationOBXInternal": "LOOKUP([2028-30 ODI payments expressed in 2027-28 CPIH FYA prices], \"ADDN1\")\r\n",
                                    "NameOfGroup": "Report lookups.Aggregate Adjustments By Price Control.Totals - In-period ODI payments.ADDN1",
                                    "EquationToParse": "LOOKUP([2028-30 ODI payments expressed in 2027-28 CPIH FYA prices], \"ADDN1\")\r\n",
                                    "MostRecentExpectedUnitErrors": null,
                                    "Units": {
                                      "$id": "989",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ODI payments expressed in 2027-28 CPIH FYA prices (ADDN1)",
                                    "ReportLines": {
                                      "$type": "ModelMaker.UndoableCollection`1[[ModelMakerEngine.IReportLine, ModelMakerEngine]], ModelMaker.Undo",
                                      "$values": [
                                        {
                                          "$ref": "987"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ODI payments expressed in 2027-28 CPIH FYA prices (ADDN1)",
                                  "ParentReport": {
                                    "$ref": "715"
                                  },
                                  "HeadingLevel": 0,
                                  "ReportFormatName": null,
                                  "ReportFormatColor": null,
                                  "ValidValues": null,
                                  "ScenarioSelectorDependent": null,
                                  "YPosition": -1,
                                  "Visible": true,
                                  "Font": null,
                                  "AllowIncomingLinks": true,
                                  "AllowOutgoingLinks": true,
                                  "Deletable": true,
                                  "Issues": null
                                },
                                {
                                  "$id": "990",
                                  "$type": "ModelMaker.Header, ModelMaker",
                                  "HeadingLevel": 1,
                                  "Name": " ",
                                  "PreferredName": " ",
                                  "UnNegatedName": " ",
                                  "UnNegatedPreferredName": " ",
                                  "ParentReport": {
                                    "$ref": "715"
                                  },
                                  "Visible": true,
                                  "ReportFormatName": "",
                                  "ReportFormatColor": "",
                                  "IsNegatable": false,
                                  "LastNameUsed": " "
                                },
                                {
                                  "$id": "991",
                                  "$type": "ModelMaker.ReportLine, ModelMaker",
                                  "AssociatedSchematicNode": {
                                    "$id": "992",
                                    "$type": "ModelMaker.VariableNode, ModelMaker",
                                    "RowTotalDependent": null,
                                    "ScenarioSelectorDependent": null,
                                    "ValidValues": null,
                                    "PutCalculationOnReport": false,
                                    "CalculateOnThisReport": null,
                                    "PivotTableLink": null,
                                    "ExcelNameName": "_2028_29_ODI_payments_expressed_in_2027_28_CPIH_FYA_prices__ADDN2_",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"2e3c224f-156f-40c9-a741-3f599cc151bd",
                                    "Dimensions": {
                                      "$type": "ModelMakerEngine.MMDimensions, ModelMakerEngine",
                                      "$values": []
                                    },
                                    "EquationOBXInternal": "LOOKUP([2028-29 ODI payments expressed in 2027-28 CPIH FYA prices], \"ADDN2\")\r\n",
                                    "NameOfGroup": "Report lookups.Aggregate Adjustments By Price Control.Revenue adjustments in respect of in-period ODI payments to be applied in 2025-26 allowed revenue.ADDN2",
                                    "EquationToParse": "LOOKUP([2028-29 ODI payments expressed in 2027-28 CPIH FYA prices], \"ADDN2\")\r\n",
                                    "MostRecentExpectedUnitErrors": null,
                                    "Units": {
                                      "$id": "993",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ODI payments expressed in 2027-28 CPIH FYA prices (ADDN2)",
                                    "ReportLines": {
                                      "$type": "ModelMaker.UndoableCollection`1[[ModelMakerEngine.IReportLine, ModelMakerEngine]], ModelMaker.Undo",
                                      "$values": [
                                        {
                                          "$ref": "991"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ODI payments expressed in 2027-28 CPIH FYA prices (ADDN2)",
                                  "ParentReport": {
                                    "$ref": "715"
                                  },
                                  "HeadingLevel": 0,
                                  "ReportFormatName": null,
                                  "ReportFormatColor": null,
                                  "ValidValues": null,
                                  "ScenarioSelectorDependent": null,
                                  "YPosition": -1,
                                  "Visible": true,
                                  "Font": null,
                                  "AllowIncomingLinks": true,
                                  "AllowOutgoingLinks": true,
                                  "Deletable": true,
                                  "Issues": null
                                },
                                {
                                  "$id": "994",
                                  "$type": "ModelMaker.ReportLine, ModelMaker",
                                  "AssociatedSchematicNode": {
                                    "$id": "995",
                                    "$type": "ModelMaker.VariableNode, ModelMaker",
                                    "RowTotalDependent": null,
                                    "ScenarioSelectorDependent": null,
                                    "ValidValues": null,
                                    "PutCalculationOnReport": false,
                                    "CalculateOnThisReport": null,
                                    "PivotTableLink": null,
                                    "ExcelNameName": "_2029_30_ODI_payments_expressed_in_2027_28_CPIH_FYA_prices__ADDN2_",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"51a5b346-a4b1-4cdd-a0d4-69add78b91da",
                                    "Dimensions": {
                                      "$type": "ModelMakerEngine.MMDimensions, ModelMakerEngine",
                                      "$values": []
                                    },
                                    "EquationOBXInternal": "LOOKUP([2029-30 ODI payments expressed in 2027-28 CPIH FYA prices], \"ADDN2\")\r\n",
                                    "NameOfGroup": "Report lookups.Aggregate Adjustments By Price Control.Revenue adjustments in respect of in-period ODI payments to be applied in 2026-27 allowed revenue.ADDN2",
                                    "EquationToParse": "LOOKUP([2029-30 ODI payments expressed in 2027-28 CPIH FYA prices], \"ADDN2\")\r\n",
                                    "MostRecentExpectedUnitErrors": null,
                                    "Units": {
                                      "$id": "996",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ODI payments expressed in 2027-28 CPIH FYA prices (ADDN2)",
                                    "ReportLines": {
                                      "$type": "ModelMaker.UndoableCollection`1[[ModelMakerEngine.IReportLine, ModelMakerEngine]], ModelMaker.Undo",
                                      "$values": [
                                        {
                                          "$ref": "994"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ODI payments expressed in 2027-28 CPIH FYA prices (ADDN2)",
                                  "ParentReport": {
                                    "$ref": "715"
                                  },
                                  "HeadingLevel": 0,
                                  "ReportFormatName": null,
                                  "ReportFormatColor": null,
                                  "ValidValues": null,
                                  "ScenarioSelectorDependent": null,
                                  "YPosition": -1,
                                  "Visible": true,
                                  "Font": null,
                                  "AllowIncomingLinks": true,
                                  "AllowOutgoingLinks": true,
                                  "Deletable": true,
                                  "Issues": null
                                },
                                {
                                  "$id": "997",
                                  "$type": "ModelMaker.ReportLine, ModelMaker",
                                  "AssociatedSchematicNode": {
                                    "$id": "998",
                                    "$type": "ModelMaker.VariableNode, ModelMaker",
                                    "RowTotalDependent": null,
                                    "ScenarioSelectorDependent": null,
                                    "ValidValues": null,
                                    "PutCalculationOnReport": false,
                                    "CalculateOnThisReport": null,
                                    "PivotTableLink": null,
                                    "ExcelNameName": "_2028_30_ODI_payments_expressed_in_2027_28_CPIH_FYA_prices__ADDN2_",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"375bbc72-f147-4fdc-aba4-fc5853a0c86e",
                                    "Dimensions": {
                                      "$type": "ModelMakerEngine.MMDimensions, ModelMakerEngine",
                                      "$values": []
                                    },
                                    "EquationOBXInternal": "LOOKUP([2028-30 ODI payments expressed in 2027-28 CPIH FYA prices], \"ADDN2\")\r\n",
                                    "NameOfGroup": "Report lookups.Aggregate Adjustments By Price Control.Totals - In-period ODI payments.ADDN2",
                                    "EquationToParse": "LOOKUP([2028-30 ODI payments expressed in 2027-28 CPIH FYA prices], \"ADDN2\")\r\n",
                                    "MostRecentExpectedUnitErrors": null,
                                    "Units": {
                                      "$id": "999",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ODI payments expressed in 2027-28 CPIH FYA prices (ADDN2)",
                                    "ReportLines": {
                                      "$type": "ModelMaker.UndoableCollection`1[[ModelMakerEngine.IReportLine, ModelMakerEngine]], ModelMaker.Undo",
                                      "$values": [
                                        {
                                          "$ref": "997"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ODI payments expressed in 2027-28 CPIH FYA prices (ADDN2)",
                                  "ParentReport": {
                                    "$ref": "715"
                                  },
                                  "HeadingLevel": 0,
                                  "ReportFormatName": null,
                                  "ReportFormatColor": null,
                                  "ValidValues": null,
                                  "ScenarioSelectorDependent": null,
                                  "YPosition": -1,
                                  "Visible": true,
                                  "Font": null,
                                  "AllowIncomingLinks": true,
                                  "AllowOutgoingLinks": true,
                                  "Deletable": true,
                                  "Issues": null
                                },
                                {
                                  "$id": "1000",
                                  "$type": "ModelMaker.Header, ModelMaker",
                                  "HeadingLevel": 1,
                                  "Name": " ",
                                  "PreferredName": " ",
                                  "UnNegatedName": " ",
                                  "UnNegatedPreferredName": " ",
                                  "ParentReport": {
                                    "$ref": "715"
                                  },
                                  "Visible": true,
                                  "ReportFormatName": "",
                                  "ReportFormatColor": "",
                                  "IsNegatable": false,
                                  "LastNameUsed": " "
                                },
                                {
                                  "$id": "1001",
                                  "$type": "ModelMaker.ReportLine, ModelMaker",
                                  "AssociatedSchematicNode": {
                                    "$id": "1002",
                                    "$type": "ModelMaker.VariableNode, ModelMaker",
                                    "RowTotalDependent": null,
                                    "ScenarioSelectorDependent": null,
                                    "ValidValues": null,
                                    "PutCalculationOnReport": false,
                                    "CalculateOnThisReport": null,
                                    "PivotTableLink": null,
                                    "ExcelNameName": "_2028_29_ODI_payments_expressed_in_2027_28_CPIH_FYA_prices__Residential_Retail_",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"fdce2b8a-7b8b-401d-a8de-8c03acbd59a1",
                                    "Dimensions": {
                                      "$type": "ModelMakerEngine.MMDimensions, ModelMakerEngine",
                                      "$values": []
                                    },
                                    "EquationOBXInternal": "LOOKUP([2028-29 ODI payments expressed in 2027-28 CPIH FYA prices], \"Residential Retail\")\r\n",
                                    "NameOfGroup": "Report lookups.Aggregate Adjustments By Price Control.Revenue adjustments in respect of in-period ODI payments to be applied in 2025-26 allowed revenue.Residential Retail",
                                    "EquationToParse": "LOOKUP([2028-29 ODI payments expressed in 2027-28 CPIH FYA prices], \"Residential Retail\")\r\n",
                                    "MostRecentExpectedUnitErrors": null,
                                    "Units": {
                                      "$id": "1003",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ODI payments expressed in 2027-28 CPIH FYA prices (Residential Retail)",
                                    "ReportLines": {
                                      "$type": "ModelMaker.UndoableCollection`1[[ModelMakerEngine.IReportLine, ModelMakerEngine]], ModelMaker.Undo",
                                      "$values": [
                                        {
                                          "$ref": "1001"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ODI payments expressed in 2027-28 CPIH FYA prices (Residential Retail)",
                                  "ParentReport": {
                                    "$ref": "715"
                                  },
                                  "HeadingLevel": 0,
                                  "ReportFormatName": null,
                                  "ReportFormatColor": null,
                                  "ValidValues": null,
                                  "ScenarioSelectorDependent": null,
                                  "YPosition": -1,
                                  "Visible": true,
                                  "Font": null,
                                  "AllowIncomingLinks": true,
                                  "AllowOutgoingLinks": true,
                                  "Deletable": true,
                                  "Issues": null
                                },
                                {
                                  "$id": "1004",
                                  "$type": "ModelMaker.ReportLine, ModelMaker",
                                  "AssociatedSchematicNode": {
                                    "$id": "1005",
                                    "$type": "ModelMaker.VariableNode, ModelMaker",
                                    "RowTotalDependent": null,
                                    "ScenarioSelectorDependent": null,
                                    "ValidValues": null,
                                    "PutCalculationOnReport": false,
                                    "CalculateOnThisReport": null,
                                    "PivotTableLink": null,
                                    "ExcelNameName": "_2029_30_ODI_payments_expressed_in_2027_28_CPIH_FYA_prices__Residential_Retail_",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"5c090490-2cac-4ab8-954e-1924d8ac2ad4",
                                    "Dimensions": {
                                      "$type": "ModelMakerEngine.MMDimensions, ModelMakerEngine",
                                      "$values": []
                                    },
                                    "EquationOBXInternal": "LOOKUP([2029-30 ODI payments expressed in 2027-28 CPIH FYA prices], \"Residential Retail\")\r\n",
                                    "NameOfGroup": "Report lookups.Aggregate Adjustments By Price Control.Revenue adjustments in respect of in-period ODI payments to be applied in 2026-27 allowed revenue.Residential Retail",
                                    "EquationToParse": "LOOKUP([2029-30 ODI payments expressed in 2027-28 CPIH FYA prices], \"Residential Retail\")\r\n",
                                    "MostRecentExpectedUnitErrors": null,
                                    "Units": {
                                      "$id": "1006",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ODI payments expressed in 2027-28 CPIH FYA prices (Residential Retail)",
                                    "ReportLines": {
                                      "$type": "ModelMaker.UndoableCollection`1[[ModelMakerEngine.IReportLine, ModelMakerEngine]], ModelMaker.Undo",
                                      "$values": [
                                        {
                                          "$ref": "1004"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ODI payments expressed in 2027-28 CPIH FYA prices (Residential Retail)",
                                  "ParentReport": {
                                    "$ref": "715"
                                  },
                                  "HeadingLevel": 0,
                                  "ReportFormatName": null,
                                  "ReportFormatColor": null,
                                  "ValidValues": null,
                                  "ScenarioSelectorDependent": null,
                                  "YPosition": -1,
                                  "Visible": true,
                                  "Font": null,
                                  "AllowIncomingLinks": true,
                                  "AllowOutgoingLinks": true,
                                  "Deletable": true,
                                  "Issues": null
                                },
                                {
                                  "$id": "1007",
                                  "$type": "ModelMaker.ReportLine, ModelMaker",
                                  "AssociatedSchematicNode": {
                                    "$id": "1008",
                                    "$type": "ModelMaker.VariableNode, ModelMaker",
                                    "RowTotalDependent": null,
                                    "ScenarioSelectorDependent": null,
                                    "ValidValues": null,
                                    "PutCalculationOnReport": false,
                                    "CalculateOnThisReport": null,
                                    "PivotTableLink": null,
                                    "ExcelNameName": "_2028_30_ODI_payments_expressed_in_2027_28_CPIH_FYA_prices__Residential_Retail_",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"044b2f43-6d47-4ffa-9394-a9287c4f7509",
                                    "Dimensions": {
                                      "$type": "ModelMakerEngine.MMDimensions, ModelMakerEngine",
                                      "$values": []
                                    },
                                    "EquationOBXInternal": "LOOKUP([2028-30 ODI payments expressed in 2027-28 CPIH FYA prices], \"Residential Retail\")\r\n",
                                    "NameOfGroup": "Report lookups.Aggregate Adjustments By Price Control.Totals - In-period ODI payments.Residential Retail",
                                    "EquationToParse": "LOOKUP([2028-30 ODI payments expressed in 2027-28 CPIH FYA prices], \"Residential Retail\")\r\n",
                                    "MostRecentExpectedUnitErrors": null,
                                    "Units": {
                                      "$id": "1009",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ODI payments expressed in 2027-28 CPIH FYA prices (Residential Retail)",
                                    "ReportLines": {
                                      "$type": "ModelMaker.UndoableCollection`1[[ModelMakerEngine.IReportLine, ModelMakerEngine]], ModelMaker.Undo",
                                      "$values": [
                                        {
                                          "$ref": "1007"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ODI payments expressed in 2027-28 CPIH FYA prices (Residential Retail)",
                                  "ParentReport": {
                                    "$ref": "715"
                                  },
                                  "HeadingLevel": 0,
                                  "ReportFormatName": null,
                                  "ReportFormatColor": null,
                                  "ValidValues": null,
                                  "ScenarioSelectorDependent": null,
                                  "YPosition": -1,
                                  "Visible": true,
                                  "Font": null,
                                  "AllowIncomingLinks": true,
                                  "AllowOutgoingLinks": true,
                                  "Deletable": true,
                                  "Issues": null
                                },
                                {
                                  "$id": "1010",
                                  "$type": "ModelMaker.Header, ModelMaker",
                                  "HeadingLevel": 1,
                                  "Name": " ",
                                  "PreferredName": " ",
                                  "UnNegatedName": " ",
                                  "UnNegatedPreferredName": " ",
                                  "ParentReport": {
                                    "$ref": "715"
                                  },
                                  "Visible": true,
                                  "ReportFormatName": "",
                                  "ReportFormatColor": "",
                                  "IsNegatable": false,
                                  "LastNameUsed": " "
                                },
                                {
                                  "$id": "1011",
                                  "$type": "ModelMaker.ReportLine, ModelMaker",
                                  "AssociatedSchematicNode": {
                                    "$id": "1012",
                                    "$type": "ModelMaker.VariableNode, ModelMaker",
                                    "RowTotalDependent": null,
                                    "ScenarioSelectorDependent": null,
                                    "ValidValues": null,
                                    "PutCalculationOnReport": false,
                                    "CalculateOnThisReport": null,
                                    "PivotTableLink": null,
                                    "ExcelNameName": "_2028_29_ODI_payments_expressed_in_2027_28_CPIH_FYA_prices__Business_Retail_",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"043a9a46-35ee-4bf2-9076-a07ebbad371d",
                                    "Dimensions": {
                                      "$type": "ModelMakerEngine.MMDimensions, ModelMakerEngine",
                                      "$values": []
                                    },
                                    "EquationOBXInternal": "LOOKUP([2028-29 ODI payments expressed in 2027-28 CPIH FYA prices], \"Business Retail\")\r\n",
                                    "NameOfGroup": "Report lookups.Aggregate Adjustments By Price Control.Revenue adjustments in respect of in-period ODI payments to be applied in 2025-26 allowed revenue.Business Retail",
                                    "EquationToParse": "LOOKUP([2028-29 ODI payments expressed in 2027-28 CPIH FYA prices], \"Business Retail\")\r\n",
                                    "MostRecentExpectedUnitErrors": null,
                                    "Units": {
                                      "$id": "1013",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ODI payments expressed in 2027-28 CPIH FYA prices (Business Retail)",
                                    "ReportLines": {
                                      "$type": "ModelMaker.UndoableCollection`1[[ModelMakerEngine.IReportLine, ModelMakerEngine]], ModelMaker.Undo",
                                      "$values": [
                                        {
                                          "$ref": "1011"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ODI payments expressed in 2027-28 CPIH FYA prices (Business Retail)",
                                  "ParentReport": {
                                    "$ref": "715"
                                  },
                                  "HeadingLevel": 0,
                                  "ReportFormatName": null,
                                  "ReportFormatColor": null,
                                  "ValidValues": null,
                                  "ScenarioSelectorDependent": null,
                                  "YPosition": -1,
                                  "Visible": true,
                                  "Font": null,
                                  "AllowIncomingLinks": true,
                                  "AllowOutgoingLinks": true,
                                  "Deletable": true,
                                  "Issues": null
                                },
                                {
                                  "$id": "1014",
                                  "$type": "ModelMaker.ReportLine, ModelMaker",
                                  "AssociatedSchematicNode": {
                                    "$id": "1015",
                                    "$type": "ModelMaker.VariableNode, ModelMaker",
                                    "RowTotalDependent": null,
                                    "ScenarioSelectorDependent": null,
                                    "ValidValues": null,
                                    "PutCalculationOnReport": false,
                                    "CalculateOnThisReport": null,
                                    "PivotTableLink": null,
                                    "ExcelNameName": "_2029_30_ODI_payments_expressed_in_2027_28_CPIH_FYA_prices__Business_Retail_",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"fdf87399-b67e-40cc-9533-2dd583a31f60",
                                    "Dimensions": {
                                      "$type": "ModelMakerEngine.MMDimensions, ModelMakerEngine",
                                      "$values": []
                                    },
                                    "EquationOBXInternal": "LOOKUP([2029-30 ODI payments expressed in 2027-28 CPIH FYA prices], \"Business Retail\")\r\n",
                                    "NameOfGroup": "Report lookups.Aggregate Adjustments By Price Control.Revenue adjustments in respect of in-period ODI payments to be applied in 2026-27 allowed revenue.Business Retail",
                                    "EquationToParse": "LOOKUP([2029-30 ODI payments expressed in 2027-28 CPIH FYA prices], \"Business Retail\")\r\n",
                                    "MostRecentExpectedUnitErrors": null,
                                    "Units": {
                                      "$id": "1016",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ODI payments expressed in 2027-28 CPIH FYA prices (Business Retail)",
                                    "ReportLines": {
                                      "$type": "ModelMaker.UndoableCollection`1[[ModelMakerEngine.IReportLine, ModelMakerEngine]], ModelMaker.Undo",
                                      "$values": [
                                        {
                                          "$ref": "1014"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ODI payments expressed in 2027-28 CPIH FYA prices (Business Retail)",
                                  "ParentReport": {
                                    "$ref": "715"
                                  },
                                  "HeadingLevel": 0,
                                  "ReportFormatName": null,
                                  "ReportFormatColor": null,
                                  "ValidValues": null,
                                  "ScenarioSelectorDependent": null,
                                  "YPosition": -1,
                                  "Visible": true,
                                  "Font": null,
                                  "AllowIncomingLinks": true,
                                  "AllowOutgoingLinks": true,
                                  "Deletable": true,
                                  "Issues": null
                                },
                                {
                                  "$id": "1017",
                                  "$type": "ModelMaker.ReportLine, ModelMaker",
                                  "AssociatedSchematicNode": {
                                    "$id": "1018",
                                    "$type": "ModelMaker.VariableNode, ModelMaker",
                                    "RowTotalDependent": null,
                                    "ScenarioSelectorDependent": null,
                                    "ValidValues": null,
                                    "PutCalculationOnReport": false,
                                    "CalculateOnThisReport": null,
                                    "PivotTableLink": null,
                                    "ExcelNameName": "_2028_30_ODI_payments_expressed_in_2027_28_CPIH_FYA_prices__Business_Retail_",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"b42f8bcd-8d81-4f6d-9232-8c36de694672",
                                    "Dimensions": {
                                      "$type": "ModelMakerEngine.MMDimensions, ModelMakerEngine",
                                      "$values": []
                                    },
                                    "EquationOBXInternal": "LOOKUP([2028-30 ODI payments expressed in 2027-28 CPIH FYA prices], \"Business Retail\")\r\n",
                                    "NameOfGroup": "Report lookups.Aggregate Adjustments By Price Control.Totals - In-period ODI payments.Residential Retail",
                                    "EquationToParse": "LOOKUP([2028-30 ODI payments expressed in 2027-28 CPIH FYA prices], \"Business Retail\")\r\n",
                                    "MostRecentExpectedUnitErrors": null,
                                    "Units": {
                                      "$id": "1019",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ODI payments expressed in 2027-28 CPIH FYA prices (Business Retail)",
                                    "ReportLines": {
                                      "$type": "ModelMaker.UndoableCollection`1[[ModelMakerEngine.IReportLine, ModelMakerEngine]], ModelMaker.Undo",
                                      "$values": [
                                        {
                                          "$ref": "1017"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ODI payments expressed in 2027-28 CPIH FYA prices (Business Retail)",
                                  "ParentReport": {
                                    "$ref": "715"
                                  },
                                  "HeadingLevel": 0,
                                  "ReportFormatName": null,
                                  "ReportFormatColor": null,
                                  "ValidValues": null,
                                  "ScenarioSelectorDependent": null,
                                  "YPosition": -1,
                                  "Visible": true,
                                  "Font": null,
                                  "AllowIncomingLinks": true,
                                  "AllowOutgoingLinks": true,
                                  "Deletable": true,
                                  "Issues": null
                                },
                                {
                                  "$id": "1020",
                                  "$type": "ModelMaker.Header, ModelMaker",
                                  "HeadingLevel": 1,
                                  "Name": " ",
                                  "PreferredName": " ",
                                  "UnNegatedName": " ",
                                  "UnNegatedPreferredName": " ",
                                  "ParentReport": {
                                    "$ref": "715"
                                  },
                                  "Visible": true,
                                  "ReportFormatName": "",
                                  "ReportFormatColor": "",
                                  "IsNegatable": false,
                                  "LastNameUsed": " "
                                },
                                {
                                  "$id": "1021",
                                  "$type": "ModelMaker.ReportLine, ModelMaker",
                                  "AssociatedSchematicNode": {
                                    "$id": "1022",
                                    "$type": "ModelMaker.VariableNode, ModelMaker",
                                    "RowTotalDependent": null,
                                    "ScenarioSelectorDependent": null,
                                    "ValidValues": null,
                                    "PutCalculationOnReport": false,
                                    "CalculateOnThisReport": null,
                                    "PivotTableLink": null,
                                    "ExcelNameName": "_2028_29_Voluntary_abatements_expressed_in_2027_28_CPIH_FYA_prices_sign_reversed__WR_",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"f3f58bf4-8a6a-4d49-bddf-0e16c25d9fb6",
                                    "Dimensions": {
                                      "$type": "ModelMakerEngine.MMDimensions, ModelMakerEngine",
                                      "$values": []
                                    },
                                    "EquationOBXInternal": "LOOKUP([2028-29 Voluntary abatements expressed in 2027-28 CPIH FYA prices sign reversed], \"WR\")\r\n",
                                    "NameOfGroup": "Report lookups.Aggregate Adjustments By Price Control.Revenue adjustments in respect of in-period ODI payments to be applied in 2025-26 allowed revenue",
                                    "EquationToParse": "LOOKUP([2028-29 Voluntary abatements expressed in 2027-28 CPIH FYA prices sign reversed], \"WR\")\r\n",
                                    "MostRecentExpectedUnitErrors": null,
                                    "Units": {
                                      "$id": "1023",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abatements expressed in 2027-28 CPIH FYA prices sign reversed (WR)",
                                    "ReportLines": {
                                      "$type": "ModelMaker.UndoableCollection`1[[ModelMakerEngine.IReportLine, ModelMakerEngine]], ModelMaker.Undo",
                                      "$values": [
                                        {
                                          "$ref": "1021"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abatements expressed in 2027-28 CPIH FYA prices sign reversed (WR)",
                                  "ParentReport": {
                                    "$ref": "715"
                                  },
                                  "HeadingLevel": 0,
                                  "ReportFormatName": null,
                                  "ReportFormatColor": null,
                                  "ValidValues": null,
                                  "ScenarioSelectorDependent": null,
                                  "YPosition": -1,
                                  "Visible": true,
                                  "Font": null,
                                  "AllowIncomingLinks": true,
                                  "AllowOutgoingLinks": true,
                                  "Deletable": true,
                                  "Issues": null
                                },
                                {
                                  "$id": "1024",
                                  "$type": "ModelMaker.ReportLine, ModelMaker",
                                  "AssociatedSchematicNode": {
                                    "$id": "1025",
                                    "$type": "ModelMaker.VariableNode, ModelMaker",
                                    "RowTotalDependent": null,
                                    "ScenarioSelectorDependent": null,
                                    "ValidValues": null,
                                    "PutCalculationOnReport": false,
                                    "CalculateOnThisReport": null,
                                    "PivotTableLink": null,
                                    "ExcelNameName": "_2029_30_Voluntary_abatements_expressed_in_2027_28_CPIH_FYA_prices_sign_reversed__WR_",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"10c3134a-3a5f-451e-838a-394d7a9b4eed",
                                    "Dimensions": {
                                      "$type": "ModelMakerEngine.MMDimensions, ModelMakerEngine",
                                      "$values": []
                                    },
                                    "EquationOBXInternal": "LOOKUP([2029-30 Voluntary abatements expressed in 2027-28 CPIH FYA prices sign reversed], \"WR\")\r\n",
                                    "NameOfGroup": "Report lookups.Aggregate Adjustments By Price Control.Revenue adjustments in respect of in-period ODI payments to be applied in 2026-27 allowed revenue.WR",
                                    "EquationToParse": "LOOKUP([2029-30 Voluntary abatements expressed in 2027-28 CPIH FYA prices sign reversed], \"WR\")\r\n",
                                    "MostRecentExpectedUnitErrors": null,
                                    "Units": {
                                      "$id": "1026",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abatements expressed in 2027-28 CPIH FYA prices sign reversed (WR)",
                                    "ReportLines": {
                                      "$type": "ModelMaker.UndoableCollection`1[[ModelMakerEngine.IReportLine, ModelMakerEngine]], ModelMaker.Undo",
                                      "$values": [
                                        {
                                          "$ref": "1024"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abatements expressed in 2027-28 CPIH FYA prices sign reversed (WR)",
                                  "ParentReport": {
                                    "$ref": "715"
                                  },
                                  "HeadingLevel": 0,
                                  "ReportFormatName": null,
                                  "ReportFormatColor": null,
                                  "ValidValues": null,
                                  "ScenarioSelectorDependent": null,
                                  "YPosition": -1,
                                  "Visible": true,
                                  "Font": null,
                                  "AllowIncomingLinks": true,
                                  "AllowOutgoingLinks": true,
                                  "Deletable": true,
                                  "Issues": null
                                },
                                {
                                  "$id": "1027",
                                  "$type": "ModelMaker.ReportLine, ModelMaker",
                                  "AssociatedSchematicNode": {
                                    "$id": "1028",
                                    "$type": "ModelMaker.VariableNode, ModelMaker",
                                    "RowTotalDependent": null,
                                    "ScenarioSelectorDependent": null,
                                    "ValidValues": null,
                                    "PutCalculationOnReport": false,
                                    "CalculateOnThisReport": null,
                                    "PivotTableLink": null,
                                    "ExcelNameName": "_2028_30_Voluntary_abatements_expressed_in_2027_28_CPIH_FYA_prices_sign_reversed__WR_",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"26a38a26-fc33-4d23-9ea4-f6488eaa04d4",
                                    "Dimensions": {
                                      "$type": "ModelMakerEngine.MMDimensions, ModelMakerEngine",
                                      "$values": []
                                    },
                                    "EquationOBXInternal": "LOOKUP([2028-30 Voluntary abatements expressed in 2027-28 CPIH FYA prices sign reversed], \"WR\")\r\n",
                                    "NameOfGroup": "Report lookups.Aggregate Adjustments By Price Control.Totals - In-period ODI payments.WR",
                                    "EquationToParse": "LOOKUP([2028-30 Voluntary abatements expressed in 2027-28 CPIH FYA prices sign reversed], \"WR\")\r\n",
                                    "MostRecentExpectedUnitErrors": null,
                                    "Units": {
                                      "$id": "1029",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abatements expressed in 2027-28 CPIH FYA prices sign reversed (WR)",
                                    "ReportLines": {
                                      "$type": "ModelMaker.UndoableCollection`1[[ModelMakerEngine.IReportLine, ModelMakerEngine]], ModelMaker.Undo",
                                      "$values": [
                                        {
                                          "$ref": "1027"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abatements expressed in 2027-28 CPIH FYA prices sign reversed (WR)",
                                  "ParentReport": {
                                    "$ref": "715"
                                  },
                                  "HeadingLevel": 0,
                                  "ReportFormatName": null,
                                  "ReportFormatColor": null,
                                  "ValidValues": null,
                                  "ScenarioSelectorDependent": null,
                                  "YPosition": -1,
                                  "Visible": true,
                                  "Font": null,
                                  "AllowIncomingLinks": true,
                                  "AllowOutgoingLinks": true,
                                  "Deletable": true,
                                  "Issues": null
                                },
                                {
                                  "$id": "1030",
                                  "$type": "ModelMaker.Header, ModelMaker",
                                  "HeadingLevel": 1,
                                  "Name": " ",
                                  "PreferredName": " ",
                                  "UnNegatedName": " ",
                                  "UnNegatedPreferredName": " ",
                                  "ParentReport": {
                                    "$ref": "715"
                                  },
                                  "Visible": true,
                                  "ReportFormatName": "",
                                  "ReportFormatColor": "",
                                  "IsNegatable": false,
                                  "LastNameUsed": " "
                                },
                                {
                                  "$id": "1031",
                                  "$type": "ModelMaker.ReportLine, ModelMaker",
                                  "AssociatedSchematicNode": {
                                    "$id": "1032",
                                    "$type": "ModelMaker.VariableNode, ModelMaker",
                                    "RowTotalDependent": null,
                                    "ScenarioSelectorDependent": null,
                                    "ValidValues": null,
                                    "PutCalculationOnReport": false,
                                    "CalculateOnThisReport": null,
                                    "PivotTableLink": null,
                                    "ExcelNameName": "_2028_29_Voluntary_abatements_expressed_in_2027_28_CPIH_FYA_prices_sign_reversed__WN_",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"e066f530-397f-4088-a49a-9444e59c3a46",
                                    "Dimensions": {
                                      "$type": "ModelMakerEngine.MMDimensions, ModelMakerEngine",
                                      "$values": []
                                    },
                                    "EquationOBXInternal": "LOOKUP([2028-29 Voluntary abatements expressed in 2027-28 CPIH FYA prices sign reversed], \"WN\")\r\n",
                                    "NameOfGroup": "Report lookups.Aggregate Adjustments By Price Control.Revenue adjustments in respect of in-period ODI payments to be applied in 2025-26 allowed revenue.WN",
                                    "EquationToParse": "LOOKUP([2028-29 Voluntary abatements expressed in 2027-28 CPIH FYA prices sign reversed], \"WN\")\r\n",
                                    "MostRecentExpectedUnitErrors": null,
                                    "Units": {
                                      "$id": "1033",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abatements expressed in 2027-28 CPIH FYA prices sign reversed (WN)",
                                    "ReportLines": {
                                      "$type": "ModelMaker.UndoableCollection`1[[ModelMakerEngine.IReportLine, ModelMakerEngine]], ModelMaker.Undo",
                                      "$values": [
                                        {
                                          "$ref": "1031"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abatements expressed in 2027-28 CPIH FYA prices sign reversed (WN)",
                                  "ParentReport": {
                                    "$ref": "715"
                                  },
                                  "HeadingLevel": 0,
                                  "ReportFormatName": null,
                                  "ReportFormatColor": null,
                                  "ValidValues": null,
                                  "ScenarioSelectorDependent": null,
                                  "YPosition": -1,
                                  "Visible": true,
                                  "Font": null,
                                  "AllowIncomingLinks": true,
                                  "AllowOutgoingLinks": true,
                                  "Deletable": true,
                                  "Issues": null
                                },
                                {
                                  "$id": "1034",
                                  "$type": "ModelMaker.ReportLine, ModelMaker",
                                  "AssociatedSchematicNode": {
                                    "$id": "1035",
                                    "$type": "ModelMaker.VariableNode, ModelMaker",
                                    "RowTotalDependent": null,
                                    "ScenarioSelectorDependent": null,
                                    "ValidValues": null,
                                    "PutCalculationOnReport": false,
                                    "CalculateOnThisReport": null,
                                    "PivotTableLink": null,
                                    "ExcelNameName": "_2029_30_Voluntary_abatements_expressed_in_2027_28_CPIH_FYA_prices_sign_reversed__WN_",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"8da19994-c22f-4060-ae5b-890f05a4573c",
                                    "Dimensions": {
                                      "$type": "ModelMakerEngine.MMDimensions, ModelMakerEngine",
                                      "$values": []
                                    },
                                    "EquationOBXInternal": "LOOKUP([2029-30 Voluntary abatements expressed in 2027-28 CPIH FYA prices sign reversed], \"WN\")\r\n",
                                    "NameOfGroup": "Report lookups.Aggregate Adjustments By Price Control.Revenue adjustments in respect of in-period ODI payments to be applied in 2026-27 allowed revenue.WN",
                                    "EquationToParse": "LOOKUP([2029-30 Voluntary abatements expressed in 2027-28 CPIH FYA prices sign reversed], \"WN\")\r\n",
                                    "MostRecentExpectedUnitErrors": null,
                                    "Units": {
                                      "$id": "1036",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abatements expressed in 2027-28 CPIH FYA prices sign reversed (WN)",
                                    "ReportLines": {
                                      "$type": "ModelMaker.UndoableCollection`1[[ModelMakerEngine.IReportLine, ModelMakerEngine]], ModelMaker.Undo",
                                      "$values": [
                                        {
                                          "$ref": "1034"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abatements expressed in 2027-28 CPIH FYA prices sign reversed (WN)",
                                  "ParentReport": {
                                    "$ref": "715"
                                  },
                                  "HeadingLevel": 0,
                                  "ReportFormatName": null,
                                  "ReportFormatColor": null,
                                  "ValidValues": null,
                                  "ScenarioSelectorDependent": null,
                                  "YPosition": -1,
                                  "Visible": true,
                                  "Font": null,
                                  "AllowIncomingLinks": true,
                                  "AllowOutgoingLinks": true,
                                  "Deletable": true,
                                  "Issues": null
                                },
                                {
                                  "$id": "1037",
                                  "$type": "ModelMaker.ReportLine, ModelMaker",
                                  "AssociatedSchematicNode": {
                                    "$id": "1038",
                                    "$type": "ModelMaker.VariableNode, ModelMaker",
                                    "RowTotalDependent": null,
                                    "ScenarioSelectorDependent": null,
                                    "ValidValues": null,
                                    "PutCalculationOnReport": false,
                                    "CalculateOnThisReport": null,
                                    "PivotTableLink": null,
                                    "ExcelNameName": "_2028_30_Voluntary_abatements_expressed_in_2027_28_CPIH_FYA_prices_sign_reversed__WN_",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"699ac547-91ce-4763-a675-db0046812446",
                                    "Dimensions": {
                                      "$type": "ModelMakerEngine.MMDimensions, ModelMakerEngine",
                                      "$values": []
                                    },
                                    "EquationOBXInternal": "LOOKUP([2028-30 Voluntary abatements expressed in 2027-28 CPIH FYA prices sign reversed], \"WN\")\r\n",
                                    "NameOfGroup": "Report lookups.Aggregate Adjustments By Price Control.Totals - In-period ODI payments.WN",
                                    "EquationToParse": "LOOKUP([2028-30 Voluntary abatements expressed in 2027-28 CPIH FYA prices sign reversed], \"WN\")\r\n",
                                    "MostRecentExpectedUnitErrors": null,
                                    "Units": {
                                      "$id": "1039",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abatements expressed in 2027-28 CPIH FYA prices sign reversed (WN)",
                                    "ReportLines": {
                                      "$type": "ModelMaker.UndoableCollection`1[[ModelMakerEngine.IReportLine, ModelMakerEngine]], ModelMaker.Undo",
                                      "$values": [
                                        {
                                          "$ref": "1037"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abatements expressed in 2027-28 CPIH FYA prices sign reversed (WN)",
                                  "ParentReport": {
                                    "$ref": "715"
                                  },
                                  "HeadingLevel": 0,
                                  "ReportFormatName": null,
                                  "ReportFormatColor": null,
                                  "ValidValues": null,
                                  "ScenarioSelectorDependent": null,
                                  "YPosition": -1,
                                  "Visible": true,
                                  "Font": null,
                                  "AllowIncomingLinks": true,
                                  "AllowOutgoingLinks": true,
                                  "Deletable": true,
                                  "Issues": null
                                },
                                {
                                  "$id": "1040",
                                  "$type": "ModelMaker.Header, ModelMaker",
                                  "HeadingLevel": 1,
                                  "Name": " ",
                                  "PreferredName": " ",
                                  "UnNegatedName": " ",
                                  "UnNegatedPreferredName": " ",
                                  "ParentReport": {
                                    "$ref": "715"
                                  },
                                  "Visible": true,
                                  "ReportFormatName": "",
                                  "ReportFormatColor": "",
                                  "IsNegatable": false,
                                  "LastNameUsed": " "
                                },
                                {
                                  "$id": "1041",
                                  "$type": "ModelMaker.ReportLine, ModelMaker",
                                  "AssociatedSchematicNode": {
                                    "$id": "1042",
                                    "$type": "ModelMaker.VariableNode, ModelMaker",
                                    "RowTotalDependent": null,
                                    "ScenarioSelectorDependent": null,
                                    "ValidValues": null,
                                    "PutCalculationOnReport": false,
                                    "CalculateOnThisReport": null,
                                    "PivotTableLink": null,
                                    "ExcelNameName": "_2028_29_Voluntary_abatements_expressed_in_2027_28_CPIH_FYA_prices_sign_reversed__WWN_",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"9db65133-8900-4e73-863c-20f480940159",
                                    "Dimensions": {
                                      "$type": "ModelMakerEngine.MMDimensions, ModelMakerEngine",
                                      "$values": []
                                    },
                                    "EquationOBXInternal": "LOOKUP([2028-29 Voluntary abatements expressed in 2027-28 CPIH FYA prices sign reversed], \"WWN\")\r\n",
                                    "NameOfGroup": "Report lookups.Aggregate Adjustments By Price Control.Revenue adjustments in respect of in-period ODI payments to be applied in 2025-26 allowed revenue.WWN",
                                    "EquationToParse": "LOOKUP([2028-29 Voluntary abatements expressed in 2027-28 CPIH FYA prices sign reversed], \"WWN\")\r\n",
                                    "MostRecentExpectedUnitErrors": null,
                                    "Units": {
                                      "$id": "1043",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abatements expressed in 2027-28 CPIH FYA prices sign reversed (WWN)",
                                    "ReportLines": {
                                      "$type": "ModelMaker.UndoableCollection`1[[ModelMakerEngine.IReportLine, ModelMakerEngine]], ModelMaker.Undo",
                                      "$values": [
                                        {
                                          "$ref": "1041"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abatements expressed in 2027-28 CPIH FYA prices sign reversed (WWN)",
                                  "ParentReport": {
                                    "$ref": "715"
                                  },
                                  "HeadingLevel": 0,
                                  "ReportFormatName": null,
                                  "ReportFormatColor": null,
                                  "ValidValues": null,
                                  "ScenarioSelectorDependent": null,
                                  "YPosition": -1,
                                  "Visible": true,
                                  "Font": null,
                                  "AllowIncomingLinks": true,
                                  "AllowOutgoingLinks": true,
                                  "Deletable": true,
                                  "Issues": null
                                },
                                {
                                  "$id": "1044",
                                  "$type": "ModelMaker.ReportLine, ModelMaker",
                                  "AssociatedSchematicNode": {
                                    "$id": "1045",
                                    "$type": "ModelMaker.VariableNode, ModelMaker",
                                    "RowTotalDependent": null,
                                    "ScenarioSelectorDependent": null,
                                    "ValidValues": null,
                                    "PutCalculationOnReport": false,
                                    "CalculateOnThisReport": null,
                                    "PivotTableLink": null,
                                    "ExcelNameName": "_2029_30_Voluntary_abatements_expressed_in_2027_28_CPIH_FYA_prices_sign_reversed__WWN_",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"e23ef949-54e9-44b7-bb53-fea654ab227b",
                                    "Dimensions": {
                                      "$type": "ModelMakerEngine.MMDimensions, ModelMakerEngine",
                                      "$values": []
                                    },
                                    "EquationOBXInternal": "LOOKUP([2029-30 Voluntary abatements expressed in 2027-28 CPIH FYA prices sign reversed], \"WWN\")\r\n",
                                    "NameOfGroup": "Report lookups.Aggregate Adjustments By Price Control.Revenue adjustments in respect of in-period ODI payments to be applied in 2026-27 allowed revenue.WWN",
                                    "EquationToParse": "LOOKUP([2029-30 Voluntary abatements expressed in 2027-28 CPIH FYA prices sign reversed], \"WWN\")\r\n",
                                    "MostRecentExpectedUnitErrors": null,
                                    "Units": {
                                      "$id": "1046",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abatements expressed in 2027-28 CPIH FYA prices sign reversed (WWN)",
                                    "ReportLines": {
                                      "$type": "ModelMaker.UndoableCollection`1[[ModelMakerEngine.IReportLine, ModelMakerEngine]], ModelMaker.Undo",
                                      "$values": [
                                        {
                                          "$ref": "1044"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abatements expressed in 2027-28 CPIH FYA prices sign reversed (WWN)",
                                  "ParentReport": {
                                    "$ref": "715"
                                  },
                                  "HeadingLevel": 0,
                                  "ReportFormatName": null,
                                  "ReportFormatColor": null,
                                  "ValidValues": null,
                                  "ScenarioSelectorDependent": null,
                                  "YPosition": -1,
                                  "Visible": true,
                                  "Font": null,
                                  "AllowIncomingLinks": true,
                                  "AllowOutgoingLinks": true,
                                  "Deletable": true,
                                  "Issues": null
                                },
                                {
                                  "$id": "1047",
                                  "$type": "ModelMaker.ReportLine, ModelMaker",
                                  "AssociatedSchematicNode": {
                                    "$id": "1048",
                                    "$type": "ModelMaker.VariableNode, ModelMaker",
                                    "RowTotalDependent": null,
                                    "ScenarioSelectorDependent": null,
                                    "ValidValues": null,
                                    "PutCalculationOnReport": false,
                                    "CalculateOnThisReport": null,
                                    "PivotTableLink": null,
                                    "ExcelNameName": "_2028_30_Voluntary_abatements_expressed_in_2027_28_CPIH_FYA_prices_sign_reversed__WWN_",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"df7c646e-1291-49cb-8d79-a456495b14c3",
                                    "Dimensions": {
                                      "$type": "ModelMakerEngine.MMDimensions, ModelMakerEngine",
                                      "$values": []
                                    },
                                    "EquationOBXInternal": "LOOKUP([2028-30 Voluntary abatements expressed in 2027-28 CPIH FYA prices sign reversed], \"WWN\")\r\n",
                                    "NameOfGroup": "Report lookups.Aggregate Adjustments By Price Control.Totals - In-period ODI payments.WWN",
                                    "EquationToParse": "LOOKUP([2028-30 Voluntary abatements expressed in 2027-28 CPIH FYA prices sign reversed], \"WWN\")\r\n",
                                    "MostRecentExpectedUnitErrors": null,
                                    "Units": {
                                      "$id": "1049",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abatements expressed in 2027-28 CPIH FYA prices sign reversed (WWN)",
                                    "ReportLines": {
                                      "$type": "ModelMaker.UndoableCollection`1[[ModelMakerEngine.IReportLine, ModelMakerEngine]], ModelMaker.Undo",
                                      "$values": [
                                        {
                                          "$ref": "1047"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abatements expressed in 2027-28 CPIH FYA prices sign reversed (WWN)",
                                  "ParentReport": {
                                    "$ref": "715"
                                  },
                                  "HeadingLevel": 0,
                                  "ReportFormatName": null,
                                  "ReportFormatColor": null,
                                  "ValidValues": null,
                                  "ScenarioSelectorDependent": null,
                                  "YPosition": -1,
                                  "Visible": true,
                                  "Font": null,
                                  "AllowIncomingLinks": true,
                                  "AllowOutgoingLinks": true,
                                  "Deletable": true,
                                  "Issues": null
                                },
                                {
                                  "$id": "1050",
                                  "$type": "ModelMaker.Header, ModelMaker",
                                  "HeadingLevel": 1,
                                  "Name": " ",
                                  "PreferredName": " ",
                                  "UnNegatedName": " ",
                                  "UnNegatedPreferredName": " ",
                                  "ParentReport": {
                                    "$ref": "715"
                                  },
                                  "Visible": true,
                                  "ReportFormatName": "",
                                  "ReportFormatColor": "",
                                  "IsNegatable": false,
                                  "LastNameUsed": " "
                                },
                                {
                                  "$id": "1051",
                                  "$type": "ModelMaker.ReportLine, ModelMaker",
                                  "AssociatedSchematicNode": {
                                    "$id": "1052",
                                    "$type": "ModelMaker.VariableNode, ModelMaker",
                                    "RowTotalDependent": null,
                                    "ScenarioSelectorDependent": null,
                                    "ValidValues": null,
                                    "PutCalculationOnReport": false,
                                    "CalculateOnThisReport": null,
                                    "PivotTableLink": null,
                                    "ExcelNameName": "_2028_29_Voluntary_abatements_expressed_in_2027_28_CPIH_FYA_prices_sign_reversed__BR_",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"552c4635-e74c-4158-b9fa-604c72b27c58",
                                    "Dimensions": {
                                      "$type": "ModelMakerEngine.MMDimensions, ModelMakerEngine",
                                      "$values": []
                                    },
                                    "EquationOBXInternal": "LOOKUP([2028-29 Voluntary abatements expressed in 2027-28 CPIH FYA prices sign reversed], \"BR\")\r\n",
                                    "NameOfGroup": "Report lookups.Aggregate Adjustments By Price Control.Revenue adjustments in respect of in-period ODI payments to be applied in 2025-26 allowed revenue.BR",
                                    "EquationToParse": "LOOKUP([2028-29 Voluntary abatements expressed in 2027-28 CPIH FYA prices sign reversed], \"BR\")\r\n",
                                    "MostRecentExpectedUnitErrors": null,
                                    "Units": {
                                      "$id": "1053",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abatements expressed in 2027-28 CPIH FYA prices sign reversed (BR)",
                                    "ReportLines": {
                                      "$type": "ModelMaker.UndoableCollection`1[[ModelMakerEngine.IReportLine, ModelMakerEngine]], ModelMaker.Undo",
                                      "$values": [
                                        {
                                          "$ref": "1051"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abatements expressed in 2027-28 CPIH FYA prices sign reversed (BR)",
                                  "ParentReport": {
                                    "$ref": "715"
                                  },
                                  "HeadingLevel": 0,
                                  "ReportFormatName": null,
                                  "ReportFormatColor": null,
                                  "ValidValues": null,
                                  "ScenarioSelectorDependent": null,
                                  "YPosition": -1,
                                  "Visible": true,
                                  "Font": null,
                                  "AllowIncomingLinks": true,
                                  "AllowOutgoingLinks": true,
                                  "Deletable": true,
                                  "Issues": null
                                },
                                {
                                  "$id": "1054",
                                  "$type": "ModelMaker.ReportLine, ModelMaker",
                                  "AssociatedSchematicNode": {
                                    "$id": "1055",
                                    "$type": "ModelMaker.VariableNode, ModelMaker",
                                    "RowTotalDependent": null,
                                    "ScenarioSelectorDependent": null,
                                    "ValidValues": null,
                                    "PutCalculationOnReport": false,
                                    "CalculateOnThisReport": null,
                                    "PivotTableLink": null,
                                    "ExcelNameName": "_2029_30_Voluntary_abatements_expressed_in_2027_28_CPIH_FYA_prices_sign_reversed__BR_",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"2d588203-7f0d-4d12-a71a-c480a7ce386b",
                                    "Dimensions": {
                                      "$type": "ModelMakerEngine.MMDimensions, ModelMakerEngine",
                                      "$values": []
                                    },
                                    "EquationOBXInternal": "LOOKUP([2029-30 Voluntary abatements expressed in 2027-28 CPIH FYA prices sign reversed], \"BR\")\r\n",
                                    "NameOfGroup": "Report lookups.Aggregate Adjustments By Price Control.Revenue adjustments in respect of in-period ODI payments to be applied in 2026-27 allowed revenue.BR",
                                    "EquationToParse": "LOOKUP([2029-30 Voluntary abatements expressed in 2027-28 CPIH FYA prices sign reversed], \"BR\")\r\n",
                                    "MostRecentExpectedUnitErrors": null,
                                    "Units": {
                                      "$id": "1056",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abatements expressed in 2027-28 CPIH FYA prices sign reversed (BR)",
                                    "ReportLines": {
                                      "$type": "ModelMaker.UndoableCollection`1[[ModelMakerEngine.IReportLine, ModelMakerEngine]], ModelMaker.Undo",
                                      "$values": [
                                        {
                                          "$ref": "1054"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abatements expressed in 2027-28 CPIH FYA prices sign reversed (BR)",
                                  "ParentReport": {
                                    "$ref": "715"
                                  },
                                  "HeadingLevel": 0,
                                  "ReportFormatName": null,
                                  "ReportFormatColor": null,
                                  "ValidValues": null,
                                  "ScenarioSelectorDependent": null,
                                  "YPosition": -1,
                                  "Visible": true,
                                  "Font": null,
                                  "AllowIncomingLinks": true,
                                  "AllowOutgoingLinks": true,
                                  "Deletable": true,
                                  "Issues": null
                                },
                                {
                                  "$id": "1057",
                                  "$type": "ModelMaker.ReportLine, ModelMaker",
                                  "AssociatedSchematicNode": {
                                    "$id": "1058",
                                    "$type": "ModelMaker.VariableNode, ModelMaker",
                                    "RowTotalDependent": null,
                                    "ScenarioSelectorDependent": null,
                                    "ValidValues": null,
                                    "PutCalculationOnReport": false,
                                    "CalculateOnThisReport": null,
                                    "PivotTableLink": null,
                                    "ExcelNameName": "_2028_30_Voluntary_abatements_expressed_in_2027_28_CPIH_FYA_prices_sign_reversed__BR_",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"67a3f61e-9318-411b-9679-07036ac85800",
                                    "Dimensions": {
                                      "$type": "ModelMakerEngine.MMDimensions, ModelMakerEngine",
                                      "$values": []
                                    },
                                    "EquationOBXInternal": "LOOKUP([2028-30 Voluntary abatements expressed in 2027-28 CPIH FYA prices sign reversed], \"BR\")\r\n",
                                    "NameOfGroup": "Report lookups.Aggregate Adjustments By Price Control.Totals - In-period ODI payments.BR",
                                    "EquationToParse": "LOOKUP([2028-30 Voluntary abatements expressed in 2027-28 CPIH FYA prices sign reversed], \"BR\")\r\n",
                                    "MostRecentExpectedUnitErrors": null,
                                    "Units": {
                                      "$id": "1059",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abatements expressed in 2027-28 CPIH FYA prices sign reversed (BR)",
                                    "ReportLines": {
                                      "$type": "ModelMaker.UndoableCollection`1[[ModelMakerEngine.IReportLine, ModelMakerEngine]], ModelMaker.Undo",
                                      "$values": [
                                        {
                                          "$ref": "1057"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abatements expressed in 2027-28 CPIH FYA prices sign reversed (BR)",
                                  "ParentReport": {
                                    "$ref": "715"
                                  },
                                  "HeadingLevel": 0,
                                  "ReportFormatName": null,
                                  "ReportFormatColor": null,
                                  "ValidValues": null,
                                  "ScenarioSelectorDependent": null,
                                  "YPosition": -1,
                                  "Visible": true,
                                  "Font": null,
                                  "AllowIncomingLinks": true,
                                  "AllowOutgoingLinks": true,
                                  "Deletable": true,
                                  "Issues": null
                                },
                                {
                                  "$id": "1060",
                                  "$type": "ModelMaker.Header, ModelMaker",
                                  "HeadingLevel": 1,
                                  "Name": " ",
                                  "PreferredName": " ",
                                  "UnNegatedName": " ",
                                  "UnNegatedPreferredName": " ",
                                  "ParentReport": {
                                    "$ref": "715"
                                  },
                                  "Visible": true,
                                  "ReportFormatName": "",
                                  "ReportFormatColor": "",
                                  "IsNegatable": false,
                                  "LastNameUsed": " "
                                },
                                {
                                  "$id": "1061",
                                  "$type": "ModelMaker.ReportLine, ModelMaker",
                                  "AssociatedSchematicNode": {
                                    "$id": "1062",
                                    "$type": "ModelMaker.VariableNode, ModelMaker",
                                    "RowTotalDependent": null,
                                    "ScenarioSelectorDependent": null,
                                    "ValidValues": null,
                                    "PutCalculationOnReport": false,
                                    "CalculateOnThisReport": null,
                                    "PivotTableLink": null,
                                    "ExcelNameName": "_2028_29_Voluntary_abatements_expressed_in_2027_28_CPIH_FYA_prices_sign_reversed__ADDN1_",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"4c04a730-90c0-44d0-a420-bacb43656ef2",
                                    "Dimensions": {
                                      "$type": "ModelMakerEngine.MMDimensions, ModelMakerEngine",
                                      "$values": []
                                    },
                                    "EquationOBXInternal": "LOOKUP([2028-29 Voluntary abatements expressed in 2027-28 CPIH FYA prices sign reversed], \"ADDN1\")\r\n",
                                    "NameOfGroup": "Report lookups.Aggregate Adjustments By Price Control.Revenue adjustments in respect of in-period ODI payments to be applied in 2025-26 allowed revenue.ADDN1",
                                    "EquationToParse": "LOOKUP([2028-29 Voluntary abatements expressed in 2027-28 CPIH FYA prices sign reversed], \"ADDN1\")\r\n",
                                    "MostRecentExpectedUnitErrors": null,
                                    "Units": {
                                      "$id": "1063",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abatements expressed in 2027-28 CPIH FYA prices sign reversed (ADDN1)",
                                    "ReportLines": {
                                      "$type": "ModelMaker.UndoableCollection`1[[ModelMakerEngine.IReportLine, ModelMakerEngine]], ModelMaker.Undo",
                                      "$values": [
                                        {
                                          "$ref": "1061"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abatements expressed in 2027-28 CPIH FYA prices sign reversed (ADDN1)",
                                  "ParentReport": {
                                    "$ref": "715"
                                  },
                                  "HeadingLevel": 0,
                                  "ReportFormatName": null,
                                  "ReportFormatColor": null,
                                  "ValidValues": null,
                                  "ScenarioSelectorDependent": null,
                                  "YPosition": -1,
                                  "Visible": true,
                                  "Font": null,
                                  "AllowIncomingLinks": true,
                                  "AllowOutgoingLinks": true,
                                  "Deletable": true,
                                  "Issues": null
                                },
                                {
                                  "$id": "1064",
                                  "$type": "ModelMaker.ReportLine, ModelMaker",
                                  "AssociatedSchematicNode": {
                                    "$id": "1065",
                                    "$type": "ModelMaker.VariableNode, ModelMaker",
                                    "RowTotalDependent": null,
                                    "ScenarioSelectorDependent": null,
                                    "ValidValues": null,
                                    "PutCalculationOnReport": false,
                                    "CalculateOnThisReport": null,
                                    "PivotTableLink": null,
                                    "ExcelNameName": "_2029_30_Voluntary_abatements_expressed_in_2027_28_CPIH_FYA_prices_sign_reversed__ADDN1_",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"04fe7945-21f2-42f4-b256-653bc9860463",
                                    "Dimensions": {
                                      "$type": "ModelMakerEngine.MMDimensions, ModelMakerEngine",
                                      "$values": []
                                    },
                                    "EquationOBXInternal": "LOOKUP([2029-30 Voluntary abatements expressed in 2027-28 CPIH FYA prices sign reversed], \"ADDN1\")\r\n",
                                    "NameOfGroup": "Report lookups.Aggregate Adjustments By Price Control.Revenue adjustments in respect of in-period ODI payments to be applied in 2026-27 allowed revenue.ADDN1",
                                    "EquationToParse": "LOOKUP([2029-30 Voluntary abatements expressed in 2027-28 CPIH FYA prices sign reversed], \"ADDN1\")\r\n",
                                    "MostRecentExpectedUnitErrors": null,
                                    "Units": {
                                      "$id": "1066",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abatements expressed in 2027-28 CPIH FYA prices sign reversed (ADDN1)",
                                    "ReportLines": {
                                      "$type": "ModelMaker.UndoableCollection`1[[ModelMakerEngine.IReportLine, ModelMakerEngine]], ModelMaker.Undo",
                                      "$values": [
                                        {
                                          "$ref": "1064"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abatements expressed in 2027-28 CPIH FYA prices sign reversed (ADDN1)",
                                  "ParentReport": {
                                    "$ref": "715"
                                  },
                                  "HeadingLevel": 0,
                                  "ReportFormatName": null,
                                  "ReportFormatColor": null,
                                  "ValidValues": null,
                                  "ScenarioSelectorDependent": null,
                                  "YPosition": -1,
                                  "Visible": true,
                                  "Font": null,
                                  "AllowIncomingLinks": true,
                                  "AllowOutgoingLinks": true,
                                  "Deletable": true,
                                  "Issues": null
                                },
                                {
                                  "$id": "1067",
                                  "$type": "ModelMaker.ReportLine, ModelMaker",
                                  "AssociatedSchematicNode": {
                                    "$id": "1068",
                                    "$type": "ModelMaker.VariableNode, ModelMaker",
                                    "RowTotalDependent": null,
                                    "ScenarioSelectorDependent": null,
                                    "ValidValues": null,
                                    "PutCalculationOnReport": false,
                                    "CalculateOnThisReport": null,
                                    "PivotTableLink": null,
                                    "ExcelNameName": "_2028_30_Voluntary_abatements_expressed_in_2027_28_CPIH_FYA_prices_sign_reversed__ADDN1_",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"91ead3e7-2c1b-4f03-818d-8c857eee66bc",
                                    "Dimensions": {
                                      "$type": "ModelMakerEngine.MMDimensions, ModelMakerEngine",
                                      "$values": []
                                    },
                                    "EquationOBXInternal": "LOOKUP([2028-30 Voluntary abatements expressed in 2027-28 CPIH FYA prices sign reversed], \"ADDN1\")\r\n",
                                    "NameOfGroup": "Report lookups.Aggregate Adjustments By Price Control.Totals - In-period ODI payments.ADDN1",
                                    "EquationToParse": "LOOKUP([2028-30 Voluntary abatements expressed in 2027-28 CPIH FYA prices sign reversed], \"ADDN1\")\r\n",
                                    "MostRecentExpectedUnitErrors": null,
                                    "Units": {
                                      "$id": "1069",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abatements expressed in 2027-28 CPIH FYA prices sign reversed (ADDN1)",
                                    "ReportLines": {
                                      "$type": "ModelMaker.UndoableCollection`1[[ModelMakerEngine.IReportLine, ModelMakerEngine]], ModelMaker.Undo",
                                      "$values": [
                                        {
                                          "$ref": "1067"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abatements expressed in 2027-28 CPIH FYA prices sign reversed (ADDN1)",
                                  "ParentReport": {
                                    "$ref": "715"
                                  },
                                  "HeadingLevel": 0,
                                  "ReportFormatName": null,
                                  "ReportFormatColor": null,
                                  "ValidValues": null,
                                  "ScenarioSelectorDependent": null,
                                  "YPosition": -1,
                                  "Visible": true,
                                  "Font": null,
                                  "AllowIncomingLinks": true,
                                  "AllowOutgoingLinks": true,
                                  "Deletable": true,
                                  "Issues": null
                                },
                                {
                                  "$id": "1070",
                                  "$type": "ModelMaker.Header, ModelMaker",
                                  "HeadingLevel": 1,
                                  "Name": " ",
                                  "PreferredName": " ",
                                  "UnNegatedName": " ",
                                  "UnNegatedPreferredName": " ",
                                  "ParentReport": {
                                    "$ref": "715"
                                  },
                                  "Visible": true,
                                  "ReportFormatName": "",
                                  "ReportFormatColor": "",
                                  "IsNegatable": false,
                                  "LastNameUsed": " "
                                },
                                {
                                  "$id": "1071",
                                  "$type": "ModelMaker.ReportLine, ModelMaker",
                                  "AssociatedSchematicNode": {
                                    "$id": "1072",
                                    "$type": "ModelMaker.VariableNode, ModelMaker",
                                    "RowTotalDependent": null,
                                    "ScenarioSelectorDependent": null,
                                    "ValidValues": null,
                                    "PutCalculationOnReport": false,
                                    "CalculateOnThisReport": null,
                                    "PivotTableLink": null,
                                    "ExcelNameName": "_2028_29_Voluntary_abatements_expressed_in_2027_28_CPIH_FYA_prices_sign_reversed__ADDN2_",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"bd0a2727-0170-42d1-912c-67a094713d54",
                                    "Dimensions": {
                                      "$type": "ModelMakerEngine.MMDimensions, ModelMakerEngine",
                                      "$values": []
                                    },
                                    "EquationOBXInternal": "LOOKUP([2028-29 Voluntary abatements expressed in 2027-28 CPIH FYA prices sign reversed], \"ADDN2\")\r\n",
                                    "NameOfGroup": "Report lookups.Aggregate Adjustments By Price Control.Revenue adjustments in respect of in-period ODI payments to be applied in 2025-26 allowed revenue.ADDN2",
                                    "EquationToParse": "LOOKUP([2028-29 Voluntary abatements expressed in 2027-28 CPIH FYA prices sign reversed], \"ADDN2\")\r\n",
                                    "MostRecentExpectedUnitErrors": null,
                                    "Units": {
                                      "$id": "1073",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abatements expressed in 2027-28 CPIH FYA prices sign reversed (ADDN2)",
                                    "ReportLines": {
                                      "$type": "ModelMaker.UndoableCollection`1[[ModelMakerEngine.IReportLine, ModelMakerEngine]], ModelMaker.Undo",
                                      "$values": [
                                        {
                                          "$ref": "1071"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abatements expressed in 2027-28 CPIH FYA prices sign reversed (ADDN2)",
                                  "ParentReport": {
                                    "$ref": "715"
                                  },
                                  "HeadingLevel": 0,
                                  "ReportFormatName": null,
                                  "ReportFormatColor": null,
                                  "ValidValues": null,
                                  "ScenarioSelectorDependent": null,
                                  "YPosition": -1,
                                  "Visible": true,
                                  "Font": null,
                                  "AllowIncomingLinks": true,
                                  "AllowOutgoingLinks": true,
                                  "Deletable": true,
                                  "Issues": null
                                },
                                {
                                  "$id": "1074",
                                  "$type": "ModelMaker.ReportLine, ModelMaker",
                                  "AssociatedSchematicNode": {
                                    "$id": "1075",
                                    "$type": "ModelMaker.VariableNode, ModelMaker",
                                    "RowTotalDependent": null,
                                    "ScenarioSelectorDependent": null,
                                    "ValidValues": null,
                                    "PutCalculationOnReport": false,
                                    "CalculateOnThisReport": null,
                                    "PivotTableLink": null,
                                    "ExcelNameName": "_2029_30_Voluntary_abatements_expressed_in_2027_28_CPIH_FYA_prices_sign_reversed__ADDN2_",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"5b6a2586-bbf5-40eb-b0a8-31562ee30fb9",
                                    "Dimensions": {
                                      "$type": "ModelMakerEngine.MMDimensions, ModelMakerEngine",
                                      "$values": []
                                    },
                                    "EquationOBXInternal": "LOOKUP([2029-30 Voluntary abatements expressed in 2027-28 CPIH FYA prices sign reversed], \"ADDN2\")\r\n",
                                    "NameOfGroup": "Report lookups.Aggregate Adjustments By Price Control.Revenue adjustments in respect of in-period ODI payments to be applied in 2026-27 allowed revenue.ADDN2",
                                    "EquationToParse": "LOOKUP([2029-30 Voluntary abatements expressed in 2027-28 CPIH FYA prices sign reversed], \"ADDN2\")\r\n",
                                    "MostRecentExpectedUnitErrors": null,
                                    "Units": {
                                      "$id": "1076",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abatements expressed in 2027-28 CPIH FYA prices sign reversed (ADDN2)",
                                    "ReportLines": {
                                      "$type": "ModelMaker.UndoableCollection`1[[ModelMakerEngine.IReportLine, ModelMakerEngine]], ModelMaker.Undo",
                                      "$values": [
                                        {
                                          "$ref": "1074"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abatements expressed in 2027-28 CPIH FYA prices sign reversed (ADDN2)",
                                  "ParentReport": {
                                    "$ref": "715"
                                  },
                                  "HeadingLevel": 0,
                                  "ReportFormatName": null,
                                  "ReportFormatColor": null,
                                  "ValidValues": null,
                                  "ScenarioSelectorDependent": null,
                                  "YPosition": -1,
                                  "Visible": true,
                                  "Font": null,
                                  "AllowIncomingLinks": true,
                                  "AllowOutgoingLinks": true,
                                  "Deletable": true,
                                  "Issues": null
                                },
                                {
                                  "$id": "1077",
                                  "$type": "ModelMaker.ReportLine, ModelMaker",
                                  "AssociatedSchematicNode": {
                                    "$id": "1078",
                                    "$type": "ModelMaker.VariableNode, ModelMaker",
                                    "RowTotalDependent": null,
                                    "ScenarioSelectorDependent": null,
                                    "ValidValues": null,
                                    "PutCalculationOnReport": false,
                                    "CalculateOnThisReport": null,
                                    "PivotTableLink": null,
                                    "ExcelNameName": "_2028_30_Voluntary_abatements_expressed_in_2027_28_CPIH_FYA_prices_sign_reversed__ADDN2_",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"310e3580-8fb7-4767-a7ea-827e5c7b7484",
                                    "Dimensions": {
                                      "$type": "ModelMakerEngine.MMDimensions, ModelMakerEngine",
                                      "$values": []
                                    },
                                    "EquationOBXInternal": "LOOKUP([2028-30 Voluntary abatements expressed in 2027-28 CPIH FYA prices sign reversed], \"ADDN2\")\r\n",
                                    "NameOfGroup": "Report lookups.Aggregate Adjustments By Price Control.Totals - In-period ODI payments.ADDN2",
                                    "EquationToParse": "LOOKUP([2028-30 Voluntary abatements expressed in 2027-28 CPIH FYA prices sign reversed], \"ADDN2\")\r\n",
                                    "MostRecentExpectedUnitErrors": null,
                                    "Units": {
                                      "$id": "1079",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abatements expressed in 2027-28 CPIH FYA prices sign reversed (ADDN2)",
                                    "ReportLines": {
                                      "$type": "ModelMaker.UndoableCollection`1[[ModelMakerEngine.IReportLine, ModelMakerEngine]], ModelMaker.Undo",
                                      "$values": [
                                        {
                                          "$ref": "1077"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abatements expressed in 2027-28 CPIH FYA prices sign reversed (ADDN2)",
                                  "ParentReport": {
                                    "$ref": "715"
                                  },
                                  "HeadingLevel": 0,
                                  "ReportFormatName": null,
                                  "ReportFormatColor": null,
                                  "ValidValues": null,
                                  "ScenarioSelectorDependent": null,
                                  "YPosition": -1,
                                  "Visible": true,
                                  "Font": null,
                                  "AllowIncomingLinks": true,
                                  "AllowOutgoingLinks": true,
                                  "Deletable": true,
                                  "Issues": null
                                },
                                {
                                  "$id": "1080",
                                  "$type": "ModelMaker.Header, ModelMaker",
                                  "HeadingLevel": 1,
                                  "Name": " ",
                                  "PreferredName": " ",
                                  "UnNegatedName": " ",
                                  "UnNegatedPreferredName": " ",
                                  "ParentReport": {
                                    "$ref": "715"
                                  },
                                  "Visible": true,
                                  "ReportFormatName": "",
                                  "ReportFormatColor": "",
                                  "IsNegatable": false,
                                  "LastNameUsed": " "
                                },
                                {
                                  "$id": "1081",
                                  "$type": "ModelMaker.ReportLine, ModelMaker",
                                  "AssociatedSchematicNode": {
                                    "$id": "1082",
                                    "$type": "ModelMaker.VariableNode, ModelMaker",
                                    "RowTotalDependent": null,
                                    "ScenarioSelectorDependent": null,
                                    "ValidValues": null,
                                    "PutCalculationOnReport": false,
                                    "CalculateOnThisReport": null,
                                    "PivotTableLink": null,
                                    "ExcelNameName": "_2028_29_Voluntary_abatements_expressed_in_2027_28_CPIH_FYA_prices_sign_reversed__Residential_Retail_",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"5297ce3e-e6fb-4036-ba4a-069973e956e6",
                                    "Dimensions": {
                                      "$type": "ModelMakerEngine.MMDimensions, ModelMakerEngine",
                                      "$values": []
                                    },
                                    "EquationOBXInternal": "LOOKUP([2028-29 Voluntary abatements expressed in 2027-28 CPIH FYA prices sign reversed], \"Residential Retail\")\r\n",
                                    "NameOfGroup": "Report lookups.Aggregate Adjustments By Price Control.Revenue adjustments in respect of in-period ODI payments to be applied in 2025-26 allowed revenue.Residential Retail",
                                    "EquationToParse": "LOOKUP([2028-29 Voluntary abatements expressed in 2027-28 CPIH FYA prices sign reversed], \"Residential Retail\")\r\n",
                                    "MostRecentExpectedUnitErrors": null,
                                    "Units": {
                                      "$id": "1083",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abatements expressed in 2027-28 CPIH FYA prices sign reversed (Residential Retail)",
                                    "ReportLines": {
                                      "$type": "ModelMaker.UndoableCollection`1[[ModelMakerEngine.IReportLine, ModelMakerEngine]], ModelMaker.Undo",
                                      "$values": [
                                        {
                                          "$ref": "1081"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abatements expressed in 2027-28 CPIH FYA prices sign reversed (Residential Retail)",
                                  "ParentReport": {
                                    "$ref": "715"
                                  },
                                  "HeadingLevel": 0,
                                  "ReportFormatName": null,
                                  "ReportFormatColor": null,
                                  "ValidValues": null,
                                  "ScenarioSelectorDependent": null,
                                  "YPosition": -1,
                                  "Visible": true,
                                  "Font": null,
                                  "AllowIncomingLinks": true,
                                  "AllowOutgoingLinks": true,
                                  "Deletable": true,
                                  "Issues": null
                                },
                                {
                                  "$id": "1084",
                                  "$type": "ModelMaker.ReportLine, ModelMaker",
                                  "AssociatedSchematicNode": {
                                    "$id": "1085",
                                    "$type": "ModelMaker.VariableNode, ModelMaker",
                                    "RowTotalDependent": null,
                                    "ScenarioSelectorDependent": null,
                                    "ValidValues": null,
                                    "PutCalculationOnReport": false,
                                    "CalculateOnThisReport": null,
                                    "PivotTableLink": null,
                                    "ExcelNameName": "_2029_30_Voluntary_abatements_expressed_in_2027_28_CPIH_FYA_prices_sign_reversed__Residential_Retail_",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"50ea0505-5f21-4507-9333-46d227f9c1e1",
                                    "Dimensions": {
                                      "$type": "ModelMakerEngine.MMDimensions, ModelMakerEngine",
                                      "$values": []
                                    },
                                    "EquationOBXInternal": "LOOKUP([2029-30 Voluntary abatements expressed in 2027-28 CPIH FYA prices sign reversed], \"Residential Retail\")\r\n",
                                    "NameOfGroup": "Report lookups.Aggregate Adjustments By Price Control.Revenue adjustments in respect of in-period ODI payments to be applied in 2026-27 allowed revenue.Residential Retail",
                                    "EquationToParse": "LOOKUP([2029-30 Voluntary abatements expressed in 2027-28 CPIH FYA prices sign reversed], \"Residential Retail\")\r\n",
                                    "MostRecentExpectedUnitErrors": null,
                                    "Units": {
                                      "$id": "1086",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abatements expressed in 2027-28 CPIH FYA prices sign reversed (Residential Retail)",
                                    "ReportLines": {
                                      "$type": "ModelMaker.UndoableCollection`1[[ModelMakerEngine.IReportLine, ModelMakerEngine]], ModelMaker.Undo",
                                      "$values": [
                                        {
                                          "$ref": "1084"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abatements expressed in 2027-28 CPIH FYA prices sign reversed (Residential Retail)",
                                  "ParentReport": {
                                    "$ref": "715"
                                  },
                                  "HeadingLevel": 0,
                                  "ReportFormatName": null,
                                  "ReportFormatColor": null,
                                  "ValidValues": null,
                                  "ScenarioSelectorDependent": null,
                                  "YPosition": -1,
                                  "Visible": true,
                                  "Font": null,
                                  "AllowIncomingLinks": true,
                                  "AllowOutgoingLinks": true,
                                  "Deletable": true,
                                  "Issues": null
                                },
                                {
                                  "$id": "1087",
                                  "$type": "ModelMaker.ReportLine, ModelMaker",
                                  "AssociatedSchematicNode": {
                                    "$id": "1088",
                                    "$type": "ModelMaker.VariableNode, ModelMaker",
                                    "RowTotalDependent": null,
                                    "ScenarioSelectorDependent": null,
                                    "ValidValues": null,
                                    "PutCalculationOnReport": false,
                                    "CalculateOnThisReport": null,
                                    "PivotTableLink": null,
                                    "ExcelNameName": "_2028_30_Voluntary_abatements_expressed_in_2027_28_CPIH_FYA_prices_sign_reversed__Residential_Retail_",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"f096797e-1782-4f4e-a5d4-2f99f1c5db03",
                                    "Dimensions": {
                                      "$type": "ModelMakerEngine.MMDimensions, ModelMakerEngine",
                                      "$values": []
                                    },
                                    "EquationOBXInternal": "LOOKUP([2028-30 Voluntary abatements expressed in 2027-28 CPIH FYA prices sign reversed], \"Residential Retail\")\r\n",
                                    "NameOfGroup": "Report lookups.Aggregate Adjustments By Price Control.Totals - In-period ODI payments.Residential Retail",
                                    "EquationToParse": "LOOKUP([2028-30 Voluntary abatements expressed in 2027-28 CPIH FYA prices sign reversed], \"Residential Retail\")\r\n",
                                    "MostRecentExpectedUnitErrors": null,
                                    "Units": {
                                      "$id": "1089",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abatements expressed in 2027-28 CPIH FYA prices sign reversed (Residential Retail)",
                                    "ReportLines": {
                                      "$type": "ModelMaker.UndoableCollection`1[[ModelMakerEngine.IReportLine, ModelMakerEngine]], ModelMaker.Undo",
                                      "$values": [
                                        {
                                          "$ref": "1087"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abatements expressed in 2027-28 CPIH FYA prices sign reversed (Residential Retail)",
                                  "ParentReport": {
                                    "$ref": "715"
                                  },
                                  "HeadingLevel": 0,
                                  "ReportFormatName": null,
                                  "ReportFormatColor": null,
                                  "ValidValues": null,
                                  "ScenarioSelectorDependent": null,
                                  "YPosition": -1,
                                  "Visible": true,
                                  "Font": null,
                                  "AllowIncomingLinks": true,
                                  "AllowOutgoingLinks": true,
                                  "Deletable": true,
                                  "Issues": null
                                },
                                {
                                  "$id": "1090",
                                  "$type": "ModelMaker.Header, ModelMaker",
                                  "HeadingLevel": 1,
                                  "Name": " ",
                                  "PreferredName": " ",
                                  "UnNegatedName": " ",
                                  "UnNegatedPreferredName": " ",
                                  "ParentReport": {
                                    "$ref": "715"
                                  },
                                  "Visible": true,
                                  "ReportFormatName": "",
                                  "ReportFormatColor": "",
                                  "IsNegatable": false,
                                  "LastNameUsed": " "
                                },
                                {
                                  "$id": "1091",
                                  "$type": "ModelMaker.ReportLine, ModelMaker",
                                  "AssociatedSchematicNode": {
                                    "$id": "1092",
                                    "$type": "ModelMaker.VariableNode, ModelMaker",
                                    "RowTotalDependent": null,
                                    "ScenarioSelectorDependent": null,
                                    "ValidValues": null,
                                    "PutCalculationOnReport": false,
                                    "CalculateOnThisReport": null,
                                    "PivotTableLink": null,
                                    "ExcelNameName": "_2028_29_Voluntary_abatements_expressed_in_2027_28_CPIH_FYA_prices_sign_reversed__Business_Retail_",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"93da238c-ad88-415e-a709-5769119ce3f1",
                                    "Dimensions": {
                                      "$type": "ModelMakerEngine.MMDimensions, ModelMakerEngine",
                                      "$values": []
                                    },
                                    "EquationOBXInternal": "LOOKUP([2028-29 Voluntary abatements expressed in 2027-28 CPIH FYA prices sign reversed], \"Business Retail\")\r\n",
                                    "NameOfGroup": "Report lookups.Aggregate Adjustments By Price Control.Revenue adjustments in respect of in-period ODI payments to be applied in 2025-26 allowed revenue.Business Retail",
                                    "EquationToParse": "LOOKUP([2028-29 Voluntary abatements expressed in 2027-28 CPIH FYA prices sign reversed], \"Business Retail\")\r\n",
                                    "MostRecentExpectedUnitErrors": null,
                                    "Units": {
                                      "$id": "1093",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abatements expressed in 2027-28 CPIH FYA prices sign reversed (Business Retail)",
                                    "ReportLines": {
                                      "$type": "ModelMaker.UndoableCollection`1[[ModelMakerEngine.IReportLine, ModelMakerEngine]], ModelMaker.Undo",
                                      "$values": [
                                        {
                                          "$ref": "1091"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abatements expressed in 2027-28 CPIH FYA prices sign reversed (Business Retail)",
                                  "ParentReport": {
                                    "$ref": "715"
                                  },
                                  "HeadingLevel": 0,
                                  "ReportFormatName": null,
                                  "ReportFormatColor": null,
                                  "ValidValues": null,
                                  "ScenarioSelectorDependent": null,
                                  "YPosition": -1,
                                  "Visible": true,
                                  "Font": null,
                                  "AllowIncomingLinks": true,
                                  "AllowOutgoingLinks": true,
                                  "Deletable": true,
                                  "Issues": null
                                },
                                {
                                  "$id": "1094",
                                  "$type": "ModelMaker.ReportLine, ModelMaker",
                                  "AssociatedSchematicNode": {
                                    "$id": "1095",
                                    "$type": "ModelMaker.VariableNode, ModelMaker",
                                    "RowTotalDependent": null,
                                    "ScenarioSelectorDependent": null,
                                    "ValidValues": null,
                                    "PutCalculationOnReport": false,
                                    "CalculateOnThisReport": null,
                                    "PivotTableLink": null,
                                    "ExcelNameName": "_2029_30_Voluntary_abatements_expressed_in_2027_28_CPIH_FYA_prices_sign_reversed__Business_Retail_",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"dc6be567-f705-41ad-9647-6cbb47e7dac6",
                                    "Dimensions": {
                                      "$type": "ModelMakerEngine.MMDimensions, ModelMakerEngine",
                                      "$values": []
                                    },
                                    "EquationOBXInternal": "LOOKUP([2029-30 Voluntary abatements expressed in 2027-28 CPIH FYA prices sign reversed], \"Business Retail\")\r\n",
                                    "NameOfGroup": "Report lookups.Aggregate Adjustments By Price Control.Revenue adjustments in respect of in-period ODI payments to be applied in 2026-27 allowed revenue.Business Retail",
                                    "EquationToParse": "LOOKUP([2029-30 Voluntary abatements expressed in 2027-28 CPIH FYA prices sign reversed], \"Business Retail\")\r\n",
                                    "MostRecentExpectedUnitErrors": null,
                                    "Units": {
                                      "$id": "1096",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abatements expressed in 2027-28 CPIH FYA prices sign reversed (Business Retail)",
                                    "ReportLines": {
                                      "$type": "ModelMaker.UndoableCollection`1[[ModelMakerEngine.IReportLine, ModelMakerEngine]], ModelMaker.Undo",
                                      "$values": [
                                        {
                                          "$ref": "1094"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abatements expressed in 2027-28 CPIH FYA prices sign reversed (Business Retail)",
                                  "ParentReport": {
                                    "$ref": "715"
                                  },
                                  "HeadingLevel": 0,
                                  "ReportFormatName": null,
                                  "ReportFormatColor": null,
                                  "ValidValues": null,
                                  "ScenarioSelectorDependent": null,
                                  "YPosition": -1,
                                  "Visible": true,
                                  "Font": null,
                                  "AllowIncomingLinks": true,
                                  "AllowOutgoingLinks": true,
                                  "Deletable": true,
                                  "Issues": null
                                },
                                {
                                  "$id": "1097",
                                  "$type": "ModelMaker.ReportLine, ModelMaker",
                                  "AssociatedSchematicNode": {
                                    "$id": "1098",
                                    "$type": "ModelMaker.VariableNode, ModelMaker",
                                    "RowTotalDependent": null,
                                    "ScenarioSelectorDependent": null,
                                    "ValidValues": null,
                                    "PutCalculationOnReport": false,
                                    "CalculateOnThisReport": null,
                                    "PivotTableLink": null,
                                    "ExcelNameName": "_2028_30_Voluntary_abatements_expressed_in_2027_28_CPIH_FYA_prices_sign_reversed__Business_Retail_",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"49404d26-fcab-419f-879f-233b681c9192",
                                    "Dimensions": {
                                      "$type": "ModelMakerEngine.MMDimensions, ModelMakerEngine",
                                      "$values": []
                                    },
                                    "EquationOBXInternal": "LOOKUP([2028-30 Voluntary abatements expressed in 2027-28 CPIH FYA prices sign reversed], \"Business Retail\")\r\n",
                                    "NameOfGroup": "Report lookups.Aggregate Adjustments By Price Control.Totals - In-period ODI payments.Business Retail",
                                    "EquationToParse": "LOOKUP([2028-30 Voluntary abatements expressed in 2027-28 CPIH FYA prices sign reversed], \"Business Retail\")\r\n",
                                    "MostRecentExpectedUnitErrors": null,
                                    "Units": {
                                      "$id": "1099",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abatements expressed in 2027-28 CPIH FYA prices sign reversed (Business Retail)",
                                    "ReportLines": {
                                      "$type": "ModelMaker.UndoableCollection`1[[ModelMakerEngine.IReportLine, ModelMakerEngine]], ModelMaker.Undo",
                                      "$values": [
                                        {
                                          "$ref": "1097"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abatements expressed in 2027-28 CPIH FYA prices sign reversed (Business Retail)",
                                  "ParentReport": {
                                    "$ref": "715"
                                  },
                                  "HeadingLevel": 0,
                                  "ReportFormatName": null,
                                  "ReportFormatColor": null,
                                  "ValidValues": null,
                                  "ScenarioSelectorDependent": null,
                                  "YPosition": -1,
                                  "Visible": true,
                                  "Font": null,
                                  "AllowIncomingLinks": true,
                                  "AllowOutgoingLinks": true,
                                  "Deletable": true,
                                  "Issues": null
                                },
                                {
                                  "$id": "1100",
                                  "$type": "ModelMaker.Header, ModelMaker",
                                  "HeadingLevel": 1,
                                  "Name": " ",
                                  "PreferredName": " ",
                                  "UnNegatedName": " ",
                                  "UnNegatedPreferredName": " ",
                                  "ParentReport": {
                                    "$ref": "715"
                                  },
                                  "Visible": true,
                                  "ReportFormatName": "",
                                  "ReportFormatColor": "",
                                  "IsNegatable": false,
                                  "LastNameUsed": " "
                                },
                                {
                                  "$id": "1101",
                                  "$type": "ModelMaker.ReportLine, ModelMaker",
                                  "AssociatedSchematicNode": {
                                    "$id": "1102",
                                    "$type": "ModelMaker.VariableNode, ModelMaker",
                                    "RowTotalDependent": null,
                                    "ScenarioSelectorDependent": null,
                                    "ValidValues": null,
                                    "PutCalculationOnReport": false,
                                    "CalculateOnThisReport": null,
                                    "PivotTableLink": null,
                                    "ExcelNameName": "_2028_29_Voluntary_deferrals_expressed_in_2027_28_CPIH_FYA_prices_sign_reversed__WR_",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"0abe46ff-8efb-4f06-89c8-a16c4cab0894",
                                    "Dimensions": {
                                      "$type": "ModelMakerEngine.MMDimensions, ModelMakerEngine",
                                      "$values": []
                                    },
                                    "EquationOBXInternal": "LOOKUP([2028-29 Voluntary deferrals expressed in 2027-28 CPIH FYA prices sign reversed], \"WR\")\r\n",
                                    "NameOfGroup": "Report lookups.Aggregate Adjustments By Price Control.Revenue adjustments in respect of in-period ODI payments to be applied in 2025-26 allowed revenue",
                                    "EquationToParse": "LOOKUP([2028-29 Voluntary deferrals expressed in 2027-28 CPIH FYA prices sign reversed], \"WR\")\r\n",
                                    "MostRecentExpectedUnitErrors": null,
                                    "Units": {
                                      "$id": "1103",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deferrals expressed in 2027-28 CPIH FYA prices sign reversed (WR)",
                                    "ReportLines": {
                                      "$type": "ModelMaker.UndoableCollection`1[[ModelMakerEngine.IReportLine, ModelMakerEngine]], ModelMaker.Undo",
                                      "$values": [
                                        {
                                          "$ref": "1101"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deferrals expressed in 2027-28 CPIH FYA prices sign reversed (WR)",
                                  "ParentReport": {
                                    "$ref": "715"
                                  },
                                  "HeadingLevel": 0,
                                  "ReportFormatName": null,
                                  "ReportFormatColor": null,
                                  "ValidValues": null,
                                  "ScenarioSelectorDependent": null,
                                  "YPosition": -1,
                                  "Visible": true,
                                  "Font": null,
                                  "AllowIncomingLinks": true,
                                  "AllowOutgoingLinks": true,
                                  "Deletable": true,
                                  "Issues": null
                                },
                                {
                                  "$id": "1104",
                                  "$type": "ModelMaker.ReportLine, ModelMaker",
                                  "AssociatedSchematicNode": {
                                    "$id": "1105",
                                    "$type": "ModelMaker.VariableNode, ModelMaker",
                                    "RowTotalDependent": null,
                                    "ScenarioSelectorDependent": null,
                                    "ValidValues": null,
                                    "PutCalculationOnReport": false,
                                    "CalculateOnThisReport": null,
                                    "PivotTableLink": null,
                                    "ExcelNameName": "_2029_30_Voluntary_deferrals_expressed_in_2027_28_CPIH_FYA_prices_sign_reversed__WR_",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"528aeac8-d938-4782-b4d4-d6409a6a78b9",
                                    "Dimensions": {
                                      "$type": "ModelMakerEngine.MMDimensions, ModelMakerEngine",
                                      "$values": []
                                    },
                                    "EquationOBXInternal": "LOOKUP([2029-30 Voluntary deferrals expressed in 2027-28 CPIH FYA prices sign reversed], \"WR\")\r\n",
                                    "NameOfGroup": "Report lookups.Aggregate Adjustments By Price Control.Revenue adjustments in respect of in-period ODI payments to be applied in 2026-27 allowed revenue.WR",
                                    "EquationToParse": "LOOKUP([2029-30 Voluntary deferrals expressed in 2027-28 CPIH FYA prices sign reversed], \"WR\")\r\n",
                                    "MostRecentExpectedUnitErrors": null,
                                    "Units": {
                                      "$id": "1106",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deferrals expressed in 2027-28 CPIH FYA prices sign reversed (WR)",
                                    "ReportLines": {
                                      "$type": "ModelMaker.UndoableCollection`1[[ModelMakerEngine.IReportLine, ModelMakerEngine]], ModelMaker.Undo",
                                      "$values": [
                                        {
                                          "$ref": "1104"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deferrals expressed in 2027-28 CPIH FYA prices sign reversed (WR)",
                                  "ParentReport": {
                                    "$ref": "715"
                                  },
                                  "HeadingLevel": 0,
                                  "ReportFormatName": null,
                                  "ReportFormatColor": null,
                                  "ValidValues": null,
                                  "ScenarioSelectorDependent": null,
                                  "YPosition": -1,
                                  "Visible": true,
                                  "Font": null,
                                  "AllowIncomingLinks": true,
                                  "AllowOutgoingLinks": true,
                                  "Deletable": true,
                                  "Issues": null
                                },
                                {
                                  "$id": "1107",
                                  "$type": "ModelMaker.ReportLine, ModelMaker",
                                  "AssociatedSchematicNode": {
                                    "$id": "1108",
                                    "$type": "ModelMaker.VariableNode, ModelMaker",
                                    "RowTotalDependent": null,
                                    "ScenarioSelectorDependent": null,
                                    "ValidValues": null,
                                    "PutCalculationOnReport": false,
                                    "CalculateOnThisReport": null,
                                    "PivotTableLink": null,
                                    "ExcelNameName": "_2028_30_Voluntary_deferrals_expressed_in_2027_28_CPIH_FYA_prices_sign_reversed__WR_",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"69f720ba-4156-47ce-b2b9-56a115af51f5",
                                    "Dimensions": {
                                      "$type": "ModelMakerEngine.MMDimensions, ModelMakerEngine",
                                      "$values": []
                                    },
                                    "EquationOBXInternal": "LOOKUP([2028-30 Voluntary deferrals expressed in 2027-28 CPIH FYA prices sign reversed], \"WR\")\r\n",
                                    "NameOfGroup": "Report lookups.Aggregate Adjustments By Price Control.Totals - In-period ODI payments.WR",
                                    "EquationToParse": "LOOKUP([2028-30 Voluntary deferrals expressed in 2027-28 CPIH FYA prices sign reversed], \"WR\")\r\n",
                                    "MostRecentExpectedUnitErrors": null,
                                    "Units": {
                                      "$id": "1109",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deferrals expressed in 2027-28 CPIH FYA prices sign reversed (WR)",
                                    "ReportLines": {
                                      "$type": "ModelMaker.UndoableCollection`1[[ModelMakerEngine.IReportLine, ModelMakerEngine]], ModelMaker.Undo",
                                      "$values": [
                                        {
                                          "$ref": "1107"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deferrals expressed in 2027-28 CPIH FYA prices sign reversed (WR)",
                                  "ParentReport": {
                                    "$ref": "715"
                                  },
                                  "HeadingLevel": 0,
                                  "ReportFormatName": null,
                                  "ReportFormatColor": null,
                                  "ValidValues": null,
                                  "ScenarioSelectorDependent": null,
                                  "YPosition": -1,
                                  "Visible": true,
                                  "Font": null,
                                  "AllowIncomingLinks": true,
                                  "AllowOutgoingLinks": true,
                                  "Deletable": true,
                                  "Issues": null
                                },
                                {
                                  "$id": "1110",
                                  "$type": "ModelMaker.Header, ModelMaker",
                                  "HeadingLevel": 1,
                                  "Name": " ",
                                  "PreferredName": " ",
                                  "UnNegatedName": " ",
                                  "UnNegatedPreferredName": " ",
                                  "ParentReport": {
                                    "$ref": "715"
                                  },
                                  "Visible": true,
                                  "ReportFormatName": "",
                                  "ReportFormatColor": "",
                                  "IsNegatable": false,
                                  "LastNameUsed": " "
                                },
                                {
                                  "$id": "1111",
                                  "$type": "ModelMaker.ReportLine, ModelMaker",
                                  "AssociatedSchematicNode": {
                                    "$id": "1112",
                                    "$type": "ModelMaker.VariableNode, ModelMaker",
                                    "RowTotalDependent": null,
                                    "ScenarioSelectorDependent": null,
                                    "ValidValues": null,
                                    "PutCalculationOnReport": false,
                                    "CalculateOnThisReport": null,
                                    "PivotTableLink": null,
                                    "ExcelNameName": "_2028_29_Voluntary_deferrals_expressed_in_2027_28_CPIH_FYA_prices_sign_reversed__WN_",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"788a2644-f407-46b8-a762-981e335178e4",
                                    "Dimensions": {
                                      "$type": "ModelMakerEngine.MMDimensions, ModelMakerEngine",
                                      "$values": []
                                    },
                                    "EquationOBXInternal": "LOOKUP([2028-29 Voluntary deferrals expressed in 2027-28 CPIH FYA prices sign reversed], \"WN\")\r\n",
                                    "NameOfGroup": "Report lookups.Aggregate Adjustments By Price Control.Revenue adjustments in respect of in-period ODI payments to be applied in 2025-26 allowed revenue.WN",
                                    "EquationToParse": "LOOKUP([2028-29 Voluntary deferrals expressed in 2027-28 CPIH FYA prices sign reversed], \"WN\")\r\n",
                                    "MostRecentExpectedUnitErrors": null,
                                    "Units": {
                                      "$id": "1113",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deferrals expressed in 2027-28 CPIH FYA prices sign reversed (WN)",
                                    "ReportLines": {
                                      "$type": "ModelMaker.UndoableCollection`1[[ModelMakerEngine.IReportLine, ModelMakerEngine]], ModelMaker.Undo",
                                      "$values": [
                                        {
                                          "$ref": "1111"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deferrals expressed in 2027-28 CPIH FYA prices sign reversed (WN)",
                                  "ParentReport": {
                                    "$ref": "715"
                                  },
                                  "HeadingLevel": 0,
                                  "ReportFormatName": null,
                                  "ReportFormatColor": null,
                                  "ValidValues": null,
                                  "ScenarioSelectorDependent": null,
                                  "YPosition": -1,
                                  "Visible": true,
                                  "Font": null,
                                  "AllowIncomingLinks": true,
                                  "AllowOutgoingLinks": true,
                                  "Deletable": true,
                                  "Issues": null
                                },
                                {
                                  "$id": "1114",
                                  "$type": "ModelMaker.ReportLine, ModelMaker",
                                  "AssociatedSchematicNode": {
                                    "$id": "1115",
                                    "$type": "ModelMaker.VariableNode, ModelMaker",
                                    "RowTotalDependent": null,
                                    "ScenarioSelectorDependent": null,
                                    "ValidValues": null,
                                    "PutCalculationOnReport": false,
                                    "CalculateOnThisReport": null,
                                    "PivotTableLink": null,
                                    "ExcelNameName": "_2029_30_Voluntary_deferrals_expressed_in_2027_28_CPIH_FYA_prices_sign_reversed__WN_",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"f4f27682-1312-44e3-a6e3-43686fb87279",
                                    "Dimensions": {
                                      "$type": "ModelMakerEngine.MMDimensions, ModelMakerEngine",
                                      "$values": []
                                    },
                                    "EquationOBXInternal": "LOOKUP([2029-30 Voluntary deferrals expressed in 2027-28 CPIH FYA prices sign reversed], \"WN\")\r\n",
                                    "NameOfGroup": "Report lookups.Aggregate Adjustments By Price Control.Revenue adjustments in respect of in-period ODI payments to be applied in 2026-27 allowed revenue.WN",
                                    "EquationToParse": "LOOKUP([2029-30 Voluntary deferrals expressed in 2027-28 CPIH FYA prices sign reversed], \"WN\")\r\n",
                                    "MostRecentExpectedUnitErrors": null,
                                    "Units": {
                                      "$id": "1116",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deferrals expressed in 2027-28 CPIH FYA prices sign reversed (WN)",
                                    "ReportLines": {
                                      "$type": "ModelMaker.UndoableCollection`1[[ModelMakerEngine.IReportLine, ModelMakerEngine]], ModelMaker.Undo",
                                      "$values": [
                                        {
                                          "$ref": "1114"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deferrals expressed in 2027-28 CPIH FYA prices sign reversed (WN)",
                                  "ParentReport": {
                                    "$ref": "715"
                                  },
                                  "HeadingLevel": 0,
                                  "ReportFormatName": null,
                                  "ReportFormatColor": null,
                                  "ValidValues": null,
                                  "ScenarioSelectorDependent": null,
                                  "YPosition": -1,
                                  "Visible": true,
                                  "Font": null,
                                  "AllowIncomingLinks": true,
                                  "AllowOutgoingLinks": true,
                                  "Deletable": true,
                                  "Issues": null
                                },
                                {
                                  "$id": "1117",
                                  "$type": "ModelMaker.ReportLine, ModelMaker",
                                  "AssociatedSchematicNode": {
                                    "$id": "1118",
                                    "$type": "ModelMaker.VariableNode, ModelMaker",
                                    "RowTotalDependent": null,
                                    "ScenarioSelectorDependent": null,
                                    "ValidValues": null,
                                    "PutCalculationOnReport": false,
                                    "CalculateOnThisReport": null,
                                    "PivotTableLink": null,
                                    "ExcelNameName": "_2028_30_Voluntary_deferrals_expressed_in_2027_28_CPIH_FYA_prices_sign_reversed__WN_",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"3b4cfff8-11db-41bc-8f6e-320accb9780e",
                                    "Dimensions": {
                                      "$type": "ModelMakerEngine.MMDimensions, ModelMakerEngine",
                                      "$values": []
                                    },
                                    "EquationOBXInternal": "LOOKUP([2028-30 Voluntary deferrals expressed in 2027-28 CPIH FYA prices sign reversed], \"WN\")\r\n",
                                    "NameOfGroup": "Report lookups.Aggregate Adjustments By Price Control.Totals - In-period ODI payments.WR",
                                    "EquationToParse": "LOOKUP([2028-30 Voluntary deferrals expressed in 2027-28 CPIH FYA prices sign reversed], \"WN\")\r\n",
                                    "MostRecentExpectedUnitErrors": null,
                                    "Units": {
                                      "$id": "1119",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deferrals expressed in 2027-28 CPIH FYA prices sign reversed (WN)",
                                    "ReportLines": {
                                      "$type": "ModelMaker.UndoableCollection`1[[ModelMakerEngine.IReportLine, ModelMakerEngine]], ModelMaker.Undo",
                                      "$values": [
                                        {
                                          "$ref": "1117"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deferrals expressed in 2027-28 CPIH FYA prices sign reversed (WN)",
                                  "ParentReport": {
                                    "$ref": "715"
                                  },
                                  "HeadingLevel": 0,
                                  "ReportFormatName": null,
                                  "ReportFormatColor": null,
                                  "ValidValues": null,
                                  "ScenarioSelectorDependent": null,
                                  "YPosition": -1,
                                  "Visible": true,
                                  "Font": null,
                                  "AllowIncomingLinks": true,
                                  "AllowOutgoingLinks": true,
                                  "Deletable": true,
                                  "Issues": null
                                },
                                {
                                  "$id": "1120",
                                  "$type": "ModelMaker.Header, ModelMaker",
                                  "HeadingLevel": 1,
                                  "Name": " ",
                                  "PreferredName": " ",
                                  "UnNegatedName": " ",
                                  "UnNegatedPreferredName": " ",
                                  "ParentReport": {
                                    "$ref": "715"
                                  },
                                  "Visible": true,
                                  "ReportFormatName": "",
                                  "ReportFormatColor": "",
                                  "IsNegatable": false,
                                  "LastNameUsed": " "
                                },
                                {
                                  "$id": "1121",
                                  "$type": "ModelMaker.ReportLine, ModelMaker",
                                  "AssociatedSchematicNode": {
                                    "$id": "1122",
                                    "$type": "ModelMaker.VariableNode, ModelMaker",
                                    "RowTotalDependent": null,
                                    "ScenarioSelectorDependent": null,
                                    "ValidValues": null,
                                    "PutCalculationOnReport": false,
                                    "CalculateOnThisReport": null,
                                    "PivotTableLink": null,
                                    "ExcelNameName": "_2028_29_Voluntary_deferrals_expressed_in_2027_28_CPIH_FYA_prices_sign_reversed__WWN_",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"723ce46d-c463-45a1-b5a8-dd5042443c51",
                                    "Dimensions": {
                                      "$type": "ModelMakerEngine.MMDimensions, ModelMakerEngine",
                                      "$values": []
                                    },
                                    "EquationOBXInternal": "LOOKUP([2028-29 Voluntary deferrals expressed in 2027-28 CPIH FYA prices sign reversed], \"WWN\")\r\n",
                                    "NameOfGroup": "Report lookups.Aggregate Adjustments By Price Control.Revenue adjustments in respect of in-period ODI payments to be applied in 2025-26 allowed revenue.WWN",
                                    "EquationToParse": "LOOKUP([2028-29 Voluntary deferrals expressed in 2027-28 CPIH FYA prices sign reversed], \"WWN\")\r\n",
                                    "MostRecentExpectedUnitErrors": null,
                                    "Units": {
                                      "$id": "1123",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deferrals expressed in 2027-28 CPIH FYA prices sign reversed (WWN)",
                                    "ReportLines": {
                                      "$type": "ModelMaker.UndoableCollection`1[[ModelMakerEngine.IReportLine, ModelMakerEngine]], ModelMaker.Undo",
                                      "$values": [
                                        {
                                          "$ref": "1121"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deferrals expressed in 2027-28 CPIH FYA prices sign reversed (WWN)",
                                  "ParentReport": {
                                    "$ref": "715"
                                  },
                                  "HeadingLevel": 0,
                                  "ReportFormatName": null,
                                  "ReportFormatColor": null,
                                  "ValidValues": null,
                                  "ScenarioSelectorDependent": null,
                                  "YPosition": -1,
                                  "Visible": true,
                                  "Font": null,
                                  "AllowIncomingLinks": true,
                                  "AllowOutgoingLinks": true,
                                  "Deletable": true,
                                  "Issues": null
                                },
                                {
                                  "$id": "1124",
                                  "$type": "ModelMaker.ReportLine, ModelMaker",
                                  "AssociatedSchematicNode": {
                                    "$id": "1125",
                                    "$type": "ModelMaker.VariableNode, ModelMaker",
                                    "RowTotalDependent": null,
                                    "ScenarioSelectorDependent": null,
                                    "ValidValues": null,
                                    "PutCalculationOnReport": false,
                                    "CalculateOnThisReport": null,
                                    "PivotTableLink": null,
                                    "ExcelNameName": "_2029_30_Voluntary_deferrals_expressed_in_2027_28_CPIH_FYA_prices_sign_reversed__WWN_",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"8411425d-fabc-4ac8-a027-cab1a916f633",
                                    "Dimensions": {
                                      "$type": "ModelMakerEngine.MMDimensions, ModelMakerEngine",
                                      "$values": []
                                    },
                                    "EquationOBXInternal": "LOOKUP([2029-30 Voluntary deferrals expressed in 2027-28 CPIH FYA prices sign reversed], \"WWN\")\r\n",
                                    "NameOfGroup": "Report lookups.Aggregate Adjustments By Price Control.Revenue adjustments in respect of in-period ODI payments to be applied in 2026-27 allowed revenue.WWN",
                                    "EquationToParse": "LOOKUP([2029-30 Voluntary deferrals expressed in 2027-28 CPIH FYA prices sign reversed], \"WWN\")\r\n",
                                    "MostRecentExpectedUnitErrors": null,
                                    "Units": {
                                      "$id": "1126",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deferrals expressed in 2027-28 CPIH FYA prices sign reversed (WWN)",
                                    "ReportLines": {
                                      "$type": "ModelMaker.UndoableCollection`1[[ModelMakerEngine.IReportLine, ModelMakerEngine]], ModelMaker.Undo",
                                      "$values": [
                                        {
                                          "$ref": "1124"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deferrals expressed in 2027-28 CPIH FYA prices sign reversed (WWN)",
                                  "ParentReport": {
                                    "$ref": "715"
                                  },
                                  "HeadingLevel": 0,
                                  "ReportFormatName": null,
                                  "ReportFormatColor": null,
                                  "ValidValues": null,
                                  "ScenarioSelectorDependent": null,
                                  "YPosition": -1,
                                  "Visible": true,
                                  "Font": null,
                                  "AllowIncomingLinks": true,
                                  "AllowOutgoingLinks": true,
                                  "Deletable": true,
                                  "Issues": null
                                },
                                {
                                  "$id": "1127",
                                  "$type": "ModelMaker.ReportLine, ModelMaker",
                                  "AssociatedSchematicNode": {
                                    "$id": "1128",
                                    "$type": "ModelMaker.VariableNode, ModelMaker",
                                    "RowTotalDependent": null,
                                    "ScenarioSelectorDependent": null,
                                    "ValidValues": null,
                                    "PutCalculationOnReport": false,
                                    "CalculateOnThisReport": null,
                                    "PivotTableLink": null,
                                    "ExcelNameName": "_2028_30_Voluntary_deferrals_expressed_in_2027_28_CPIH_FYA_prices_sign_reversed__WWN_",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"e32cb506-46c9-4c33-b3d7-2b2bd0637b28",
                                    "Dimensions": {
                                      "$type": "ModelMakerEngine.MMDimensions, ModelMakerEngine",
                                      "$values": []
                                    },
                                    "EquationOBXInternal": "LOOKUP([2028-30 Voluntary deferrals expressed in 2027-28 CPIH FYA prices sign reversed], \"WWN\")\r\n",
                                    "NameOfGroup": "Report lookups.Aggregate Adjustments By Price Control.Totals - In-period ODI payments.WR",
                                    "EquationToParse": "LOOKUP([2028-30 Voluntary deferrals expressed in 2027-28 CPIH FYA prices sign reversed], \"WWN\")\r\n",
                                    "MostRecentExpectedUnitErrors": null,
                                    "Units": {
                                      "$id": "1129",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deferrals expressed in 2027-28 CPIH FYA prices sign reversed (WWN)",
                                    "ReportLines": {
                                      "$type": "ModelMaker.UndoableCollection`1[[ModelMakerEngine.IReportLine, ModelMakerEngine]], ModelMaker.Undo",
                                      "$values": [
                                        {
                                          "$ref": "1127"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deferrals expressed in 2027-28 CPIH FYA prices sign reversed (WWN)",
                                  "ParentReport": {
                                    "$ref": "715"
                                  },
                                  "HeadingLevel": 0,
                                  "ReportFormatName": null,
                                  "ReportFormatColor": null,
                                  "ValidValues": null,
                                  "ScenarioSelectorDependent": null,
                                  "YPosition": -1,
                                  "Visible": true,
                                  "Font": null,
                                  "AllowIncomingLinks": true,
                                  "AllowOutgoingLinks": true,
                                  "Deletable": true,
                                  "Issues": null
                                },
                                {
                                  "$id": "1130",
                                  "$type": "ModelMaker.Header, ModelMaker",
                                  "HeadingLevel": 1,
                                  "Name": " ",
                                  "PreferredName": " ",
                                  "UnNegatedName": " ",
                                  "UnNegatedPreferredName": " ",
                                  "ParentReport": {
                                    "$ref": "715"
                                  },
                                  "Visible": true,
                                  "ReportFormatName": "",
                                  "ReportFormatColor": "",
                                  "IsNegatable": false,
                                  "LastNameUsed": " "
                                },
                                {
                                  "$id": "1131",
                                  "$type": "ModelMaker.ReportLine, ModelMaker",
                                  "AssociatedSchematicNode": {
                                    "$id": "1132",
                                    "$type": "ModelMaker.VariableNode, ModelMaker",
                                    "RowTotalDependent": null,
                                    "ScenarioSelectorDependent": null,
                                    "ValidValues": null,
                                    "PutCalculationOnReport": false,
                                    "CalculateOnThisReport": null,
                                    "PivotTableLink": null,
                                    "ExcelNameName": "_2028_29_Voluntary_deferrals_expressed_in_2027_28_CPIH_FYA_prices_sign_reversed__BR_",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"899ad548-b42a-4cce-8aa8-52269448450e",
                                    "Dimensions": {
                                      "$type": "ModelMakerEngine.MMDimensions, ModelMakerEngine",
                                      "$values": []
                                    },
                                    "EquationOBXInternal": "LOOKUP([2028-29 Voluntary deferrals expressed in 2027-28 CPIH FYA prices sign reversed], \"BR\")\r\n",
                                    "NameOfGroup": "Report lookups.Aggregate Adjustments By Price Control.Revenue adjustments in respect of in-period ODI payments to be applied in 2025-26 allowed revenue.BR",
                                    "EquationToParse": "LOOKUP([2028-29 Voluntary deferrals expressed in 2027-28 CPIH FYA prices sign reversed], \"BR\")\r\n",
                                    "MostRecentExpectedUnitErrors": null,
                                    "Units": {
                                      "$id": "1133",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deferrals expressed in 2027-28 CPIH FYA prices sign reversed (BR)",
                                    "ReportLines": {
                                      "$type": "ModelMaker.UndoableCollection`1[[ModelMakerEngine.IReportLine, ModelMakerEngine]], ModelMaker.Undo",
                                      "$values": [
                                        {
                                          "$ref": "1131"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deferrals expressed in 2027-28 CPIH FYA prices sign reversed (BR)",
                                  "ParentReport": {
                                    "$ref": "715"
                                  },
                                  "HeadingLevel": 0,
                                  "ReportFormatName": null,
                                  "ReportFormatColor": null,
                                  "ValidValues": null,
                                  "ScenarioSelectorDependent": null,
                                  "YPosition": -1,
                                  "Visible": true,
                                  "Font": null,
                                  "AllowIncomingLinks": true,
                                  "AllowOutgoingLinks": true,
                                  "Deletable": true,
                                  "Issues": null
                                },
                                {
                                  "$id": "1134",
                                  "$type": "ModelMaker.ReportLine, ModelMaker",
                                  "AssociatedSchematicNode": {
                                    "$id": "1135",
                                    "$type": "ModelMaker.VariableNode, ModelMaker",
                                    "RowTotalDependent": null,
                                    "ScenarioSelectorDependent": null,
                                    "ValidValues": null,
                                    "PutCalculationOnReport": false,
                                    "CalculateOnThisReport": null,
                                    "PivotTableLink": null,
                                    "ExcelNameName": "_2029_30_Voluntary_deferrals_expressed_in_2027_28_CPIH_FYA_prices_sign_reversed__BR_",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"c3970d65-a695-4e0e-b514-5ef9850c5242",
                                    "Dimensions": {
                                      "$type": "ModelMakerEngine.MMDimensions, ModelMakerEngine",
                                      "$values": []
                                    },
                                    "EquationOBXInternal": "LOOKUP([2029-30 Voluntary deferrals expressed in 2027-28 CPIH FYA prices sign reversed], \"BR\")\r\n",
                                    "NameOfGroup": "Report lookups.Aggregate Adjustments By Price Control.Revenue adjustments in respect of in-period ODI payments to be applied in 2026-27 allowed revenue.BR",
                                    "EquationToParse": "LOOKUP([2029-30 Voluntary deferrals expressed in 2027-28 CPIH FYA prices sign reversed], \"BR\")\r\n",
                                    "MostRecentExpectedUnitErrors": null,
                                    "Units": {
                                      "$id": "1136",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deferrals expressed in 2027-28 CPIH FYA prices sign reversed (BR)",
                                    "ReportLines": {
                                      "$type": "ModelMaker.UndoableCollection`1[[ModelMakerEngine.IReportLine, ModelMakerEngine]], ModelMaker.Undo",
                                      "$values": [
                                        {
                                          "$ref": "1134"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deferrals expressed in 2027-28 CPIH FYA prices sign reversed (BR)",
                                  "ParentReport": {
                                    "$ref": "715"
                                  },
                                  "HeadingLevel": 0,
                                  "ReportFormatName": null,
                                  "ReportFormatColor": null,
                                  "ValidValues": null,
                                  "ScenarioSelectorDependent": null,
                                  "YPosition": -1,
                                  "Visible": true,
                                  "Font": null,
                                  "AllowIncomingLinks": true,
                                  "AllowOutgoingLinks": true,
                                  "Deletable": true,
                                  "Issues": null
                                },
                                {
                                  "$id": "1137",
                                  "$type": "ModelMaker.ReportLine, ModelMaker",
                                  "AssociatedSchematicNode": {
                                    "$id": "1138",
                                    "$type": "ModelMaker.VariableNode, ModelMaker",
                                    "RowTotalDependent": null,
                                    "ScenarioSelectorDependent": null,
                                    "ValidValues": null,
                                    "PutCalculationOnReport": false,
                                    "CalculateOnThisReport": null,
                                    "PivotTableLink": null,
                                    "ExcelNameName": "_2028_30_Voluntary_deferrals_expressed_in_2027_28_CPIH_FYA_prices_sign_reversed__BR_",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"30904d3b-acee-459f-adfa-9f4ea9f7f502",
                                    "Dimensions": {
                                      "$type": "ModelMakerEngine.MMDimensions, ModelMakerEngine",
                                      "$values": []
                                    },
                                    "EquationOBXInternal": "LOOKUP([2028-30 Voluntary deferrals expressed in 2027-28 CPIH FYA prices sign reversed], \"BR\")\r\n",
                                    "NameOfGroup": "Report lookups.Aggregate Adjustments By Price Control.Totals - In-period ODI payments.WR",
                                    "EquationToParse": "LOOKUP([2028-30 Voluntary deferrals expressed in 2027-28 CPIH FYA prices sign reversed], \"BR\")\r\n",
                                    "MostRecentExpectedUnitErrors": null,
                                    "Units": {
                                      "$id": "1139",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deferrals expressed in 2027-28 CPIH FYA prices sign reversed (BR)",
                                    "ReportLines": {
                                      "$type": "ModelMaker.UndoableCollection`1[[ModelMakerEngine.IReportLine, ModelMakerEngine]], ModelMaker.Undo",
                                      "$values": [
                                        {
                                          "$ref": "1137"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deferrals expressed in 2027-28 CPIH FYA prices sign reversed (BR)",
                                  "ParentReport": {
                                    "$ref": "715"
                                  },
                                  "HeadingLevel": 0,
                                  "ReportFormatName": null,
                                  "ReportFormatColor": null,
                                  "ValidValues": null,
                                  "ScenarioSelectorDependent": null,
                                  "YPosition": -1,
                                  "Visible": true,
                                  "Font": null,
                                  "AllowIncomingLinks": true,
                                  "AllowOutgoingLinks": true,
                                  "Deletable": true,
                                  "Issues": null
                                },
                                {
                                  "$id": "1140",
                                  "$type": "ModelMaker.Header, ModelMaker",
                                  "HeadingLevel": 1,
                                  "Name": " ",
                                  "PreferredName": " ",
                                  "UnNegatedName": " ",
                                  "UnNegatedPreferredName": " ",
                                  "ParentReport": {
                                    "$ref": "715"
                                  },
                                  "Visible": true,
                                  "ReportFormatName": "",
                                  "ReportFormatColor": "",
                                  "IsNegatable": false,
                                  "LastNameUsed": " "
                                },
                                {
                                  "$id": "1141",
                                  "$type": "ModelMaker.ReportLine, ModelMaker",
                                  "AssociatedSchematicNode": {
                                    "$id": "1142",
                                    "$type": "ModelMaker.VariableNode, ModelMaker",
                                    "RowTotalDependent": null,
                                    "ScenarioSelectorDependent": null,
                                    "ValidValues": null,
                                    "PutCalculationOnReport": false,
                                    "CalculateOnThisReport": null,
                                    "PivotTableLink": null,
                                    "ExcelNameName": "_2028_29_Voluntary_deferrals_expressed_in_2027_28_CPIH_FYA_prices_sign_reversed__ADDN1_",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"cac2a7cd-b62e-4f33-83e4-ef55aac457ca",
                                    "Dimensions": {
                                      "$type": "ModelMakerEngine.MMDimensions, ModelMakerEngine",
                                      "$values": []
                                    },
                                    "EquationOBXInternal": "LOOKUP([2028-29 Voluntary deferrals expressed in 2027-28 CPIH FYA prices sign reversed], \"ADDN1\")\r\n",
                                    "NameOfGroup": "Report lookups.Aggregate Adjustments By Price Control.Revenue adjustments in respect of in-period ODI payments to be applied in 2025-26 allowed revenue.ADDN1",
                                    "EquationToParse": "LOOKUP([2028-29 Voluntary deferrals expressed in 2027-28 CPIH FYA prices sign reversed], \"ADDN1\")\r\n",
                                    "MostRecentExpectedUnitErrors": null,
                                    "Units": {
                                      "$id": "1143",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deferrals expressed in 2027-28 CPIH FYA prices sign reversed (ADDN1)",
                                    "ReportLines": {
                                      "$type": "ModelMaker.UndoableCollection`1[[ModelMakerEngine.IReportLine, ModelMakerEngine]], ModelMaker.Undo",
                                      "$values": [
                                        {
                                          "$ref": "1141"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deferrals expressed in 2027-28 CPIH FYA prices sign reversed (ADDN1)",
                                  "ParentReport": {
                                    "$ref": "715"
                                  },
                                  "HeadingLevel": 0,
                                  "ReportFormatName": null,
                                  "ReportFormatColor": null,
                                  "ValidValues": null,
                                  "ScenarioSelectorDependent": null,
                                  "YPosition": -1,
                                  "Visible": true,
                                  "Font": null,
                                  "AllowIncomingLinks": true,
                                  "AllowOutgoingLinks": true,
                                  "Deletable": true,
                                  "Issues": null
                                },
                                {
                                  "$id": "1144",
                                  "$type": "ModelMaker.ReportLine, ModelMaker",
                                  "AssociatedSchematicNode": {
                                    "$id": "1145",
                                    "$type": "ModelMaker.VariableNode, ModelMaker",
                                    "RowTotalDependent": null,
                                    "ScenarioSelectorDependent": null,
                                    "ValidValues": null,
                                    "PutCalculationOnReport": false,
                                    "CalculateOnThisReport": null,
                                    "PivotTableLink": null,
                                    "ExcelNameName": "_2029_30_Voluntary_deferrals_expressed_in_2027_28_CPIH_FYA_prices_sign_reversed__ADDN1_",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"338144e8-1343-4a46-b91f-14116614de11",
                                    "Dimensions": {
                                      "$type": "ModelMakerEngine.MMDimensions, ModelMakerEngine",
                                      "$values": []
                                    },
                                    "EquationOBXInternal": "LOOKUP([2029-30 Voluntary deferrals expressed in 2027-28 CPIH FYA prices sign reversed], \"ADDN1\")\r\n",
                                    "NameOfGroup": "Report lookups.Aggregate Adjustments By Price Control.Revenue adjustments in respect of in-period ODI payments to be applied in 2026-27 allowed revenue.ADDN1",
                                    "EquationToParse": "LOOKUP([2029-30 Voluntary deferrals expressed in 2027-28 CPIH FYA prices sign reversed], \"ADDN1\")\r\n",
                                    "MostRecentExpectedUnitErrors": null,
                                    "Units": {
                                      "$id": "1146",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deferrals expressed in 2027-28 CPIH FYA prices sign reversed (ADDN1)",
                                    "ReportLines": {
                                      "$type": "ModelMaker.UndoableCollection`1[[ModelMakerEngine.IReportLine, ModelMakerEngine]], ModelMaker.Undo",
                                      "$values": [
                                        {
                                          "$ref": "1144"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deferrals expressed in 2027-28 CPIH FYA prices sign reversed (ADDN1)",
                                  "ParentReport": {
                                    "$ref": "715"
                                  },
                                  "HeadingLevel": 0,
                                  "ReportFormatName": null,
                                  "ReportFormatColor": null,
                                  "ValidValues": null,
                                  "ScenarioSelectorDependent": null,
                                  "YPosition": -1,
                                  "Visible": true,
                                  "Font": null,
                                  "AllowIncomingLinks": true,
                                  "AllowOutgoingLinks": true,
                                  "Deletable": true,
                                  "Issues": null
                                },
                                {
                                  "$id": "1147",
                                  "$type": "ModelMaker.ReportLine, ModelMaker",
                                  "AssociatedSchematicNode": {
                                    "$id": "1148",
                                    "$type": "ModelMaker.VariableNode, ModelMaker",
                                    "RowTotalDependent": null,
                                    "ScenarioSelectorDependent": null,
                                    "ValidValues": null,
                                    "PutCalculationOnReport": false,
                                    "CalculateOnThisReport": null,
                                    "PivotTableLink": null,
                                    "ExcelNameName": "_2028_30_Voluntary_deferrals_expressed_in_2027_28_CPIH_FYA_prices_sign_reversed__ADDN1_",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"f1584633-af85-44e6-9f86-1acd2d8772d1",
                                    "Dimensions": {
                                      "$type": "ModelMakerEngine.MMDimensions, ModelMakerEngine",
                                      "$values": []
                                    },
                                    "EquationOBXInternal": "LOOKUP([2028-30 Voluntary deferrals expressed in 2027-28 CPIH FYA prices sign reversed], \"ADDN1\")\r\n",
                                    "NameOfGroup": "Report lookups.Aggregate Adjustments By Price Control.Totals - In-period ODI payments.WR",
                                    "EquationToParse": "LOOKUP([2028-30 Voluntary deferrals expressed in 2027-28 CPIH FYA prices sign reversed], \"ADDN1\")\r\n",
                                    "MostRecentExpectedUnitErrors": null,
                                    "Units": {
                                      "$id": "1149",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deferrals expressed in 2027-28 CPIH FYA prices sign reversed (ADDN1)",
                                    "ReportLines": {
                                      "$type": "ModelMaker.UndoableCollection`1[[ModelMakerEngine.IReportLine, ModelMakerEngine]], ModelMaker.Undo",
                                      "$values": [
                                        {
                                          "$ref": "1147"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deferrals expressed in 2027-28 CPIH FYA prices sign reversed (ADDN1)",
                                  "ParentReport": {
                                    "$ref": "715"
                                  },
                                  "HeadingLevel": 0,
                                  "ReportFormatName": null,
                                  "ReportFormatColor": null,
                                  "ValidValues": null,
                                  "ScenarioSelectorDependent": null,
                                  "YPosition": -1,
                                  "Visible": true,
                                  "Font": null,
                                  "AllowIncomingLinks": true,
                                  "AllowOutgoingLinks": true,
                                  "Deletable": true,
                                  "Issues": null
                                },
                                {
                                  "$id": "1150",
                                  "$type": "ModelMaker.Header, ModelMaker",
                                  "HeadingLevel": 1,
                                  "Name": " ",
                                  "PreferredName": " ",
                                  "UnNegatedName": " ",
                                  "UnNegatedPreferredName": " ",
                                  "ParentReport": {
                                    "$ref": "715"
                                  },
                                  "Visible": true,
                                  "ReportFormatName": "",
                                  "ReportFormatColor": "",
                                  "IsNegatable": false,
                                  "LastNameUsed": " "
                                },
                                {
                                  "$id": "1151",
                                  "$type": "ModelMaker.ReportLine, ModelMaker",
                                  "AssociatedSchematicNode": {
                                    "$id": "1152",
                                    "$type": "ModelMaker.VariableNode, ModelMaker",
                                    "RowTotalDependent": null,
                                    "ScenarioSelectorDependent": null,
                                    "ValidValues": null,
                                    "PutCalculationOnReport": false,
                                    "CalculateOnThisReport": null,
                                    "PivotTableLink": null,
                                    "ExcelNameName": "_2028_29_Voluntary_deferrals_expressed_in_2027_28_CPIH_FYA_prices_sign_reversed__ADDN2_",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"aa2e9162-f0e9-4b2a-9c8a-e15692fb24af",
                                    "Dimensions": {
                                      "$type": "ModelMakerEngine.MMDimensions, ModelMakerEngine",
                                      "$values": []
                                    },
                                    "EquationOBXInternal": "LOOKUP([2028-29 Voluntary deferrals expressed in 2027-28 CPIH FYA prices sign reversed], \"ADDN2\")\r\n",
                                    "NameOfGroup": "Report lookups.Aggregate Adjustments By Price Control.Revenue adjustments in respect of in-period ODI payments to be applied in 2025-26 allowed revenue.ADDN2",
                                    "EquationToParse": "LOOKUP([2028-29 Voluntary deferrals expressed in 2027-28 CPIH FYA prices sign reversed], \"ADDN2\")\r\n",
                                    "MostRecentExpectedUnitErrors": null,
                                    "Units": {
                                      "$id": "1153",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deferrals expressed in 2027-28 CPIH FYA prices sign reversed (ADDN2)",
                                    "ReportLines": {
                                      "$type": "ModelMaker.UndoableCollection`1[[ModelMakerEngine.IReportLine, ModelMakerEngine]], ModelMaker.Undo",
                                      "$values": [
                                        {
                                          "$ref": "1151"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deferrals expressed in 2027-28 CPIH FYA prices sign reversed (ADDN2)",
                                  "ParentReport": {
                                    "$ref": "715"
                                  },
                                  "HeadingLevel": 0,
                                  "ReportFormatName": null,
                                  "ReportFormatColor": null,
                                  "ValidValues": null,
                                  "ScenarioSelectorDependent": null,
                                  "YPosition": -1,
                                  "Visible": true,
                                  "Font": null,
                                  "AllowIncomingLinks": true,
                                  "AllowOutgoingLinks": true,
                                  "Deletable": true,
                                  "Issues": null
                                },
                                {
                                  "$id": "1154",
                                  "$type": "ModelMaker.ReportLine, ModelMaker",
                                  "AssociatedSchematicNode": {
                                    "$id": "1155",
                                    "$type": "ModelMaker.VariableNode, ModelMaker",
                                    "RowTotalDependent": null,
                                    "ScenarioSelectorDependent": null,
                                    "ValidValues": null,
                                    "PutCalculationOnReport": false,
                                    "CalculateOnThisReport": null,
                                    "PivotTableLink": null,
                                    "ExcelNameName": "_2029_30_Voluntary_deferrals_expressed_in_2027_28_CPIH_FYA_prices_sign_reversed__ADDN2_",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"b544d162-0072-497a-821f-cc0b9db0231c",
                                    "Dimensions": {
                                      "$type": "ModelMakerEngine.MMDimensions, ModelMakerEngine",
                                      "$values": []
                                    },
                                    "EquationOBXInternal": "LOOKUP([2029-30 Voluntary deferrals expressed in 2027-28 CPIH FYA prices sign reversed], \"ADDN2\")\r\n",
                                    "NameOfGroup": "Report lookups.Aggregate Adjustments By Price Control.Revenue adjustments in respect of in-period ODI payments to be applied in 2026-27 allowed revenue.ADDN2",
                                    "EquationToParse": "LOOKUP([2029-30 Voluntary deferrals expressed in 2027-28 CPIH FYA prices sign reversed], \"ADDN2\")\r\n",
                                    "MostRecentExpectedUnitErrors": null,
                                    "Units": {
                                      "$id": "1156",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deferrals expressed in 2027-28 CPIH FYA prices sign reversed (ADDN2)",
                                    "ReportLines": {
                                      "$type": "ModelMaker.UndoableCollection`1[[ModelMakerEngine.IReportLine, ModelMakerEngine]], ModelMaker.Undo",
                                      "$values": [
                                        {
                                          "$ref": "1154"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deferrals expressed in 2027-28 CPIH FYA prices sign reversed (ADDN2)",
                                  "ParentReport": {
                                    "$ref": "715"
                                  },
                                  "HeadingLevel": 0,
                                  "ReportFormatName": null,
                                  "ReportFormatColor": null,
                                  "ValidValues": null,
                                  "ScenarioSelectorDependent": null,
                                  "YPosition": -1,
                                  "Visible": true,
                                  "Font": null,
                                  "AllowIncomingLinks": true,
                                  "AllowOutgoingLinks": true,
                                  "Deletable": true,
                                  "Issues": null
                                },
                                {
                                  "$id": "1157",
                                  "$type": "ModelMaker.ReportLine, ModelMaker",
                                  "AssociatedSchematicNode": {
                                    "$id": "1158",
                                    "$type": "ModelMaker.VariableNode, ModelMaker",
                                    "RowTotalDependent": null,
                                    "ScenarioSelectorDependent": null,
                                    "ValidValues": null,
                                    "PutCalculationOnReport": false,
                                    "CalculateOnThisReport": null,
                                    "PivotTableLink": null,
                                    "ExcelNameName": "_2028_30_Voluntary_deferrals_expressed_in_2027_28_CPIH_FYA_prices_sign_reversed__ADDN2_",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"dd30588a-066e-4877-a445-6319b31f97aa",
                                    "Dimensions": {
                                      "$type": "ModelMakerEngine.MMDimensions, ModelMakerEngine",
                                      "$values": []
                                    },
                                    "EquationOBXInternal": "LOOKUP([2028-30 Voluntary deferrals expressed in 2027-28 CPIH FYA prices sign reversed], \"ADDN2\")\r\n",
                                    "NameOfGroup": "Report lookups.Aggregate Adjustments By Price Control.Totals - In-period ODI payments.WR",
                                    "EquationToParse": "LOOKUP([2028-30 Voluntary deferrals expressed in 2027-28 CPIH FYA prices sign reversed], \"ADDN2\")\r\n",
                                    "MostRecentExpectedUnitErrors": null,
                                    "Units": {
                                      "$id": "1159",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deferrals expressed in 2027-28 CPIH FYA prices sign reversed (ADDN2)",
                                    "ReportLines": {
                                      "$type": "ModelMaker.UndoableCollection`1[[ModelMakerEngine.IReportLine, ModelMakerEngine]], ModelMaker.Undo",
                                      "$values": [
                                        {
                                          "$ref": "1157"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deferrals expressed in 2027-28 CPIH FYA prices sign reversed (ADDN2)",
                                  "ParentReport": {
                                    "$ref": "715"
                                  },
                                  "HeadingLevel": 0,
                                  "ReportFormatName": null,
                                  "ReportFormatColor": null,
                                  "ValidValues": null,
                                  "ScenarioSelectorDependent": null,
                                  "YPosition": -1,
                                  "Visible": true,
                                  "Font": null,
                                  "AllowIncomingLinks": true,
                                  "AllowOutgoingLinks": true,
                                  "Deletable": true,
                                  "Issues": null
                                },
                                {
                                  "$id": "1160",
                                  "$type": "ModelMaker.Header, ModelMaker",
                                  "HeadingLevel": 1,
                                  "Name": " ",
                                  "PreferredName": " ",
                                  "UnNegatedName": " ",
                                  "UnNegatedPreferredName": " ",
                                  "ParentReport": {
                                    "$ref": "715"
                                  },
                                  "Visible": true,
                                  "ReportFormatName": "",
                                  "ReportFormatColor": "",
                                  "IsNegatable": false,
                                  "LastNameUsed": " "
                                },
                                {
                                  "$id": "1161",
                                  "$type": "ModelMaker.ReportLine, ModelMaker",
                                  "AssociatedSchematicNode": {
                                    "$id": "1162",
                                    "$type": "ModelMaker.VariableNode, ModelMaker",
                                    "RowTotalDependent": null,
                                    "ScenarioSelectorDependent": null,
                                    "ValidValues": null,
                                    "PutCalculationOnReport": false,
                                    "CalculateOnThisReport": null,
                                    "PivotTableLink": null,
                                    "ExcelNameName": "_2028_29_Voluntary_deferrals_expressed_in_2027_28_CPIH_FYA_prices_sign_reversed__Residential_Retail_",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"846aed45-55cc-48c2-9f33-ce19d63e8c35",
                                    "Dimensions": {
                                      "$type": "ModelMakerEngine.MMDimensions, ModelMakerEngine",
                                      "$values": []
                                    },
                                    "EquationOBXInternal": "LOOKUP([2028-29 Voluntary deferrals expressed in 2027-28 CPIH FYA prices sign reversed], \"Residential Retail\")\r\n",
                                    "NameOfGroup": "Report lookups.Aggregate Adjustments By Price Control.Revenue adjustments in respect of in-period ODI payments to be applied in 2025-26 allowed revenue.Residential Retail",
                                    "EquationToParse": "LOOKUP([2028-29 Voluntary deferrals expressed in 2027-28 CPIH FYA prices sign reversed], \"Residential Retail\")\r\n",
                                    "MostRecentExpectedUnitErrors": null,
                                    "Units": {
                                      "$id": "1163",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deferrals expressed in 2027-28 CPIH FYA prices sign reversed (Residential Retail)",
                                    "ReportLines": {
                                      "$type": "ModelMaker.UndoableCollection`1[[ModelMakerEngine.IReportLine, ModelMakerEngine]], ModelMaker.Undo",
                                      "$values": [
                                        {
                                          "$ref": "1161"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deferrals expressed in 2027-28 CPIH FYA prices sign reversed (Residential Retail)",
                                  "ParentReport": {
                                    "$ref": "715"
                                  },
                                  "HeadingLevel": 0,
                                  "ReportFormatName": null,
                                  "ReportFormatColor": null,
                                  "ValidValues": null,
                                  "ScenarioSelectorDependent": null,
                                  "YPosition": -1,
                                  "Visible": true,
                                  "Font": null,
                                  "AllowIncomingLinks": true,
                                  "AllowOutgoingLinks": true,
                                  "Deletable": true,
                                  "Issues": null
                                },
                                {
                                  "$id": "1164",
                                  "$type": "ModelMaker.ReportLine, ModelMaker",
                                  "AssociatedSchematicNode": {
                                    "$id": "1165",
                                    "$type": "ModelMaker.VariableNode, ModelMaker",
                                    "RowTotalDependent": null,
                                    "ScenarioSelectorDependent": null,
                                    "ValidValues": null,
                                    "PutCalculationOnReport": false,
                                    "CalculateOnThisReport": null,
                                    "PivotTableLink": null,
                                    "ExcelNameName": "_2029_30_Voluntary_deferrals_expressed_in_2027_28_CPIH_FYA_prices_sign_reversed__Residential_Retail_",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"d9f72c23-0264-47a5-bda1-e4166ce42a8e",
                                    "Dimensions": {
                                      "$type": "ModelMakerEngine.MMDimensions, ModelMakerEngine",
                                      "$values": []
                                    },
                                    "EquationOBXInternal": "LOOKUP([2029-30 Voluntary deferrals expressed in 2027-28 CPIH FYA prices sign reversed], \"Residential Retail\")\r\n",
                                    "NameOfGroup": "Report lookups.Aggregate Adjustments By Price Control.Revenue adjustments in respect of in-period ODI payments to be applied in 2026-27 allowed revenue.Residential Retail",
                                    "EquationToParse": "LOOKUP([2029-30 Voluntary deferrals expressed in 2027-28 CPIH FYA prices sign reversed], \"Residential Retail\")\r\n",
                                    "MostRecentExpectedUnitErrors": null,
                                    "Units": {
                                      "$id": "1166",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deferrals expressed in 2027-28 CPIH FYA prices sign reversed (Residential Retail)",
                                    "ReportLines": {
                                      "$type": "ModelMaker.UndoableCollection`1[[ModelMakerEngine.IReportLine, ModelMakerEngine]], ModelMaker.Undo",
                                      "$values": [
                                        {
                                          "$ref": "1164"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deferrals expressed in 2027-28 CPIH FYA prices sign reversed (Residential Retail)",
                                  "ParentReport": {
                                    "$ref": "715"
                                  },
                                  "HeadingLevel": 0,
                                  "ReportFormatName": null,
                                  "ReportFormatColor": null,
                                  "ValidValues": null,
                                  "ScenarioSelectorDependent": null,
                                  "YPosition": -1,
                                  "Visible": true,
                                  "Font": null,
                                  "AllowIncomingLinks": true,
                                  "AllowOutgoingLinks": true,
                                  "Deletable": true,
                                  "Issues": null
                                },
                                {
                                  "$id": "1167",
                                  "$type": "ModelMaker.ReportLine, ModelMaker",
                                  "AssociatedSchematicNode": {
                                    "$id": "1168",
                                    "$type": "ModelMaker.VariableNode, ModelMaker",
                                    "RowTotalDependent": null,
                                    "ScenarioSelectorDependent": null,
                                    "ValidValues": null,
                                    "PutCalculationOnReport": false,
                                    "CalculateOnThisReport": null,
                                    "PivotTableLink": null,
                                    "ExcelNameName": "_2028_30_Voluntary_deferrals_expressed_in_2027_28_CPIH_FYA_prices_sign_reversed__Residential_Retail_",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"e76beb89-e5a8-4e2c-8737-e18f64924d67",
                                    "Dimensions": {
                                      "$type": "ModelMakerEngine.MMDimensions, ModelMakerEngine",
                                      "$values": []
                                    },
                                    "EquationOBXInternal": "LOOKUP([2028-30 Voluntary deferrals expressed in 2027-28 CPIH FYA prices sign reversed], \"Residential Retail\")\r\n",
                                    "NameOfGroup": "Report lookups.Aggregate Adjustments By Price Control.Totals - In-period ODI payments.WR",
                                    "EquationToParse": "LOOKUP([2028-30 Voluntary deferrals expressed in 2027-28 CPIH FYA prices sign reversed], \"Residential Retail\")\r\n",
                                    "MostRecentExpectedUnitErrors": null,
                                    "Units": {
                                      "$id": "1169",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deferrals expressed in 2027-28 CPIH FYA prices sign reversed (Residential Retail)",
                                    "ReportLines": {
                                      "$type": "ModelMaker.UndoableCollection`1[[ModelMakerEngine.IReportLine, ModelMakerEngine]], ModelMaker.Undo",
                                      "$values": [
                                        {
                                          "$ref": "1167"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deferrals expressed in 2027-28 CPIH FYA prices sign reversed (Residential Retail)",
                                  "ParentReport": {
                                    "$ref": "715"
                                  },
                                  "HeadingLevel": 0,
                                  "ReportFormatName": null,
                                  "ReportFormatColor": null,
                                  "ValidValues": null,
                                  "ScenarioSelectorDependent": null,
                                  "YPosition": -1,
                                  "Visible": true,
                                  "Font": null,
                                  "AllowIncomingLinks": true,
                                  "AllowOutgoingLinks": true,
                                  "Deletable": true,
                                  "Issues": null
                                },
                                {
                                  "$id": "1170",
                                  "$type": "ModelMaker.Header, ModelMaker",
                                  "HeadingLevel": 1,
                                  "Name": " ",
                                  "PreferredName": " ",
                                  "UnNegatedName": " ",
                                  "UnNegatedPreferredName": " ",
                                  "ParentReport": {
                                    "$ref": "715"
                                  },
                                  "Visible": true,
                                  "ReportFormatName": "",
                                  "ReportFormatColor": "",
                                  "IsNegatable": false,
                                  "LastNameUsed": " "
                                },
                                {
                                  "$id": "1171",
                                  "$type": "ModelMaker.ReportLine, ModelMaker",
                                  "AssociatedSchematicNode": {
                                    "$id": "1172",
                                    "$type": "ModelMaker.VariableNode, ModelMaker",
                                    "RowTotalDependent": null,
                                    "ScenarioSelectorDependent": null,
                                    "ValidValues": null,
                                    "PutCalculationOnReport": false,
                                    "CalculateOnThisReport": null,
                                    "PivotTableLink": null,
                                    "ExcelNameName": "_2028_29_Voluntary_deferrals_expressed_in_2027_28_CPIH_FYA_prices_sign_reversed__Business_Retail_",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"2c473ead-542f-4d43-9121-91514a4bcd1a",
                                    "Dimensions": {
                                      "$type": "ModelMakerEngine.MMDimensions, ModelMakerEngine",
                                      "$values": []
                                    },
                                    "EquationOBXInternal": "LOOKUP([2028-29 Voluntary deferrals expressed in 2027-28 CPIH FYA prices sign reversed], \"Business Retail\")\r\n",
                                    "NameOfGroup": "Report lookups.Aggregate Adjustments By Price Control.Revenue adjustments in respect of in-period ODI payments to be applied in 2025-26 allowed revenue.Business Retail",
                                    "EquationToParse": "LOOKUP([2028-29 Voluntary deferrals expressed in 2027-28 CPIH FYA prices sign reversed], \"Business Retail\")\r\n",
                                    "MostRecentExpectedUnitErrors": null,
                                    "Units": {
                                      "$id": "1173",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deferrals expressed in 2027-28 CPIH FYA prices sign reversed (Business Retail)",
                                    "ReportLines": {
                                      "$type": "ModelMaker.UndoableCollection`1[[ModelMakerEngine.IReportLine, ModelMakerEngine]], ModelMaker.Undo",
                                      "$values": [
                                        {
                                          "$ref": "1171"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Voluntary deferrals expressed in 2027-28 CPIH FYA prices sign reversed (Business Retail)",
                                  "ParentReport": {
                                    "$ref": "715"
                                  },
                                  "HeadingLevel": 0,
                                  "ReportFormatName": null,
                                  "ReportFormatColor": null,
                                  "ValidValues": null,
                                  "ScenarioSelectorDependent": null,
                                  "YPosition": -1,
                                  "Visible": true,
                                  "Font": null,
                                  "AllowIncomingLinks": true,
                                  "AllowOutgoingLinks": true,
                                  "Deletable": true,
                                  "Issues": null
                                },
                                {
                                  "$id": "1174",
                                  "$type": "ModelMaker.ReportLine, ModelMaker",
                                  "AssociatedSchematicNode": {
                                    "$id": "1175",
                                    "$type": "ModelMaker.VariableNode, ModelMaker",
                                    "RowTotalDependent": null,
                                    "ScenarioSelectorDependent": null,
                                    "ValidValues": null,
                                    "PutCalculationOnReport": false,
                                    "CalculateOnThisReport": null,
                                    "PivotTableLink": null,
                                    "ExcelNameName": "_2029_30_Voluntary_deferrals_expressed_in_2027_28_CPIH_FYA_prices_sign_reversed__Business_Retail_",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"cd4cc9ce-f880-44e6-a167-0e8e860bf3a4",
                                    "Dimensions": {
                                      "$type": "ModelMakerEngine.MMDimensions, ModelMakerEngine",
                                      "$values": []
                                    },
                                    "EquationOBXInternal": "LOOKUP([2029-30 Voluntary deferrals expressed in 2027-28 CPIH FYA prices sign reversed], \"Business Retail\")\r\n",
                                    "NameOfGroup": "Report lookups.Aggregate Adjustments By Price Control.Revenue adjustments in respect of in-period ODI payments to be applied in 2026-27 allowed revenue.Business Retail",
                                    "EquationToParse": "LOOKUP([2029-30 Voluntary deferrals expressed in 2027-28 CPIH FYA prices sign reversed], \"Business Retail\")\r\n",
                                    "MostRecentExpectedUnitErrors": null,
                                    "Units": {
                                      "$id": "1176",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deferrals expressed in 2027-28 CPIH FYA prices sign reversed (Business Retail)",
                                    "ReportLines": {
                                      "$type": "ModelMaker.UndoableCollection`1[[ModelMakerEngine.IReportLine, ModelMakerEngine]], ModelMaker.Undo",
                                      "$values": [
                                        {
                                          "$ref": "1174"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Voluntary deferrals expressed in 2027-28 CPIH FYA prices sign reversed (Business Retail)",
                                  "ParentReport": {
                                    "$ref": "715"
                                  },
                                  "HeadingLevel": 0,
                                  "ReportFormatName": null,
                                  "ReportFormatColor": null,
                                  "ValidValues": null,
                                  "ScenarioSelectorDependent": null,
                                  "YPosition": -1,
                                  "Visible": true,
                                  "Font": null,
                                  "AllowIncomingLinks": true,
                                  "AllowOutgoingLinks": true,
                                  "Deletable": true,
                                  "Issues": null
                                },
                                {
                                  "$id": "1177",
                                  "$type": "ModelMaker.ReportLine, ModelMaker",
                                  "AssociatedSchematicNode": {
                                    "$id": "1178",
                                    "$type": "ModelMaker.VariableNode, ModelMaker",
                                    "RowTotalDependent": null,
                                    "ScenarioSelectorDependent": null,
                                    "ValidValues": null,
                                    "PutCalculationOnReport": false,
                                    "CalculateOnThisReport": null,
                                    "PivotTableLink": null,
                                    "ExcelNameName": "_2028_30_Voluntary_deferrals_expressed_in_2027_28_CPIH_FYA_prices_sign_reversed__Business_Retail_",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"62bb9e58-173a-494b-acb9-2239ea00e8cb",
                                    "Dimensions": {
                                      "$type": "ModelMakerEngine.MMDimensions, ModelMakerEngine",
                                      "$values": []
                                    },
                                    "EquationOBXInternal": "LOOKUP([2028-30 Voluntary deferrals expressed in 2027-28 CPIH FYA prices sign reversed], \"Business Retail\")\r\n",
                                    "NameOfGroup": "Report lookups.Aggregate Adjustments By Price Control.Totals - In-period ODI payments.WR",
                                    "EquationToParse": "LOOKUP([2028-30 Voluntary deferrals expressed in 2027-28 CPIH FYA prices sign reversed], \"Business Retail\")\r\n",
                                    "MostRecentExpectedUnitErrors": null,
                                    "Units": {
                                      "$id": "1179",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deferrals expressed in 2027-28 CPIH FYA prices sign reversed (Business Retail)",
                                    "ReportLines": {
                                      "$type": "ModelMaker.UndoableCollection`1[[ModelMakerEngine.IReportLine, ModelMakerEngine]], ModelMaker.Undo",
                                      "$values": [
                                        {
                                          "$ref": "1177"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deferrals expressed in 2027-28 CPIH FYA prices sign reversed (Business Retail)",
                                  "ParentReport": {
                                    "$ref": "715"
                                  },
                                  "HeadingLevel": 0,
                                  "ReportFormatName": null,
                                  "ReportFormatColor": null,
                                  "ValidValues": null,
                                  "ScenarioSelectorDependent": null,
                                  "YPosition": -1,
                                  "Visible": true,
                                  "Font": null,
                                  "AllowIncomingLinks": true,
                                  "AllowOutgoingLinks": true,
                                  "Deletable": true,
                                  "Issues": null
                                },
                                {
                                  "$id": "1180",
                                  "$type": "ModelMaker.Header, ModelMaker",
                                  "HeadingLevel": 1,
                                  "Name": " ",
                                  "PreferredName": " ",
                                  "UnNegatedName": " ",
                                  "UnNegatedPreferredName": " ",
                                  "ParentReport": {
                                    "$ref": "715"
                                  },
                                  "Visible": true,
                                  "ReportFormatName": "",
                                  "ReportFormatColor": "",
                                  "IsNegatable": false,
                                  "LastNameUsed": " "
                                },
                                {
                                  "$id": "1181",
                                  "$type": "ModelMaker.ReportLine, ModelMaker",
                                  "AssociatedSchematicNode": {
                                    "$id": "1182",
                                    "$type": "ModelMaker.VariableNode, ModelMaker",
                                    "RowTotalDependent": null,
                                    "ScenarioSelectorDependent": null,
                                    "ValidValues": null,
                                    "PutCalculationOnReport": false,
                                    "CalculateOnThisReport": null,
                                    "PivotTableLink": null,
                                    "ExcelNameName": "_2028_29_Other_bespoke_adjustments_expressed_in_2027_28_CPIH_FYA_prices__WR_",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"cf9c97c8-1955-4403-b05c-6a5a62640ca7",
                                    "Dimensions": {
                                      "$type": "ModelMakerEngine.MMDimensions, ModelMakerEngine",
                                      "$values": []
                                    },
                                    "EquationOBXInternal": "LOOKUP([2028-29 Other bespoke adjustments expressed in 2027-28 CPIH FYA prices], \"WR\")\r\n",
                                    "NameOfGroup": "Report lookups.Aggregate Adjustments By Price Control.Revenue adjustments in respect of in-period ODI payments to be applied in 2025-26 allowed revenue",
                                    "EquationToParse": "LOOKUP([2028-29 Other bespoke adjustments expressed in 2027-28 CPIH FYA prices], \"WR\")\r\n",
                                    "MostRecentExpectedUnitErrors": null,
                                    "Units": {
                                      "$id": "1183",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bespoke adjustments expressed in 2027-28 CPIH FYA prices (WR)",
                                    "ReportLines": {
                                      "$type": "ModelMaker.UndoableCollection`1[[ModelMakerEngine.IReportLine, ModelMakerEngine]], ModelMaker.Undo",
                                      "$values": [
                                        {
                                          "$ref": "1181"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Other bespoke adjustments expressed in 2027-28 CPIH FYA prices (WR)",
                                  "ParentReport": {
                                    "$ref": "715"
                                  },
                                  "HeadingLevel": 0,
                                  "ReportFormatName": null,
                                  "ReportFormatColor": null,
                                  "ValidValues": null,
                                  "ScenarioSelectorDependent": null,
                                  "YPosition": -1,
                                  "Visible": true,
                                  "Font": null,
                                  "AllowIncomingLinks": true,
                                  "AllowOutgoingLinks": true,
                                  "Deletable": true,
                                  "Issues": null
                                },
                                {
                                  "$id": "1184",
                                  "$type": "ModelMaker.ReportLine, ModelMaker",
                                  "AssociatedSchematicNode": {
                                    "$id": "1185",
                                    "$type": "ModelMaker.VariableNode, ModelMaker",
                                    "RowTotalDependent": null,
                                    "ScenarioSelectorDependent": null,
                                    "ValidValues": null,
                                    "PutCalculationOnReport": false,
                                    "CalculateOnThisReport": null,
                                    "PivotTableLink": null,
                                    "ExcelNameName": "_2029_30_Other_bespoke_adjustments_expressed_in_2027_28_CPIH_FYA_prices__WR_",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"eca9b4c4-7e8e-4005-aa65-2e8187d1b1c0",
                                    "Dimensions": {
                                      "$type": "ModelMakerEngine.MMDimensions, ModelMakerEngine",
                                      "$values": []
                                    },
                                    "EquationOBXInternal": "LOOKUP([2029-30 Other bespoke adjustments expressed in 2027-28 CPIH FYA prices], \"WR\")\r\n",
                                    "NameOfGroup": "Report lookups.Aggregate Adjustments By Price Control.Revenue adjustments in respect of in-period ODI payments to be applied in 2026-27 allowed revenue.WR",
                                    "EquationToParse": "LOOKUP([2029-30 Other bespoke adjustments expressed in 2027-28 CPIH FYA prices], \"WR\")\r\n",
                                    "MostRecentExpectedUnitErrors": null,
                                    "Units": {
                                      "$id": "1186",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bespoke adjustments expressed in 2027-28 CPIH FYA prices (WR)",
                                    "ReportLines": {
                                      "$type": "ModelMaker.UndoableCollection`1[[ModelMakerEngine.IReportLine, ModelMakerEngine]], ModelMaker.Undo",
                                      "$values": [
                                        {
                                          "$ref": "1184"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Other bespoke adjustments expressed in 2027-28 CPIH FYA prices (WR)",
                                  "ParentReport": {
                                    "$ref": "715"
                                  },
                                  "HeadingLevel": 0,
                                  "ReportFormatName": null,
                                  "ReportFormatColor": null,
                                  "ValidValues": null,
                                  "ScenarioSelectorDependent": null,
                                  "YPosition": -1,
                                  "Visible": true,
                                  "Font": null,
                                  "AllowIncomingLinks": true,
                                  "AllowOutgoingLinks": true,
                                  "Deletable": true,
                                  "Issues": null
                                },
                                {
                                  "$id": "1187",
                                  "$type": "ModelMaker.ReportLine, ModelMaker",
                                  "AssociatedSchematicNode": {
                                    "$id": "1188",
                                    "$type": "ModelMaker.VariableNode, ModelMaker",
                                    "RowTotalDependent": null,
                                    "ScenarioSelectorDependent": null,
                                    "ValidValues": null,
                                    "PutCalculationOnReport": false,
                                    "CalculateOnThisReport": null,
                                    "PivotTableLink": null,
                                    "ExcelNameName": "_2028_30_Other_bespoke_adjustments_expressed_in_2027_28_CPIH_FYA_prices__WR_",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"182de4ff-aed2-47e2-b160-fe803d1b9d0c",
                                    "Dimensions": {
                                      "$type": "ModelMakerEngine.MMDimensions, ModelMakerEngine",
                                      "$values": []
                                    },
                                    "EquationOBXInternal": "LOOKUP([2028-30 Other bespoke adjustments expressed in 2027-28 CPIH FYA prices], \"WR\")\r\n",
                                    "NameOfGroup": "Report lookups.Aggregate Adjustments By Price Control.Totals - In-period ODI payments.WR",
                                    "EquationToParse": "LOOKUP([2028-30 Other bespoke adjustments expressed in 2027-28 CPIH FYA prices], \"WR\")\r\n",
                                    "MostRecentExpectedUnitErrors": null,
                                    "Units": {
                                      "$id": "1189",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bespoke adjustments expressed in 2027-28 CPIH FYA prices (WR)",
                                    "ReportLines": {
                                      "$type": "ModelMaker.UndoableCollection`1[[ModelMakerEngine.IReportLine, ModelMakerEngine]], ModelMaker.Undo",
                                      "$values": [
                                        {
                                          "$ref": "1187"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bespoke adjustments expressed in 2027-28 CPIH FYA prices (WR)",
                                  "ParentReport": {
                                    "$ref": "715"
                                  },
                                  "HeadingLevel": 0,
                                  "ReportFormatName": null,
                                  "ReportFormatColor": null,
                                  "ValidValues": null,
                                  "ScenarioSelectorDependent": null,
                                  "YPosition": -1,
                                  "Visible": true,
                                  "Font": null,
                                  "AllowIncomingLinks": true,
                                  "AllowOutgoingLinks": true,
                                  "Deletable": true,
                                  "Issues": null
                                },
                                {
                                  "$id": "1190",
                                  "$type": "ModelMaker.Header, ModelMaker",
                                  "HeadingLevel": 1,
                                  "Name": " ",
                                  "PreferredName": " ",
                                  "UnNegatedName": " ",
                                  "UnNegatedPreferredName": " ",
                                  "ParentReport": {
                                    "$ref": "715"
                                  },
                                  "Visible": true,
                                  "ReportFormatName": "",
                                  "ReportFormatColor": "",
                                  "IsNegatable": false,
                                  "LastNameUsed": " "
                                },
                                {
                                  "$id": "1191",
                                  "$type": "ModelMaker.ReportLine, ModelMaker",
                                  "AssociatedSchematicNode": {
                                    "$id": "1192",
                                    "$type": "ModelMaker.VariableNode, ModelMaker",
                                    "RowTotalDependent": null,
                                    "ScenarioSelectorDependent": null,
                                    "ValidValues": null,
                                    "PutCalculationOnReport": false,
                                    "CalculateOnThisReport": null,
                                    "PivotTableLink": null,
                                    "ExcelNameName": "_2028_29_Other_bespoke_adjustments_expressed_in_2027_28_CPIH_FYA_prices__WN_",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"876cd22a-ef60-4607-a74a-157074bf0825",
                                    "Dimensions": {
                                      "$type": "ModelMakerEngine.MMDimensions, ModelMakerEngine",
                                      "$values": []
                                    },
                                    "EquationOBXInternal": "LOOKUP([2028-29 Other bespoke adjustments expressed in 2027-28 CPIH FYA prices], \"WN\")\r\n",
                                    "NameOfGroup": "Report lookups.Aggregate Adjustments By Price Control.Revenue adjustments in respect of in-period ODI payments to be applied in 2025-26 allowed revenue.WN",
                                    "EquationToParse": "LOOKUP([2028-29 Other bespoke adjustments expressed in 2027-28 CPIH FYA prices], \"WN\")\r\n",
                                    "MostRecentExpectedUnitErrors": null,
                                    "Units": {
                                      "$id": "1193",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bespoke adjustments expressed in 2027-28 CPIH FYA prices (WN)",
                                    "ReportLines": {
                                      "$type": "ModelMaker.UndoableCollection`1[[ModelMakerEngine.IReportLine, ModelMakerEngine]], ModelMaker.Undo",
                                      "$values": [
                                        {
                                          "$ref": "1191"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Other bespoke adjustments expressed in 2027-28 CPIH FYA prices (WN)",
                                  "ParentReport": {
                                    "$ref": "715"
                                  },
                                  "HeadingLevel": 0,
                                  "ReportFormatName": null,
                                  "ReportFormatColor": null,
                                  "ValidValues": null,
                                  "ScenarioSelectorDependent": null,
                                  "YPosition": -1,
                                  "Visible": true,
                                  "Font": null,
                                  "AllowIncomingLinks": true,
                                  "AllowOutgoingLinks": true,
                                  "Deletable": true,
                                  "Issues": null
                                },
                                {
                                  "$id": "1194",
                                  "$type": "ModelMaker.ReportLine, ModelMaker",
                                  "AssociatedSchematicNode": {
                                    "$id": "1195",
                                    "$type": "ModelMaker.VariableNode, ModelMaker",
                                    "RowTotalDependent": null,
                                    "ScenarioSelectorDependent": null,
                                    "ValidValues": null,
                                    "PutCalculationOnReport": false,
                                    "CalculateOnThisReport": null,
                                    "PivotTableLink": null,
                                    "ExcelNameName": "_2029_30_Other_bespoke_adjustments_expressed_in_2027_28_CPIH_FYA_prices__WN_",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"14e80c26-0977-4f20-ae28-aef144aa08eb",
                                    "Dimensions": {
                                      "$type": "ModelMakerEngine.MMDimensions, ModelMakerEngine",
                                      "$values": []
                                    },
                                    "EquationOBXInternal": "LOOKUP([2029-30 Other bespoke adjustments expressed in 2027-28 CPIH FYA prices], \"WN\")\r\n",
                                    "NameOfGroup": "Report lookups.Aggregate Adjustments By Price Control.Revenue adjustments in respect of in-period ODI payments to be applied in 2026-27 allowed revenue.WN",
                                    "EquationToParse": "LOOKUP([2029-30 Other bespoke adjustments expressed in 2027-28 CPIH FYA prices], \"WN\")\r\n",
                                    "MostRecentExpectedUnitErrors": null,
                                    "Units": {
                                      "$id": "1196",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bespoke adjustments expressed in 2027-28 CPIH FYA prices (WN)",
                                    "ReportLines": {
                                      "$type": "ModelMaker.UndoableCollection`1[[ModelMakerEngine.IReportLine, ModelMakerEngine]], ModelMaker.Undo",
                                      "$values": [
                                        {
                                          "$ref": "1194"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Other bespoke adjustments expressed in 2027-28 CPIH FYA prices (WN)",
                                  "ParentReport": {
                                    "$ref": "715"
                                  },
                                  "HeadingLevel": 0,
                                  "ReportFormatName": null,
                                  "ReportFormatColor": null,
                                  "ValidValues": null,
                                  "ScenarioSelectorDependent": null,
                                  "YPosition": -1,
                                  "Visible": true,
                                  "Font": null,
                                  "AllowIncomingLinks": true,
                                  "AllowOutgoingLinks": true,
                                  "Deletable": true,
                                  "Issues": null
                                },
                                {
                                  "$id": "1197",
                                  "$type": "ModelMaker.ReportLine, ModelMaker",
                                  "AssociatedSchematicNode": {
                                    "$id": "1198",
                                    "$type": "ModelMaker.VariableNode, ModelMaker",
                                    "RowTotalDependent": null,
                                    "ScenarioSelectorDependent": null,
                                    "ValidValues": null,
                                    "PutCalculationOnReport": false,
                                    "CalculateOnThisReport": null,
                                    "PivotTableLink": null,
                                    "ExcelNameName": "_2028_30_Other_bespoke_adjustments_expressed_in_2027_28_CPIH_FYA_prices__WN_",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"54d14344-d57a-4080-9da9-20833efffae2",
                                    "Dimensions": {
                                      "$type": "ModelMakerEngine.MMDimensions, ModelMakerEngine",
                                      "$values": []
                                    },
                                    "EquationOBXInternal": "LOOKUP([2028-30 Other bespoke adjustments expressed in 2027-28 CPIH FYA prices], \"WN\")\r\n",
                                    "NameOfGroup": "Report lookups.Aggregate Adjustments By Price Control.Totals - In-period ODI payments.WN",
                                    "EquationToParse": "LOOKUP([2028-30 Other bespoke adjustments expressed in 2027-28 CPIH FYA prices], \"WN\")\r\n",
                                    "MostRecentExpectedUnitErrors": null,
                                    "Units": {
                                      "$id": "1199",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bespoke adjustments expressed in 2027-28 CPIH FYA prices (WN)",
                                    "ReportLines": {
                                      "$type": "ModelMaker.UndoableCollection`1[[ModelMakerEngine.IReportLine, ModelMakerEngine]], ModelMaker.Undo",
                                      "$values": [
                                        {
                                          "$ref": "1197"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bespoke adjustments expressed in 2027-28 CPIH FYA prices (WN)",
                                  "ParentReport": {
                                    "$ref": "715"
                                  },
                                  "HeadingLevel": 0,
                                  "ReportFormatName": null,
                                  "ReportFormatColor": null,
                                  "ValidValues": null,
                                  "ScenarioSelectorDependent": null,
                                  "YPosition": -1,
                                  "Visible": true,
                                  "Font": null,
                                  "AllowIncomingLinks": true,
                                  "AllowOutgoingLinks": true,
                                  "Deletable": true,
                                  "Issues": null
                                },
                                {
                                  "$id": "1200",
                                  "$type": "ModelMaker.Header, ModelMaker",
                                  "HeadingLevel": 1,
                                  "Name": " ",
                                  "PreferredName": " ",
                                  "UnNegatedName": " ",
                                  "UnNegatedPreferredName": " ",
                                  "ParentReport": {
                                    "$ref": "715"
                                  },
                                  "Visible": true,
                                  "ReportFormatName": "",
                                  "ReportFormatColor": "",
                                  "IsNegatable": false,
                                  "LastNameUsed": " "
                                },
                                {
                                  "$id": "1201",
                                  "$type": "ModelMaker.ReportLine, ModelMaker",
                                  "AssociatedSchematicNode": {
                                    "$id": "1202",
                                    "$type": "ModelMaker.VariableNode, ModelMaker",
                                    "RowTotalDependent": null,
                                    "ScenarioSelectorDependent": null,
                                    "ValidValues": null,
                                    "PutCalculationOnReport": false,
                                    "CalculateOnThisReport": null,
                                    "PivotTableLink": null,
                                    "ExcelNameName": "_2028_29_Other_bespoke_adjustments_expressed_in_2027_28_CPIH_FYA_prices__WWN_",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"d483900a-f455-4b67-80dc-008c63341a60",
                                    "Dimensions": {
                                      "$type": "ModelMakerEngine.MMDimensions, ModelMakerEngine",
                                      "$values": []
                                    },
                                    "EquationOBXInternal": "LOOKUP([2028-29 Other bespoke adjustments expressed in 2027-28 CPIH FYA prices], \"WWN\")\r\n",
                                    "NameOfGroup": "Report lookups.Aggregate Adjustments By Price Control.Revenue adjustments in respect of in-period ODI payments to be applied in 2025-26 allowed revenue.WWN",
                                    "EquationToParse": "LOOKUP([2028-29 Other bespoke adjustments expressed in 2027-28 CPIH FYA prices], \"WWN\")\r\n",
                                    "MostRecentExpectedUnitErrors": null,
                                    "Units": {
                                      "$id": "1203",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bespoke adjustments expressed in 2027-28 CPIH FYA prices (WWN)",
                                    "ReportLines": {
                                      "$type": "ModelMaker.UndoableCollection`1[[ModelMakerEngine.IReportLine, ModelMakerEngine]], ModelMaker.Undo",
                                      "$values": [
                                        {
                                          "$ref": "1201"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Other bespoke adjustments expressed in 2027-28 CPIH FYA prices (WWN)",
                                  "ParentReport": {
                                    "$ref": "715"
                                  },
                                  "HeadingLevel": 0,
                                  "ReportFormatName": null,
                                  "ReportFormatColor": null,
                                  "ValidValues": null,
                                  "ScenarioSelectorDependent": null,
                                  "YPosition": -1,
                                  "Visible": true,
                                  "Font": null,
                                  "AllowIncomingLinks": true,
                                  "AllowOutgoingLinks": true,
                                  "Deletable": true,
                                  "Issues": null
                                },
                                {
                                  "$id": "1204",
                                  "$type": "ModelMaker.ReportLine, ModelMaker",
                                  "AssociatedSchematicNode": {
                                    "$id": "1205",
                                    "$type": "ModelMaker.VariableNode, ModelMaker",
                                    "RowTotalDependent": null,
                                    "ScenarioSelectorDependent": null,
                                    "ValidValues": null,
                                    "PutCalculationOnReport": false,
                                    "CalculateOnThisReport": null,
                                    "PivotTableLink": null,
                                    "ExcelNameName": "_2029_30_Other_bespoke_adjustments_expressed_in_2027_28_CPIH_FYA_prices__WWN_",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"401f3b8d-ae9d-4652-b1cf-d69570ccf8ce",
                                    "Dimensions": {
                                      "$type": "ModelMakerEngine.MMDimensions, ModelMakerEngine",
                                      "$values": []
                                    },
                                    "EquationOBXInternal": "LOOKUP([2029-30 Other bespoke adjustments expressed in 2027-28 CPIH FYA prices], \"WWN\")\r\n",
                                    "NameOfGroup": "Report lookups.Aggregate Adjustments By Price Control.Revenue adjustments in respect of in-period ODI payments to be applied in 2026-27 allowed revenue.WWN",
                                    "EquationToParse": "LOOKUP([2029-30 Other bespoke adjustments expressed in 2027-28 CPIH FYA prices], \"WWN\")\r\n",
                                    "MostRecentExpectedUnitErrors": null,
                                    "Units": {
                                      "$id": "1206",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bespoke adjustments expressed in 2027-28 CPIH FYA prices (WWN)",
                                    "ReportLines": {
                                      "$type": "ModelMaker.UndoableCollection`1[[ModelMakerEngine.IReportLine, ModelMakerEngine]], ModelMaker.Undo",
                                      "$values": [
                                        {
                                          "$ref": "1204"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Other bespoke adjustments expressed in 2027-28 CPIH FYA prices (WWN)",
                                  "ParentReport": {
                                    "$ref": "715"
                                  },
                                  "HeadingLevel": 0,
                                  "ReportFormatName": null,
                                  "ReportFormatColor": null,
                                  "ValidValues": null,
                                  "ScenarioSelectorDependent": null,
                                  "YPosition": -1,
                                  "Visible": true,
                                  "Font": null,
                                  "AllowIncomingLinks": true,
                                  "AllowOutgoingLinks": true,
                                  "Deletable": true,
                                  "Issues": null
                                },
                                {
                                  "$id": "1207",
                                  "$type": "ModelMaker.ReportLine, ModelMaker",
                                  "AssociatedSchematicNode": {
                                    "$id": "1208",
                                    "$type": "ModelMaker.VariableNode, ModelMaker",
                                    "RowTotalDependent": null,
                                    "ScenarioSelectorDependent": null,
                                    "ValidValues": null,
                                    "PutCalculationOnReport": false,
                                    "CalculateOnThisReport": null,
                                    "PivotTableLink": null,
                                    "ExcelNameName": "_2028_30_Other_bespoke_adjustments_expressed_in_2027_28_CPIH_FYA_prices__WWN_",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"29bcfe26-6fe6-4be4-bdd2-0650f24db19f",
                                    "Dimensions": {
                                      "$type": "ModelMakerEngine.MMDimensions, ModelMakerEngine",
                                      "$values": []
                                    },
                                    "EquationOBXInternal": "LOOKUP([2028-30 Other bespoke adjustments expressed in 2027-28 CPIH FYA prices], \"WWN\")\r\n",
                                    "NameOfGroup": "Report lookups.Aggregate Adjustments By Price Control.Totals - In-period ODI payments.WWN",
                                    "EquationToParse": "LOOKUP([2028-30 Other bespoke adjustments expressed in 2027-28 CPIH FYA prices], \"WWN\")\r\n",
                                    "MostRecentExpectedUnitErrors": null,
                                    "Units": {
                                      "$id": "1209",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bespoke adjustments expressed in 2027-28 CPIH FYA prices (WWN)",
                                    "ReportLines": {
                                      "$type": "ModelMaker.UndoableCollection`1[[ModelMakerEngine.IReportLine, ModelMakerEngine]], ModelMaker.Undo",
                                      "$values": [
                                        {
                                          "$ref": "1207"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bespoke adjustments expressed in 2027-28 CPIH FYA prices (WWN)",
                                  "ParentReport": {
                                    "$ref": "715"
                                  },
                                  "HeadingLevel": 0,
                                  "ReportFormatName": null,
                                  "ReportFormatColor": null,
                                  "ValidValues": null,
                                  "ScenarioSelectorDependent": null,
                                  "YPosition": -1,
                                  "Visible": true,
                                  "Font": null,
                                  "AllowIncomingLinks": true,
                                  "AllowOutgoingLinks": true,
                                  "Deletable": true,
                                  "Issues": null
                                },
                                {
                                  "$id": "1210",
                                  "$type": "ModelMaker.Header, ModelMaker",
                                  "HeadingLevel": 1,
                                  "Name": " ",
                                  "PreferredName": " ",
                                  "UnNegatedName": " ",
                                  "UnNegatedPreferredName": " ",
                                  "ParentReport": {
                                    "$ref": "715"
                                  },
                                  "Visible": true,
                                  "ReportFormatName": "",
                                  "ReportFormatColor": "",
                                  "IsNegatable": false,
                                  "LastNameUsed": " "
                                },
                                {
                                  "$id": "1211",
                                  "$type": "ModelMaker.ReportLine, ModelMaker",
                                  "AssociatedSchematicNode": {
                                    "$id": "1212",
                                    "$type": "ModelMaker.VariableNode, ModelMaker",
                                    "RowTotalDependent": null,
                                    "ScenarioSelectorDependent": null,
                                    "ValidValues": null,
                                    "PutCalculationOnReport": false,
                                    "CalculateOnThisReport": null,
                                    "PivotTableLink": null,
                                    "ExcelNameName": "_2028_29_Other_bespoke_adjustments_expressed_in_2027_28_CPIH_FYA_prices__BR_",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"8cf0a2bb-c935-42bf-a18c-eaa72ab0228d",
                                    "Dimensions": {
                                      "$type": "ModelMakerEngine.MMDimensions, ModelMakerEngine",
                                      "$values": []
                                    },
                                    "EquationOBXInternal": "LOOKUP([2028-29 Other bespoke adjustments expressed in 2027-28 CPIH FYA prices], \"BR\")\r\n",
                                    "NameOfGroup": "Report lookups.Aggregate Adjustments By Price Control.Revenue adjustments in respect of in-period ODI payments to be applied in 2025-26 allowed revenue.BR",
                                    "EquationToParse": "LOOKUP([2028-29 Other bespoke adjustments expressed in 2027-28 CPIH FYA prices], \"BR\")\r\n",
                                    "MostRecentExpectedUnitErrors": null,
                                    "Units": {
                                      "$id": "1213",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bespoke adjustments expressed in 2027-28 CPIH FYA prices (BR)",
                                    "ReportLines": {
                                      "$type": "ModelMaker.UndoableCollection`1[[ModelMakerEngine.IReportLine, ModelMakerEngine]], ModelMaker.Undo",
                                      "$values": [
                                        {
                                          "$ref": "1211"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Other bespoke adjustments expressed in 2027-28 CPIH FYA prices (BR)",
                                  "ParentReport": {
                                    "$ref": "715"
                                  },
                                  "HeadingLevel": 0,
                                  "ReportFormatName": null,
                                  "ReportFormatColor": null,
                                  "ValidValues": null,
                                  "ScenarioSelectorDependent": null,
                                  "YPosition": -1,
                                  "Visible": true,
                                  "Font": null,
                                  "AllowIncomingLinks": true,
                                  "AllowOutgoingLinks": true,
                                  "Deletable": true,
                                  "Issues": null
                                },
                                {
                                  "$id": "1214",
                                  "$type": "ModelMaker.ReportLine, ModelMaker",
                                  "AssociatedSchematicNode": {
                                    "$id": "1215",
                                    "$type": "ModelMaker.VariableNode, ModelMaker",
                                    "RowTotalDependent": null,
                                    "ScenarioSelectorDependent": null,
                                    "ValidValues": null,
                                    "PutCalculationOnReport": false,
                                    "CalculateOnThisReport": null,
                                    "PivotTableLink": null,
                                    "ExcelNameName": "_2029_30_Other_bespoke_adjustments_expressed_in_2027_28_CPIH_FYA_prices__BR_",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"766403de-768b-4a71-a961-63ce87f78ff9",
                                    "Dimensions": {
                                      "$type": "ModelMakerEngine.MMDimensions, ModelMakerEngine",
                                      "$values": []
                                    },
                                    "EquationOBXInternal": "LOOKUP([2029-30 Other bespoke adjustments expressed in 2027-28 CPIH FYA prices], \"BR\")\r\n",
                                    "NameOfGroup": "Report lookups.Aggregate Adjustments By Price Control.Revenue adjustments in respect of in-period ODI payments to be applied in 2026-27 allowed revenue.BR",
                                    "EquationToParse": "LOOKUP([2029-30 Other bespoke adjustments expressed in 2027-28 CPIH FYA prices], \"BR\")\r\n",
                                    "MostRecentExpectedUnitErrors": null,
                                    "Units": {
                                      "$id": "1216",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bespoke adjustments expressed in 2027-28 CPIH FYA prices (BR)",
                                    "ReportLines": {
                                      "$type": "ModelMaker.UndoableCollection`1[[ModelMakerEngine.IReportLine, ModelMakerEngine]], ModelMaker.Undo",
                                      "$values": [
                                        {
                                          "$ref": "1214"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Other bespoke adjustments expressed in 2027-28 CPIH FYA prices (BR)",
                                  "ParentReport": {
                                    "$ref": "715"
                                  },
                                  "HeadingLevel": 0,
                                  "ReportFormatName": null,
                                  "ReportFormatColor": null,
                                  "ValidValues": null,
                                  "ScenarioSelectorDependent": null,
                                  "YPosition": -1,
                                  "Visible": true,
                                  "Font": null,
                                  "AllowIncomingLinks": true,
                                  "AllowOutgoingLinks": true,
                                  "Deletable": true,
                                  "Issues": null
                                },
                                {
                                  "$id": "1217",
                                  "$type": "ModelMaker.ReportLine, ModelMaker",
                                  "AssociatedSchematicNode": {
                                    "$id": "1218",
                                    "$type": "ModelMaker.VariableNode, ModelMaker",
                                    "RowTotalDependent": null,
                                    "ScenarioSelectorDependent": null,
                                    "ValidValues": null,
                                    "PutCalculationOnReport": false,
                                    "CalculateOnThisReport": null,
                                    "PivotTableLink": null,
                                    "ExcelNameName": "_2028_30_Other_bespoke_adjustments_expressed_in_2027_28_CPIH_FYA_prices__BR_",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"e78baab2-ead9-4113-8885-935fb6429541",
                                    "Dimensions": {
                                      "$type": "ModelMakerEngine.MMDimensions, ModelMakerEngine",
                                      "$values": []
                                    },
                                    "EquationOBXInternal": "LOOKUP([2028-30 Other bespoke adjustments expressed in 2027-28 CPIH FYA prices], \"BR\")\r\n",
                                    "NameOfGroup": "Report lookups.Aggregate Adjustments By Price Control.Totals - In-period ODI payments.BR",
                                    "EquationToParse": "LOOKUP([2028-30 Other bespoke adjustments expressed in 2027-28 CPIH FYA prices], \"BR\")\r\n",
                                    "MostRecentExpectedUnitErrors": null,
                                    "Units": {
                                      "$id": "1219",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bespoke adjustments expressed in 2027-28 CPIH FYA prices (BR)",
                                    "ReportLines": {
                                      "$type": "ModelMaker.UndoableCollection`1[[ModelMakerEngine.IReportLine, ModelMakerEngine]], ModelMaker.Undo",
                                      "$values": [
                                        {
                                          "$ref": "1217"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bespoke adjustments expressed in 2027-28 CPIH FYA prices (BR)",
                                  "ParentReport": {
                                    "$ref": "715"
                                  },
                                  "HeadingLevel": 0,
                                  "ReportFormatName": null,
                                  "ReportFormatColor": null,
                                  "ValidValues": null,
                                  "ScenarioSelectorDependent": null,
                                  "YPosition": -1,
                                  "Visible": true,
                                  "Font": null,
                                  "AllowIncomingLinks": true,
                                  "AllowOutgoingLinks": true,
                                  "Deletable": true,
                                  "Issues": null
                                },
                                {
                                  "$id": "1220",
                                  "$type": "ModelMaker.Header, ModelMaker",
                                  "HeadingLevel": 1,
                                  "Name": " ",
                                  "PreferredName": " ",
                                  "UnNegatedName": " ",
                                  "UnNegatedPreferredName": " ",
                                  "ParentReport": {
                                    "$ref": "715"
                                  },
                                  "Visible": true,
                                  "ReportFormatName": "",
                                  "ReportFormatColor": "",
                                  "IsNegatable": false,
                                  "LastNameUsed": " "
                                },
                                {
                                  "$id": "1221",
                                  "$type": "ModelMaker.ReportLine, ModelMaker",
                                  "AssociatedSchematicNode": {
                                    "$id": "1222",
                                    "$type": "ModelMaker.VariableNode, ModelMaker",
                                    "RowTotalDependent": null,
                                    "ScenarioSelectorDependent": null,
                                    "ValidValues": null,
                                    "PutCalculationOnReport": false,
                                    "CalculateOnThisReport": null,
                                    "PivotTableLink": null,
                                    "ExcelNameName": "_2028_29_Other_bespoke_adjustments_expressed_in_2027_28_CPIH_FYA_prices__ADDN1_",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"c5ca6f3c-83e9-4483-a975-36dd99d181ef",
                                    "Dimensions": {
                                      "$type": "ModelMakerEngine.MMDimensions, ModelMakerEngine",
                                      "$values": []
                                    },
                                    "EquationOBXInternal": "LOOKUP([2028-29 Other bespoke adjustments expressed in 2027-28 CPIH FYA prices], \"ADDN1\")\r\n",
                                    "NameOfGroup": "Report lookups.Aggregate Adjustments By Price Control.Revenue adjustments in respect of in-period ODI payments to be applied in 2025-26 allowed revenue.ADDN1",
                                    "EquationToParse": "LOOKUP([2028-29 Other bespoke adjustments expressed in 2027-28 CPIH FYA prices], \"ADDN1\")\r\n",
                                    "MostRecentExpectedUnitErrors": null,
                                    "Units": {
                                      "$id": "1223",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bespoke adjustments expressed in 2027-28 CPIH FYA prices (ADDN1)",
                                    "ReportLines": {
                                      "$type": "ModelMaker.UndoableCollection`1[[ModelMakerEngine.IReportLine, ModelMakerEngine]], ModelMaker.Undo",
                                      "$values": [
                                        {
                                          "$ref": "1221"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Other bespoke adjustments expressed in 2027-28 CPIH FYA prices (ADDN1)",
                                  "ParentReport": {
                                    "$ref": "715"
                                  },
                                  "HeadingLevel": 0,
                                  "ReportFormatName": null,
                                  "ReportFormatColor": null,
                                  "ValidValues": null,
                                  "ScenarioSelectorDependent": null,
                                  "YPosition": -1,
                                  "Visible": true,
                                  "Font": null,
                                  "AllowIncomingLinks": true,
                                  "AllowOutgoingLinks": true,
                                  "Deletable": true,
                                  "Issues": null
                                },
                                {
                                  "$id": "1224",
                                  "$type": "ModelMaker.ReportLine, ModelMaker",
                                  "AssociatedSchematicNode": {
                                    "$id": "1225",
                                    "$type": "ModelMaker.VariableNode, ModelMaker",
                                    "RowTotalDependent": null,
                                    "ScenarioSelectorDependent": null,
                                    "ValidValues": null,
                                    "PutCalculationOnReport": false,
                                    "CalculateOnThisReport": null,
                                    "PivotTableLink": null,
                                    "ExcelNameName": "_2029_30_Other_bespoke_adjustments_expressed_in_2027_28_CPIH_FYA_prices__ADDN1_",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"0df7d33f-d5f3-4924-8de8-fc50cedcfcaf",
                                    "Dimensions": {
                                      "$type": "ModelMakerEngine.MMDimensions, ModelMakerEngine",
                                      "$values": []
                                    },
                                    "EquationOBXInternal": "LOOKUP([2029-30 Other bespoke adjustments expressed in 2027-28 CPIH FYA prices], \"ADDN1\")\r\n",
                                    "NameOfGroup": "Report lookups.Aggregate Adjustments By Price Control.Revenue adjustments in respect of in-period ODI payments to be applied in 2026-27 allowed revenue.ADDN1",
                                    "EquationToParse": "LOOKUP([2029-30 Other bespoke adjustments expressed in 2027-28 CPIH FYA prices], \"ADDN1\")\r\n",
                                    "MostRecentExpectedUnitErrors": null,
                                    "Units": {
                                      "$id": "1226",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bespoke adjustments expressed in 2027-28 CPIH FYA prices (ADDN1)",
                                    "ReportLines": {
                                      "$type": "ModelMaker.UndoableCollection`1[[ModelMakerEngine.IReportLine, ModelMakerEngine]], ModelMaker.Undo",
                                      "$values": [
                                        {
                                          "$ref": "1224"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Other bespoke adjustments expressed in 2027-28 CPIH FYA prices (ADDN1)",
                                  "ParentReport": {
                                    "$ref": "715"
                                  },
                                  "HeadingLevel": 0,
                                  "ReportFormatName": null,
                                  "ReportFormatColor": null,
                                  "ValidValues": null,
                                  "ScenarioSelectorDependent": null,
                                  "YPosition": -1,
                                  "Visible": true,
                                  "Font": null,
                                  "AllowIncomingLinks": true,
                                  "AllowOutgoingLinks": true,
                                  "Deletable": true,
                                  "Issues": null
                                },
                                {
                                  "$id": "1227",
                                  "$type": "ModelMaker.ReportLine, ModelMaker",
                                  "AssociatedSchematicNode": {
                                    "$id": "1228",
                                    "$type": "ModelMaker.VariableNode, ModelMaker",
                                    "RowTotalDependent": null,
                                    "ScenarioSelectorDependent": null,
                                    "ValidValues": null,
                                    "PutCalculationOnReport": false,
                                    "CalculateOnThisReport": null,
                                    "PivotTableLink": null,
                                    "ExcelNameName": "_2028_30_Other_bespoke_adjustments_expressed_in_2027_28_CPIH_FYA_prices__ADDN1_",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"ab6347a0-1274-4d00-b5a0-3ca8395ba4b7",
                                    "Dimensions": {
                                      "$type": "ModelMakerEngine.MMDimensions, ModelMakerEngine",
                                      "$values": []
                                    },
                                    "EquationOBXInternal": "LOOKUP([2028-30 Other bespoke adjustments expressed in 2027-28 CPIH FYA prices], \"ADDN1\")\r\n",
                                    "NameOfGroup": "Report lookups.Aggregate Adjustments By Price Control.Totals - In-period ODI payments.ADDN1",
                                    "EquationToParse": "LOOKUP([2028-30 Other bespoke adjustments expressed in 2027-28 CPIH FYA prices], \"ADDN1\")\r\n",
                                    "MostRecentExpectedUnitErrors": null,
                                    "Units": {
                                      "$id": "1229",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bespoke adjustments expressed in 2027-28 CPIH FYA prices (ADDN1)",
                                    "ReportLines": {
                                      "$type": "ModelMaker.UndoableCollection`1[[ModelMakerEngine.IReportLine, ModelMakerEngine]], ModelMaker.Undo",
                                      "$values": [
                                        {
                                          "$ref": "1227"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bespoke adjustments expressed in 2027-28 CPIH FYA prices (ADDN1)",
                                  "ParentReport": {
                                    "$ref": "715"
                                  },
                                  "HeadingLevel": 0,
                                  "ReportFormatName": null,
                                  "ReportFormatColor": null,
                                  "ValidValues": null,
                                  "ScenarioSelectorDependent": null,
                                  "YPosition": -1,
                                  "Visible": true,
                                  "Font": null,
                                  "AllowIncomingLinks": true,
                                  "AllowOutgoingLinks": true,
                                  "Deletable": true,
                                  "Issues": null
                                },
                                {
                                  "$id": "1230",
                                  "$type": "ModelMaker.Header, ModelMaker",
                                  "HeadingLevel": 1,
                                  "Name": " ",
                                  "PreferredName": " ",
                                  "UnNegatedName": " ",
                                  "UnNegatedPreferredName": " ",
                                  "ParentReport": {
                                    "$ref": "715"
                                  },
                                  "Visible": true,
                                  "ReportFormatName": "",
                                  "ReportFormatColor": "",
                                  "IsNegatable": false,
                                  "LastNameUsed": " "
                                },
                                {
                                  "$id": "1231",
                                  "$type": "ModelMaker.ReportLine, ModelMaker",
                                  "AssociatedSchematicNode": {
                                    "$id": "1232",
                                    "$type": "ModelMaker.VariableNode, ModelMaker",
                                    "RowTotalDependent": null,
                                    "ScenarioSelectorDependent": null,
                                    "ValidValues": null,
                                    "PutCalculationOnReport": false,
                                    "CalculateOnThisReport": null,
                                    "PivotTableLink": null,
                                    "ExcelNameName": "_2028_29_Other_bespoke_adjustments_expressed_in_2027_28_CPIH_FYA_prices__ADDN2_",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"a3e80f2b-e2dd-43de-b594-29e2c2406641",
                                    "Dimensions": {
                                      "$type": "ModelMakerEngine.MMDimensions, ModelMakerEngine",
                                      "$values": []
                                    },
                                    "EquationOBXInternal": "LOOKUP([2028-29 Other bespoke adjustments expressed in 2027-28 CPIH FYA prices], \"ADDN2\")\r\n",
                                    "NameOfGroup": "Report lookups.Aggregate Adjustments By Price Control.Revenue adjustments in respect of in-period ODI payments to be applied in 2025-26 allowed revenue.ADDN2",
                                    "EquationToParse": "LOOKUP([2028-29 Other bespoke adjustments expressed in 2027-28 CPIH FYA prices], \"ADDN2\")\r\n",
                                    "MostRecentExpectedUnitErrors": null,
                                    "Units": {
                                      "$id": "1233",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bespoke adjustments expressed in 2027-28 CPIH FYA prices (ADDN2)",
                                    "ReportLines": {
                                      "$type": "ModelMaker.UndoableCollection`1[[ModelMakerEngine.IReportLine, ModelMakerEngine]], ModelMaker.Undo",
                                      "$values": [
                                        {
                                          "$ref": "1231"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Other bespoke adjustments expressed in 2027-28 CPIH FYA prices (ADDN2)",
                                  "ParentReport": {
                                    "$ref": "715"
                                  },
                                  "HeadingLevel": 0,
                                  "ReportFormatName": null,
                                  "ReportFormatColor": null,
                                  "ValidValues": null,
                                  "ScenarioSelectorDependent": null,
                                  "YPosition": -1,
                                  "Visible": true,
                                  "Font": null,
                                  "AllowIncomingLinks": true,
                                  "AllowOutgoingLinks": true,
                                  "Deletable": true,
                                  "Issues": null
                                },
                                {
                                  "$id": "1234",
                                  "$type": "ModelMaker.ReportLine, ModelMaker",
                                  "AssociatedSchematicNode": {
                                    "$id": "1235",
                                    "$type": "ModelMaker.VariableNode, ModelMaker",
                                    "RowTotalDependent": null,
                                    "ScenarioSelectorDependent": null,
                                    "ValidValues": null,
                                    "PutCalculationOnReport": false,
                                    "CalculateOnThisReport": null,
                                    "PivotTableLink": null,
                                    "ExcelNameName": "_2029_30_Other_bespoke_adjustments_expressed_in_2027_28_CPIH_FYA_prices__ADDN2_",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"a4b676c6-3b7c-449c-9196-80862a030f18",
                                    "Dimensions": {
                                      "$type": "ModelMakerEngine.MMDimensions, ModelMakerEngine",
                                      "$values": []
                                    },
                                    "EquationOBXInternal": "LOOKUP([2029-30 Other bespoke adjustments expressed in 2027-28 CPIH FYA prices], \"ADDN2\")\r\n",
                                    "NameOfGroup": "Report lookups.Aggregate Adjustments By Price Control.Revenue adjustments in respect of in-period ODI payments to be applied in 2026-27 allowed revenue.ADDN2",
                                    "EquationToParse": "LOOKUP([2029-30 Other bespoke adjustments expressed in 2027-28 CPIH FYA prices], \"ADDN2\")\r\n",
                                    "MostRecentExpectedUnitErrors": null,
                                    "Units": {
                                      "$id": "1236",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bespoke adjustments expressed in 2027-28 CPIH FYA prices (ADDN2)",
                                    "ReportLines": {
                                      "$type": "ModelMaker.UndoableCollection`1[[ModelMakerEngine.IReportLine, ModelMakerEngine]], ModelMaker.Undo",
                                      "$values": [
                                        {
                                          "$ref": "1234"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Other bespoke adjustments expressed in 2027-28 CPIH FYA prices (ADDN2)",
                                  "ParentReport": {
                                    "$ref": "715"
                                  },
                                  "HeadingLevel": 0,
                                  "ReportFormatName": null,
                                  "ReportFormatColor": null,
                                  "ValidValues": null,
                                  "ScenarioSelectorDependent": null,
                                  "YPosition": -1,
                                  "Visible": true,
                                  "Font": null,
                                  "AllowIncomingLinks": true,
                                  "AllowOutgoingLinks": true,
                                  "Deletable": true,
                                  "Issues": null
                                },
                                {
                                  "$id": "1237",
                                  "$type": "ModelMaker.ReportLine, ModelMaker",
                                  "AssociatedSchematicNode": {
                                    "$id": "1238",
                                    "$type": "ModelMaker.VariableNode, ModelMaker",
                                    "RowTotalDependent": null,
                                    "ScenarioSelectorDependent": null,
                                    "ValidValues": null,
                                    "PutCalculationOnReport": false,
                                    "CalculateOnThisReport": null,
                                    "PivotTableLink": null,
                                    "ExcelNameName": "_2028_30_Other_bespoke_adjustments_expressed_in_2027_28_CPIH_FYA_prices__ADDN2_",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"7e931721-97e4-4020-8c71-2993a7553b62",
                                    "Dimensions": {
                                      "$type": "ModelMakerEngine.MMDimensions, ModelMakerEngine",
                                      "$values": []
                                    },
                                    "EquationOBXInternal": "LOOKUP([2028-30 Other bespoke adjustments expressed in 2027-28 CPIH FYA prices], \"ADDN2\")\r\n",
                                    "NameOfGroup": "Report lookups.Aggregate Adjustments By Price Control.Totals - In-period ODI payments.ADDN2",
                                    "EquationToParse": "LOOKUP([2028-30 Other bespoke adjustments expressed in 2027-28 CPIH FYA prices], \"ADDN2\")\r\n",
                                    "MostRecentExpectedUnitErrors": null,
                                    "Units": {
                                      "$id": "1239",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bespoke adjustments expressed in 2027-28 CPIH FYA prices (ADDN2)",
                                    "ReportLines": {
                                      "$type": "ModelMaker.UndoableCollection`1[[ModelMakerEngine.IReportLine, ModelMakerEngine]], ModelMaker.Undo",
                                      "$values": [
                                        {
                                          "$ref": "1237"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bespoke adjustments expressed in 2027-28 CPIH FYA prices (ADDN2)",
                                  "ParentReport": {
                                    "$ref": "715"
                                  },
                                  "HeadingLevel": 0,
                                  "ReportFormatName": null,
                                  "ReportFormatColor": null,
                                  "ValidValues": null,
                                  "ScenarioSelectorDependent": null,
                                  "YPosition": -1,
                                  "Visible": true,
                                  "Font": null,
                                  "AllowIncomingLinks": true,
                                  "AllowOutgoingLinks": true,
                                  "Deletable": true,
                                  "Issues": null
                                },
                                {
                                  "$id": "1240",
                                  "$type": "ModelMaker.Header, ModelMaker",
                                  "HeadingLevel": 1,
                                  "Name": " ",
                                  "PreferredName": " ",
                                  "UnNegatedName": " ",
                                  "UnNegatedPreferredName": " ",
                                  "ParentReport": {
                                    "$ref": "715"
                                  },
                                  "Visible": true,
                                  "ReportFormatName": "",
                                  "ReportFormatColor": "",
                                  "IsNegatable": false,
                                  "LastNameUsed": " "
                                },
                                {
                                  "$id": "1241",
                                  "$type": "ModelMaker.ReportLine, ModelMaker",
                                  "AssociatedSchematicNode": {
                                    "$id": "1242",
                                    "$type": "ModelMaker.VariableNode, ModelMaker",
                                    "RowTotalDependent": null,
                                    "ScenarioSelectorDependent": null,
                                    "ValidValues": null,
                                    "PutCalculationOnReport": false,
                                    "CalculateOnThisReport": null,
                                    "PivotTableLink": null,
                                    "ExcelNameName": "_2028_29_Other_bespoke_adjustments_expressed_in_2027_28_CPIH_FYA_prices__Residential_Retail_",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"d321af2b-72b8-4556-8e83-da78f991b751",
                                    "Dimensions": {
                                      "$type": "ModelMakerEngine.MMDimensions, ModelMakerEngine",
                                      "$values": []
                                    },
                                    "EquationOBXInternal": "LOOKUP([2028-29 Other bespoke adjustments expressed in 2027-28 CPIH FYA prices], \"Residential Retail\")",
                                    "NameOfGroup": "Report lookups.Aggregate Adjustments By Price Control.Revenue adjustments in respect of in-period ODI payments to be applied in 2025-26 allowed revenue.Residential Retail",
                                    "EquationToParse": "LOOKUP([2028-29 Other bespoke adjustments expressed in 2027-28 CPIH FYA prices], \"Residential Retail\")",
                                    "MostRecentExpectedUnitErrors": null,
                                    "Units": {
                                      "$id": "1243",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bespoke adjustments expressed in 2027-28 CPIH FYA prices (Residential Retail)",
                                    "ReportLines": {
                                      "$type": "ModelMaker.UndoableCollection`1[[ModelMakerEngine.IReportLine, ModelMakerEngine]], ModelMaker.Undo",
                                      "$values": [
                                        {
                                          "$ref": "1241"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Other bespoke adjustments expressed in 2027-28 CPIH FYA prices (Residential Retail)",
                                  "ParentReport": {
                                    "$ref": "715"
                                  },
                                  "HeadingLevel": 0,
                                  "ReportFormatName": null,
                                  "ReportFormatColor": null,
                                  "ValidValues": null,
                                  "ScenarioSelectorDependent": null,
                                  "YPosition": -1,
                                  "Visible": true,
                                  "Font": null,
                                  "AllowIncomingLinks": true,
                                  "AllowOutgoingLinks": true,
                                  "Deletable": true,
                                  "Issues": null
                                },
                                {
                                  "$id": "1244",
                                  "$type": "ModelMaker.ReportLine, ModelMaker",
                                  "AssociatedSchematicNode": {
                                    "$id": "1245",
                                    "$type": "ModelMaker.VariableNode, ModelMaker",
                                    "RowTotalDependent": null,
                                    "ScenarioSelectorDependent": null,
                                    "ValidValues": null,
                                    "PutCalculationOnReport": false,
                                    "CalculateOnThisReport": null,
                                    "PivotTableLink": null,
                                    "ExcelNameName": "_2029_30_Other_bespoke_adjustments_expressed_in_2027_28_CPIH_FYA_prices__Residential_Retail_",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"e5a6ba06-ceb6-4905-9f48-929ac1b2c937",
                                    "Dimensions": {
                                      "$type": "ModelMakerEngine.MMDimensions, ModelMakerEngine",
                                      "$values": []
                                    },
                                    "EquationOBXInternal": "LOOKUP([2029-30 Other bespoke adjustments expressed in 2027-28 CPIH FYA prices], \"Residential Retail\")\r\n",
                                    "NameOfGroup": "Report lookups.Aggregate Adjustments By Price Control.Revenue adjustments in respect of in-period ODI payments to be applied in 2026-27 allowed revenue.Residential Retail",
                                    "EquationToParse": "LOOKUP([2029-30 Other bespoke adjustments expressed in 2027-28 CPIH FYA prices], \"Residential Retail\")\r\n",
                                    "MostRecentExpectedUnitErrors": null,
                                    "Units": {
                                      "$id": "1246",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bespoke adjustments expressed in 2027-28 CPIH FYA prices (Residential Retail)",
                                    "ReportLines": {
                                      "$type": "ModelMaker.UndoableCollection`1[[ModelMakerEngine.IReportLine, ModelMakerEngine]], ModelMaker.Undo",
                                      "$values": [
                                        {
                                          "$ref": "1244"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Other bespoke adjustments expressed in 2027-28 CPIH FYA prices (Residential Retail)",
                                  "ParentReport": {
                                    "$ref": "715"
                                  },
                                  "HeadingLevel": 0,
                                  "ReportFormatName": null,
                                  "ReportFormatColor": null,
                                  "ValidValues": null,
                                  "ScenarioSelectorDependent": null,
                                  "YPosition": -1,
                                  "Visible": true,
                                  "Font": null,
                                  "AllowIncomingLinks": true,
                                  "AllowOutgoingLinks": true,
                                  "Deletable": true,
                                  "Issues": null
                                },
                                {
                                  "$id": "1247",
                                  "$type": "ModelMaker.ReportLine, ModelMaker",
                                  "AssociatedSchematicNode": {
                                    "$id": "1248",
                                    "$type": "ModelMaker.VariableNode, ModelMaker",
                                    "RowTotalDependent": null,
                                    "ScenarioSelectorDependent": null,
                                    "ValidValues": null,
                                    "PutCalculationOnReport": false,
                                    "CalculateOnThisReport": null,
                                    "PivotTableLink": null,
                                    "ExcelNameName": "_2028_30_Other_bespoke_adjustments_expressed_in_2027_28_CPIH_FYA_prices__Residential_Retail_",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"2a487fe2-c705-478d-9993-4c8d9f8609dc",
                                    "Dimensions": {
                                      "$type": "ModelMakerEngine.MMDimensions, ModelMakerEngine",
                                      "$values": []
                                    },
                                    "EquationOBXInternal": "LOOKUP([2028-30 Other bespoke adjustments expressed in 2027-28 CPIH FYA prices], \"Residential Retail\")\r\n",
                                    "NameOfGroup": "Report lookups.Aggregate Adjustments By Price Control.Totals - In-period ODI payments.Residential Retail",
                                    "EquationToParse": "LOOKUP([2028-30 Other bespoke adjustments expressed in 2027-28 CPIH FYA prices], \"Residential Retail\")\r\n",
                                    "MostRecentExpectedUnitErrors": null,
                                    "Units": {
                                      "$id": "1249",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bespoke adjustments expressed in 2027-28 CPIH FYA prices (Residential Retail)",
                                    "ReportLines": {
                                      "$type": "ModelMaker.UndoableCollection`1[[ModelMakerEngine.IReportLine, ModelMakerEngine]], ModelMaker.Undo",
                                      "$values": [
                                        {
                                          "$ref": "1247"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bespoke adjustments expressed in 2027-28 CPIH FYA prices (Residential Retail)",
                                  "ParentReport": {
                                    "$ref": "715"
                                  },
                                  "HeadingLevel": 0,
                                  "ReportFormatName": null,
                                  "ReportFormatColor": null,
                                  "ValidValues": null,
                                  "ScenarioSelectorDependent": null,
                                  "YPosition": -1,
                                  "Visible": true,
                                  "Font": null,
                                  "AllowIncomingLinks": true,
                                  "AllowOutgoingLinks": true,
                                  "Deletable": true,
                                  "Issues": null
                                },
                                {
                                  "$id": "1250",
                                  "$type": "ModelMaker.Header, ModelMaker",
                                  "HeadingLevel": 1,
                                  "Name": " ",
                                  "PreferredName": " ",
                                  "UnNegatedName": " ",
                                  "UnNegatedPreferredName": " ",
                                  "ParentReport": {
                                    "$ref": "715"
                                  },
                                  "Visible": true,
                                  "ReportFormatName": "",
                                  "ReportFormatColor": "",
                                  "IsNegatable": false,
                                  "LastNameUsed": " "
                                },
                                {
                                  "$id": "1251",
                                  "$type": "ModelMaker.ReportLine, ModelMaker",
                                  "AssociatedSchematicNode": {
                                    "$id": "1252",
                                    "$type": "ModelMaker.VariableNode, ModelMaker",
                                    "RowTotalDependent": null,
                                    "ScenarioSelectorDependent": null,
                                    "ValidValues": null,
                                    "PutCalculationOnReport": false,
                                    "CalculateOnThisReport": null,
                                    "PivotTableLink": null,
                                    "ExcelNameName": "_2028_29_Other_bespoke_adjustments_expressed_in_2027_28_CPIH_FYA_prices__Business_Retail_",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"27a5b177-0e96-492e-a224-a336b0153f95",
                                    "Dimensions": {
                                      "$type": "ModelMakerEngine.MMDimensions, ModelMakerEngine",
                                      "$values": []
                                    },
                                    "EquationOBXInternal": "LOOKUP([2028-29 Other bespoke adjustments expressed in 2027-28 CPIH FYA prices], \"Business Retail\")",
                                    "NameOfGroup": "Report lookups.Aggregate Adjustments By Price Control.Revenue adjustments in respect of in-period ODI payments to be applied in 2025-26 allowed revenue.Business Retail",
                                    "EquationToParse": "LOOKUP([2028-29 Other bespoke adjustments expressed in 2027-28 CPIH FYA prices], \"Business Retail\")",
                                    "MostRecentExpectedUnitErrors": null,
                                    "Units": {
                                      "$id": "1253",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bespoke adjustments expressed in 2027-28 CPIH FYA prices (Business Retail)",
                                    "ReportLines": {
                                      "$type": "ModelMaker.UndoableCollection`1[[ModelMakerEngine.IReportLine, ModelMakerEngine]], ModelMaker.Undo",
                                      "$values": [
                                        {
                                          "$ref": "1251"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"2028-29 Other bespoke adjustments expressed in 2027-28 CPIH FYA prices (Business Retail)",
                                  "ParentReport": {
                                    "$ref": "715"
                                  },
                                  "HeadingLevel": 0,
                                  "ReportFormatName": null,
                                  "ReportFormatColor": null,
                                  "ValidValues": null,
                                  "ScenarioSelectorDependent": null,
                                  "YPosition": -1,
                                  "Visible": true,
                                  "Font": null,
                                  "AllowIncomingLinks": true,
                                  "AllowOutgoingLinks": true,
                                  "Deletable": true,
                                  "Issues": null
                                },
                                {
                                  "$id": "1254",
                                  "$type": "ModelMaker.ReportLine, ModelMaker",
                                  "AssociatedSchematicNode": {
                                    "$id": "1255",
                                    "$type": "ModelMaker.VariableNode, ModelMaker",
                                    "RowTotalDependent": null,
                                    "ScenarioSelectorDependent": null,
                                    "ValidValues": null,
                                    "PutCalculationOnReport": false,
                                    "CalculateOnThisReport": null,
                                    "PivotTableLink": null,
                                    "ExcelNameName": "_2029_30_Other_bespoke_adjustments_expressed_in_2027_28_CPIH_FYA_prices__Business_Retail_",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"dc331c74-5385-4fa6-bf9e-58c6db697ad4",
                                    "Dimensions": {
                                      "$type": "ModelMakerEngine.MMDimensions, ModelMakerEngine",
                                      "$values": []
                                    },
                                    "EquationOBXInternal": "LOOKUP([2029-30 Other bespoke adjustments expressed in 2027-28 CPIH FYA prices], \"Business Retail\")\r\n",
                                    "NameOfGroup": "Report lookups.Aggregate Adjustments By Price Control.Revenue adjustments in respect of in-period ODI payments to be applied in 2026-27 allowed revenue.Business Retail",
                                    "EquationToParse": "LOOKUP([2029-30 Other bespoke adjustments expressed in 2027-28 CPIH FYA prices], \"Business Retail\")\r\n",
                                    "MostRecentExpectedUnitErrors": null,
                                    "Units": {
                                      "$id": "1256",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bespoke adjustments expressed in 2027-28 CPIH FYA prices (Business Retail)",
                                    "ReportLines": {
                                      "$type": "ModelMaker.UndoableCollection`1[[ModelMakerEngine.IReportLine, ModelMakerEngine]], ModelMaker.Undo",
                                      "$values": [
                                        {
                                          "$ref": "1254"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"2029-30 Other bespoke adjustments expressed in 2027-28 CPIH FYA prices (Business Retail)",
                                  "ParentReport": {
                                    "$ref": "715"
                                  },
                                  "HeadingLevel": 0,
                                  "ReportFormatName": null,
                                  "ReportFormatColor": null,
                                  "ValidValues": null,
                                  "ScenarioSelectorDependent": null,
                                  "YPosition": -1,
                                  "Visible": true,
                                  "Font": null,
                                  "AllowIncomingLinks": true,
                                  "AllowOutgoingLinks": true,
                                  "Deletable": true,
                                  "Issues": null
                                },
                                {
                                  "$id": "1257",
                                  "$type": "ModelMaker.ReportLine, ModelMaker",
                                  "AssociatedSchematicNode": {
                                    "$id": "1258",
                                    "$type": "ModelMaker.VariableNode, ModelMaker",
                                    "RowTotalDependent": null,
                                    "ScenarioSelectorDependent": null,
                                    "ValidValues": null,
                                    "PutCalculationOnReport": false,
                                    "CalculateOnThisReport": null,
                                    "PivotTableLink": null,
                                    "ExcelNameName": "_2028_30_Other_bespoke_adjustments_expressed_in_2027_28_CPIH_FYA_prices__Business_Retail_",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"03f32982-50cb-42cd-8140-058fc4a347e7",
                                    "Dimensions": {
                                      "$type": "ModelMakerEngine.MMDimensions, ModelMakerEngine",
                                      "$values": []
                                    },
                                    "EquationOBXInternal": "LOOKUP([2028-30 Other bespoke adjustments expressed in 2027-28 CPIH FYA prices], \"Business Retail\")\r\n",
                                    "NameOfGroup": "Report lookups.Aggregate Adjustments By Price Control.Totals - In-period ODI payments.Business Retail",
                                    "EquationToParse": "LOOKUP([2028-30 Other bespoke adjustments expressed in 2027-28 CPIH FYA prices], \"Business Retail\")\r\n",
                                    "MostRecentExpectedUnitErrors": null,
                                    "Units": {
                                      "$id": "1259",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bespoke adjustments expressed in 2027-28 CPIH FYA prices (Business Retail)",
                                    "ReportLines": {
                                      "$type": "ModelMaker.UndoableCollection`1[[ModelMakerEngine.IReportLine, ModelMakerEngine]], ModelMaker.Undo",
                                      "$values": [
                                        {
                                          "$ref": "1257"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bespoke adjustments expressed in 2027-28 CPIH FYA prices (Business Retail)",
                                  "ParentReport": {
                                    "$ref": "715"
                                  },
                                  "HeadingLevel": 0,
                                  "ReportFormatName": null,
                                  "ReportFormatColor": null,
                                  "ValidValues": null,
                                  "ScenarioSelectorDependent": null,
                                  "YPosition": -1,
                                  "Visible": true,
                                  "Font": null,
                                  "AllowIncomingLinks": true,
                                  "AllowOutgoingLinks": true,
                                  "Deletable": true,
                                  "Issues": null
                                },
                                {
                                  "$id": "1260",
                                  "$type": "ModelMaker.Header, ModelMaker",
                                  "HeadingLevel": 1,
                                  "Name": " ",
                                  "PreferredName": " ",
                                  "UnNegatedName": " ",
                                  "UnNegatedPreferredName": " ",
                                  "ParentReport": {
                                    "$ref": "715"
                                  },
                                  "Visible": true,
                                  "ReportFormatName": "",
                                  "ReportFormatColor": "",
                                  "IsNegatable": false,
                                  "LastNameUsed": " "
                                },
                                {
                                  "$id": "1261",
                                  "$type": "ModelMaker.Header, ModelMaker",
                                  "HeadingLevel": 1,
                                  "Name": " Total ODI reconciliation adjustments in 2027-28 CPIH FYA prices for draft determination documentation",
                                  "PreferredName": " Total ODI reconciliation adjustments in 2027-28 CPIH FYA prices for draft determination documentation",
                                  "UnNegatedName": " Total ODI reconciliation adjustments in 2027-28 CPIH FYA prices for draft determination documentation",
                                  "UnNegatedPreferredName": " Total ODI reconciliation adjustments in 2027-28 CPIH FYA prices for draft determination documentation",
                                  "ParentReport": {
                                    "$ref": "715"
                                  },
                                  "Visible": true,
                                  "ReportFormatName": "",
                                  "ReportFormatColor": "",
                                  "IsNegatable": false,
                                  "LastNameUsed": " Total ODI reconciliation adjustments in 2027-28 CPIH FYA prices for draft determination documentation"
                                },
                                {
                                  "$id": "1262",
                                  "$type": "ModelMaker.Header, ModelMaker",
                                  "HeadingLevel": 1,
                                  "Name": " ",
                                  "PreferredName": " ",
                                  "UnNegatedName": " ",
                                  "UnNegatedPreferredName": " ",
                                  "ParentReport": {
                                    "$ref": "715"
                                  },
                                  "Visible": true,
                                  "ReportFormatName": "",
                                  "ReportFormatColor": "",
                                  "IsNegatable": false,
                                  "LastNameUsed": " "
                                },
                                {
                                  "$id": "1263",
                                  "$type": "ModelMaker.ReportLine, ModelMaker",
                                  "AssociatedSchematicNode": {
                                    "$id": "1264",
                                    "$type": "ModelMaker.VariableNode, ModelMaker",
                                    "RowTotalDependent": null,
                                    "ScenarioSelectorDependent": null,
                                    "ValidValues": null,
                                    "PutCalculationOnReport": false,
                                    "CalculateOnThisReport": null,
                                    "PivotTableLink": null,
                                    "ExcelNameName": "_2028_30_ODI_payments_expressed_in_2027_28_CPIH_FYA_prices__Total_",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"2e39de43-02ca-48ae-9fa2-960a49e78fc8",
                                    "Dimensions": {
                                      "$type": "ModelMakerEngine.MMDimensions, ModelMakerEngine",
                                      "$values": []
                                    },
                                    "EquationOBXInternal": "SUMOVER([2028-30 ODI payments expressed in 2027-28 CPIH FYA prices])",
                                    "NameOfGroup": "Calc_In-periodODI.Total ODI reconciliation adjustments by price control in 2022-23 CPIH FYA prices for draft determination documentation.Reconciliation adjustments calculated in 2022-23 CPI(H) FYA prices",
                                    "EquationToParse": "SUMOVER([2028-30 ODI payments expressed in 2027-28 CPIH FYA prices])",
                                    "MostRecentExpectedUnitErrors": null,
                                    "Units": {
                                      "$id": "1265",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ODI payments expressed in 2027-28 CPIH FYA prices (Total)",
                                    "ReportLines": {
                                      "$type": "ModelMaker.UndoableCollection`1[[ModelMakerEngine.IReportLine, ModelMakerEngine]], ModelMaker.Undo",
                                      "$values": [
                                        {
                                          "$ref": "1263"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ODI payments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"1266",
                                  "$type": "ModelMaker.ReportLine, ModelMaker",
                                  "AssociatedSchematicNode": {
                                    "$id": "1267",
                                    "$type": "ModelMaker.VariableNode, ModelMaker",
                                    "RowTotalDependent": null,
                                    "ScenarioSelectorDependent": null,
                                    "ValidValues": null,
                                    "PutCalculationOnReport": false,
                                    "CalculateOnThisReport": null,
                                    "PivotTableLink": null,
                                    "ExcelNameName": "_2028_30_Voluntary_abatements_expressed_in_2027_28_CPIH_FYA_prices_sign_reversed__Total_",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"6bac675d-a3a7-4706-9b25-962f9baf4a04",
                                    "Dimensions": {
                                      "$type": "ModelMakerEngine.MMDimensions, ModelMakerEngine",
                                      "$values": []
                                    },
                                    "EquationOBXInternal": "SUMOVER([2028-30 Voluntary abatements expressed in 2027-28 CPIH FYA prices sign reversed])",
                                    "NameOfGroup": "Calc_In-periodODI.Total ODI reconciliation adjustments by price control in 2022-23 CPIH FYA prices for draft determination documentation.Reconciliation adjustments calculated in 2022-23 CPI(H) FYA prices",
                                    "EquationToParse": "SUMOVER([2028-30 Voluntary abatements expressed in 2027-28 CPIH FYA prices sign reversed])",
                                    "MostRecentExpectedUnitErrors": null,
                                    "Units": {
                                      "$id": "1268",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abatements expressed in 2027-28 CPIH FYA prices sign reversed (Total)",
                                    "ReportLines": {
                                      "$type": "ModelMaker.UndoableCollection`1[[ModelMakerEngine.IReportLine, ModelMakerEngine]], ModelMaker.Undo",
                                      "$values": [
                                        {
                                          "$ref": "1266"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abatements expressed in 2027-28 CPIH FYA prices sign reversed (Total)",
                                  "ParentReport": {
                                    "$ref": "715"
                                  },
                                  "HeadingLevel": 0,
                                  "ReportFormatName": null,
                                  "ReportFormatColor": null,
                                  "ValidValues": null,
                                  "ScenarioSelectorDependent": null,
                                  "YPosition": -1,
                                  "Visible": true,
                                  "Font": null,
                                  "AllowIncomingLinks": true,
                                  "AllowOutgoingLinks": true,
                                  "Deletable": true,
                                  "Issues": null
                                },
                                {
                                  "$id": "1269",
                                  "$type": "ModelMaker.ReportLine, ModelMaker",
                                  "AssociatedSchematicNode": {
                                    "$id": "1270",
                                    "$type": "ModelMaker.VariableNode, ModelMaker",
                                    "RowTotalDependent": null,
                                    "ScenarioSelectorDependent": null,
                                    "ValidValues": null,
                                    "PutCalculationOnReport": false,
                                    "CalculateOnThisReport": null,
                                    "PivotTableLink": null,
                                    "ExcelNameName": "_2028_30_Voluntary_deferrals_expressed_in_2027_28_CPIH_FYA_prices_sign_reversed__Total_",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"a340e633-2bc4-447c-8329-3cc155e61ac7",
                                    "Dimensions": {
                                      "$type": "ModelMakerEngine.MMDimensions, ModelMakerEngine",
                                      "$values": []
                                    },
                                    "EquationOBXInternal": "SUMOVER([2028-30 Voluntary deferrals expressed in 2027-28 CPIH FYA prices sign reversed])",
                                    "NameOfGroup": "Calc_In-periodODI.Total ODI reconciliation adjustments by price control in 2022-23 CPIH FYA prices for draft determination documentation.Reconciliation adjustments calculated in 2022-23 CPI(H) FYA prices",
                                    "EquationToParse": "SUMOVER([2028-30 Voluntary deferrals expressed in 2027-28 CPIH FYA prices sign reversed])",
                                    "MostRecentExpectedUnitErrors": null,
                                    "Units": {
                                      "$id": "1271",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deferrals expressed in 2027-28 CPIH FYA prices sign reversed (Total)",
                                    "ReportLines": {
                                      "$type": "ModelMaker.UndoableCollection`1[[ModelMakerEngine.IReportLine, ModelMakerEngine]], ModelMaker.Undo",
                                      "$values": [
                                        {
                                          "$ref": "1269"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Voluntary deferrals expressed in 2027-28 CPIH FYA prices sign reversed (Total)",
                                  "ParentReport": {
                                    "$ref": "715"
                                  },
                                  "HeadingLevel": 0,
                                  "ReportFormatName": null,
                                  "ReportFormatColor": null,
                                  "ValidValues": null,
                                  "ScenarioSelectorDependent": null,
                                  "YPosition": -1,
                                  "Visible": true,
                                  "Font": null,
                                  "AllowIncomingLinks": true,
                                  "AllowOutgoingLinks": true,
                                  "Deletable": true,
                                  "Issues": null
                                },
                                {
                                  "$id": "1272",
                                  "$type": "ModelMaker.ReportLine, ModelMaker",
                                  "AssociatedSchematicNode": {
                                    "$id": "1273",
                                    "$type": "ModelMaker.VariableNode, ModelMaker",
                                    "RowTotalDependent": null,
                                    "ScenarioSelectorDependent": null,
                                    "ValidValues": null,
                                    "PutCalculationOnReport": false,
                                    "CalculateOnThisReport": null,
                                    "PivotTableLink": null,
                                    "ExcelNameName": "_2028_30_Other_bespoke_adjustments_expressed_in_2027_28_CPIH_FYA_prices__Total_",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"b5f4e829-9f08-4537-a963-d985699ba1b3",
                                    "Dimensions": {
                                      "$type": "ModelMakerEngine.MMDimensions, ModelMakerEngine",
                                      "$values": []
                                    },
                                    "EquationOBXInternal": "SUMOVER([2028-30 Other bespoke adjustments expressed in 2027-28 CPIH FYA prices])",
                                    "NameOfGroup": "Calc_In-periodODI.Total ODI reconciliation adjustments by price control in 2022-23 CPIH FYA prices for draft determination documentation.Reconciliation adjustments calculated in 2022-23 CPI(H) FYA prices",
                                    "EquationToParse": "SUMOVER([2028-30 Other bespoke adjustments expressed in 2027-28 CPIH FYA prices])",
                                    "MostRecentExpectedUnitErrors": null,
                                    "Units": {
                                      "$id": "1274",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bespoke adjustments expressed in 2027-28 CPIH FYA prices (Total)",
                                    "ReportLines": {
                                      "$type": "ModelMaker.UndoableCollection`1[[ModelMakerEngine.IReportLine, ModelMakerEngine]], ModelMaker.Undo",
                                      "$values": [
                                        {
                                          "$ref": "1272"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"2028-30 Other bespoke adjustments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"$id": "1275",
                                  "$type": "ModelMaker.Header, ModelMaker",
                                  "HeadingLevel": 1,
                                  "Name": " ",
                                  "PreferredName": " ",
                                  "UnNegatedName": " ",
                                  "UnNegatedPreferredName": " ",
                                  "ParentReport": {
                                    "$ref": "715"
                                  },
                                  "Visible": true,
                                  "ReportFormatName": "",
                                  "ReportFormatColor": "",
                                  "IsNegatable": false,
                                  "LastNameUsed": " "
                                },
                                {
                                  "$id": "1276",
                                  "$type": "ModelMaker.ReportLine, ModelMaker",
                                  "AssociatedSchematicNode": {
                                    "$id": "1277",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"3"
                                              }
                                            ]
                                          },
                                          "Value": "Ofwat___Net_total_PR19_ODI_revenue_adjustment__end_of_period_and_in_period__including_voluntary_abatements__deferrals_and_bespoke_adjustments_expressed_in_2022_23_CPIH_FYA_prices.WR"
                                        },
                                        {
                                          "Key": {
                                            "$type": "ModelMakerEngine.MMElements, ModelMakerEngine",
                                            "$values": [
                                              {
                                                "$ref": "4"
                                              }
                                            ]
                                          },
                                          "Value": "Ofwat___Net_total_PR19_ODI_revenue_adjustment__end_of_period_and_in_period__including_voluntary_abatements__deferrals_and_bespoke_adjustments_expressed_in_2022_23_CPIH_FYA_prices.WN"
                                        },
                                        {
                                          "Key": {
                                            "$type": "ModelMakerEngine.MMElements, ModelMakerEngine",
                                            "$values": [
                                              {
                                                "$ref": "5"
                                              }
                                            ]
                                          },
                                          "Value": "Ofwat___Net_total_PR19_ODI_revenue_adjustment__end_of_period_and_in_period__including_voluntary_abatements__deferrals_and_bespoke_adjustments_expressed_in_2022_23_CPIH_FYA_prices.WWN"
                                        },
                                        {
                                          "Key": {
                                            "$type": "ModelMakerEngine.MMElements, ModelMakerEngine",
                                            "$values": [
                                              {
                                                "$ref": "6"
                                              }
                                            ]
                                          },
                                          "Value": "Ofwat___Net_total_PR19_ODI_revenue_adjustment__end_of_period_and_in_period__including_voluntary_abatements__deferrals_and_bespoke_adjustments_expressed_in_2022_23_CPIH_FYA_prices.BR"
                                        },
                                        {
                                          "Key": {
                                            "$type": "ModelMakerEngine.MMElements, ModelMakerEngine",
                                            "$values": [
                                              {
                                                "$ref": "7"
                                              }
                                            ]
                                          },
                                          "Value": "Ofwat___Net_total_PR19_ODI_revenue_adjustment__end_of_period_and_in_period__including_voluntary_abatements__deferrals_and_bespoke_adjustments_expressed_in_2022_23_CPIH_FYA_prices.ADDN1"
                                        },
                                        {
                                          "Key": {
                                            "$type": "ModelMakerEngine.MMElements, ModelMakerEngine",
                                            "$values": [
                                              {
                                                "$ref": "8"
                                              }
                                            ]
                                          },
                                          "Value": "Ofwat___Net_total_PR19_ODI_revenue_adjustment__end_of_period_and_in_period__including_voluntary_abatements__deferrals_and_bespoke_adjustments_expressed_in_2022_23_CPIH_FYA_prices.ADDN2"
                                        },
                                        {
                                          "Key": {
                                            "$type": "ModelMakerEngine.MMElements, ModelMakerEngine",
                                            "$values": [
                                              {
                                                "$ref": "9"
                                              }
                                            ]
                                          },
                                          "Value": "Ofwat___Net_total_PR19_ODI_revenue_adjustment__end_of_period_and_in_period__including_voluntary_abatements__deferrals_and_bespoke_adjustments_expressed_in_2022_23_CPIH_FYA_prices.Residential.retail"
                                        },
                                        {
                                          "Key": {
                                            "$type": "ModelMakerEngine.MMElements, ModelMakerEngine",
                                            "$values": [
                                              {
                                                "$ref": "10"
                                              }
                                            ]
                                          },
                                          "Value": "Ofwat___Net_total_PR19_ODI_revenue_adjustment__end_of_period_and_in_period__including_voluntary_abatements__deferrals_and_bespoke_adjustments_expressed_in_2022_23_CPIH_FYA_prices.Business.retail"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"ecfaf490-c5e6-41b8-a1c0-f2e8fa5f93d7",
                                    "Dimensions": {
                                      "$type": "ModelMakerEngine.MMDimensions, ModelMakerEngine",
                                      "$values": [
                                        {
                                          "$ref": "2"
                                        }
                                      ]
                                    },
                                    "EquationOBXInternal": "[Ofwat - PR24 ODI revenue adjustment expressed in 2027-28 CPIH FYA prices] + [2028-30 ODI payments expressed in 2027-28 CPIH FYA prices] + [2028-30 Voluntary abatements expressed in 2027-28 CPIH FYA prices sign reversed] + [2028-30 Voluntary deferrals expressed in 2027-28 CPIH FYA prices sign reversed] + [2028-30 Other bespoke adjustments expressed in 2027-28 CPIH FYA prices]",
                                    "NameOfGroup": "Calc_In-periodODI.Total ODI reconciliation adjustments by price control in 2022-23 CPIH FYA prices for draft determination documentation.Reconciliation adjustments calculated in 2022-23 CPI(H) FYA prices",
                                    "EquationToParse": "[Ofwat - PR24 ODI revenue adjustment expressed in 2027-28 CPIH FYA prices] + [2028-30 ODI payments expressed in 2027-28 CPIH FYA prices] + [2028-30 Voluntary abatements expressed in 2027-28 CPIH FYA prices sign reversed] + [2028-30 Voluntary deferrals expressed in 2027-28 CPIH FYA prices sign reversed] + [2028-30 Other bespoke adjustments expressed in 2027-28 CPIH FYA prices]",
                                    "MostRecentExpectedUnitErrors": null,
                                    "Units": {
                                      "$id": "1278",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Net total PR24 ODI revenue adjustment (end of period and in-period) including voluntary abatements, deferrals and bespoke adjustments expressed in 2027-28 CPIH FYA prices",
                                    "ReportLines": {
                                      "$type": "ModelMaker.UndoableCollection`1[[ModelMakerEngine.IReportLine, ModelMakerEngine]], ModelMaker.Undo",
                                      "$values": [
                                        {
                                          "$ref": "1276"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Net total PR24 ODI revenue adjustment (end of period and in-period) including voluntary abatements, deferrals and bespoke adjustments expressed in 2027-28 CPIH FYA prices",
                                  "ParentReport": {
                                    "$ref": "715"
                                  },
                                  "HeadingLevel": 0,
                                  "ReportFormatName": null,
                                  "ReportFormatColor": null,
                                  "ValidValues": null,
                                  "ScenarioSelectorDependent": null,
                                  "YPosition": -1,
                                  "Visible": true,
                                  "Font": null,
                                  "AllowIncomingLinks": true,
                                  "AllowOutgoingLinks": true,
                                  "Deletable": true,
                                  "Issues": null
                                },
                                {
                                  "$id": "1279",
                                  "$type": "ModelMaker.ReportLine, ModelMaker",
                                  "AssociatedSchematicNode": {
                                    "$id": "1280",
                                    "$type": "ModelMaker.VariableNode, ModelMaker",
                                    "RowTotalDependent": null,
                                    "ScenarioSelectorDependent": null,
                                    "ValidValues": null,
                                    "PutCalculationOnReport": false,
                                    "CalculateOnThisReport": null,
                                    "PivotTableLink": null,
                                    "ExcelNameName": "Ofwat___Net_total_PR24_ODI_revenue_adjustment__end_of_period_and_in_period__including_voluntary_abatements__deferrals_and_bespoke_adjustments_expressed_in_2027_28_CPIH_FYA_prices__Total_",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"9c965010-fa2d-4fd0-93f2-4d849de46e27",
                                    "Dimensions": {
                                      "$type": "ModelMakerEngine.MMDimensions, ModelMakerEngine",
                                      "$values": []
                                    },
                                    "EquationOBXInternal": "SUMOVER( [Ofwat - Net total PR24 ODI revenue adjustment (end of period and in-period) including voluntary abatements, deferrals and bespoke adjustments expressed in 2027-28 CPIH FYA prices])",
                                    "NameOfGroup": "Calc_In-periodODI.Total ODI reconciliation adjustments by price control in 2022-23 CPIH FYA prices for draft determination documentation.Reconciliation adjustments calculated in 2022-23 CPI(H) FYA prices",
                                    "EquationToParse": "SUMOVER( [Ofwat - Net total PR24 ODI revenue adjustment (end of period and in-period) including voluntary abatements, deferrals and bespoke adjustments expressed in 2027-28 CPIH FYA prices])",
                                    "MostRecentExpectedUnitErrors": null,
                                    "Units": {
                                      "$id": "1281",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Net total PR24 ODI revenue adjustment (end of period and in-period) including voluntary abatements, deferrals and bespoke adjustments expressed in 2027-28 CPIH FYA prices (Total)",
                                    "ReportLines": {
                                      "$type": "ModelMaker.UndoableCollection`1[[ModelMakerEngine.IReportLine, ModelMakerEngine]], ModelMaker.Undo",
                                      "$values": [
                                        {
                                          "$ref": "1279"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"Ofwat - Net total PR24 ODI revenue adjustment (end of period and in-period) including voluntary abatements, deferrals and bespoke adjustments expressed in 2027-28 CPIH FYA prices (Total)",
                                  "ParentReport": {
                                    "$ref": "715"
                                  },
                                  "HeadingLevel": 0,
                                  "ReportFormatName": null,
                                  "ReportFormatColor": null,
                                  "ValidValues": null,
                                  "ScenarioSelectorDependent": null,
                                  "YPosition": -1,
                                  "Visible": true,
                                  "Font": null,
                                  "AllowIncomingLinks": true,
                                  "AllowOutgoingLinks": true,
                                  "Deletable": true,
                                  "Issues": null
                                }
                              ]
                            },
                            "AllowIncomingLinks": false,
                            "AllowOutgoingLinks": false,
                            "YPosition": -1,
                            "Name": "Outputs",
                            "Parent": {
                              "$ref": "1"
                            },
                            "Visible": true,
                            "ToolTip": "",
                            "OpeningBalanceFlagAppliedName": "",
                            "Font": null,
                            "IncomingLinks": {
                              "$type": "System.Collections.ObjectModel.Collection`1[[ModelMaker.MMLink, ModelMaker]], mscorlib",
                              "$values": []
                            },
                            "OutgoingLinks": {
                              "$type": "System.Collections.ObjectModel.Collection`1[[ModelMaker.MMLink, ModelMaker]], mscorlib",
                              "$values": []
                            },
                            "Deletable": true,
                            "Issues": null
                          },
                          "HeadingLevel": 0,
                          "ReportFormatName": null,
                          "ReportFormatColor": null,
                          "ValidValues": null,
                          "ScenarioSelectorDependent": null,
                          "YPosition": -1,
                          "Visible": true,
                          "Font": null,
                          "AllowIncomingLinks": true,
                          "AllowOutgoingLinks": true,
                          "Deletable": true,
                          "Issues": null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"724"
                  },
                  {
                    "$ref": "731"
                  },
                  {
                    "$ref": "745"
                  },
                  {
                    "$ref": "759"
                  },
                  {
                    "$ref": "766"
                  },
                  {
                    "$ref": "773"
                  },
                  {
                    "$ref": "780"
                  },
                  {
                    "$ref": "787"
                  },
                  {
                    "$ref": "794"
                  },
                  {
                    "$ref": "801"
                  },
                  {
                    "$ref": "808"
                  },
                  {
                    "$ref": "815"
                  },
                  {
                    "$ref": "822"
                  },
                  {
                    "$ref": "829"
                  },
                  {
                    "$ref": "836"
                  },
                  {
                    "$ref": "843"
                  },
                  {
                    "$ref": "850"
                  },
                  {
                    "$ref": "857"
                  },
                  {
                    "$ref": "864"
                  },
                  {
                    "$ref": "871"
                  },
                  {
                    "$ref": "878"
                  },
                  {
                    "$ref": "885"
                  },
                  {
                    "$ref": "892"
                  },
                  {
                    "$ref": "899"
                  },
                  {
                    "$ref": "720"
                  },
                  {
                    "$ref": "727"
                  },
                  {
                    "$ref": "734"
                  },
                  {
                    "$ref": "748"
                  },
                  {
                    "$ref": "762"
                  },
                  {
                    "$ref": "776"
                  },
                  {
                    "$ref": "769"
                  },
                  {
                    "$ref": "783"
                  },
                  {
                    "$ref": "790"
                  },
                  {
                    "$ref": "797"
                  },
                  {
                    "$ref": "804"
                  },
                  {
                    "$ref": "811"
                  },
                  {
                    "$ref": "818"
                  },
                  {
                    "$ref": "825"
                  },
                  {
                    "$ref": "832"
                  },
                  {
                    "$ref": "839"
                  },
                  {
                    "$ref": "846"
                  },
                  {
                    "$ref": "853"
                  },
                  {
                    "$ref": "860"
                  },
                  {
                    "$ref": "867"
                  },
                  {
                    "$ref": "874"
                  },
                  {
                    "$ref": "881"
                  },
                  {
                    "$ref": "888"
                  },
                  {
                    "$ref": "895"
                  },
                  {
                    "$ref": "902"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"Adjust Reconciliation Adjustments To PR29 Base Year (2027-28) FYA Prices",
              "Name": "Adjust Reconciliation Adjustments To PR29 Base Year (2027-28) FYA Prices",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"1282",
              "$type": "ModelMaker.GroupNode, ModelMaker",
              "TabOrHeaderColour": "220, 236, 245",
              "CollapsedByDefault": false,
              "Comment": "",
              "NameOfGroup": "Calc",
              "YPosition": 1,
              "Folded": false,
              "Font": null,
              "Children": {
                "$type": "ModelMaker.GroupNodeChildCollection, ModelMaker",
                "$values": [
                  {
                    "$id": "1283",
                    "$type": "ModelMaker.GroupNode, ModelMaker",
                    "TabOrHeaderColour": "220, 236, 245",
                    "CollapsedByDefault": false,
                    "Comment": "",
                    "NameOfGroup": "Calc.Separate Adjustments Into Those Eligible / Not Eligible For Tax Uplift In Financial Model",
                    "YPosition": 0,
                    "Folded": false,
                    "Font": null,
                    "Children": {
                      "$type": "ModelMaker.GroupNodeChildCollection, ModelMaker",
                      "$values": [
                        {
                          "$id": "1284",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"461c868e-c996-47ac-9293-d8754a9935ee",
                          "Dimensions": {
                            "$type": "ModelMakerEngine.MMDimensions, ModelMakerEngine",
                            "$values": [
                              {
                                "$ref": "2"
                              }
                            ]
                          },
                          "EquationOBXInternal": "[Ofwat - PR24 ODI revenue adjustment expressed in 2027-28 CPIH FYA prices] * [Eligible for post financeability adjustments tax uplift - PR24 ODI revenue adjustment]",
                          "NameOfGroup": "Calc.Separate Adjustments Into Those Eligible / Not Eligible For Tax Uplift In Financial Model.Adjustments eligible for tax uplift in financial model",
                          "EquationToParse": "[Ofwat - PR24 ODI revenue adjustment expressed in 2027-28 CPIH FYA prices] * [Eligible for post financeability adjustments tax uplift - PR24 ODI revenue adjustment]",
                          "MostRecentExpectedUnitErrors": null,
                          "Units": {
                            "$id": "1285",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"1286",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"359077b8-4cc5-49d1-a2c0-cf01507b4e87",
                          "Dimensions": {
                            "$type": "ModelMakerEngine.MMDimensions, ModelMakerEngine",
                            "$values": [
                              {
                                "$ref": "2"
                              }
                            ]
                          },
                          "EquationOBXInternal": "( [Ofwat - PR24 ODI revenue adjustment eligible for tax uplift in 2027-28 CPIH FYA prices] * [PR24 ODI retail revenue adjustments tax uplift switch] * ( 1 / ( 1 - [PR24 ODI retail revenue adjustments tax rate] ) - 1 )) + [Ofwat - PR24 ODI revenue adjustment eligible for tax uplift in 2027-28 CPIH FYA prices] ",
                          "NameOfGroup": "Calc.Separate Adjustments Into Those Eligible / Not Eligible For Tax Uplift In Financial Model.Adjustments eligible for tax uplift in financial model",
                          "EquationToParse": "( [Ofwat - PR24 ODI revenue adjustment eligible for tax uplift in 2027-28 CPIH FYA prices] * [PR24 ODI retail revenue adjustments tax uplift switch] * ( 1 / ( 1 - [PR24 ODI retail revenue adjustments tax rate] ) - 1 )) + [Ofwat - PR24 ODI revenue adjustment eligible for tax uplift in 2027-28 CPIH FYA prices] ",
                          "MostRecentExpectedUnitErrors": {
                            "$type": "System.Collections.Generic.List`1[[System.String, mscorlib]], mscorlib",
                            "$values": [
                              "You are adding or subtracting something measured in £m * 1 = Yes, 0 = No from something measured in £m"
                            ]
                          },
                          "Units": {
                            "$id": "1287",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adjusted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"You are adding or subtracting something measured in £m * 1 = Yes, 0 = No from something measured in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"1288",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"14d3decc-d326-44c1-8639-1835763f4d84",
                          "Dimensions": {
                            "$type": "ModelMakerEngine.MMDimensions, ModelMakerEngine",
                            "$values": [
                              {
                                "$ref": "2"
                              }
                            ]
                          },
                          "EquationOBXInternal": "[Ofwat - PR24 RFI revenue adjustment expressed in 2027-28 CPIH FYA prices] * [Eligible for post financeability adjustments tax uplift - PR24 RFI revenue adjustment]",
                          "NameOfGroup": "Calc.Separate Adjustments Into Those Eligible / Not Eligible For Tax Uplift In Financial Model.Adjustments eligible for tax uplift in financial model",
                          "EquationToParse": "[Ofwat - PR24 RFI revenue adjustment expressed in 2027-28 CPIH FYA prices] * [Eligible for post financeability adjustments tax uplift - PR24 RFI revenue adjustment]",
                          "MostRecentExpectedUnitErrors": null,
                          "Units": {
                            "$id": "1289",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"1290",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"24d1307e-e955-4ac2-9ab8-1310c40dc6eb",
                          "Dimensions": {
                            "$type": "ModelMakerEngine.MMDimensions, ModelMakerEngine",
                            "$values": [
                              {
                                "$ref": "2"
                              }
                            ]
                          },
                          "EquationOBXInternal": "[Ofwat - PR24 C-MeX revenue adjustment expressed in 2027-28 CPIH FYA prices] * [Eligible for post financeability adjustments tax uplift - PR24 C-MeX revenue adjustment]",
                          "NameOfGroup": "Calc.Separate Adjustments Into Those Eligible / Not Eligible For Tax Uplift In Financial Model.Adjustments eligible for tax uplift in financial model",
                          "EquationToParse": "[Ofwat - PR24 C-MeX revenue adjustment expressed in 2027-28 CPIH FYA prices] * [Eligible for post financeability adjustments tax uplift - PR24 C-MeX revenue adjustment]",
                          "MostRecentExpectedUnitErrors": null,
                          "Units": {
                            "$id": "1291",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"1292",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"1180c7c6-ac2d-46bc-98b5-39a485110496",
                          "Dimensions": {
                            "$type": "ModelMakerEngine.MMDimensions, ModelMakerEngine",
                            "$values": [
                              {
                                "$ref": "2"
                              }
                            ]
                          },
                          "EquationOBXInternal": "[Ofwat - PR24 D-MeX revenue adjustment expressed in 2027-28 CPIH FYA prices] * [Eligible for post financeability adjustments tax uplift - PR24 D-MeX revenue adjustment]",
                          "NameOfGroup": "Calc.Separate Adjustments Into Those Eligible / Not Eligible For Tax Uplift In Financial Model.Adjustments eligible for tax uplift in financial model",
                          "EquationToParse": "[Ofwat - PR24 D-MeX revenue adjustment expressed in 2027-28 CPIH FYA prices] * [Eligible for post financeability adjustments tax uplift - PR24 D-MeX revenue adjustment]",
                          "MostRecentExpectedUnitErrors": null,
                          "Units": {
                            "$id": "1293",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"1294",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"3d46bb73-e2d3-49df-9b81-8498e451fc7c",
                          "Dimensions": {
                            "$type": "ModelMakerEngine.MMDimensions, ModelMakerEngine",
                            "$values": [
                              {
                                "$ref": "2"
                              }
                            ]
                          },
                          "EquationOBXInternal": "[Ofwat - PR24 Delayed delivery cashflow mechanism (DDCM) revenue adjustment expressed in 2027-28 CPIH FYA prices] * [Eligible for post financeability adjustments tax uplift - PR24 Delayed delivery cashflow mechanism (DDCM) revenue adjustment]",
                          "NameOfGroup": "Calc.Separate Adjustments Into Those Eligible / Not Eligible For Tax Uplift In Financial Model.Adjustments eligible for tax uplift in financial model",
                          "EquationToParse": "[Ofwat - PR24 Delayed delivery cashflow mechanism (DDCM) revenue adjustment expressed in 2027-28 CPIH FYA prices] * [Eligible for post financeability adjustments tax uplift - PR24 Delayed delivery cashflow mechanism (DDCM) revenue adjustment]",
                          "MostRecentExpectedUnitErrors": null,
                          "Units": {
                            "$id": "1295",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"1296",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"2af2565f-a7a5-49ca-886b-11adfc801cd9",
                          "Dimensions": {
                            "$type": "ModelMakerEngine.MMDimensions, ModelMakerEngine",
                            "$values": [
                              {
                                "$ref": "2"
                              }
                            ]
                          },
                          "EquationOBXInternal": "[Ofwat - PR24 Bioresources revenue adjustment expressed in 2027-28 CPIH FYA prices] * [Eligible for post financeability adjustments tax uplift - PR24 Bioresources revenue adjustment]",
                          "NameOfGroup": "Calc.Separate Adjustments Into Those Eligible / Not Eligible For Tax Uplift In Financial Model.Adjustments eligible for tax uplift in financial model",
                          "EquationToParse": "[Ofwat - PR24 Bioresources revenue adjustment expressed in 2027-28 CPIH FYA prices] * [Eligible for post financeability adjustments tax uplift - PR24 Bioresources revenue adjustment]",
                          "MostRecentExpectedUnitErrors": null,
                          "Units": {
                            "$id": "1297",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"1298",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"34b47d53-7e24-449c-b375-20dcf64203f1",
                          "Dimensions": {
                            "$type": "ModelMakerEngine.MMDimensions, ModelMakerEngine",
                            "$values": [
                              {
                                "$ref": "2"
                              }
                            ]
                          },
                          "EquationOBXInternal": "[Ofwat - PR24 Bioresources forecasting accuracy incentive penalty adjustment in 2027-28 FYA (CPIH deflated) prices] * [Eligible for post financeability adjustments tax uplift - PR24 Bioresources forecasting accuracy incentive penalty adjustment]",
                          "NameOfGroup": "Calc.Separate Adjustments Into Those Eligible / Not Eligible For Tax Uplift In Financial Model.Adjustments eligible for tax uplift in financial model",
                          "EquationToParse": "[Ofwat - PR24 Bioresources forecasting accuracy incentive penalty adjustment in 2027-28 FYA (CPIH deflated) prices] * [Eligible for post financeability adjustments tax uplift - PR24 Bioresources forecasting accuracy incentive penalty adjustment]",
                          "MostRecentExpectedUnitErrors": null,
                          "Units": {
                            "$id": "1299",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"1300",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"981d8f68-5a6f-4343-9500-faf75796537e",
                          "Dimensions": {
                            "$type": "ModelMakerEngine.MMDimensions, ModelMakerEngine",
                            "$values": [
                              {
                                "$ref": "2"
                              }
                            ]
                          },
                          "EquationOBXInternal": "[Ofwat - PR24 Residential retail revenue adjustment expressed in 2027-28 CPIH FYA prices] * [Eligible for post financeability adjustments tax uplift - PR24 Residential retail revenue adjustment]",
                          "NameOfGroup": "Calc.Separate Adjustments Into Those Eligible / Not Eligible For Tax Uplift In Financial Model.Adjustments eligible for tax uplift in financial model",
                          "EquationToParse": "[Ofwat - PR24 Residential retail revenue adjustment expressed in 2027-28 CPIH FYA prices] * [Eligible for post financeability adjustments tax uplift - PR24 Residential retail revenue adjustment]",
                          "MostRecentExpectedUnitErrors": null,
                          "Units": {
                            "$id": "1301",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"1302",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"e3ea6e26-8967-435a-ab68-d0cfb8404a10",
                          "Dimensions": {
                            "$type": "ModelMakerEngine.MMDimensions, ModelMakerEngine",
                            "$values": [
                              {
                                "$ref": "2"
                              }
                            ]
                          },
                          "EquationOBXInternal": "[Ofwat - PR24 Business retail revenue adjustment expressed in 2027-28 CPIH FYA prices] * [Eligible for post financeability adjustments tax uplift - PR24 Business retail revenue adjustment]",
                          "NameOfGroup": "Calc.Separate Adjustments Into Those Eligible / Not Eligible For Tax Uplift In Financial Model.Adjustments eligible for tax uplift in financial model",
                          "EquationToParse": "[Ofwat - PR24 Business retail revenue adjustment expressed in 2027-28 CPIH FYA prices] * [Eligible for post financeability adjustments tax uplift - PR24 Business retail revenue adjustment]",
                          "MostRecentExpectedUnitErrors": null,
                          "Units": {
                            "$id": "1303",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"1304",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"cea75bd7-29a3-45d5-9760-454360f12bfa",
                          "Dimensions": {
                            "$type": "ModelMakerEngine.MMDimensions, ModelMakerEngine",
                            "$values": [
                              {
                                "$ref": "2"
                              }
                            ]
                          },
                          "EquationOBXInternal": "[Ofwat - PR24 Water trading revenue adjustment expressed in 2027-28 CPIH FYA prices] * [Eligible for post financeability adjustments tax uplift - PR24 Water trading revenue adjustment]",
                          "NameOfGroup": "Calc.Separate Adjustments Into Those Eligible / Not Eligible For Tax Uplift In Financial Model.Adjustments eligible for tax uplift in financial model",
                          "EquationToParse": "[Ofwat - PR24 Water trading revenue adjustment expressed in 2027-28 CPIH FYA prices] * [Eligible for post financeability adjustments tax uplift - PR24 Water trading revenue adjustment]",
                          "MostRecentExpectedUnitErrors": null,
                          "Units": {
                            "$id": "1305",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"1306",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"818112af-6eb8-4e24-bf50-77c78d302f14",
                          "Dimensions": {
                            "$type": "ModelMakerEngine.MMDimensions, ModelMakerEngine",
                            "$values": [
                              {
                                "$ref": "2"
                              }
                            ]
                          },
                          "EquationOBXInternal": "[Ofwat - PR24 Third party services revenue adjustment expressed in 2027-28 CPIH FYA prices] * [Eligible for post financeability adjustments tax uplift - PR24 Third party services revenue adjustment]",
                          "NameOfGroup": "Calc.Separate Adjustments Into Those Eligible / Not Eligible For Tax Uplift In Financial Model.Adjustments eligible for tax uplift in financial model",
                          "EquationToParse": "[Ofwat - PR24 Third party services revenue adjustment expressed in 2027-28 CPIH FYA prices] * [Eligible for post financeability adjustments tax uplift - PR24 Third party services revenue adjustment]",
                          "MostRecentExpectedUnitErrors": null,
                          "Units": {
                            "$id": "1307",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"1308",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"90e43419-21f1-44d8-902f-eacf5d8595db",
                          "Dimensions": {
                            "$type": "ModelMakerEngine.MMDimensions, ModelMakerEngine",
                            "$values": [
                              {
                                "$ref": "2"
                              }
                            ]
                          },
                          "EquationOBXInternal": "[Ofwat - PR24 Cost of new debt revenue adjustment expressed in 2027-28 CPIH FYA prices] * [Eligible for post financeability adjustments tax uplift - PR24 Cost of new debt revenue adjustment]",
                          "NameOfGroup": "Calc.Separate Adjustments Into Those Eligible / Not Eligible For Tax Uplift In Financial Model.Adjustments eligible for tax uplift in financial model",
                          "EquationToParse": "[Ofwat - PR24 Cost of new debt revenue adjustment expressed in 2027-28 CPIH FYA prices] * [Eligible for post financeability adjustments tax uplift - PR24 Cost of new debt revenue adjustment]",
                          "MostRecentExpectedUnitErrors": null,
                          "Units": {
                            "$id": "1309",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"1310",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"7b29d203-486d-4c75-a031-5dcdc54216e0",
                          "Dimensions": {
                            "$type": "ModelMakerEngine.MMDimensions, ModelMakerEngine",
                            "$values": [
                              {
                                "$ref": "2"
                              }
                            ]
                          },
                          "EquationOBXInternal": "[Ofwat - PR24 Delivery mechanism (DM) revenue adjustment expressed in 2027-28 CPIH FYA prices] * [Eligible for post financeability adjustments tax uplift - PR24 Delivery mechanism (DM) revenue adjustment]",
                          "NameOfGroup": "Calc.Separate Adjustments Into Those Eligible / Not Eligible For Tax Uplift In Financial Model.Adjustments eligible for tax uplift in financial model",
                          "EquationToParse": "[Ofwat - PR24 Delivery mechanism (DM) revenue adjustment expressed in 2027-28 CPIH FYA prices] * [Eligible for post financeability adjustments tax uplift - PR24 Delivery mechanism (DM) revenue adjustment]",
                          "MostRecentExpectedUnitErrors": null,
                          "Units": {
                            "$id": "1311",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"1312",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"9f1532cf-dbf0-40fa-a204-574ec90bc480",
                          "Dimensions": {
                            "$type": "ModelMakerEngine.MMDimensions, ModelMakerEngine",
                            "$values": [
                              {
                                "$ref": "2"
                              }
                            ]
                          },
                          "EquationOBXInternal": "[Ofwat - PR24 Totex costs revenue adjustment expressed in 2027-28 CPIH FYA prices] * [Eligible for post financeability adjustments tax uplift - PR24 Totex costs revenue adjustment]",
                          "NameOfGroup": "Calc.Separate Adjustments Into Those Eligible / Not Eligible For Tax Uplift In Financial Model.Adjustments eligible for tax uplift in financial model",
                          "EquationToParse": "[Ofwat - PR24 Totex costs revenue adjustment expressed in 2027-28 CPIH FYA prices] * [Eligible for post financeability adjustments tax uplift - PR24 Totex costs revenue adjustment]",
                          "MostRecentExpectedUnitErrors": null,
                          "Units": {
                            "$id": "1313",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"1314",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"db09c4df-d812-400f-a16d-99b5f4b97a48",
                          "Dimensions": {
                            "$type": "ModelMakerEngine.MMDimensions, ModelMakerEngine",
                            "$values": [
                              {
                                "$ref": "2"
                              }
                            ]
                          },
                          "EquationOBXInternal": "[Ofwat - PR24 Tax revenue adjustment expressed in 2027-28 CPIH FYA prices] * [Eligible for post financeability adjustments tax uplift - PR24 Tax revenue adjustment]",
                          "NameOfGroup": "Calc.Separate Adjustments Into Those Eligible / Not Eligible For Tax Uplift In Financial Model.Adjustments eligible for tax uplift in financial model",
                          "EquationToParse": "[Ofwat - PR24 Tax revenue adjustment expressed in 2027-28 CPIH FYA prices] * [Eligible for post financeability adjustments tax uplift - PR24 Tax revenue adjustment]",
                          "MostRecentExpectedUnitErrors": null,
                          "Units": {
                            "$id": "1315",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"1316",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"a34b6010-ee59-44eb-b395-44b1e2533eb9",
                          "Dimensions": {
                            "$type": "ModelMakerEngine.MMDimensions, ModelMakerEngine",
                            "$values": [
                              {
                                "$ref": "2"
                              }
                            ]
                          },
                          "EquationOBXInternal": "[Ofwat - PR24 Real price effects revenue adjustment expressed in 2027-28 CPIH FYA prices] * [Eligible for post financeability adjustments tax uplift - PR24 Real price effects revenue adjustment]",
                          "NameOfGroup": "Calc.Separate Adjustments Into Those Eligible / Not Eligible For Tax Uplift In Financial Model.Adjustments eligible for tax uplift in financial model",
                          "EquationToParse": "[Ofwat - PR24 Real price effects revenue adjustment expressed in 2027-28 CPIH FYA prices] * [Eligible for post financeability adjustments tax uplift - PR24 Real price effects revenue adjustment]",
                          "MostRecentExpectedUnitErrors": null,
                          "Units": {
                            "$id": "1317",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"1318",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"2a7bee91-1136-484e-9f3d-eaef91afdc29",
                          "Dimensions": {
                            "$type": "ModelMakerEngine.MMDimensions, ModelMakerEngine",
                            "$values": [
                              {
                                "$ref": "2"
                              }
                            ]
                          },
                          "EquationOBXInternal": "[Ofwat - PR24 Major projects revenue adjustment expressed in 2027-28 CPIH FYA prices] * [Eligible for post financeability adjustments tax uplift - PR24 Major projects revenue adjustment]",
                          "NameOfGroup": "Calc.Separate Adjustments Into Those Eligible / Not Eligible For Tax Uplift In Financial Model.Adjustments eligible for tax uplift in financial model",
                          "EquationToParse": "[Ofwat - PR24 Major projects revenue adjustment expressed in 2027-28 CPIH FYA prices] * [Eligible for post financeability adjustments tax uplift - PR24 Major projects revenue adjustment]",
                          "MostRecentExpectedUnitErrors": null,
                          "Units": {
                            "$id": "1319",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"1320",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"e3d52130-fff7-400b-b340-e20d5f4666f1",
                          "Dimensions": {
                            "$type": "ModelMakerEngine.MMDimensions, ModelMakerEngine",
                            "$values": [
                              {
                                "$ref": "2"
                              }
                            ]
                          },
                          "EquationOBXInternal": "[Ofwat - PR24 Havant Thicket activities revenue adjustment expressed in 2027-28 CPIH FYA prices] * [Eligible for post financeability adjustments tax uplift - PR24 Havant Thicket activities revenue adjustment]",
                          "NameOfGroup": "Calc.Separate Adjustments Into Those Eligible / Not Eligible For Tax Uplift In Financial Model.Adjustments eligible for tax uplift in financial model",
                          "EquationToParse": "[Ofwat - PR24 Havant Thicket activities revenue adjustment expressed in 2027-28 CPIH FYA prices] * [Eligible for post financeability adjustments tax uplift - PR24 Havant Thicket activities revenue adjustment]",
                          "MostRecentExpectedUnitErrors": null,
                          "Units": {
                            "$id": "1321",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"1322",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"28694a7c-062b-424c-8a29-66f0a074eb90",
                          "Dimensions": {
                            "$type": "ModelMakerEngine.MMDimensions, ModelMakerEngine",
                            "$values": [
                              {
                                "$ref": "2"
                              }
                            ]
                          },
                          "EquationOBXInternal": "[Ofwat - PR24 Havant Thicket - cost of debt revenue adjustment expressed in 2027-28 CPIH FYA prices] * [Eligible for post financeability adjustments tax uplift - PR24 Havant Thicket - cost of debt revenue adjustment]",
                          "NameOfGroup": "Calc.Separate Adjustments Into Those Eligible / Not Eligible For Tax Uplift In Financial Model.Adjustments eligible for tax uplift in financial model",
                          "EquationToParse": "[Ofwat - PR24 Havant Thicket - cost of debt revenue adjustment expressed in 2027-28 CPIH FYA prices] * [Eligible for post financeability adjustments tax uplift - PR24 Havant Thicket - cost of debt revenue adjustment]",
                          "MostRecentExpectedUnitErrors": null,
                          "Units": {
                            "$id": "1323",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"1324",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"303635fb-7561-4c71-afbc-809f8cb1210d",
                          "Dimensions": {
                            "$type": "ModelMakerEngine.MMDimensions, ModelMakerEngine",
                            "$values": [
                              {
                                "$ref": "2"
                              }
                            ]
                          },
                          "EquationOBXInternal": "[Ofwat - PR24 Innovation and water efficiency revenue adjustment expressed in 2027-28 CPIH FYA prices] * [Eligible for post financeability adjustments tax uplift - PR24 Innovation and water efficiency revenue adjustment]",
                          "NameOfGroup": "Calc.Separate Adjustments Into Those Eligible / Not Eligible For Tax Uplift In Financial Model.Adjustments eligible for tax uplift in financial model",
                          "EquationToParse": "[Ofwat - PR24 Innovation and water efficiency revenue adjustment expressed in 2027-28 CPIH FYA prices] * [Eligible for post financeability adjustments tax uplift - PR24 Innovation and water efficiency revenue adjustment]",
                          "MostRecentExpectedUnitErrors": null,
                          "Units": {
                            "$id": "1325",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"1326",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"e0607d50-a19b-48b8-9146-14479ce8ac90",
                          "Dimensions": {
                            "$type": "ModelMakerEngine.MMDimensions, ModelMakerEngine",
                            "$values": [
                              {
                                "$ref": "2"
                              }
                            ]
                          },
                          "EquationOBXInternal": "[Ofwat - PR24 QAA revenue adjustment expressed in 2027-28 CPIH FYA prices] * [Eligible for post financeability adjustments tax uplift - PR24 QAA revenue adjustment]",
                          "NameOfGroup": "Calc.Separate Adjustments Into Those Eligible / Not Eligible For Tax Uplift In Financial Model.Adjustments eligible for tax uplift in financial model",
                          "EquationToParse": "[Ofwat - PR24 QAA revenue adjustment expressed in 2027-28 CPIH FYA prices] * [Eligible for post financeability adjustments tax uplift - PR24 QAA revenue adjustment]",
                          "MostRecentExpectedUnitErrors": null,
                          "Units": {
                            "$id": "1327",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"1328",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"86f4507c-489d-4e8b-86de-9704e3e2d92f",
                          "Dimensions": {
                            "$type": "ModelMakerEngine.MMDimensions, ModelMakerEngine",
                            "$values": [
                              {
                                "$ref": "2"
                              }
                            ]
                          },
                          "EquationOBXInternal": "[Ofwat - Other revenue adjustments expressed in 2027-28 CPIH FYA prices] * [Eligible for post financeability adjustments tax uplift - Other revenue adjustments]",
                          "NameOfGroup": "Calc.Separate Adjustments Into Those Eligible / Not Eligible For Tax Uplift In Financial Model.Adjustments eligible for tax uplift in financial model",
                          "EquationToParse": "[Ofwat - Other revenue adjustments expressed in 2027-28 CPIH FYA prices] * [Eligible for post financeability adjustments tax uplift - Other revenue adjustments]",
                          "MostRecentExpectedUnitErrors": null,
                          "Units": {
                            "$id": "1329",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"1330",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"628b5f50-e551-4b54-85c1-4176a1a730d6",
                          "Dimensions": {
                            "$type": "ModelMakerEngine.MMDimensions, ModelMakerEngine",
                            "$values": [
                              {
                                "$ref": "2"
                              }
                            ]
                          },
                          "EquationOBXInternal": "[Ofwat - PR24 Business customer and retailer measure of experience (BR-MeX) revenue adjustment expressed in 2027-28 CPIH FYA prices] * [Eligible for post financeability adjustments tax uplift - PR24 Business customer and retailer measure of experience (BR-MeX) revenue adjustment]",
                          "NameOfGroup": "Calc.Separate Adjustments Into Those Eligible / Not Eligible For Tax Uplift In Financial Model.Adjustments eligible for tax uplift in financial model",
                          "EquationToParse": "[Ofwat - PR24 Business customer and retailer measure of experience (BR-MeX) revenue adjustment expressed in 2027-28 CPIH FYA prices] * [Eligible for post financeability adjustments tax uplift - PR24 Business customer and retailer measure of experience (BR-MeX) revenue adjustment]",
                          "MostRecentExpectedUnitErrors": null,
                          "Units": {
                            "$id": "1331",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"23b92e2a-58c2-4521-a66f-a3ce28e8af77",
                          "Dimensions": {
                            "$type": "ModelMakerEngine.MMDimensions, ModelMakerEngine",
                            "$values": [
                              {
                                "$ref": "2"
                              }
                            ]
                          },
                          "EquationOBXInternal": "[Ofwat - PR24 Price control deliverables (PCD) revenue adjustment expressed in 2027-28 CPIH FYA prices] * [Eligible for post financeability adjustments tax uplift - PR24 Price control deliverables (PCD) revenue adjustment]",
                          "NameOfGroup": "Calc.Separate Adjustments Into Those Eligible / Not Eligible For Tax Uplift In Financial Model.Adjustments eligible for tax uplift in financial model",
                          "EquationToParse": "[Ofwat - PR24 Price control deliverables (PCD) revenue adjustment expressed in 2027-28 CPIH FYA prices] * [Eligible for post financeability adjustments tax uplift - PR24 Price control deliverables (PCD) revenue adjustment]",
                          "MostRecentExpectedUnitErrors": null,
                          "Units": {
                            "$id": "1333",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"de717653-e984-474c-9398-d152af54f656",
                          "Dimensions": {
                            "$type": "ModelMakerEngine.MMDimensions, ModelMakerEngine",
                            "$values": [
                              {
                                "$ref": "2"
                              }
                            ]
                          },
                          "EquationOBXInternal": "[Ofwat - PR24 Wastewater enhancement revenue adjustment expressed in 2027-28 CPIH FYA prices] * [Eligible for post financeability adjustments tax uplift - PR24 Wastewater enhancement revenue adjustment]",
                          "NameOfGroup": "Calc.Separate Adjustments Into Those Eligible / Not Eligible For Tax Uplift In Financial Model.Adjustments eligible for tax uplift in financial model",
                          "EquationToParse": "[Ofwat - PR24 Wastewater enhancement revenue adjustment expressed in 2027-28 CPIH FYA prices] * [Eligible for post financeability adjustments tax uplift - PR24 Wastewater enhancement revenue adjustment]",
                          "MostRecentExpectedUnitErrors": null,
                          "Units": {
                            "$id": "1335",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"Adjustments eligible for tax uplift in financial model",
                    "Name": "Adjustments eligible for tax uplift in financial model",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"1336",
                    "$type": "ModelMaker.GroupNode, ModelMaker",
                    "TabOrHeaderColour": "220, 236, 245",
                    "CollapsedByDefault": false,
                    "Comment": "",
                    "NameOfGroup": "Calc.Separate Adjustments Into Those Eligible / Not Eligible For Tax Uplift In Financial Model.Adjustments eligible for tax uplift in financial model",
                    "YPosition": 1,
                    "Folded": false,
                    "Font": null,
                    "Children": {
                      "$type": "ModelMaker.GroupNodeChildCollection, ModelMaker",
                      "$values": [
                        {
                          "$id": "1337",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"6454fb8c-ada8-43f2-974a-8157ee41ac84",
                          "Dimensions": {
                            "$type": "ModelMakerEngine.MMDimensions, ModelMakerEngine",
                            "$values": []
                          },
                          "EquationOBXInternal": "SUM( [Ofwat - PR24 ODI revenue adjustment eligible for tax uplift in 2027-28 CPIH FYA prices (WR)] + [Ofwat - PR24 C-MeX revenue adjustment eligible for tax uplift in 2027-28 CPIH FYA prices (WR)] + [Ofwat - PR24 D-MeX revenue adjustment eligible for tax uplift in 2027-28 CPIH FYA prices (WR)] + [Ofwat - PR24 Delayed delivery cashflow mechanism (DDCM) revenue adjustment eligible for tax uplift in 2027-28 CPIH FYA prices (WR)] + [Ofwat - PR24 Business retail revenue adjustment eligible for tax uplift in 2027-28 CPIH FYA prices (WR)] + [Ofwat - PR24 Water trading revenue adjustment eligible for tax uplift in 2027-28 CPIH FYA prices (WR)] + [Ofwat - PR24 Third party services revenue adjustment eligible for tax uplift in 2027-28 CPIH FYA prices (WR)] + [Ofwat - PR24 Cost of new debt revenue adjustment eligible for tax uplift in 2027-28 CPIH FYA prices (WR)] + [Ofwat - PR24 Totex costs revenue adjustment eligible for tax uplift in 2027-28 CPIH FYA prices (WR)] + [Ofwat - PR24 Tax revenue adjustment eligible for tax uplift in 2027-28 CPIH FYA prices (WR)] + [Ofwat - PR24 Real price effects revenue adjustment eligible for tax uplift in 2027-28 CPIH FYA prices (WR)] + [Ofwat - PR24 Major projects revenue adjustment eligible for tax uplift in 2027-28 CPIH FYA prices (WR)] + [Ofwat - PR24 Havant Thicket activities revenue adjustment eligible for tax uplift in 2027-28 CPIH FYA prices (WR)] + [Ofwat - PR24 Havant Thicket - cost of debt revenue adjustment eligible for tax uplift in 2027-28 CPIH FYA prices (WR)] + [Ofwat - PR24 Innovation and water efficiency revenue adjustment eligible for tax uplift in 2027-28 CPIH FYA prices (WR)] + [Ofwat - PR24 QAA revenue adjustment eligible for tax uplift in 2027-28 CPIH FYA prices (WR)] + [Ofwat - PR24 Business customer and retailer measure of experience (BR-MeX) revenue adjustment eligible for tax uplift in 2027-28 CPIH FYA prices (WR)] + [Ofwat - PR24 Price control deliverables (PCD) revenue adjustment eligible for tax uplift in 2027-28 CPIH FYA prices (WR)] + [Ofwat - PR24 Wastewater enhancement revenue adjustment eligible for tax uplift in 2027-28 CPIH FYA prices (WR)] +  [Ofwat - Other revenue adjustment eligible for tax uplift in 2027-28 CPIH FYA prices (WR)] + [Ofwat - PR24 Delivery mechanism (DM) revenue adjustment eligible for tax uplift in 2027-28 CPIH FYA prices (WR)] + [Ofwat - PR24 Residential retail revenue adjustment eligible for tax uplift in 2027-28 CPIH FYA prices (WR)] + [Ofwat - PR24 RFI revenue adjustment eligible for tax uplift in 2027-28 CPIH FYA prices (WR)] + [Ofwat - PR24 Bioresources revenue adjustment eligible for tax uplift in 2027-28 CPIH FYA prices (WR)] + [Ofwat - PR24 Bioresources forecasting accuracy incentive penalty adjustment eligible for tax uplift in 2027-28 CPIH FYA prices (WR)] )",
                          "NameOfGroup": "Calc.Separate Adjustments Into Those Eligible / Not Eligible For Tax Uplift In Financial Model.Adjustments eligible for tax uplift in financial model.Total adjustments eligible for tax uplift in financial model",
                          "EquationToParse": "SUM( [Ofwat - PR24 ODI revenue adjustment eligible for tax uplift in 2027-28 CPIH FYA prices (WR)] + [Ofwat - PR24 C-MeX revenue adjustment eligible for tax uplift in 2027-28 CPIH FYA prices (WR)] + [Ofwat - PR24 D-MeX revenue adjustment eligible for tax uplift in 2027-28 CPIH FYA prices (WR)] + [Ofwat - PR24 Delayed delivery cashflow mechanism (DDCM) revenue adjustment eligible for tax uplift in 2027-28 CPIH FYA prices (WR)] + [Ofwat - PR24 Business retail revenue adjustment eligible for tax uplift in 2027-28 CPIH FYA prices (WR)] + [Ofwat - PR24 Water trading revenue adjustment eligible for tax uplift in 2027-28 CPIH FYA prices (WR)] + [Ofwat - PR24 Third party services revenue adjustment eligible for tax uplift in 2027-28 CPIH FYA prices (WR)] + [Ofwat - PR24 Cost of new debt revenue adjustment eligible for tax uplift in 2027-28 CPIH FYA prices (WR)] + [Ofwat - PR24 Totex costs revenue adjustment eligible for tax uplift in 2027-28 CPIH FYA prices (WR)] + [Ofwat - PR24 Tax revenue adjustment eligible for tax uplift in 2027-28 CPIH FYA prices (WR)] + [Ofwat - PR24 Real price effects revenue adjustment eligible for tax uplift in 2027-28 CPIH FYA prices (WR)] + [Ofwat - PR24 Major projects revenue adjustment eligible for tax uplift in 2027-28 CPIH FYA prices (WR)] + [Ofwat - PR24 Havant Thicket activities revenue adjustment eligible for tax uplift in 2027-28 CPIH FYA prices (WR)] + [Ofwat - PR24 Havant Thicket - cost of debt revenue adjustment eligible for tax uplift in 2027-28 CPIH FYA prices (WR)] + [Ofwat - PR24 Innovation and water efficiency revenue adjustment eligible for tax uplift in 2027-28 CPIH FYA prices (WR)] + [Ofwat - PR24 QAA revenue adjustment eligible for tax uplift in 2027-28 CPIH FYA prices (WR)] + [Ofwat - PR24 Business customer and retailer measure of experience (BR-MeX) revenue adjustment eligible for tax uplift in 2027-28 CPIH FYA prices (WR)] + [Ofwat - PR24 Price control deliverables (PCD) revenue adjustment eligible for tax uplift in 2027-28 CPIH FYA prices (WR)] + [Ofwat - PR24 Wastewater enhancement revenue adjustment eligible for tax uplift in 2027-28 CPIH FYA prices (WR)] +  [Ofwat - Other revenue adjustment eligible for tax uplift in 2027-28 CPIH FYA prices (WR)] + [Ofwat - PR24 Delivery mechanism (DM) revenue adjustment eligible for tax uplift in 2027-28 CPIH FYA prices (WR)] + [Ofwat - PR24 Residential retail revenue adjustment eligible for tax uplift in 2027-28 CPIH FYA prices (WR)] + [Ofwat - PR24 RFI revenue adjustment eligible for tax uplift in 2027-28 CPIH FYA prices (WR)] + [Ofwat - PR24 Bioresources revenue adjustment eligible for tax uplift in 2027-28 CPIH FYA prices (WR)] + [Ofwat - PR24 Bioresources forecasting accuracy incentive penalty adjustment eligible for tax uplift in 2027-28 CPIH FYA prices (WR)] )",
                          "MostRecentExpectedUnitErrors": null,
                          "Units": {
                            "$id": "1338",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eligible for tax uplift - real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"1339",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"8453bbaa-ab10-4b8b-b1b6-42dfad3cb120",
                          "Dimensions": {
                            "$type": "ModelMakerEngine.MMDimensions, ModelMakerEngine",
                            "$values": []
                          },
                          "EquationOBXInternal": "SUM( [Ofwat - PR24 ODI revenue adjustment eligible for tax uplift in 2027-28 CPIH FYA prices (WN)] + [Ofwat - PR24 C-MeX revenue adjustment eligible for tax uplift in 2027-28 CPIH FYA prices (WN)] + [Ofwat - PR24 D-MeX revenue adjustment eligible for tax uplift in 2027-28 CPIH FYA prices (WN)] + [Ofwat - PR24 Delayed delivery cashflow mechanism (DDCM) revenue adjustment eligible for tax uplift in 2027-28 CPIH FYA prices (WN)] + [Ofwat - PR24 Business retail revenue adjustment eligible for tax uplift in 2027-28 CPIH FYA prices (WN)] + [Ofwat - PR24 Water trading revenue adjustment eligible for tax uplift in 2027-28 CPIH FYA prices (WN)] + [Ofwat - PR24 Third party services revenue adjustment eligible for tax uplift in 2027-28 CPIH FYA prices (WN)] + [Ofwat - PR24 Cost of new debt revenue adjustment eligible for tax uplift in 2027-28 CPIH FYA prices (WN)] + [Ofwat - PR24 Totex costs revenue adjustment eligible for tax uplift in 2027-28 CPIH FYA prices (WN)] + [Ofwat - PR24 Tax revenue adjustment eligible for tax uplift in 2027-28 CPIH FYA prices (WN)] + [Ofwat - PR24 Real price effects revenue adjustment eligible for tax uplift in 2027-28 CPIH FYA prices (WN)] + [Ofwat - PR24 Major projects revenue adjustment eligible for tax uplift in 2027-28 CPIH FYA prices (WN)] + [Ofwat - PR24 Havant Thicket activities revenue adjustment eligible for tax uplift in 2027-28 CPIH FYA prices (WN)] + [Ofwat - PR24 Havant Thicket - cost of debt revenue adjustment eligible for tax uplift in 2027-28 CPIH FYA prices (WN)] + [Ofwat - PR24 Innovation and water efficiency revenue adjustment eligible for tax uplift in 2027-28 CPIH FYA prices (WN)] + [Ofwat - PR24 QAA revenue adjustment eligible for tax uplift in 2027-28 CPIH FYA prices (WN)] + [Ofwat - PR24 Business customer and retailer measure of experience (BR-MeX) revenue adjustment eligible for tax uplift in 2027-28 CPIH FYA prices (WN)] + [Ofwat - PR24 Price control deliverables (PCD) revenue adjustment eligible for tax uplift in 2027-28 CPIH FYA prices (WN)] + [Ofwat - PR24 Wastewater enhancement revenue adjustment eligible for tax uplift in 2027-28 CPIH FYA prices (WN)] + [Ofwat - Other revenue adjustment eligible for tax uplift in 2027-28 CPIH FYA prices (WN)] + [Ofwat - PR24 Delivery mechanism (DM) revenue adjustment eligible for tax uplift in 2027-28 CPIH FYA prices (WN)] + [Ofwat - PR24 Residential retail revenue adjustment eligible for tax uplift in 2027-28 CPIH FYA prices (WN)] + [Ofwat - PR24 RFI revenue adjustment eligible for tax uplift in 2027-28 CPIH FYA prices (WN)] + [Ofwat - PR24 Bioresources revenue adjustment eligible for tax uplift in 2027-28 CPIH FYA prices (WN)] + [Ofwat - PR24 Bioresources forecasting accuracy incentive penalty adjustment eligible for tax uplift in 2027-28 CPIH FYA prices (WN)] ) ",
                          "NameOfGroup": "Calc.Separate Adjustments Into Those Eligible / Not Eligible For Tax Uplift In Financial Model.Adjustments eligible for tax uplift in financial model.Total adjustments eligible for tax uplift in financial model",
                          "EquationToParse": "SUM( [Ofwat - PR24 ODI revenue adjustment eligible for tax uplift in 2027-28 CPIH FYA prices (WN)] + [Ofwat - PR24 C-MeX revenue adjustment eligible for tax uplift in 2027-28 CPIH FYA prices (WN)] + [Ofwat - PR24 D-MeX revenue adjustment eligible for tax uplift in 2027-28 CPIH FYA prices (WN)] + [Ofwat - PR24 Delayed delivery cashflow mechanism (DDCM) revenue adjustment eligible for tax uplift in 2027-28 CPIH FYA prices (WN)] + [Ofwat - PR24 Business retail revenue adjustment eligible for tax uplift in 2027-28 CPIH FYA prices (WN)] + [Ofwat - PR24 Water trading revenue adjustment eligible for tax uplift in 2027-28 CPIH FYA prices (WN)] + [Ofwat - PR24 Third party services revenue adjustment eligible for tax uplift in 2027-28 CPIH FYA prices (WN)] + [Ofwat - PR24 Cost of new debt revenue adjustment eligible for tax uplift in 2027-28 CPIH FYA prices (WN)] + [Ofwat - PR24 Totex costs revenue adjustment eligible for tax uplift in 2027-28 CPIH FYA prices (WN)] + [Ofwat - PR24 Tax revenue adjustment eligible for tax uplift in 2027-28 CPIH FYA prices (WN)] + [Ofwat - PR24 Real price effects revenue adjustment eligible for tax uplift in 2027-28 CPIH FYA prices (WN)] + [Ofwat - PR24 Major projects revenue adjustment eligible for tax uplift in 2027-28 CPIH FYA prices (WN)] + [Ofwat - PR24 Havant Thicket activities revenue adjustment eligible for tax uplift in 2027-28 CPIH FYA prices (WN)] + [Ofwat - PR24 Havant Thicket - cost of debt revenue adjustment eligible for tax uplift in 2027-28 CPIH FYA prices (WN)] + [Ofwat - PR24 Innovation and water efficiency revenue adjustment eligible for tax uplift in 2027-28 CPIH FYA prices (WN)] + [Ofwat - PR24 QAA revenue adjustment eligible for tax uplift in 2027-28 CPIH FYA prices (WN)] + [Ofwat - PR24 Business customer and retailer measure of experience (BR-MeX) revenue adjustment eligible for tax uplift in 2027-28 CPIH FYA prices (WN)] + [Ofwat - PR24 Price control deliverables (PCD) revenue adjustment eligible for tax uplift in 2027-28 CPIH FYA prices (WN)] + [Ofwat - PR24 Wastewater enhancement revenue adjustment eligible for tax uplift in 2027-28 CPIH FYA prices (WN)] + [Ofwat - Other revenue adjustment eligible for tax uplift in 2027-28 CPIH FYA prices (WN)] + [Ofwat - PR24 Delivery mechanism (DM) revenue adjustment eligible for tax uplift in 2027-28 CPIH FYA prices (WN)] + [Ofwat - PR24 Residential retail revenue adjustment eligible for tax uplift in 2027-28 CPIH FYA prices (WN)] + [Ofwat - PR24 RFI revenue adjustment eligible for tax uplift in 2027-28 CPIH FYA prices (WN)] + [Ofwat - PR24 Bioresources revenue adjustment eligible for tax uplift in 2027-28 CPIH FYA prices (WN)] + [Ofwat - PR24 Bioresources forecasting accuracy incentive penalty adjustment eligible for tax uplift in 2027-28 CPIH FYA prices (WN)] ) ",
                          "MostRecentExpectedUnitErrors": null,
                          "Units": {
                            "$id": "1340",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eligible for tax uplift - real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"1341",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"d5ffa210-35ec-41ca-839e-ac0ffc30f619",
                          "Dimensions": {
                            "$type": "ModelMakerEngine.MMDimensions, ModelMakerEngine",
                            "$values": []
                          },
                          "EquationOBXInternal": "SUM( [Ofwat - PR24 ODI revenue adjustment eligible for tax uplift in 2027-28 CPIH FYA prices (WWN)] + [Ofwat - PR24 C-MeX revenue adjustment eligible for tax uplift in 2027-28 CPIH FYA prices (WWN)] + [Ofwat - PR24 D-MeX revenue adjustment eligible for tax uplift in 2027-28 CPIH FYA prices (WWN)] + [Ofwat - PR24 Delayed delivery cashflow mechanism (DDCM) revenue adjustment eligible for tax uplift in 2027-28 CPIH FYA prices (WWN)] + [Ofwat - PR24 Business retail revenue adjustment eligible for tax uplift in 2027-28 CPIH FYA prices (WWN)] + [Ofwat - PR24 Water trading revenue adjustment eligible for tax uplift in 2027-28 CPIH FYA prices (WWN)] + [Ofwat - PR24 Third party services revenue adjustment eligible for tax uplift in 2027-28 CPIH FYA prices (WWN)] + [Ofwat - PR24 Cost of new debt revenue adjustment eligible for tax uplift in 2027-28 CPIH FYA prices (WWN)] + [Ofwat - PR24 Totex costs revenue adjustment eligible for tax uplift in 2027-28 CPIH FYA prices (WWN)] + [Ofwat - PR24 Tax revenue adjustment eligible for tax uplift in 2027-28 CPIH FYA prices (WWN)] + [Ofwat - PR24 Real price effects revenue adjustment eligible for tax uplift in 2027-28 CPIH FYA prices (WWN)] + [Ofwat - PR24 Major projects revenue adjustment eligible for tax uplift in 2027-28 CPIH FYA prices (WWN)] + [Ofwat - PR24 Havant Thicket activities revenue adjustment eligible for tax uplift in 2027-28 CPIH FYA prices (WWN)] + [Ofwat - PR24 Havant Thicket - cost of debt revenue adjustment eligible for tax uplift in 2027-28 CPIH FYA prices (WWN)] + [Ofwat - PR24 Innovation and water efficiency revenue adjustment eligible for tax uplift in 2027-28 CPIH FYA prices (WWN)] + [Ofwat - PR24 QAA revenue adjustment eligible for tax uplift in 2027-28 CPIH FYA prices (WWN)] + [Ofwat - PR24 Business customer and retailer measure of experience (BR-MeX) revenue adjustment eligible for tax uplift in 2027-28 CPIH FYA prices (WWN)] + [Ofwat - PR24 Price control deliverables (PCD) revenue adjustment eligible for tax uplift in 2027-28 CPIH FYA prices (WWN)] + [Ofwat - PR24 Wastewater enhancement revenue adjustment eligible for tax uplift in 2027-28 CPIH FYA prices (WWN)] + [Ofwat - Other revenue adjustment eligible for tax uplift in 2027-28 CPIH FYA prices (WWN)] + [Ofwat - PR24 Delivery mechanism (DM) revenue adjustment eligible for tax uplift in 2027-28 CPIH FYA prices (WWN)] + [Ofwat - PR24 Residential retail revenue adjustment eligible for tax uplift in 2027-28 CPIH FYA prices (WWN)] + [Ofwat - PR24 RFI revenue adjustment eligible for tax uplift in 2027-28 CPIH FYA prices (WWN)] + [Ofwat - PR24 Bioresources revenue adjustment eligible for tax uplift in 2027-28 CPIH FYA prices (WWN)] + [Ofwat - PR24 Bioresources forecasting accuracy incentive penalty adjustment eligible for tax uplift in 2027-28 CPIH FYA prices (WWN)] ) ",
                          "NameOfGroup": "Calc.Separate Adjustments Into Those Eligible / Not Eligible For Tax Uplift In Financial Model.Adjustments eligible for tax uplift in financial model.Total adjustments eligible for tax uplift in financial model",
                          "EquationToParse": "SUM( [Ofwat - PR24 ODI revenue adjustment eligible for tax uplift in 2027-28 CPIH FYA prices (WWN)] + [Ofwat - PR24 C-MeX revenue adjustment eligible for tax uplift in 2027-28 CPIH FYA prices (WWN)] + [Ofwat - PR24 D-MeX revenue adjustment eligible for tax uplift in 2027-28 CPIH FYA prices (WWN)] + [Ofwat - PR24 Delayed delivery cashflow mechanism (DDCM) revenue adjustment eligible for tax uplift in 2027-28 CPIH FYA prices (WWN)] + [Ofwat - PR24 Business retail revenue adjustment eligible for tax uplift in 2027-28 CPIH FYA prices (WWN)] + [Ofwat - PR24 Water trading revenue adjustment eligible for tax uplift in 2027-28 CPIH FYA prices (WWN)] + [Ofwat - PR24 Third party services revenue adjustment eligible for tax uplift in 2027-28 CPIH FYA prices (WWN)] + [Ofwat - PR24 Cost of new debt revenue adjustment eligible for tax uplift in 2027-28 CPIH FYA prices (WWN)] + [Ofwat - PR24 Totex costs revenue adjustment eligible for tax uplift in 2027-28 CPIH FYA prices (WWN)] + [Ofwat - PR24 Tax revenue adjustment eligible for tax uplift in 2027-28 CPIH FYA prices (WWN)] + [Ofwat - PR24 Real price effects revenue adjustment eligible for tax uplift in 2027-28 CPIH FYA prices (WWN)] + [Ofwat - PR24 Major projects revenue adjustment eligible for tax uplift in 2027-28 CPIH FYA prices (WWN)] + [Ofwat - PR24 Havant Thicket activities revenue adjustment eligible for tax uplift in 2027-28 CPIH FYA prices (WWN)] + [Ofwat - PR24 Havant Thicket - cost of debt revenue adjustment eligible for tax uplift in 2027-28 CPIH FYA prices (WWN)] + [Ofwat - PR24 Innovation and water efficiency revenue adjustment eligible for tax uplift in 2027-28 CPIH FYA prices (WWN)] + [Ofwat - PR24 QAA revenue adjustment eligible for tax uplift in 2027-28 CPIH FYA prices (WWN)] + [Ofwat - PR24 Business customer and retailer measure of experience (BR-MeX) revenue adjustment eligible for tax uplift in 2027-28 CPIH FYA prices (WWN)] + [Ofwat - PR24 Price control deliverables (PCD) revenue adjustment eligible for tax uplift in 2027-28 CPIH FYA prices (WWN)] + [Ofwat - PR24 Wastewater enhancement revenue adjustment eligible for tax uplift in 2027-28 CPIH FYA prices (WWN)] + [Ofwat - Other revenue adjustment eligible for tax uplift in 2027-28 CPIH FYA prices (WWN)] + [Ofwat - PR24 Delivery mechanism (DM) revenue adjustment eligible for tax uplift in 2027-28 CPIH FYA prices (WWN)] + [Ofwat - PR24 Residential retail revenue adjustment eligible for tax uplift in 2027-28 CPIH FYA prices (WWN)] + [Ofwat - PR24 RFI revenue adjustment eligible for tax uplift in 2027-28 CPIH FYA prices (WWN)] + [Ofwat - PR24 Bioresources revenue adjustment eligible for tax uplift in 2027-28 CPIH FYA prices (WWN)] + [Ofwat - PR24 Bioresources forecasting accuracy incentive penalty adjustment eligible for tax uplift in 2027-28 CPIH FYA prices (WWN)] ) ",
                          "MostRecentExpectedUnitErrors": null,
                          "Units": {
                            "$id": "1342",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eligible for tax uplift - real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"1343",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"371b400c-c23f-499d-8608-358ac8cc0410",
                          "Dimensions": {
                            "$type": "ModelMakerEngine.MMDimensions, ModelMakerEngine",
                            "$values": []
                          },
                          "EquationOBXInternal": "SUM( [Ofwat - PR24 ODI revenue adjustment eligible for tax uplift in 2027-28 CPIH FYA prices (BR)] + [Ofwat - PR24 C-MeX revenue adjustment eligible for tax uplift in 2027-28 CPIH FYA prices (BR)] + [Ofwat - PR24 D-MeX revenue adjustment eligible for tax uplift in 2027-28 CPIH FYA prices (BR)] + [Ofwat - PR24 Delayed delivery cashflow mechanism (DDCM) revenue adjustment eligible for tax uplift in 2027-28 CPIH FYA prices (BR)] + [Ofwat - PR24 Business retail revenue adjustment eligible for tax uplift in 2027-28 CPIH FYA prices (BR)] + [Ofwat - PR24 Water trading revenue adjustment eligible for tax uplift in 2027-28 CPIH FYA prices (BR)] + [Ofwat - PR24 Third party services revenue adjustment eligible for tax uplift in 2027-28 CPIH FYA prices (BR)] + [Ofwat - PR24 Cost of new debt revenue adjustment eligible for tax uplift in 2027-28 CPIH FYA prices (BR)] + [Ofwat - PR24 Totex costs revenue adjustment eligible for tax uplift in 2027-28 CPIH FYA prices (BR)] + [Ofwat - PR24 Tax revenue adjustment eligible for tax uplift in 2027-28 CPIH FYA prices (BR)] + [Ofwat - PR24 Real price effects revenue adjustment eligible for tax uplift in 2027-28 CPIH FYA prices (BR)] + [Ofwat - PR24 Major projects revenue adjustment eligible for tax uplift in 2027-28 CPIH FYA prices (BR)] + [Ofwat - PR24 Havant Thicket activities revenue adjustment eligible for tax uplift in 2027-28 CPIH FYA prices (BR)] + [Ofwat - PR24 Havant Thicket - cost of debt revenue adjustment eligible for tax uplift in 2027-28 CPIH FYA prices (BR)] + [Ofwat - PR24 Innovation and water efficiency revenue adjustment eligible for tax uplift in 2027-28 CPIH FYA prices (BR)] + [Ofwat - PR24 QAA revenue adjustment eligible for tax uplift in 2027-28 CPIH FYA prices (BR)] + [Ofwat - PR24 Business customer and retailer measure of experience (BR-MeX) revenue adjustment eligible for tax uplift in 2027-28 CPIH FYA prices (BR)] + [Ofwat - PR24 Price control deliverables (PCD) revenue adjustment eligible for tax uplift in 2027-28 CPIH FYA prices (BR)] + [Ofwat - PR24 Wastewater enhancement revenue adjustment eligible for tax uplift in 2027-28 CPIH FYA prices (BR)] + [Ofwat - Other revenue adjustment eligible for tax uplift in 2027-28 CPIH FYA prices (BR)] + [Ofwat - PR24 Delivery mechanism (DM) revenue adjustment eligible for tax uplift in 2027-28 CPIH FYA prices (BR)] + [Ofwat - PR24 Residential retail revenue adjustment eligible for tax uplift in 2027-28 CPIH FYA prices (BR)] + [Ofwat - PR24 RFI revenue adjustment eligible for tax uplift in 2027-28 CPIH FYA prices (BR)] + [Ofwat - PR24 Bioresources revenue adjustment eligible for tax uplift in 2027-28 CPIH FYA prices (BR)] + [Ofwat - PR24 Bioresources forecasting accuracy incentive penalty adjustment eligible for tax uplift in 2027-28 CPIH FYA prices (BR)] )",
                          "NameOfGroup": "Calc.Separate Adjustments Into Those Eligible / Not Eligible For Tax Uplift In Financial Model.Adjustments eligible for tax uplift in financial model.Total adjustments eligible for tax uplift in financial model",
                          "EquationToParse": "SUM( [Ofwat - PR24 ODI revenue adjustment eligible for tax uplift in 2027-28 CPIH FYA prices (BR)] + [Ofwat - PR24 C-MeX revenue adjustment eligible for tax uplift in 2027-28 CPIH FYA prices (BR)] + [Ofwat - PR24 D-MeX revenue adjustment eligible for tax uplift in 2027-28 CPIH FYA prices (BR)] + [Ofwat - PR24 Delayed delivery cashflow mechanism (DDCM) revenue adjustment eligible for tax uplift in 2027-28 CPIH FYA prices (BR)] + [Ofwat - PR24 Business retail revenue adjustment eligible for tax uplift in 2027-28 CPIH FYA prices (BR)] + [Ofwat - PR24 Water trading revenue adjustment eligible for tax uplift in 2027-28 CPIH FYA prices (BR)] + [Ofwat - PR24 Third party services revenue adjustment eligible for tax uplift in 2027-28 CPIH FYA prices (BR)] + [Ofwat - PR24 Cost of new debt revenue adjustment eligible for tax uplift in 2027-28 CPIH FYA prices (BR)] + [Ofwat - PR24 Totex costs revenue adjustment eligible for tax uplift in 2027-28 CPIH FYA prices (BR)] + [Ofwat - PR24 Tax revenue adjustment eligible for tax uplift in 2027-28 CPIH FYA prices (BR)] + [Ofwat - PR24 Real price effects revenue adjustment eligible for tax uplift in 2027-28 CPIH FYA prices (BR)] + [Ofwat - PR24 Major projects revenue adjustment eligible for tax uplift in 2027-28 CPIH FYA prices (BR)] + [Ofwat - PR24 Havant Thicket activities revenue adjustment eligible for tax uplift in 2027-28 CPIH FYA prices (BR)] + [Ofwat - PR24 Havant Thicket - cost of debt revenue adjustment eligible for tax uplift in 2027-28 CPIH FYA prices (BR)] + [Ofwat - PR24 Innovation and water efficiency revenue adjustment eligible for tax uplift in 2027-28 CPIH FYA prices (BR)] + [Ofwat - PR24 QAA revenue adjustment eligible for tax uplift in 2027-28 CPIH FYA prices (BR)] + [Ofwat - PR24 Business customer and retailer measure of experience (BR-MeX) revenue adjustment eligible for tax uplift in 2027-28 CPIH FYA prices (BR)] + [Ofwat - PR24 Price control deliverables (PCD) revenue adjustment eligible for tax uplift in 2027-28 CPIH FYA prices (BR)] + [Ofwat - PR24 Wastewater enhancement revenue adjustment eligible for tax uplift in 2027-28 CPIH FYA prices (BR)] + [Ofwat - Other revenue adjustment eligible for tax uplift in 2027-28 CPIH FYA prices (BR)] + [Ofwat - PR24 Delivery mechanism (DM) revenue adjustment eligible for tax uplift in 2027-28 CPIH FYA prices (BR)] + [Ofwat - PR24 Residential retail revenue adjustment eligible for tax uplift in 2027-28 CPIH FYA prices (BR)] + [Ofwat - PR24 RFI revenue adjustment eligible for tax uplift in 2027-28 CPIH FYA prices (BR)] + [Ofwat - PR24 Bioresources revenue adjustment eligible for tax uplift in 2027-28 CPIH FYA prices (BR)] + [Ofwat - PR24 Bioresources forecasting accuracy incentive penalty adjustment eligible for tax uplift in 2027-28 CPIH FYA prices (BR)] )",
                          "MostRecentExpectedUnitErrors": null,
                          "Units": {
                            "$id": "1344",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eligible for tax uplift - real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"1345",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"a818b792-ae39-4cc6-81f8-a867c214c021",
                          "Dimensions": {
                            "$type": "ModelMakerEngine.MMDimensions, ModelMakerEngine",
                            "$values": []
                          },
                          "EquationOBXInternal": "SUM( [Ofwat - PR24 ODI revenue adjustment eligible for tax uplift in 2027-28 CPIH FYA prices (ADDN1)] + [Ofwat - PR24 C-MeX revenue adjustment eligible for tax uplift in 2027-28 CPIH FYA prices (ADDN1)] + [Ofwat - PR24 D-MeX revenue adjustment eligible for tax uplift in 2027-28 CPIH FYA prices (ADDN1)] + [Ofwat - PR24 Delayed delivery cashflow mechanism (DDCM) revenue adjustment eligible for tax uplift in 2027-28 CPIH FYA prices (ADDN1)] + [Ofwat - PR24 Business retail revenue adjustment eligible for tax uplift in 2027-28 CPIH FYA prices (ADDN1)] + [Ofwat - PR24 Water trading revenue adjustment eligible for tax uplift in 2027-28 CPIH FYA prices (ADDN1)] + [Ofwat - PR24 Third party services revenue adjustment eligible for tax uplift in 2027-28 CPIH FYA prices (ADDN1)] + [Ofwat - PR24 Cost of new debt revenue adjustment eligible for tax uplift in 2027-28 CPIH FYA prices (ADDN1)] + [Ofwat - PR24 Totex costs revenue adjustment eligible for tax uplift in 2027-28 CPIH FYA prices (ADDN1)] + [Ofwat - PR24 Tax revenue adjustment eligible for tax uplift in 2027-28 CPIH FYA prices (ADDN1)] + [Ofwat - PR24 Real price effects revenue adjustment eligible for tax uplift in 2027-28 CPIH FYA prices (ADDN1)] + [Ofwat - PR24 Major projects revenue adjustment eligible for tax uplift in 2027-28 CPIH FYA prices (ADDN1)] + [Ofwat - PR24 Havant Thicket activities revenue adjustment eligible for tax uplift in 2027-28 CPIH FYA prices (ADDN1)] + [Ofwat - PR24 Havant Thicket - cost of debt revenue adjustment eligible for tax uplift in 2027-28 CPIH FYA prices (ADDN1)] + [Ofwat - PR24 Innovation and water efficiency revenue adjustment eligible for tax uplift in 2027-28 CPIH FYA prices (ADDN1)] + [Ofwat - PR24 QAA revenue adjustment eligible for tax uplift in 2027-28 CPIH FYA prices (ADDN1)] + [Ofwat - PR24 Business customer and retailer measure of experience (BR-MeX) revenue adjustment eligible for tax uplift in 2027-28 CPIH FYA prices (ADDN1)] + [Ofwat - PR24 Price control deliverables (PCD) revenue adjustment eligible for tax uplift in 2027-28 CPIH FYA prices (ADDN1)] + [Ofwat - PR24 Wastewater enhancement revenue adjustment eligible for tax uplift in 2027-28 CPIH FYA prices (ADDN1)] + [Ofwat - Other revenue adjustment eligible for tax uplift in 2027-28 CPIH FYA prices (ADDN1)] + [Ofwat - PR24 Delivery mechanism (DM) revenue adjustment eligible for tax uplift in 2027-28 CPIH FYA prices (ADDN1)] + [Ofwat - PR24 Residential retail revenue adjustment eligible for tax uplift in 2027-28 CPIH FYA prices (ADDN1)] + [Ofwat - PR24 RFI revenue adjustment eligible for tax uplift in 2027-28 CPIH FYA prices (ADDN1)] + [Ofwat - PR24 Bioresources revenue adjustment eligible for tax uplift in 2027-28 CPIH FYA prices (ADDN1)] + [Ofwat - PR24 Bioresources forecasting accuracy incentive penalty adjustment eligible for tax uplift in 2027-28 CPIH FYA prices (ADDN1)] ) ",
                          "NameOfGroup": "Calc.Separate Adjustments Into Those Eligible / Not Eligible For Tax Uplift In Financial Model.Adjustments eligible for tax uplift in financial model.Total adjustments eligible for tax uplift in financial model",
                          "EquationToParse": "SUM( [Ofwat - PR24 ODI revenue adjustment eligible for tax uplift in 2027-28 CPIH FYA prices (ADDN1)] + [Ofwat - PR24 C-MeX revenue adjustment eligible for tax uplift in 2027-28 CPIH FYA prices (ADDN1)] + [Ofwat - PR24 D-MeX revenue adjustment eligible for tax uplift in 2027-28 CPIH FYA prices (ADDN1)] + [Ofwat - PR24 Delayed delivery cashflow mechanism (DDCM) revenue adjustment eligible for tax uplift in 2027-28 CPIH FYA prices (ADDN1)] + [Ofwat - PR24 Business retail revenue adjustment eligible for tax uplift in 2027-28 CPIH FYA prices (ADDN1)] + [Ofwat - PR24 Water trading revenue adjustment eligible for tax uplift in 2027-28 CPIH FYA prices (ADDN1)] + [Ofwat - PR24 Third party services revenue adjustment eligible for tax uplift in 2027-28 CPIH FYA prices (ADDN1)] + [Ofwat - PR24 Cost of new debt revenue adjustment eligible for tax uplift in 2027-28 CPIH FYA prices (ADDN1)] + [Ofwat - PR24 Totex costs revenue adjustment eligible for tax uplift in 2027-28 CPIH FYA prices (ADDN1)] + [Ofwat - PR24 Tax revenue adjustment eligible for tax uplift in 2027-28 CPIH FYA prices (ADDN1)] + [Ofwat - PR24 Real price effects revenue adjustment eligible for tax uplift in 2027-28 CPIH FYA prices (ADDN1)] + [Ofwat - PR24 Major projects revenue adjustment eligible for tax uplift in 2027-28 CPIH FYA prices (ADDN1)] + [Ofwat - PR24 Havant Thicket activities revenue adjustment eligible for tax uplift in 2027-28 CPIH FYA prices (ADDN1)] + [Ofwat - PR24 Havant Thicket - cost of debt revenue adjustment eligible for tax uplift in 2027-28 CPIH FYA prices (ADDN1)] + [Ofwat - PR24 Innovation and water efficiency revenue adjustment eligible for tax uplift in 2027-28 CPIH FYA prices (ADDN1)] + [Ofwat - PR24 QAA revenue adjustment eligible for tax uplift in 2027-28 CPIH FYA prices (ADDN1)] + [Ofwat - PR24 Business customer and retailer measure of experience (BR-MeX) revenue adjustment eligible for tax uplift in 2027-28 CPIH FYA prices (ADDN1)] + [Ofwat - PR24 Price control deliverables (PCD) revenue adjustment eligible for tax uplift in 2027-28 CPIH FYA prices (ADDN1)] + [Ofwat - PR24 Wastewater enhancement revenue adjustment eligible for tax uplift in 2027-28 CPIH FYA prices (ADDN1)] + [Ofwat - Other revenue adjustment eligible for tax uplift in 2027-28 CPIH FYA prices (ADDN1)] + [Ofwat - PR24 Delivery mechanism (DM) revenue adjustment eligible for tax uplift in 2027-28 CPIH FYA prices (ADDN1)] + [Ofwat - PR24 Residential retail revenue adjustment eligible for tax uplift in 2027-28 CPIH FYA prices (ADDN1)] + [Ofwat - PR24 RFI revenue adjustment eligible for tax uplift in 2027-28 CPIH FYA prices (ADDN1)] + [Ofwat - PR24 Bioresources revenue adjustment eligible for tax uplift in 2027-28 CPIH FYA prices (ADDN1)] + [Ofwat - PR24 Bioresources forecasting accuracy incentive penalty adjustment eligible for tax uplift in 2027-28 CPIH FYA prices (ADDN1)] ) ",
                          "MostRecentExpectedUnitErrors": null,
                          "Units": {
                            "$id": "1346",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eligible for tax uplift - real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"1347",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"a734ddcf-d0de-4fd3-b559-0f3c0c0e79d0",
                          "Dimensions": {
                            "$type": "ModelMakerEngine.MMDimensions, ModelMakerEngine",
                            "$values": []
                          },
                          "EquationOBXInternal": "SUM( [Ofwat - PR24 ODI revenue adjustment eligible for tax uplift in 2027-28 CPIH FYA prices (ADDN2)] + [Ofwat - PR24 C-MeX revenue adjustment eligible for tax uplift in 2027-28 CPIH FYA prices (ADDN2)] + [Ofwat - PR24 D-MeX revenue adjustment eligible for tax uplift in 2027-28 CPIH FYA prices (ADDN2)] + [Ofwat - PR24 Delayed delivery cashflow mechanism (DDCM) revenue adjustment eligible for tax uplift in 2027-28 CPIH FYA prices (ADDN2)] + [Ofwat - PR24 Business retail revenue adjustment eligible for tax uplift in 2027-28 CPIH FYA prices (ADDN2)] + [Ofwat - PR24 Water trading revenue adjustment eligible for tax uplift in 2027-28 CPIH FYA prices (ADDN2)] + [Ofwat - PR24 Third party services revenue adjustment eligible for tax uplift in 2027-28 CPIH FYA prices (ADDN2)] + [Ofwat - PR24 Cost of new debt revenue adjustment eligible for tax uplift in 2027-28 CPIH FYA prices (ADDN2)] + [Ofwat - PR24 Totex costs revenue adjustment eligible for tax uplift in 2027-28 CPIH FYA prices (ADDN2)] + [Ofwat - PR24 Tax revenue adjustment eligible for tax uplift in 2027-28 CPIH FYA prices (ADDN2)] + [Ofwat - PR24 Real price effects revenue adjustment eligible for tax uplift in 2027-28 CPIH FYA prices (ADDN2)] + [Ofwat - PR24 Major projects revenue adjustment eligible for tax uplift in 2027-28 CPIH FYA prices (ADDN2)] + [Ofwat - PR24 Havant Thicket activities revenue adjustment eligible for tax uplift in 2027-28 CPIH FYA prices (ADDN2)] + [Ofwat - PR24 Havant Thicket - cost of debt revenue adjustment eligible for tax uplift in 2027-28 CPIH FYA prices (ADDN2)] + [Ofwat - PR24 Innovation and water efficiency revenue adjustment eligible for tax uplift in 2027-28 CPIH FYA prices (ADDN2)] + [Ofwat - PR24 QAA revenue adjustment eligible for tax uplift in 2027-28 CPIH FYA prices (ADDN2)] + [Ofwat - PR24 Business customer and retailer measure of experience (BR-MeX) revenue adjustment eligible for tax uplift in 2027-28 CPIH FYA prices (ADDN2)] + [Ofwat - PR24 Price control deliverables (PCD) revenue adjustment eligible for tax uplift in 2027-28 CPIH FYA prices (ADDN2)] + [Ofwat - PR24 Wastewater enhancement revenue adjustment eligible for tax uplift in 2027-28 CPIH FYA prices (ADDN2)]  + [Ofwat - Other revenue adjustment eligible for tax uplift in 2027-28 CPIH FYA prices (ADDN2)] + [Ofwat - PR24 Delivery mechanism (DM) revenue adjustment eligible for tax uplift in 2027-28 CPIH FYA prices (ADDN2)] + [Ofwat - PR24 Residential retail revenue adjustment eligible for tax uplift in 2027-28 CPIH FYA prices (ADDN2)] + [Ofwat - PR24 RFI revenue adjustment eligible for tax uplift in 2027-28 CPIH FYA prices (ADDN2)] + [Ofwat - PR24 Bioresources revenue adjustment eligible for tax uplift in 2027-28 CPIH FYA prices (ADDN2)] + [Ofwat - PR24 Bioresources forecasting accuracy incentive penalty adjustment eligible for tax uplift in 2027-28 CPIH FYA prices (ADDN2)] ) ",
                          "NameOfGroup": "Calc.Separate Adjustments Into Those Eligible / Not Eligible For Tax Uplift In Financial Model.Adjustments eligible for tax uplift in financial model.Total adjustments eligible for tax uplift in financial model",
                          "EquationToParse": "SUM( [Ofwat - PR24 ODI revenue adjustment eligible for tax uplift in 2027-28 CPIH FYA prices (ADDN2)] + [Ofwat - PR24 C-MeX revenue adjustment eligible for tax uplift in 2027-28 CPIH FYA prices (ADDN2)] + [Ofwat - PR24 D-MeX revenue adjustment eligible for tax uplift in 2027-28 CPIH FYA prices (ADDN2)] + [Ofwat - PR24 Delayed delivery cashflow mechanism (DDCM) revenue adjustment eligible for tax uplift in 2027-28 CPIH FYA prices (ADDN2)] + [Ofwat - PR24 Business retail revenue adjustment eligible for tax uplift in 2027-28 CPIH FYA prices (ADDN2)] + [Ofwat - PR24 Water trading revenue adjustment eligible for tax uplift in 2027-28 CPIH FYA prices (ADDN2)] + [Ofwat - PR24 Third party services revenue adjustment eligible for tax uplift in 2027-28 CPIH FYA prices (ADDN2)] + [Ofwat - PR24 Cost of new debt revenue adjustment eligible for tax uplift in 2027-28 CPIH FYA prices (ADDN2)] + [Ofwat - PR24 Totex costs revenue adjustment eligible for tax uplift in 2027-28 CPIH FYA prices (ADDN2)] + [Ofwat - PR24 Tax revenue adjustment eligible for tax uplift in 2027-28 CPIH FYA prices (ADDN2)] + [Ofwat - PR24 Real price effects revenue adjustment eligible for tax uplift in 2027-28 CPIH FYA prices (ADDN2)] + [Ofwat - PR24 Major projects revenue adjustment eligible for tax uplift in 2027-28 CPIH FYA prices (ADDN2)] + [Ofwat - PR24 Havant Thicket activities revenue adjustment eligible for tax uplift in 2027-28 CPIH FYA prices (ADDN2)] + [Ofwat - PR24 Havant Thicket - cost of debt revenue adjustment eligible for tax uplift in 2027-28 CPIH FYA prices (ADDN2)] + [Ofwat - PR24 Innovation and water efficiency revenue adjustment eligible for tax uplift in 2027-28 CPIH FYA prices (ADDN2)] + [Ofwat - PR24 QAA revenue adjustment eligible for tax uplift in 2027-28 CPIH FYA prices (ADDN2)] + [Ofwat - PR24 Business customer and retailer measure of experience (BR-MeX) revenue adjustment eligible for tax uplift in 2027-28 CPIH FYA prices (ADDN2)] + [Ofwat - PR24 Price control deliverables (PCD) revenue adjustment eligible for tax uplift in 2027-28 CPIH FYA prices (ADDN2)] + [Ofwat - PR24 Wastewater enhancement revenue adjustment eligible for tax uplift in 2027-28 CPIH FYA prices (ADDN2)]  + [Ofwat - Other revenue adjustment eligible for tax uplift in 2027-28 CPIH FYA prices (ADDN2)] + [Ofwat - PR24 Delivery mechanism (DM) revenue adjustment eligible for tax uplift in 2027-28 CPIH FYA prices (ADDN2)] + [Ofwat - PR24 Residential retail revenue adjustment eligible for tax uplift in 2027-28 CPIH FYA prices (ADDN2)] + [Ofwat - PR24 RFI revenue adjustment eligible for tax uplift in 2027-28 CPIH FYA prices (ADDN2)] + [Ofwat - PR24 Bioresources revenue adjustment eligible for tax uplift in 2027-28 CPIH FYA prices (ADDN2)] + [Ofwat - PR24 Bioresources forecasting accuracy incentive penalty adjustment eligible for tax uplift in 2027-28 CPIH FYA prices (ADDN2)] ) ",
                          "MostRecentExpectedUnitErrors": null,
                          "Units": {
                            "$id": "1348",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eligible for tax uplift - real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 adjustments eligible for tax uplift in financial model",
                    "Name": "Total adjustments eligible for tax uplift in financial model",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"1349",
                    "$type": "ModelMaker.GroupNode, ModelMaker",
                    "TabOrHeaderColour": "220, 236, 245",
                    "CollapsedByDefault": false,
                    "Comment": "",
                    "NameOfGroup": "Calc.Separate Adjustments Into Those Eligible / Not Eligible For Tax Uplift In Financial Model",
                    "YPosition": 2,
                    "Folded": false,
                    "Font": null,
                    "Children": {
                      "$type": "ModelMaker.GroupNodeChildCollection, ModelMaker",
                      "$values": [
                        {
                          "$id": "1350",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"2ec36056-f0a8-4039-a33c-5e1070a82a6d",
                          "Dimensions": {
                            "$type": "ModelMakerEngine.MMDimensions, ModelMakerEngine",
                            "$values": [
                              {
                                "$ref": "2"
                              }
                            ]
                          },
                          "EquationOBXInternal": "[Ofwat - PR24 ODI revenue adjustment expressed in 2027-28 CPIH FYA prices] * ( 1 - [Eligible for post financeability adjustments tax uplift - PR24 ODI revenue adjustment] )",
                          "NameOfGroup": "Calc.Separate Adjustments Into Those Eligible / Not Eligible For Tax Uplift In Financial Model.Adjustments not eligible for tax uplift in financial model",
                          "EquationToParse": "[Ofwat - PR24 ODI revenue adjustment expressed in 2027-28 CPIH FYA prices] * ( 1 - [Eligible for post financeability adjustments tax uplift - PR24 ODI revenue adjustment] )",
                          "MostRecentExpectedUnitErrors": null,
                          "Units": {
                            "$id": "1351",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"1352",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"80845552-c68d-44b0-ab8c-792bd4c0ac65",
                          "Dimensions": {
                            "$type": "ModelMakerEngine.MMDimensions, ModelMakerEngine",
                            "$values": [
                              {
                                "$ref": "2"
                              }
                            ]
                          },
                          "EquationOBXInternal": "[Ofwat - PR24 RFI revenue adjustment expressed in 2027-28 CPIH FYA prices] * ( 1 - [Eligible for post financeability adjustments tax uplift - PR24 RFI revenue adjustment] )",
                          "NameOfGroup": "Calc.Separate Adjustments Into Those Eligible / Not Eligible For Tax Uplift In Financial Model.Adjustments not eligible for tax uplift in financial model",
                          "EquationToParse": "[Ofwat - PR24 RFI revenue adjustment expressed in 2027-28 CPIH FYA prices] * ( 1 - [Eligible for post financeability adjustments tax uplift - PR24 RFI revenue adjustment] )",
                          "MostRecentExpectedUnitErrors": null,
                          "Units": {
                            "$id": "1353",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"1354",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"7b579f60-415e-46a5-9cd1-329e8d5a7c90",
                          "Dimensions": {
                            "$type": "ModelMakerEngine.MMDimensions, ModelMakerEngine",
                            "$values": [
                              {
                                "$ref": "2"
                              }
                            ]
                          },
                          "EquationOBXInternal": "[Ofwat - PR24 C-MeX revenue adjustment expressed in 2027-28 CPIH FYA prices] * ( 1 - [Eligible for post financeability adjustments tax uplift - PR24 C-MeX revenue adjustment] )",
                          "NameOfGroup": "Calc.Separate Adjustments Into Those Eligible / Not Eligible For Tax Uplift In Financial Model.Adjustments not eligible for tax uplift in financial model",
                          "EquationToParse": "[Ofwat - PR24 C-MeX revenue adjustment expressed in 2027-28 CPIH FYA prices] * ( 1 - [Eligible for post financeability adjustments tax uplift - PR24 C-MeX revenue adjustment] )",
                          "MostRecentExpectedUnitErrors": null,
                          "Units": {
                            "$id": "1355",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"1356",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"a9bc9f0e-c844-4b55-a06c-fa0b95364215",
                          "Dimensions": {
                            "$type": "ModelMakerEngine.MMDimensions, ModelMakerEngine",
                            "$values": [
                              {
                                "$ref": "2"
                              }
                            ]
                          },
                          "EquationOBXInternal": "[Ofwat - PR24 D-MeX revenue adjustment expressed in 2027-28 CPIH FYA prices] * ( 1 - [Eligible for post financeability adjustments tax uplift - PR24 D-MeX revenue adjustment] )",
                          "NameOfGroup": "Calc.Separate Adjustments Into Those Eligible / Not Eligible For Tax Uplift In Financial Model.Adjustments not eligible for tax uplift in financial model",
                          "EquationToParse": "[Ofwat - PR24 D-MeX revenue adjustment expressed in 2027-28 CPIH FYA prices] * ( 1 - [Eligible for post financeability adjustments tax uplift - PR24 D-MeX revenue adjustment] )",
                          "MostRecentExpectedUnitErrors": null,
                          "Units": {
                            "$id": "1357",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"1358",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"524ca9a1-37c1-45fb-bb9e-3a91c4c6667b",
                          "Dimensions": {
                            "$type": "ModelMakerEngine.MMDimensions, ModelMakerEngine",
                            "$values": [
                              {
                                "$ref": "2"
                              }
                            ]
                          },
                          "EquationOBXInternal": "[Ofwat - PR24 Delayed delivery cashflow mechanism (DDCM) revenue adjustment expressed in 2027-28 CPIH FYA prices] * ( 1 - [Eligible for post financeability adjustments tax uplift - PR24 Delayed delivery cashflow mechanism (DDCM) revenue adjustment] )",
                          "NameOfGroup": "Calc.Separate Adjustments Into Those Eligible / Not Eligible For Tax Uplift In Financial Model.Adjustments not eligible for tax uplift in financial model",
                          "EquationToParse": "[Ofwat - PR24 Delayed delivery cashflow mechanism (DDCM) revenue adjustment expressed in 2027-28 CPIH FYA prices] * ( 1 - [Eligible for post financeability adjustments tax uplift - PR24 Delayed delivery cashflow mechanism (DDCM) revenue adjustment] )",
                          "MostRecentExpectedUnitErrors": null,
                          "Units": {
                            "$id": "1359",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"1360",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"6275c0e0-5b2c-42fb-8e7a-71a4f47d6838",
                          "Dimensions": {
                            "$type": "ModelMakerEngine.MMDimensions, ModelMakerEngine",
                            "$values": [
                              {
                                "$ref": "2"
                              }
                            ]
                          },
                          "EquationOBXInternal": "[Ofwat - PR24 Bioresources revenue adjustment expressed in 2027-28 CPIH FYA prices] * ( 1 - [Eligible for post financeability adjustments tax uplift - PR24 Bioresources revenue adjustment] )",
                          "NameOfGroup": "Calc.Separate Adjustments Into Those Eligible / Not Eligible For Tax Uplift In Financial Model.Adjustments not eligible for tax uplift in financial model",
                          "EquationToParse": "[Ofwat - PR24 Bioresources revenue adjustment expressed in 2027-28 CPIH FYA prices] * ( 1 - [Eligible for post financeability adjustments tax uplift - PR24 Bioresources revenue adjustment] )",
                          "MostRecentExpectedUnitErrors": null,
                          "Units": {
                            "$id": "1361",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"1362",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"4bd30ae5-ae00-4d0b-b016-a4678ee8e529",
                          "Dimensions": {
                            "$type": "ModelMakerEngine.MMDimensions, ModelMakerEngine",
                            "$values": [
                              {
                                "$ref": "2"
                              }
                            ]
                          },
                          "EquationOBXInternal": "[Ofwat - PR24 Bioresources forecasting accuracy incentive penalty adjustment in 2027-28 FYA (CPIH deflated) prices] * ( 1 - [Eligible for post financeability adjustments tax uplift - PR24 Bioresources forecasting accuracy incentive penalty adjustment] )",
                          "NameOfGroup": "Calc.Separate Adjustments Into Those Eligible / Not Eligible For Tax Uplift In Financial Model.Adjustments not eligible for tax uplift in financial model",
                          "EquationToParse": "[Ofwat - PR24 Bioresources forecasting accuracy incentive penalty adjustment in 2027-28 FYA (CPIH deflated) prices] * ( 1 - [Eligible for post financeability adjustments tax uplift - PR24 Bioresources forecasting accuracy incentive penalty adjustment] )",
                          "MostRecentExpectedUnitErrors": null,
                          "Units": {
                            "$id": "1363",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"1364",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"a21c8561-da5e-4b18-bdfe-55f68ada4439",
                          "Dimensions": {
                            "$type": "ModelMakerEngine.MMDimensions, ModelMakerEngine",
                            "$values": [
                              {
                                "$ref": "2"
                              }
                            ]
                          },
                          "EquationOBXInternal": "[Ofwat - PR24 Residential retail revenue adjustment expressed in 2027-28 CPIH FYA prices] * ( 1 - [Eligible for post financeability adjustments tax uplift - PR24 Residential retail revenue adjustment] )",
                          "NameOfGroup": "Calc.Separate Adjustments Into Those Eligible / Not Eligible For Tax Uplift In Financial Model.Adjustments not eligible for tax uplift in financial model",
                          "EquationToParse": "[Ofwat - PR24 Residential retail revenue adjustment expressed in 2027-28 CPIH FYA prices] * ( 1 - [Eligible for post financeability adjustments tax uplift - PR24 Residential retail revenue adjustment] )",
                          "MostRecentExpectedUnitErrors": null,
                          "Units": {
                            "$id": "1365",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"1366",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"625bce5f-b0af-4e22-a1dd-30cb9740e0be",
                          "Dimensions": {
                            "$type": "ModelMakerEngine.MMDimensions, ModelMakerEngine",
                            "$values": [
                              {
                                "$ref": "2"
                              }
                            ]
                          },
                          "EquationOBXInternal": "[Ofwat - PR24 Business retail revenue adjustment expressed in 2027-28 CPIH FYA prices] * ( 1 - [Eligible for post financeability adjustments tax uplift - PR24 Business retail revenue adjustment] )",
                          "NameOfGroup": "Calc.Separate Adjustments Into Those Eligible / Not Eligible For Tax Uplift In Financial Model.Adjustments not eligible for tax uplift in financial model",
                          "EquationToParse": "[Ofwat - PR24 Business retail revenue adjustment expressed in 2027-28 CPIH FYA prices] * ( 1 - [Eligible for post financeability adjustments tax uplift - PR24 Business retail revenue adjustment] )",
                          "MostRecentExpectedUnitErrors": null,
                          "Units": {
                            "$id": "1367",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"1368",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"6ce0c170-136c-4ceb-a000-1fbfcc78ddf9",
                          "Dimensions": {
                            "$type": "ModelMakerEngine.MMDimensions, ModelMakerEngine",
                            "$values": [
                              {
                                "$ref": "2"
                              }
                            ]
                          },
                          "EquationOBXInternal": "[Ofwat - PR24 Water trading revenue adjustment expressed in 2027-28 CPIH FYA prices] * ( 1 - [Eligible for post financeability adjustments tax uplift - PR24 Water trading revenue adjustment] )",
                          "NameOfGroup": "Calc.Separate Adjustments Into Those Eligible / Not Eligible For Tax Uplift In Financial Model.Adjustments not eligible for tax uplift in financial model",
                          "EquationToParse": "[Ofwat - PR24 Water trading revenue adjustment expressed in 2027-28 CPIH FYA prices] * ( 1 - [Eligible for post financeability adjustments tax uplift - PR24 Water trading revenue adjustment] )",
                          "MostRecentExpectedUnitErrors": null,
                          "Units": {
                            "$id": "1369",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"1370",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"7a06ddb2-1934-4395-b87c-f5ad910cbe8f",
                          "Dimensions": {
                            "$type": "ModelMakerEngine.MMDimensions, ModelMakerEngine",
                            "$values": [
                              {
                                "$ref": "2"
                              }
                            ]
                          },
                          "EquationOBXInternal": "[Ofwat - PR24 Third party services revenue adjustment expressed in 2027-28 CPIH FYA prices] * ( 1 - [Eligible for post financeability adjustments tax uplift - PR24 Third party services revenue adjustment] )",
                          "NameOfGroup": "Calc.Separate Adjustments Into Those Eligible / Not Eligible For Tax Uplift In Financial Model.Adjustments not eligible for tax uplift in financial model",
                          "EquationToParse": "[Ofwat - PR24 Third party services revenue adjustment expressed in 2027-28 CPIH FYA prices] * ( 1 - [Eligible for post financeability adjustments tax uplift - PR24 Third party services revenue adjustment] )",
                          "MostRecentExpectedUnitErrors": null,
                          "Units": {
                            "$id": "1371",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"1372",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"deaf4991-d903-4b65-ace1-1f07ca9a296e",
                          "Dimensions": {
                            "$type": "ModelMakerEngine.MMDimensions, ModelMakerEngine",
                            "$values": [
                              {
                                "$ref": "2"
                              }
                            ]
                          },
                          "EquationOBXInternal": "[Ofwat - PR24 Cost of new debt revenue adjustment expressed in 2027-28 CPIH FYA prices] * ( 1 - [Eligible for post financeability adjustments tax uplift - PR24 Cost of new debt revenue adjustment] )",
                          "NameOfGroup": "Calc.Separate Adjustments Into Those Eligible / Not Eligible For Tax Uplift In Financial Model.Adjustments not eligible for tax uplift in financial model",
                          "EquationToParse": "[Ofwat - PR24 Cost of new debt revenue adjustment expressed in 2027-28 CPIH FYA prices] * ( 1 - [Eligible for post financeability adjustments tax uplift - PR24 Cost of new debt revenue adjustment] )",
                          "MostRecentExpectedUnitErrors": null,
                          "Units": {
                            "$id": "1373",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"1374",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"1639e884-8f7d-446f-bed0-c6a65afb3b32",
                          "Dimensions": {
                            "$type": "ModelMakerEngine.MMDimensions, ModelMakerEngine",
                            "$values": [
                              {
                                "$ref": "2"
                              }
                            ]
                          },
                          "EquationOBXInternal": "[Ofwat - PR24 Delivery mechanism (DM) revenue adjustment expressed in 2027-28 CPIH FYA prices] * ( 1 - [Eligible for post financeability adjustments tax uplift - PR24 Delivery mechanism (DM) revenue adjustment] )",
                          "NameOfGroup": "Calc.Separate Adjustments Into Those Eligible / Not Eligible For Tax Uplift In Financial Model.Adjustments not eligible for tax uplift in financial model",
                          "EquationToParse": "[Ofwat - PR24 Delivery mechanism (DM) revenue adjustment expressed in 2027-28 CPIH FYA prices] * ( 1 - [Eligible for post financeability adjustments tax uplift - PR24 Delivery mechanism (DM) revenue adjustment] )",
                          "MostRecentExpectedUnitErrors": null,
                          "Units": {
                            "$id": "1375",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"1376",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"919df3ea-805b-4fa9-b8bf-191c9c950ccd",
                          "Dimensions": {
                            "$type": "ModelMakerEngine.MMDimensions, ModelMakerEngine",
                            "$values": [
                              {
                                "$ref": "2"
                              }
                            ]
                          },
                          "EquationOBXInternal": "[Ofwat - PR24 Totex costs revenue adjustment expressed in 2027-28 CPIH FYA prices] * ( 1 - [Eligible for post financeability adjustments tax uplift - PR24 Totex costs revenue adjustment] )",
                          "NameOfGroup": "Calc.Separate Adjustments Into Those Eligible / Not Eligible For Tax Uplift In Financial Model.Adjustments not eligible for tax uplift in financial model",
                          "EquationToParse": "[Ofwat - PR24 Totex costs revenue adjustment expressed in 2027-28 CPIH FYA prices] * ( 1 - [Eligible for post financeability adjustments tax uplift - PR24 Totex costs revenue adjustment] )",
                          "MostRecentExpectedUnitErrors": null,
                          "Units": {
                            "$id": "1377",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"1378",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"136ebcff-c251-4809-9383-dba1c98ceecb",
                          "Dimensions": {
                            "$type": "ModelMakerEngine.MMDimensions, ModelMakerEngine",
                            "$values": [
                              {
                                "$ref": "2"
                              }
                            ]
                          },
                          "EquationOBXInternal": "[Ofwat - PR24 Tax revenue adjustment expressed in 2027-28 CPIH FYA prices] * ( 1 - [Eligible for post financeability adjustments tax uplift - PR24 Tax revenue adjustment] )",
                          "NameOfGroup": "Calc.Separate Adjustments Into Those Eligible / Not Eligible For Tax Uplift In Financial Model.Adjustments not eligible for tax uplift in financial model",
                          "EquationToParse": "[Ofwat - PR24 Tax revenue adjustment expressed in 2027-28 CPIH FYA prices] * ( 1 - [Eligible for post financeability adjustments tax uplift - PR24 Tax revenue adjustment] )",
                          "MostRecentExpectedUnitErrors": null,
                          "Units": {
                            "$id": "1379",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"1380",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"00c76ac3-9346-4fa9-a161-3ec57b63c44d",
                          "Dimensions": {
                            "$type": "ModelMakerEngine.MMDimensions, ModelMakerEngine",
                            "$values": [
                              {
                                "$ref": "2"
                              }
                            ]
                          },
                          "EquationOBXInternal": "[Ofwat - PR24 Real price effects revenue adjustment expressed in 2027-28 CPIH FYA prices] * ( 1 - [Eligible for post financeability adjustments tax uplift - PR24 Real price effects revenue adjustment] )",
                          "NameOfGroup": "Calc.Separate Adjustments Into Those Eligible / Not Eligible For Tax Uplift In Financial Model.Adjustments not eligible for tax uplift in financial model",
                          "EquationToParse": "[Ofwat - PR24 Real price effects revenue adjustment expressed in 2027-28 CPIH FYA prices] * ( 1 - [Eligible for post financeability adjustments tax uplift - PR24 Real price effects revenue adjustment] )",
                          "MostRecentExpectedUnitErrors": null,
                          "Units": {
                            "$id": "1381",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"1382",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"8d6c9ecc-80e7-401d-8b55-55c7b95d56c3",
                          "Dimensions": {
                            "$type": "ModelMakerEngine.MMDimensions, ModelMakerEngine",
                            "$values": [
                              {
                                "$ref": "2"
                              }
                            ]
                          },
                          "EquationOBXInternal": "[Ofwat - PR24 Major projects revenue adjustment expressed in 2027-28 CPIH FYA prices] * ( 1 - [Eligible for post financeability adjustments tax uplift - PR24 Major projects revenue adjustment] )",
                          "NameOfGroup": "Calc.Separate Adjustments Into Those Eligible / Not Eligible For Tax Uplift In Financial Model.Adjustments not eligible for tax uplift in financial model",
                          "EquationToParse": "[Ofwat - PR24 Major projects revenue adjustment expressed in 2027-28 CPIH FYA prices] * ( 1 - [Eligible for post financeability adjustments tax uplift - PR24 Major projects revenue adjustment] )",
                          "MostRecentExpectedUnitErrors": null,
                          "Units": {
                            "$id": "1383",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"1384",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"f33805ed-e517-4ea6-90ba-f16cf0353286",
                          "Dimensions": {
                            "$type": "ModelMakerEngine.MMDimensions, ModelMakerEngine",
                            "$values": [
                              {
                                "$ref": "2"
                              }
                            ]
                          },
                          "EquationOBXInternal": "[Ofwat - PR24 Havant Thicket activities revenue adjustment expressed in 2027-28 CPIH FYA prices] * ( 1 - [Eligible for post financeability adjustments tax uplift - PR24 Havant Thicket activities revenue adjustment] )",
                          "NameOfGroup": "Calc.Separate Adjustments Into Those Eligible / Not Eligible For Tax Uplift In Financial Model.Adjustments not eligible for tax uplift in financial model",
                          "EquationToParse": "[Ofwat - PR24 Havant Thicket activities revenue adjustment expressed in 2027-28 CPIH FYA prices] * ( 1 - [Eligible for post financeability adjustments tax uplift - PR24 Havant Thicket activities revenue adjustment] )",
                          "MostRecentExpectedUnitErrors": null,
                          "Units": {
                            "$id": "1385",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"b844b3ac-7663-4177-9bbf-fb2c3fd058c6",
                          "Dimensions": {
                            "$type": "ModelMakerEngine.MMDimensions, ModelMakerEngine",
                            "$values": [
                              {
                                "$ref": "2"
                              }
                            ]
                          },
                          "EquationOBXInternal": "[Ofwat - PR24 Havant Thicket - cost of debt revenue adjustment expressed in 2027-28 CPIH FYA prices] * ( 1 - [Eligible for post financeability adjustments tax uplift - PR24 Havant Thicket - cost of debt revenue adjustment] )",
                          "NameOfGroup": "Calc.Separate Adjustments Into Those Eligible / Not Eligible For Tax Uplift In Financial Model.Adjustments not eligible for tax uplift in financial model",
                          "EquationToParse": "[Ofwat - PR24 Havant Thicket - cost of debt revenue adjustment expressed in 2027-28 CPIH FYA prices] * ( 1 - [Eligible for post financeability adjustments tax uplift - PR24 Havant Thicket - cost of debt revenue adjustment] )",
                          "MostRecentExpectedUnitErrors": null,
                          "Units": {
                            "$id": "1387",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"1388",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"1d627040-8e32-432c-a9d3-226f3cfc31de",
                          "Dimensions": {
                            "$type": "ModelMakerEngine.MMDimensions, ModelMakerEngine",
                            "$values": [
                              {
                                "$ref": "2"
                              }
                            ]
                          },
                          "EquationOBXInternal": "[Ofwat - PR24 Innovation and water efficiency revenue adjustment expressed in 2027-28 CPIH FYA prices] * ( 1 - [Eligible for post financeability adjustments tax uplift - PR24 Innovation and water efficiency revenue adjustment] )",
                          "NameOfGroup": "Calc.Separate Adjustments Into Those Eligible / Not Eligible For Tax Uplift In Financial Model.Adjustments not eligible for tax uplift in financial model",
                          "EquationToParse": "[Ofwat - PR24 Innovation and water efficiency revenue adjustment expressed in 2027-28 CPIH FYA prices] * ( 1 - [Eligible for post financeability adjustments tax uplift - PR24 Innovation and water efficiency revenue adjustment] )",
                          "MostRecentExpectedUnitErrors": null,
                          "Units": {
                            "$id": "1389",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"1390",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"4b49de44-477b-498d-8671-616af125ba47",
                          "Dimensions": {
                            "$type": "ModelMakerEngine.MMDimensions, ModelMakerEngine",
                            "$values": [
                              {
                                "$ref": "2"
                              }
                            ]
                          },
                          "EquationOBXInternal": "[Ofwat - PR24 QAA revenue adjustment expressed in 2027-28 CPIH FYA prices] * ( 1 - [Eligible for post financeability adjustments tax uplift - PR24 QAA revenue adjustment] )",
                          "NameOfGroup": "Calc.Separate Adjustments Into Those Eligible / Not Eligible For Tax Uplift In Financial Model.Adjustments not eligible for tax uplift in financial model",
                          "EquationToParse": "[Ofwat - PR24 QAA revenue adjustment expressed in 2027-28 CPIH FYA prices] * ( 1 - [Eligible for post financeability adjustments tax uplift - PR24 QAA revenue adjustment] )",
                          "MostRecentExpectedUnitErrors": null,
                          "Units": {
                            "$id": "1391",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"1392",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"172693bc-8f60-4f80-bd80-c99144e1f917",
                          "Dimensions": {
                            "$type": "ModelMakerEngine.MMDimensions, ModelMakerEngine",
                            "$values": [
                              {
                                "$ref": "2"
                              }
                            ]
                          },
                          "EquationOBXInternal": "[Ofwat - Other revenue adjustments expressed in 2027-28 CPIH FYA prices] * ( 1 - [Eligible for post financeability adjustments tax uplift - Other revenue adjustments] )",
                          "NameOfGroup": "Calc.Separate Adjustments Into Those Eligible / Not Eligible For Tax Uplift In Financial Model.Adjustments not eligible for tax uplift in financial model",
                          "EquationToParse": "[Ofwat - Other revenue adjustments expressed in 2027-28 CPIH FYA prices] * ( 1 - [Eligible for post financeability adjustments tax uplift - Other revenue adjustments] )",
                          "MostRecentExpectedUnitErrors": null,
                          "Units": {
                            "$id": "1393",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"1394",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"a654a83a-a190-40d6-99db-ac1508ed6b52",
                          "Dimensions": {
                            "$type": "ModelMakerEngine.MMDimensions, ModelMakerEngine",
                            "$values": [
                              {
                                "$ref": "2"
                              }
                            ]
                          },
                          "EquationOBXInternal": "[Ofwat - PR24 Business customer and retailer measure of experience (BR-MeX) revenue adjustment expressed in 2027-28 CPIH FYA prices] * ( 1 - [Eligible for post financeability adjustments tax uplift - PR24 Business customer and retailer measure of experience (BR-MeX) revenue adjustment] )",
                          "NameOfGroup": "Calc.Separate Adjustments Into Those Eligible / Not Eligible For Tax Uplift In Financial Model.Adjustments not eligible for tax uplift in financial model",
                          "EquationToParse": "[Ofwat - PR24 Business customer and retailer measure of experience (BR-MeX) revenue adjustment expressed in 2027-28 CPIH FYA prices] * ( 1 - [Eligible for post financeability adjustments tax uplift - PR24 Business customer and retailer measure of experience (BR-MeX) revenue adjustment] )",
                          "MostRecentExpectedUnitErrors": null,
                          "Units": {
                            "$id": "1395",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"696d36b3-2829-4891-80ec-f5ece9aabeba",
                          "Dimensions": {
                            "$type": "ModelMakerEngine.MMDimensions, ModelMakerEngine",
                            "$values": [
                              {
                                "$ref": "2"
                              }
                            ]
                          },
                          "EquationOBXInternal": "[Ofwat - PR24 Price control deliverables (PCD) revenue adjustment expressed in 2027-28 CPIH FYA prices] * ( 1 - [Eligible for post financeability adjustments tax uplift - PR24 Price control deliverables (PCD) revenue adjustment] )",
                          "NameOfGroup": "Calc.Separate Adjustments Into Those Eligible / Not Eligible For Tax Uplift In Financial Model.Adjustments not eligible for tax uplift in financial model",
                          "EquationToParse": "[Ofwat - PR24 Price control deliverables (PCD) revenue adjustment expressed in 2027-28 CPIH FYA prices] * ( 1 - [Eligible for post financeability adjustments tax uplift - PR24 Price control deliverables (PCD) revenue adjustment] )",
                          "MostRecentExpectedUnitErrors": null,
                          "Units": {
                            "$id": "1397",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"1398",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"ed66786b-ec85-4e69-9aab-8352036e04db",
                          "Dimensions": {
                            "$type": "ModelMakerEngine.MMDimensions, ModelMakerEngine",
                            "$values": [
                              {
                                "$ref": "2"
                              }
                            ]
                          },
                          "EquationOBXInternal": "[Ofwat - PR24 Wastewater enhancement revenue adjustment expressed in 2027-28 CPIH FYA prices] * ( 1 - [Eligible for post financeability adjustments tax uplift - PR24 Wastewater enhancement revenue adjustment] )",
                          "NameOfGroup": "Calc.Separate Adjustments Into Those Eligible / Not Eligible For Tax Uplift In Financial Model.Adjustments not eligible for tax uplift in financial model",
                          "EquationToParse": "[Ofwat - PR24 Wastewater enhancement revenue adjustment expressed in 2027-28 CPIH FYA prices] * ( 1 - [Eligible for post financeability adjustments tax uplift - PR24 Wastewater enhancement revenue adjustment] )",
                          "MostRecentExpectedUnitErrors": null,
                          "Units": {
                            "$id": "1399",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not eligible for tax uplift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"Adjustments not eligible for tax uplift in financial model",
                    "Name": "Adjustments not eligible for tax uplift in financial model",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"1400",
                    "$type": "ModelMaker.GroupNode, ModelMaker",
                    "TabOrHeaderColour": "220, 236, 245",
                    "CollapsedByDefault": false,
                    "Comment": "",
                    "NameOfGroup": "Calc.Separate Adjustments Into Those Eligible / Not Eligible For Tax Uplift In Financial Model.Adjustments eligible for tax uplift in financial model",
                    "YPosition": 3,
                    "Folded": false,
                    "Font": null,
                    "Children": {
                      "$type": "ModelMaker.GroupNodeChildCollection, ModelMaker",
                      "$values": [
                        {
                          "$id": "1401",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"3374676c-cdd8-4ad8-9294-cbc139663c6a",
                          "Dimensions": {
                            "$type": "ModelMakerEngine.MMDimensions, ModelMakerEngine",
                            "$values": []
                          },
                          "EquationOBXInternal": "SUM( [Ofwat - PR24 ODI revenue adjustment not eligible for tax uplift in 2027-28 CPIH FYA prices (WR)] + [Ofwat - PR24 C-MeX revenue adjustment not eligible for tax uplift in 2027-28 CPIH FYA prices (WR)] + [Ofwat - PR24 D-MeX revenue adjustment not eligible for tax uplift in 2027-28 CPIH FYA prices (WR)] + [Ofwat - PR24 Delayed delivery cashflow mechanism (DDCM) revenue adjustment not eligible for tax uplift in 2027-28 CPIH FYA prices (WR)] + [Ofwat - PR24 Business retail revenue adjustment not eligible for tax uplift in 2027-28 CPIH FYA prices (WR)] + [Ofwat - PR24 Water trading revenue adjustment not eligible for tax uplift in 2027-28 CPIH FYA prices (WR)] + [Ofwat - PR24 Third party services revenue adjustment not eligible for tax uplift in 2027-28 CPIH FYA prices (WR)] + [Ofwat - PR24 Cost of new debt revenue adjustment not eligible for tax uplift in 2027-28 CPIH FYA prices (WR)] + [Ofwat - PR24 Totex costs revenue adjustment not eligible for tax uplift in 2027-28 CPIH FYA prices (WR)] + [Ofwat - PR24 Tax revenue adjustment not eligible for tax uplift in 2027-28 CPIH FYA prices (WR)] + [Ofwat - PR24 Real price effects revenue adjustment not eligible for tax uplift in 2027-28 CPIH FYA prices (WR)] + [Ofwat - PR24 Major projects revenue adjustment not eligible for tax uplift in 2027-28 CPIH FYA prices (WR)] + [Ofwat - PR24 Havant Thicket activities revenue adjustment not eligible for tax uplift in 2027-28 CPIH FYA prices (WR)] + [Ofwat - PR24 Havant Thicket - cost of debt revenue adjustment not eligible for tax uplift in 2027-28 CPIH FYA prices (WR)] + [Ofwat - PR24 Innovation and water efficiency revenue adjustment not eligible for tax uplift in 2027-28 CPIH FYA prices (WR)] + [Ofwat - PR24 QAA revenue adjustment not eligible for tax uplift in 2027-28 CPIH FYA prices (WR)] + [Ofwat - PR24 Business customer and retailer measure of experience (BR-MeX) revenue adjustment not eligible for tax uplift in 2027-28 CPIH FYA prices (WR)] + [Ofwat - PR24 Price control deliverables (PCD) revenue adjustment not eligible for tax uplift in 2027-28 CPIH FYA prices (WR)] + [Ofwat - PR24 Wastewater enhancement revenue adjustment not eligible for tax uplift in 2027-28 CPIH FYA prices (WR)] + [Ofwat - Other revenue adjustment not eligible for tax uplift in 2027-28 CPIH FYA prices (WR)] + [Ofwat - PR24 Delivery mechanism (DM) revenue adjustment not eligible for tax uplift in 2027-28 CPIH FYA prices (WR)] + [Ofwat - PR24 Residential retail revenue adjustment not eligible for tax uplift in 2027-28 CPIH FYA prices (WR)] + [Ofwat - PR24 RFI revenue adjustment not eligible for tax uplift in 2027-28 CPIH FYA prices (WR)] + [Ofwat - PR24 Bioresources revenue adjustment not eligible for tax uplift in 2027-28 CPIH FYA prices (WR)] + [Ofwat - PR24 Bioresources forecasting accuracy incentive penalty adjustment not eligible for tax uplift in 2027-28 CPIH FYA prices (WR)] )",
                          "NameOfGroup": "Calc.Separate Adjustments Into Those Eligible / Not Eligible For Tax Uplift In Financial Model.Adjustments eligible for tax uplift in financial model.Total adjustments not eligible for tax uplift in financial model",
                          "EquationToParse": "SUM( [Ofwat - PR24 ODI revenue adjustment not eligible for tax uplift in 2027-28 CPIH FYA prices (WR)] + [Ofwat - PR24 C-MeX revenue adjustment not eligible for tax uplift in 2027-28 CPIH FYA prices (WR)] + [Ofwat - PR24 D-MeX revenue adjustment not eligible for tax uplift in 2027-28 CPIH FYA prices (WR)] + [Ofwat - PR24 Delayed delivery cashflow mechanism (DDCM) revenue adjustment not eligible for tax uplift in 2027-28 CPIH FYA prices (WR)] + [Ofwat - PR24 Business retail revenue adjustment not eligible for tax uplift in 2027-28 CPIH FYA prices (WR)] + [Ofwat - PR24 Water trading revenue adjustment not eligible for tax uplift in 2027-28 CPIH FYA prices (WR)] + [Ofwat - PR24 Third party services revenue adjustment not eligible for tax uplift in 2027-28 CPIH FYA prices (WR)] + [Ofwat - PR24 Cost of new debt revenue adjustment not eligible for tax uplift in 2027-28 CPIH FYA prices (WR)] + [Ofwat - PR24 Totex costs revenue adjustment not eligible for tax uplift in 2027-28 CPIH FYA prices (WR)] + [Ofwat - PR24 Tax revenue adjustment not eligible for tax uplift in 2027-28 CPIH FYA prices (WR)] + [Ofwat - PR24 Real price effects revenue adjustment not eligible for tax uplift in 2027-28 CPIH FYA prices (WR)] + [Ofwat - PR24 Major projects revenue adjustment not eligible for tax uplift in 2027-28 CPIH FYA prices (WR)] + [Ofwat - PR24 Havant Thicket activities revenue adjustment not eligible for tax uplift in 2027-28 CPIH FYA prices (WR)] + [Ofwat - PR24 Havant Thicket - cost of debt revenue adjustment not eligible for tax uplift in 2027-28 CPIH FYA prices (WR)] + [Ofwat - PR24 Innovation and water efficiency revenue adjustment not eligible for tax uplift in 2027-28 CPIH FYA prices (WR)] + [Ofwat - PR24 QAA revenue adjustment not eligible for tax uplift in 2027-28 CPIH FYA prices (WR)] + [Ofwat - PR24 Business customer and retailer measure of experience (BR-MeX) revenue adjustment not eligible for tax uplift in 2027-28 CPIH FYA prices (WR)] + [Ofwat - PR24 Price control deliverables (PCD) revenue adjustment not eligible for tax uplift in 2027-28 CPIH FYA prices (WR)] + [Ofwat - PR24 Wastewater enhancement revenue adjustment not eligible for tax uplift in 2027-28 CPIH FYA prices (WR)] + [Ofwat - Other revenue adjustment not eligible for tax uplift in 2027-28 CPIH FYA prices (WR)] + [Ofwat - PR24 Delivery mechanism (DM) revenue adjustment not eligible for tax uplift in 2027-28 CPIH FYA prices (WR)] + [Ofwat - PR24 Residential retail revenue adjustment not eligible for tax uplift in 2027-28 CPIH FYA prices (WR)] + [Ofwat - PR24 RFI revenue adjustment not eligible for tax uplift in 2027-28 CPIH FYA prices (WR)] + [Ofwat - PR24 Bioresources revenue adjustment not eligible for tax uplift in 2027-28 CPIH FYA prices (WR)] + [Ofwat - PR24 Bioresources forecasting accuracy incentive penalty adjustment not eligible for tax uplift in 2027-28 CPIH FYA prices (WR)] )",
                          "MostRecentExpectedUnitErrors": null,
                          "Units": {
                            "$id": "1402",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not eligible for tax uplift - real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"1403",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"efa3480a-3b87-4ec4-ae82-5d7404632c05",
                          "Dimensions": {
                            "$type": "ModelMakerEngine.MMDimensions, ModelMakerEngine",
                            "$values": []
                          },
                          "EquationOBXInternal": "SUM( [Ofwat - PR24 ODI revenue adjustment not eligible for tax uplift in 2027-28 CPIH FYA prices (WN)] + [Ofwat - PR24 C-MeX revenue adjustment not eligible for tax uplift in 2027-28 CPIH FYA prices (WN)] + [Ofwat - PR24 D-MeX revenue adjustment not eligible for tax uplift in 2027-28 CPIH FYA prices (WN)] + [Ofwat - PR24 Delayed delivery cashflow mechanism (DDCM) revenue adjustment not eligible for tax uplift in 2027-28 CPIH FYA prices (WN)] + [Ofwat - PR24 Business retail revenue adjustment not eligible for tax uplift in 2027-28 CPIH FYA prices (WN)] + [Ofwat - PR24 Water trading revenue adjustment not eligible for tax uplift in 2027-28 CPIH FYA prices (WN)] + [Ofwat - PR24 Third party services revenue adjustment not eligible for tax uplift in 2027-28 CPIH FYA prices (WN)] + [Ofwat - PR24 Cost of new debt revenue adjustment not eligible for tax uplift in 2027-28 CPIH FYA prices (WN)] + [Ofwat - PR24 Totex costs revenue adjustment not eligible for tax uplift in 2027-28 CPIH FYA prices (WN)] + [Ofwat - PR24 Tax revenue adjustment not eligible for tax uplift in 2027-28 CPIH FYA prices (WN)] + [Ofwat - PR24 Real price effects revenue adjustment not eligible for tax uplift in 2027-28 CPIH FYA prices (WN)] + [Ofwat - PR24 Major projects revenue adjustment not eligible for tax uplift in 2027-28 CPIH FYA prices (WN)] + [Ofwat - PR24 Havant Thicket activities revenue adjustment not eligible for tax uplift in 2027-28 CPIH FYA prices (WN)] + [Ofwat - PR24 Havant Thicket - cost of debt revenue adjustment not eligible for tax uplift in 2027-28 CPIH FYA prices (WN)] + [Ofwat - PR24 Innovation and water efficiency revenue adjustment not eligible for tax uplift in 2027-28 CPIH FYA prices (WN)] + [Ofwat - PR24 QAA revenue adjustment not eligible for tax uplift in 2027-28 CPIH FYA prices (WN)] + [Ofwat - PR24 Business customer and retailer measure of experience (BR-MeX) revenue adjustment not eligible for tax uplift in 2027-28 CPIH FYA prices (WN)] + [Ofwat - PR24 Price control deliverables (PCD) revenue adjustment not eligible for tax uplift in 2027-28 CPIH FYA prices (WN)] + [Ofwat - PR24 Wastewater enhancement revenue adjustment not eligible for tax uplift in 2027-28 CPIH FYA prices (WN)] + [Ofwat - Other revenue adjustment not eligible for tax uplift in 2027-28 CPIH FYA prices (WN)] + [Ofwat - PR24 Delivery mechanism (DM) revenue adjustment not eligible for tax uplift in 2027-28 CPIH FYA prices (WN)] + [Ofwat - PR24 Residential retail revenue adjustment not eligible for tax uplift in 2027-28 CPIH FYA prices (WN)] + [Ofwat - PR24 RFI revenue adjustment not eligible for tax uplift in 2027-28 CPIH FYA prices (WN)] + [Ofwat - PR24 Bioresources revenue adjustment not eligible for tax uplift in 2027-28 CPIH FYA prices (WN)] + [Ofwat - PR24 Bioresources forecasting accuracy incentive penalty adjustment not eligible for tax uplift in 2027-28 CPIH FYA prices (WN)] ) ",
                          "NameOfGroup": "Calc.Separate Adjustments Into Those Eligible / Not Eligible For Tax Uplift In Financial Model.Adjustments eligible for tax uplift in financial model.Total adjustments not eligible for tax uplift in financial model",
                          "EquationToParse": "SUM( [Ofwat - PR24 ODI revenue adjustment not eligible for tax uplift in 2027-28 CPIH FYA prices (WN)] + [Ofwat - PR24 C-MeX revenue adjustment not eligible for tax uplift in 2027-28 CPIH FYA prices (WN)] + [Ofwat - PR24 D-MeX revenue adjustment not eligible for tax uplift in 2027-28 CPIH FYA prices (WN)] + [Ofwat - PR24 Delayed delivery cashflow mechanism (DDCM) revenue adjustment not eligible for tax uplift in 2027-28 CPIH FYA prices (WN)] + [Ofwat - PR24 Business retail revenue adjustment not eligible for tax uplift in 2027-28 CPIH FYA prices (WN)] + [Ofwat - PR24 Water trading revenue adjustment not eligible for tax uplift in 2027-28 CPIH FYA prices (WN)] + [Ofwat - PR24 Third party services revenue adjustment not eligible for tax uplift in 2027-28 CPIH FYA prices (WN)] + [Ofwat - PR24 Cost of new debt revenue adjustment not eligible for tax uplift in 2027-28 CPIH FYA prices (WN)] + [Ofwat - PR24 Totex costs revenue adjustment not eligible for tax uplift in 2027-28 CPIH FYA prices (WN)] + [Ofwat - PR24 Tax revenue adjustment not eligible for tax uplift in 2027-28 CPIH FYA prices (WN)] + [Ofwat - PR24 Real price effects revenue adjustment not eligible for tax uplift in 2027-28 CPIH FYA prices (WN)] + [Ofwat - PR24 Major projects revenue adjustment not eligible for tax uplift in 2027-28 CPIH FYA prices (WN)] + [Ofwat - PR24 Havant Thicket activities revenue adjustment not eligible for tax uplift in 2027-28 CPIH FYA prices (WN)] + [Ofwat - PR24 Havant Thicket - cost of debt revenue adjustment not eligible for tax uplift in 2027-28 CPIH FYA prices (WN)] + [Ofwat - PR24 Innovation and water efficiency revenue adjustment not eligible for tax uplift in 2027-28 CPIH FYA prices (WN)] + [Ofwat - PR24 QAA revenue adjustment not eligible for tax uplift in 2027-28 CPIH FYA prices (WN)] + [Ofwat - PR24 Business customer and retailer measure of experience (BR-MeX) revenue adjustment not eligible for tax uplift in 2027-28 CPIH FYA prices (WN)] + [Ofwat - PR24 Price control deliverables (PCD) revenue adjustment not eligible for tax uplift in 2027-28 CPIH FYA prices (WN)] + [Ofwat - PR24 Wastewater enhancement revenue adjustment not eligible for tax uplift in 2027-28 CPIH FYA prices (WN)] + [Ofwat - Other revenue adjustment not eligible for tax uplift in 2027-28 CPIH FYA prices (WN)] + [Ofwat - PR24 Delivery mechanism (DM) revenue adjustment not eligible for tax uplift in 2027-28 CPIH FYA prices (WN)] + [Ofwat - PR24 Residential retail revenue adjustment not eligible for tax uplift in 2027-28 CPIH FYA prices (WN)] + [Ofwat - PR24 RFI revenue adjustment not eligible for tax uplift in 2027-28 CPIH FYA prices (WN)] + [Ofwat - PR24 Bioresources revenue adjustment not eligible for tax uplift in 2027-28 CPIH FYA prices (WN)] + [Ofwat - PR24 Bioresources forecasting accuracy incentive penalty adjustment not eligible for tax uplift in 2027-28 CPIH FYA prices (WN)] ) ",
                          "MostRecentExpectedUnitErrors": null,
                          "Units": {
                            "$id": "1404",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not eligible for tax uplift - real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"1405",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"1a4835c6-c341-4955-b136-f72e2927d890",
                          "Dimensions": {
                            "$type": "ModelMakerEngine.MMDimensions, ModelMakerEngine",
                            "$values": []
                          },
                          "EquationOBXInternal": "SUM( [Ofwat - PR24 ODI revenue adjustment not eligible for tax uplift in 2027-28 CPIH FYA prices (WWN)] + [Ofwat - PR24 C-MeX revenue adjustment not eligible for tax uplift in 2027-28 CPIH FYA prices (WWN)] + [Ofwat - PR24 D-MeX revenue adjustment not eligible for tax uplift in 2027-28 CPIH FYA prices (WWN)] + [Ofwat - PR24 Delayed delivery cashflow mechanism (DDCM) revenue adjustment not eligible for tax uplift in 2027-28 CPIH FYA prices (WWN)] + [Ofwat - PR24 Business retail revenue adjustment not eligible for tax uplift in 2027-28 CPIH FYA prices (WWN)] + [Ofwat - PR24 Water trading revenue adjustment not eligible for tax uplift in 2027-28 CPIH FYA prices (WWN)] + [Ofwat - PR24 Third party services revenue adjustment not eligible for tax uplift in 2027-28 CPIH FYA prices (WWN)] + [Ofwat - PR24 Cost of new debt revenue adjustment not eligible for tax uplift in 2027-28 CPIH FYA prices (WWN)] + [Ofwat - PR24 Totex costs revenue adjustment not eligible for tax uplift in 2027-28 CPIH FYA prices (WWN)] + [Ofwat - PR24 Tax revenue adjustment not eligible for tax uplift in 2027-28 CPIH FYA prices (WWN)] + [Ofwat - PR24 Real price effects revenue adjustment not eligible for tax uplift in 2027-28 CPIH FYA prices (WWN)] + [Ofwat - PR24 Major projects revenue adjustment not eligible for tax uplift in 2027-28 CPIH FYA prices (WWN)] + [Ofwat - PR24 Havant Thicket activities revenue adjustment not eligible for tax uplift in 2027-28 CPIH FYA prices (WWN)] + [Ofwat - PR24 Havant Thicket - cost of debt revenue adjustment not eligible for tax uplift in 2027-28 CPIH FYA prices (WWN)] + [Ofwat - PR24 Innovation and water efficiency revenue adjustment not eligible for tax uplift in 2027-28 CPIH FYA prices (WWN)] + [Ofwat - PR24 QAA revenue adjustment not eligible for tax uplift in 2027-28 CPIH FYA prices (WWN)] + [Ofwat - PR24 Business customer and retailer measure of experience (BR-MeX) revenue adjustment not eligible for tax uplift in 2027-28 CPIH FYA prices (WWN)] + [Ofwat - PR24 Price control deliverables (PCD) revenue adjustment not eligible for tax uplift in 2027-28 CPIH FYA prices (WWN)] + [Ofwat - PR24 Wastewater enhancement revenue adjustment not eligible for tax uplift in 2027-28 CPIH FYA prices (WWN)] + [Ofwat - Other revenue adjustment not eligible for tax uplift in 2027-28 CPIH FYA prices (WWN)] + [Ofwat - PR24 Delivery mechanism (DM) revenue adjustment not eligible for tax uplift in 2027-28 CPIH FYA prices (WWN)] + [Ofwat - PR24 Residential retail revenue adjustment not eligible for tax uplift in 2027-28 CPIH FYA prices (WWN)] + [Ofwat - PR24 RFI revenue adjustment not eligible for tax uplift in 2027-28 CPIH FYA prices (WWN)] + [Ofwat - PR24 Bioresources revenue adjustment not eligible for tax uplift in 2027-28 CPIH FYA prices (WWN)] + [Ofwat - PR24 Bioresources forecasting accuracy incentive penalty adjustment not eligible for tax uplift in 2027-28 CPIH FYA prices (WWN)] ) ",
                          "NameOfGroup": "Calc.Separate Adjustments Into Those Eligible / Not Eligible For Tax Uplift In Financial Model.Adjustments eligible for tax uplift in financial model.Total adjustments not eligible for tax uplift in financial model",
                          "EquationToParse": "SUM( [Ofwat - PR24 ODI revenue adjustment not eligible for tax uplift in 2027-28 CPIH FYA prices (WWN)] + [Ofwat - PR24 C-MeX revenue adjustment not eligible for tax uplift in 2027-28 CPIH FYA prices (WWN)] + [Ofwat - PR24 D-MeX revenue adjustment not eligible for tax uplift in 2027-28 CPIH FYA prices (WWN)] + [Ofwat - PR24 Delayed delivery cashflow mechanism (DDCM) revenue adjustment not eligible for tax uplift in 2027-28 CPIH FYA prices (WWN)] + [Ofwat - PR24 Business retail revenue adjustment not eligible for tax uplift in 2027-28 CPIH FYA prices (WWN)] + [Ofwat - PR24 Water trading revenue adjustment not eligible for tax uplift in 2027-28 CPIH FYA prices (WWN)] + [Ofwat - PR24 Third party services revenue adjustment not eligible for tax uplift in 2027-28 CPIH FYA prices (WWN)] + [Ofwat - PR24 Cost of new debt revenue adjustment not eligible for tax uplift in 2027-28 CPIH FYA prices (WWN)] + [Ofwat - PR24 Totex costs revenue adjustment not eligible for tax uplift in 2027-28 CPIH FYA prices (WWN)] + [Ofwat - PR24 Tax revenue adjustment not eligible for tax uplift in 2027-28 CPIH FYA prices (WWN)] + [Ofwat - PR24 Real price effects revenue adjustment not eligible for tax uplift in 2027-28 CPIH FYA prices (WWN)] + [Ofwat - PR24 Major projects revenue adjustment not eligible for tax uplift in 2027-28 CPIH FYA prices (WWN)] + [Ofwat - PR24 Havant Thicket activities revenue adjustment not eligible for tax uplift in 2027-28 CPIH FYA prices (WWN)] + [Ofwat - PR24 Havant Thicket - cost of debt revenue adjustment not eligible for tax uplift in 2027-28 CPIH FYA prices (WWN)] + [Ofwat - PR24 Innovation and water efficiency revenue adjustment not eligible for tax uplift in 2027-28 CPIH FYA prices (WWN)] + [Ofwat - PR24 QAA revenue adjustment not eligible for tax uplift in 2027-28 CPIH FYA prices (WWN)] + [Ofwat - PR24 Business customer and retailer measure of experience (BR-MeX) revenue adjustment not eligible for tax uplift in 2027-28 CPIH FYA prices (WWN)] + [Ofwat - PR24 Price control deliverables (PCD) revenue adjustment not eligible for tax uplift in 2027-28 CPIH FYA prices (WWN)] + [Ofwat - PR24 Wastewater enhancement revenue adjustment not eligible for tax uplift in 2027-28 CPIH FYA prices (WWN)] + [Ofwat - Other revenue adjustment not eligible for tax uplift in 2027-28 CPIH FYA prices (WWN)] + [Ofwat - PR24 Delivery mechanism (DM) revenue adjustment not eligible for tax uplift in 2027-28 CPIH FYA prices (WWN)] + [Ofwat - PR24 Residential retail revenue adjustment not eligible for tax uplift in 2027-28 CPIH FYA prices (WWN)] + [Ofwat - PR24 RFI revenue adjustment not eligible for tax uplift in 2027-28 CPIH FYA prices (WWN)] + [Ofwat - PR24 Bioresources revenue adjustment not eligible for tax uplift in 2027-28 CPIH FYA prices (WWN)] + [Ofwat - PR24 Bioresources forecasting accuracy incentive penalty adjustment not eligible for tax uplift in 2027-28 CPIH FYA prices (WWN)] ) ",
                          "MostRecentExpectedUnitErrors": null,
                          "Units": {
                            "$id": "1406",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not eligible for tax uplift - real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"1407",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"f1b08545-76d5-4674-af11-485f72da8e1e",
                          "Dimensions": {
                            "$type": "ModelMakerEngine.MMDimensions, ModelMakerEngine",
                            "$values": []
                          },
                          "EquationOBXInternal": "SUM( [Ofwat - PR24 ODI revenue adjustment not eligible for tax uplift in 2027-28 CPIH FYA prices (BR)] + [Ofwat - PR24 C-MeX revenue adjustment not eligible for tax uplift in 2027-28 CPIH FYA prices (BR)] + [Ofwat - PR24 D-MeX revenue adjustment not eligible for tax uplift in 2027-28 CPIH FYA prices (BR)] + [Ofwat - PR24 Delayed delivery cashflow mechanism (DDCM) revenue adjustment not eligible for tax uplift in 2027-28 CPIH FYA prices (BR)] + [Ofwat - PR24 Business retail revenue adjustment not eligible for tax uplift in 2027-28 CPIH FYA prices (BR)] + [Ofwat - PR24 Water trading revenue adjustment not eligible for tax uplift in 2027-28 CPIH FYA prices (BR)] + [Ofwat - PR24 Third party services revenue adjustment not eligible for tax uplift in 2027-28 CPIH FYA prices (BR)] + [Ofwat - PR24 Cost of new debt revenue adjustment not eligible for tax uplift in 2027-28 CPIH FYA prices (BR)] + [Ofwat - PR24 Totex costs revenue adjustment not eligible for tax uplift in 2027-28 CPIH FYA prices (BR)] + [Ofwat - PR24 Tax revenue adjustment not eligible for tax uplift in 2027-28 CPIH FYA prices (BR)] + [Ofwat - PR24 Real price effects revenue adjustment not eligible for tax uplift in 2027-28 CPIH FYA prices (BR)] + [Ofwat - PR24 Major projects revenue adjustment not eligible for tax uplift in 2027-28 CPIH FYA prices (BR)] + [Ofwat - PR24 Havant Thicket activities revenue adjustment not eligible for tax uplift in 2027-28 CPIH FYA prices (BR)] + [Ofwat - PR24 Havant Thicket - cost of debt revenue adjustment not eligible for tax uplift in 2027-28 CPIH FYA prices (BR)] + [Ofwat - PR24 Innovation and water efficiency revenue adjustment not eligible for tax uplift in 2027-28 CPIH FYA prices (BR)] + [Ofwat - PR24 QAA revenue adjustment not eligible for tax uplift in 2027-28 CPIH FYA prices (BR)] + [Ofwat - PR24 Business customer and retailer measure of experience (BR-MeX) revenue adjustment not eligible for tax uplift in 2027-28 CPIH FYA prices (BR)] + [Ofwat - PR24 Price control deliverables (PCD) revenue adjustment not eligible for tax uplift in 2027-28 CPIH FYA prices (BR)] + [Ofwat - PR24 Wastewater enhancement revenue adjustment not eligible for tax uplift in 2027-28 CPIH FYA prices (BR)] + [Ofwat - Other revenue adjustment not eligible for tax uplift in 2027-28 CPIH FYA prices (BR)] + [Ofwat - PR24 Delivery mechanism (DM) revenue adjustment not eligible for tax uplift in 2027-28 CPIH FYA prices (BR)] + [Ofwat - PR24 Residential retail revenue adjustment not eligible for tax uplift in 2027-28 CPIH FYA prices (BR)] + [Ofwat - PR24 RFI revenue adjustment not eligible for tax uplift in 2027-28 CPIH FYA prices (BR)] + [Ofwat - PR24 Bioresources revenue adjustment not eligible for tax uplift in 2027-28 CPIH FYA prices (BR)] + [Ofwat - PR24 Bioresources forecasting accuracy incentive penalty adjustment not eligible for tax uplift in 2027-28 CPIH FYA prices (BR)] )",
                          "NameOfGroup": "Calc.Separate Adjustments Into Those Eligible / Not Eligible For Tax Uplift In Financial Model.Adjustments eligible for tax uplift in financial model.Total adjustments not eligible for tax uplift in financial model",
                          "EquationToParse": "SUM( [Ofwat - PR24 ODI revenue adjustment not eligible for tax uplift in 2027-28 CPIH FYA prices (BR)] + [Ofwat - PR24 C-MeX revenue adjustment not eligible for tax uplift in 2027-28 CPIH FYA prices (BR)] + [Ofwat - PR24 D-MeX revenue adjustment not eligible for tax uplift in 2027-28 CPIH FYA prices (BR)] + [Ofwat - PR24 Delayed delivery cashflow mechanism (DDCM) revenue adjustment not eligible for tax uplift in 2027-28 CPIH FYA prices (BR)] + [Ofwat - PR24 Business retail revenue adjustment not eligible for tax uplift in 2027-28 CPIH FYA prices (BR)] + [Ofwat - PR24 Water trading revenue adjustment not eligible for tax uplift in 2027-28 CPIH FYA prices (BR)] + [Ofwat - PR24 Third party services revenue adjustment not eligible for tax uplift in 2027-28 CPIH FYA prices (BR)] + [Ofwat - PR24 Cost of new debt revenue adjustment not eligible for tax uplift in 2027-28 CPIH FYA prices (BR)] + [Ofwat - PR24 Totex costs revenue adjustment not eligible for tax uplift in 2027-28 CPIH FYA prices (BR)] + [Ofwat - PR24 Tax revenue adjustment not eligible for tax uplift in 2027-28 CPIH FYA prices (BR)] + [Ofwat - PR24 Real price effects revenue adjustment not eligible for tax uplift in 2027-28 CPIH FYA prices (BR)] + [Ofwat - PR24 Major projects revenue adjustment not eligible for tax uplift in 2027-28 CPIH FYA prices (BR)] + [Ofwat - PR24 Havant Thicket activities revenue adjustment not eligible for tax uplift in 2027-28 CPIH FYA prices (BR)] + [Ofwat - PR24 Havant Thicket - cost of debt revenue adjustment not eligible for tax uplift in 2027-28 CPIH FYA prices (BR)] + [Ofwat - PR24 Innovation and water efficiency revenue adjustment not eligible for tax uplift in 2027-28 CPIH FYA prices (BR)] + [Ofwat - PR24 QAA revenue adjustment not eligible for tax uplift in 2027-28 CPIH FYA prices (BR)] + [Ofwat - PR24 Business customer and retailer measure of experience (BR-MeX) revenue adjustment not eligible for tax uplift in 2027-28 CPIH FYA prices (BR)] + [Ofwat - PR24 Price control deliverables (PCD) revenue adjustment not eligible for tax uplift in 2027-28 CPIH FYA prices (BR)] + [Ofwat - PR24 Wastewater enhancement revenue adjustment not eligible for tax uplift in 2027-28 CPIH FYA prices (BR)] + [Ofwat - Other revenue adjustment not eligible for tax uplift in 2027-28 CPIH FYA prices (BR)] + [Ofwat - PR24 Delivery mechanism (DM) revenue adjustment not eligible for tax uplift in 2027-28 CPIH FYA prices (BR)] + [Ofwat - PR24 Residential retail revenue adjustment not eligible for tax uplift in 2027-28 CPIH FYA prices (BR)] + [Ofwat - PR24 RFI revenue adjustment not eligible for tax uplift in 2027-28 CPIH FYA prices (BR)] + [Ofwat - PR24 Bioresources revenue adjustment not eligible for tax uplift in 2027-28 CPIH FYA prices (BR)] + [Ofwat - PR24 Bioresources forecasting accuracy incentive penalty adjustment not eligible for tax uplift in 2027-28 CPIH FYA prices (BR)] )",
                          "MostRecentExpectedUnitErrors": null,
                          "Units": {
                            "$id": "1408",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not eligible for tax uplift - real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"1409",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"e4d0808f-b7ec-4cb7-bdbd-f4a4c3aec444",
                          "Dimensions": {
                            "$type": "ModelMakerEngine.MMDimensions, ModelMakerEngine",
                            "$values": []
                          },
                          "EquationOBXInternal": "SUM( [Ofwat - PR24 ODI revenue adjustment not eligible for tax uplift in 2027-28 CPIH FYA prices (ADDN1)] + [Ofwat - PR24 C-MeX revenue adjustment not eligible for tax uplift in 2027-28 CPIH FYA prices (ADDN1)] + [Ofwat - PR24 D-MeX revenue adjustment not eligible for tax uplift in 2027-28 CPIH FYA prices (ADDN1)] + [Ofwat - PR24 Delayed delivery cashflow mechanism (DDCM) revenue adjustment not eligible for tax uplift in 2027-28 CPIH FYA prices (ADDN1)] + [Ofwat - PR24 Business retail revenue adjustment not eligible for tax uplift in 2027-28 CPIH FYA prices (ADDN1)] + [Ofwat - PR24 Water trading revenue adjustment not eligible for tax uplift in 2027-28 CPIH FYA prices (ADDN1)] + [Ofwat - PR24 Third party services revenue adjustment not eligible for tax uplift in 2027-28 CPIH FYA prices (ADDN1)] + [Ofwat - PR24 Cost of new debt revenue adjustment not eligible for tax uplift in 2027-28 CPIH FYA prices (ADDN1)] + [Ofwat - PR24 Totex costs revenue adjustment not eligible for tax uplift in 2027-28 CPIH FYA prices (ADDN1)] + [Ofwat - PR24 Tax revenue adjustment not eligible for tax uplift in 2027-28 CPIH FYA prices (ADDN1)] + [Ofwat - PR24 Real price effects revenue adjustment not eligible for tax uplift in 2027-28 CPIH FYA prices (ADDN1)] + [Ofwat - PR24 Major projects revenue adjustment not eligible for tax uplift in 2027-28 CPIH FYA prices (ADDN1)] + [Ofwat - PR24 Havant Thicket activities revenue adjustment not eligible for tax uplift in 2027-28 CPIH FYA prices (ADDN1)] + [Ofwat - PR24 Havant Thicket - cost of debt revenue adjustment not eligible for tax uplift in 2027-28 CPIH FYA prices (ADDN1)] + [Ofwat - PR24 Innovation and water efficiency revenue adjustment not eligible for tax uplift in 2027-28 CPIH FYA prices (ADDN1)] + [Ofwat - PR24 QAA revenue adjustment not eligible for tax uplift in 2027-28 CPIH FYA prices (ADDN1)] + [Ofwat - PR24 Business customer and retailer measure of experience (BR-MeX) revenue adjustment not eligible for tax uplift in 2027-28 CPIH FYA prices (ADDN1)] + [Ofwat - PR24 Price control deliverables (PCD) revenue adjustment not eligible for tax uplift in 2027-28 CPIH FYA prices (ADDN1)] + [Ofwat - PR24 Wastewater enhancement revenue adjustment not eligible for tax uplift in 2027-28 CPIH FYA prices (ADDN1)] + [Ofwat - Other revenue adjustment not eligible for tax uplift in 2027-28 CPIH FYA prices (ADDN1)] + [Ofwat - PR24 Delivery mechanism (DM) revenue adjustment not eligible for tax uplift in 2027-28 CPIH FYA prices (ADDN1)] + [Ofwat - PR24 Residential retail revenue adjustment not eligible for tax uplift in 2027-28 CPIH FYA prices (ADDN1)] + [Ofwat - PR24 RFI revenue adjustment not eligible for tax uplift in 2027-28 CPIH FYA prices (ADDN1)] + [Ofwat - PR24 Bioresources revenue adjustment not eligible for tax uplift in 2027-28 CPIH FYA prices (ADDN1)] + [Ofwat - PR24 Bioresources forecasting accuracy incentive penalty adjustment not eligible for tax uplift in 2027-28 CPIH FYA prices (ADDN1)] ) ",
                          "NameOfGroup": "Calc.Separate Adjustments Into Those Eligible / Not Eligible For Tax Uplift In Financial Model.Adjustments eligible for tax uplift in financial model.Total adjustments not eligible for tax uplift in financial model",
                          "EquationToParse": "SUM( [Ofwat - PR24 ODI revenue adjustment not eligible for tax uplift in 2027-28 CPIH FYA prices (ADDN1)] + [Ofwat - PR24 C-MeX revenue adjustment not eligible for tax uplift in 2027-28 CPIH FYA prices (ADDN1)] + [Ofwat - PR24 D-MeX revenue adjustment not eligible for tax uplift in 2027-28 CPIH FYA prices (ADDN1)] + [Ofwat - PR24 Delayed delivery cashflow mechanism (DDCM) revenue adjustment not eligible for tax uplift in 2027-28 CPIH FYA prices (ADDN1)] + [Ofwat - PR24 Business retail revenue adjustment not eligible for tax uplift in 2027-28 CPIH FYA prices (ADDN1)] + [Ofwat - PR24 Water trading revenue adjustment not eligible for tax uplift in 2027-28 CPIH FYA prices (ADDN1)] + [Ofwat - PR24 Third party services revenue adjustment not eligible for tax uplift in 2027-28 CPIH FYA prices (ADDN1)] + [Ofwat - PR24 Cost of new debt revenue adjustment not eligible for tax uplift in 2027-28 CPIH FYA prices (ADDN1)] + [Ofwat - PR24 Totex costs revenue adjustment not eligible for tax uplift in 2027-28 CPIH FYA prices (ADDN1)] + [Ofwat - PR24 Tax revenue adjustment not eligible for tax uplift in 2027-28 CPIH FYA prices (ADDN1)] + [Ofwat - PR24 Real price effects revenue adjustment not eligible for tax uplift in 2027-28 CPIH FYA prices (ADDN1)] + [Ofwat - PR24 Major projects revenue adjustment not eligible for tax uplift in 2027-28 CPIH FYA prices (ADDN1)] + [Ofwat - PR24 Havant Thicket activities revenue adjustment not eligible for tax uplift in 2027-28 CPIH FYA prices (ADDN1)] + [Ofwat - PR24 Havant Thicket - cost of debt revenue adjustment not eligible for tax uplift in 2027-28 CPIH FYA prices (ADDN1)] + [Ofwat - PR24 Innovation and water efficiency revenue adjustment not eligible for tax uplift in 2027-28 CPIH FYA prices (ADDN1)] + [Ofwat - PR24 QAA revenue adjustment not eligible for tax uplift in 2027-28 CPIH FYA prices (ADDN1)] + [Ofwat - PR24 Business customer and retailer measure of experience (BR-MeX) revenue adjustment not eligible for tax uplift in 2027-28 CPIH FYA prices (ADDN1)] + [Ofwat - PR24 Price control deliverables (PCD) revenue adjustment not eligible for tax uplift in 2027-28 CPIH FYA prices (ADDN1)] + [Ofwat - PR24 Wastewater enhancement revenue adjustment not eligible for tax uplift in 2027-28 CPIH FYA prices (ADDN1)] + [Ofwat - Other revenue adjustment not eligible for tax uplift in 2027-28 CPIH FYA prices (ADDN1)] + [Ofwat - PR24 Delivery mechanism (DM) revenue adjustment not eligible for tax uplift in 2027-28 CPIH FYA prices (ADDN1)] + [Ofwat - PR24 Residential retail revenue adjustment not eligible for tax uplift in 2027-28 CPIH FYA prices (ADDN1)] + [Ofwat - PR24 RFI revenue adjustment not eligible for tax uplift in 2027-28 CPIH FYA prices (ADDN1)] + [Ofwat - PR24 Bioresources revenue adjustment not eligible for tax uplift in 2027-28 CPIH FYA prices (ADDN1)] + [Ofwat - PR24 Bioresources forecasting accuracy incentive penalty adjustment not eligible for tax uplift in 2027-28 CPIH FYA prices (ADDN1)] ) ",
                          "MostRecentExpectedUnitErrors": null,
                          "Units": {
                            "$id": "1410",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not eligible for tax uplift - real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"1411",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"fd8d6d19-001c-49e5-a8da-858433d5664e",
                          "Dimensions": {
                            "$type": "ModelMakerEngine.MMDimensions, ModelMakerEngine",
                            "$values": []
                          },
                          "EquationOBXInternal": "SUM( [Ofwat - PR24 ODI revenue adjustment not eligible for tax uplift in 2027-28 CPIH FYA prices (ADDN2)] + [Ofwat - PR24 C-MeX revenue adjustment not eligible for tax uplift in 2027-28 CPIH FYA prices (ADDN2)] + [Ofwat - PR24 D-MeX revenue adjustment not eligible for tax uplift in 2027-28 CPIH FYA prices (ADDN2)] + [Ofwat - PR24 Delayed delivery cashflow mechanism (DDCM) revenue adjustment not eligible for tax uplift in 2027-28 CPIH FYA prices (ADDN2)] + [Ofwat - PR24 Business retail revenue adjustment not eligible for tax uplift in 2027-28 CPIH FYA prices (ADDN2)] + [Ofwat - PR24 Water trading revenue adjustment not eligible for tax uplift in 2027-28 CPIH FYA prices (ADDN2)] + [Ofwat - PR24 Third party services revenue adjustment not eligible for tax uplift in 2027-28 CPIH FYA prices (ADDN2)] + [Ofwat - PR24 Cost of new debt revenue adjustment not eligible for tax uplift in 2027-28 CPIH FYA prices (ADDN2)] + [Ofwat - PR24 Totex costs revenue adjustment not eligible for tax uplift in 2027-28 CPIH FYA prices (ADDN2)] + [Ofwat - PR24 Tax revenue adjustment not eligible for tax uplift in 2027-28 CPIH FYA prices (ADDN2)] + [Ofwat - PR24 Real price effects revenue adjustment not eligible for tax uplift in 2027-28 CPIH FYA prices (ADDN2)] + [Ofwat - PR24 Major projects revenue adjustment not eligible for tax uplift in 2027-28 CPIH FYA prices (ADDN2)] + [Ofwat - PR24 Havant Thicket activities revenue adjustment not eligible for tax uplift in 2027-28 CPIH FYA prices (ADDN2)] + [Ofwat - PR24 Havant Thicket - cost of debt revenue adjustment not eligible for tax uplift in 2027-28 CPIH FYA prices (ADDN2)] + [Ofwat - PR24 Innovation and water efficiency revenue adjustment not eligible for tax uplift in 2027-28 CPIH FYA prices (ADDN2)] + [Ofwat - PR24 QAA revenue adjustment not eligible for tax uplift in 2027-28 CPIH FYA prices (ADDN2)] + [Ofwat - PR24 Business customer and retailer measure of experience (BR-MeX) revenue adjustment not eligible for tax uplift in 2027-28 CPIH FYA prices (ADDN2)] + [Ofwat - PR24 Price control deliverables (PCD) revenue adjustment not eligible for tax uplift in 2027-28 CPIH FYA prices (ADDN2)] + [Ofwat - PR24 Wastewater enhancement revenue adjustment not eligible for tax uplift in 2027-28 CPIH FYA prices (ADDN2)] + [Ofwat - Other revenue adjustment not eligible for tax uplift in 2027-28 CPIH FYA prices (ADDN2)] + [Ofwat - PR24 Delivery mechanism (DM) revenue adjustment not eligible for tax uplift in 2027-28 CPIH FYA prices (ADDN2)] + [Ofwat - PR24 Residential retail revenue adjustment not eligible for tax uplift in 2027-28 CPIH FYA prices (ADDN2)] + [Ofwat - PR24 RFI revenue adjustment not eligible for tax uplift in 2027-28 CPIH FYA prices (ADDN2)] + [Ofwat - PR24 Bioresources revenue adjustment not eligible for tax uplift in 2027-28 CPIH FYA prices (ADDN2)] + [Ofwat - PR24 Bioresources forecasting accuracy incentive penalty adjustment not eligible for tax uplift in 2027-28 CPIH FYA prices (ADDN2)] ) ",
                          "NameOfGroup": "Calc.Separate Adjustments Into Those Eligible / Not Eligible For Tax Uplift In Financial Model.Adjustments eligible for tax uplift in financial model.Total adjustments not eligible for tax uplift in financial model",
                          "EquationToParse": "SUM( [Ofwat - PR24 ODI revenue adjustment not eligible for tax uplift in 2027-28 CPIH FYA prices (ADDN2)] + [Ofwat - PR24 C-MeX revenue adjustment not eligible for tax uplift in 2027-28 CPIH FYA prices (ADDN2)] + [Ofwat - PR24 D-MeX revenue adjustment not eligible for tax uplift in 2027-28 CPIH FYA prices (ADDN2)] + [Ofwat - PR24 Delayed delivery cashflow mechanism (DDCM) revenue adjustment not eligible for tax uplift in 2027-28 CPIH FYA prices (ADDN2)] + [Ofwat - PR24 Business retail revenue adjustment not eligible for tax uplift in 2027-28 CPIH FYA prices (ADDN2)] + [Ofwat - PR24 Water trading revenue adjustment not eligible for tax uplift in 2027-28 CPIH FYA prices (ADDN2)] + [Ofwat - PR24 Third party services revenue adjustment not eligible for tax uplift in 2027-28 CPIH FYA prices (ADDN2)] + [Ofwat - PR24 Cost of new debt revenue adjustment not eligible for tax uplift in 2027-28 CPIH FYA prices (ADDN2)] + [Ofwat - PR24 Totex costs revenue adjustment not eligible for tax uplift in 2027-28 CPIH FYA prices (ADDN2)] + [Ofwat - PR24 Tax revenue adjustment not eligible for tax uplift in 2027-28 CPIH FYA prices (ADDN2)] + [Ofwat - PR24 Real price effects revenue adjustment not eligible for tax uplift in 2027-28 CPIH FYA prices (ADDN2)] + [Ofwat - PR24 Major projects revenue adjustment not eligible for tax uplift in 2027-28 CPIH FYA prices (ADDN2)] + [Ofwat - PR24 Havant Thicket activities revenue adjustment not eligible for tax uplift in 2027-28 CPIH FYA prices (ADDN2)] + [Ofwat - PR24 Havant Thicket - cost of debt revenue adjustment not eligible for tax uplift in 2027-28 CPIH FYA prices (ADDN2)] + [Ofwat - PR24 Innovation and water efficiency revenue adjustment not eligible for tax uplift in 2027-28 CPIH FYA prices (ADDN2)] + [Ofwat - PR24 QAA revenue adjustment not eligible for tax uplift in 2027-28 CPIH FYA prices (ADDN2)] + [Ofwat - PR24 Business customer and retailer measure of experience (BR-MeX) revenue adjustment not eligible for tax uplift in 2027-28 CPIH FYA prices (ADDN2)] + [Ofwat - PR24 Price control deliverables (PCD) revenue adjustment not eligible for tax uplift in 2027-28 CPIH FYA prices (ADDN2)] + [Ofwat - PR24 Wastewater enhancement revenue adjustment not eligible for tax uplift in 2027-28 CPIH FYA prices (ADDN2)] + [Ofwat - Other revenue adjustment not eligible for tax uplift in 2027-28 CPIH FYA prices (ADDN2)] + [Ofwat - PR24 Delivery mechanism (DM) revenue adjustment not eligible for tax uplift in 2027-28 CPIH FYA prices (ADDN2)] + [Ofwat - PR24 Residential retail revenue adjustment not eligible for tax uplift in 2027-28 CPIH FYA prices (ADDN2)] + [Ofwat - PR24 RFI revenue adjustment not eligible for tax uplift in 2027-28 CPIH FYA prices (ADDN2)] + [Ofwat - PR24 Bioresources revenue adjustment not eligible for tax uplift in 2027-28 CPIH FYA prices (ADDN2)] + [Ofwat - PR24 Bioresources forecasting accuracy incentive penalty adjustment not eligible for tax uplift in 2027-28 CPIH FYA prices (ADDN2)] ) ",
                          "MostRecentExpectedUnitErrors": null,
                          "Units": {
                            "$id": "1412",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Unprofiled post financeability adjustments not eligible for tax uplift - real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"916"
                        },
                        {
                          "$ref": "919"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 adjustments not eligible for tax uplift in financial model",
                    "Name": "Total adjustments not eligible for tax uplift in financial model",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"Separate Adjustments Into Those Eligible / Not Eligible For Tax Uplift In Financial Model",
              "Name": "Separate Adjustments Into Those Eligible / Not Eligible For Tax Uplift In Financial Model",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"1413",
              "$type": "ModelMaker.GroupNode, ModelMaker",
              "TabOrHeaderColour": "220, 236, 245",
              "CollapsedByDefault": false,
              "Comment": "",
              "NameOfGroup": "Calc",
              "YPosition": 2,
              "Folded": false,
              "Font": null,
              "Children": {
                "$type": "ModelMaker.GroupNodeChildCollection, ModelMaker",
                "$values": [
                  {
                    "$id": "1414",
                    "$type": "ModelMaker.GroupNode, ModelMaker",
                    "TabOrHeaderColour": "220, 236, 245",
                    "CollapsedByDefault": false,
                    "Comment": "",
                    "NameOfGroup": "Calc.Separate Adjustments Into Those Eligible / Not Eligible For Tax Uplift In Financial Model",
                    "YPosition": 0,
                    "Folded": false,
                    "Font": null,
                    "Children": {
                      "$type": "ModelMaker.GroupNodeChildCollection, ModelMaker",
                      "$values": [
                        {
                          "$ref": "908"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 adjustments eligible for tax uplift in financial model before profiling",
                    "Name": "Total adjustments eligible for tax uplift in financial model before profiling",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"1415",
                    "$type": "ModelMaker.GroupNode, ModelMaker",
                    "TabOrHeaderColour": "220, 236, 245",
                    "CollapsedByDefault": false,
                    "Comment": "",
                    "NameOfGroup": "Calc.Separate Adjustments Into Those Eligible / Not Eligible For Tax Uplift In Financial Model",
                    "YPosition": 1,
                    "Folded": false,
                    "Font": null,
                    "Children": {
                      "$type": "ModelMaker.GroupNodeChildCollection, ModelMaker",
                      "$values": [
                        {
                          "$ref": "912"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 adjustments not eligible for tax uplift in financial model before profiling",
                    "Name": "Total adjustments not eligible for tax uplift in financial model before profiling",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"Unprofiled Post Financeability Adjustments In 2027-28 CPIH FYA Prices (Excluding PR24 In-period ODI Items)",
              "Name": "Unprofiled Post Financeability Adjustments In 2027-28 CPIH FYA Prices (Excluding PR24 In-period ODI Items)",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4,
        "HasOneSheetPerElem": false,
        "OneSheetPerElem": null,
        "DisplayName": "Calc",
        "Name": "Calc",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"711"
      },
      {
        "$ref": "104"
      },
      {
        "$ref": "103"
      },
      {
        "$ref": "129"
      },
      {
        "$ref": "139"
      },
      {
        "$ref": "149"
      },
      {
        "$ref": "159"
      },
      {
        "$ref": "169"
      },
      {
        "$ref": "179"
      },
      {
        "$ref": "189"
      },
      {
        "$ref": "199"
      },
      {
        "$ref": "209"
      },
      {
        "$ref": "219"
      },
      {
        "$ref": "229"
      },
      {
        "$ref": "239"
      },
      {
        "$ref": "241"
      },
      {
        "$ref": "251"
      },
      {
        "$ref": "261"
      },
      {
        "$ref": "271"
      },
      {
        "$ref": "281"
      },
      {
        "$ref": "285"
      },
      {
        "$ref": "287"
      },
      {
        "$ref": "289"
      },
      {
        "$ref": "298"
      },
      {
        "$ref": "297"
      },
      {
        "$ref": "301"
      },
      {
        "$ref": "300"
      },
      {
        "$ref": "311"
      },
      {
        "$ref": "321"
      },
      {
        "$ref": "331"
      },
      {
        "$ref": "341"
      },
      {
        "$ref": "343"
      },
      {
        "$ref": "347"
      },
      {
        "$ref": "346"
      },
      {
        "$ref": "357"
      },
      {
        "$ref": "367"
      },
      {
        "$ref": "369"
      },
      {
        "$ref": "371"
      },
      {
        "$ref": "373"
      },
      {
        "$ref": "376"
      },
      {
        "$ref": "378"
      },
      {
        "$ref": "375"
      },
      {
        "$ref": "380"
      },
      {
        "$ref": "382"
      },
      {
        "$ref": "381"
      },
      {
        "$ref": "392"
      },
      {
        "$ref": "395"
      },
      {
        "$ref": "398"
      },
      {
        "$ref": "408"
      },
      {
        "$ref": "418"
      },
      {
        "$ref": "428"
      },
      {
        "$ref": "437"
      },
      {
        "$ref": "445"
      },
      {
        "$ref": "455"
      },
      {
        "$ref": "464"
      },
      {
        "$ref": "472"
      },
      {
        "$ref": "480"
      },
      {
        "$ref": "488"
      },
      {
        "$ref": "496"
      },
      {
        "$ref": "506"
      },
      {
        "$ref": "515"
      },
      {
        "$ref": "524"
      },
      {
        "$ref": "534"
      },
      {
        "$ref": "543"
      },
      {
        "$ref": "554"
      },
      {
        "$ref": "563"
      },
      {
        "$ref": "572"
      },
      {
        "$ref": "587"
      },
      {
        "$ref": "586"
      },
      {
        "$ref": "629"
      },
      {
        "$ref": "631"
      },
      {
        "$ref": "633"
      },
      {
        "$ref": "597"
      },
      {
        "$ref": "598"
      },
      {
        "$ref": "611"
      },
      {
        "$ref": "615"
      },
      {
        "$ref": "612"
      },
      {
        "$ref": "616"
      },
      {
        "$ref": "599"
      },
      {
        "$ref": "601"
      },
      {
        "$ref": "626"
      },
      {
        "$ref": "703"
      },
      {
        "$ref": "700"
      },
      {
        "$ref": "701"
      },
      {
        "$ref": "708"
      },
      {
        "$ref": "705"
      },
      {
        "$ref": "706"
      },
      {
        "$ref": "712"
      },
      {
        "$ref": "720"
      },
      {
        "$ref": "731"
      },
      {
        "$ref": "734"
      },
      {
        "$ref": "745"
      },
      {
        "$ref": "748"
      },
      {
        "$ref": "759"
      },
      {
        "$ref": "762"
      },
      {
        "$ref": "773"
      },
      {
        "$ref": "776"
      },
      {
        "$ref": "787"
      },
      {
        "$ref": "790"
      },
      {
        "$ref": "794"
      },
      {
        "$ref": "801"
      },
      {
        "$ref": "808"
      },
      {
        "$ref": "797"
      },
      {
        "$ref": "804"
      },
      {
        "$ref": "811"
      },
      {
        "$ref": "822"
      },
      {
        "$ref": "829"
      },
      {
        "$ref": "825"
      },
      {
        "$ref": "832"
      },
      {
        "$ref": "836"
      },
      {
        "$ref": "843"
      },
      {
        "$ref": "850"
      },
      {
        "$ref": "839"
      },
      {
        "$ref": "846"
      },
      {
        "$ref": "853"
      },
      {
        "$ref": "864"
      },
      {
        "$ref": "871"
      },
      {
        "$ref": "878"
      },
      {
        "$ref": "867"
      },
      {
        "$ref": "874"
      },
      {
        "$ref": "881"
      },
      {
        "$ref": "815"
      },
      {
        "$ref": "818"
      },
      {
        "$ref": "780"
      },
      {
        "$ref": "783"
      },
      {
        "$ref": "724"
      },
      {
        "$ref": "766"
      },
      {
        "$ref": "727"
      },
      {
        "$ref": "769"
      },
      {
        "$ref": "1282"
      },
      {
        "$ref": "1283"
      },
      {
        "$ref": "1284"
      },
      {
        "$ref": "1286"
      },
      {
        "$ref": "1290"
      },
      {
        "$ref": "1292"
      },
      {
        "$ref": "1294"
      },
      {
        "$ref": "1302"
      },
      {
        "$ref": "1304"
      },
      {
        "$ref": "1306"
      },
      {
        "$ref": "1308"
      },
      {
        "$ref": "1312"
      },
      {
        "$ref": "1314"
      },
      {
        "$ref": "1316"
      },
      {
        "$ref": "1318"
      },
      {
        "$ref": "1320"
      },
      {
        "$ref": "1324"
      },
      {
        "$ref": "1326"
      },
      {
        "$ref": "1328"
      },
      {
        "$ref": "1310"
      },
      {
        "$ref": "1300"
      },
      {
        "$ref": "1288"
      },
      {
        "$ref": "1296"
      },
      {
        "$ref": "1298"
      },
      {
        "$ref": "1414"
      },
      {
        "$ref": "908"
      },
      {
        "$ref": "1350"
      },
      {
        "$ref": "1354"
      },
      {
        "$ref": "1356"
      },
      {
        "$ref": "1358"
      },
      {
        "$ref": "1366"
      },
      {
        "$ref": "1368"
      },
      {
        "$ref": "1370"
      },
      {
        "$ref": "1372"
      },
      {
        "$ref": "1376"
      },
      {
        "$ref": "1378"
      },
      {
        "$ref": "1380"
      },
      {
        "$ref": "1382"
      },
      {
        "$ref": "1384"
      },
      {
        "$ref": "1388"
      },
      {
        "$ref": "1390"
      },
      {
        "$ref": "1392"
      },
      {
        "$ref": "1374"
      },
      {
        "$ref": "1364"
      },
      {
        "$ref": "1352"
      },
      {
        "$ref": "1360"
      },
      {
        "$ref": "1362"
      },
      {
        "$ref": "1349"
      },
      {
        "$ref": "912"
      },
      {
        "$ref": "1415"
      },
      {
        "$ref": "1413"
      },
      {
        "$id": "1416",
        "$type": "ModelMaker.GroupNode, ModelMaker",
        "TabOrHeaderColour": "220, 236, 245",
        "CollapsedByDefault": false,
        "Comment": "",
        "NameOfGroup": "Calc_In-periodODI",
        "YPosition": 0,
        "Folded": false,
        "Font": null,
        "Children": {
          "$type": "ModelMaker.GroupNodeChildCollection, ModelMaker",
          "$values": [
            {
              "$id": "1417",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"$id": "1418",
                          "$type": "ModelMakerEngine.MMElement, ModelMakerEngine",
                          "Parent": {
                            "$ref": "2"
                          },
                          "Name": "WR"
                        }
                      ]
                    },
                    "Value": "_2022_23_ODI_payments_deferred_until_next_reporting_year__tvm_adjusted__expressed_in_2022_23_CPIH_FYA_prices.WR"
                  },
                  {
                    "Key": {
                      "$type": "ModelMakerEngine.MMElements, ModelMakerEngine",
                      "$values": [
                        {
                          "$id": "1419",
                          "$type": "ModelMakerEngine.MMElement, ModelMakerEngine",
                          "Parent": {
                            "$ref": "2"
                          },
                          "Name": "WN"
                        }
                      ]
                    },
                    "Value": "_2022_23_ODI_payments_deferred_until_next_reporting_year__tvm_adjusted__expressed_in_2022_23_CPIH_FYA_prices.WN"
                  },
                  {
                    "Key": {
                      "$type": "ModelMakerEngine.MMElements, ModelMakerEngine",
                      "$values": [
                        {
                          "$id": "1420",
                          "$type": "ModelMakerEngine.MMElement, ModelMakerEngine",
                          "Parent": {
                            "$ref": "2"
                          },
                          "Name": "WWN"
                        }
                      ]
                    },
                    "Value": "_2022_23_ODI_payments_deferred_until_next_reporting_year__tvm_adjusted__expressed_in_2022_23_CPIH_FYA_prices.WWN"
                  },
                  {
                    "Key": {
                      "$type": "ModelMakerEngine.MMElements, ModelMakerEngine",
                      "$values": [
                        {
                          "$id": "1421",
                          "$type": "ModelMakerEngine.MMElement, ModelMakerEngine",
                          "Parent": {
                            "$ref": "2"
                          },
                          "Name": "BR"
                        }
                      ]
                    },
                    "Value": "_2022_23_ODI_payments_deferred_until_next_reporting_year__tvm_adjusted__expressed_in_2022_23_CPIH_FYA_prices.BR"
                  },
                  {
                    "Key": {
                      "$type": "ModelMakerEngine.MMElements, ModelMakerEngine",
                      "$values": [
                        {
                          "$id": "1422",
                          "$type": "ModelMakerEngine.MMElement, ModelMakerEngine",
                          "Parent": {
                            "$ref": "2"
                          },
                          "Name": "ADDN1"
                        }
                      ]
                    },
                    "Value": "_2022_23_ODI_payments_deferred_until_next_reporting_year__tvm_adjusted__expressed_in_2022_23_CPIH_FYA_prices.ADDN1"
                  },
                  {
                    "Key": {
                      "$type": "ModelMakerEngine.MMElements, ModelMakerEngine",
                      "$values": [
                        {
                          "$id": "1423",
                          "$type": "ModelMakerEngine.MMElement, ModelMakerEngine",
                          "Parent": {
                            "$ref": "2"
                          },
                          "Name": "ADDN2"
                        }
                      ]
                    },
                    "Value": "_2022_23_ODI_payments_deferred_until_next_reporting_year__tvm_adjusted__expressed_in_2022_23_CPIH_FYA_prices.ADDN2"
                  },
                  {
                    "Key": {
                      "$type": "ModelMakerEngine.MMElements, ModelMakerEngine",
                      "$values": [
                        {
                          "$id": "1424",
                          "$type": "ModelMakerEngine.MMElement, ModelMakerEngine",
                          "Parent": {
                            "$ref": "2"
                          },
                          "Name": "Residential retail"
                        }
                      ]
                    },
                    "Value": "_2022_23_ODI_payments_deferred_until_next_reporting_year__tvm_adjusted__expressed_in_2022_23_CPIH_FYA_prices.Residential.retail"
                  },
                  {
                    "Key": {
                      "$type": "ModelMakerEngine.MMElements, ModelMakerEngine",
                      "$values": [
                        {
                          "$id": "1425",
                          "$type": "ModelMakerEngine.MMElement, ModelMakerEngine",
                          "Parent": {
                            "$ref": "2"
                          },
                          "Name": "Business retail"
                        }
                      ]
                    },
                    "Value": "_2022_23_ODI_payments_deferred_until_next_reporting_year__tvm_adjusted__expressed_in_2022_23_CPIH_FYA_prices.Business.retail"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"57c8d0e2-b5cb-43ec-8ee3-66f259a024e3",
              "Dimensions": {
                "$type": "ModelMakerEngine.MMDimensions, ModelMakerEngine",
                "$values": [
                  {
                    "$ref": "2"
                  }
                ]
              },
              "EquationOBXInternal": " IF( [2027-28 ODI payments deferred until next reporting year (tvm adjusted) in 2022-23 CPIH FYA prices] = \"n/a\", 0, [2027-28 ODI payments deferred until next reporting year (tvm adjusted) in 2022-23 CPIH FYA prices] * [CPI(H): Inflate from 2022-23 FYA to 2027-28 FYA] )",
              "NameOfGroup": "Calc_In-periodODI.Adjust Reconciliation Adjustments To PR24 Base Year (2022-23) FYA Prices",
              "EquationToParse": " IF( [2027-28 ODI payments deferred until next reporting year (tvm adjusted) in 2022-23 CPIH FYA prices] = \"n/a\", 0, [2027-28 ODI payments deferred until next reporting year (tvm adjusted) in 2022-23 CPIH FYA prices] * [CPI(H): Inflate from 2022-23 FYA to 2027-28 FYA] )",
              "MostRecentExpectedUnitErrors": null,
              "Units": {
                "$id": "1426",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"2027-28 ODI payments deferred until next reporting year (tvm adjusted) expressed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"1427",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"1418"
                        }
                      ]
                    },
                    "Value": "_2023_24_ODI_payments_expressed_in_2022_23_CPIH_FYA_prices.WR"
                  },
                  {
                    "Key": {
                      "$type": "ModelMakerEngine.MMElements, ModelMakerEngine",
                      "$values": [
                        {
                          "$ref": "1419"
                        }
                      ]
                    },
                    "Value": "_2023_24_ODI_payments_expressed_in_2022_23_CPIH_FYA_prices.WN"
                  },
                  {
                    "Key": {
                      "$type": "ModelMakerEngine.MMElements, ModelMakerEngine",
                      "$values": [
                        {
                          "$ref": "1420"
                        }
                      ]
                    },
                    "Value": "_2023_24_ODI_payments_expressed_in_2022_23_CPIH_FYA_prices.WWN"
                  },
                  {
                    "Key": {
                      "$type": "ModelMakerEngine.MMElements, ModelMakerEngine",
                      "$values": [
                        {
                          "$ref": "1421"
                        }
                      ]
                    },
                    "Value": "_2023_24_ODI_payments_expressed_in_2022_23_CPIH_FYA_prices.BR"
                  },
                  {
                    "Key": {
                      "$type": "ModelMakerEngine.MMElements, ModelMakerEngine",
                      "$values": [
                        {
                          "$ref": "1422"
                        }
                      ]
                    },
                    "Value": "_2023_24_ODI_payments_expressed_in_2022_23_CPIH_FYA_prices.ADDN1"
                  },
                  {
                    "Key": {
                      "$type": "ModelMakerEngine.MMElements, ModelMakerEngine",
                      "$values": [
                        {
                          "$ref": "1423"
                        }
                      ]
                    },
                    "Value": "_2023_24_ODI_payments_expressed_in_2022_23_CPIH_FYA_prices.ADDN2"
                  },
                  {
                    "Key": {
                      "$type": "ModelMakerEngine.MMElements, ModelMakerEngine",
                      "$values": [
                        {
                          "$ref": "1424"
                        }
                      ]
                    },
                    "Value": "_2023_24_ODI_payments_expressed_in_2022_23_CPIH_FYA_prices.Residential.retail"
                  },
                  {
                    "Key": {
                      "$type": "ModelMakerEngine.MMElements, ModelMakerEngine",
                      "$values": [
                        {
                          "$ref": "1425"
                        }
                      ]
                    },
                    "Value": "_2023_24_ODI_payments_expressed_in_2022_23_CPIH_FYA_prices.Business.retail"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"bd36a689-0d14-46c4-b056-6829eddc43d9",
              "Dimensions": {
                "$type": "ModelMakerEngine.MMDimensions, ModelMakerEngine",
                "$values": [
                  {
                    "$ref": "2"
                  }
                ]
              },
              "EquationOBXInternal": " IF( [2028-29 ODI payments in 2022-23 CPIH FYA prices] = \"n/a\", 0, [2028-29 ODI payments in 2022-23 CPIH FYA prices] * [CPI(H): Inflate from 2022-23 FYA to 2027-28 FYA] )",
              "NameOfGroup": "Calc_In-periodODI.Adjust Reconciliation Adjustments To PR24 Base Year (2022-23) FYA Prices",
              "EquationToParse": " IF( [2028-29 ODI payments in 2022-23 CPIH FYA prices] = \"n/a\", 0, [2028-29 ODI payments in 2022-23 CPIH FYA prices] * [CPI(H): Inflate from 2022-23 FYA to 2027-28 FYA] )",
              "MostRecentExpectedUnitErrors": null,
              "Units": {
                "$id": "1428",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ODI payments expressed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"1429",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"1418"
                        }
                      ]
                    },
                    "Value": "_2023_24_Other_in_period_payments_expressed_in_2022_23_CPIH_FYA_prices___C_MeX.WR"
                  },
                  {
                    "Key": {
                      "$type": "ModelMakerEngine.MMElements, ModelMakerEngine",
                      "$values": [
                        {
                          "$ref": "1419"
                        }
                      ]
                    },
                    "Value": "_2023_24_Other_in_period_payments_expressed_in_2022_23_CPIH_FYA_prices___C_MeX.WN"
                  },
                  {
                    "Key": {
                      "$type": "ModelMakerEngine.MMElements, ModelMakerEngine",
                      "$values": [
                        {
                          "$ref": "1420"
                        }
                      ]
                    },
                    "Value": "_2023_24_Other_in_period_payments_expressed_in_2022_23_CPIH_FYA_prices___C_MeX.WWN"
                  },
                  {
                    "Key": {
                      "$type": "ModelMakerEngine.MMElements, ModelMakerEngine",
                      "$values": [
                        {
                          "$ref": "1421"
                        }
                      ]
                    },
                    "Value": "_2023_24_Other_in_period_payments_expressed_in_2022_23_CPIH_FYA_prices___C_MeX.BR"
                  },
                  {
                    "Key": {
                      "$type": "ModelMakerEngine.MMElements, ModelMakerEngine",
                      "$values": [
                        {
                          "$ref": "1422"
                        }
                      ]
                    },
                    "Value": "_2023_24_Other_in_period_payments_expressed_in_2022_23_CPIH_FYA_prices___C_MeX.ADDN1"
                  },
                  {
                    "Key": {
                      "$type": "ModelMakerEngine.MMElements, ModelMakerEngine",
                      "$values": [
                        {
                          "$ref": "1423"
                        }
                      ]
                    },
                    "Value": "_2023_24_Other_in_period_payments_expressed_in_2022_23_CPIH_FYA_prices___C_MeX.ADDN2"
                  },
                  {
                    "Key": {
                      "$type": "ModelMakerEngine.MMElements, ModelMakerEngine",
                      "$values": [
                        {
                          "$ref": "1424"
                        }
                      ]
                    },
                    "Value": "_2023_24_Other_in_period_payments_expressed_in_2022_23_CPIH_FYA_prices___C_MeX.Residential.retail"
                  },
                  {
                    "Key": {
                      "$type": "ModelMakerEngine.MMElements, ModelMakerEngine",
                      "$values": [
                        {
                          "$ref": "1425"
                        }
                      ]
                    },
                    "Value": "_2023_24_Other_in_period_payments_expressed_in_2022_23_CPIH_FYA_prices___C_MeX.Business.retail"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"a072e4c0-f727-4fc3-a3db-84a70690086f",
              "Dimensions": {
                "$type": "ModelMakerEngine.MMDimensions, ModelMakerEngine",
                "$values": [
                  {
                    "$ref": "2"
                  }
                ]
              },
              "EquationOBXInternal": " IF( [2028-29 Other in-period payments in 2022-23 CPIH FYA prices - C-MeX] = \"n/a\", 0, [2028-29 Other in-period payments in 2022-23 CPIH FYA prices - C-MeX] * [CPI(H): Inflate from 2022-23 FYA to 2027-28 FYA] )",
              "NameOfGroup": "Calc_In-periodODI.Adjust Reconciliation Adjustments To PR24 Base Year (2022-23) FYA Prices",
              "EquationToParse": " IF( [2028-29 Other in-period payments in 2022-23 CPIH FYA prices - C-MeX] = \"n/a\", 0, [2028-29 Other in-period payments in 2022-23 CPIH FYA prices - C-MeX] * [CPI(H): Inflate from 2022-23 FYA to 2027-28 FYA] )",
              "MostRecentExpectedUnitErrors": null,
              "Units": {
                "$id": "1430",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C-MeX",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"1431",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"1418"
                        }
                      ]
                    },
                    "Value": "_2023_24_Other_in_period_payments_expressed_in_2022_23_CPIH_FYA_prices___D_MeX.WR"
                  },
                  {
                    "Key": {
                      "$type": "ModelMakerEngine.MMElements, ModelMakerEngine",
                      "$values": [
                        {
                          "$ref": "1419"
                        }
                      ]
                    },
                    "Value": "_2023_24_Other_in_period_payments_expressed_in_2022_23_CPIH_FYA_prices___D_MeX.WN"
                  },
                  {
                    "Key": {
                      "$type": "ModelMakerEngine.MMElements, ModelMakerEngine",
                      "$values": [
                        {
                          "$ref": "1420"
                        }
                      ]
                    },
                    "Value": "_2023_24_Other_in_period_payments_expressed_in_2022_23_CPIH_FYA_prices___D_MeX.WWN"
                  },
                  {
                    "Key": {
                      "$type": "ModelMakerEngine.MMElements, ModelMakerEngine",
                      "$values": [
                        {
                          "$ref": "1421"
                        }
                      ]
                    },
                    "Value": "_2023_24_Other_in_period_payments_expressed_in_2022_23_CPIH_FYA_prices___D_MeX.BR"
                  },
                  {
                    "Key": {
                      "$type": "ModelMakerEngine.MMElements, ModelMakerEngine",
                      "$values": [
                        {
                          "$ref": "1422"
                        }
                      ]
                    },
                    "Value": "_2023_24_Other_in_period_payments_expressed_in_2022_23_CPIH_FYA_prices___D_MeX.ADDN1"
                  },
                  {
                    "Key": {
                      "$type": "ModelMakerEngine.MMElements, ModelMakerEngine",
                      "$values": [
                        {
                          "$ref": "1423"
                        }
                      ]
                    },
                    "Value": "_2023_24_Other_in_period_payments_expressed_in_2022_23_CPIH_FYA_prices___D_MeX.ADDN2"
                  },
                  {
                    "Key": {
                      "$type": "ModelMakerEngine.MMElements, ModelMakerEngine",
                      "$values": [
                        {
                          "$ref": "1424"
                        }
                      ]
                    },
                    "Value": "_2023_24_Other_in_period_payments_expressed_in_2022_23_CPIH_FYA_prices___D_MeX.Residential.retail"
                  },
                  {
                    "Key": {
                      "$type": "ModelMakerEngine.MMElements, ModelMakerEngine",
                      "$values": [
                        {
                          "$ref": "1425"
                        }
                      ]
                    },
                    "Value": "_2023_24_Other_in_period_payments_expressed_in_2022_23_CPIH_FYA_prices___D_MeX.Business.retail"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"ebbd7f5e-c1de-4b46-868c-146258abc7a5",
              "Dimensions": {
                "$type": "ModelMakerEngine.MMDimensions, ModelMakerEngine",
                "$values": [
                  {
                    "$ref": "2"
                  }
                ]
              },
              "EquationOBXInternal": " IF( [2028-29 Other in-period payments in 2022-23 CPIH FYA prices - D-MeX] = \"n/a\", 0, [2028-29 Other in-period payments in 2022-23 CPIH FYA prices - D-MeX] * [CPI(H): Inflate from 2022-23 FYA to 2027-28 FYA] )",
              "NameOfGroup": "Calc_In-periodODI.Adjust Reconciliation Adjustments To PR24 Base Year (2022-23) FYA Prices",
              "EquationToParse": " IF( [2028-29 Other in-period payments in 2022-23 CPIH FYA prices - D-MeX] = \"n/a\", 0, [2028-29 Other in-period payments in 2022-23 CPIH FYA prices - D-MeX] * [CPI(H): Inflate from 2022-23 FYA to 2027-28 FYA] )",
              "MostRecentExpectedUnitErrors": null,
              "Units": {
                "$id": "1432",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D-MeX",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"1433",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"1418"
                        }
                      ]
                    },
                    "Value": "_2023_24_Voluntary_abatements_expressed_in_2022_23_CPIH_FYA_prices_sign_reversed.WR"
                  },
                  {
                    "Key": {
                      "$type": "ModelMakerEngine.MMElements, ModelMakerEngine",
                      "$values": [
                        {
                          "$ref": "1419"
                        }
                      ]
                    },
                    "Value": "_2023_24_Voluntary_abatements_expressed_in_2022_23_CPIH_FYA_prices_sign_reversed.WN"
                  },
                  {
                    "Key": {
                      "$type": "ModelMakerEngine.MMElements, ModelMakerEngine",
                      "$values": [
                        {
                          "$ref": "1420"
                        }
                      ]
                    },
                    "Value": "_2023_24_Voluntary_abatements_expressed_in_2022_23_CPIH_FYA_prices_sign_reversed.WWN"
                  },
                  {
                    "Key": {
                      "$type": "ModelMakerEngine.MMElements, ModelMakerEngine",
                      "$values": [
                        {
                          "$ref": "1421"
                        }
                      ]
                    },
                    "Value": "_2023_24_Voluntary_abatements_expressed_in_2022_23_CPIH_FYA_prices_sign_reversed.BR"
                  },
                  {
                    "Key": {
                      "$type": "ModelMakerEngine.MMElements, ModelMakerEngine",
                      "$values": [
                        {
                          "$ref": "1422"
                        }
                      ]
                    },
                    "Value": "_2023_24_Voluntary_abatements_expressed_in_2022_23_CPIH_FYA_prices_sign_reversed.ADDN1"
                  },
                  {
                    "Key": {
                      "$type": "ModelMakerEngine.MMElements, ModelMakerEngine",
                      "$values": [
                        {
                          "$ref": "1423"
                        }
                      ]
                    },
                    "Value": "_2023_24_Voluntary_abatements_expressed_in_2022_23_CPIH_FYA_prices_sign_reversed.ADDN2"
                  },
                  {
                    "Key": {
                      "$type": "ModelMakerEngine.MMElements, ModelMakerEngine",
                      "$values": [
                        {
                          "$ref": "1424"
                        }
                      ]
                    },
                    "Value": "_2023_24_Voluntary_abatements_expressed_in_2022_23_CPIH_FYA_prices_sign_reversed.Residential.retail"
                  },
                  {
                    "Key": {
                      "$type": "ModelMakerEngine.MMElements, ModelMakerEngine",
                      "$values": [
                        {
                          "$ref": "1425"
                        }
                      ]
                    },
                    "Value": "_2023_24_Voluntary_abatements_expressed_in_2022_23_CPIH_FYA_prices_sign_reversed.Business.retail"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"60264c55-a228-4759-8893-debf37a71e85",
              "Dimensions": {
                "$type": "ModelMakerEngine.MMDimensions, ModelMakerEngine",
                "$values": [
                  {
                    "$ref": "2"
                  }
                ]
              },
              "EquationOBXInternal": " IF( [2028-29 Voluntary abatements in 2022-23 CPIH FYA prices] = \"n/a\", 0, [2028-29 Voluntary abatements in 2022-23 CPIH FYA prices] * [CPI(H): Inflate from 2022-23 FYA to 2027-28 FYA] )",
              "NameOfGroup": "Calc_In-periodODI.Adjust Reconciliation Adjustments To PR24 Base Year (2022-23) FYA Prices",
              "EquationToParse": " IF( [2028-29 Voluntary abatements in 2022-23 CPIH FYA prices] = \"n/a\", 0, [2028-29 Voluntary abatements in 2022-23 CPIH FYA prices] * [CPI(H): Inflate from 2022-23 FYA to 2027-28 FYA] )",
              "MostRecentExpectedUnitErrors": null,
              "Units": {
                "$id": "1434",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abatements expressed in 2027-28 CPIH FYA prices sign reversed",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"1435",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"1418"
                        }
                      ]
                    },
                    "Value": "_2023_24_Voluntary_deferrals_expressed_in_2022_23_CPIH_FYA_prices_sign_reversed.WR"
                  },
                  {
                    "Key": {
                      "$type": "ModelMakerEngine.MMElements, ModelMakerEngine",
                      "$values": [
                        {
                          "$ref": "1419"
                        }
                      ]
                    },
                    "Value": "_2023_24_Voluntary_deferrals_expressed_in_2022_23_CPIH_FYA_prices_sign_reversed.WN"
                  },
                  {
                    "Key": {
                      "$type": "ModelMakerEngine.MMElements, ModelMakerEngine",
                      "$values": [
                        {
                          "$ref": "1420"
                        }
                      ]
                    },
                    "Value": "_2023_24_Voluntary_deferrals_expressed_in_2022_23_CPIH_FYA_prices_sign_reversed.WWN"
                  },
                  {
                    "Key": {
                      "$type": "ModelMakerEngine.MMElements, ModelMakerEngine",
                      "$values": [
                        {
                          "$ref": "1421"
                        }
                      ]
                    },
                    "Value": "_2023_24_Voluntary_deferrals_expressed_in_2022_23_CPIH_FYA_prices_sign_reversed.BR"
                  },
                  {
                    "Key": {
                      "$type": "ModelMakerEngine.MMElements, ModelMakerEngine",
                      "$values": [
                        {
                          "$ref": "1422"
                        }
                      ]
                    },
                    "Value": "_2023_24_Voluntary_deferrals_expressed_in_2022_23_CPIH_FYA_prices_sign_reversed.ADDN1"
                  },
                  {
                    "Key": {
                      "$type": "ModelMakerEngine.MMElements, ModelMakerEngine",
                      "$values": [
                        {
                          "$ref": "1423"
                        }
                      ]
                    },
                    "Value": "_2023_24_Voluntary_deferrals_expressed_in_2022_23_CPIH_FYA_prices_sign_reversed.ADDN2"
                  },
                  {
                    "Key": {
                      "$type": "ModelMakerEngine.MMElements, ModelMakerEngine",
                      "$values": [
                        {
                          "$ref": "1424"
                        }
                      ]
                    },
                    "Value": "_2023_24_Voluntary_deferrals_expressed_in_2022_23_CPIH_FYA_prices_sign_reversed.Residential.retail"
                  },
                  {
                    "Key": {
                      "$type": "ModelMakerEngine.MMElements, ModelMakerEngine",
                      "$values": [
                        {
                          "$ref": "1425"
                        }
                      ]
                    },
                    "Value": "_2023_24_Voluntary_deferrals_expressed_in_2022_23_CPIH_FYA_prices_sign_reversed.Business.retail"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"07901e50-7343-4361-a338-71b8b165c95b",
              "Dimensions": {
                "$type": "ModelMakerEngine.MMDimensions, ModelMakerEngine",
                "$values": [
                  {
                    "$ref": "2"
                  }
                ]
              },
              "EquationOBXInternal": " IF( [2028-29 Voluntary deferrals in 2022-23 CPIH FYA prices] = \"n/a\", 0, [2028-29 Voluntary deferrals in 2022-23 CPIH FYA prices] * [CPI(H): Inflate from 2022-23 FYA to 2027-28 FYA] )",
              "NameOfGroup": "Calc_In-periodODI.Adjust Reconciliation Adjustments To PR24 Base Year (2022-23) FYA Prices",
              "EquationToParse": " IF( [2028-29 Voluntary deferrals in 2022-23 CPIH FYA prices] = \"n/a\", 0, [2028-29 Voluntary deferrals in 2022-23 CPIH FYA prices] * [CPI(H): Inflate from 2022-23 FYA to 2027-28 FYA] )",
              "MostRecentExpectedUnitErrors": null,
              "Units": {
                "$id": "1436",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Voluntary deferrals expressed in 2027-28 CPIH FYA prices sign reversed",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"1437",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"Key": {
                      "$type": "ModelMakerEngine.MMElements, ModelMakerEngine",
                      "$values": [
                        {
                          "$ref": "1418"
                        }
                      ]
                    },
                    "Value": "_2023_24_Other_bespoke_adjustments_expressed_in_2022_23_CPIH_FYA_prices.WR"
                  },
                  {
                    "Key": {
                      "$type": "ModelMakerEngine.MMElements, ModelMakerEngine",
                      "$values": [
                        {
                          "$ref": "1419"
                        }
                      ]
                    },
                    "Value": "_2023_24_Other_bespoke_adjustments_expressed_in_2022_23_CPIH_FYA_prices.WN"
                  },
                  {
                    "Key": {
                      "$type": "ModelMakerEngine.MMElements, ModelMakerEngine",
                      "$values": [
                        {
                          "$ref": "1420"
                        }
                      ]
                    },
                    "Value": "_2023_24_Other_bespoke_adjustments_expressed_in_2022_23_CPIH_FYA_prices.WWN"
                  },
                  {
                    "Key": {
                      "$type": "ModelMakerEngine.MMElements, ModelMakerEngine",
                      "$values": [
                        {
                          "$ref": "1421"
                        }
                      ]
                    },
                    "Value": "_2023_24_Other_bespoke_adjustments_expressed_in_2022_23_CPIH_FYA_prices.BR"
                  },
                  {
                    "Key": {
                      "$type": "ModelMakerEngine.MMElements, ModelMakerEngine",
                      "$values": [
                        {
                          "$ref": "1422"
                        }
                      ]
                    },
                    "Value": "_2023_24_Other_bespoke_adjustments_expressed_in_2022_23_CPIH_FYA_prices.ADDN1"
                  },
                  {
                    "Key": {
                      "$type": "ModelMakerEngine.MMElements, ModelMakerEngine",
                      "$values": [
                        {
                          "$ref": "1423"
                        }
                      ]
                    },
                    "Value": "_2023_24_Other_bespoke_adjustments_expressed_in_2022_23_CPIH_FYA_prices.ADDN2"
                  },
                  {
                    "Key": {
                      "$type": "ModelMakerEngine.MMElements, ModelMakerEngine",
                      "$values": [
                        {
                          "$ref": "1424"
                        }
                      ]
                    },
                    "Value": "_2023_24_Other_bespoke_adjustments_expressed_in_2022_23_CPIH_FYA_prices.Residential.retail"
                  },
                  {
                    "Key": {
                      "$type": "ModelMakerEngine.MMElements, ModelMakerEngine",
                      "$values": [
                        {
                          "$ref": "1425"
                        }
                      ]
                    },
                    "Value": "_2023_24_Other_bespoke_adjustments_expressed_in_2022_23_CPIH_FYA_prices.Business.retail"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"9909ce1e-e305-4043-bb19-d4dda0b598c1",
              "Dimensions": {
                "$type": "ModelMakerEngine.MMDimensions, ModelMakerEngine",
                "$values": [
                  {
                    "$ref": "2"
                  }
                ]
              },
              "EquationOBXInternal": " IF( [2028-29 Other bespoke adjustments in 2022-23 CPIH FYA prices] = \"n/a\", 0, [2028-29 Other bespoke adjustments in 2022-23 CPIH FYA prices] * [CPI(H): Inflate from 2022-23 FYA to 2027-28 FYA] )",
              "NameOfGroup": "Calc_In-periodODI.Adjust Reconciliation Adjustments To PR24 Base Year (2022-23) FYA Prices",
              "EquationToParse": " IF( [2028-29 Other bespoke adjustments in 2022-23 CPIH FYA prices] = \"n/a\", 0, [2028-29 Other bespoke adjustments in 2022-23 CPIH FYA prices] * [CPI(H): Inflate from 2022-23 FYA to 2027-28 FYA] )",
              "MostRecentExpectedUnitErrors": null,
              "Units": {
                "$id": "1438",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bespoke adjustments expressed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"1439",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"684a73ed-1ef6-4e14-9278-d768c4b277df",
              "Dimensions": {
                "$type": "ModelMakerEngine.MMDimensions, ModelMakerEngine",
                "$values": [
                  {
                    "$ref": "2"
                  }
                ]
              },
              "EquationOBXInternal": " IF( [2029-30 ODI payments in 2022-23 CPIH FYA prices] = \"n/a\", 0, [2029-30 ODI payments in 2022-23 CPIH FYA prices] * [CPI(H): Inflate from 2022-23 FYA to 2027-28 FYA] )",
              "NameOfGroup": "Calc_In-periodODI.Adjust Reconciliation Adjustments To PR24 Base Year (2022-23) FYA Prices",
              "EquationToParse": " IF( [2029-30 ODI payments in 2022-23 CPIH FYA prices] = \"n/a\", 0, [2029-30 ODI payments in 2022-23 CPIH FYA prices] * [CPI(H): Inflate from 2022-23 FYA to 2027-28 FYA] )",
              "MostRecentExpectedUnitErrors": null,
              "Units": {
                "$id": "1440",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ODI payments expressed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"1441",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"960a4275-2d4c-48dd-b360-ac23eccadf80",
              "Dimensions": {
                "$type": "ModelMakerEngine.MMDimensions, ModelMakerEngine",
                "$values": [
                  {
                    "$ref": "2"
                  }
                ]
              },
              "EquationOBXInternal": " IF( [2029-30 Other in-period payments in 2022-23 CPIH FYA prices - C-MeX] = \"n/a\", 0, [2029-30 Other in-period payments in 2022-23 CPIH FYA prices - C-MeX] * [CPI(H): Inflate from 2022-23 FYA to 2027-28 FYA] )",
              "NameOfGroup": "Calc_In-periodODI.Adjust Reconciliation Adjustments To PR24 Base Year (2022-23) FYA Prices",
              "EquationToParse": " IF( [2029-30 Other in-period payments in 2022-23 CPIH FYA prices - C-MeX] = \"n/a\", 0, [2029-30 Other in-period payments in 2022-23 CPIH FYA prices - C-MeX] * [CPI(H): Inflate from 2022-23 FYA to 2027-28 FYA] )",
              "MostRecentExpectedUnitErrors": null,
              "Units": {
                "$id": "1442",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C-MeX",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"1443",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"0f73d93b-7337-4dbd-a8c9-d39a1a81ea17",
              "Dimensions": {
                "$type": "ModelMakerEngine.MMDimensions, ModelMakerEngine",
                "$values": [
                  {
                    "$ref": "2"
                  }
                ]
              },
              "EquationOBXInternal": " IF( [2029-30 Other in-period payments in 2022-23 CPIH FYA prices - D-MeX] = \"n/a\", 0, [2029-30 Other in-period payments in 2022-23 CPIH FYA prices - D-MeX] * [CPI(H): Inflate from 2022-23 FYA to 2027-28 FYA] )",
              "NameOfGroup": "Calc_In-periodODI.Adjust Reconciliation Adjustments To PR24 Base Year (2022-23) FYA Prices",
              "EquationToParse": " IF( [2029-30 Other in-period payments in 2022-23 CPIH FYA prices - D-MeX] = \"n/a\", 0, [2029-30 Other in-period payments in 2022-23 CPIH FYA prices - D-MeX] * [CPI(H): Inflate from 2022-23 FYA to 2027-28 FYA] )",
              "MostRecentExpectedUnitErrors": null,
              "Units": {
                "$id": "1444",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D-MeX",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"1445",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"f6d908d4-dcfe-4038-9d31-18325ccdab52",
              "Dimensions": {
                "$type": "ModelMakerEngine.MMDimensions, ModelMakerEngine",
                "$values": [
                  {
                    "$ref": "2"
                  }
                ]
              },
              "EquationOBXInternal": " IF( [2029-30 Voluntary abatements in 2022-23 CPIH FYA prices] = \"n/a\", 0, [2029-30 Voluntary abatements in 2022-23 CPIH FYA prices] * [CPI(H): Inflate from 2022-23 FYA to 2027-28 FYA] )",
              "NameOfGroup": "Calc_In-periodODI.Adjust Reconciliation Adjustments To PR24 Base Year (2022-23) FYA Prices",
              "EquationToParse": " IF( [2029-30 Voluntary abatements in 2022-23 CPIH FYA prices] = \"n/a\", 0, [2029-30 Voluntary abatements in 2022-23 CPIH FYA prices] * [CPI(H): Inflate from 2022-23 FYA to 2027-28 FYA] )",
              "MostRecentExpectedUnitErrors": null,
              "Units": {
                "$id": "1446",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abatements expressed in 2027-28 CPIH FYA prices sign reversed",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"1447",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"e84e1fb9-a7d3-42fc-9a31-b408ef7dc4be",
              "Dimensions": {
                "$type": "ModelMakerEngine.MMDimensions, ModelMakerEngine",
                "$values": [
                  {
                    "$ref": "2"
                  }
                ]
              },
              "EquationOBXInternal": " IF( [2029-30 Voluntary deferrals in 2022-23 CPIH FYA prices] = \"n/a\", 0, [2029-30 Voluntary deferrals in 2022-23 CPIH FYA prices] * [CPI(H): Inflate from 2022-23 FYA to 2027-28 FYA] )",
              "NameOfGroup": "Calc_In-periodODI.Adjust Reconciliation Adjustments To PR24 Base Year (2022-23) FYA Prices",
              "EquationToParse": " IF( [2029-30 Voluntary deferrals in 2022-23 CPIH FYA prices] = \"n/a\", 0, [2029-30 Voluntary deferrals in 2022-23 CPIH FYA prices] * [CPI(H): Inflate from 2022-23 FYA to 2027-28 FYA] )",
              "MostRecentExpectedUnitErrors": null,
              "Units": {
                "$id": "1448",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Voluntary deferrals expressed in 2027-28 CPIH FYA prices sign reversed",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"1449",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"4a6b8f9c-8617-42d5-b8fc-900d7c5aeb4f",
              "Dimensions": {
                "$type": "ModelMakerEngine.MMDimensions, ModelMakerEngine",
                "$values": [
                  {
                    "$ref": "2"
                  }
                ]
              },
              "EquationOBXInternal": " IF( [2029-30 Other bespoke adjustments in 2022-23 CPIH FYA prices] = \"n/a\", 0, [2029-30 Other bespoke adjustments in 2022-23 CPIH FYA prices] * [CPI(H): Inflate from 2022-23 FYA to 2027-28 FYA] )",
              "NameOfGroup": "Calc_In-periodODI.Adjust Reconciliation Adjustments To PR24 Base Year (2022-23) FYA Prices",
              "EquationToParse": " IF( [2029-30 Other bespoke adjustments in 2022-23 CPIH FYA prices] = \"n/a\", 0, [2029-30 Other bespoke adjustments in 2022-23 CPIH FYA prices] * [CPI(H): Inflate from 2022-23 FYA to 2027-28 FYA] )",
              "MostRecentExpectedUnitErrors": null,
              "Units": {
                "$id": "1450",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bespoke adjustments expressed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"Adjust Reconciliation Adjustments To PR29 Base Year (2027-28) FYA Prices",
        "Name": "Adjust Reconciliation Adjustments To PR29 Base Year (2027-28) FYA Prices",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"1417"
      },
      {
        "$id": "1451",
        "$type": "ModelMaker.GroupNode, ModelMaker",
        "TabOrHeaderColour": "216, 216, 216",
        "CollapsedByDefault": false,
        "Comment": "",
        "NameOfGroup": null,
        "YPosition": 0,
        "Folded": false,
        "Font": null,
        "Children": {
          "$type": "ModelMaker.GroupNodeChildCollection, ModelMaker",
          "$values": [
            {
              "$ref": "1416"
            },
            {
              "$id": "1452",
              "$type": "ModelMaker.GroupNode, ModelMaker",
              "TabOrHeaderColour": "220, 236, 245",
              "CollapsedByDefault": false,
              "Comment": "",
              "NameOfGroup": "Calc_In-periodODI",
              "YPosition": 1,
              "Folded": false,
              "Font": null,
              "Children": {
                "$type": "ModelMaker.GroupNodeChildCollection, ModelMaker",
                "$values": [
                  {
                    "$id": "1453",
                    "$type": "ModelMaker.GroupNode, ModelMaker",
                    "TabOrHeaderColour": "220, 236, 245",
                    "CollapsedByDefault": false,
                    "Comment": "",
                    "NameOfGroup": "Calc_In-periodODI.In-period reconciliation totals in 2022-23 CPIH FYA prices",
                    "YPosition": 0,
                    "Folded": false,
                    "Font": null,
                    "Children": {
                      "$type": "ModelMaker.GroupNodeChildCollection, ModelMaker",
                      "$values": [
                        {
                          "$ref": "738"
                        },
                        {
                          "$ref": "741"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"Totals - C-MeX",
                    "Name": "Totals - C-MeX",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"1454",
                    "$type": "ModelMaker.GroupNode, ModelMaker",
                    "TabOrHeaderColour": "220, 236, 245",
                    "CollapsedByDefault": false,
                    "Comment": "",
                    "NameOfGroup": "Calc_In-periodODI.In-period reconciliation totals in 2022-23 CPIH FYA prices",
                    "YPosition": 1,
                    "Folded": false,
                    "Font": null,
                    "Children": {
                      "$type": "ModelMaker.GroupNodeChildCollection, ModelMaker",
                      "$values": [
                        {
                          "$ref": "752"
                        },
                        {
                          "$ref": "755"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"Totals - D-MeX",
                    "Name": "Totals - D-MeX",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"1455",
                    "$type": "ModelMaker.GroupNode, ModelMaker",
                    "TabOrHeaderColour": "220, 236, 245",
                    "CollapsedByDefault": false,
                    "Comment": "",
                    "NameOfGroup": "Calc_In-periodODI.In-period reconciliation totals in 2022-23 CPIH FYA prices",
                    "YPosition": 2,
                    "Folded": false,
                    "Font": null,
                    "Children": {
                      "$type": "ModelMaker.GroupNodeChildCollection, ModelMaker",
                      "$values": [
                        {
                          "$id": "1456",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"e440bdc5-a981-4ae1-aab8-061af09c3641",
                          "Dimensions": {
                            "$type": "ModelMakerEngine.MMDimensions, ModelMakerEngine",
                            "$values": [
                              {
                                "$ref": "2"
                              }
                            ]
                          },
                          "EquationOBXInternal": "[2028-29 ODI payments expressed in 2027-28 CPIH FYA prices] + [2029-30 ODI payments expressed in 2027-28 CPIH FYA prices]",
                          "NameOfGroup": "Calc_In-periodODI.In-period reconciliation totals in 2022-23 CPIH FYA prices",
                          "EquationToParse": "[2028-29 ODI payments expressed in 2027-28 CPIH FYA prices] + [2029-30 ODI payments expressed in 2027-28 CPIH FYA prices]",
                          "MostRecentExpectedUnitErrors": null,
                          "Units": {
                            "$id": "1457",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ODI payments expressed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"1458",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"767dc2d0-de68-4251-9f8e-99ede94e53a3",
                          "Dimensions": {
                            "$type": "ModelMakerEngine.MMDimensions, ModelMakerEngine",
                            "$values": [
                              {
                                "$ref": "2"
                              }
                            ]
                          },
                          "EquationOBXInternal": "[2028-29 Voluntary abatements expressed in 2027-28 CPIH FYA prices sign reversed] + [2029-30 Voluntary abatements expressed in 2027-28 CPIH FYA prices sign reversed]",
                          "NameOfGroup": "Calc_In-periodODI.In-period reconciliation totals in 2022-23 CPIH FYA prices",
                          "EquationToParse": "[2028-29 Voluntary abatements expressed in 2027-28 CPIH FYA prices sign reversed] + [2029-30 Voluntary abatements expressed in 2027-28 CPIH FYA prices sign reversed]",
                          "MostRecentExpectedUnitErrors": null,
                          "Units": {
                            "$id": "1459",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abatements expressed in 2027-28 CPIH FYA prices sign reversed",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"1460",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"fdb288b1-30b5-445e-8d3a-cc8e5d26c1d4",
                          "Dimensions": {
                            "$type": "ModelMakerEngine.MMDimensions, ModelMakerEngine",
                            "$values": [
                              {
                                "$ref": "2"
                              }
                            ]
                          },
                          "EquationOBXInternal": "[2028-29 Voluntary deferrals expressed in 2027-28 CPIH FYA prices sign reversed] + [2029-30 Voluntary deferrals expressed in 2027-28 CPIH FYA prices sign reversed]",
                          "NameOfGroup": "Calc_In-periodODI.In-period reconciliation totals in 2022-23 CPIH FYA prices",
                          "EquationToParse": "[2028-29 Voluntary deferrals expressed in 2027-28 CPIH FYA prices sign reversed] + [2029-30 Voluntary deferrals expressed in 2027-28 CPIH FYA prices sign reversed]",
                          "MostRecentExpectedUnitErrors": null,
                          "Units": {
                            "$id": "1461",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Voluntary deferrals expressed in 2027-28 CPIH FYA prices sign reversed",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"1462",
                          "$type": "ModelMaker.VariableNode, ModelMaker",
                          "RowTotalDependent": null,
                          "ScenarioSelectorDependent": null,
                          "ValidValues": null,
                          "PutCalculationOnReport": false,
                          "CalculateOnThisReport": null,
                          "PivotTableLink": null,
                          "ExcelNameName": "Consumer_price_index__including_housing_costs____Consumer_Price_Index__with_housing__for_April",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"2022ffb9-146b-4d40-8f5b-b7bdfd558448",
                          "Dimensions": {
                            "$type": "ModelMakerEngine.MMDimensions, ModelMakerEngine",
                            "$values": [
                              {
                                "$ref": "2"
                              }
                            ]
                          },
                          "EquationOBXInternal": "[2028-29 Other bespoke adjustments expressed in 2027-28 CPIH FYA prices] + [2029-30 Other bespoke adjustments expressed in 2027-28 CPIH FYA prices]",
                          "NameOfGroup": "Calc_In-periodODI.In-period reconciliation totals in 2022-23 CPIH FYA prices",
                          "EquationToParse": "[2028-29 Other bespoke adjustments expressed in 2027-28 CPIH FYA prices] + [2029-30 Other bespoke adjustments expressed in 2027-28 CPIH FYA prices]",
                          "MostRecentExpectedUnitErrors": null,
                          "Units": {
                            "$id": "1463",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"2028-30 Other bespoke adjustments expressed in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"Totals - In-period ODI payments (excluding C-MeX and D-MeX) ",
                    "Name": "Totals - In-period ODI payments (excluding C-MeX and D-MeX) ",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"In-period reconciliation totals in 2027-28 CPIH FYA prices",
              "Name": "In-period reconciliation totals in 2027-28 CPIH FYA prices",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"1464",
              "$type": "ModelMaker.GroupNode, ModelMaker",
              "TabOrHeaderColour": "220, 236, 245",
              "CollapsedByDefault": false,
              "Comment": "",
              "NameOfGroup": "Calc_In-periodODI",
              "YPosition": 2,
              "Folded": false,
              "Font": null,
              "Children": {
                "$type": "ModelMaker.GroupNodeChildCollection, ModelMaker",
                "$values": [
                  {
                    "$id": "1465",
                    "$type": "ModelMaker.GroupNode, ModelMaker",
                    "TabOrHeaderColour": "220, 236, 245",
                    "CollapsedByDefault": false,
                    "Comment": "",
                    "NameOfGroup": "Calc_In-periodODI.Total ODI reconciliation adjustments by price control in 2022-23 CPIH FYA prices for draft determination documentation",
                    "YPosition": 0,
                    "Folded": false,
                    "Font": null,
                    "Children": {
                      "$type": "ModelMaker.GroupNodeChildCollection, ModelMaker",
                      "$values": [
                        {
                          "$ref": "1264"
                        },
                        {
                          "$ref": "1267"
                        },
                        {
                          "$ref": "1270"
                        },
                        {
                          "$ref": "1273"
                        },
                        {
                          "$ref": "1277"
                        },
                        {
                          "$ref": "1280"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"Reconciliation adjustments calculated in 2027-28 CPI(H) FYA prices",
                    "Name": "Reconciliation adjustments calculated in 2027-28 CPI(H) FYA prices",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 ODI reconciliation adjustments by price control in 2027-28 CPIH FYA prices for draft determination documentation",
              "Name": "Total ODI reconciliation adjustments by price control in 2027-28 CPIH FYA prices for draft determination documentation",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"1466",
              "$type": "ModelMaker.GroupNode, ModelMaker",
              "TabOrHeaderColour": "220, 236, 245",
              "CollapsedByDefault": false,
              "Comment": "",
              "NameOfGroup": "Calc_In-periodODI",
              "YPosition": 3,
              "Folded": false,
              "Font": null,
              "Children": {
                "$type": "ModelMaker.GroupNodeChildCollection, ModelMaker",
                "$values": [
                  {
                    "$id": "1467",
                    "$type": "ModelMaker.GroupNode, ModelMaker",
                    "TabOrHeaderColour": "220, 236, 245",
                    "CollapsedByDefault": false,
                    "Comment": "",
                    "NameOfGroup": "Calc_In-periodODI.Aggregate Adjustments By Price Control",
                    "YPosition": 0,
                    "Folded": false,
                    "Font": null,
                    "Children": {
                      "$type": "ModelMaker.GroupNodeChildCollection, ModelMaker",
                      "$values": [
                        {
                          "$id": "1468",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"2ddde8b5-fab4-44a3-804e-fcbc4fd7653e",
                          "Dimensions": {
                            "$type": "ModelMakerEngine.MMDimensions, ModelMakerEngine",
                            "$values": []
                          },
                          "EquationOBXInternal": "SUM( [2027-28 ODI payments deferred until next reporting year (tvm adjusted) expressed in 2027-28 CPIH FYA prices (WR)] + [2028-29 ODI payments expressed in 2027-28 CPIH FYA prices (WR)] + [2028-29 Other in-period payments expressed in 2027-28 CPIH FYA prices - C-MeX (WR)] + [2028-29 Other in-period payments expressed in 2027-28 CPIH FYA prices - D-MeX (WR)] + [2028-29 Voluntary abatements expressed in 2027-28 CPIH FYA prices sign reversed (WR)] + [2028-29 Voluntary deferrals expressed in 2027-28 CPIH FYA prices sign reversed (WR)] + [2028-29 Other bespoke adjustments expressed in 2027-28 CPIH FYA prices (WR)] )\r\n",
                          "NameOfGroup": "Calc_In-periodODI.Aggregate Adjustments By Price Control.Revenue adjustments in respect of in-period ODI payments to be applied in 2025-26 allowed revenue",
                          "EquationToParse": "SUM( [2027-28 ODI payments deferred until next reporting year (tvm adjusted) expressed in 2027-28 CPIH FYA prices (WR)] + [2028-29 ODI payments expressed in 2027-28 CPIH FYA prices (WR)] + [2028-29 Other in-period payments expressed in 2027-28 CPIH FYA prices - C-MeX (WR)] + [2028-29 Other in-period payments expressed in 2027-28 CPIH FYA prices - D-MeX (WR)] + [2028-29 Voluntary abatements expressed in 2027-28 CPIH FYA prices sign reversed (WR)] + [2028-29 Voluntary deferrals expressed in 2027-28 CPIH FYA prices sign reversed (WR)] + [2028-29 Other bespoke adjustments expressed in 2027-28 CPIH FYA prices (WR)] )\r\n",
                          "MostRecentExpectedUnitErrors": null,
                          "Units": {
                            "$id": "1469",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 real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"1470",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"c646ca4a-3941-4a63-a604-e7e9c36546a7",
                          "Dimensions": {
                            "$type": "ModelMakerEngine.MMDimensions, ModelMakerEngine",
                            "$values": []
                          },
                          "EquationOBXInternal": "SUM( [2027-28 ODI payments deferred until next reporting year (tvm adjusted) expressed in 2027-28 CPIH FYA prices (WN)] + [2028-29 ODI payments expressed in 2027-28 CPIH FYA prices (WN)] + [2028-29 Other in-period payments expressed in 2027-28 CPIH FYA prices - C-MeX (WN)] + [2028-29 Other in-period payments expressed in 2027-28 CPIH FYA prices - D-MeX (WN)] + [2028-29 Voluntary abatements expressed in 2027-28 CPIH FYA prices sign reversed (WN)] + [2028-29 Voluntary deferrals expressed in 2027-28 CPIH FYA prices sign reversed (WN)] + [2028-29 Other bespoke adjustments expressed in 2027-28 CPIH FYA prices (WN)] )\r\n",
                          "NameOfGroup": "Calc_In-periodODI.Aggregate Adjustments By Price Control.Revenue adjustments in respect of in-period ODI payments to be applied in 2025-26 allowed revenue",
                          "EquationToParse": "SUM( [2027-28 ODI payments deferred until next reporting year (tvm adjusted) expressed in 2027-28 CPIH FYA prices (WN)] + [2028-29 ODI payments expressed in 2027-28 CPIH FYA prices (WN)] + [2028-29 Other in-period payments expressed in 2027-28 CPIH FYA prices - C-MeX (WN)] + [2028-29 Other in-period payments expressed in 2027-28 CPIH FYA prices - D-MeX (WN)] + [2028-29 Voluntary abatements expressed in 2027-28 CPIH FYA prices sign reversed (WN)] + [2028-29 Voluntary deferrals expressed in 2027-28 CPIH FYA prices sign reversed (WN)] + [2028-29 Other bespoke adjustments expressed in 2027-28 CPIH FYA prices (WN)] )\r\n",
                          "MostRecentExpectedUnitErrors": null,
                          "Units": {
                            "$id": "1471",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 real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"1472",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"167723a7-ec6a-40e4-9356-b0210270fbf0",
                          "Dimensions": {
                            "$type": "ModelMakerEngine.MMDimensions, ModelMakerEngine",
                            "$values": []
                          },
                          "EquationOBXInternal": "SUM( [2027-28 ODI payments deferred until next reporting year (tvm adjusted) expressed in 2027-28 CPIH FYA prices (WWN)] + [2028-29 ODI payments expressed in 2027-28 CPIH FYA prices (WWN)] + [2028-29 Other in-period payments expressed in 2027-28 CPIH FYA prices - C-MeX (WWN)] + [2028-29 Other in-period payments expressed in 2027-28 CPIH FYA prices - D-MeX (WWN)] + [2028-29 Voluntary abatements expressed in 2027-28 CPIH FYA prices sign reversed (WWN)] + [2028-29 Voluntary deferrals expressed in 2027-28 CPIH FYA prices sign reversed (WWN)] + [2028-29 Other bespoke adjustments expressed in 2027-28 CPIH FYA prices (WWN)] )\r\n",
                          "NameOfGroup": "Calc_In-periodODI.Aggregate Adjustments By Price Control.Revenue adjustments in respect of in-period ODI payments to be applied in 2025-26 allowed revenue",
                          "EquationToParse": "SUM( [2027-28 ODI payments deferred until next reporting year (tvm adjusted) expressed in 2027-28 CPIH FYA prices (WWN)] + [2028-29 ODI payments expressed in 2027-28 CPIH FYA prices (WWN)] + [2028-29 Other in-period payments expressed in 2027-28 CPIH FYA prices - C-MeX (WWN)] + [2028-29 Other in-period payments expressed in 2027-28 CPIH FYA prices - D-MeX (WWN)] + [2028-29 Voluntary abatements expressed in 2027-28 CPIH FYA prices sign reversed (WWN)] + [2028-29 Voluntary deferrals expressed in 2027-28 CPIH FYA prices sign reversed (WWN)] + [2028-29 Other bespoke adjustments expressed in 2027-28 CPIH FYA prices (WWN)] )\r\n",
                          "MostRecentExpectedUnitErrors": null,
                          "Units": {
                            "$id": "1473",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 real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"1474",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"ac9bb370-785d-4e80-bab1-543d9895bb63",
                          "Dimensions": {
                            "$type": "ModelMakerEngine.MMDimensions, ModelMakerEngine",
                            "$values": []
                          },
                          "EquationOBXInternal": "SUM( [2027-28 ODI payments deferred until next reporting year (tvm adjusted) expressed in 2027-28 CPIH FYA prices (BR)] + [2028-29 ODI payments expressed in 2027-28 CPIH FYA prices (BR)] + [2028-29 Other in-period payments expressed in 2027-28 CPIH FYA prices - C-MeX (BR)] + [2028-29 Other in-period payments expressed in 2027-28 CPIH FYA prices - D-MeX (BR)] + [2028-29 Voluntary abatements expressed in 2027-28 CPIH FYA prices sign reversed (BR)] + [2028-29 Voluntary deferrals expressed in 2027-28 CPIH FYA prices sign reversed (BR)] + [2028-29 Other bespoke adjustments expressed in 2027-28 CPIH FYA prices (BR)] )\r\n",
                          "NameOfGroup": "Calc_In-periodODI.Aggregate Adjustments By Price Control.Revenue adjustments in respect of in-period ODI payments to be applied in 2025-26 allowed revenue",
                          "EquationToParse": "SUM( [2027-28 ODI payments deferred until next reporting year (tvm adjusted) expressed in 2027-28 CPIH FYA prices (BR)] + [2028-29 ODI payments expressed in 2027-28 CPIH FYA prices (BR)] + [2028-29 Other in-period payments expressed in 2027-28 CPIH FYA prices - C-MeX (BR)] + [2028-29 Other in-period payments expressed in 2027-28 CPIH FYA prices - D-MeX (BR)] + [2028-29 Voluntary abatements expressed in 2027-28 CPIH FYA prices sign reversed (BR)] + [2028-29 Voluntary deferrals expressed in 2027-28 CPIH FYA prices sign reversed (BR)] + [2028-29 Other bespoke adjustments expressed in 2027-28 CPIH FYA prices (BR)] )\r\n",
                          "MostRecentExpectedUnitErrors": null,
                          "Units": {
                            "$id": "1475",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 real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"1476",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"0b9e2269-7d9b-4afa-a1d6-bcef0b9bf1f7",
                          "Dimensions": {
                            "$type": "ModelMakerEngine.MMDimensions, ModelMakerEngine",
                            "$values": []
                          },
                          "EquationOBXInternal": "SUM( [2027-28 ODI payments deferred until next reporting year (tvm adjusted) expressed in 2027-28 CPIH FYA prices (ADDN1)] + [2028-29 ODI payments expressed in 2027-28 CPIH FYA prices (ADDN1)] + [2028-29 Other in-period payments expressed in 2027-28 CPIH FYA prices - C-MeX (ADDN1)] + [2028-29 Other in-period payments expressed in 2027-28 CPIH FYA prices - D-MeX (ADDN1)] + [2028-29 Voluntary abatements expressed in 2027-28 CPIH FYA prices sign reversed (ADDN1)] + [2028-29 Voluntary deferrals expressed in 2027-28 CPIH FYA prices sign reversed (ADDN1)] + [2028-29 Other bespoke adjustments expressed in 2027-28 CPIH FYA prices (ADDN1)] )\r\n",
                          "NameOfGroup": "Calc_In-periodODI.Aggregate Adjustments By Price Control.Revenue adjustments in respect of in-period ODI payments to be applied in 2025-26 allowed revenue",
                          "EquationToParse": "SUM( [2027-28 ODI payments deferred until next reporting year (tvm adjusted) expressed in 2027-28 CPIH FYA prices (ADDN1)] + [2028-29 ODI payments expressed in 2027-28 CPIH FYA prices (ADDN1)] + [2028-29 Other in-period payments expressed in 2027-28 CPIH FYA prices - C-MeX (ADDN1)] + [2028-29 Other in-period payments expressed in 2027-28 CPIH FYA prices - D-MeX (ADDN1)] + [2028-29 Voluntary abatements expressed in 2027-28 CPIH FYA prices sign reversed (ADDN1)] + [2028-29 Voluntary deferrals expressed in 2027-28 CPIH FYA prices sign reversed (ADDN1)] + [2028-29 Other bespoke adjustments expressed in 2027-28 CPIH FYA prices (ADDN1)] )\r\n",
                          "MostRecentExpectedUnitErrors": null,
                          "Units": {
                            "$id": "1477",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 real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"1478",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"6e8fe918-f6a0-4177-8d2d-01f2b17c48f3",
                          "Dimensions": {
                            "$type": "ModelMakerEngine.MMDimensions, ModelMakerEngine",
                            "$values": []
                          },
                          "EquationOBXInternal": "SUM( [2027-28 ODI payments deferred until next reporting year (tvm adjusted) expressed in 2027-28 CPIH FYA prices (ADDN2)] + [2028-29 ODI payments expressed in 2027-28 CPIH FYA prices (ADDN2)] + [2028-29 Other in-period payments expressed in 2027-28 CPIH FYA prices - C-MeX (ADDN2)] + [2028-29 Other in-period payments expressed in 2027-28 CPIH FYA prices - D-MeX (ADDN2)] + [2028-29 Voluntary abatements expressed in 2027-28 CPIH FYA prices sign reversed (ADDN2)] + [2028-29 Voluntary deferrals expressed in 2027-28 CPIH FYA prices sign reversed (ADDN2)] + [2028-29 Other bespoke adjustments expressed in 2027-28 CPIH FYA prices (ADDN2)] )\r\n",
                          "NameOfGroup": "Calc_In-periodODI.Aggregate Adjustments By Price Control.Revenue adjustments in respect of in-period ODI payments to be applied in 2025-26 allowed revenue",
                          "EquationToParse": "SUM( [2027-28 ODI payments deferred until next reporting year (tvm adjusted) expressed in 2027-28 CPIH FYA prices (ADDN2)] + [2028-29 ODI payments expressed in 2027-28 CPIH FYA prices (ADDN2)] + [2028-29 Other in-period payments expressed in 2027-28 CPIH FYA prices - C-MeX (ADDN2)] + [2028-29 Other in-period payments expressed in 2027-28 CPIH FYA prices - D-MeX (ADDN2)] + [2028-29 Voluntary abatements expressed in 2027-28 CPIH FYA prices sign reversed (ADDN2)] + [2028-29 Voluntary deferrals expressed in 2027-28 CPIH FYA prices sign reversed (ADDN2)] + [2028-29 Other bespoke adjustments expressed in 2027-28 CPIH FYA prices (ADDN2)] )\r\n",
                          "MostRecentExpectedUnitErrors": null,
                          "Units": {
                            "$id": "1479",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 real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"1480",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"1a712285-883c-4d14-9e85-6097d21e7f23",
                          "Dimensions": {
                            "$type": "ModelMakerEngine.MMDimensions, ModelMakerEngine",
                            "$values": []
                          },
                          "EquationOBXInternal": "SUM( [2027-28 ODI payments deferred until next reporting year (tvm adjusted) expressed in 2027-28 CPIH FYA prices (Residential Retail)] + [2028-29 ODI payments expressed in 2027-28 CPIH FYA prices (Residential Retail)] + [2028-29 Other in-period payments expressed in 2027-28 CPIH FYA prices - C-MeX (Residential Retail)] + [2028-29 Other in-period payments expressed in 2027-28 CPIH FYA prices - D-MeX (Residential Retail)] + [2028-29 Voluntary abatements expressed in 2027-28 CPIH FYA prices sign reversed (Residential Retail)] + [2028-29 Voluntary deferrals expressed in 2027-28 CPIH FYA prices sign reversed (Residential Retail)] + [2028-29 Other bespoke adjustments expressed in 2027-28 CPIH FYA prices (Residential Retail)] )\r\n",
                          "NameOfGroup": "Calc_In-periodODI.Aggregate Adjustments By Price Control.Revenue adjustments in respect of in-period ODI payments to be applied in 2025-26 allowed revenue",
                          "EquationToParse": "SUM( [2027-28 ODI payments deferred until next reporting year (tvm adjusted) expressed in 2027-28 CPIH FYA prices (Residential Retail)] + [2028-29 ODI payments expressed in 2027-28 CPIH FYA prices (Residential Retail)] + [2028-29 Other in-period payments expressed in 2027-28 CPIH FYA prices - C-MeX (Residential Retail)] + [2028-29 Other in-period payments expressed in 2027-28 CPIH FYA prices - D-MeX (Residential Retail)] + [2028-29 Voluntary abatements expressed in 2027-28 CPIH FYA prices sign reversed (Residential Retail)] + [2028-29 Voluntary deferrals expressed in 2027-28 CPIH FYA prices sign reversed (Residential Retail)] + [2028-29 Other bespoke adjustments expressed in 2027-28 CPIH FYA prices (Residential Retail)] )\r\n",
                          "MostRecentExpectedUnitErrors": null,
                          "Units": {
                            "$id": "1481",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 real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"1482",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"6cf40ad5-7bd8-4a8b-99a3-9279c328571b",
                          "Dimensions": {
                            "$type": "ModelMakerEngine.MMDimensions, ModelMakerEngine",
                            "$values": []
                          },
                          "EquationOBXInternal": "SUM( [2027-28 ODI payments deferred until next reporting year (tvm adjusted) expressed in 2027-28 CPIH FYA prices (Business Retail)] + [2028-29 ODI payments expressed in 2027-28 CPIH FYA prices (Business Retail)] + [2028-29 Other in-period payments expressed in 2027-28 CPIH FYA prices - C-MeX (Business Retail)] + [2028-29 Other in-period payments expressed in 2027-28 CPIH FYA prices - D-MeX (Business Retail)] + [2028-29 Voluntary abatements expressed in 2027-28 CPIH FYA prices sign reversed (Business Retail)] + [2028-29 Voluntary deferrals expressed in 2027-28 CPIH FYA prices sign reversed (Business Retail)] + [2028-29 Other bespoke adjustments expressed in 2027-28 CPIH FYA prices (Business Retail)] )\r\n",
                          "NameOfGroup": "Calc_In-periodODI.Aggregate Adjustments By Price Control.Revenue adjustments in respect of in-period ODI payments to be applied in 2025-26 allowed revenue",
                          "EquationToParse": "SUM( [2027-28 ODI payments deferred until next reporting year (tvm adjusted) expressed in 2027-28 CPIH FYA prices (Business Retail)] + [2028-29 ODI payments expressed in 2027-28 CPIH FYA prices (Business Retail)] + [2028-29 Other in-period payments expressed in 2027-28 CPIH FYA prices - C-MeX (Business Retail)] + [2028-29 Other in-period payments expressed in 2027-28 CPIH FYA prices - D-MeX (Business Retail)] + [2028-29 Voluntary abatements expressed in 2027-28 CPIH FYA prices sign reversed (Business Retail)] + [2028-29 Voluntary deferrals expressed in 2027-28 CPIH FYA prices sign reversed (Business Retail)] + [2028-29 Other bespoke adjustments expressed in 2027-28 CPIH FYA prices (Business Retail)] )\r\n",
                          "MostRecentExpectedUnitErrors": null,
                          "Units": {
                            "$id": "1483",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 real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in respect of in-period ODI payments to be applied in 2030-31 allowed revenue",
                    "Name": "Revenue adjustments in respect of in-period ODI payments to be applied in 2030-31 allowed revenue",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"1484",
                    "$type": "ModelMaker.GroupNode, ModelMaker",
                    "TabOrHeaderColour": "220, 236, 245",
                    "CollapsedByDefault": false,
                    "Comment": "",
                    "NameOfGroup": "Calc_In-periodODI.Aggregate Adjustments By Price Control",
                    "YPosition": 1,
                    "Folded": false,
                    "Font": null,
                    "Children": {
                      "$type": "ModelMaker.GroupNodeChildCollection, ModelMaker",
                      "$values": [
                        {
                          "$id": "1485",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"969443ef-725f-4677-b1fd-ab8bd4ebca6d",
                          "Dimensions": {
                            "$type": "ModelMakerEngine.MMDimensions, ModelMakerEngine",
                            "$values": []
                          },
                          "EquationOBXInternal": "SUM( [2029-30 ODI payments expressed in 2027-28 CPIH FYA prices (WR)] + [2029-30 Other in-period payments expressed in 2027-28 CPIH FYA prices - C-MeX (WR)] + [2029-30 Other in-period payments expressed in 2027-28 CPIH FYA prices - D-MeX (WR)] + [2029-30 Voluntary abatements expressed in 2027-28 CPIH FYA prices sign reversed (WR)] + [2029-30 Voluntary deferrals expressed in 2027-28 CPIH FYA prices sign reversed (WR)] + [2029-30 Other bespoke adjustments expressed in 2027-28 CPIH FYA prices (WR)] )\r\n",
                          "NameOfGroup": "Calc_In-periodODI.Aggregate Adjustments By Price Control.Revenue adjustments in respect of in-period ODI payments to be applied in 2026-27 allowed revenue",
                          "EquationToParse": "SUM( [2029-30 ODI payments expressed in 2027-28 CPIH FYA prices (WR)] + [2029-30 Other in-period payments expressed in 2027-28 CPIH FYA prices - C-MeX (WR)] + [2029-30 Other in-period payments expressed in 2027-28 CPIH FYA prices - D-MeX (WR)] + [2029-30 Voluntary abatements expressed in 2027-28 CPIH FYA prices sign reversed (WR)] + [2029-30 Voluntary deferrals expressed in 2027-28 CPIH FYA prices sign reversed (WR)] + [2029-30 Other bespoke adjustments expressed in 2027-28 CPIH FYA prices (WR)] )\r\n",
                          "MostRecentExpectedUnitErrors": null,
                          "Units": {
                            "$id": "1486",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 real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"1487",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"c66800a8-4edb-4ebb-8e70-9715824844c1",
                          "Dimensions": {
                            "$type": "ModelMakerEngine.MMDimensions, ModelMakerEngine",
                            "$values": []
                          },
                          "EquationOBXInternal": "SUM( [2029-30 ODI payments expressed in 2027-28 CPIH FYA prices (WN)] + [2029-30 Other in-period payments expressed in 2027-28 CPIH FYA prices - C-MeX (WN)] + [2029-30 Other in-period payments expressed in 2027-28 CPIH FYA prices - D-MeX (WN)] + [2029-30 Voluntary abatements expressed in 2027-28 CPIH FYA prices sign reversed (WN)] + [2029-30 Voluntary deferrals expressed in 2027-28 CPIH FYA prices sign reversed (WN)] + [2029-30 Other bespoke adjustments expressed in 2027-28 CPIH FYA prices (WN)] )\r\n",
                          "NameOfGroup": "Calc_In-periodODI.Aggregate Adjustments By Price Control.Revenue adjustments in respect of in-period ODI payments to be applied in 2026-27 allowed revenue",
                          "EquationToParse": "SUM( [2029-30 ODI payments expressed in 2027-28 CPIH FYA prices (WN)] + [2029-30 Other in-period payments expressed in 2027-28 CPIH FYA prices - C-MeX (WN)] + [2029-30 Other in-period payments expressed in 2027-28 CPIH FYA prices - D-MeX (WN)] + [2029-30 Voluntary abatements expressed in 2027-28 CPIH FYA prices sign reversed (WN)] + [2029-30 Voluntary deferrals expressed in 2027-28 CPIH FYA prices sign reversed (WN)] + [2029-30 Other bespoke adjustments expressed in 2027-28 CPIH FYA prices (WN)] )\r\n",
                          "MostRecentExpectedUnitErrors": null,
                          "Units": {
                            "$id": "1488",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 real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"1489",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"aba0fa1d-bcba-4d3a-adcd-cc2d60dce6a5",
                          "Dimensions": {
                            "$type": "ModelMakerEngine.MMDimensions, ModelMakerEngine",
                            "$values": []
                          },
                          "EquationOBXInternal": "SUM( [2029-30 ODI payments expressed in 2027-28 CPIH FYA prices (WWN)] + [2029-30 Other in-period payments expressed in 2027-28 CPIH FYA prices - C-MeX (WWN)] + [2029-30 Other in-period payments expressed in 2027-28 CPIH FYA prices - D-MeX (WWN)] + [2029-30 Voluntary abatements expressed in 2027-28 CPIH FYA prices sign reversed (WWN)] + [2029-30 Voluntary deferrals expressed in 2027-28 CPIH FYA prices sign reversed (WWN)] + [2029-30 Other bespoke adjustments expressed in 2027-28 CPIH FYA prices (WWN)] )\r\n",
                          "NameOfGroup": "Calc_In-periodODI.Aggregate Adjustments By Price Control.Revenue adjustments in respect of in-period ODI payments to be applied in 2026-27 allowed revenue",
                          "EquationToParse": "SUM( [2029-30 ODI payments expressed in 2027-28 CPIH FYA prices (WWN)] + [2029-30 Other in-period payments expressed in 2027-28 CPIH FYA prices - C-MeX (WWN)] + [2029-30 Other in-period payments expressed in 2027-28 CPIH FYA prices - D-MeX (WWN)] + [2029-30 Voluntary abatements expressed in 2027-28 CPIH FYA prices sign reversed (WWN)] + [2029-30 Voluntary deferrals expressed in 2027-28 CPIH FYA prices sign reversed (WWN)] + [2029-30 Other bespoke adjustments expressed in 2027-28 CPIH FYA prices (WWN)] )\r\n",
                          "MostRecentExpectedUnitErrors": null,
                          "Units": {
                            "$id": "1490",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 real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"1491",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"a333e003-b2f1-485b-881b-47d33d3af2c0",
                          "Dimensions": {
                            "$type": "ModelMakerEngine.MMDimensions, ModelMakerEngine",
                            "$values": []
                          },
                          "EquationOBXInternal": "SUM( [2029-30 ODI payments expressed in 2027-28 CPIH FYA prices (ADDN1)] + [2029-30 Other in-period payments expressed in 2027-28 CPIH FYA prices - C-MeX (ADDN1)] + [2029-30 Other in-period payments expressed in 2027-28 CPIH FYA prices - D-MeX (ADDN1)] + [2029-30 Voluntary abatements expressed in 2027-28 CPIH FYA prices sign reversed (ADDN1)] + [2029-30 Voluntary deferrals expressed in 2027-28 CPIH FYA prices sign reversed (ADDN1)] + [2029-30 Other bespoke adjustments expressed in 2027-28 CPIH FYA prices (ADDN1)] )\r\n",
                          "NameOfGroup": "Calc_In-periodODI.Aggregate Adjustments By Price Control.Revenue adjustments in respect of in-period ODI payments to be applied in 2026-27 allowed revenue",
                          "EquationToParse": "SUM( [2029-30 ODI payments expressed in 2027-28 CPIH FYA prices (ADDN1)] + [2029-30 Other in-period payments expressed in 2027-28 CPIH FYA prices - C-MeX (ADDN1)] + [2029-30 Other in-period payments expressed in 2027-28 CPIH FYA prices - D-MeX (ADDN1)] + [2029-30 Voluntary abatements expressed in 2027-28 CPIH FYA prices sign reversed (ADDN1)] + [2029-30 Voluntary deferrals expressed in 2027-28 CPIH FYA prices sign reversed (ADDN1)] + [2029-30 Other bespoke adjustments expressed in 2027-28 CPIH FYA prices (ADDN1)] )\r\n",
                          "MostRecentExpectedUnitErrors": null,
                          "Units": {
                            "$id": "1492",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 real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"1493",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"7c206bd2-5eb6-408c-ac7b-4dcca65c6a04",
                          "Dimensions": {
                            "$type": "ModelMakerEngine.MMDimensions, ModelMakerEngine",
                            "$values": []
                          },
                          "EquationOBXInternal": "SUM( [2029-30 ODI payments expressed in 2027-28 CPIH FYA prices (ADDN2)] + [2029-30 Other in-period payments expressed in 2027-28 CPIH FYA prices - C-MeX (ADDN2)] + [2029-30 Other in-period payments expressed in 2027-28 CPIH FYA prices - D-MeX (ADDN2)] + [2029-30 Voluntary abatements expressed in 2027-28 CPIH FYA prices sign reversed (ADDN2)] + [2029-30 Voluntary deferrals expressed in 2027-28 CPIH FYA prices sign reversed (ADDN2)] + [2029-30 Other bespoke adjustments expressed in 2027-28 CPIH FYA prices (ADDN2)] )\r\n",
                          "NameOfGroup": "Calc_In-periodODI.Aggregate Adjustments By Price Control.Revenue adjustments in respect of in-period ODI payments to be applied in 2026-27 allowed revenue",
                          "EquationToParse": "SUM( [2029-30 ODI payments expressed in 2027-28 CPIH FYA prices (ADDN2)] + [2029-30 Other in-period payments expressed in 2027-28 CPIH FYA prices - C-MeX (ADDN2)] + [2029-30 Other in-period payments expressed in 2027-28 CPIH FYA prices - D-MeX (ADDN2)] + [2029-30 Voluntary abatements expressed in 2027-28 CPIH FYA prices sign reversed (ADDN2)] + [2029-30 Voluntary deferrals expressed in 2027-28 CPIH FYA prices sign reversed (ADDN2)] + [2029-30 Other bespoke adjustments expressed in 2027-28 CPIH FYA prices (ADDN2)] )\r\n",
                          "MostRecentExpectedUnitErrors": null,
                          "Units": {
                            "$id": "1494",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 real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"1495",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"acb4ea4c-bd07-43b1-8094-c938718798b4",
                          "Dimensions": {
                            "$type": "ModelMakerEngine.MMDimensions, ModelMakerEngine",
                            "$values": []
                          },
                          "EquationOBXInternal": "SUM( [2029-30 ODI payments expressed in 2027-28 CPIH FYA prices (Residential Retail)] + [2029-30 Other in-period payments expressed in 2027-28 CPIH FYA prices - C-MeX (Residential Retail)] + [2029-30 Other in-period payments expressed in 2027-28 CPIH FYA prices - D-MeX (Residential Retail)] + [2029-30 Voluntary abatements expressed in 2027-28 CPIH FYA prices sign reversed (Residential Retail)] + [2029-30 Voluntary deferrals expressed in 2027-28 CPIH FYA prices sign reversed (Residential Retail)] + [2029-30 Other bespoke adjustments expressed in 2027-28 CPIH FYA prices (Residential Retail)] )\r\n",
                          "NameOfGroup": "Calc_In-periodODI.Aggregate Adjustments By Price Control.Revenue adjustments in respect of in-period ODI payments to be applied in 2026-27 allowed revenue",
                          "EquationToParse": "SUM( [2029-30 ODI payments expressed in 2027-28 CPIH FYA prices (Residential Retail)] + [2029-30 Other in-period payments expressed in 2027-28 CPIH FYA prices - C-MeX (Residential Retail)] + [2029-30 Other in-period payments expressed in 2027-28 CPIH FYA prices - D-MeX (Residential Retail)] + [2029-30 Voluntary abatements expressed in 2027-28 CPIH FYA prices sign reversed (Residential Retail)] + [2029-30 Voluntary deferrals expressed in 2027-28 CPIH FYA prices sign reversed (Residential Retail)] + [2029-30 Other bespoke adjustments expressed in 2027-28 CPIH FYA prices (Residential Retail)] )\r\n",
                          "MostRecentExpectedUnitErrors": null,
                          "Units": {
                            "$id": "1496",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 real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"1497",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"18742bfe-6caf-4bb4-9998-bbb6fd309f20",
                          "Dimensions": {
                            "$type": "ModelMakerEngine.MMDimensions, ModelMakerEngine",
                            "$values": []
                          },
                          "EquationOBXInternal": "SUM( [2029-30 ODI payments expressed in 2027-28 CPIH FYA prices (Business Retail)] + [2029-30 Other in-period payments expressed in 2027-28 CPIH FYA prices - C-MeX (Business Retail)] + [2029-30 Other in-period payments expressed in 2027-28 CPIH FYA prices - D-MeX (Business Retail)] + [2029-30 Voluntary abatements expressed in 2027-28 CPIH FYA prices sign reversed (Business Retail)] + [2029-30 Voluntary deferrals expressed in 2027-28 CPIH FYA prices sign reversed (Business Retail)] + [2029-30 Other bespoke adjustments expressed in 2027-28 CPIH FYA prices (Business Retail)] )",
                          "NameOfGroup": "Calc_In-periodODI.Aggregate Adjustments By Price Control.Revenue adjustments in respect of in-period ODI payments to be applied in 2026-27 allowed revenue",
                          "EquationToParse": "SUM( [2029-30 ODI payments expressed in 2027-28 CPIH FYA prices (Business Retail)] + [2029-30 Other in-period payments expressed in 2027-28 CPIH FYA prices - C-MeX (Business Retail)] + [2029-30 Other in-period payments expressed in 2027-28 CPIH FYA prices - D-MeX (Business Retail)] + [2029-30 Voluntary abatements expressed in 2027-28 CPIH FYA prices sign reversed (Business Retail)] + [2029-30 Voluntary deferrals expressed in 2027-28 CPIH FYA prices sign reversed (Business Retail)] + [2029-30 Other bespoke adjustments expressed in 2027-28 CPIH FYA prices (Business Retail)] )",
                          "MostRecentExpectedUnitErrors": null,
                          "Units": {
                            "$id": "1498",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 real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in respect of in-period ODI payments to be applied in 2026-27 allowed revenue",
                    "Name": "Revenue adjustments in respect of in-period ODI payments to be applied in 2026-27 allowed revenue",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"Aggregate Adjustments By Price Control",
              "Name": "Aggregate Adjustments By Price Control",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"1499",
              "$type": "ModelMaker.GroupNode, ModelMaker",
              "TabOrHeaderColour": "220, 236, 245",
              "CollapsedByDefault": false,
              "Comment": "",
              "NameOfGroup": "Calc_In-periodODI",
              "YPosition": 4,
              "Folded": false,
              "Font": null,
              "Children": {
                "$type": "ModelMaker.GroupNodeChildCollection, ModelMaker",
                "$values": [
                  {
                    "$id": "1500",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"228d484c-1812-4957-80c9-9bb6e08d47f3",
                    "Dimensions": {
                      "$type": "ModelMakerEngine.MMDimensions, ModelMakerEngine",
                      "$values": [
                        {
                          "$ref": "2"
                        }
                      ]
                    },
                    "EquationOBXInternal": "SUM( [2027-28 ODI payments deferred until next reporting year (tvm adjusted) expressed in 2027-28 CPIH FYA prices] + [2028-29 ODI payments expressed in 2027-28 CPIH FYA prices] + [2028-29 Other in-period payments expressed in 2027-28 CPIH FYA prices - C-MeX] + [2028-29 Other in-period payments expressed in 2027-28 CPIH FYA prices - D-MeX] + [2028-29 Voluntary abatements expressed in 2027-28 CPIH FYA prices sign reversed] + [2028-29 Voluntary deferrals expressed in 2027-28 CPIH FYA prices sign reversed] + [2028-29 Other bespoke adjustments expressed in 2027-28 CPIH FYA prices] )",
                    "NameOfGroup": "Calc_In-periodODI.Separate price Control Adjustments Into Those Eligible / Not Eligible For Tax Uplift In Financial Model.Adjustments eligible for tax uplift in financial model",
                    "EquationToParse": "SUM( [2027-28 ODI payments deferred until next reporting year (tvm adjusted) expressed in 2027-28 CPIH FYA prices] + [2028-29 ODI payments expressed in 2027-28 CPIH FYA prices] + [2028-29 Other in-period payments expressed in 2027-28 CPIH FYA prices - C-MeX] + [2028-29 Other in-period payments expressed in 2027-28 CPIH FYA prices - D-MeX] + [2028-29 Voluntary abatements expressed in 2027-28 CPIH FYA prices sign reversed] + [2028-29 Voluntary deferrals expressed in 2027-28 CPIH FYA prices sign reversed] + [2028-29 Other bespoke adjustments expressed in 2027-28 CPIH FYA prices] )",
                    "MostRecentExpectedUnitErrors": null,
                    "Units": {
                      "$id": "1501",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 real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"1502",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"fd4753e7-14c5-4786-adbe-3aaa137ef012",
                    "Dimensions": {
                      "$type": "ModelMakerEngine.MMDimensions, ModelMakerEngine",
                      "$values": [
                        {
                          "$ref": "2"
                        }
                      ]
                    },
                    "EquationOBXInternal": "SUM( [2029-30 ODI payments expressed in 2027-28 CPIH FYA prices] + [2029-30 Other in-period payments expressed in 2027-28 CPIH FYA prices - C-MeX] + [2029-30 Other in-period payments expressed in 2027-28 CPIH FYA prices - D-MeX] + [2029-30 Voluntary abatements expressed in 2027-28 CPIH FYA prices sign reversed] + [2029-30 Voluntary deferrals expressed in 2027-28 CPIH FYA prices sign reversed] + [2029-30 Other bespoke adjustments expressed in 2027-28 CPIH FYA prices] )",
                    "NameOfGroup": "Calc_In-periodODI.Separate price Control Adjustments Into Those Eligible / Not Eligible For Tax Uplift In Financial Model.Adjustments eligible for tax uplift in financial model",
                    "EquationToParse": "SUM( [2029-30 ODI payments expressed in 2027-28 CPIH FYA prices] + [2029-30 Other in-period payments expressed in 2027-28 CPIH FYA prices - C-MeX] + [2029-30 Other in-period payments expressed in 2027-28 CPIH FYA prices - D-MeX] + [2029-30 Voluntary abatements expressed in 2027-28 CPIH FYA prices sign reversed] + [2029-30 Voluntary deferrals expressed in 2027-28 CPIH FYA prices sign reversed] + [2029-30 Other bespoke adjustments expressed in 2027-28 CPIH FYA prices] )",
                    "MostRecentExpectedUnitErrors": null,
                    "Units": {
                      "$id": "1503",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 real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"1504",
                    "$type": "ModelMaker.GroupNode, ModelMaker",
                    "TabOrHeaderColour": "220, 236, 245",
                    "CollapsedByDefault": false,
                    "Comment": "",
                    "NameOfGroup": "Calc_In-periodODI.Separate price Control Adjustments Into Those Eligible / Not Eligible For Tax Uplift In Financial Model",
                    "YPosition": 2,
                    "Folded": false,
                    "Font": null,
                    "Children": {
                      "$type": "ModelMaker.GroupNodeChildCollection, ModelMaker",
                      "$values": [
                        {
                          "$id": "1505",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"302f823d-6c37-4f1d-a497-8bf5ab80a9db",
                          "Dimensions": {
                            "$type": "ModelMakerEngine.MMDimensions, ModelMakerEngine",
                            "$values": [
                              {
                                "$ref": "2"
                              }
                            ]
                          },
                          "EquationOBXInternal": "[In-period revenue adjustments to be applied in 2030-31 allowed revenues - real (2027-28 CPIH FYA prices)] * [Eligible for post financeability adjustments tax uplift - PR24 In-period ODI]",
                          "NameOfGroup": "Calc_In-periodODI.Separate price Control Adjustments Into Those Eligible / Not Eligible For Tax Uplift In Financial Model.Adjustments eligible for tax uplift in financial model",
                          "EquationToParse": "[In-period revenue adjustments to be applied in 2030-31 allowed revenues - real (2027-28 CPIH FYA prices)] * [Eligible for post financeability adjustments tax uplift - PR24 In-period ODI]",
                          "MostRecentExpectedUnitErrors": null,
                          "Units": {
                            "$id": "1506",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eligible for tax uplift - real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"1507",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"eb89fd67-1fe5-4f32-a497-44e404615f76",
                          "Dimensions": {
                            "$type": "ModelMakerEngine.MMDimensions, ModelMakerEngine",
                            "$values": [
                              {
                                "$ref": "2"
                              }
                            ]
                          },
                          "EquationOBXInternal": "[In-period revenue adjustments to be applied in 2031-32 allowed revenues - real (2027-28 CPIH FYA prices)] * [Eligible for post financeability adjustments tax uplift - PR24 In-period ODI]",
                          "NameOfGroup": "Calc_In-periodODI.Separate price Control Adjustments Into Those Eligible / Not Eligible For Tax Uplift In Financial Model.Adjustments eligible for tax uplift in financial model",
                          "EquationToParse": "[In-period revenue adjustments to be applied in 2031-32 allowed revenues - real (2027-28 CPIH FYA prices)] * [Eligible for post financeability adjustments tax uplift - PR24 In-period ODI]",
                          "MostRecentExpectedUnitErrors": null,
                          "Units": {
                            "$id": "1508",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eligible for tax uplift - real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"1509",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"5b785aca-4a67-4f69-9948-93e8f1e94cd7",
                          "Dimensions": {
                            "$type": "ModelMakerEngine.MMDimensions, ModelMakerEngine",
                            "$values": []
                          },
                          "EquationOBXInternal": "IF( [PR24 ODI retail revenue adjustments tax uplift switch] = 1, 0, LOOKUP( [In-period revenue adjustments to be applied in 2030-31 allowed revenues eligible for tax uplift - real (2027-28 CPIH FYA prices)], \"Residential Retail\" ) )",
                          "NameOfGroup": "Calc_In-periodODI.Separate price Control Adjustments Into Those Eligible / Not Eligible For Tax Uplift In Financial Model.Adjustments eligible for tax uplift in financial model",
                          "EquationToParse": "IF( [PR24 ODI retail revenue adjustments tax uplift switch] = 1, 0, LOOKUP( [In-period revenue adjustments to be applied in 2030-31 allowed revenues eligible for tax uplift - real (2027-28 CPIH FYA prices)], \"Residential Retail\" ) )",
                          "MostRecentExpectedUnitErrors": null,
                          "Units": {
                            "$id": "1510",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eligible for tax uplift - real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"1511",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"c99e7538-cacd-46af-a116-2f9dcca1af15",
                          "Dimensions": {
                            "$type": "ModelMakerEngine.MMDimensions, ModelMakerEngine",
                            "$values": []
                          },
                          "EquationOBXInternal": "IF( [PR24 ODI retail revenue adjustments tax uplift switch] = 1, 0, LOOKUP( [In-period revenue adjustments to be applied in 2030-31 allowed revenues eligible for tax uplift - real (2027-28 CPIH FYA prices)], \"Business Retail\" ) )",
                          "NameOfGroup": "Calc_In-periodODI.Separate price Control Adjustments Into Those Eligible / Not Eligible For Tax Uplift In Financial Model.Adjustments eligible for tax uplift in financial model",
                          "EquationToParse": "IF( [PR24 ODI retail revenue adjustments tax uplift switch] = 1, 0, LOOKUP( [In-period revenue adjustments to be applied in 2030-31 allowed revenues eligible for tax uplift - real (2027-28 CPIH FYA prices)], \"Business Retail\" ) )",
                          "MostRecentExpectedUnitErrors": null,
                          "Units": {
                            "$id": "1512",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eligible for tax uplift - real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"1513",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"287abb3a-94a4-448c-89b9-9c5e0561ccfd",
                          "Dimensions": {
                            "$type": "ModelMakerEngine.MMDimensions, ModelMakerEngine",
                            "$values": []
                          },
                          "EquationOBXInternal": "IF( [PR24 ODI retail revenue adjustments tax uplift switch] = 1, 0, LOOKUP( [In-period revenue adjustments to be applied in 2031-32 allowed revenues eligible for tax uplift - real (2027-28 CPIH FYA prices)], \"Residential Retail\" ) )",
                          "NameOfGroup": "Calc_In-periodODI.Separate price Control Adjustments Into Those Eligible / Not Eligible For Tax Uplift In Financial Model - WIP.Adjustments eligible for tax uplift in financial model",
                          "EquationToParse": "IF( [PR24 ODI retail revenue adjustments tax uplift switch] = 1, 0, LOOKUP( [In-period revenue adjustments to be applied in 2031-32 allowed revenues eligible for tax uplift - real (2027-28 CPIH FYA prices)], \"Residential Retail\" ) )",
                          "MostRecentExpectedUnitErrors": null,
                          "Units": {
                            "$id": "1514",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eligible for tax uplift - real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"1515",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"9d35711c-29a7-4a50-8049-9809416b7739",
                          "Dimensions": {
                            "$type": "ModelMakerEngine.MMDimensions, ModelMakerEngine",
                            "$values": []
                          },
                          "EquationOBXInternal": "IF( [PR24 ODI retail revenue adjustments tax uplift switch] = 1, 0, LOOKUP( [In-period revenue adjustments to be applied in 2031-32 allowed revenues eligible for tax uplift - real (2027-28 CPIH FYA prices)], \"Business Retail\" ) )",
                          "NameOfGroup": "Calc_In-periodODI.Separate price Control Adjustments Into Those Eligible / Not Eligible For Tax Uplift In Financial Model - WIP.Adjustments eligible for tax uplift in financial model",
                          "EquationToParse": "IF( [PR24 ODI retail revenue adjustments tax uplift switch] = 1, 0, LOOKUP( [In-period revenue adjustments to be applied in 2031-32 allowed revenues eligible for tax uplift - real (2027-28 CPIH FYA prices)], \"Business Retail\" ) )",
                          "MostRecentExpectedUnitErrors": null,
                          "Units": {
                            "$id": "1516",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eligible for tax uplift - real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"1517",
                          "$type": "ModelMaker.VariableNode, ModelMaker",
                          "RowTotalDependent": null,
                          "ScenarioSelectorDependent": null,
                          "ValidValues": null,
                          "PutCalculationOnReport": false,
                          "CalculateOnThisReport": null,
                          "PivotTableLink": null,
                          "ExcelNameName": "In_period_revenue_adjustments_to_be_applied_in_2025_26_allowed_revenues_adjusted_for_tax_uplift___real__2022_23_CPIH_FYA_prices___Residential_retail_",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"5fe696c1-c7f0-44ba-a992-2e9f11ea60ed",
                          "Dimensions": {
                            "$type": "ModelMakerEngine.MMDimensions, ModelMakerEngine",
                            "$values": []
                          },
                          "EquationOBXInternal": "( LOOKUP( [In-period revenue adjustments to be applied in 2030-31 allowed revenues eligible for tax uplift - real (2027-28 CPIH FYA prices)], \"Residential Retail\") * [PR24 ODI retail revenue adjustments tax uplift switch] * ( 1 / ( 1 - [PR24 ODI retail revenue adjustments tax rate] ) - 1 ) ) + LOOKUP( [In-period revenue adjustments to be applied in 2030-31 allowed revenues eligible for tax uplift - real (2027-28 CPIH FYA prices)], \"Residential Retail\")",
                          "NameOfGroup": "Calc_In-periodODI.Separate price Control Adjustments Into Those Eligible / Not Eligible For Tax Uplift In Financial Model.Adjustments eligible for tax uplift in financial model",
                          "EquationToParse": "( LOOKUP( [In-period revenue adjustments to be applied in 2030-31 allowed revenues eligible for tax uplift - real (2027-28 CPIH FYA prices)], \"Residential Retail\") * [PR24 ODI retail revenue adjustments tax uplift switch] * ( 1 / ( 1 - [PR24 ODI retail revenue adjustments tax rate] ) - 1 ) ) + LOOKUP( [In-period revenue adjustments to be applied in 2030-31 allowed revenues eligible for tax uplift - real (2027-28 CPIH FYA prices)], \"Residential Retail\")",
                          "MostRecentExpectedUnitErrors": {
                            "$type": "System.Collections.Generic.List`1[[System.String, mscorlib]], mscorlib",
                            "$values": [
                              "You are adding or subtracting something measured in £m * 1 = Yes, 0 = No from something measured in £m"
                            ]
                          },
                          "Units": {
                            "$id": "1518",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adjusted for tax uplift - real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"You are adding or subtracting something measured in £m * 1 = Yes, 0 = No from something measured in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"1519",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"e23e3373-ec85-4fed-81da-6d6838cc1e95",
                          "Dimensions": {
                            "$type": "ModelMakerEngine.MMDimensions, ModelMakerEngine",
                            "$values": []
                          },
                          "EquationOBXInternal": "( LOOKUP( [In-period revenue adjustments to be applied in 2030-31 allowed revenues eligible for tax uplift - real (2027-28 CPIH FYA prices)], \"Business Retail\") * [PR24 ODI retail revenue adjustments tax uplift switch] * ( 1 / ( 1 - [PR24 ODI retail revenue adjustments tax rate] ) - 1 ) ) + LOOKUP( [In-period revenue adjustments to be applied in 2030-31 allowed revenues eligible for tax uplift - real (2027-28 CPIH FYA prices)], \"Business Retail\")",
                          "NameOfGroup": "Calc_In-periodODI.Separate price Control Adjustments Into Those Eligible / Not Eligible For Tax Uplift In Financial Model.Adjustments eligible for tax uplift in financial model",
                          "EquationToParse": "( LOOKUP( [In-period revenue adjustments to be applied in 2030-31 allowed revenues eligible for tax uplift - real (2027-28 CPIH FYA prices)], \"Business Retail\") * [PR24 ODI retail revenue adjustments tax uplift switch] * ( 1 / ( 1 - [PR24 ODI retail revenue adjustments tax rate] ) - 1 ) ) + LOOKUP( [In-period revenue adjustments to be applied in 2030-31 allowed revenues eligible for tax uplift - real (2027-28 CPIH FYA prices)], \"Business Retail\")",
                          "MostRecentExpectedUnitErrors": {
                            "$type": "System.Collections.Generic.List`1[[System.String, mscorlib]], mscorlib",
                            "$values": [
                              "You are adding or subtracting something measured in £m * 1 = Yes, 0 = No from something measured in £m"
                            ]
                          },
                          "Units": {
                            "$id": "1520",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adjusted for tax uplift - real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"You are adding or subtracting something measured in £m * 1 = Yes, 0 = No from something measured in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"1521",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"d1c00365-feaa-45fe-aa1f-0ff5ee3d7663",
                          "Dimensions": {
                            "$type": "ModelMakerEngine.MMDimensions, ModelMakerEngine",
                            "$values": []
                          },
                          "EquationOBXInternal": "( LOOKUP( [In-period revenue adjustments to be applied in 2031-32 allowed revenues eligible for tax uplift - real (2027-28 CPIH FYA prices)], \"Residential Retail\") * [PR24 ODI retail revenue adjustments tax uplift switch] * ( 1 / ( 1 - [PR24 ODI retail revenue adjustments tax rate] ) - 1 ) ) + LOOKUP( [In-period revenue adjustments to be applied in 2031-32 allowed revenues eligible for tax uplift - real (2027-28 CPIH FYA prices)], \"Residential Retail\")",
                          "NameOfGroup": "Calc_In-periodODI.Separate price Control Adjustments Into Those Eligible / Not Eligible For Tax Uplift In Financial Model.Adjustments eligible for tax uplift in financial model",
                          "EquationToParse": "( LOOKUP( [In-period revenue adjustments to be applied in 2031-32 allowed revenues eligible for tax uplift - real (2027-28 CPIH FYA prices)], \"Residential Retail\") * [PR24 ODI retail revenue adjustments tax uplift switch] * ( 1 / ( 1 - [PR24 ODI retail revenue adjustments tax rate] ) - 1 ) ) + LOOKUP( [In-period revenue adjustments to be applied in 2031-32 allowed revenues eligible for tax uplift - real (2027-28 CPIH FYA prices)], \"Residential Retail\")",
                          "MostRecentExpectedUnitErrors": {
                            "$type": "System.Collections.Generic.List`1[[System.String, mscorlib]], mscorlib",
                            "$values": [
                              "You are adding or subtracting something measured in £m * 1 = Yes, 0 = No from something measured in £m"
                            ]
                          },
                          "Units": {
                            "$id": "1522",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adjusted for tax uplift - real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"You are adding or subtracting something measured in £m * 1 = Yes, 0 = No from something measured in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"1523",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"3d5fb0cf-4a25-48a4-acb1-c5747d95ad51",
                          "Dimensions": {
                            "$type": "ModelMakerEngine.MMDimensions, ModelMakerEngine",
                            "$values": []
                          },
                          "EquationOBXInternal": "( LOOKUP( [In-period revenue adjustments to be applied in 2031-32 allowed revenues eligible for tax uplift - real (2027-28 CPIH FYA prices)], \"Business Retail\") * [PR24 ODI retail revenue adjustments tax uplift switch] * ( 1 / ( 1 - [PR24 ODI retail revenue adjustments tax rate] ) - 1 ) ) + LOOKUP( [In-period revenue adjustments to be applied in 2031-32 allowed revenues eligible for tax uplift - real (2027-28 CPIH FYA prices)], \"Business Retail\")",
                          "NameOfGroup": "Calc_In-periodODI.Separate price Control Adjustments Into Those Eligible / Not Eligible For Tax Uplift In Financial Model.Adjustments eligible for tax uplift in financial model",
                          "EquationToParse": "( LOOKUP( [In-period revenue adjustments to be applied in 2031-32 allowed revenues eligible for tax uplift - real (2027-28 CPIH FYA prices)], \"Business Retail\") * [PR24 ODI retail revenue adjustments tax uplift switch] * ( 1 / ( 1 - [PR24 ODI retail revenue adjustments tax rate] ) - 1 ) ) + LOOKUP( [In-period revenue adjustments to be applied in 2031-32 allowed revenues eligible for tax uplift - real (2027-28 CPIH FYA prices)], \"Business Retail\")",
                          "MostRecentExpectedUnitErrors": {
                            "$type": "System.Collections.Generic.List`1[[System.String, mscorlib]], mscorlib",
                            "$values": [
                              "You are adding or subtracting something measured in £m * 1 = Yes, 0 = No from something measured in £m"
                            ]
                          },
                          "Units": {
                            "$id": "1524",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adjusted for tax uplift - real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"You are adding or subtracting something measured in £m * 1 = Yes, 0 = No from something measured in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"Adjustments eligible for tax uplift in financial model",
                    "Name": "Adjustments eligible for tax uplift in financial model",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"1525",
                    "$type": "ModelMaker.GroupNode, ModelMaker",
                    "TabOrHeaderColour": "220, 236, 245",
                    "CollapsedByDefault": false,
                    "Comment": "",
                    "NameOfGroup": "Calc_In-periodODI.Separate price Control Adjustments Into Those Eligible / Not Eligible For Tax Uplift In Financial Model.Adjustments eligible for tax uplift in financial model",
                    "YPosition": 3,
                    "Folded": false,
                    "Font": null,
                    "Children": {
                      "$type": "ModelMaker.GroupNodeChildCollection, ModelMaker",
                      "$values": [
                        {
                          "$id": "1526",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"fe2f413d-ab8c-401c-a4ab-56d0561f5546",
                          "Dimensions": {
                            "$type": "ModelMakerEngine.MMDimensions, ModelMakerEngine",
                            "$values": [
                              {
                                "$ref": "2"
                              }
                            ]
                          },
                          "EquationOBXInternal": "[In-period revenue adjustments to be applied in 2030-31 allowed revenues - real (2027-28 CPIH FYA prices)] * ( 1 - [Eligible for post financeability adjustments tax uplift - PR24 In-period ODI])",
                          "NameOfGroup": "Calc_In-periodODI.Separate price Control Adjustments Into Those Eligible / Not Eligible For Tax Uplift In Financial Model.Adjustments not eligible for tax uplift in financial model",
                          "EquationToParse": "[In-period revenue adjustments to be applied in 2030-31 allowed revenues - real (2027-28 CPIH FYA prices)] * ( 1 - [Eligible for post financeability adjustments tax uplift - PR24 In-period ODI])",
                          "MostRecentExpectedUnitErrors": null,
                          "Units": {
                            "$id": "1527",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not eligible for tax uplift - real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"1528",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"ecabf795-18e4-421d-8eb6-9dcfee92c07b",
                          "Dimensions": {
                            "$type": "ModelMakerEngine.MMDimensions, ModelMakerEngine",
                            "$values": [
                              {
                                "$ref": "2"
                              }
                            ]
                          },
                          "EquationOBXInternal": "[In-period revenue adjustments to be applied in 2031-32 allowed revenues - real (2027-28 CPIH FYA prices)] * ( 1 - [Eligible for post financeability adjustments tax uplift - PR24 In-period ODI] )",
                          "NameOfGroup": "Calc_In-periodODI.Separate price Control Adjustments Into Those Eligible / Not Eligible For Tax Uplift In Financial Model.Adjustments not eligible for tax uplift in financial model",
                          "EquationToParse": "[In-period revenue adjustments to be applied in 2031-32 allowed revenues - real (2027-28 CPIH FYA prices)] * ( 1 - [Eligible for post financeability adjustments tax uplift - PR24 In-period ODI] )",
                          "MostRecentExpectedUnitErrors": null,
                          "Units": {
                            "$id": "1529",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not eligible for tax uplift - real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1 = Yes, 0 = No,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"1530",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"9b3739b7-a355-42e8-8646-3e045ff00c88",
                          "Dimensions": {
                            "$type": "ModelMakerEngine.MMDimensions, ModelMakerEngine",
                            "$values": []
                          },
                          "EquationOBXInternal": "IF( [PR24 ODI retail revenue adjustments tax uplift switch] = 1, [In-period revenue adjustments to be applied in 2030-31 allowed revenues adjusted for tax uplift - real (2027-28 CPIH FYA prices) (Residential retail)], 0 )\r\n ",
                          "NameOfGroup": "Calc_In-periodODI.Separate price Control Adjustments Into Those Eligible / Not Eligible For Tax Uplift In Financial Model.Adjustments not eligible for tax uplift in financial model",
                          "EquationToParse": "IF( [PR24 ODI retail revenue adjustments tax uplift switch] = 1, [In-period revenue adjustments to be applied in 2030-31 allowed revenues adjusted for tax uplift - real (2027-28 CPIH FYA prices) (Residential retail)], 0 )\r\n ",
                          "MostRecentExpectedUnitErrors": null,
                          "Units": {
                            "$id": "1531",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not eligible for tax uplift - real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"1532",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"770e942b-82af-4ac3-bd99-3a52bb6051e4",
                          "Dimensions": {
                            "$type": "ModelMakerEngine.MMDimensions, ModelMakerEngine",
                            "$values": []
                          },
                          "EquationOBXInternal": "IF( [PR24 ODI retail revenue adjustments tax uplift switch] = 1, [In-period revenue adjustments to be applied in 2030-31 allowed revenues adjusted for tax uplift - real (2027-28 CPIH FYA prices) (Business retail)], 0 )\r\n ",
                          "NameOfGroup": "Calc_In-periodODI.Separate price Control Adjustments Into Those Eligible / Not Eligible For Tax Uplift In Financial Model.Adjustments not eligible for tax uplift in financial model",
                          "EquationToParse": "IF( [PR24 ODI retail revenue adjustments tax uplift switch] = 1, [In-period revenue adjustments to be applied in 2030-31 allowed revenues adjusted for tax uplift - real (2027-28 CPIH FYA prices) (Business retail)], 0 )\r\n ",
                          "MostRecentExpectedUnitErrors": null,
                          "Units": {
                            "$id": "1533",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2030-31 allowed revenues not eligible for tax uplift - real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"1534",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"aab11908-c31a-4c58-8103-d484d4e8d60c",
                          "Dimensions": {
                            "$type": "ModelMakerEngine.MMDimensions, ModelMakerEngine",
                            "$values": []
                          },
                          "EquationOBXInternal": "IF( [PR24 ODI retail revenue adjustments tax uplift switch] = 1, [In-period revenue adjustments to be applied in 2031-32 allowed revenues adjusted for tax uplift - real (2027-28 CPIH FYA prices) (Residential retail)], 0 )\r\n ",
                          "NameOfGroup": "Calc_In-periodODI.Separate price Control Adjustments Into Those Eligible / Not Eligible For Tax Uplift In Financial Model.Adjustments not eligible for tax uplift in financial model",
                          "EquationToParse": "IF( [PR24 ODI retail revenue adjustments tax uplift switch] = 1, [In-period revenue adjustments to be applied in 2031-32 allowed revenues adjusted for tax uplift - real (2027-28 CPIH FYA prices) (Residential retail)], 0 )\r\n ",
                          "MostRecentExpectedUnitErrors": null,
                          "Units": {
                            "$id": "1535",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not eligible for tax uplift - real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"1536",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"8546e79b-83a2-42de-b266-980b942d9b6d",
                          "Dimensions": {
                            "$type": "ModelMakerEngine.MMDimensions, ModelMakerEngine",
                            "$values": []
                          },
                          "EquationOBXInternal": "IF( [PR24 ODI retail revenue adjustments tax uplift switch] = 1, [In-period revenue adjustments to be applied in 2031-32 allowed revenues adjusted for tax uplift - real (2027-28 CPIH FYA prices) (Business retail)], 0)\r\n ",
                          "NameOfGroup": "Calc_In-periodODI.Separate price Control Adjustments Into Those Eligible / Not Eligible For Tax Uplift In Financial Model.Adjustments not eligible for tax uplift in financial model",
                          "EquationToParse": "IF( [PR24 ODI retail revenue adjustments tax uplift switch] = 1, [In-period revenue adjustments to be applied in 2031-32 allowed revenues adjusted for tax uplift - real (2027-28 CPIH FYA prices) (Business retail)], 0)\r\n ",
                          "MostRecentExpectedUnitErrors": null,
                          "Units": {
                            "$id": "1537",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to be applied in 2031-32 allowed revenues not eligible for tax uplift - real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"Adjustments not eligible for tax uplift in financial model",
                    "Name": "Adjustments not eligible for tax uplift in financial model",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"Separate price Control Adjustments Into Those Eligible / Not Eligible For Tax Uplift In Financial Model",
              "Name": "Separate price Control Adjustments Into Those Eligible / Not Eligible For Tax Uplift In Financial Model",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5,
        "HasOneSheetPerElem": false,
        "OneSheetPerElem": null,
        "DisplayName": "Calc_In-periodODI",
        "Name": "Calc_In-periodODI",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"1427"
      },
      {
        "$ref": "1429"
      },
      {
        "$ref": "1431"
      },
      {
        "$ref": "1433"
      },
      {
        "$ref": "1435"
      },
      {
        "$ref": "1437"
      },
      {
        "$ref": "1439"
      },
      {
        "$ref": "1441"
      },
      {
        "$ref": "1443"
      },
      {
        "$ref": "1445"
      },
      {
        "$ref": "1447"
      },
      {
        "$ref": "1449"
      },
      {
        "$ref": "1452"
      },
      {
        "$ref": "738"
      },
      {
        "$ref": "752"
      },
      {
        "$ref": "755"
      },
      {
        "$ref": "741"
      },
      {
        "$ref": "1456"
      },
      {
        "$ref": "1458"
      },
      {
        "$ref": "1460"
      },
      {
        "$ref": "1462"
      },
      {
        "$ref": "1453"
      },
      {
        "$ref": "1454"
      },
      {
        "$ref": "1455"
      },
      {
        "$ref": "1464"
      },
      {
        "$ref": "1465"
      },
      {
        "$ref": "1277"
      },
      {
        "$ref": "1280"
      },
      {
        "$ref": "1264"
      },
      {
        "$ref": "1267"
      },
      {
        "$ref": "1270"
      },
      {
        "$ref": "1273"
      },
      {
        "$id": "1538",
        "$type": "ModelMaker.GroupNode, ModelMaker",
        "TabOrHeaderColour": "220, 236, 245",
        "CollapsedByDefault": false,
        "Comment": "",
        "NameOfGroup": "Calc_In-periodODI",
        "YPosition": 0,
        "Folded": false,
        "Font": null,
        "Children": {
          "$type": "ModelMaker.GroupNodeChildCollection, ModelMaker",
          "$values": [
            {
              "$id": "1539",
              "$type": "ModelMaker.GroupNode, ModelMaker",
              "TabOrHeaderColour": "220, 236, 245",
              "CollapsedByDefault": false,
              "Comment": "",
              "NameOfGroup": "Calc_In-periodODI.Aggregate Adjustments By Price Control",
              "YPosition": 0,
              "Folded": false,
              "Font": null,
              "Children": {
                "$type": "ModelMaker.GroupNodeChildCollection, ModelMaker",
                "$values": [
                  {
                    "$id": "1540",
                    "$type": "ModelMaker.GroupNode, ModelMaker",
                    "TabOrHeaderColour": "220, 236, 245",
                    "CollapsedByDefault": false,
                    "Comment": "",
                    "NameOfGroup": "Report lookups.Aggregate Adjustments By Price Control.Revenue adjustments in respect of in-period ODI payments to be applied in 2025-26 allowed revenue",
                    "YPosition": 0,
                    "Folded": false,
                    "Font": null,
                    "Children": {
                      "$type": "ModelMaker.GroupNodeChildCollection, ModelMaker",
                      "$values": [
                        {
                          "$id": "1541",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"3f5fb650-4854-4efd-9d1f-fe0b015def4e",
                          "Dimensions": {
                            "$type": "ModelMakerEngine.MMDimensions, ModelMakerEngine",
                            "$values": []
                          },
                          "EquationOBXInternal": "LOOKUP([2027-28 ODI payments deferred until next reporting year (tvm adjusted) expressed in 2027-28 CPIH FYA prices], \"WR\")\r\n",
                          "NameOfGroup": "Report lookups.Aggregate Adjustments By Price Control.Revenue adjustments in respect of in-period ODI payments to be applied in 2025-26 allowed revenue",
                          "EquationToParse": "LOOKUP([2027-28 ODI payments deferred until next reporting year (tvm adjusted) expressed in 2027-28 CPIH FYA prices], \"WR\")\r\n",
                          "MostRecentExpectedUnitErrors": null,
                          "Units": {
                            "$id": "1542",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"2027-28 ODI payments deferred until next reporting year (tvm adjusted) expressed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"942"
                        },
                        {
                          "$id": "1543",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"f3f73451-ff38-429b-b90b-cd3dbff81929",
                          "Dimensions": {
                            "$type": "ModelMakerEngine.MMDimensions, ModelMakerEngine",
                            "$values": []
                          },
                          "EquationOBXInternal": "LOOKUP([2028-29 Other in-period payments expressed in 2027-28 CPIH FYA prices - C-MeX], \"WR\")",
                          "NameOfGroup": "Report lookups.Aggregate Adjustments By Price Control.Revenue adjustments in respect of in-period ODI payments to be applied in 2025-26 allowed revenue.WR",
                          "EquationToParse": "LOOKUP([2028-29 Other in-period payments expressed in 2027-28 CPIH FYA prices - C-MeX], \"WR\")",
                          "MostRecentExpectedUnitErrors": null,
                          "Units": {
                            "$id": "1544",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C-MeX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"1545",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"a91ccaba-4bc1-4aec-8f8a-b91ea5dd2776",
                          "Dimensions": {
                            "$type": "ModelMakerEngine.MMDimensions, ModelMakerEngine",
                            "$values": []
                          },
                          "EquationOBXInternal": "LOOKUP([2028-29 Other in-period payments expressed in 2027-28 CPIH FYA prices - D-MeX], \"WR\")",
                          "NameOfGroup": "Report lookups.Aggregate Adjustments By Price Control.Revenue adjustments in respect of in-period ODI payments to be applied in 2025-26 allowed revenue.WR",
                          "EquationToParse": "LOOKUP([2028-29 Other in-period payments expressed in 2027-28 CPIH FYA prices - D-MeX], \"WR\")",
                          "MostRecentExpectedUnitErrors": null,
                          "Units": {
                            "$id": "1546",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D-MeX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"1022"
                        },
                        {
                          "$ref": "1102"
                        },
                        {
                          "$ref": "1182"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"WR",
                    "Name": "WR",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"1547",
                    "$type": "ModelMaker.GroupNode, ModelMaker",
                    "TabOrHeaderColour": "220, 236, 245",
                    "CollapsedByDefault": false,
                    "Comment": "",
                    "NameOfGroup": "Report lookups.Aggregate Adjustments By Price Control.Revenue adjustments in respect of in-period ODI payments to be applied in 2025-26 allowed revenue",
                    "YPosition": 1,
                    "Folded": false,
                    "Font": null,
                    "Children": {
                      "$type": "ModelMaker.GroupNodeChildCollection, ModelMaker",
                      "$values": [
                        {
                          "$id": "1548",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"4fc756c7-a401-4201-9df4-8be88e921b89",
                          "Dimensions": {
                            "$type": "ModelMakerEngine.MMDimensions, ModelMakerEngine",
                            "$values": []
                          },
                          "EquationOBXInternal": "LOOKUP([2027-28 ODI payments deferred until next reporting year (tvm adjusted) expressed in 2027-28 CPIH FYA prices], \"WN\")\r\n",
                          "NameOfGroup": "Report lookups.Aggregate Adjustments By Price Control.Revenue adjustments in respect of in-period ODI payments to be applied in 2025-26 allowed revenue.WN",
                          "EquationToParse": "LOOKUP([2027-28 ODI payments deferred until next reporting year (tvm adjusted) expressed in 2027-28 CPIH FYA prices], \"WN\")\r\n",
                          "MostRecentExpectedUnitErrors": null,
                          "Units": {
                            "$id": "1549",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"2027-28 ODI payments deferred until next reporting year (tvm adjusted) expressed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"952"
                        },
                        {
                          "$id": "1550",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"d16c2506-caf6-4a3d-bea2-5df99eb6f293",
                          "Dimensions": {
                            "$type": "ModelMakerEngine.MMDimensions, ModelMakerEngine",
                            "$values": []
                          },
                          "EquationOBXInternal": "LOOKUP([2028-29 Other in-period payments expressed in 2027-28 CPIH FYA prices - C-MeX], \"WN\")",
                          "NameOfGroup": "Report lookups.Aggregate Adjustments By Price Control.Revenue adjustments in respect of in-period ODI payments to be applied in 2025-26 allowed revenue.WN",
                          "EquationToParse": "LOOKUP([2028-29 Other in-period payments expressed in 2027-28 CPIH FYA prices - C-MeX], \"WN\")",
                          "MostRecentExpectedUnitErrors": null,
                          "Units": {
                            "$id": "1551",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C-MeX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"1552",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"d6366aee-e843-4b5d-b0cf-b8dce1262406",
                          "Dimensions": {
                            "$type": "ModelMakerEngine.MMDimensions, ModelMakerEngine",
                            "$values": []
                          },
                          "EquationOBXInternal": "LOOKUP([2028-29 Other in-period payments expressed in 2027-28 CPIH FYA prices - D-MeX], \"WN\")",
                          "NameOfGroup": "Report lookups.Aggregate Adjustments By Price Control.Revenue adjustments in respect of in-period ODI payments to be applied in 2025-26 allowed revenue.WN",
                          "EquationToParse": "LOOKUP([2028-29 Other in-period payments expressed in 2027-28 CPIH FYA prices - D-MeX], \"WN\")",
                          "MostRecentExpectedUnitErrors": null,
                          "Units": {
                            "$id": "1553",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D-MeX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"1032"
                        },
                        {
                          "$ref": "1112"
                        },
                        {
                          "$ref": "1192"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"WN",
                    "Name": "WN",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"1554",
                    "$type": "ModelMaker.GroupNode, ModelMaker",
                    "TabOrHeaderColour": "220, 236, 245",
                    "CollapsedByDefault": false,
                    "Comment": "",
                    "NameOfGroup": "Report lookups.Aggregate Adjustments By Price Control.Revenue adjustments in respect of in-period ODI payments to be applied in 2025-26 allowed revenue",
                    "YPosition": 2,
                    "Folded": false,
                    "Font": null,
                    "Children": {
                      "$type": "ModelMaker.GroupNodeChildCollection, ModelMaker",
                      "$values": [
                        {
                          "$id": "1555",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"88083504-a983-4a13-adbe-9ca54b26c8a0",
                          "Dimensions": {
                            "$type": "ModelMakerEngine.MMDimensions, ModelMakerEngine",
                            "$values": []
                          },
                          "EquationOBXInternal": "LOOKUP([2027-28 ODI payments deferred until next reporting year (tvm adjusted) expressed in 2027-28 CPIH FYA prices], \"WWN\")\r\n",
                          "NameOfGroup": "Report lookups.Aggregate Adjustments By Price Control.Revenue adjustments in respect of in-period ODI payments to be applied in 2025-26 allowed revenue.WWN",
                          "EquationToParse": "LOOKUP([2027-28 ODI payments deferred until next reporting year (tvm adjusted) expressed in 2027-28 CPIH FYA prices], \"WWN\")\r\n",
                          "MostRecentExpectedUnitErrors": null,
                          "Units": {
                            "$id": "1556",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"2027-28 ODI payments deferred until next reporting year (tvm adjusted) expressed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"962"
                        },
                        {
                          "$id": "1557",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"cc4cf530-04c0-4b7a-91b3-c108d6296214",
                          "Dimensions": {
                            "$type": "ModelMakerEngine.MMDimensions, ModelMakerEngine",
                            "$values": []
                          },
                          "EquationOBXInternal": "LOOKUP([2028-29 Other in-period payments expressed in 2027-28 CPIH FYA prices - C-MeX], \"WWN\")",
                          "NameOfGroup": "Report lookups.Aggregate Adjustments By Price Control.Revenue adjustments in respect of in-period ODI payments to be applied in 2025-26 allowed revenue.WWN",
                          "EquationToParse": "LOOKUP([2028-29 Other in-period payments expressed in 2027-28 CPIH FYA prices - C-MeX], \"WWN\")",
                          "MostRecentExpectedUnitErrors": null,
                          "Units": {
                            "$id": "1558",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C-MeX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"1559",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"_2023_24_Other_in_period_payments_expressed_in_2022_23_CPIH_FYA_prices___D_MeX__WWN_",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"7f118607-966b-48be-b7f2-8fcab3c21765",
                          "Dimensions": {
                            "$type": "ModelMakerEngine.MMDimensions, ModelMakerEngine",
                            "$values": []
                          },
                          "EquationOBXInternal": "LOOKUP([2028-29 Other in-period payments expressed in 2027-28 CPIH FYA prices - D-MeX], \"WWN\")",
                          "NameOfGroup": "Report lookups.Aggregate Adjustments By Price Control.Revenue adjustments in respect of in-period ODI payments to be applied in 2025-26 allowed revenue.WWN",
                          "EquationToParse": "LOOKUP([2028-29 Other in-period payments expressed in 2027-28 CPIH FYA prices - D-MeX], \"WWN\")",
                          "MostRecentExpectedUnitErrors": null,
                          "Units": {
                            "$id": "1560",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D-MeX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"1042"
                        },
                        {
                          "$ref": "1122"
                        },
                        {
                          "$ref": "1202"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"WWN",
                    "Name": "WWN",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"1561",
                    "$type": "ModelMaker.GroupNode, ModelMaker",
                    "TabOrHeaderColour": "220, 236, 245",
                    "CollapsedByDefault": false,
                    "Comment": "",
                    "NameOfGroup": "Report lookups.Aggregate Adjustments By Price Control.Revenue adjustments in respect of in-period ODI payments to be applied in 2025-26 allowed revenue",
                    "YPosition": 3,
                    "Folded": false,
                    "Font": null,
                    "Children": {
                      "$type": "ModelMaker.GroupNodeChildCollection, ModelMaker",
                      "$values": [
                        {
                          "$id": "1562",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"6b11a97c-53e6-457e-9b6b-799cd228c7bd",
                          "Dimensions": {
                            "$type": "ModelMakerEngine.MMDimensions, ModelMakerEngine",
                            "$values": []
                          },
                          "EquationOBXInternal": "LOOKUP([2027-28 ODI payments deferred until next reporting year (tvm adjusted) expressed in 2027-28 CPIH FYA prices], \"BR\")\r\n",
                          "NameOfGroup": "Report lookups.Aggregate Adjustments By Price Control.Revenue adjustments in respect of in-period ODI payments to be applied in 2025-26 allowed revenue.BR",
                          "EquationToParse": "LOOKUP([2027-28 ODI payments deferred until next reporting year (tvm adjusted) expressed in 2027-28 CPIH FYA prices], \"BR\")\r\n",
                          "MostRecentExpectedUnitErrors": null,
                          "Units": {
                            "$id": "1563",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"2027-28 ODI payments deferred until next reporting year (tvm adjusted) expressed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"972"
                        },
                        {
                          "$id": "1564",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"4646a965-f05e-44e5-9b18-f5f1f5fc18bb",
                          "Dimensions": {
                            "$type": "ModelMakerEngine.MMDimensions, ModelMakerEngine",
                            "$values": []
                          },
                          "EquationOBXInternal": "LOOKUP([2028-29 Other in-period payments expressed in 2027-28 CPIH FYA prices - C-MeX], \"BR\")",
                          "NameOfGroup": "Report lookups.Aggregate Adjustments By Price Control.Revenue adjustments in respect of in-period ODI payments to be applied in 2025-26 allowed revenue.BR",
                          "EquationToParse": "LOOKUP([2028-29 Other in-period payments expressed in 2027-28 CPIH FYA prices - C-MeX], \"BR\")",
                          "MostRecentExpectedUnitErrors": null,
                          "Units": {
                            "$id": "1565",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C-MeX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"1566",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"_2023_24_Other_in_period_payments_expressed_in_2022_23_CPIH_FYA_prices___D_MeX__BR_",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"e0a564ff-5599-49a0-adf0-d194efde5d0c",
                          "Dimensions": {
                            "$type": "ModelMakerEngine.MMDimensions, ModelMakerEngine",
                            "$values": []
                          },
                          "EquationOBXInternal": "LOOKUP([2028-29 Other in-period payments expressed in 2027-28 CPIH FYA prices - D-MeX], \"BR\")",
                          "NameOfGroup": "Report lookups.Aggregate Adjustments By Price Control.Revenue adjustments in respect of in-period ODI payments to be applied in 2025-26 allowed revenue.BR",
                          "EquationToParse": "LOOKUP([2028-29 Other in-period payments expressed in 2027-28 CPIH FYA prices - D-MeX], \"BR\")",
                          "MostRecentExpectedUnitErrors": null,
                          "Units": {
                            "$id": "1567",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D-MeX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"1052"
                        },
                        {
                          "$ref": "1132"
                        },
                        {
                          "$ref": "1212"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"BR",
                    "Name": "BR",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"1568",
                    "$type": "ModelMaker.GroupNode, ModelMaker",
                    "TabOrHeaderColour": "220, 236, 245",
                    "CollapsedByDefault": false,
                    "Comment": "",
                    "NameOfGroup": "Report lookups.Aggregate Adjustments By Price Control.Revenue adjustments in respect of in-period ODI payments to be applied in 2025-26 allowed revenue",
                    "YPosition": 4,
                    "Folded": false,
                    "Font": null,
                    "Children": {
                      "$type": "ModelMaker.GroupNodeChildCollection, ModelMaker",
                      "$values": [
                        {
                          "$id": "1569",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"fe80b14e-3627-4d55-a3a9-70e654231c15",
                          "Dimensions": {
                            "$type": "ModelMakerEngine.MMDimensions, ModelMakerEngine",
                            "$values": []
                          },
                          "EquationOBXInternal": "LOOKUP([2027-28 ODI payments deferred until next reporting year (tvm adjusted) expressed in 2027-28 CPIH FYA prices], \"ADDN1\")\r\n",
                          "NameOfGroup": "Report lookups.Aggregate Adjustments By Price Control.Revenue adjustments in respect of in-period ODI payments to be applied in 2025-26 allowed revenue.ADDN1",
                          "EquationToParse": "LOOKUP([2027-28 ODI payments deferred until next reporting year (tvm adjusted) expressed in 2027-28 CPIH FYA prices], \"ADDN1\")\r\n",
                          "MostRecentExpectedUnitErrors": null,
                          "Units": {
                            "$id": "1570",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"2027-28 ODI payments deferred until next reporting year (tvm adjusted) expressed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"982"
                        },
                        {
                          "$id": "1571",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"d1989629-4bff-4eb5-a6a4-5f28114143a0",
                          "Dimensions": {
                            "$type": "ModelMakerEngine.MMDimensions, ModelMakerEngine",
                            "$values": []
                          },
                          "EquationOBXInternal": "LOOKUP([2028-29 Other in-period payments expressed in 2027-28 CPIH FYA prices - C-MeX], \"ADDN1\")",
                          "NameOfGroup": "Report lookups.Aggregate Adjustments By Price Control.Revenue adjustments in respect of in-period ODI payments to be applied in 2025-26 allowed revenue.ADDN1",
                          "EquationToParse": "LOOKUP([2028-29 Other in-period payments expressed in 2027-28 CPIH FYA prices - C-MeX], \"ADDN1\")",
                          "MostRecentExpectedUnitErrors": null,
                          "Units": {
                            "$id": "1572",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C-MeX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"1573",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"_2023_24_Other_in_period_payments_expressed_in_2022_23_CPIH_FYA_prices___D_MeX__ADDN1_",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"865c26ee-6f9f-4c62-9b96-cce3be90f30c",
                          "Dimensions": {
                            "$type": "ModelMakerEngine.MMDimensions, ModelMakerEngine",
                            "$values": []
                          },
                          "EquationOBXInternal": "LOOKUP([2028-29 Other in-period payments expressed in 2027-28 CPIH FYA prices - D-MeX], \"ADDN1\")",
                          "NameOfGroup": "Report lookups.Aggregate Adjustments By Price Control.Revenue adjustments in respect of in-period ODI payments to be applied in 2025-26 allowed revenue.ADDN1",
                          "EquationToParse": "LOOKUP([2028-29 Other in-period payments expressed in 2027-28 CPIH FYA prices - D-MeX], \"ADDN1\")",
                          "MostRecentExpectedUnitErrors": null,
                          "Units": {
                            "$id": "1574",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D-MeX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"1062"
                        },
                        {
                          "$ref": "1142"
                        },
                        {
                          "$ref": "1222"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"ADDN1",
                    "Name": "ADDN1",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"1575",
                    "$type": "ModelMaker.GroupNode, ModelMaker",
                    "TabOrHeaderColour": "220, 236, 245",
                    "CollapsedByDefault": false,
                    "Comment": "",
                    "NameOfGroup": "Report lookups.Aggregate Adjustments By Price Control.Revenue adjustments in respect of in-period ODI payments to be applied in 2025-26 allowed revenue",
                    "YPosition": 5,
                    "Folded": false,
                    "Font": null,
                    "Children": {
                      "$type": "ModelMaker.GroupNodeChildCollection, ModelMaker",
                      "$values": [
                        {
                          "$id": "1576",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"cdd50518-7cd7-4a9c-8910-cd37b22a6bb9",
                          "Dimensions": {
                            "$type": "ModelMakerEngine.MMDimensions, ModelMakerEngine",
                            "$values": []
                          },
                          "EquationOBXInternal": "LOOKUP([2027-28 ODI payments deferred until next reporting year (tvm adjusted) expressed in 2027-28 CPIH FYA prices], \"ADDN2\")\r\n",
                          "NameOfGroup": "Report lookups.Aggregate Adjustments By Price Control.Revenue adjustments in respect of in-period ODI payments to be applied in 2025-26 allowed revenue.ADDN2",
                          "EquationToParse": "LOOKUP([2027-28 ODI payments deferred until next reporting year (tvm adjusted) expressed in 2027-28 CPIH FYA prices], \"ADDN2\")\r\n",
                          "MostRecentExpectedUnitErrors": null,
                          "Units": {
                            "$id": "1577",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"2027-28 ODI payments deferred until next reporting year (tvm adjusted) expressed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"992"
                        },
                        {
                          "$id": "1578",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"e4027db5-d263-40c4-8343-4b0ad4b8c41f",
                          "Dimensions": {
                            "$type": "ModelMakerEngine.MMDimensions, ModelMakerEngine",
                            "$values": []
                          },
                          "EquationOBXInternal": "LOOKUP([2028-29 Other in-period payments expressed in 2027-28 CPIH FYA prices - C-MeX], \"ADDN2\")",
                          "NameOfGroup": "Report lookups.Aggregate Adjustments By Price Control.Revenue adjustments in respect of in-period ODI payments to be applied in 2025-26 allowed revenue.ADDN2",
                          "EquationToParse": "LOOKUP([2028-29 Other in-period payments expressed in 2027-28 CPIH FYA prices - C-MeX], \"ADDN2\")",
                          "MostRecentExpectedUnitErrors": null,
                          "Units": {
                            "$id": "1579",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C-MeX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"1580",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"_2023_24_Other_in_period_payments_expressed_in_2022_23_CPIH_FYA_prices___D_MeX__ADDN2_",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"701a0c36-7191-4aac-a6b4-0456c4cbd0e7",
                          "Dimensions": {
                            "$type": "ModelMakerEngine.MMDimensions, ModelMakerEngine",
                            "$values": []
                          },
                          "EquationOBXInternal": "LOOKUP([2028-29 Other in-period payments expressed in 2027-28 CPIH FYA prices - D-MeX], \"ADDN2\")",
                          "NameOfGroup": "Report lookups.Aggregate Adjustments By Price Control.Revenue adjustments in respect of in-period ODI payments to be applied in 2025-26 allowed revenue.ADDN2",
                          "EquationToParse": "LOOKUP([2028-29 Other in-period payments expressed in 2027-28 CPIH FYA prices - D-MeX], \"ADDN2\")",
                          "MostRecentExpectedUnitErrors": null,
                          "Units": {
                            "$id": "1581",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D-MeX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"1072"
                        },
                        {
                          "$ref": "1152"
                        },
                        {
                          "$ref": "1232"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"ADDN2",
                    "Name": "ADDN2",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"1582",
                    "$type": "ModelMaker.GroupNode, ModelMaker",
                    "TabOrHeaderColour": "220, 236, 245",
                    "CollapsedByDefault": false,
                    "Comment": "",
                    "NameOfGroup": "Report lookups.Aggregate Adjustments By Price Control.Revenue adjustments in respect of in-period ODI payments to be applied in 2025-26 allowed revenue",
                    "YPosition": 6,
                    "Folded": false,
                    "Font": null,
                    "Children": {
                      "$type": "ModelMaker.GroupNodeChildCollection, ModelMaker",
                      "$values": [
                        {
                          "$id": "1583",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"d0d8ec1d-d5f2-44fb-8874-7c24bcdc01c4",
                          "Dimensions": {
                            "$type": "ModelMakerEngine.MMDimensions, ModelMakerEngine",
                            "$values": []
                          },
                          "EquationOBXInternal": "LOOKUP([2027-28 ODI payments deferred until next reporting year (tvm adjusted) expressed in 2027-28 CPIH FYA prices], \"Residential Retail\")\r\n",
                          "NameOfGroup": "Report lookups.Aggregate Adjustments By Price Control.Revenue adjustments in respect of in-period ODI payments to be applied in 2025-26 allowed revenue.Residential Retail",
                          "EquationToParse": "LOOKUP([2027-28 ODI payments deferred until next reporting year (tvm adjusted) expressed in 2027-28 CPIH FYA prices], \"Residential Retail\")\r\n",
                          "MostRecentExpectedUnitErrors": null,
                          "Units": {
                            "$id": "1584",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"2027-28 ODI payments deferred until next reporting year (tvm adjusted) expressed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"1002"
                        },
                        {
                          "$id": "1585",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"bd742b34-e92a-4598-b827-9bf4f1f5256c",
                          "Dimensions": {
                            "$type": "ModelMakerEngine.MMDimensions, ModelMakerEngine",
                            "$values": []
                          },
                          "EquationOBXInternal": "LOOKUP([2028-29 Other in-period payments expressed in 2027-28 CPIH FYA prices - C-MeX], \"Residential Retail\")",
                          "NameOfGroup": "Report lookups.Aggregate Adjustments By Price Control.Revenue adjustments in respect of in-period ODI payments to be applied in 2025-26 allowed revenue.Residential Retail",
                          "EquationToParse": "LOOKUP([2028-29 Other in-period payments expressed in 2027-28 CPIH FYA prices - C-MeX], \"Residential Retail\")",
                          "MostRecentExpectedUnitErrors": null,
                          "Units": {
                            "$id": "1586",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C-MeX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"1587",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"_2023_24_Other_in_period_payments_expressed_in_2022_23_CPIH_FYA_prices___D_MeX__Residential_Retail_",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"93abd89b-b8d4-4e4b-85fd-d55dc68ce606",
                          "Dimensions": {
                            "$type": "ModelMakerEngine.MMDimensions, ModelMakerEngine",
                            "$values": []
                          },
                          "EquationOBXInternal": "LOOKUP([2028-29 Other in-period payments expressed in 2027-28 CPIH FYA prices - D-MeX], \"Residential Retail\")",
                          "NameOfGroup": "Report lookups.Aggregate Adjustments By Price Control.Revenue adjustments in respect of in-period ODI payments to be applied in 2025-26 allowed revenue.Residential Retail",
                          "EquationToParse": "LOOKUP([2028-29 Other in-period payments expressed in 2027-28 CPIH FYA prices - D-MeX], \"Residential Retail\")",
                          "MostRecentExpectedUnitErrors": null,
                          "Units": {
                            "$id": "1588",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D-MeX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"1082"
                        },
                        {
                          "$ref": "1162"
                        },
                        {
                          "$ref": "1242"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"Residential Retail",
                    "Name": "Residential Retail",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"1589",
                    "$type": "ModelMaker.GroupNode, ModelMaker",
                    "TabOrHeaderColour": "220, 236, 245",
                    "CollapsedByDefault": false,
                    "Comment": "",
                    "NameOfGroup": "Report lookups.Aggregate Adjustments By Price Control.Revenue adjustments in respect of in-period ODI payments to be applied in 2025-26 allowed revenue",
                    "YPosition": 7,
                    "Folded": false,
                    "Font": null,
                    "Children": {
                      "$type": "ModelMaker.GroupNodeChildCollection, ModelMaker",
                      "$values": [
                        {
                          "$id": "1590",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"dcfec95c-15ee-4ad9-9959-27325e105b90",
                          "Dimensions": {
                            "$type": "ModelMakerEngine.MMDimensions, ModelMakerEngine",
                            "$values": []
                          },
                          "EquationOBXInternal": "LOOKUP([2027-28 ODI payments deferred until next reporting year (tvm adjusted) expressed in 2027-28 CPIH FYA prices], \"Business Retail\")\r\n",
                          "NameOfGroup": "Report lookups.Aggregate Adjustments By Price Control.Revenue adjustments in respect of in-period ODI payments to be applied in 2025-26 allowed revenue.Business Retail",
                          "EquationToParse": "LOOKUP([2027-28 ODI payments deferred until next reporting year (tvm adjusted) expressed in 2027-28 CPIH FYA prices], \"Business Retail\")\r\n",
                          "MostRecentExpectedUnitErrors": null,
                          "Units": {
                            "$id": "1591",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"2027-28 ODI payments deferred until next reporting year (tvm adjusted) expressed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"1012"
                        },
                        {
                          "$id": "1592",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"d1d50af3-61f4-4ca9-821c-b50ceb5d40f4",
                          "Dimensions": {
                            "$type": "ModelMakerEngine.MMDimensions, ModelMakerEngine",
                            "$values": []
                          },
                          "EquationOBXInternal": "LOOKUP([2028-29 Other in-period payments expressed in 2027-28 CPIH FYA prices - C-MeX], \"Business Retail\")",
                          "NameOfGroup": "Report lookups.Aggregate Adjustments By Price Control.Revenue adjustments in respect of in-period ODI payments to be applied in 2025-26 allowed revenue.Business Retail",
                          "EquationToParse": "LOOKUP([2028-29 Other in-period payments expressed in 2027-28 CPIH FYA prices - C-MeX], \"Business Retail\")",
                          "MostRecentExpectedUnitErrors": null,
                          "Units": {
                            "$id": "1593",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C-MeX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"1594",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"_2023_24_Other_in_period_payments_expressed_in_2022_23_CPIH_FYA_prices___D_MeX__Business_Retail_",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"e0de5438-ca80-45e8-8bac-1ef5900956cd",
                          "Dimensions": {
                            "$type": "ModelMakerEngine.MMDimensions, ModelMakerEngine",
                            "$values": []
                          },
                          "EquationOBXInternal": "LOOKUP([2028-29 Other in-period payments expressed in 2027-28 CPIH FYA prices - D-MeX], \"Business Retail\")",
                          "NameOfGroup": "Report lookups.Aggregate Adjustments By Price Control.Revenue adjustments in respect of in-period ODI payments to be applied in 2025-26 allowed revenue.Business Retail",
                          "EquationToParse": "LOOKUP([2028-29 Other in-period payments expressed in 2027-28 CPIH FYA prices - D-MeX], \"Business Retail\")",
                          "MostRecentExpectedUnitErrors": null,
                          "Units": {
                            "$id": "1595",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"2028-29 Other in-period payments expressed in 2027-28 CPIH FYA prices - D-MeX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"1092"
                        },
                        {
                          "$ref": "1172"
                        },
                        {
                          "$ref": "1252"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"Business Retail",
                    "Name": "Business Retail",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in respect of in-period ODI payments to be applied in 2030-31 allowed revenue",
              "Name": "Revenue adjustments in respect of in-period ODI payments to be applied in 2030-31 allowed revenue",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"1596",
              "$type": "ModelMaker.GroupNode, ModelMaker",
              "TabOrHeaderColour": "220, 236, 245",
              "CollapsedByDefault": false,
              "Comment": "",
              "NameOfGroup": "Report lookups.Aggregate Adjustments By Price Control",
              "YPosition": 1,
              "Folded": false,
              "Font": null,
              "Children": {
                "$type": "ModelMaker.GroupNodeChildCollection, ModelMaker",
                "$values": [
                  {
                    "$id": "1597",
                    "$type": "ModelMaker.GroupNode, ModelMaker",
                    "TabOrHeaderColour": "220, 236, 245",
                    "CollapsedByDefault": false,
                    "Comment": "",
                    "NameOfGroup": "Report lookups.Aggregate Adjustments By Price Control.Revenue adjustments in respect of in-period ODI payments to be applied in 2026-27 allowed revenue",
                    "YPosition": 0,
                    "Folded": false,
                    "Font": null,
                    "Children": {
                      "$type": "ModelMaker.GroupNodeChildCollection, ModelMaker",
                      "$values": [
                        {
                          "$ref": "945"
                        },
                        {
                          "$id": "1598",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"1d604526-0101-4c86-abda-b83f97ef6851",
                          "Dimensions": {
                            "$type": "ModelMakerEngine.MMDimensions, ModelMakerEngine",
                            "$values": []
                          },
                          "EquationOBXInternal": "LOOKUP([2029-30 Other in-period payments expressed in 2027-28 CPIH FYA prices - C-MeX], \"WR\")",
                          "NameOfGroup": "Report lookups.Aggregate Adjustments By Price Control.Revenue adjustments in respect of in-period ODI payments to be applied in 2026-27 allowed revenue.WR",
                          "EquationToParse": "LOOKUP([2029-30 Other in-period payments expressed in 2027-28 CPIH FYA prices - C-MeX], \"WR\")",
                          "MostRecentExpectedUnitErrors": null,
                          "Units": {
                            "$id": "1599",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C-MeX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"1600",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"266bc0d7-14e4-46f1-bc93-0361e12a8aa9",
                          "Dimensions": {
                            "$type": "ModelMakerEngine.MMDimensions, ModelMakerEngine",
                            "$values": []
                          },
                          "EquationOBXInternal": "LOOKUP([2029-30 Other in-period payments expressed in 2027-28 CPIH FYA prices - D-MeX], \"WR\")",
                          "NameOfGroup": "Report lookups.Aggregate Adjustments By Price Control.Revenue adjustments in respect of in-period ODI payments to be applied in 2026-27 allowed revenue.WR",
                          "EquationToParse": "LOOKUP([2029-30 Other in-period payments expressed in 2027-28 CPIH FYA prices - D-MeX], \"WR\")",
                          "MostRecentExpectedUnitErrors": null,
                          "Units": {
                            "$id": "1601",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D-MeX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"1025"
                        },
                        {
                          "$ref": "1105"
                        },
                        {
                          "$ref": "1185"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"WR",
                    "Name": "WR",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"1602",
                    "$type": "ModelMaker.GroupNode, ModelMaker",
                    "TabOrHeaderColour": "220, 236, 245",
                    "CollapsedByDefault": false,
                    "Comment": "",
                    "NameOfGroup": "Report lookups.Aggregate Adjustments By Price Control.Revenue adjustments in respect of in-period ODI payments to be applied in 2026-27 allowed revenue",
                    "YPosition": 1,
                    "Folded": false,
                    "Font": null,
                    "Children": {
                      "$type": "ModelMaker.GroupNodeChildCollection, ModelMaker",
                      "$values": [
                        {
                          "$ref": "955"
                        },
                        {
                          "$id": "1603",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"8e07e039-fcca-4cd6-9d8c-c4a8b03d4b5c",
                          "Dimensions": {
                            "$type": "ModelMakerEngine.MMDimensions, ModelMakerEngine",
                            "$values": []
                          },
                          "EquationOBXInternal": "LOOKUP([2029-30 Other in-period payments expressed in 2027-28 CPIH FYA prices - C-MeX], \"WN\")",
                          "NameOfGroup": "Report lookups.Aggregate Adjustments By Price Control.Revenue adjustments in respect of in-period ODI payments to be applied in 2026-27 allowed revenue.WN",
                          "EquationToParse": "LOOKUP([2029-30 Other in-period payments expressed in 2027-28 CPIH FYA prices - C-MeX], \"WN\")",
                          "MostRecentExpectedUnitErrors": null,
                          "Units": {
                            "$id": "1604",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C-MeX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"1605",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"75dbe84e-2fc6-483c-93e4-a357a6d7e6d3",
                          "Dimensions": {
                            "$type": "ModelMakerEngine.MMDimensions, ModelMakerEngine",
                            "$values": []
                          },
                          "EquationOBXInternal": "LOOKUP([2029-30 Other in-period payments expressed in 2027-28 CPIH FYA prices - D-MeX], \"WN\")",
                          "NameOfGroup": "Report lookups.Aggregate Adjustments By Price Control.Revenue adjustments in respect of in-period ODI payments to be applied in 2026-27 allowed revenue.WN",
                          "EquationToParse": "LOOKUP([2029-30 Other in-period payments expressed in 2027-28 CPIH FYA prices - D-MeX], \"WN\")",
                          "MostRecentExpectedUnitErrors": null,
                          "Units": {
                            "$id": "1606",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D-MeX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"1035"
                        },
                        {
                          "$ref": "1115"
                        },
                        {
                          "$ref": "1195"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"WN",
                    "Name": "WN",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"1607",
                    "$type": "ModelMaker.GroupNode, ModelMaker",
                    "TabOrHeaderColour": "220, 236, 245",
                    "CollapsedByDefault": false,
                    "Comment": "",
                    "NameOfGroup": "Report lookups.Aggregate Adjustments By Price Control.Revenue adjustments in respect of in-period ODI payments to be applied in 2026-27 allowed revenue",
                    "YPosition": 2,
                    "Folded": false,
                    "Font": null,
                    "Children": {
                      "$type": "ModelMaker.GroupNodeChildCollection, ModelMaker",
                      "$values": [
                        {
                          "$ref": "965"
                        },
                        {
                          "$id": "1608",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"198e5550-f1d1-43e6-ad30-7f0d49fd25b9",
                          "Dimensions": {
                            "$type": "ModelMakerEngine.MMDimensions, ModelMakerEngine",
                            "$values": []
                          },
                          "EquationOBXInternal": "LOOKUP([2029-30 Other in-period payments expressed in 2027-28 CPIH FYA prices - C-MeX], \"WWN\")",
                          "NameOfGroup": "Report lookups.Aggregate Adjustments By Price Control.Revenue adjustments in respect of in-period ODI payments to be applied in 2026-27 allowed revenue.WWN",
                          "EquationToParse": "LOOKUP([2029-30 Other in-period payments expressed in 2027-28 CPIH FYA prices - C-MeX], \"WWN\")",
                          "MostRecentExpectedUnitErrors": null,
                          "Units": {
                            "$id": "1609",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C-MeX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"1610",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"e8daddb7-241b-4fc5-a0ac-12b09eb15f4e",
                          "Dimensions": {
                            "$type": "ModelMakerEngine.MMDimensions, ModelMakerEngine",
                            "$values": []
                          },
                          "EquationOBXInternal": "LOOKUP([2029-30 Other in-period payments expressed in 2027-28 CPIH FYA prices - D-MeX], \"WWN\")",
                          "NameOfGroup": "Report lookups.Aggregate Adjustments By Price Control.Revenue adjustments in respect of in-period ODI payments to be applied in 2026-27 allowed revenue.WWN",
                          "EquationToParse": "LOOKUP([2029-30 Other in-period payments expressed in 2027-28 CPIH FYA prices - D-MeX], \"WWN\")",
                          "MostRecentExpectedUnitErrors": null,
                          "Units": {
                            "$id": "1611",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D-MeX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"1045"
                        },
                        {
                          "$ref": "1125"
                        },
                        {
                          "$ref": "1205"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"WWN",
                    "Name": "WWN",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"1612",
                    "$type": "ModelMaker.GroupNode, ModelMaker",
                    "TabOrHeaderColour": "220, 236, 245",
                    "CollapsedByDefault": false,
                    "Comment": "",
                    "NameOfGroup": "Report lookups.Aggregate Adjustments By Price Control.Revenue adjustments in respect of in-period ODI payments to be applied in 2026-27 allowed revenue",
                    "YPosition": 3,
                    "Folded": false,
                    "Font": null,
                    "Children": {
                      "$type": "ModelMaker.GroupNodeChildCollection, ModelMaker",
                      "$values": [
                        {
                          "$ref": "975"
                        },
                        {
                          "$id": "1613",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"6e4a567c-c2ca-4879-a723-6b2d205d314d",
                          "Dimensions": {
                            "$type": "ModelMakerEngine.MMDimensions, ModelMakerEngine",
                            "$values": []
                          },
                          "EquationOBXInternal": "LOOKUP([2029-30 Other in-period payments expressed in 2027-28 CPIH FYA prices - C-MeX], \"BR\")",
                          "NameOfGroup": "Report lookups.Aggregate Adjustments By Price Control.Revenue adjustments in respect of in-period ODI payments to be applied in 2026-27 allowed revenue.BR",
                          "EquationToParse": "LOOKUP([2029-30 Other in-period payments expressed in 2027-28 CPIH FYA prices - C-MeX], \"BR\")",
                          "MostRecentExpectedUnitErrors": null,
                          "Units": {
                            "$id": "1614",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C-MeX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"1615",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"63d9d50a-4922-451b-9a4f-3081a4d4f89d",
                          "Dimensions": {
                            "$type": "ModelMakerEngine.MMDimensions, ModelMakerEngine",
                            "$values": []
                          },
                          "EquationOBXInternal": "LOOKUP([2029-30 Other in-period payments expressed in 2027-28 CPIH FYA prices - D-MeX], \"BR\")",
                          "NameOfGroup": "Report lookups.Aggregate Adjustments By Price Control.Revenue adjustments in respect of in-period ODI payments to be applied in 2026-27 allowed revenue.BR",
                          "EquationToParse": "LOOKUP([2029-30 Other in-period payments expressed in 2027-28 CPIH FYA prices - D-MeX], \"BR\")",
                          "MostRecentExpectedUnitErrors": null,
                          "Units": {
                            "$id": "1616",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D-MeX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"1055"
                        },
                        {
                          "$ref": "1135"
                        },
                        {
                          "$ref": "1215"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"BR",
                    "Name": "BR",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"1617",
                    "$type": "ModelMaker.GroupNode, ModelMaker",
                    "TabOrHeaderColour": "220, 236, 245",
                    "CollapsedByDefault": false,
                    "Comment": "",
                    "NameOfGroup": "Report lookups.Aggregate Adjustments By Price Control.Revenue adjustments in respect of in-period ODI payments to be applied in 2026-27 allowed revenue",
                    "YPosition": 4,
                    "Folded": false,
                    "Font": null,
                    "Children": {
                      "$type": "ModelMaker.GroupNodeChildCollection, ModelMaker",
                      "$values": [
                        {
                          "$ref": "985"
                        },
                        {
                          "$id": "1618",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"4f54dd17-ab1d-4417-a846-0d4251f82f11",
                          "Dimensions": {
                            "$type": "ModelMakerEngine.MMDimensions, ModelMakerEngine",
                            "$values": []
                          },
                          "EquationOBXInternal": "LOOKUP([2029-30 Other in-period payments expressed in 2027-28 CPIH FYA prices - C-MeX], \"ADDN1\")",
                          "NameOfGroup": "Report lookups.Aggregate Adjustments By Price Control.Revenue adjustments in respect of in-period ODI payments to be applied in 2026-27 allowed revenue.ADDN1",
                          "EquationToParse": "LOOKUP([2029-30 Other in-period payments expressed in 2027-28 CPIH FYA prices - C-MeX], \"ADDN1\")",
                          "MostRecentExpectedUnitErrors": null,
                          "Units": {
                            "$id": "1619",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C-MeX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"1620",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"1a3d0dfc-97c7-4bff-be26-9473a272b46a",
                          "Dimensions": {
                            "$type": "ModelMakerEngine.MMDimensions, ModelMakerEngine",
                            "$values": []
                          },
                          "EquationOBXInternal": "LOOKUP([2029-30 Other in-period payments expressed in 2027-28 CPIH FYA prices - D-MeX], \"ADDN1\")",
                          "NameOfGroup": "Report lookups.Aggregate Adjustments By Price Control.Revenue adjustments in respect of in-period ODI payments to be applied in 2026-27 allowed revenue.ADDN1",
                          "EquationToParse": "LOOKUP([2029-30 Other in-period payments expressed in 2027-28 CPIH FYA prices - D-MeX], \"ADDN1\")",
                          "MostRecentExpectedUnitErrors": null,
                          "Units": {
                            "$id": "1621",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D-MeX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"1065"
                        },
                        {
                          "$ref": "1145"
                        },
                        {
                          "$ref": "1225"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"ADDN1",
                    "Name": "ADDN1",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"1622",
                    "$type": "ModelMaker.GroupNode, ModelMaker",
                    "TabOrHeaderColour": "220, 236, 245",
                    "CollapsedByDefault": false,
                    "Comment": "",
                    "NameOfGroup": "Report lookups.Aggregate Adjustments By Price Control.Revenue adjustments in respect of in-period ODI payments to be applied in 2026-27 allowed revenue",
                    "YPosition": 5,
                    "Folded": false,
                    "Font": null,
                    "Children": {
                      "$type": "ModelMaker.GroupNodeChildCollection, ModelMaker",
                      "$values": [
                        {
                          "$ref": "995"
                        },
                        {
                          "$id": "1623",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"835588ac-c1bc-4ea2-873c-5c19e7f000d4",
                          "Dimensions": {
                            "$type": "ModelMakerEngine.MMDimensions, ModelMakerEngine",
                            "$values": []
                          },
                          "EquationOBXInternal": "LOOKUP([2029-30 Other in-period payments expressed in 2027-28 CPIH FYA prices - C-MeX], \"ADDN2\")",
                          "NameOfGroup": "Report lookups.Aggregate Adjustments By Price Control.Revenue adjustments in respect of in-period ODI payments to be applied in 2026-27 allowed revenue.ADDN2",
                          "EquationToParse": "LOOKUP([2029-30 Other in-period payments expressed in 2027-28 CPIH FYA prices - C-MeX], \"ADDN2\")",
                          "MostRecentExpectedUnitErrors": null,
                          "Units": {
                            "$id": "1624",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C-MeX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"1625",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"7db9d2ba-43c0-431b-b1ec-808fecd3d9d2",
                          "Dimensions": {
                            "$type": "ModelMakerEngine.MMDimensions, ModelMakerEngine",
                            "$values": []
                          },
                          "EquationOBXInternal": "LOOKUP([2029-30 Other in-period payments expressed in 2027-28 CPIH FYA prices - D-MeX], \"ADDN2\")",
                          "NameOfGroup": "Report lookups.Aggregate Adjustments By Price Control.Revenue adjustments in respect of in-period ODI payments to be applied in 2026-27 allowed revenue.ADDN2",
                          "EquationToParse": "LOOKUP([2029-30 Other in-period payments expressed in 2027-28 CPIH FYA prices - D-MeX], \"ADDN2\")",
                          "MostRecentExpectedUnitErrors": null,
                          "Units": {
                            "$id": "1626",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D-MeX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"1075"
                        },
                        {
                          "$ref": "1155"
                        },
                        {
                          "$ref": "1235"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"ADDN2",
                    "Name": "ADDN2",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"1627",
                    "$type": "ModelMaker.GroupNode, ModelMaker",
                    "TabOrHeaderColour": "220, 236, 245",
                    "CollapsedByDefault": false,
                    "Comment": "",
                    "NameOfGroup": "Report lookups.Aggregate Adjustments By Price Control.Revenue adjustments in respect of in-period ODI payments to be applied in 2026-27 allowed revenue",
                    "YPosition": 6,
                    "Folded": false,
                    "Font": null,
                    "Children": {
                      "$type": "ModelMaker.GroupNodeChildCollection, ModelMaker",
                      "$values": [
                        {
                          "$ref": "1005"
                        },
                        {
                          "$id": "1628",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"e83b4b1a-cd5a-426e-bbc5-de75e4fef207",
                          "Dimensions": {
                            "$type": "ModelMakerEngine.MMDimensions, ModelMakerEngine",
                            "$values": []
                          },
                          "EquationOBXInternal": "LOOKUP([2029-30 Other in-period payments expressed in 2027-28 CPIH FYA prices - C-MeX], \"Residential Retail\")",
                          "NameOfGroup": "Report lookups.Aggregate Adjustments By Price Control.Revenue adjustments in respect of in-period ODI payments to be applied in 2026-27 allowed revenue.Residential Retail",
                          "EquationToParse": "LOOKUP([2029-30 Other in-period payments expressed in 2027-28 CPIH FYA prices - C-MeX], \"Residential Retail\")",
                          "MostRecentExpectedUnitErrors": null,
                          "Units": {
                            "$id": "1629",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C-MeX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"1630",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"a80e623a-e07a-40a8-b5b1-b246f8797d79",
                          "Dimensions": {
                            "$type": "ModelMakerEngine.MMDimensions, ModelMakerEngine",
                            "$values": []
                          },
                          "EquationOBXInternal": "LOOKUP([2029-30 Other in-period payments expressed in 2027-28 CPIH FYA prices - D-MeX], \"Residential Retail\")",
                          "NameOfGroup": "Report lookups.Aggregate Adjustments By Price Control.Revenue adjustments in respect of in-period ODI payments to be applied in 2026-27 allowed revenue.Residential Retail",
                          "EquationToParse": "LOOKUP([2029-30 Other in-period payments expressed in 2027-28 CPIH FYA prices - D-MeX], \"Residential Retail\")",
                          "MostRecentExpectedUnitErrors": null,
                          "Units": {
                            "$id": "1631",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D-MeX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"1085"
                        },
                        {
                          "$ref": "1165"
                        },
                        {
                          "$ref": "1245"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"Residential Retail",
                    "Name": "Residential Retail",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"1632",
                    "$type": "ModelMaker.GroupNode, ModelMaker",
                    "TabOrHeaderColour": "220, 236, 245",
                    "CollapsedByDefault": false,
                    "Comment": "",
                    "NameOfGroup": "Report lookups.Aggregate Adjustments By Price Control.Revenue adjustments in respect of in-period ODI payments to be applied in 2026-27 allowed revenue",
                    "YPosition": 7,
                    "Folded": false,
                    "Font": null,
                    "Children": {
                      "$type": "ModelMaker.GroupNodeChildCollection, ModelMaker",
                      "$values": [
                        {
                          "$ref": "1015"
                        },
                        {
                          "$id": "1633",
                          "$type": "ModelMaker.VariableNode, ModelMaker",
                          "RowTotalDependent": null,
                          "ScenarioSelectorDependent": null,
                          "ValidValues": null,
                          "PutCalculationOnReport": false,
                          "CalculateOnThisReport": null,
                          "PivotTableLink": null,
                          "ExcelNameName": "_2023_24_Other_in_period_payments_expressed_in_2022_23_CPIH_FYA_prices___C_MeX__WR_",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"3529e87d-0748-4552-a847-7cf02af97f64",
                          "Dimensions": {
                            "$type": "ModelMakerEngine.MMDimensions, ModelMakerEngine",
                            "$values": []
                          },
                          "EquationOBXInternal": "LOOKUP([2029-30 Other in-period payments expressed in 2027-28 CPIH FYA prices - C-MeX], \"Business Retail\")",
                          "NameOfGroup": "Report lookups.Aggregate Adjustments By Price Control.Revenue adjustments in respect of in-period ODI payments to be applied in 2026-27 allowed revenue.Business Retail",
                          "EquationToParse": "LOOKUP([2029-30 Other in-period payments expressed in 2027-28 CPIH FYA prices - C-MeX], \"Business Retail\")",
                          "MostRecentExpectedUnitErrors": null,
                          "Units": {
                            "$id": "1634",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C-MeX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"1635",
                          "$type": "ModelMaker.VariableNode, ModelMaker",
                          "RowTotalDependent": null,
                          "ScenarioSelectorDependent": null,
                          "ValidValues": null,
                          "PutCalculationOnReport": false,
                          "CalculateOnThisReport": null,
                          "PivotTableLink": null,
                          "ExcelNameName": "_2023_24_Other_in_period_payments_expressed_in_2022_23_CPIH_FYA_prices___D_MeX__WR_",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"ab670f6b-b263-48bb-b25e-42666f545c9f",
                          "Dimensions": {
                            "$type": "ModelMakerEngine.MMDimensions, ModelMakerEngine",
                            "$values": []
                          },
                          "EquationOBXInternal": "LOOKUP([2029-30 Other in-period payments expressed in 2027-28 CPIH FYA prices - D-MeX], \"Business Retail\")",
                          "NameOfGroup": "Report lookups.Aggregate Adjustments By Price Control.Revenue adjustments in respect of in-period ODI payments to be applied in 2026-27 allowed revenue.Business Retail",
                          "EquationToParse": "LOOKUP([2029-30 Other in-period payments expressed in 2027-28 CPIH FYA prices - D-MeX], \"Business Retail\")",
                          "MostRecentExpectedUnitErrors": null,
                          "Units": {
                            "$id": "1636",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"2029-30 Other in-period payments expressed in 2027-28 CPIH FYA prices - D-MeX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"1095"
                        },
                        {
                          "$ref": "1175"
                        },
                        {
                          "$ref": "1255"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"Business Retail",
                    "Name": "Business Retail",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in respect of in-period ODI payments to be applied in 2031-32 allowed revenue",
              "Name": "Revenue adjustments in respect of in-period ODI payments to be applied in 2031-32 allowed revenue",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"1637",
              "$type": "ModelMaker.GroupNode, ModelMaker",
              "TabOrHeaderColour": "220, 236, 245",
              "CollapsedByDefault": false,
              "Comment": "",
              "NameOfGroup": "Report lookups.Aggregate Adjustments By Price Control",
              "YPosition": 2,
              "Folded": false,
              "Font": null,
              "Children": {
                "$type": "ModelMaker.GroupNodeChildCollection, ModelMaker",
                "$values": [
                  {
                    "$id": "1638",
                    "$type": "ModelMaker.GroupNode, ModelMaker",
                    "TabOrHeaderColour": "220, 236, 245",
                    "CollapsedByDefault": false,
                    "Comment": "",
                    "NameOfGroup": "Report lookups.Aggregate Adjustments By Price Control.Totals - In-period ODI payments",
                    "YPosition": 0,
                    "Folded": false,
                    "Font": null,
                    "Children": {
                      "$type": "ModelMaker.GroupNodeChildCollection, ModelMaker",
                      "$values": [
                        {
                          "$ref": "948"
                        },
                        {
                          "$ref": "1028"
                        },
                        {
                          "$ref": "1108"
                        },
                        {
                          "$ref": "1188"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"WR",
                    "Name": "WR",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"1639",
                    "$type": "ModelMaker.GroupNode, ModelMaker",
                    "TabOrHeaderColour": "220, 236, 245",
                    "CollapsedByDefault": false,
                    "Comment": "",
                    "NameOfGroup": "Report lookups.Aggregate Adjustments By Price Control.Totals - In-period ODI payments",
                    "YPosition": 1,
                    "Folded": false,
                    "Font": null,
                    "Children": {
                      "$type": "ModelMaker.GroupNodeChildCollection, ModelMaker",
                      "$values": [
                        {
                          "$ref": "958"
                        },
                        {
                          "$ref": "1038"
                        },
                        {
                          "$ref": "1118"
                        },
                        {
                          "$ref": "1198"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"WN",
                    "Name": "WN",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"1640",
                    "$type": "ModelMaker.GroupNode, ModelMaker",
                    "TabOrHeaderColour": "220, 236, 245",
                    "CollapsedByDefault": false,
                    "Comment": "",
                    "NameOfGroup": "Report lookups.Aggregate Adjustments By Price Control.Totals - In-period ODI payments",
                    "YPosition": 2,
                    "Folded": false,
                    "Font": null,
                    "Children": {
                      "$type": "ModelMaker.GroupNodeChildCollection, ModelMaker",
                      "$values": [
                        {
                          "$ref": "968"
                        },
                        {
                          "$ref": "1048"
                        },
                        {
                          "$ref": "1128"
                        },
                        {
                          "$ref": "1208"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"WWN",
                    "Name": "WWN",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"1641",
                    "$type": "ModelMaker.GroupNode, ModelMaker",
                    "TabOrHeaderColour": "220, 236, 245",
                    "CollapsedByDefault": false,
                    "Comment": "",
                    "NameOfGroup": "Report lookups.Aggregate Adjustments By Price Control.Totals - In-period ODI payments",
                    "YPosition": 3,
                    "Folded": false,
                    "Font": null,
                    "Children": {
                      "$type": "ModelMaker.GroupNodeChildCollection, ModelMaker",
                      "$values": [
                        {
                          "$ref": "978"
                        },
                        {
                          "$ref": "1058"
                        },
                        {
                          "$ref": "1138"
                        },
                        {
                          "$ref": "1218"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"BR",
                    "Name": "BR",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"1642",
                    "$type": "ModelMaker.GroupNode, ModelMaker",
                    "TabOrHeaderColour": "220, 236, 245",
                    "CollapsedByDefault": false,
                    "Comment": "",
                    "NameOfGroup": "Report lookups.Aggregate Adjustments By Price Control.Totals - In-period ODI payments",
                    "YPosition": 4,
                    "Folded": false,
                    "Font": null,
                    "Children": {
                      "$type": "ModelMaker.GroupNodeChildCollection, ModelMaker",
                      "$values": [
                        {
                          "$ref": "988"
                        },
                        {
                          "$ref": "1068"
                        },
                        {
                          "$ref": "1148"
                        },
                        {
                          "$ref": "1228"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"ADDN1",
                    "Name": "ADDN1",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"1643",
                    "$type": "ModelMaker.GroupNode, ModelMaker",
                    "TabOrHeaderColour": "220, 236, 245",
                    "CollapsedByDefault": false,
                    "Comment": "",
                    "NameOfGroup": "Report lookups.Aggregate Adjustments By Price Control.Totals - In-period ODI payments",
                    "YPosition": 5,
                    "Folded": false,
                    "Font": null,
                    "Children": {
                      "$type": "ModelMaker.GroupNodeChildCollection, ModelMaker",
                      "$values": [
                        {
                          "$ref": "998"
                        },
                        {
                          "$ref": "1078"
                        },
                        {
                          "$ref": "1158"
                        },
                        {
                          "$ref": "1238"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"ADDN2",
                    "Name": "ADDN2",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"1644",
                    "$type": "ModelMaker.GroupNode, ModelMaker",
                    "TabOrHeaderColour": "220, 236, 245",
                    "CollapsedByDefault": false,
                    "Comment": "",
                    "NameOfGroup": "Report lookups.Aggregate Adjustments By Price Control.Totals - In-period ODI payments",
                    "YPosition": 6,
                    "Folded": false,
                    "Font": null,
                    "Children": {
                      "$type": "ModelMaker.GroupNodeChildCollection, ModelMaker",
                      "$values": [
                        {
                          "$ref": "1008"
                        },
                        {
                          "$ref": "1088"
                        },
                        {
                          "$ref": "1168"
                        },
                        {
                          "$ref": "1248"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"Residential Retail",
                    "Name": "Residential Retail",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"1645",
                    "$type": "ModelMaker.GroupNode, ModelMaker",
                    "TabOrHeaderColour": "220, 236, 245",
                    "CollapsedByDefault": false,
                    "Comment": "",
                    "NameOfGroup": "Report lookups.Aggregate Adjustments By Price Control.Totals - In-period ODI payments",
                    "YPosition": 7,
                    "Folded": false,
                    "Font": null,
                    "Children": {
                      "$type": "ModelMaker.GroupNodeChildCollection, ModelMaker",
                      "$values": [
                        {
                          "$ref": "1018"
                        },
                        {
                          "$ref": "1098"
                        },
                        {
                          "$ref": "1178"
                        },
                        {
                          "$ref": "1258"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"Business Retail",
                    "Name": "Business Retail",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"Totals - In-period ODI payments",
              "Name": "Totals - In-period ODI payments",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"1646",
              "$type": "ModelMaker.GroupNode, ModelMaker",
              "TabOrHeaderColour": "220, 236, 245",
              "CollapsedByDefault": false,
              "Comment": "",
              "NameOfGroup": "Report lookups.Aggregate Adjustments By Price Control",
              "YPosition": 3,
              "Folded": false,
              "Font": null,
              "Children": {
                "$type": "ModelMaker.GroupNodeChildCollection, ModelMaker",
                "$values": [
                  {
                    "$id": "1647",
                    "$type": "ModelMaker.GroupNode, ModelMaker",
                    "TabOrHeaderColour": "220, 236, 245",
                    "CollapsedByDefault": false,
                    "Comment": "",
                    "NameOfGroup": "Report lookups.Aggregate Adjustments By Price Control.Total adjustments eligible for tax uplift in financial model",
                    "YPosition": 0,
                    "Folded": false,
                    "Font": null,
                    "Children": {
                      "$type": "ModelMaker.GroupNodeChildCollection, ModelMaker",
                      "$values": [
                        {
                          "$id": "1648",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"fad070c2-5cef-4b2b-985d-37e6ffe9e22e",
                          "Dimensions": {
                            "$type": "ModelMakerEngine.MMDimensions, ModelMakerEngine",
                            "$values": []
                          },
                          "EquationOBXInternal": "LOOKUP([Ofwat - PR24 ODI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ODI revenue adjustment eligible for tax uplift in 2027-28 CPIH FYA prices], \"WR\")",
                          "MostRecentExpectedUnitErrors": null,
                          "Units": {
                            "$id": "1649",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"40b19b48-9fe7-4f98-8165-2d79dfe8e025",
                          "Dimensions": {
                            "$type": "ModelMakerEngine.MMDimensions, ModelMakerEngine",
                            "$values": []
                          },
                          "EquationOBXInternal": "LOOKUP([Ofwat - PR24 RFI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RFI revenue adjustment eligible for tax uplift in 2027-28 CPIH FYA prices], \"WR\")",
                          "MostRecentExpectedUnitErrors": null,
                          "Units": {
                            "$id": "1651",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"fffa57fd-7cb7-4698-94a5-5df8c6218fa1",
                          "Dimensions": {
                            "$type": "ModelMakerEngine.MMDimensions, ModelMakerEngine",
                            "$values": []
                          },
                          "EquationOBXInternal": "LOOKUP([Ofwat - PR24 C-MeX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C-MeX revenue adjustment eligible for tax uplift in 2027-28 CPIH FYA prices], \"WR\")",
                          "MostRecentExpectedUnitErrors": null,
                          "Units": {
                            "$id": "1653",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"4ce10113-2169-46ca-85ab-86e515f39ba0",
                          "Dimensions": {
                            "$type": "ModelMakerEngine.MMDimensions, ModelMakerEngine",
                            "$values": []
                          },
                          "EquationOBXInternal": "LOOKUP([Ofwat - PR24 D-MeX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D-MeX revenue adjustment eligible for tax uplift in 2027-28 CPIH FYA prices], \"WR\")",
                          "MostRecentExpectedUnitErrors": null,
                          "Units": {
                            "$id": "1655",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"26f68466-6656-4ec9-9d5c-48e71550828e",
                          "Dimensions": {
                            "$type": "ModelMakerEngine.MMDimensions, ModelMakerEngine",
                            "$values": []
                          },
                          "EquationOBXInternal": "LOOKUP([Ofwat - PR24 Delayed delivery cashflow mechanism (DDCM)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Delayed delivery cashflow mechanism (DDCM) revenue adjustment eligible for tax uplift in 2027-28 CPIH FYA prices], \"WR\")",
                          "MostRecentExpectedUnitErrors": null,
                          "Units": {
                            "$id": "1657",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"8064fc05-716a-4bf6-ad03-1cc5382405ba",
                          "Dimensions": {
                            "$type": "ModelMakerEngine.MMDimensions, ModelMakerEngine",
                            "$values": []
                          },
                          "EquationOBXInternal": "LOOKUP([Ofwat - PR24 Business retail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Business retail revenue adjustment eligible for tax uplift in 2027-28 CPIH FYA prices], \"WR\")",
                          "MostRecentExpectedUnitErrors": null,
                          "Units": {
                            "$id": "1659",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"41bf795f-3323-488b-b39a-8133f2198c1d",
                          "Dimensions": {
                            "$type": "ModelMakerEngine.MMDimensions, ModelMakerEngine",
                            "$values": []
                          },
                          "EquationOBXInternal": "LOOKUP([Ofwat - PR24 Water trading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Water trading revenue adjustment eligible for tax uplift in 2027-28 CPIH FYA prices], \"WR\")",
                          "MostRecentExpectedUnitErrors": null,
                          "Units": {
                            "$id": "1661",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"001dd4e5-8740-4878-8b88-954e13d29441",
                          "Dimensions": {
                            "$type": "ModelMakerEngine.MMDimensions, ModelMakerEngine",
                            "$values": []
                          },
                          "EquationOBXInternal": "LOOKUP([Ofwat - PR24 Third party services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Third party services revenue adjustment eligible for tax uplift in 2027-28 CPIH FYA prices], \"WR\")",
                          "MostRecentExpectedUnitErrors": null,
                          "Units": {
                            "$id": "1663",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"1aad4b69-0ea8-4e7f-b50a-3fb853ed15d2",
                          "Dimensions": {
                            "$type": "ModelMakerEngine.MMDimensions, ModelMakerEngine",
                            "$values": []
                          },
                          "EquationOBXInternal": "LOOKUP([Ofwat - PR24 Cost of new debt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Cost of new debt revenue adjustment eligible for tax uplift in 2027-28 CPIH FYA prices], \"WR\")",
                          "MostRecentExpectedUnitErrors": null,
                          "Units": {
                            "$id": "1665",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"48d27344-8648-47b2-948a-8a6204291c3e",
                          "Dimensions": {
                            "$type": "ModelMakerEngine.MMDimensions, ModelMakerEngine",
                            "$values": []
                          },
                          "EquationOBXInternal": "LOOKUP([Ofwat - PR24 Totex costs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Totex costs revenue adjustment eligible for tax uplift in 2027-28 CPIH FYA prices], \"WR\")",
                          "MostRecentExpectedUnitErrors": null,
                          "Units": {
                            "$id": "1667",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"e9fa68cb-fac4-45b4-8b74-d5bab3a743ef",
                          "Dimensions": {
                            "$type": "ModelMakerEngine.MMDimensions, ModelMakerEngine",
                            "$values": []
                          },
                          "EquationOBXInternal": "LOOKUP([Ofwat - PR24 Tax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Tax revenue adjustment eligible for tax uplift in 2027-28 CPIH FYA prices], \"WR\")",
                          "MostRecentExpectedUnitErrors": null,
                          "Units": {
                            "$id": "1669",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"4a70adf1-6026-46b4-bb18-13c9805bb588",
                          "Dimensions": {
                            "$type": "ModelMakerEngine.MMDimensions, ModelMakerEngine",
                            "$values": []
                          },
                          "EquationOBXInternal": "LOOKUP([Ofwat - PR24 Real price effects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Real price effects revenue adjustment eligible for tax uplift in 2027-28 CPIH FYA prices], \"WR\")",
                          "MostRecentExpectedUnitErrors": null,
                          "Units": {
                            "$id": "1671",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"8feb1833-f99f-4daf-92b3-cb5189638b24",
                          "Dimensions": {
                            "$type": "ModelMakerEngine.MMDimensions, ModelMakerEngine",
                            "$values": []
                          },
                          "EquationOBXInternal": "LOOKUP([Ofwat - PR24 Major projects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Major projects revenue adjustment eligible for tax uplift in 2027-28 CPIH FYA prices], \"WR\")",
                          "MostRecentExpectedUnitErrors": null,
                          "Units": {
                            "$id": "1673",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"ed27ba50-25f1-4790-9b26-fef9b0a38919",
                          "Dimensions": {
                            "$type": "ModelMakerEngine.MMDimensions, ModelMakerEngine",
                            "$values": []
                          },
                          "EquationOBXInternal": "LOOKUP([Ofwat - PR24 Havant Thicket activities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Havant Thicket activities revenue adjustment eligible for tax uplift in 2027-28 CPIH FYA prices], \"WR\")",
                          "MostRecentExpectedUnitErrors": null,
                          "Units": {
                            "$id": "1675",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"908fffab-71c7-49a7-83cb-2f781279e406",
                          "Dimensions": {
                            "$type": "ModelMakerEngine.MMDimensions, ModelMakerEngine",
                            "$values": []
                          },
                          "EquationOBXInternal": "LOOKUP([Ofwat - PR24 Havant Thicket - cost of debt revenue adjustment eligible for tax uplift in 2027-28 CPIH FYA prices], \"WR\")",
                          "NameOfGroup": "Report lookups.Aggregate Adjustments By Price Control.Total adjustments eligible for tax uplift in financial model.WR",
                          "EquationToParse": "LOOKUP([Ofwat - PR24 Havant Thicket - cost of debt revenue adjustment eligible for tax uplift in 2027-28 CPIH FYA prices], \"WR\")",
                          "MostRecentExpectedUnitErrors": null,
                          "Units": {
                            "$id": "1677",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"b4e1fc66-e1b2-42d5-9939-ee4a4f21414c",
                          "Dimensions": {
                            "$type": "ModelMakerEngine.MMDimensions, ModelMakerEngine",
                            "$values": []
                          },
                          "EquationOBXInternal": "LOOKUP([Ofwat - PR24 Innovation and water efficiency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Innovation and water efficiency revenue adjustment eligible for tax uplift in 2027-28 CPIH FYA prices], \"WR\")",
                          "MostRecentExpectedUnitErrors": null,
                          "Units": {
                            "$id": "1679",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"27f07878-e6a4-4d18-bb3e-7a7ce9586aef",
                          "Dimensions": {
                            "$type": "ModelMakerEngine.MMDimensions, ModelMakerEngine",
                            "$values": []
                          },
                          "EquationOBXInternal": "LOOKUP([Ofwat - PR24 QAA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QAA revenue adjustment eligible for tax uplift in 2027-28 CPIH FYA prices], \"WR\")",
                          "MostRecentExpectedUnitErrors": null,
                          "Units": {
                            "$id": "1681",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"81206479-20cb-411d-b630-ae2ba9096eb7",
                          "Dimensions": {
                            "$type": "ModelMakerEngine.MMDimensions, ModelMakerEngine",
                            "$values": []
                          },
                          "EquationOBXInternal": "LOOKUP([Ofwat - Other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Other revenue adjustment eligible for tax uplift in 2027-28 CPIH FYA prices], \"WR\")",
                          "MostRecentExpectedUnitErrors": null,
                          "Units": {
                            "$id": "1683",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"fbe9ee29-636d-43cf-b967-72a75a2fe64d",
                          "Dimensions": {
                            "$type": "ModelMakerEngine.MMDimensions, ModelMakerEngine",
                            "$values": []
                          },
                          "EquationOBXInternal": "LOOKUP([Ofwat - PR24 Delivery mechanism (DM)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Delivery mechanism (DM) revenue adjustment eligible for tax uplift in 2027-28 CPIH FYA prices], \"WR\")",
                          "MostRecentExpectedUnitErrors": null,
                          "Units": {
                            "$id": "1685",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"92ae691c-1fd7-4113-9a5f-d4d02a9943ef",
                          "Dimensions": {
                            "$type": "ModelMakerEngine.MMDimensions, ModelMakerEngine",
                            "$values": []
                          },
                          "EquationOBXInternal": "LOOKUP([Ofwat - PR24 Residential retail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Residential retail revenue adjustment eligible for tax uplift in 2027-28 CPIH FYA prices], \"WR\")",
                          "MostRecentExpectedUnitErrors": null,
                          "Units": {
                            "$id": "1687",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"39eb6cba-e2d2-491e-878e-d8b604b30f2b",
                          "Dimensions": {
                            "$type": "ModelMakerEngine.MMDimensions, ModelMakerEngine",
                            "$values": []
                          },
                          "EquationOBXInternal": "LOOKUP([Ofwat - PR24 Bioresources revenue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Bioresources revenue adjustment eligible for tax uplift in 2027-28 CPIH FYA prices], \"WR\")",
                          "MostRecentExpectedUnitErrors": null,
                          "Units": {
                            "$id": "1689",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"1d69e402-61c2-4cfe-abab-ba07e6788eaf",
                          "Dimensions": {
                            "$type": "ModelMakerEngine.MMDimensions, ModelMakerEngine",
                            "$values": []
                          },
                          "EquationOBXInternal": "LOOKUP([Ofwat - PR24 Bioresources forecasting accuracy incentive penalty adjustment eligible for tax uplift in 2027-28 CPIH FYA prices], \"WR\")",
                          "NameOfGroup": "Calc.Separate Adjustments Into Those Eligible / Not Eligible For Tax Uplift In Financial Model.Adjustments eligible for tax uplift in financial model.Total adjustments eligible for tax uplift in financial model",
                          "EquationToParse": "LOOKUP([Ofwat - PR24 Bioresources forecasting accuracy incentive penalty adjustment eligible for tax uplift in 2027-28 CPIH FYA prices], \"WR\")",
                          "MostRecentExpectedUnitErrors": null,
                          "Units": {
                            "$id": "1691",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"1692",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"8760d3fe-b9ad-4efb-b0e7-f9bc43f18d4d",
                          "Dimensions": {
                            "$type": "ModelMakerEngine.MMDimensions, ModelMakerEngine",
                            "$values": []
                          },
                          "EquationOBXInternal": "LOOKUP([Ofwat - PR24 Business customer and retailer measure of experience (BR-MeX) revenue adjustment eligible for tax uplift in 2027-28 CPIH FYA prices], \"WR\")",
                          "NameOfGroup": "Calc.Separate Adjustments Into Those Eligible / Not Eligible For Tax Uplift In Financial Model.Total adjustments eligible for tax uplift in financial model",
                          "EquationToParse": "LOOKUP([Ofwat - PR24 Business customer and retailer measure of experience (BR-MeX) revenue adjustment eligible for tax uplift in 2027-28 CPIH FYA prices], \"WR\")",
                          "MostRecentExpectedUnitErrors": null,
                          "Units": {
                            "$id": "1693",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"1694",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"d301b688-ef5a-49c8-aead-0f2e0bb78172",
                          "Dimensions": {
                            "$type": "ModelMakerEngine.MMDimensions, ModelMakerEngine",
                            "$values": []
                          },
                          "EquationOBXInternal": "LOOKUP([Ofwat - PR24 Price control deliverables (PCD) revenue adjustment eligible for tax uplift in 2027-28 CPIH FYA prices], \"WR\")",
                          "NameOfGroup": "Calc.Separate Adjustments Into Those Eligible / Not Eligible For Tax Uplift In Financial Model.Total adjustments eligible for tax uplift in financial model",
                          "EquationToParse": "LOOKUP([Ofwat - PR24 Price control deliverables (PCD) revenue adjustment eligible for tax uplift in 2027-28 CPIH FYA prices], \"WR\")",
                          "MostRecentExpectedUnitErrors": null,
                          "Units": {
                            "$id": "1695",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"be5fb634-9462-42c3-bd1b-ea4974413ab4",
                          "Dimensions": {
                            "$type": "ModelMakerEngine.MMDimensions, ModelMakerEngine",
                            "$values": []
                          },
                          "EquationOBXInternal": "LOOKUP([Ofwat - PR24 Wastewater enhancement revenue adjustment eligible for tax uplift in 2027-28 CPIH FYA prices], \"WR\")",
                          "NameOfGroup": "Calc.Separate Adjustments Into Those Eligible / Not Eligible For Tax Uplift In Financial Model.Total adjustments eligible for tax uplift in financial model",
                          "EquationToParse": "LOOKUP([Ofwat - PR24 Wastewater enhancement revenue adjustment eligible for tax uplift in 2027-28 CPIH FYA prices], \"WR\")",
                          "MostRecentExpectedUnitErrors": null,
                          "Units": {
                            "$id": "1697",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"WR",
                    "Name": "WR",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"1698",
                    "$type": "ModelMaker.GroupNode, ModelMaker",
                    "TabOrHeaderColour": "220, 236, 245",
                    "CollapsedByDefault": false,
                    "Comment": "",
                    "NameOfGroup": "Report lookups.Aggregate Adjustments By Price Control.Total adjustments eligible for tax uplift in financial model",
                    "YPosition": 1,
                    "Folded": false,
                    "Font": null,
                    "Children": {
                      "$type": "ModelMaker.GroupNodeChildCollection, ModelMaker",
                      "$values": [
                        {
                          "$id": "1699",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"fd2e30db-076b-41ed-b757-fa220b945a46",
                          "Dimensions": {
                            "$type": "ModelMakerEngine.MMDimensions, ModelMakerEngine",
                            "$values": []
                          },
                          "EquationOBXInternal": "LOOKUP([Ofwat - PR24 ODI revenue adjustment eligible for tax uplift in 2027-28 CPIH FYA prices], \"WN\")",
                          "NameOfGroup": "Report lookups.Aggregate Adjustments By Price Control.Total adjustments eligible for tax uplift in financial model.WN",
                          "EquationToParse": "LOOKUP([Ofwat - PR24 ODI revenue adjustment eligible for tax uplift in 2027-28 CPIH FYA prices], \"WN\")",
                          "MostRecentExpectedUnitErrors": null,
                          "Units": {
                            "$id": "1700",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"8f3aabf5-1dd6-4dfe-8e8b-5462b1c85b51",
                          "Dimensions": {
                            "$type": "ModelMakerEngine.MMDimensions, ModelMakerEngine",
                            "$values": []
                          },
                          "EquationOBXInternal": "LOOKUP([Ofwat - PR24 C-MeX revenue adjustment eligible for tax uplift in 2027-28 CPIH FYA prices], \"WN\")",
                          "NameOfGroup": "Report lookups.Aggregate Adjustments By Price Control.Total adjustments eligible for tax uplift in financial model.WN",
                          "EquationToParse": "LOOKUP([Ofwat - PR24 C-MeX revenue adjustment eligible for tax uplift in 2027-28 CPIH FYA prices], \"WN\")",
                          "MostRecentExpectedUnitErrors": null,
                          "Units": {
                            "$id": "1702",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"dcb5cf43-6746-4c42-abad-9a59cba4aa50",
                          "Dimensions": {
                            "$type": "ModelMakerEngine.MMDimensions, ModelMakerEngine",
                            "$values": []
                          },
                          "EquationOBXInternal": "LOOKUP([Ofwat - PR24 D-MeX revenue adjustment eligible for tax uplift in 2027-28 CPIH FYA prices], \"WN\")",
                          "NameOfGroup": "Report lookups.Aggregate Adjustments By Price Control.Total adjustments eligible for tax uplift in financial model.WN",
                          "EquationToParse": "LOOKUP([Ofwat - PR24 D-MeX revenue adjustment eligible for tax uplift in 2027-28 CPIH FYA prices], \"WN\")",
                          "MostRecentExpectedUnitErrors": null,
                          "Units": {
                            "$id": "1704",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"65e71d35-7ed0-4a11-b554-406a05f67fa6",
                          "Dimensions": {
                            "$type": "ModelMakerEngine.MMDimensions, ModelMakerEngine",
                            "$values": []
                          },
                          "EquationOBXInternal": "LOOKUP([Ofwat - PR24 Delayed delivery cashflow mechanism (DDCM) revenue adjustment eligible for tax uplift in 2027-28 CPIH FYA prices], \"WN\")",
                          "NameOfGroup": "Report lookups.Aggregate Adjustments By Price Control.Total adjustments eligible for tax uplift in financial model.WN",
                          "EquationToParse": "LOOKUP([Ofwat - PR24 Delayed delivery cashflow mechanism (DDCM) revenue adjustment eligible for tax uplift in 2027-28 CPIH FYA prices], \"WN\")",
                          "MostRecentExpectedUnitErrors": null,
                          "Units": {
                            "$id": "1706",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"23f67486-7ea4-4058-adca-c2ec894d2789",
                          "Dimensions": {
                            "$type": "ModelMakerEngine.MMDimensions, ModelMakerEngine",
                            "$values": []
                          },
                          "EquationOBXInternal": "LOOKUP([Ofwat - PR24 Business retail revenue adjustment eligible for tax uplift in 2027-28 CPIH FYA prices], \"WN\")",
                          "NameOfGroup": "Report lookups.Aggregate Adjustments By Price Control.Total adjustments eligible for tax uplift in financial model.WN",
                          "EquationToParse": "LOOKUP([Ofwat - PR24 Business retail revenue adjustment eligible for tax uplift in 2027-28 CPIH FYA prices], \"WN\")",
                          "MostRecentExpectedUnitErrors": null,
                          "Units": {
                            "$id": "1708",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"5ccfbc7e-0337-4f7d-8ffb-e82f604e9bc9",
                          "Dimensions": {
                            "$type": "ModelMakerEngine.MMDimensions, ModelMakerEngine",
                            "$values": []
                          },
                          "EquationOBXInternal": "LOOKUP([Ofwat - PR24 Water trading revenue adjustment eligible for tax uplift in 2027-28 CPIH FYA prices], \"WN\")",
                          "NameOfGroup": "Report lookups.Aggregate Adjustments By Price Control.Total adjustments eligible for tax uplift in financial model.WN",
                          "EquationToParse": "LOOKUP([Ofwat - PR24 Water trading revenue adjustment eligible for tax uplift in 2027-28 CPIH FYA prices], \"WN\")",
                          "MostRecentExpectedUnitErrors": null,
                          "Units": {
                            "$id": "1710",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"1711",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"e61c05ab-932d-4387-a5ad-988ce7b1f629",
                          "Dimensions": {
                            "$type": "ModelMakerEngine.MMDimensions, ModelMakerEngine",
                            "$values": []
                          },
                          "EquationOBXInternal": "LOOKUP([Ofwat - PR24 Third party services revenue adjustment eligible for tax uplift in 2027-28 CPIH FYA prices], \"WN\")",
                          "NameOfGroup": "Report lookups.Aggregate Adjustments By Price Control.Total adjustments eligible for tax uplift in financial model.WN",
                          "EquationToParse": "LOOKUP([Ofwat - PR24 Third party services revenue adjustment eligible for tax uplift in 2027-28 CPIH FYA prices], \"WN\")",
                          "MostRecentExpectedUnitErrors": null,
                          "Units": {
                            "$id": "1712",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"1713",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"e8cbba72-c08f-4064-bc15-8b2bcc8d13c6",
                          "Dimensions": {
                            "$type": "ModelMakerEngine.MMDimensions, ModelMakerEngine",
                            "$values": []
                          },
                          "EquationOBXInternal": "LOOKUP([Ofwat - PR24 Cost of new debt revenue adjustment eligible for tax uplift in 2027-28 CPIH FYA prices], \"WN\")",
                          "NameOfGroup": "Report lookups.Aggregate Adjustments By Price Control.Total adjustments eligible for tax uplift in financial model.WN",
                          "EquationToParse": "LOOKUP([Ofwat - PR24 Cost of new debt revenue adjustment eligible for tax uplift in 2027-28 CPIH FYA prices], \"WN\")",
                          "MostRecentExpectedUnitErrors": null,
                          "Units": {
                            "$id": "1714",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"1715",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"bb308883-204d-4ef0-8cb7-c75da8c847f2",
                          "Dimensions": {
                            "$type": "ModelMakerEngine.MMDimensions, ModelMakerEngine",
                            "$values": []
                          },
                          "EquationOBXInternal": "LOOKUP([Ofwat - PR24 Totex costs revenue adjustment eligible for tax uplift in 2027-28 CPIH FYA prices], \"WN\")",
                          "NameOfGroup": "Report lookups.Aggregate Adjustments By Price Control.Total adjustments eligible for tax uplift in financial model.WN",
                          "EquationToParse": "LOOKUP([Ofwat - PR24 Totex costs revenue adjustment eligible for tax uplift in 2027-28 CPIH FYA prices], \"WN\")",
                          "MostRecentExpectedUnitErrors": null,
                          "Units": {
                            "$id": "1716",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"1717",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"686e27f8-8766-4365-afb1-df1f0e401b95",
                          "Dimensions": {
                            "$type": "ModelMakerEngine.MMDimensions, ModelMakerEngine",
                            "$values": []
                          },
                          "EquationOBXInternal": "LOOKUP([Ofwat - PR24 Tax revenue adjustment eligible for tax uplift in 2027-28 CPIH FYA prices], \"WN\")",
                          "NameOfGroup": "Report lookups.Aggregate Adjustments By Price Control.Total adjustments eligible for tax uplift in financial model.WN",
                          "EquationToParse": "LOOKUP([Ofwat - PR24 Tax revenue adjustment eligible for tax uplift in 2027-28 CPIH FYA prices], \"WN\")",
                          "MostRecentExpectedUnitErrors": null,
                          "Units": {
                            "$id": "1718",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"1719",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"6befbd77-4997-43e9-8140-037380afef8b",
                          "Dimensions": {
                            "$type": "ModelMakerEngine.MMDimensions, ModelMakerEngine",
                            "$values": []
                          },
                          "EquationOBXInternal": "LOOKUP([Ofwat - PR24 Real price effects revenue adjustment eligible for tax uplift in 2027-28 CPIH FYA prices], \"WN\")",
                          "NameOfGroup": "Report lookups.Aggregate Adjustments By Price Control.Total adjustments eligible for tax uplift in financial model.WN",
                          "EquationToParse": "LOOKUP([Ofwat - PR24 Real price effects revenue adjustment eligible for tax uplift in 2027-28 CPIH FYA prices], \"WN\")",
                          "MostRecentExpectedUnitErrors": null,
                          "Units": {
                            "$id": "1720",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"4e079f16-eedf-4d54-b03f-f3d50c645750",
                          "Dimensions": {
                            "$type": "ModelMakerEngine.MMDimensions, ModelMakerEngine",
                            "$values": []
                          },
                          "EquationOBXInternal": "LOOKUP([Ofwat - PR24 Major projects revenue adjustment eligible for tax uplift in 2027-28 CPIH FYA prices], \"WN\")",
                          "NameOfGroup": "Report lookups.Aggregate Adjustments By Price Control.Total adjustments eligible for tax uplift in financial model.WN",
                          "EquationToParse": "LOOKUP([Ofwat - PR24 Major projects revenue adjustment eligible for tax uplift in 2027-28 CPIH FYA prices], \"WN\")",
                          "MostRecentExpectedUnitErrors": null,
                          "Units": {
                            "$id": "1722",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"be1092e6-d59b-44b9-b56d-dcda2a356523",
                          "Dimensions": {
                            "$type": "ModelMakerEngine.MMDimensions, ModelMakerEngine",
                            "$values": []
                          },
                          "EquationOBXInternal": "LOOKUP([Ofwat - PR24 Havant Thicket activities revenue adjustment eligible for tax uplift in 2027-28 CPIH FYA prices], \"WN\")",
                          "NameOfGroup": "Report lookups.Aggregate Adjustments By Price Control.Total adjustments eligible for tax uplift in financial model.WN",
                          "EquationToParse": "LOOKUP([Ofwat - PR24 Havant Thicket activities revenue adjustment eligible for tax uplift in 2027-28 CPIH FYA prices], \"WN\")",
                          "MostRecentExpectedUnitErrors": null,
                          "Units": {
                            "$id": "1724",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"1725",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"e264528b-671a-4f6f-a974-e25a9eccf90e",
                          "Dimensions": {
                            "$type": "ModelMakerEngine.MMDimensions, ModelMakerEngine",
                            "$values": []
                          },
                          "EquationOBXInternal": "LOOKUP([Ofwat - PR24 Havant Thicket - cost of debt revenue adjustment eligible for tax uplift in 2027-28 CPIH FYA prices], \"WN\")",
                          "NameOfGroup": "Report lookups.Aggregate Adjustments By Price Control.Total adjustments eligible for tax uplift in financial model.WN",
                          "EquationToParse": "LOOKUP([Ofwat - PR24 Havant Thicket - cost of debt revenue adjustment eligible for tax uplift in 2027-28 CPIH FYA prices], \"WN\")",
                          "MostRecentExpectedUnitErrors": null,
                          "Units": {
                            "$id": "1726",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"1727",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"5c99d2f0-5a5e-49a2-81b3-a8413a8d100d",
                          "Dimensions": {
                            "$type": "ModelMakerEngine.MMDimensions, ModelMakerEngine",
                            "$values": []
                          },
                          "EquationOBXInternal": "LOOKUP([Ofwat - PR24 Innovation and water efficiency revenue adjustment eligible for tax uplift in 2027-28 CPIH FYA prices], \"WN\")",
                          "NameOfGroup": "Report lookups.Aggregate Adjustments By Price Control.Total adjustments eligible for tax uplift in financial model.WN",
                          "EquationToParse": "LOOKUP([Ofwat - PR24 Innovation and water efficiency revenue adjustment eligible for tax uplift in 2027-28 CPIH FYA prices], \"WN\")",
                          "MostRecentExpectedUnitErrors": null,
                          "Units": {
                            "$id": "1728",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"1729",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"b897251d-3a27-40f2-9c7b-d10908e9a201",
                          "Dimensions": {
                            "$type": "ModelMakerEngine.MMDimensions, ModelMakerEngine",
                            "$values": []
                          },
                          "EquationOBXInternal": "LOOKUP([Ofwat - PR24 QAA revenue adjustment eligible for tax uplift in 2027-28 CPIH FYA prices], \"WN\")",
                          "NameOfGroup": "Report lookups.Aggregate Adjustments By Price Control.Total adjustments eligible for tax uplift in financial model.WN",
                          "EquationToParse": "LOOKUP([Ofwat - PR24 QAA revenue adjustment eligible for tax uplift in 2027-28 CPIH FYA prices], \"WN\")",
                          "MostRecentExpectedUnitErrors": null,
                          "Units": {
                            "$id": "1730",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"1731",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"f05a3944-cb72-4e73-8ae3-7f1c03b6171f",
                          "Dimensions": {
                            "$type": "ModelMakerEngine.MMDimensions, ModelMakerEngine",
                            "$values": []
                          },
                          "EquationOBXInternal": "LOOKUP([Ofwat - Other revenue adjustment eligible for tax uplift in 2027-28 CPIH FYA prices], \"WN\")",
                          "NameOfGroup": "Report lookups.Aggregate Adjustments By Price Control.Total adjustments eligible for tax uplift in financial model.WN",
                          "EquationToParse": "LOOKUP([Ofwat - Other revenue adjustment eligible for tax uplift in 2027-28 CPIH FYA prices], \"WN\")",
                          "MostRecentExpectedUnitErrors": null,
                          "Units": {
                            "$id": "1732",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"1733",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"4d7e5257-d5f1-46fc-b6a5-c5016d4227ce",
                          "Dimensions": {
                            "$type": "ModelMakerEngine.MMDimensions, ModelMakerEngine",
                            "$values": []
                          },
                          "EquationOBXInternal": "LOOKUP([Ofwat - PR24 Delivery mechanism (DM) revenue adjustment eligible for tax uplift in 2027-28 CPIH FYA prices], \"WN\")",
                          "NameOfGroup": "Report lookups.Aggregate Adjustments By Price Control.Total adjustments eligible for tax uplift in financial model.WN",
                          "EquationToParse": "LOOKUP([Ofwat - PR24 Delivery mechanism (DM) revenue adjustment eligible for tax uplift in 2027-28 CPIH FYA prices], \"WN\")",
                          "MostRecentExpectedUnitErrors": null,
                          "Units": {
                            "$id": "1734",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"1735",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"83c6d48a-eb9a-4b13-b4a0-f7ff946ce0e8",
                          "Dimensions": {
                            "$type": "ModelMakerEngine.MMDimensions, ModelMakerEngine",
                            "$values": []
                          },
                          "EquationOBXInternal": "LOOKUP([Ofwat - PR24 Residential retail revenue adjustment eligible for tax uplift in 2027-28 CPIH FYA prices], \"WN\")",
                          "NameOfGroup": "Report lookups.Aggregate Adjustments By Price Control.Total adjustments eligible for tax uplift in financial model.WN",
                          "EquationToParse": "LOOKUP([Ofwat - PR24 Residential retail revenue adjustment eligible for tax uplift in 2027-28 CPIH FYA prices], \"WN\")",
                          "MostRecentExpectedUnitErrors": null,
                          "Units": {
                            "$id": "1736",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"1737",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"9e90060c-97a5-4cb5-bb0b-6ab07c31435f",
                          "Dimensions": {
                            "$type": "ModelMakerEngine.MMDimensions, ModelMakerEngine",
                            "$values": []
                          },
                          "EquationOBXInternal": "LOOKUP([Ofwat - PR24 RFI revenue adjustment eligible for tax uplift in 2027-28 CPIH FYA prices], \"WN\")",
                          "NameOfGroup": "Report lookups.Aggregate Adjustments By Price Control.Total adjustments eligible for tax uplift in financial model.WN",
                          "EquationToParse": "LOOKUP([Ofwat - PR24 RFI revenue adjustment eligible for tax uplift in 2027-28 CPIH FYA prices], \"WN\")",
                          "MostRecentExpectedUnitErrors": null,
                          "Units": {
                            "$id": "1738",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"1739",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"e236130d-a959-4414-aae4-43b5c877e5f2",
                          "Dimensions": {
                            "$type": "ModelMakerEngine.MMDimensions, ModelMakerEngine",
                            "$values": []
                          },
                          "EquationOBXInternal": "LOOKUP([Ofwat - PR24 Bioresources revenue adjustment eligible for tax uplift in 2027-28 CPIH FYA prices], \"WN\")",
                          "NameOfGroup": "Report lookups.Aggregate Adjustments By Price Control.Total adjustments eligible for tax uplift in financial model.WN",
                          "EquationToParse": "LOOKUP([Ofwat - PR24 Bioresources revenue adjustment eligible for tax uplift in 2027-28 CPIH FYA prices], \"WN\")",
                          "MostRecentExpectedUnitErrors": null,
                          "Units": {
                            "$id": "1740",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"35fc66b4-d0e0-4ec1-b4b2-b43f3ca264ee",
                          "Dimensions": {
                            "$type": "ModelMakerEngine.MMDimensions, ModelMakerEngine",
                            "$values": []
                          },
                          "EquationOBXInternal": "LOOKUP([Ofwat - PR24 Bioresources forecasting accuracy incentive penalty adjustment eligible for tax uplift in 2027-28 CPIH FYA prices], \"WN\")",
                          "NameOfGroup": "Report lookups.Aggregate Adjustments By Price Control.Total adjustments eligible for tax uplift in financial model.WN",
                          "EquationToParse": "LOOKUP([Ofwat - PR24 Bioresources forecasting accuracy incentive penalty adjustment eligible for tax uplift in 2027-28 CPIH FYA prices], \"WN\")",
                          "MostRecentExpectedUnitErrors": null,
                          "Units": {
                            "$id": "1742",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"1111cc10-f1a1-4414-9407-449520ea7d8a",
                          "Dimensions": {
                            "$type": "ModelMakerEngine.MMDimensions, ModelMakerEngine",
                            "$values": []
                          },
                          "EquationOBXInternal": "LOOKUP([Ofwat - PR24 Business customer and retailer measure of experience (BR-MeX) revenue adjustment eligible for tax uplift in 2027-28 CPIH FYA prices], \"WN\")",
                          "NameOfGroup": "Calc.Separate Adjustments Into Those Eligible / Not Eligible For Tax Uplift In Financial Model.Total adjustments eligible for tax uplift in financial model",
                          "EquationToParse": "LOOKUP([Ofwat - PR24 Business customer and retailer measure of experience (BR-MeX) revenue adjustment eligible for tax uplift in 2027-28 CPIH FYA prices], \"WN\")",
                          "MostRecentExpectedUnitErrors": null,
                          "Units": {
                            "$id": "1744",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"7fa59e4e-8f91-4380-9ebb-efc0fd8f272d",
                          "Dimensions": {
                            "$type": "ModelMakerEngine.MMDimensions, ModelMakerEngine",
                            "$values": []
                          },
                          "EquationOBXInternal": "LOOKUP([Ofwat - PR24 Price control deliverables (PCD) revenue adjustment eligible for tax uplift in 2027-28 CPIH FYA prices], \"WN\")",
                          "NameOfGroup": "Calc.Separate Adjustments Into Those Eligible / Not Eligible For Tax Uplift In Financial Model.Total adjustments eligible for tax uplift in financial model",
                          "EquationToParse": "LOOKUP([Ofwat - PR24 Price control deliverables (PCD) revenue adjustment eligible for tax uplift in 2027-28 CPIH FYA prices], \"WN\")",
                          "MostRecentExpectedUnitErrors": null,
                          "Units": {
                            "$id": "1746",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"1747",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"3a5722c3-6e28-4412-89b0-78e34cded59c",
                          "Dimensions": {
                            "$type": "ModelMakerEngine.MMDimensions, ModelMakerEngine",
                            "$values": []
                          },
                          "EquationOBXInternal": "LOOKUP([Ofwat - PR24 Wastewater enhancement revenue adjustment eligible for tax uplift in 2027-28 CPIH FYA prices], \"WN\")",
                          "NameOfGroup": "Calc.Separate Adjustments Into Those Eligible / Not Eligible For Tax Uplift In Financial Model.Total adjustments eligible for tax uplift in financial model",
                          "EquationToParse": "LOOKUP([Ofwat - PR24 Wastewater enhancement revenue adjustment eligible for tax uplift in 2027-28 CPIH FYA prices], \"WN\")",
                          "MostRecentExpectedUnitErrors": null,
                          "Units": {
                            "$id": "1748",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"WN",
                    "Name": "WN",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"1749",
                    "$type": "ModelMaker.GroupNode, ModelMaker",
                    "TabOrHeaderColour": "220, 236, 245",
                    "CollapsedByDefault": false,
                    "Comment": "",
                    "NameOfGroup": "Report lookups.Aggregate Adjustments By Price Control.Total adjustments eligible for tax uplift in financial model",
                    "YPosition": 2,
                    "Folded": false,
                    "Font": null,
                    "Children": {
                      "$type": "ModelMaker.GroupNodeChildCollection, ModelMaker",
                      "$values": [
                        {
                          "$id": "1750",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"12029a6d-9846-451c-b586-46b09bb06348",
                          "Dimensions": {
                            "$type": "ModelMakerEngine.MMDimensions, ModelMakerEngine",
                            "$values": []
                          },
                          "EquationOBXInternal": "LOOKUP([Ofwat - PR24 ODI revenue adjustment eligible for tax uplift in 2027-28 CPIH FYA prices], \"WWN\")",
                          "NameOfGroup": "Report lookups.Aggregate Adjustments By Price Control.Total adjustments eligible for tax uplift in financial model.WWN",
                          "EquationToParse": "LOOKUP([Ofwat - PR24 ODI revenue adjustment eligible for tax uplift in 2027-28 CPIH FYA prices], \"WWN\")",
                          "MostRecentExpectedUnitErrors": null,
                          "Units": {
                            "$id": "1751",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"6983434a-3af5-49b5-a60a-d89de62e8783",
                          "Dimensions": {
                            "$type": "ModelMakerEngine.MMDimensions, ModelMakerEngine",
                            "$values": []
                          },
                          "EquationOBXInternal": "LOOKUP([Ofwat - PR24 C-MeX revenue adjustment eligible for tax uplift in 2027-28 CPIH FYA prices], \"WWN\")",
                          "NameOfGroup": "Report lookups.Aggregate Adjustments By Price Control.Total adjustments eligible for tax uplift in financial model.WWN",
                          "EquationToParse": "LOOKUP([Ofwat - PR24 C-MeX revenue adjustment eligible for tax uplift in 2027-28 CPIH FYA prices], \"WWN\")",
                          "MostRecentExpectedUnitErrors": null,
                          "Units": {
                            "$id": "1753",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"0796d12a-bf6f-4b93-bd0b-804f5332bad2",
                          "Dimensions": {
                            "$type": "ModelMakerEngine.MMDimensions, ModelMakerEngine",
                            "$values": []
                          },
                          "EquationOBXInternal": "LOOKUP([Ofwat - PR24 D-MeX revenue adjustment eligible for tax uplift in 2027-28 CPIH FYA prices], \"WWN\")",
                          "NameOfGroup": "Report lookups.Aggregate Adjustments By Price Control.Total adjustments eligible for tax uplift in financial model.WWN",
                          "EquationToParse": "LOOKUP([Ofwat - PR24 D-MeX revenue adjustment eligible for tax uplift in 2027-28 CPIH FYA prices], \"WWN\")",
                          "MostRecentExpectedUnitErrors": null,
                          "Units": {
                            "$id": "1755",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"f103792a-31d4-4dfc-830e-ede006811d03",
                          "Dimensions": {
                            "$type": "ModelMakerEngine.MMDimensions, ModelMakerEngine",
                            "$values": []
                          },
                          "EquationOBXInternal": "LOOKUP([Ofwat - PR24 Delayed delivery cashflow mechanism (DDCM) revenue adjustment eligible for tax uplift in 2027-28 CPIH FYA prices], \"WWN\")",
                          "NameOfGroup": "Report lookups.Aggregate Adjustments By Price Control.Total adjustments eligible for tax uplift in financial model.WWN",
                          "EquationToParse": "LOOKUP([Ofwat - PR24 Delayed delivery cashflow mechanism (DDCM) revenue adjustment eligible for tax uplift in 2027-28 CPIH FYA prices], \"WWN\")",
                          "MostRecentExpectedUnitErrors": null,
                          "Units": {
                            "$id": "1757",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"71dc2b51-733b-4b67-b272-b8dfd8edd74f",
                          "Dimensions": {
                            "$type": "ModelMakerEngine.MMDimensions, ModelMakerEngine",
                            "$values": []
                          },
                          "EquationOBXInternal": "LOOKUP([Ofwat - PR24 Business retail revenue adjustment eligible for tax uplift in 2027-28 CPIH FYA prices], \"WWN\")",
                          "NameOfGroup": "Report lookups.Aggregate Adjustments By Price Control.Total adjustments eligible for tax uplift in financial model.WWN",
                          "EquationToParse": "LOOKUP([Ofwat - PR24 Business retail revenue adjustment eligible for tax uplift in 2027-28 CPIH FYA prices], \"WWN\")",
                          "MostRecentExpectedUnitErrors": null,
                          "Units": {
                            "$id": "1759",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"e220926c-7b68-4897-b95d-9b490575f091",
                          "Dimensions": {
                            "$type": "ModelMakerEngine.MMDimensions, ModelMakerEngine",
                            "$values": []
                          },
                          "EquationOBXInternal": "LOOKUP([Ofwat - PR24 Water trading revenue adjustment eligible for tax uplift in 2027-28 CPIH FYA prices], \"WWN\")",
                          "NameOfGroup": "Report lookups.Aggregate Adjustments By Price Control.Total adjustments eligible for tax uplift in financial model.WWN",
                          "EquationToParse": "LOOKUP([Ofwat - PR24 Water trading revenue adjustment eligible for tax uplift in 2027-28 CPIH FYA prices], \"WWN\")",
                          "MostRecentExpectedUnitErrors": null,
                          "Units": {
                            "$id": "1761",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"3da618a3-38d1-43c6-b988-408444143223",
                          "Dimensions": {
                            "$type": "ModelMakerEngine.MMDimensions, ModelMakerEngine",
                            "$values": []
                          },
                          "EquationOBXInternal": "LOOKUP([Ofwat - PR24 Third party services revenue adjustment eligible for tax uplift in 2027-28 CPIH FYA prices], \"WWN\")",
                          "NameOfGroup": "Report lookups.Aggregate Adjustments By Price Control.Total adjustments eligible for tax uplift in financial model.WWN",
                          "EquationToParse": "LOOKUP([Ofwat - PR24 Third party services revenue adjustment eligible for tax uplift in 2027-28 CPIH FYA prices], \"WWN\")",
                          "MostRecentExpectedUnitErrors": null,
                          "Units": {
                            "$id": "1763",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"cd87ab18-85aa-433e-8f26-c2efc8d44e37",
                          "Dimensions": {
                            "$type": "ModelMakerEngine.MMDimensions, ModelMakerEngine",
                            "$values": []
                          },
                          "EquationOBXInternal": "LOOKUP([Ofwat - PR24 Cost of new debt revenue adjustment eligible for tax uplift in 2027-28 CPIH FYA prices], \"WWN\")",
                          "NameOfGroup": "Report lookups.Aggregate Adjustments By Price Control.Total adjustments eligible for tax uplift in financial model.WWN",
                          "EquationToParse": "LOOKUP([Ofwat - PR24 Cost of new debt revenue adjustment eligible for tax uplift in 2027-28 CPIH FYA prices], \"WWN\")",
                          "MostRecentExpectedUnitErrors": null,
                          "Units": {
                            "$id": "1765",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"2a9de767-0685-45dd-ace8-9b8c126db688",
                          "Dimensions": {
                            "$type": "ModelMakerEngine.MMDimensions, ModelMakerEngine",
                            "$values": []
                          },
                          "EquationOBXInternal": "LOOKUP([Ofwat - PR24 Totex costs revenue adjustment eligible for tax uplift in 2027-28 CPIH FYA prices], \"WWN\")",
                          "NameOfGroup": "Report lookups.Aggregate Adjustments By Price Control.Total adjustments eligible for tax uplift in financial model.WWN",
                          "EquationToParse": "LOOKUP([Ofwat - PR24 Totex costs revenue adjustment eligible for tax uplift in 2027-28 CPIH FYA prices], \"WWN\")",
                          "MostRecentExpectedUnitErrors": null,
                          "Units": {
                            "$id": "1767",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"850694d5-80e1-404a-9e7a-aa0a89971d1b",
                          "Dimensions": {
                            "$type": "ModelMakerEngine.MMDimensions, ModelMakerEngine",
                            "$values": []
                          },
                          "EquationOBXInternal": "LOOKUP([Ofwat - PR24 Tax revenue adjustment eligible for tax uplift in 2027-28 CPIH FYA prices], \"WWN\")",
                          "NameOfGroup": "Report lookups.Aggregate Adjustments By Price Control.Total adjustments eligible for tax uplift in financial model.WWN",
                          "EquationToParse": "LOOKUP([Ofwat - PR24 Tax revenue adjustment eligible for tax uplift in 2027-28 CPIH FYA prices], \"WWN\")",
                          "MostRecentExpectedUnitErrors": null,
                          "Units": {
                            "$id": "1769",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"58de7487-0d38-4331-a38b-ae5b19da954a",
                          "Dimensions": {
                            "$type": "ModelMakerEngine.MMDimensions, ModelMakerEngine",
                            "$values": []
                          },
                          "EquationOBXInternal": "LOOKUP([Ofwat - PR24 Real price effects revenue adjustment eligible for tax uplift in 2027-28 CPIH FYA prices], \"WWN\")",
                          "NameOfGroup": "Report lookups.Aggregate Adjustments By Price Control.Total adjustments eligible for tax uplift in financial model.WWN",
                          "EquationToParse": "LOOKUP([Ofwat - PR24 Real price effects revenue adjustment eligible for tax uplift in 2027-28 CPIH FYA prices], \"WWN\")",
                          "MostRecentExpectedUnitErrors": null,
                          "Units": {
                            "$id": "1771",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"cd81e613-9d5b-4ca3-8bc1-76c57b97141f",
                          "Dimensions": {
                            "$type": "ModelMakerEngine.MMDimensions, ModelMakerEngine",
                            "$values": []
                          },
                          "EquationOBXInternal": "LOOKUP([Ofwat - PR24 Major projects revenue adjustment eligible for tax uplift in 2027-28 CPIH FYA prices], \"WWN\")",
                          "NameOfGroup": "Report lookups.Aggregate Adjustments By Price Control.Total adjustments eligible for tax uplift in financial model.WWN",
                          "EquationToParse": "LOOKUP([Ofwat - PR24 Major projects revenue adjustment eligible for tax uplift in 2027-28 CPIH FYA prices], \"WWN\")",
                          "MostRecentExpectedUnitErrors": null,
                          "Units": {
                            "$id": "1773",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"615534b8-19a8-4ef5-b1e2-8ca719dd6697",
                          "Dimensions": {
                            "$type": "ModelMakerEngine.MMDimensions, ModelMakerEngine",
                            "$values": []
                          },
                          "EquationOBXInternal": "LOOKUP([Ofwat - PR24 Havant Thicket activities revenue adjustment eligible for tax uplift in 2027-28 CPIH FYA prices], \"WWN\")",
                          "NameOfGroup": "Report lookups.Aggregate Adjustments By Price Control.Total adjustments eligible for tax uplift in financial model.WWN",
                          "EquationToParse": "LOOKUP([Ofwat - PR24 Havant Thicket activities revenue adjustment eligible for tax uplift in 2027-28 CPIH FYA prices], \"WWN\")",
                          "MostRecentExpectedUnitErrors": null,
                          "Units": {
                            "$id": "1775",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"71f5f804-fa59-4d41-88c1-9d8aeebfa3db",
                          "Dimensions": {
                            "$type": "ModelMakerEngine.MMDimensions, ModelMakerEngine",
                            "$values": []
                          },
                          "EquationOBXInternal": "LOOKUP([Ofwat - PR24 Havant Thicket - cost of debt revenue adjustment eligible for tax uplift in 2027-28 CPIH FYA prices], \"WWN\")",
                          "NameOfGroup": "Report lookups.Aggregate Adjustments By Price Control.Total adjustments eligible for tax uplift in financial model.WWN",
                          "EquationToParse": "LOOKUP([Ofwat - PR24 Havant Thicket - cost of debt revenue adjustment eligible for tax uplift in 2027-28 CPIH FYA prices], \"WWN\")",
                          "MostRecentExpectedUnitErrors": null,
                          "Units": {
                            "$id": "1777",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"caccacb5-ab07-4d93-8f0b-44751dbd71c7",
                          "Dimensions": {
                            "$type": "ModelMakerEngine.MMDimensions, ModelMakerEngine",
                            "$values": []
                          },
                          "EquationOBXInternal": "LOOKUP([Ofwat - PR24 Innovation and water efficiency revenue adjustment eligible for tax uplift in 2027-28 CPIH FYA prices], \"WWN\")",
                          "NameOfGroup": "Report lookups.Aggregate Adjustments By Price Control.Total adjustments eligible for tax uplift in financial model.WWN",
                          "EquationToParse": "LOOKUP([Ofwat - PR24 Innovation and water efficiency revenue adjustment eligible for tax uplift in 2027-28 CPIH FYA prices], \"WWN\")",
                          "MostRecentExpectedUnitErrors": null,
                          "Units": {
                            "$id": "1779",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"3863537a-ba9a-4842-a550-7761cfbe156e",
                          "Dimensions": {
                            "$type": "ModelMakerEngine.MMDimensions, ModelMakerEngine",
                            "$values": []
                          },
                          "EquationOBXInternal": "LOOKUP([Ofwat - PR24 QAA revenue adjustment eligible for tax uplift in 2027-28 CPIH FYA prices], \"WWN\")",
                          "NameOfGroup": "Report lookups.Aggregate Adjustments By Price Control.Total adjustments eligible for tax uplift in financial model.WWN",
                          "EquationToParse": "LOOKUP([Ofwat - PR24 QAA revenue adjustment eligible for tax uplift in 2027-28 CPIH FYA prices], \"WWN\")",
                          "MostRecentExpectedUnitErrors": null,
                          "Units": {
                            "$id": "1781",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"f60bd5a3-cd7e-4bb9-a3af-1b6f55f3b498",
                          "Dimensions": {
                            "$type": "ModelMakerEngine.MMDimensions, ModelMakerEngine",
                            "$values": []
                          },
                          "EquationOBXInternal": "LOOKUP([Ofwat - Other revenue adjustment eligible for tax uplift in 2027-28 CPIH FYA prices], \"WWN\")",
                          "NameOfGroup": "Report lookups.Aggregate Adjustments By Price Control.Total adjustments eligible for tax uplift in financial model.WWN",
                          "EquationToParse": "LOOKUP([Ofwat - Other revenue adjustment eligible for tax uplift in 2027-28 CPIH FYA prices], \"WWN\")",
                          "MostRecentExpectedUnitErrors": null,
                          "Units": {
                            "$id": "1783",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"c45ecced-cf92-43de-a471-9012dad2be0b",
                          "Dimensions": {
                            "$type": "ModelMakerEngine.MMDimensions, ModelMakerEngine",
                            "$values": []
                          },
                          "EquationOBXInternal": "LOOKUP([Ofwat - PR24 Delivery mechanism (DM) revenue adjustment eligible for tax uplift in 2027-28 CPIH FYA prices], \"WWN\")",
                          "NameOfGroup": "Report lookups.Aggregate Adjustments By Price Control.Total adjustments eligible for tax uplift in financial model.WWN",
                          "EquationToParse": "LOOKUP([Ofwat - PR24 Delivery mechanism (DM) revenue adjustment eligible for tax uplift in 2027-28 CPIH FYA prices], \"WWN\")",
                          "MostRecentExpectedUnitErrors": null,
                          "Units": {
                            "$id": "1785",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"ae1e3fd8-b295-4ccf-b435-bbf55db7deed",
                          "Dimensions": {
                            "$type": "ModelMakerEngine.MMDimensions, ModelMakerEngine",
                            "$values": []
                          },
                          "EquationOBXInternal": "LOOKUP([Ofwat - PR24 Residential retail revenue adjustment eligible for tax uplift in 2027-28 CPIH FYA prices], \"WWN\")",
                          "NameOfGroup": "Report lookups.Aggregate Adjustments By Price Control.Total adjustments eligible for tax uplift in financial model.WWN",
                          "EquationToParse": "LOOKUP([Ofwat - PR24 Residential retail revenue adjustment eligible for tax uplift in 2027-28 CPIH FYA prices], \"WWN\")",
                          "MostRecentExpectedUnitErrors": null,
                          "Units": {
                            "$id": "1787",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"d050aa52-8f9d-4954-a890-a2c43488938e",
                          "Dimensions": {
                            "$type": "ModelMakerEngine.MMDimensions, ModelMakerEngine",
                            "$values": []
                          },
                          "EquationOBXInternal": "LOOKUP([Ofwat - PR24 RFI revenue adjustment eligible for tax uplift in 2027-28 CPIH FYA prices], \"WWN\")",
                          "NameOfGroup": "Report lookups.Aggregate Adjustments By Price Control.Total adjustments eligible for tax uplift in financial model.WWN",
                          "EquationToParse": "LOOKUP([Ofwat - PR24 RFI revenue adjustment eligible for tax uplift in 2027-28 CPIH FYA prices], \"WWN\")",
                          "MostRecentExpectedUnitErrors": null,
                          "Units": {
                            "$id": "1789",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"deffee18-5c0a-4ebc-8090-cea360df8f0b",
                          "Dimensions": {
                            "$type": "ModelMakerEngine.MMDimensions, ModelMakerEngine",
                            "$values": []
                          },
                          "EquationOBXInternal": "LOOKUP([Ofwat - PR24 Bioresources revenue adjustment eligible for tax uplift in 2027-28 CPIH FYA prices], \"WWN\")",
                          "NameOfGroup": "Report lookups.Aggregate Adjustments By Price Control.Total adjustments eligible for tax uplift in financial model.WWN",
                          "EquationToParse": "LOOKUP([Ofwat - PR24 Bioresources revenue adjustment eligible for tax uplift in 2027-28 CPIH FYA prices], \"WWN\")",
                          "MostRecentExpectedUnitErrors": null,
                          "Units": {
                            "$id": "1791",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"1792",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"25605f98-2e0f-4222-811c-2a104dfdfa70",
                          "Dimensions": {
                            "$type": "ModelMakerEngine.MMDimensions, ModelMakerEngine",
                            "$values": []
                          },
                          "EquationOBXInternal": "LOOKUP([Ofwat - PR24 Bioresources forecasting accuracy incentive penalty adjustment eligible for tax uplift in 2027-28 CPIH FYA prices], \"WWN\")",
                          "NameOfGroup": "Report lookups.Aggregate Adjustments By Price Control.Total adjustments eligible for tax uplift in financial model.WWN",
                          "EquationToParse": "LOOKUP([Ofwat - PR24 Bioresources forecasting accuracy incentive penalty adjustment eligible for tax uplift in 2027-28 CPIH FYA prices], \"WWN\")",
                          "MostRecentExpectedUnitErrors": null,
                          "Units": {
                            "$id": "1793",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"1794",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"76a0d8e1-697f-47dc-969a-64869998e71b",
                          "Dimensions": {
                            "$type": "ModelMakerEngine.MMDimensions, ModelMakerEngine",
                            "$values": []
                          },
                          "EquationOBXInternal": "LOOKUP([Ofwat - PR24 Business customer and retailer measure of experience (BR-MeX) revenue adjustment eligible for tax uplift in 2027-28 CPIH FYA prices], \"WWN\")",
                          "NameOfGroup": "Calc.Separate Adjustments Into Those Eligible / Not Eligible For Tax Uplift In Financial Model.Total adjustments eligible for tax uplift in financial model",
                          "EquationToParse": "LOOKUP([Ofwat - PR24 Business customer and retailer measure of experience (BR-MeX) revenue adjustment eligible for tax uplift in 2027-28 CPIH FYA prices], \"WWN\")",
                          "MostRecentExpectedUnitErrors": null,
                          "Units": {
                            "$id": "1795",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"07e56a02-099a-422c-b42c-eb1df860e392",
                          "Dimensions": {
                            "$type": "ModelMakerEngine.MMDimensions, ModelMakerEngine",
                            "$values": []
                          },
                          "EquationOBXInternal": "LOOKUP([Ofwat - PR24 Price control deliverables (PCD) revenue adjustment eligible for tax uplift in 2027-28 CPIH FYA prices], \"WWN\")",
                          "NameOfGroup": "Calc.Separate Adjustments Into Those Eligible / Not Eligible For Tax Uplift In Financial Model.Total adjustments eligible for tax uplift in financial model",
                          "EquationToParse": "LOOKUP([Ofwat - PR24 Price control deliverables (PCD) revenue adjustment eligible for tax uplift in 2027-28 CPIH FYA prices], \"WWN\")",
                          "MostRecentExpectedUnitErrors": null,
                          "Units": {
                            "$id": "1797",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"1798",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"ae45fbd1-12ad-47ea-b8af-6125d2bf0f57",
                          "Dimensions": {
                            "$type": "ModelMakerEngine.MMDimensions, ModelMakerEngine",
                            "$values": []
                          },
                          "EquationOBXInternal": "LOOKUP([Ofwat - PR24 Wastewater enhancement revenue adjustment eligible for tax uplift in 2027-28 CPIH FYA prices], \"WWN\")",
                          "NameOfGroup": "Calc.Separate Adjustments Into Those Eligible / Not Eligible For Tax Uplift In Financial Model.Total adjustments eligible for tax uplift in financial model",
                          "EquationToParse": "LOOKUP([Ofwat - PR24 Wastewater enhancement revenue adjustment eligible for tax uplift in 2027-28 CPIH FYA prices], \"WWN\")",
                          "MostRecentExpectedUnitErrors": null,
                          "Units": {
                            "$id": "1799",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"WWN",
                    "Name": "WWN",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"1800",
                    "$type": "ModelMaker.GroupNode, ModelMaker",
                    "TabOrHeaderColour": "220, 236, 245",
                    "CollapsedByDefault": false,
                    "Comment": "",
                    "NameOfGroup": "Report lookups.Aggregate Adjustments By Price Control.Total adjustments eligible for tax uplift in financial model",
                    "YPosition": 3,
                    "Folded": false,
                    "Font": null,
                    "Children": {
                      "$type": "ModelMaker.GroupNodeChildCollection, ModelMaker",
                      "$values": [
                        {
                          "$id": "1801",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"ad3e5893-2284-46a5-8d8c-b92335915194",
                          "Dimensions": {
                            "$type": "ModelMakerEngine.MMDimensions, ModelMakerEngine",
                            "$values": []
                          },
                          "EquationOBXInternal": "LOOKUP([Ofwat - PR24 ODI revenue adjustment eligible for tax uplift in 2027-28 CPIH FYA prices], \"BR\")",
                          "NameOfGroup": "Report lookups.Aggregate Adjustments By Price Control.Total adjustments eligible for tax uplift in financial model.BR",
                          "EquationToParse": "LOOKUP([Ofwat - PR24 ODI revenue adjustment eligible for tax uplift in 2027-28 CPIH FYA prices], \"BR\")",
                          "MostRecentExpectedUnitErrors": null,
                          "Units": {
                            "$id": "1802",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"b0b08bf1-4458-4c43-a933-391de1380e63",
                          "Dimensions": {
                            "$type": "ModelMakerEngine.MMDimensions, ModelMakerEngine",
                            "$values": []
                          },
                          "EquationOBXInternal": "LOOKUP([Ofwat - PR24 C-MeX revenue adjustment eligible for tax uplift in 2027-28 CPIH FYA prices], \"BR\")",
                          "NameOfGroup": "Report lookups.Aggregate Adjustments By Price Control.Total adjustments eligible for tax uplift in financial model.BR",
                          "EquationToParse": "LOOKUP([Ofwat - PR24 C-MeX revenue adjustment eligible for tax uplift in 2027-28 CPIH FYA prices], \"BR\")",
                          "MostRecentExpectedUnitErrors": null,
                          "Units": {
                            "$id": "1804",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"a5485e14-fa8f-49dc-97e7-dce4be9fdd08",
                          "Dimensions": {
                            "$type": "ModelMakerEngine.MMDimensions, ModelMakerEngine",
                            "$values": []
                          },
                          "EquationOBXInternal": "LOOKUP([Ofwat - PR24 D-MeX revenue adjustment eligible for tax uplift in 2027-28 CPIH FYA prices], \"BR\")",
                          "NameOfGroup": "Report lookups.Aggregate Adjustments By Price Control.Total adjustments eligible for tax uplift in financial model.BR",
                          "EquationToParse": "LOOKUP([Ofwat - PR24 D-MeX revenue adjustment eligible for tax uplift in 2027-28 CPIH FYA prices], \"BR\")",
                          "MostRecentExpectedUnitErrors": null,
                          "Units": {
                            "$id": "1806",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"1cbec6c0-6764-4688-a37e-548cbe3bd6b5",
                          "Dimensions": {
                            "$type": "ModelMakerEngine.MMDimensions, ModelMakerEngine",
                            "$values": []
                          },
                          "EquationOBXInternal": "LOOKUP([Ofwat - PR24 Delayed delivery cashflow mechanism (DDCM) revenue adjustment eligible for tax uplift in 2027-28 CPIH FYA prices], \"BR\")",
                          "NameOfGroup": "Report lookups.Aggregate Adjustments By Price Control.Total adjustments eligible for tax uplift in financial model.BR",
                          "EquationToParse": "LOOKUP([Ofwat - PR24 Delayed delivery cashflow mechanism (DDCM) revenue adjustment eligible for tax uplift in 2027-28 CPIH FYA prices], \"BR\")",
                          "MostRecentExpectedUnitErrors": null,
                          "Units": {
                            "$id": "1808",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"755fd8b2-0011-4dab-be17-099cca1aa5e1",
                          "Dimensions": {
                            "$type": "ModelMakerEngine.MMDimensions, ModelMakerEngine",
                            "$values": []
                          },
                          "EquationOBXInternal": "LOOKUP([Ofwat - PR24 Business retail revenue adjustment eligible for tax uplift in 2027-28 CPIH FYA prices], \"BR\")",
                          "NameOfGroup": "Report lookups.Aggregate Adjustments By Price Control.Total adjustments eligible for tax uplift in financial model.BR",
                          "EquationToParse": "LOOKUP([Ofwat - PR24 Business retail revenue adjustment eligible for tax uplift in 2027-28 CPIH FYA prices], \"BR\")",
                          "MostRecentExpectedUnitErrors": null,
                          "Units": {
                            "$id": "1810",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"1811",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"13ff32a7-e6a3-4cbf-af41-9c2b34e5a718",
                          "Dimensions": {
                            "$type": "ModelMakerEngine.MMDimensions, ModelMakerEngine",
                            "$values": []
                          },
                          "EquationOBXInternal": "LOOKUP([Ofwat - PR24 Water trading revenue adjustment eligible for tax uplift in 2027-28 CPIH FYA prices], \"BR\")",
                          "NameOfGroup": "Report lookups.Aggregate Adjustments By Price Control.Total adjustments eligible for tax uplift in financial model.BR",
                          "EquationToParse": "LOOKUP([Ofwat - PR24 Water trading revenue adjustment eligible for tax uplift in 2027-28 CPIH FYA prices], \"BR\")",
                          "MostRecentExpectedUnitErrors": null,
                          "Units": {
                            "$id": "1812",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"1813",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"34939daf-3808-4ba0-aecd-dee7a36967d2",
                          "Dimensions": {
                            "$type": "ModelMakerEngine.MMDimensions, ModelMakerEngine",
                            "$values": []
                          },
                          "EquationOBXInternal": "LOOKUP([Ofwat - PR24 Third party services revenue adjustment eligible for tax uplift in 2027-28 CPIH FYA prices], \"BR\")",
                          "NameOfGroup": "Report lookups.Aggregate Adjustments By Price Control.Total adjustments eligible for tax uplift in financial model.BR",
                          "EquationToParse": "LOOKUP([Ofwat - PR24 Third party services revenue adjustment eligible for tax uplift in 2027-28 CPIH FYA prices], \"BR\")",
                          "MostRecentExpectedUnitErrors": null,
                          "Units": {
                            "$id": "1814",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"1815",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"f1282a71-d64f-45af-9f3c-1895aed0b6cd",
                          "Dimensions": {
                            "$type": "ModelMakerEngine.MMDimensions, ModelMakerEngine",
                            "$values": []
                          },
                          "EquationOBXInternal": "LOOKUP([Ofwat - PR24 Cost of new debt revenue adjustment eligible for tax uplift in 2027-28 CPIH FYA prices], \"BR\")",
                          "NameOfGroup": "Report lookups.Aggregate Adjustments By Price Control.Total adjustments eligible for tax uplift in financial model.BR",
                          "EquationToParse": "LOOKUP([Ofwat - PR24 Cost of new debt revenue adjustment eligible for tax uplift in 2027-28 CPIH FYA prices], \"BR\")",
                          "MostRecentExpectedUnitErrors": null,
                          "Units": {
                            "$id": "1816",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"1817",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"ade6dd26-3357-41ff-85da-9d5224c600e9",
                          "Dimensions": {
                            "$type": "ModelMakerEngine.MMDimensions, ModelMakerEngine",
                            "$values": []
                          },
                          "EquationOBXInternal": "LOOKUP([Ofwat - PR24 Totex costs revenue adjustment eligible for tax uplift in 2027-28 CPIH FYA prices], \"BR\")",
                          "NameOfGroup": "Report lookups.Aggregate Adjustments By Price Control.Total adjustments eligible for tax uplift in financial model.BR",
                          "EquationToParse": "LOOKUP([Ofwat - PR24 Totex costs revenue adjustment eligible for tax uplift in 2027-28 CPIH FYA prices], \"BR\")",
                          "MostRecentExpectedUnitErrors": null,
                          "Units": {
                            "$id": "1818",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"1819",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"03e6df3c-2bdd-49ee-ba0a-edeccd611d4f",
                          "Dimensions": {
                            "$type": "ModelMakerEngine.MMDimensions, ModelMakerEngine",
                            "$values": []
                          },
                          "EquationOBXInternal": "LOOKUP([Ofwat - PR24 Tax revenue adjustment eligible for tax uplift in 2027-28 CPIH FYA prices], \"BR\")",
                          "NameOfGroup": "Report lookups.Aggregate Adjustments By Price Control.Total adjustments eligible for tax uplift in financial model.BR",
                          "EquationToParse": "LOOKUP([Ofwat - PR24 Tax revenue adjustment eligible for tax uplift in 2027-28 CPIH FYA prices], \"BR\")",
                          "MostRecentExpectedUnitErrors": null,
                          "Units": {
                            "$id": "1820",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"1a2c0063-0a06-4cee-97f1-062544f1dd4e",
                          "Dimensions": {
                            "$type": "ModelMakerEngine.MMDimensions, ModelMakerEngine",
                            "$values": []
                          },
                          "EquationOBXInternal": "LOOKUP([Ofwat - PR24 Real price effects revenue adjustment eligible for tax uplift in 2027-28 CPIH FYA prices], \"BR\")",
                          "NameOfGroup": "Report lookups.Aggregate Adjustments By Price Control.Total adjustments eligible for tax uplift in financial model.BR",
                          "EquationToParse": "LOOKUP([Ofwat - PR24 Real price effects revenue adjustment eligible for tax uplift in 2027-28 CPIH FYA prices], \"BR\")",
                          "MostRecentExpectedUnitErrors": null,
                          "Units": {
                            "$id": "1822",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"74246aaf-3793-4abf-b343-c1b66456b0e7",
                          "Dimensions": {
                            "$type": "ModelMakerEngine.MMDimensions, ModelMakerEngine",
                            "$values": []
                          },
                          "EquationOBXInternal": "LOOKUP([Ofwat - PR24 Major projects revenue adjustment eligible for tax uplift in 2027-28 CPIH FYA prices], \"BR\")",
                          "NameOfGroup": "Report lookups.Aggregate Adjustments By Price Control.Total adjustments eligible for tax uplift in financial model.BR",
                          "EquationToParse": "LOOKUP([Ofwat - PR24 Major projects revenue adjustment eligible for tax uplift in 2027-28 CPIH FYA prices], \"BR\")",
                          "MostRecentExpectedUnitErrors": null,
                          "Units": {
                            "$id": "1824",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"1825",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"d58879d5-8b5b-41db-9f9a-922b9f48ab8d",
                          "Dimensions": {
                            "$type": "ModelMakerEngine.MMDimensions, ModelMakerEngine",
                            "$values": []
                          },
                          "EquationOBXInternal": "LOOKUP([Ofwat - PR24 Havant Thicket activities revenue adjustment eligible for tax uplift in 2027-28 CPIH FYA prices], \"BR\")",
                          "NameOfGroup": "Report lookups.Aggregate Adjustments By Price Control.Total adjustments eligible for tax uplift in financial model.BR",
                          "EquationToParse": "LOOKUP([Ofwat - PR24 Havant Thicket activities revenue adjustment eligible for tax uplift in 2027-28 CPIH FYA prices], \"BR\")",
                          "MostRecentExpectedUnitErrors": null,
                          "Units": {
                            "$id": "1826",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"1827",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"c2c65c73-67c7-48b3-9a75-04dfca2d3867",
                          "Dimensions": {
                            "$type": "ModelMakerEngine.MMDimensions, ModelMakerEngine",
                            "$values": []
                          },
                          "EquationOBXInternal": "LOOKUP([Ofwat - PR24 Havant Thicket - cost of debt revenue adjustment eligible for tax uplift in 2027-28 CPIH FYA prices], \"BR\")",
                          "NameOfGroup": "Report lookups.Aggregate Adjustments By Price Control.Total adjustments eligible for tax uplift in financial model.BR",
                          "EquationToParse": "LOOKUP([Ofwat - PR24 Havant Thicket - cost of debt revenue adjustment eligible for tax uplift in 2027-28 CPIH FYA prices], \"BR\")",
                          "MostRecentExpectedUnitErrors": null,
                          "Units": {
                            "$id": "1828",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"1829",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"d4606691-1b40-46d4-8622-56cc1017d850",
                          "Dimensions": {
                            "$type": "ModelMakerEngine.MMDimensions, ModelMakerEngine",
                            "$values": []
                          },
                          "EquationOBXInternal": "LOOKUP([Ofwat - PR24 Innovation and water efficiency revenue adjustment eligible for tax uplift in 2027-28 CPIH FYA prices], \"BR\")",
                          "NameOfGroup": "Report lookups.Aggregate Adjustments By Price Control.Total adjustments eligible for tax uplift in financial model.BR",
                          "EquationToParse": "LOOKUP([Ofwat - PR24 Innovation and water efficiency revenue adjustment eligible for tax uplift in 2027-28 CPIH FYA prices], \"BR\")",
                          "MostRecentExpectedUnitErrors": null,
                          "Units": {
                            "$id": "1830",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"1831",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"0e383100-914a-43fd-805b-c55b1366a4c7",
                          "Dimensions": {
                            "$type": "ModelMakerEngine.MMDimensions, ModelMakerEngine",
                            "$values": []
                          },
                          "EquationOBXInternal": "LOOKUP([Ofwat - PR24 QAA revenue adjustment eligible for tax uplift in 2027-28 CPIH FYA prices], \"BR\")",
                          "NameOfGroup": "Report lookups.Aggregate Adjustments By Price Control.Total adjustments eligible for tax uplift in financial model.BR",
                          "EquationToParse": "LOOKUP([Ofwat - PR24 QAA revenue adjustment eligible for tax uplift in 2027-28 CPIH FYA prices], \"BR\")",
                          "MostRecentExpectedUnitErrors": null,
                          "Units": {
                            "$id": "1832",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"1833",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"9f5d11fd-bd4d-45d5-a41d-96f5f00d1fdd",
                          "Dimensions": {
                            "$type": "ModelMakerEngine.MMDimensions, ModelMakerEngine",
                            "$values": []
                          },
                          "EquationOBXInternal": "LOOKUP([Ofwat - Other revenue adjustment eligible for tax uplift in 2027-28 CPIH FYA prices], \"BR\")",
                          "NameOfGroup": "Report lookups.Aggregate Adjustments By Price Control.Total adjustments eligible for tax uplift in financial model.BR",
                          "EquationToParse": "LOOKUP([Ofwat - Other revenue adjustment eligible for tax uplift in 2027-28 CPIH FYA prices], \"BR\")",
                          "MostRecentExpectedUnitErrors": null,
                          "Units": {
                            "$id": "1834",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"1835",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"57366536-303c-424d-81f8-11f93efce2e8",
                          "Dimensions": {
                            "$type": "ModelMakerEngine.MMDimensions, ModelMakerEngine",
                            "$values": []
                          },
                          "EquationOBXInternal": "LOOKUP([Ofwat - PR24 Delivery mechanism (DM) revenue adjustment eligible for tax uplift in 2027-28 CPIH FYA prices], \"BR\")",
                          "NameOfGroup": "Report lookups.Aggregate Adjustments By Price Control.Total adjustments eligible for tax uplift in financial model.BR",
                          "EquationToParse": "LOOKUP([Ofwat - PR24 Delivery mechanism (DM) revenue adjustment eligible for tax uplift in 2027-28 CPIH FYA prices], \"BR\")",
                          "MostRecentExpectedUnitErrors": null,
                          "Units": {
                            "$id": "1836",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"1837",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"ce261633-9fb2-44c8-a43e-1a0cc6534400",
                          "Dimensions": {
                            "$type": "ModelMakerEngine.MMDimensions, ModelMakerEngine",
                            "$values": []
                          },
                          "EquationOBXInternal": "LOOKUP([Ofwat - PR24 Residential retail revenue adjustment eligible for tax uplift in 2027-28 CPIH FYA prices], \"BR\")",
                          "NameOfGroup": "Report lookups.Aggregate Adjustments By Price Control.Total adjustments eligible for tax uplift in financial model.BR",
                          "EquationToParse": "LOOKUP([Ofwat - PR24 Residential retail revenue adjustment eligible for tax uplift in 2027-28 CPIH FYA prices], \"BR\")",
                          "MostRecentExpectedUnitErrors": null,
                          "Units": {
                            "$id": "1838",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"1839",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"501bccf0-4645-49e6-af4f-be3e37d13c8a",
                          "Dimensions": {
                            "$type": "ModelMakerEngine.MMDimensions, ModelMakerEngine",
                            "$values": []
                          },
                          "EquationOBXInternal": "LOOKUP([Ofwat - PR24 RFI revenue adjustment eligible for tax uplift in 2027-28 CPIH FYA prices], \"BR\")",
                          "NameOfGroup": "Report lookups.Aggregate Adjustments By Price Control.Total adjustments eligible for tax uplift in financial model.BR",
                          "EquationToParse": "LOOKUP([Ofwat - PR24 RFI revenue adjustment eligible for tax uplift in 2027-28 CPIH FYA prices], \"BR\")",
                          "MostRecentExpectedUnitErrors": null,
                          "Units": {
                            "$id": "1840",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"5e41b7e2-eb45-4ba7-a435-9fdf89ccb14d",
                          "Dimensions": {
                            "$type": "ModelMakerEngine.MMDimensions, ModelMakerEngine",
                            "$values": []
                          },
                          "EquationOBXInternal": "LOOKUP([Ofwat - PR24 Bioresources revenue adjustment eligible for tax uplift in 2027-28 CPIH FYA prices], \"BR\")",
                          "NameOfGroup": "Report lookups.Aggregate Adjustments By Price Control.Total adjustments eligible for tax uplift in financial model.BR",
                          "EquationToParse": "LOOKUP([Ofwat - PR24 Bioresources revenue adjustment eligible for tax uplift in 2027-28 CPIH FYA prices], \"BR\")",
                          "MostRecentExpectedUnitErrors": null,
                          "Units": {
                            "$id": "1842",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"59e7e553-a572-4f1d-99e3-9dafd5bd1a96",
                          "Dimensions": {
                            "$type": "ModelMakerEngine.MMDimensions, ModelMakerEngine",
                            "$values": []
                          },
                          "EquationOBXInternal": "LOOKUP([Ofwat - PR24 Bioresources forecasting accuracy incentive penalty adjustment eligible for tax uplift in 2027-28 CPIH FYA prices], \"BR\")",
                          "NameOfGroup": "Report lookups.Aggregate Adjustments By Price Control.Total adjustments eligible for tax uplift in financial model.BR",
                          "EquationToParse": "LOOKUP([Ofwat - PR24 Bioresources forecasting accuracy incentive penalty adjustment eligible for tax uplift in 2027-28 CPIH FYA prices], \"BR\")",
                          "MostRecentExpectedUnitErrors": null,
                          "Units": {
                            "$id": "1844",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"68a07050-b233-4c01-b08c-386c90239765",
                          "Dimensions": {
                            "$type": "ModelMakerEngine.MMDimensions, ModelMakerEngine",
                            "$values": []
                          },
                          "EquationOBXInternal": "LOOKUP([Ofwat - PR24 Business customer and retailer measure of experience (BR-MeX) revenue adjustment eligible for tax uplift in 2027-28 CPIH FYA prices], \"BR\")",
                          "NameOfGroup": "Calc.Separate Adjustments Into Those Eligible / Not Eligible For Tax Uplift In Financial Model.Total adjustments eligible for tax uplift in financial model",
                          "EquationToParse": "LOOKUP([Ofwat - PR24 Business customer and retailer measure of experience (BR-MeX) revenue adjustment eligible for tax uplift in 2027-28 CPIH FYA prices], \"BR\")",
                          "MostRecentExpectedUnitErrors": null,
                          "Units": {
                            "$id": "1846",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"1847",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"37919147-df31-4d92-88c4-47c0724b91be",
                          "Dimensions": {
                            "$type": "ModelMakerEngine.MMDimensions, ModelMakerEngine",
                            "$values": []
                          },
                          "EquationOBXInternal": "LOOKUP([Ofwat - PR24 Price control deliverables (PCD) revenue adjustment eligible for tax uplift in 2027-28 CPIH FYA prices], \"BR\")",
                          "NameOfGroup": "Calc.Separate Adjustments Into Those Eligible / Not Eligible For Tax Uplift In Financial Model.Total adjustments eligible for tax uplift in financial model",
                          "EquationToParse": "LOOKUP([Ofwat - PR24 Price control deliverables (PCD) revenue adjustment eligible for tax uplift in 2027-28 CPIH FYA prices], \"BR\")",
                          "MostRecentExpectedUnitErrors": null,
                          "Units": {
                            "$id": "1848",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"1849",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"bb0afc39-1dac-4417-acbc-747199199132",
                          "Dimensions": {
                            "$type": "ModelMakerEngine.MMDimensions, ModelMakerEngine",
                            "$values": []
                          },
                          "EquationOBXInternal": "LOOKUP([Ofwat - PR24 Wastewater enhancement revenue adjustment eligible for tax uplift in 2027-28 CPIH FYA prices], \"BR\")",
                          "NameOfGroup": "Calc.Separate Adjustments Into Those Eligible / Not Eligible For Tax Uplift In Financial Model.Total adjustments eligible for tax uplift in financial model",
                          "EquationToParse": "LOOKUP([Ofwat - PR24 Wastewater enhancement revenue adjustment eligible for tax uplift in 2027-28 CPIH FYA prices], \"BR\")",
                          "MostRecentExpectedUnitErrors": null,
                          "Units": {
                            "$id": "1850",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"BR",
                    "Name": "BR",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"1851",
                    "$type": "ModelMaker.GroupNode, ModelMaker",
                    "TabOrHeaderColour": "220, 236, 245",
                    "CollapsedByDefault": false,
                    "Comment": "",
                    "NameOfGroup": "Report lookups.Aggregate Adjustments By Price Control.Total adjustments eligible for tax uplift in financial model",
                    "YPosition": 4,
                    "Folded": false,
                    "Font": null,
                    "Children": {
                      "$type": "ModelMaker.GroupNodeChildCollection, ModelMaker",
                      "$values": [
                        {
                          "$id": "1852",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"91985c4b-3ae4-4562-8c68-212af16eaa40",
                          "Dimensions": {
                            "$type": "ModelMakerEngine.MMDimensions, ModelMakerEngine",
                            "$values": []
                          },
                          "EquationOBXInternal": "LOOKUP([Ofwat - PR24 ODI revenue adjustment eligible for tax uplift in 2027-28 CPIH FYA prices], \"ADDN1\")",
                          "NameOfGroup": "Report lookups.Aggregate Adjustments By Price Control.Total adjustments eligible for tax uplift in financial model.ADDN1",
                          "EquationToParse": "LOOKUP([Ofwat - PR24 ODI revenue adjustment eligible for tax uplift in 2027-28 CPIH FYA prices], \"ADDN1\")",
                          "MostRecentExpectedUnitErrors": null,
                          "Units": {
                            "$id": "1853",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"db5670e5-b7d1-4b23-b62a-ed4d51b11150",
                          "Dimensions": {
                            "$type": "ModelMakerEngine.MMDimensions, ModelMakerEngine",
                            "$values": []
                          },
                          "EquationOBXInternal": "LOOKUP([Ofwat - PR24 C-MeX revenue adjustment eligible for tax uplift in 2027-28 CPIH FYA prices], \"ADDN1\")",
                          "NameOfGroup": "Report lookups.Aggregate Adjustments By Price Control.Total adjustments eligible for tax uplift in financial model.ADDN1",
                          "EquationToParse": "LOOKUP([Ofwat - PR24 C-MeX revenue adjustment eligible for tax uplift in 2027-28 CPIH FYA prices], \"ADDN1\")",
                          "MostRecentExpectedUnitErrors": null,
                          "Units": {
                            "$id": "1855",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"5a1d2df9-b548-4735-8ffe-39073481758b",
                          "Dimensions": {
                            "$type": "ModelMakerEngine.MMDimensions, ModelMakerEngine",
                            "$values": []
                          },
                          "EquationOBXInternal": "LOOKUP([Ofwat - PR24 D-MeX revenue adjustment eligible for tax uplift in 2027-28 CPIH FYA prices], \"ADDN1\")",
                          "NameOfGroup": "Report lookups.Aggregate Adjustments By Price Control.Total adjustments eligible for tax uplift in financial model.ADDN1",
                          "EquationToParse": "LOOKUP([Ofwat - PR24 D-MeX revenue adjustment eligible for tax uplift in 2027-28 CPIH FYA prices], \"ADDN1\")",
                          "MostRecentExpectedUnitErrors": null,
                          "Units": {
                            "$id": "1857",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"668cc6b3-c911-4d59-8571-63bfec44702a",
                          "Dimensions": {
                            "$type": "ModelMakerEngine.MMDimensions, ModelMakerEngine",
                            "$values": []
                          },
                          "EquationOBXInternal": "LOOKUP([Ofwat - PR24 Delayed delivery cashflow mechanism (DDCM) revenue adjustment eligible for tax uplift in 2027-28 CPIH FYA prices], \"ADDN1\")",
                          "NameOfGroup": "Report lookups.Aggregate Adjustments By Price Control.Total adjustments eligible for tax uplift in financial model.ADDN1",
                          "EquationToParse": "LOOKUP([Ofwat - PR24 Delayed delivery cashflow mechanism (DDCM) revenue adjustment eligible for tax uplift in 2027-28 CPIH FYA prices], \"ADDN1\")",
                          "MostRecentExpectedUnitErrors": null,
                          "Units": {
                            "$id": "1859",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"b5152020-99b3-497f-9440-1228c8e853a4",
                          "Dimensions": {
                            "$type": "ModelMakerEngine.MMDimensions, ModelMakerEngine",
                            "$values": []
                          },
                          "EquationOBXInternal": "LOOKUP([Ofwat - PR24 Business retail revenue adjustment eligible for tax uplift in 2027-28 CPIH FYA prices], \"ADDN1\")",
                          "NameOfGroup": "Report lookups.Aggregate Adjustments By Price Control.Total adjustments eligible for tax uplift in financial model.ADDN1",
                          "EquationToParse": "LOOKUP([Ofwat - PR24 Business retail revenue adjustment eligible for tax uplift in 2027-28 CPIH FYA prices], \"ADDN1\")",
                          "MostRecentExpectedUnitErrors": null,
                          "Units": {
                            "$id": "1861",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"a98bdea9-dd54-4ca8-bd38-7242fdd9dc4e",
                          "Dimensions": {
                            "$type": "ModelMakerEngine.MMDimensions, ModelMakerEngine",
                            "$values": []
                          },
                          "EquationOBXInternal": "LOOKUP([Ofwat - PR24 Water trading revenue adjustment eligible for tax uplift in 2027-28 CPIH FYA prices], \"ADDN1\")",
                          "NameOfGroup": "Report lookups.Aggregate Adjustments By Price Control.Total adjustments eligible for tax uplift in financial model.ADDN1",
                          "EquationToParse": "LOOKUP([Ofwat - PR24 Water trading revenue adjustment eligible for tax uplift in 2027-28 CPIH FYA prices], \"ADDN1\")",
                          "MostRecentExpectedUnitErrors": null,
                          "Units": {
                            "$id": "1863",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"b31732eb-91a8-42e5-8d44-5ff676198e06",
                          "Dimensions": {
                            "$type": "ModelMakerEngine.MMDimensions, ModelMakerEngine",
                            "$values": []
                          },
                          "EquationOBXInternal": "LOOKUP([Ofwat - PR24 Third party services revenue adjustment eligible for tax uplift in 2027-28 CPIH FYA prices], \"ADDN1\")",
                          "NameOfGroup": "Report lookups.Aggregate Adjustments By Price Control.Total adjustments eligible for tax uplift in financial model.ADDN1",
                          "EquationToParse": "LOOKUP([Ofwat - PR24 Third party services revenue adjustment eligible for tax uplift in 2027-28 CPIH FYA prices], \"ADDN1\")",
                          "MostRecentExpectedUnitErrors": null,
                          "Units": {
                            "$id": "1865",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"5849e608-1e60-4533-a146-4d3b6cd95e17",
                          "Dimensions": {
                            "$type": "ModelMakerEngine.MMDimensions, ModelMakerEngine",
                            "$values": []
                          },
                          "EquationOBXInternal": "LOOKUP([Ofwat - PR24 Cost of new debt revenue adjustment eligible for tax uplift in 2027-28 CPIH FYA prices], \"ADDN1\")",
                          "NameOfGroup": "Report lookups.Aggregate Adjustments By Price Control.Total adjustments eligible for tax uplift in financial model.ADDN1",
                          "EquationToParse": "LOOKUP([Ofwat - PR24 Cost of new debt revenue adjustment eligible for tax uplift in 2027-28 CPIH FYA prices], \"ADDN1\")",
                          "MostRecentExpectedUnitErrors": null,
                          "Units": {
                            "$id": "1867",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"98ae7392-7995-42ff-aa5c-a1f250a7dc88",
                          "Dimensions": {
                            "$type": "ModelMakerEngine.MMDimensions, ModelMakerEngine",
                            "$values": []
                          },
                          "EquationOBXInternal": "LOOKUP([Ofwat - PR24 Totex costs revenue adjustment eligible for tax uplift in 2027-28 CPIH FYA prices], \"ADDN1\")",
                          "NameOfGroup": "Report lookups.Aggregate Adjustments By Price Control.Total adjustments eligible for tax uplift in financial model.ADDN1",
                          "EquationToParse": "LOOKUP([Ofwat - PR24 Totex costs revenue adjustment eligible for tax uplift in 2027-28 CPIH FYA prices], \"ADDN1\")",
                          "MostRecentExpectedUnitErrors": null,
                          "Units": {
                            "$id": "1869",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"89fc7a4c-dea6-45e9-b37f-f87837dfb17a",
                          "Dimensions": {
                            "$type": "ModelMakerEngine.MMDimensions, ModelMakerEngine",
                            "$values": []
                          },
                          "EquationOBXInternal": "LOOKUP([Ofwat - PR24 Tax revenue adjustment eligible for tax uplift in 2027-28 CPIH FYA prices], \"ADDN1\")",
                          "NameOfGroup": "Report lookups.Aggregate Adjustments By Price Control.Total adjustments eligible for tax uplift in financial model.ADDN1",
                          "EquationToParse": "LOOKUP([Ofwat - PR24 Tax revenue adjustment eligible for tax uplift in 2027-28 CPIH FYA prices], \"ADDN1\")",
                          "MostRecentExpectedUnitErrors": null,
                          "Units": {
                            "$id": "1871",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"38d07199-b9ea-4108-96b7-07f49bbfedf7",
                          "Dimensions": {
                            "$type": "ModelMakerEngine.MMDimensions, ModelMakerEngine",
                            "$values": []
                          },
                          "EquationOBXInternal": "LOOKUP([Ofwat - PR24 Real price effects revenue adjustment eligible for tax uplift in 2027-28 CPIH FYA prices], \"ADDN1\")",
                          "NameOfGroup": "Report lookups.Aggregate Adjustments By Price Control.Total adjustments eligible for tax uplift in financial model.ADDN1",
                          "EquationToParse": "LOOKUP([Ofwat - PR24 Real price effects revenue adjustment eligible for tax uplift in 2027-28 CPIH FYA prices], \"ADDN1\")",
                          "MostRecentExpectedUnitErrors": null,
                          "Units": {
                            "$id": "1873",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"4c0c5c5b-dfbc-4aee-8f38-011358d8ad1c",
                          "Dimensions": {
                            "$type": "ModelMakerEngine.MMDimensions, ModelMakerEngine",
                            "$values": []
                          },
                          "EquationOBXInternal": "LOOKUP([Ofwat - PR24 Major projects revenue adjustment eligible for tax uplift in 2027-28 CPIH FYA prices], \"ADDN1\")",
                          "NameOfGroup": "Report lookups.Aggregate Adjustments By Price Control.Total adjustments eligible for tax uplift in financial model.ADDN1",
                          "EquationToParse": "LOOKUP([Ofwat - PR24 Major projects revenue adjustment eligible for tax uplift in 2027-28 CPIH FYA prices], \"ADDN1\")",
                          "MostRecentExpectedUnitErrors": null,
                          "Units": {
                            "$id": "1875",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"30e16387-29ca-4702-a95b-f303db51ddeb",
                          "Dimensions": {
                            "$type": "ModelMakerEngine.MMDimensions, ModelMakerEngine",
                            "$values": []
                          },
                          "EquationOBXInternal": "LOOKUP([Ofwat - PR24 Havant Thicket activities revenue adjustment eligible for tax uplift in 2027-28 CPIH FYA prices], \"ADDN1\")",
                          "NameOfGroup": "Report lookups.Aggregate Adjustments By Price Control.Total adjustments eligible for tax uplift in financial model.ADDN1",
                          "EquationToParse": "LOOKUP([Ofwat - PR24 Havant Thicket activities revenue adjustment eligible for tax uplift in 2027-28 CPIH FYA prices], \"ADDN1\")",
                          "MostRecentExpectedUnitErrors": null,
                          "Units": {
                            "$id": "1877",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"fac09650-f272-4c67-87c3-a7b8544a29ae",
                          "Dimensions": {
                            "$type": "ModelMakerEngine.MMDimensions, ModelMakerEngine",
                            "$values": []
                          },
                          "EquationOBXInternal": "LOOKUP([Ofwat - PR24 Havant Thicket - cost of debt revenue adjustment eligible for tax uplift in 2027-28 CPIH FYA prices], \"ADDN1\")",
                          "NameOfGroup": "Report lookups.Aggregate Adjustments By Price Control.Total adjustments eligible for tax uplift in financial model.ADDN1",
                          "EquationToParse": "LOOKUP([Ofwat - PR24 Havant Thicket - cost of debt revenue adjustment eligible for tax uplift in 2027-28 CPIH FYA prices], \"ADDN1\")",
                          "MostRecentExpectedUnitErrors": null,
                          "Units": {
                            "$id": "1879",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"908fa110-e6ff-4b66-b397-20e65a4e88e3",
                          "Dimensions": {
                            "$type": "ModelMakerEngine.MMDimensions, ModelMakerEngine",
                            "$values": []
                          },
                          "EquationOBXInternal": "LOOKUP([Ofwat - PR24 Innovation and water efficiency revenue adjustment eligible for tax uplift in 2027-28 CPIH FYA prices], \"ADDN1\")",
                          "NameOfGroup": "Report lookups.Aggregate Adjustments By Price Control.Total adjustments eligible for tax uplift in financial model.ADDN1",
                          "EquationToParse": "LOOKUP([Ofwat - PR24 Innovation and water efficiency revenue adjustment eligible for tax uplift in 2027-28 CPIH FYA prices], \"ADDN1\")",
                          "MostRecentExpectedUnitErrors": null,
                          "Units": {
                            "$id": "1881",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"af962194-9209-4e8e-bb26-a30d7402a6d8",
                          "Dimensions": {
                            "$type": "ModelMakerEngine.MMDimensions, ModelMakerEngine",
                            "$values": []
                          },
                          "EquationOBXInternal": "LOOKUP([Ofwat - PR24 QAA revenue adjustment eligible for tax uplift in 2027-28 CPIH FYA prices], \"ADDN1\")",
                          "NameOfGroup": "Report lookups.Aggregate Adjustments By Price Control.Total adjustments eligible for tax uplift in financial model.ADDN1",
                          "EquationToParse": "LOOKUP([Ofwat - PR24 QAA revenue adjustment eligible for tax uplift in 2027-28 CPIH FYA prices], \"ADDN1\")",
                          "MostRecentExpectedUnitErrors": null,
                          "Units": {
                            "$id": "1883",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"192daf96-98f8-4202-b8b0-502d9fd8f116",
                          "Dimensions": {
                            "$type": "ModelMakerEngine.MMDimensions, ModelMakerEngine",
                            "$values": []
                          },
                          "EquationOBXInternal": "LOOKUP([Ofwat - Other revenue adjustment eligible for tax uplift in 2027-28 CPIH FYA prices], \"ADDN1\")",
                          "NameOfGroup": "Report lookups.Aggregate Adjustments By Price Control.Total adjustments eligible for tax uplift in financial model.ADDN1",
                          "EquationToParse": "LOOKUP([Ofwat - Other revenue adjustment eligible for tax uplift in 2027-28 CPIH FYA prices], \"ADDN1\")",
                          "MostRecentExpectedUnitErrors": null,
                          "Units": {
                            "$id": "1885",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"1d286d7d-f502-4220-9b6f-5a6abcbb2d84",
                          "Dimensions": {
                            "$type": "ModelMakerEngine.MMDimensions, ModelMakerEngine",
                            "$values": []
                          },
                          "EquationOBXInternal": "LOOKUP([Ofwat - PR24 Delivery mechanism (DM) revenue adjustment eligible for tax uplift in 2027-28 CPIH FYA prices], \"ADDN1\")",
                          "NameOfGroup": "Report lookups.Aggregate Adjustments By Price Control.Total adjustments eligible for tax uplift in financial model.ADDN1",
                          "EquationToParse": "LOOKUP([Ofwat - PR24 Delivery mechanism (DM) revenue adjustment eligible for tax uplift in 2027-28 CPIH FYA prices], \"ADDN1\")",
                          "MostRecentExpectedUnitErrors": null,
                          "Units": {
                            "$id": "1887",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"258373b9-d9b4-4e43-9b8f-104a1ccc5c59",
                          "Dimensions": {
                            "$type": "ModelMakerEngine.MMDimensions, ModelMakerEngine",
                            "$values": []
                          },
                          "EquationOBXInternal": "LOOKUP([Ofwat - PR24 Residential retail revenue adjustment eligible for tax uplift in 2027-28 CPIH FYA prices], \"ADDN1\")",
                          "NameOfGroup": "Report lookups.Aggregate Adjustments By Price Control.Total adjustments eligible for tax uplift in financial model.ADDN1",
                          "EquationToParse": "LOOKUP([Ofwat - PR24 Residential retail revenue adjustment eligible for tax uplift in 2027-28 CPIH FYA prices], \"ADDN1\")",
                          "MostRecentExpectedUnitErrors": null,
                          "Units": {
                            "$id": "1889",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"62330151-f952-4557-b9d0-707018d206e9",
                          "Dimensions": {
                            "$type": "ModelMakerEngine.MMDimensions, ModelMakerEngine",
                            "$values": []
                          },
                          "EquationOBXInternal": "LOOKUP([Ofwat - PR24 RFI revenue adjustment eligible for tax uplift in 2027-28 CPIH FYA prices], \"ADDN1\")",
                          "NameOfGroup": "Report lookups.Aggregate Adjustments By Price Control.Total adjustments eligible for tax uplift in financial model.ADDN1",
                          "EquationToParse": "LOOKUP([Ofwat - PR24 RFI revenue adjustment eligible for tax uplift in 2027-28 CPIH FYA prices], \"ADDN1\")",
                          "MostRecentExpectedUnitErrors": null,
                          "Units": {
                            "$id": "1891",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"1892",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"f6a5f05e-4ab0-44de-9009-dd568c679d31",
                          "Dimensions": {
                            "$type": "ModelMakerEngine.MMDimensions, ModelMakerEngine",
                            "$values": []
                          },
                          "EquationOBXInternal": "LOOKUP([Ofwat - PR24 Bioresources revenue adjustment eligible for tax uplift in 2027-28 CPIH FYA prices], \"ADDN1\")",
                          "NameOfGroup": "Report lookups.Aggregate Adjustments By Price Control.Total adjustments eligible for tax uplift in financial model.ADDN1",
                          "EquationToParse": "LOOKUP([Ofwat - PR24 Bioresources revenue adjustment eligible for tax uplift in 2027-28 CPIH FYA prices], \"ADDN1\")",
                          "MostRecentExpectedUnitErrors": null,
                          "Units": {
                            "$id": "1893",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"1894",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"56e6bdf0-947d-4cc1-a680-a2e6ea708c77",
                          "Dimensions": {
                            "$type": "ModelMakerEngine.MMDimensions, ModelMakerEngine",
                            "$values": []
                          },
                          "EquationOBXInternal": "LOOKUP([Ofwat - PR24 Bioresources forecasting accuracy incentive penalty adjustment eligible for tax uplift in 2027-28 CPIH FYA prices], \"ADDN1\")",
                          "NameOfGroup": "Report lookups.Aggregate Adjustments By Price Control.Total adjustments eligible for tax uplift in financial model.ADDN1",
                          "EquationToParse": "LOOKUP([Ofwat - PR24 Bioresources forecasting accuracy incentive penalty adjustment eligible for tax uplift in 2027-28 CPIH FYA prices], \"ADDN1\")",
                          "MostRecentExpectedUnitErrors": null,
                          "Units": {
                            "$id": "1895",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"1a1400bd-e1a5-4a39-b1a3-483848923698",
                          "Dimensions": {
                            "$type": "ModelMakerEngine.MMDimensions, ModelMakerEngine",
                            "$values": []
                          },
                          "EquationOBXInternal": "LOOKUP([Ofwat - PR24 Business customer and retailer measure of experience (BR-MeX) revenue adjustment eligible for tax uplift in 2027-28 CPIH FYA prices], \"ADDN1\")",
                          "NameOfGroup": "Calc.Separate Adjustments Into Those Eligible / Not Eligible For Tax Uplift In Financial Model.Total adjustments eligible for tax uplift in financial model",
                          "EquationToParse": "LOOKUP([Ofwat - PR24 Business customer and retailer measure of experience (BR-MeX) revenue adjustment eligible for tax uplift in 2027-28 CPIH FYA prices], \"ADDN1\")",
                          "MostRecentExpectedUnitErrors": null,
                          "Units": {
                            "$id": "1897",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"1898",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"ae449530-d5af-4480-826e-0834851dba08",
                          "Dimensions": {
                            "$type": "ModelMakerEngine.MMDimensions, ModelMakerEngine",
                            "$values": []
                          },
                          "EquationOBXInternal": "LOOKUP([Ofwat - PR24 Price control deliverables (PCD) revenue adjustment eligible for tax uplift in 2027-28 CPIH FYA prices], \"ADDN1\")",
                          "NameOfGroup": "Calc.Separate Adjustments Into Those Eligible / Not Eligible For Tax Uplift In Financial Model.Total adjustments eligible for tax uplift in financial model",
                          "EquationToParse": "LOOKUP([Ofwat - PR24 Price control deliverables (PCD) revenue adjustment eligible for tax uplift in 2027-28 CPIH FYA prices], \"ADDN1\")",
                          "MostRecentExpectedUnitErrors": null,
                          "Units": {
                            "$id": "1899",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"1900",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"bfbbc9a7-e9b0-43c3-8906-4b2f5e1a76fa",
                          "Dimensions": {
                            "$type": "ModelMakerEngine.MMDimensions, ModelMakerEngine",
                            "$values": []
                          },
                          "EquationOBXInternal": "LOOKUP([Ofwat - PR24 Wastewater enhancement revenue adjustment eligible for tax uplift in 2027-28 CPIH FYA prices], \"ADDN1\")",
                          "NameOfGroup": "Calc.Separate Adjustments Into Those Eligible / Not Eligible For Tax Uplift In Financial Model.Total adjustments eligible for tax uplift in financial model",
                          "EquationToParse": "LOOKUP([Ofwat - PR24 Wastewater enhancement revenue adjustment eligible for tax uplift in 2027-28 CPIH FYA prices], \"ADDN1\")",
                          "MostRecentExpectedUnitErrors": null,
                          "Units": {
                            "$id": "1901",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"ADDN1",
                    "Name": "ADDN1",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"1902",
                    "$type": "ModelMaker.GroupNode, ModelMaker",
                    "TabOrHeaderColour": "220, 236, 245",
                    "CollapsedByDefault": false,
                    "Comment": "",
                    "NameOfGroup": "Report lookups.Aggregate Adjustments By Price Control.Total adjustments eligible for tax uplift in financial model",
                    "YPosition": 5,
                    "Folded": false,
                    "Font": null,
                    "Children": {
                      "$type": "ModelMaker.GroupNodeChildCollection, ModelMaker",
                      "$values": [
                        {
                          "$id": "1903",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"c92056ab-6445-4cc3-b010-3705ad70aebd",
                          "Dimensions": {
                            "$type": "ModelMakerEngine.MMDimensions, ModelMakerEngine",
                            "$values": []
                          },
                          "EquationOBXInternal": "LOOKUP([Ofwat - PR24 ODI revenue adjustment eligible for tax uplift in 2027-28 CPIH FYA prices], \"ADDN2\")",
                          "NameOfGroup": "Report lookups.Aggregate Adjustments By Price Control.Total adjustments eligible for tax uplift in financial model.ADDN2",
                          "EquationToParse": "LOOKUP([Ofwat - PR24 ODI revenue adjustment eligible for tax uplift in 2027-28 CPIH FYA prices], \"ADDN2\")",
                          "MostRecentExpectedUnitErrors": null,
                          "Units": {
                            "$id": "1904",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"b15e9bd4-7ffe-4d95-810c-f597acc36c12",
                          "Dimensions": {
                            "$type": "ModelMakerEngine.MMDimensions, ModelMakerEngine",
                            "$values": []
                          },
                          "EquationOBXInternal": "LOOKUP([Ofwat - PR24 C-MeX revenue adjustment eligible for tax uplift in 2027-28 CPIH FYA prices], \"ADDN2\")",
                          "NameOfGroup": "Report lookups.Aggregate Adjustments By Price Control.Total adjustments eligible for tax uplift in financial model.ADDN2",
                          "EquationToParse": "LOOKUP([Ofwat - PR24 C-MeX revenue adjustment eligible for tax uplift in 2027-28 CPIH FYA prices], \"ADDN2\")",
                          "MostRecentExpectedUnitErrors": null,
                          "Units": {
                            "$id": "1906",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"fd4c252e-c5a4-4466-a47b-1aafbbece83f",
                          "Dimensions": {
                            "$type": "ModelMakerEngine.MMDimensions, ModelMakerEngine",
                            "$values": []
                          },
                          "EquationOBXInternal": "LOOKUP([Ofwat - PR24 D-MeX revenue adjustment eligible for tax uplift in 2027-28 CPIH FYA prices], \"ADDN2\")",
                          "NameOfGroup": "Report lookups.Aggregate Adjustments By Price Control.Total adjustments eligible for tax uplift in financial model.ADDN2",
                          "EquationToParse": "LOOKUP([Ofwat - PR24 D-MeX revenue adjustment eligible for tax uplift in 2027-28 CPIH FYA prices], \"ADDN2\")",
                          "MostRecentExpectedUnitErrors": null,
                          "Units": {
                            "$id": "1908",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"aa66d962-a1f0-48a2-b889-7d3a7062b0ca",
                          "Dimensions": {
                            "$type": "ModelMakerEngine.MMDimensions, ModelMakerEngine",
                            "$values": []
                          },
                          "EquationOBXInternal": "LOOKUP([Ofwat - PR24 Delayed delivery cashflow mechanism (DDCM) revenue adjustment eligible for tax uplift in 2027-28 CPIH FYA prices], \"ADDN2\")",
                          "NameOfGroup": "Report lookups.Aggregate Adjustments By Price Control.Total adjustments eligible for tax uplift in financial model.ADDN2",
                          "EquationToParse": "LOOKUP([Ofwat - PR24 Delayed delivery cashflow mechanism (DDCM) revenue adjustment eligible for tax uplift in 2027-28 CPIH FYA prices], \"ADDN2\")",
                          "MostRecentExpectedUnitErrors": null,
                          "Units": {
                            "$id": "1910",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"1911",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"2e3a4ee9-dfce-48fe-9ed4-a535d9f552c1",
                          "Dimensions": {
                            "$type": "ModelMakerEngine.MMDimensions, ModelMakerEngine",
                            "$values": []
                          },
                          "EquationOBXInternal": "LOOKUP([Ofwat - PR24 Business retail revenue adjustment eligible for tax uplift in 2027-28 CPIH FYA prices], \"ADDN2\")",
                          "NameOfGroup": "Report lookups.Aggregate Adjustments By Price Control.Total adjustments eligible for tax uplift in financial model.ADDN2",
                          "EquationToParse": "LOOKUP([Ofwat - PR24 Business retail revenue adjustment eligible for tax uplift in 2027-28 CPIH FYA prices], \"ADDN2\")",
                          "MostRecentExpectedUnitErrors": null,
                          "Units": {
                            "$id": "1912",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"1913",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"0cb91f15-6fd1-443f-83c6-79772dabbe83",
                          "Dimensions": {
                            "$type": "ModelMakerEngine.MMDimensions, ModelMakerEngine",
                            "$values": []
                          },
                          "EquationOBXInternal": "LOOKUP([Ofwat - PR24 Water trading revenue adjustment eligible for tax uplift in 2027-28 CPIH FYA prices], \"ADDN2\")",
                          "NameOfGroup": "Report lookups.Aggregate Adjustments By Price Control.Total adjustments eligible for tax uplift in financial model.ADDN2",
                          "EquationToParse": "LOOKUP([Ofwat - PR24 Water trading revenue adjustment eligible for tax uplift in 2027-28 CPIH FYA prices], \"ADDN2\")",
                          "MostRecentExpectedUnitErrors": null,
                          "Units": {
                            "$id": "1914",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"1915",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"7f200e39-a6ca-4319-974e-b6e9921840be",
                          "Dimensions": {
                            "$type": "ModelMakerEngine.MMDimensions, ModelMakerEngine",
                            "$values": []
                          },
                          "EquationOBXInternal": "LOOKUP([Ofwat - PR24 Third party services revenue adjustment eligible for tax uplift in 2027-28 CPIH FYA prices], \"ADDN2\")",
                          "NameOfGroup": "Report lookups.Aggregate Adjustments By Price Control.Total adjustments eligible for tax uplift in financial model.ADDN2",
                          "EquationToParse": "LOOKUP([Ofwat - PR24 Third party services revenue adjustment eligible for tax uplift in 2027-28 CPIH FYA prices], \"ADDN2\")",
                          "MostRecentExpectedUnitErrors": null,
                          "Units": {
                            "$id": "1916",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"1917",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"5f3d6553-1ccc-4f51-8ba0-8ef557b41e49",
                          "Dimensions": {
                            "$type": "ModelMakerEngine.MMDimensions, ModelMakerEngine",
                            "$values": []
                          },
                          "EquationOBXInternal": "LOOKUP([Ofwat - PR24 Cost of new debt revenue adjustment eligible for tax uplift in 2027-28 CPIH FYA prices], \"ADDN2\")",
                          "NameOfGroup": "Report lookups.Aggregate Adjustments By Price Control.Total adjustments eligible for tax uplift in financial model.ADDN2",
                          "EquationToParse": "LOOKUP([Ofwat - PR24 Cost of new debt revenue adjustment eligible for tax uplift in 2027-28 CPIH FYA prices], \"ADDN2\")",
                          "MostRecentExpectedUnitErrors": null,
                          "Units": {
                            "$id": "1918",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"1919",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"54ab2a24-0f9f-48d7-9afc-50764529ac00",
                          "Dimensions": {
                            "$type": "ModelMakerEngine.MMDimensions, ModelMakerEngine",
                            "$values": []
                          },
                          "EquationOBXInternal": "LOOKUP([Ofwat - PR24 Totex costs revenue adjustment eligible for tax uplift in 2027-28 CPIH FYA prices], \"ADDN2\")",
                          "NameOfGroup": "Report lookups.Aggregate Adjustments By Price Control.Total adjustments eligible for tax uplift in financial model.ADDN2",
                          "EquationToParse": "LOOKUP([Ofwat - PR24 Totex costs revenue adjustment eligible for tax uplift in 2027-28 CPIH FYA prices], \"ADDN2\")",
                          "MostRecentExpectedUnitErrors": null,
                          "Units": {
                            "$id": "1920",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"ae6a7403-ce60-45b6-b415-c156e6aca81f",
                          "Dimensions": {
                            "$type": "ModelMakerEngine.MMDimensions, ModelMakerEngine",
                            "$values": []
                          },
                          "EquationOBXInternal": "LOOKUP([Ofwat - PR24 Tax revenue adjustment eligible for tax uplift in 2027-28 CPIH FYA prices], \"ADDN2\")",
                          "NameOfGroup": "Report lookups.Aggregate Adjustments By Price Control.Total adjustments eligible for tax uplift in financial model.ADDN2",
                          "EquationToParse": "LOOKUP([Ofwat - PR24 Tax revenue adjustment eligible for tax uplift in 2027-28 CPIH FYA prices], \"ADDN2\")",
                          "MostRecentExpectedUnitErrors": null,
                          "Units": {
                            "$id": "1922",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"503f872c-53cd-4f07-8346-73dc7415ad19",
                          "Dimensions": {
                            "$type": "ModelMakerEngine.MMDimensions, ModelMakerEngine",
                            "$values": []
                          },
                          "EquationOBXInternal": "LOOKUP([Ofwat - PR24 Real price effects revenue adjustment eligible for tax uplift in 2027-28 CPIH FYA prices], \"ADDN2\")",
                          "NameOfGroup": "Report lookups.Aggregate Adjustments By Price Control.Total adjustments eligible for tax uplift in financial model.ADDN2",
                          "EquationToParse": "LOOKUP([Ofwat - PR24 Real price effects revenue adjustment eligible for tax uplift in 2027-28 CPIH FYA prices], \"ADDN2\")",
                          "MostRecentExpectedUnitErrors": null,
                          "Units": {
                            "$id": "1924",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"1925",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"e2b34a62-089e-435f-8761-d38bec127731",
                          "Dimensions": {
                            "$type": "ModelMakerEngine.MMDimensions, ModelMakerEngine",
                            "$values": []
                          },
                          "EquationOBXInternal": "LOOKUP([Ofwat - PR24 Major projects revenue adjustment eligible for tax uplift in 2027-28 CPIH FYA prices], \"ADDN2\")",
                          "NameOfGroup": "Report lookups.Aggregate Adjustments By Price Control.Total adjustments eligible for tax uplift in financial model.ADDN2",
                          "EquationToParse": "LOOKUP([Ofwat - PR24 Major projects revenue adjustment eligible for tax uplift in 2027-28 CPIH FYA prices], \"ADDN2\")",
                          "MostRecentExpectedUnitErrors": null,
                          "Units": {
                            "$id": "1926",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"1927",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"d412e64b-1e7a-4a49-8d75-30460734c687",
                          "Dimensions": {
                            "$type": "ModelMakerEngine.MMDimensions, ModelMakerEngine",
                            "$values": []
                          },
                          "EquationOBXInternal": "LOOKUP([Ofwat - PR24 Havant Thicket activities revenue adjustment eligible for tax uplift in 2027-28 CPIH FYA prices], \"ADDN2\")",
                          "NameOfGroup": "Report lookups.Aggregate Adjustments By Price Control.Total adjustments eligible for tax uplift in financial model.ADDN2",
                          "EquationToParse": "LOOKUP([Ofwat - PR24 Havant Thicket activities revenue adjustment eligible for tax uplift in 2027-28 CPIH FYA prices], \"ADDN2\")",
                          "MostRecentExpectedUnitErrors": null,
                          "Units": {
                            "$id": "1928",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"1929",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"f851b865-08ec-4506-b62f-6f8530cd2fe6",
                          "Dimensions": {
                            "$type": "ModelMakerEngine.MMDimensions, ModelMakerEngine",
                            "$values": []
                          },
                          "EquationOBXInternal": "LOOKUP([Ofwat - PR24 Havant Thicket - cost of debt revenue adjustment eligible for tax uplift in 2027-28 CPIH FYA prices], \"ADDN2\")",
                          "NameOfGroup": "Report lookups.Aggregate Adjustments By Price Control.Total adjustments eligible for tax uplift in financial model.ADDN2",
                          "EquationToParse": "LOOKUP([Ofwat - PR24 Havant Thicket - cost of debt revenue adjustment eligible for tax uplift in 2027-28 CPIH FYA prices], \"ADDN2\")",
                          "MostRecentExpectedUnitErrors": null,
                          "Units": {
                            "$id": "1930",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"1931",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"5ec6e41d-a04e-4fd5-9db4-661b00ed729a",
                          "Dimensions": {
                            "$type": "ModelMakerEngine.MMDimensions, ModelMakerEngine",
                            "$values": []
                          },
                          "EquationOBXInternal": "LOOKUP([Ofwat - PR24 Innovation and water efficiency revenue adjustment eligible for tax uplift in 2027-28 CPIH FYA prices], \"ADDN2\")",
                          "NameOfGroup": "Report lookups.Aggregate Adjustments By Price Control.Total adjustments eligible for tax uplift in financial model.ADDN2",
                          "EquationToParse": "LOOKUP([Ofwat - PR24 Innovation and water efficiency revenue adjustment eligible for tax uplift in 2027-28 CPIH FYA prices], \"ADDN2\")",
                          "MostRecentExpectedUnitErrors": null,
                          "Units": {
                            "$id": "1932",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"1933",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"15c879b1-ced8-44d5-972b-5b9686797f9f",
                          "Dimensions": {
                            "$type": "ModelMakerEngine.MMDimensions, ModelMakerEngine",
                            "$values": []
                          },
                          "EquationOBXInternal": "LOOKUP([Ofwat - PR24 QAA revenue adjustment eligible for tax uplift in 2027-28 CPIH FYA prices], \"ADDN2\")",
                          "NameOfGroup": "Report lookups.Aggregate Adjustments By Price Control.Total adjustments eligible for tax uplift in financial model.ADDN2",
                          "EquationToParse": "LOOKUP([Ofwat - PR24 QAA revenue adjustment eligible for tax uplift in 2027-28 CPIH FYA prices], \"ADDN2\")",
                          "MostRecentExpectedUnitErrors": null,
                          "Units": {
                            "$id": "1934",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"1935",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"7cff6d49-b128-46f6-8f79-150c46c2cf8e",
                          "Dimensions": {
                            "$type": "ModelMakerEngine.MMDimensions, ModelMakerEngine",
                            "$values": []
                          },
                          "EquationOBXInternal": "LOOKUP([Ofwat - Other revenue adjustment eligible for tax uplift in 2027-28 CPIH FYA prices], \"ADDN2\")",
                          "NameOfGroup": "Report lookups.Aggregate Adjustments By Price Control.Total adjustments eligible for tax uplift in financial model.ADDN2",
                          "EquationToParse": "LOOKUP([Ofwat - Other revenue adjustment eligible for tax uplift in 2027-28 CPIH FYA prices], \"ADDN2\")",
                          "MostRecentExpectedUnitErrors": null,
                          "Units": {
                            "$id": "1936",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"1937",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"2994c597-c3a2-48e1-94e9-ab3707104b42",
                          "Dimensions": {
                            "$type": "ModelMakerEngine.MMDimensions, ModelMakerEngine",
                            "$values": []
                          },
                          "EquationOBXInternal": "LOOKUP([Ofwat - PR24 Delivery mechanism (DM) revenue adjustment eligible for tax uplift in 2027-28 CPIH FYA prices], \"ADDN2\")",
                          "NameOfGroup": "Report lookups.Aggregate Adjustments By Price Control.Total adjustments eligible for tax uplift in financial model.ADDN2",
                          "EquationToParse": "LOOKUP([Ofwat - PR24 Delivery mechanism (DM) revenue adjustment eligible for tax uplift in 2027-28 CPIH FYA prices], \"ADDN2\")",
                          "MostRecentExpectedUnitErrors": null,
                          "Units": {
                            "$id": "1938",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"1939",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"f5e8a76b-8bf9-4b60-9c19-ec1821f1276c",
                          "Dimensions": {
                            "$type": "ModelMakerEngine.MMDimensions, ModelMakerEngine",
                            "$values": []
                          },
                          "EquationOBXInternal": "LOOKUP([Ofwat - PR24 Residential retail revenue adjustment eligible for tax uplift in 2027-28 CPIH FYA prices], \"ADDN2\")",
                          "NameOfGroup": "Report lookups.Aggregate Adjustments By Price Control.Total adjustments eligible for tax uplift in financial model.ADDN2",
                          "EquationToParse": "LOOKUP([Ofwat - PR24 Residential retail revenue adjustment eligible for tax uplift in 2027-28 CPIH FYA prices], \"ADDN2\")",
                          "MostRecentExpectedUnitErrors": null,
                          "Units": {
                            "$id": "1940",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"47c22f30-ef71-417a-b53a-17172d23851a",
                          "Dimensions": {
                            "$type": "ModelMakerEngine.MMDimensions, ModelMakerEngine",
                            "$values": []
                          },
                          "EquationOBXInternal": "LOOKUP([Ofwat - PR24 RFI revenue adjustment eligible for tax uplift in 2027-28 CPIH FYA prices], \"ADDN2\")",
                          "NameOfGroup": "Report lookups.Aggregate Adjustments By Price Control.Total adjustments eligible for tax uplift in financial model.ADDN2",
                          "EquationToParse": "LOOKUP([Ofwat - PR24 RFI revenue adjustment eligible for tax uplift in 2027-28 CPIH FYA prices], \"ADDN2\")",
                          "MostRecentExpectedUnitErrors": null,
                          "Units": {
                            "$id": "1942",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"f89e327c-04da-49f6-a3d1-3d66f36b2e27",
                          "Dimensions": {
                            "$type": "ModelMakerEngine.MMDimensions, ModelMakerEngine",
                            "$values": []
                          },
                          "EquationOBXInternal": "LOOKUP([Ofwat - PR24 Bioresources revenue adjustment eligible for tax uplift in 2027-28 CPIH FYA prices], \"ADDN2\")",
                          "NameOfGroup": "Report lookups.Aggregate Adjustments By Price Control.Total adjustments eligible for tax uplift in financial model.ADDN2",
                          "EquationToParse": "LOOKUP([Ofwat - PR24 Bioresources revenue adjustment eligible for tax uplift in 2027-28 CPIH FYA prices], \"ADDN2\")",
                          "MostRecentExpectedUnitErrors": null,
                          "Units": {
                            "$id": "1944",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"181bcf4e-db2e-4cf6-92a6-9ad07b566a40",
                          "Dimensions": {
                            "$type": "ModelMakerEngine.MMDimensions, ModelMakerEngine",
                            "$values": []
                          },
                          "EquationOBXInternal": "LOOKUP([Ofwat - PR24 Bioresources forecasting accuracy incentive penalty adjustment eligible for tax uplift in 2027-28 CPIH FYA prices], \"ADDN2\")",
                          "NameOfGroup": "Report lookups.Aggregate Adjustments By Price Control.Total adjustments eligible for tax uplift in financial model.ADDN2",
                          "EquationToParse": "LOOKUP([Ofwat - PR24 Bioresources forecasting accuracy incentive penalty adjustment eligible for tax uplift in 2027-28 CPIH FYA prices], \"ADDN2\")",
                          "MostRecentExpectedUnitErrors": null,
                          "Units": {
                            "$id": "1946",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"1947",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"742304a9-78c1-4508-aac4-8b3c8ad214a7",
                          "Dimensions": {
                            "$type": "ModelMakerEngine.MMDimensions, ModelMakerEngine",
                            "$values": []
                          },
                          "EquationOBXInternal": "LOOKUP([Ofwat - PR24 Business customer and retailer measure of experience (BR-MeX) revenue adjustment eligible for tax uplift in 2027-28 CPIH FYA prices], \"ADDN2\")",
                          "NameOfGroup": "Calc.Separate Adjustments Into Those Eligible / Not Eligible For Tax Uplift In Financial Model.Total adjustments eligible for tax uplift in financial model",
                          "EquationToParse": "LOOKUP([Ofwat - PR24 Business customer and retailer measure of experience (BR-MeX) revenue adjustment eligible for tax uplift in 2027-28 CPIH FYA prices], \"ADDN2\")",
                          "MostRecentExpectedUnitErrors": null,
                          "Units": {
                            "$id": "1948",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"1949",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"44adaba6-26b9-434a-89a8-6197d1dc560a",
                          "Dimensions": {
                            "$type": "ModelMakerEngine.MMDimensions, ModelMakerEngine",
                            "$values": []
                          },
                          "EquationOBXInternal": "LOOKUP([Ofwat - PR24 Price control deliverables (PCD) revenue adjustment eligible for tax uplift in 2027-28 CPIH FYA prices], \"ADDN2\")",
                          "NameOfGroup": "Calc.Separate Adjustments Into Those Eligible / Not Eligible For Tax Uplift In Financial Model.Total adjustments eligible for tax uplift in financial model",
                          "EquationToParse": "LOOKUP([Ofwat - PR24 Price control deliverables (PCD) revenue adjustment eligible for tax uplift in 2027-28 CPIH FYA prices], \"ADDN2\")",
                          "MostRecentExpectedUnitErrors": null,
                          "Units": {
                            "$id": "1950",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"d783c252-54b0-4202-9091-7ff66ea066f1",
                          "Dimensions": {
                            "$type": "ModelMakerEngine.MMDimensions, ModelMakerEngine",
                            "$values": []
                          },
                          "EquationOBXInternal": "LOOKUP([Ofwat - PR24 Wastewater enhancement revenue adjustment eligible for tax uplift in 2027-28 CPIH FYA prices], \"ADDN2\")",
                          "NameOfGroup": "Calc.Separate Adjustments Into Those Eligible / Not Eligible For Tax Uplift In Financial Model.Total adjustments eligible for tax uplift in financial model",
                          "EquationToParse": "LOOKUP([Ofwat - PR24 Wastewater enhancement revenue adjustment eligible for tax uplift in 2027-28 CPIH FYA prices], \"ADDN2\")",
                          "MostRecentExpectedUnitErrors": null,
                          "Units": {
                            "$id": "1952",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"ADDN2",
                    "Name": "ADDN2",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 adjustments eligible for tax uplift in financial model",
              "Name": "Total adjustments eligible for tax uplift in financial model",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"1953",
              "$type": "ModelMaker.GroupNode, ModelMaker",
              "TabOrHeaderColour": "220, 236, 245",
              "CollapsedByDefault": false,
              "Comment": "",
              "NameOfGroup": "Report lookups.Aggregate Adjustments By Price Control",
              "YPosition": 4,
              "Folded": false,
              "Font": null,
              "Children": {
                "$type": "ModelMaker.GroupNodeChildCollection, ModelMaker",
                "$values": [
                  {
                    "$id": "1954",
                    "$type": "ModelMaker.GroupNode, ModelMaker",
                    "TabOrHeaderColour": "220, 236, 245",
                    "CollapsedByDefault": false,
                    "Comment": "",
                    "NameOfGroup": "Report lookups.Aggregate Adjustments By Price Control.Total adjustments not eligible for tax uplift in financial model",
                    "YPosition": 0,
                    "Folded": false,
                    "Font": null,
                    "Children": {
                      "$type": "ModelMaker.GroupNodeChildCollection, ModelMaker",
                      "$values": [
                        {
                          "$id": "1955",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"b4bdd13c-c98a-4d43-a50d-3ff7d80c79d0",
                          "Dimensions": {
                            "$type": "ModelMakerEngine.MMDimensions, ModelMakerEngine",
                            "$values": []
                          },
                          "EquationOBXInternal": "LOOKUP([Ofwat - PR24 ODI revenue adjustment not eligible for tax uplift in 2027-28 CPIH FYA prices], \"WR\")",
                          "NameOfGroup": "Report lookups.Aggregate Adjustments By Price Control.Total adjustments not eligible for tax uplift in financial model.WR",
                          "EquationToParse": "LOOKUP([Ofwat - PR24 ODI revenue adjustment not eligible for tax uplift in 2027-28 CPIH FYA prices], \"WR\")",
                          "MostRecentExpectedUnitErrors": null,
                          "Units": {
                            "$id": "1956",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"1957",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"5884b2f2-2ab3-4cbb-96e2-15929363eb45",
                          "Dimensions": {
                            "$type": "ModelMakerEngine.MMDimensions, ModelMakerEngine",
                            "$values": []
                          },
                          "EquationOBXInternal": "LOOKUP([Ofwat - PR24 C-MeX revenue adjustment not eligible for tax uplift in 2027-28 CPIH FYA prices], \"WR\")",
                          "NameOfGroup": "Report lookups.Aggregate Adjustments By Price Control.Total adjustments not eligible for tax uplift in financial model.WR",
                          "EquationToParse": "LOOKUP([Ofwat - PR24 C-MeX revenue adjustment not eligible for tax uplift in 2027-28 CPIH FYA prices], \"WR\")",
                          "MostRecentExpectedUnitErrors": null,
                          "Units": {
                            "$id": "1958",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"1959",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"ca93f354-c8f3-4d02-86e4-360cfb628623",
                          "Dimensions": {
                            "$type": "ModelMakerEngine.MMDimensions, ModelMakerEngine",
                            "$values": []
                          },
                          "EquationOBXInternal": "LOOKUP([Ofwat - PR24 D-MeX revenue adjustment not eligible for tax uplift in 2027-28 CPIH FYA prices], \"WR\")",
                          "NameOfGroup": "Report lookups.Aggregate Adjustments By Price Control.Total adjustments not eligible for tax uplift in financial model.WR",
                          "EquationToParse": "LOOKUP([Ofwat - PR24 D-MeX revenue adjustment not eligible for tax uplift in 2027-28 CPIH FYA prices], \"WR\")",
                          "MostRecentExpectedUnitErrors": null,
                          "Units": {
                            "$id": "1960",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"95406ea4-6339-4890-9907-6f33beb065d1",
                          "Dimensions": {
                            "$type": "ModelMakerEngine.MMDimensions, ModelMakerEngine",
                            "$values": []
                          },
                          "EquationOBXInternal": "LOOKUP([Ofwat - PR24 Delayed delivery cashflow mechanism (DDCM) revenue adjustment not eligible for tax uplift in 2027-28 CPIH FYA prices], \"WR\")",
                          "NameOfGroup": "Report lookups.Aggregate Adjustments By Price Control.Total adjustments not eligible for tax uplift in financial model.WR",
                          "EquationToParse": "LOOKUP([Ofwat - PR24 Delayed delivery cashflow mechanism (DDCM) revenue adjustment not eligible for tax uplift in 2027-28 CPIH FYA prices], \"WR\")",
                          "MostRecentExpectedUnitErrors": null,
                          "Units": {
                            "$id": "1962",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"7ff75ef3-e6ea-48c1-8638-a2ba3b5c080d",
                          "Dimensions": {
                            "$type": "ModelMakerEngine.MMDimensions, ModelMakerEngine",
                            "$values": []
                          },
                          "EquationOBXInternal": "LOOKUP([Ofwat - PR24 Business retail revenue adjustment not eligible for tax uplift in 2027-28 CPIH FYA prices], \"WR\")",
                          "NameOfGroup": "Report lookups.Aggregate Adjustments By Price Control.Total adjustments not eligible for tax uplift in financial model.WR",
                          "EquationToParse": "LOOKUP([Ofwat - PR24 Business retail revenue adjustment not eligible for tax uplift in 2027-28 CPIH FYA prices], \"WR\")",
                          "MostRecentExpectedUnitErrors": null,
                          "Units": {
                            "$id": "1964",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"d299ea52-5fab-4c5c-947d-193d492d31f5",
                          "Dimensions": {
                            "$type": "ModelMakerEngine.MMDimensions, ModelMakerEngine",
                            "$values": []
                          },
                          "EquationOBXInternal": "LOOKUP([Ofwat - PR24 Water trading revenue adjustment not eligible for tax uplift in 2027-28 CPIH FYA prices], \"WR\")",
                          "NameOfGroup": "Report lookups.Aggregate Adjustments By Price Control.Total adjustments not eligible for tax uplift in financial model.WR",
                          "EquationToParse": "LOOKUP([Ofwat - PR24 Water trading revenue adjustment not eligible for tax uplift in 2027-28 CPIH FYA prices], \"WR\")",
                          "MostRecentExpectedUnitErrors": null,
                          "Units": {
                            "$id": "1966",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"5e62eadc-f2de-444a-a3b7-7b7bc026a6dd",
                          "Dimensions": {
                            "$type": "ModelMakerEngine.MMDimensions, ModelMakerEngine",
                            "$values": []
                          },
                          "EquationOBXInternal": "LOOKUP([Ofwat - PR24 Third party services revenue adjustment not eligible for tax uplift in 2027-28 CPIH FYA prices], \"WR\")",
                          "NameOfGroup": "Report lookups.Aggregate Adjustments By Price Control.Total adjustments not eligible for tax uplift in financial model.WR",
                          "EquationToParse": "LOOKUP([Ofwat - PR24 Third party services revenue adjustment not eligible for tax uplift in 2027-28 CPIH FYA prices], \"WR\")",
                          "MostRecentExpectedUnitErrors": null,
                          "Units": {
                            "$id": "1968",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"4eb2ad9a-5d43-4373-bf7d-91e7a6d04f84",
                          "Dimensions": {
                            "$type": "ModelMakerEngine.MMDimensions, ModelMakerEngine",
                            "$values": []
                          },
                          "EquationOBXInternal": "LOOKUP([Ofwat - PR24 Cost of new debt revenue adjustment not eligible for tax uplift in 2027-28 CPIH FYA prices], \"WR\")",
                          "NameOfGroup": "Report lookups.Aggregate Adjustments By Price Control.Total adjustments not eligible for tax uplift in financial model.WR",
                          "EquationToParse": "LOOKUP([Ofwat - PR24 Cost of new debt revenue adjustment not eligible for tax uplift in 2027-28 CPIH FYA prices], \"WR\")",
                          "MostRecentExpectedUnitErrors": null,
                          "Units": {
                            "$id": "1970",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"30be434f-f87d-47d4-83ff-5fac4028e449",
                          "Dimensions": {
                            "$type": "ModelMakerEngine.MMDimensions, ModelMakerEngine",
                            "$values": []
                          },
                          "EquationOBXInternal": "LOOKUP([Ofwat - PR24 Totex costs revenue adjustment not eligible for tax uplift in 2027-28 CPIH FYA prices], \"WR\")",
                          "NameOfGroup": "Report lookups.Aggregate Adjustments By Price Control.Total adjustments not eligible for tax uplift in financial model.WR",
                          "EquationToParse": "LOOKUP([Ofwat - PR24 Totex costs revenue adjustment not eligible for tax uplift in 2027-28 CPIH FYA prices], \"WR\")",
                          "MostRecentExpectedUnitErrors": null,
                          "Units": {
                            "$id": "1972",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"1973",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"fb7023b5-5dfe-4bc3-b577-f1921b664a1e",
                          "Dimensions": {
                            "$type": "ModelMakerEngine.MMDimensions, ModelMakerEngine",
                            "$values": []
                          },
                          "EquationOBXInternal": "LOOKUP([Ofwat - PR24 Tax revenue adjustment not eligible for tax uplift in 2027-28 CPIH FYA prices], \"WR\")",
                          "NameOfGroup": "Report lookups.Aggregate Adjustments By Price Control.Total adjustments not eligible for tax uplift in financial model.WR",
                          "EquationToParse": "LOOKUP([Ofwat - PR24 Tax revenue adjustment not eligible for tax uplift in 2027-28 CPIH FYA prices], \"WR\")",
                          "MostRecentExpectedUnitErrors": null,
                          "Units": {
                            "$id": "1974",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"e534a4a6-7a98-4e28-a862-ebb1d1efc48b",
                          "Dimensions": {
                            "$type": "ModelMakerEngine.MMDimensions, ModelMakerEngine",
                            "$values": []
                          },
                          "EquationOBXInternal": "LOOKUP([Ofwat - PR24 Real price effects revenue adjustment not eligible for tax uplift in 2027-28 CPIH FYA prices], \"WR\")",
                          "NameOfGroup": "Report lookups.Aggregate Adjustments By Price Control.Total adjustments not eligible for tax uplift in financial model.WR",
                          "EquationToParse": "LOOKUP([Ofwat - PR24 Real price effects revenue adjustment not eligible for tax uplift in 2027-28 CPIH FYA prices], \"WR\")",
                          "MostRecentExpectedUnitErrors": null,
                          "Units": {
                            "$id": "1976",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"a4060ef4-79a2-450f-b2c0-4c2b5b7014aa",
                          "Dimensions": {
                            "$type": "ModelMakerEngine.MMDimensions, ModelMakerEngine",
                            "$values": []
                          },
                          "EquationOBXInternal": "LOOKUP([Ofwat - PR24 Major projects revenue adjustment not eligible for tax uplift in 2027-28 CPIH FYA prices], \"WR\")",
                          "NameOfGroup": "Report lookups.Aggregate Adjustments By Price Control.Total adjustments not eligible for tax uplift in financial model.WR",
                          "EquationToParse": "LOOKUP([Ofwat - PR24 Major projects revenue adjustment not eligible for tax uplift in 2027-28 CPIH FYA prices], \"WR\")",
                          "MostRecentExpectedUnitErrors": null,
                          "Units": {
                            "$id": "1978",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"1979",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"bba7de11-d904-4a80-804a-dcc693220c69",
                          "Dimensions": {
                            "$type": "ModelMakerEngine.MMDimensions, ModelMakerEngine",
                            "$values": []
                          },
                          "EquationOBXInternal": "LOOKUP([Ofwat - PR24 Havant Thicket activities revenue adjustment not eligible for tax uplift in 2027-28 CPIH FYA prices], \"WR\")",
                          "NameOfGroup": "Report lookups.Aggregate Adjustments By Price Control.Total adjustments not eligible for tax uplift in financial model.WR",
                          "EquationToParse": "LOOKUP([Ofwat - PR24 Havant Thicket activities revenue adjustment not eligible for tax uplift in 2027-28 CPIH FYA prices], \"WR\")",
                          "MostRecentExpectedUnitErrors": null,
                          "Units": {
                            "$id": "1980",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"00d93591-2103-4061-a4ed-880c2f46217f",
                          "Dimensions": {
                            "$type": "ModelMakerEngine.MMDimensions, ModelMakerEngine",
                            "$values": []
                          },
                          "EquationOBXInternal": "LOOKUP([Ofwat - PR24 Havant Thicket - cost of debt revenue adjustment not eligible for tax uplift in 2027-28 CPIH FYA prices], \"WR\")",
                          "NameOfGroup": "Report lookups.Aggregate Adjustments By Price Control.Total adjustments not eligible for tax uplift in financial model.WR",
                          "EquationToParse": "LOOKUP([Ofwat - PR24 Havant Thicket - cost of debt revenue adjustment not eligible for tax uplift in 2027-28 CPIH FYA prices], \"WR\")",
                          "MostRecentExpectedUnitErrors": null,
                          "Units": {
                            "$id": "1982",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"14756b42-00c8-4f49-a0ef-503af4d79659",
                          "Dimensions": {
                            "$type": "ModelMakerEngine.MMDimensions, ModelMakerEngine",
                            "$values": []
                          },
                          "EquationOBXInternal": "LOOKUP([Ofwat - PR24 Innovation and water efficiency revenue adjustment not eligible for tax uplift in 2027-28 CPIH FYA prices], \"WR\")",
                          "NameOfGroup": "Report lookups.Aggregate Adjustments By Price Control.Total adjustments not eligible for tax uplift in financial model.WR",
                          "EquationToParse": "LOOKUP([Ofwat - PR24 Innovation and water efficiency revenue adjustment not eligible for tax uplift in 2027-28 CPIH FYA prices], \"WR\")",
                          "MostRecentExpectedUnitErrors": null,
                          "Units": {
                            "$id": "1984",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"1985",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"114d42f4-e26f-4cf9-a75d-d069a1b019e6",
                          "Dimensions": {
                            "$type": "ModelMakerEngine.MMDimensions, ModelMakerEngine",
                            "$values": []
                          },
                          "EquationOBXInternal": "LOOKUP([Ofwat - PR24 QAA revenue adjustment not eligible for tax uplift in 2027-28 CPIH FYA prices], \"WR\")",
                          "NameOfGroup": "Report lookups.Aggregate Adjustments By Price Control.Total adjustments not eligible for tax uplift in financial model.WR",
                          "EquationToParse": "LOOKUP([Ofwat - PR24 QAA revenue adjustment not eligible for tax uplift in 2027-28 CPIH FYA prices], \"WR\")",
                          "MostRecentExpectedUnitErrors": null,
                          "Units": {
                            "$id": "1986",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"1987",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"a4841d2c-c31d-4f5d-a692-3df116a836e2",
                          "Dimensions": {
                            "$type": "ModelMakerEngine.MMDimensions, ModelMakerEngine",
                            "$values": []
                          },
                          "EquationOBXInternal": "LOOKUP([Ofwat - Other revenue adjustment not eligible for tax uplift in 2027-28 CPIH FYA prices], \"WR\")",
                          "NameOfGroup": "Report lookups.Aggregate Adjustments By Price Control.Total adjustments not eligible for tax uplift in financial model.WR",
                          "EquationToParse": "LOOKUP([Ofwat - Other revenue adjustment not eligible for tax uplift in 2027-28 CPIH FYA prices], \"WR\")",
                          "MostRecentExpectedUnitErrors": null,
                          "Units": {
                            "$id": "1988",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"1989",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"302b32c2-2fb8-447f-b8a6-7728e5f3c28f",
                          "Dimensions": {
                            "$type": "ModelMakerEngine.MMDimensions, ModelMakerEngine",
                            "$values": []
                          },
                          "EquationOBXInternal": "LOOKUP([Ofwat - PR24 Delivery mechanism (DM) revenue adjustment not eligible for tax uplift in 2027-28 CPIH FYA prices], \"WR\")",
                          "NameOfGroup": "Report lookups.Aggregate Adjustments By Price Control.Total adjustments not eligible for tax uplift in financial model.WR",
                          "EquationToParse": "LOOKUP([Ofwat - PR24 Delivery mechanism (DM) revenue adjustment not eligible for tax uplift in 2027-28 CPIH FYA prices], \"WR\")",
                          "MostRecentExpectedUnitErrors": null,
                          "Units": {
                            "$id": "1990",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"29dcd6e6-5fbb-44ef-ab4a-984903f9c94d",
                          "Dimensions": {
                            "$type": "ModelMakerEngine.MMDimensions, ModelMakerEngine",
                            "$values": []
                          },
                          "EquationOBXInternal": "LOOKUP([Ofwat - PR24 Residential retail revenue adjustment not eligible for tax uplift in 2027-28 CPIH FYA prices], \"WR\")",
                          "NameOfGroup": "Report lookups.Aggregate Adjustments By Price Control.Total adjustments not eligible for tax uplift in financial model.WR",
                          "EquationToParse": "LOOKUP([Ofwat - PR24 Residential retail revenue adjustment not eligible for tax uplift in 2027-28 CPIH FYA prices], \"WR\")",
                          "MostRecentExpectedUnitErrors": null,
                          "Units": {
                            "$id": "1992",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"5943853c-702f-496d-b9d5-3a7aa069d9ec",
                          "Dimensions": {
                            "$type": "ModelMakerEngine.MMDimensions, ModelMakerEngine",
                            "$values": []
                          },
                          "EquationOBXInternal": "LOOKUP([Ofwat - PR24 RFI revenue adjustment not eligible for tax uplift in 2027-28 CPIH FYA prices], \"WR\")",
                          "NameOfGroup": "Report lookups.Aggregate Adjustments By Price Control.Total adjustments not eligible for tax uplift in financial model.WR",
                          "EquationToParse": "LOOKUP([Ofwat - PR24 RFI revenue adjustment not eligible for tax uplift in 2027-28 CPIH FYA prices], \"WR\")",
                          "MostRecentExpectedUnitErrors": null,
                          "Units": {
                            "$id": "1994",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"c1d84ea7-80ee-41a2-9575-5be8b5f7734a",
                          "Dimensions": {
                            "$type": "ModelMakerEngine.MMDimensions, ModelMakerEngine",
                            "$values": []
                          },
                          "EquationOBXInternal": "LOOKUP([Ofwat - PR24 Bioresources revenue adjustment not eligible for tax uplift in 2027-28 CPIH FYA prices], \"WR\")",
                          "NameOfGroup": "Report lookups.Aggregate Adjustments By Price Control.Total adjustments not eligible for tax uplift in financial model.WR",
                          "EquationToParse": "LOOKUP([Ofwat - PR24 Bioresources revenue adjustment not eligible for tax uplift in 2027-28 CPIH FYA prices], \"WR\")",
                          "MostRecentExpectedUnitErrors": null,
                          "Units": {
                            "$id": "1996",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"9255e888-f062-43bc-b3c3-e0cbd80fee13",
                          "Dimensions": {
                            "$type": "ModelMakerEngine.MMDimensions, ModelMakerEngine",
                            "$values": []
                          },
                          "EquationOBXInternal": "LOOKUP([Ofwat - PR24 Bioresources forecasting accuracy incentive penalty adjustment not eligible for tax uplift in 2027-28 CPIH FYA prices], \"WR\")",
                          "NameOfGroup": "Report lookups.Aggregate Adjustments By Price Control.Total adjustments not eligible for tax uplift in financial model.WR",
                          "EquationToParse": "LOOKUP([Ofwat - PR24 Bioresources forecasting accuracy incentive penalty adjustment not eligible for tax uplift in 2027-28 CPIH FYA prices], \"WR\")",
                          "MostRecentExpectedUnitErrors": null,
                          "Units": {
                            "$id": "1998",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"1f4a1ef8-2510-4548-9ff6-b6d91e1565d1",
                          "Dimensions": {
                            "$type": "ModelMakerEngine.MMDimensions, ModelMakerEngine",
                            "$values": []
                          },
                          "EquationOBXInternal": "LOOKUP([Ofwat - PR24 Business customer and retailer measure of experience (BR-MeX) revenue adjustment not eligible for tax uplift in 2027-28 CPIH FYA prices], \"WR\")",
                          "NameOfGroup": "Report lookups.Aggregate Adjustments By Price Control.Total adjustments not eligible for tax uplift in financial model.WR",
                          "EquationToParse": "LOOKUP([Ofwat - PR24 Business customer and retailer measure of experience (BR-MeX) revenue adjustment not eligible for tax uplift in 2027-28 CPIH FYA prices], \"WR\")",
                          "MostRecentExpectedUnitErrors": null,
                          "Units": {
                            "$id": "2000",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"3b351643-ca75-49bd-a2f5-7ae76e37667d",
                          "Dimensions": {
                            "$type": "ModelMakerEngine.MMDimensions, ModelMakerEngine",
                            "$values": []
                          },
                          "EquationOBXInternal": "LOOKUP([Ofwat - PR24 Price control deliverables (PCD) revenue adjustment not eligible for tax uplift in 2027-28 CPIH FYA prices], \"WR\")",
                          "NameOfGroup": "Report lookups.Aggregate Adjustments By Price Control.Total adjustments not eligible for tax uplift in financial model.WR",
                          "EquationToParse": "LOOKUP([Ofwat - PR24 Price control deliverables (PCD) revenue adjustment not eligible for tax uplift in 2027-28 CPIH FYA prices], \"WR\")",
                          "MostRecentExpectedUnitErrors": null,
                          "Units": {
                            "$id": "2002",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"edd7692d-1636-448a-bafb-4e794682c6d6",
                          "Dimensions": {
                            "$type": "ModelMakerEngine.MMDimensions, ModelMakerEngine",
                            "$values": []
                          },
                          "EquationOBXInternal": "LOOKUP([Ofwat - PR24 Wastewater enhancement revenue adjustment not eligible for tax uplift in 2027-28 CPIH FYA prices], \"WR\")",
                          "NameOfGroup": "Report lookups.Aggregate Adjustments By Price Control.Total adjustments not eligible for tax uplift in financial model.WR",
                          "EquationToParse": "LOOKUP([Ofwat - PR24 Wastewater enhancement revenue adjustment not eligible for tax uplift in 2027-28 CPIH FYA prices], \"WR\")",
                          "MostRecentExpectedUnitErrors": null,
                          "Units": {
                            "$id": "2004",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not eligible for tax uplift in 2027-28 CPIH FYA prices (WR)",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"WR",
                    "Name": "WR",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"2005",
                    "$type": "ModelMaker.GroupNode, ModelMaker",
                    "TabOrHeaderColour": "220, 236, 245",
                    "CollapsedByDefault": false,
                    "Comment": "",
                    "NameOfGroup": "Report lookups.Aggregate Adjustments By Price Control.Total adjustments not eligible for tax uplift in financial model",
                    "YPosition": 1,
                    "Folded": false,
                    "Font": null,
                    "Children": {
                      "$type": "ModelMaker.GroupNodeChildCollection, ModelMaker",
                      "$values": [
                        {
                          "$id": "2006",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"1709ca74-d1fe-4868-9ed5-43264276fcd8",
                          "Dimensions": {
                            "$type": "ModelMakerEngine.MMDimensions, ModelMakerEngine",
                            "$values": []
                          },
                          "EquationOBXInternal": "LOOKUP([Ofwat - PR24 ODI revenue adjustment not eligible for tax uplift in 2027-28 CPIH FYA prices], \"WN\")",
                          "NameOfGroup": "Report lookups.Aggregate Adjustments By Price Control.Total adjustments not eligible for tax uplift in financial model.WN",
                          "EquationToParse": "LOOKUP([Ofwat - PR24 ODI revenue adjustment not eligible for tax uplift in 2027-28 CPIH FYA prices], \"WN\")",
                          "MostRecentExpectedUnitErrors": null,
                          "Units": {
                            "$id": "2007",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"2008",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"4593d7d6-23bb-44ff-9508-ad890b1d4d5a",
                          "Dimensions": {
                            "$type": "ModelMakerEngine.MMDimensions, ModelMakerEngine",
                            "$values": []
                          },
                          "EquationOBXInternal": "LOOKUP([Ofwat - PR24 C-MeX revenue adjustment not eligible for tax uplift in 2027-28 CPIH FYA prices], \"WN\")",
                          "NameOfGroup": "Report lookups.Aggregate Adjustments By Price Control.Total adjustments not eligible for tax uplift in financial model.WN",
                          "EquationToParse": "LOOKUP([Ofwat - PR24 C-MeX revenue adjustment not eligible for tax uplift in 2027-28 CPIH FYA prices], \"WN\")",
                          "MostRecentExpectedUnitErrors": null,
                          "Units": {
                            "$id": "2009",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"0c421d79-af89-4268-be14-9b8ecd38b8e8",
                          "Dimensions": {
                            "$type": "ModelMakerEngine.MMDimensions, ModelMakerEngine",
                            "$values": []
                          },
                          "EquationOBXInternal": "LOOKUP([Ofwat - PR24 D-MeX revenue adjustment not eligible for tax uplift in 2027-28 CPIH FYA prices], \"WN\")",
                          "NameOfGroup": "Report lookups.Aggregate Adjustments By Price Control.Total adjustments not eligible for tax uplift in financial model.WN",
                          "EquationToParse": "LOOKUP([Ofwat - PR24 D-MeX revenue adjustment not eligible for tax uplift in 2027-28 CPIH FYA prices], \"WN\")",
                          "MostRecentExpectedUnitErrors": null,
                          "Units": {
                            "$id": "2011",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"3efdcbc6-d0c4-451c-b931-367d01af6189",
                          "Dimensions": {
                            "$type": "ModelMakerEngine.MMDimensions, ModelMakerEngine",
                            "$values": []
                          },
                          "EquationOBXInternal": "LOOKUP([Ofwat - PR24 Delayed delivery cashflow mechanism (DDCM) revenue adjustment not eligible for tax uplift in 2027-28 CPIH FYA prices], \"WN\")",
                          "NameOfGroup": "Report lookups.Aggregate Adjustments By Price Control.Total adjustments not eligible for tax uplift in financial model.WN",
                          "EquationToParse": "LOOKUP([Ofwat - PR24 Delayed delivery cashflow mechanism (DDCM) revenue adjustment not eligible for tax uplift in 2027-28 CPIH FYA prices], \"WN\")",
                          "MostRecentExpectedUnitErrors": null,
                          "Units": {
                            "$id": "2013",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"2014",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"3d6de84d-f0a7-4b6a-af1d-65d352021287",
                          "Dimensions": {
                            "$type": "ModelMakerEngine.MMDimensions, ModelMakerEngine",
                            "$values": []
                          },
                          "EquationOBXInternal": "LOOKUP([Ofwat - PR24 Business retail revenue adjustment not eligible for tax uplift in 2027-28 CPIH FYA prices], \"WN\")",
                          "NameOfGroup": "Report lookups.Aggregate Adjustments By Price Control.Total adjustments not eligible for tax uplift in financial model.WN",
                          "EquationToParse": "LOOKUP([Ofwat - PR24 Business retail revenue adjustment not eligible for tax uplift in 2027-28 CPIH FYA prices], \"WN\")",
                          "MostRecentExpectedUnitErrors": null,
                          "Units": {
                            "$id": "2015",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"2016",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"8dfb3b0c-ebbf-44b8-893c-8846918f98b1",
                          "Dimensions": {
                            "$type": "ModelMakerEngine.MMDimensions, ModelMakerEngine",
                            "$values": []
                          },
                          "EquationOBXInternal": "LOOKUP([Ofwat - PR24 Water trading revenue adjustment not eligible for tax uplift in 2027-28 CPIH FYA prices], \"WN\")",
                          "NameOfGroup": "Report lookups.Aggregate Adjustments By Price Control.Total adjustments not eligible for tax uplift in financial model.WN",
                          "EquationToParse": "LOOKUP([Ofwat - PR24 Water trading revenue adjustment not eligible for tax uplift in 2027-28 CPIH FYA prices], \"WN\")",
                          "MostRecentExpectedUnitErrors": null,
                          "Units": {
                            "$id": "2017",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"2018",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"31f67b2e-08a9-474c-addd-545c7e4d1b4d",
                          "Dimensions": {
                            "$type": "ModelMakerEngine.MMDimensions, ModelMakerEngine",
                            "$values": []
                          },
                          "EquationOBXInternal": "LOOKUP([Ofwat - PR24 Third party services revenue adjustment not eligible for tax uplift in 2027-28 CPIH FYA prices], \"WN\")",
                          "NameOfGroup": "Report lookups.Aggregate Adjustments By Price Control.Total adjustments not eligible for tax uplift in financial model.WN",
                          "EquationToParse": "LOOKUP([Ofwat - PR24 Third party services revenue adjustment not eligible for tax uplift in 2027-28 CPIH FYA prices], \"WN\")",
                          "MostRecentExpectedUnitErrors": null,
                          "Units": {
                            "$id": "2019",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"2020",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"4571e9c3-1d31-4a53-9530-dc1354d501fd",
                          "Dimensions": {
                            "$type": "ModelMakerEngine.MMDimensions, ModelMakerEngine",
                            "$values": []
                          },
                          "EquationOBXInternal": "LOOKUP([Ofwat - PR24 Cost of new debt revenue adjustment not eligible for tax uplift in 2027-28 CPIH FYA prices], \"WN\")",
                          "NameOfGroup": "Report lookups.Aggregate Adjustments By Price Control.Total adjustments not eligible for tax uplift in financial model.WN",
                          "EquationToParse": "LOOKUP([Ofwat - PR24 Cost of new debt revenue adjustment not eligible for tax uplift in 2027-28 CPIH FYA prices], \"WN\")",
                          "MostRecentExpectedUnitErrors": null,
                          "Units": {
                            "$id": "2021",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"2022",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"f36397e7-6563-4422-8eca-e7628f676908",
                          "Dimensions": {
                            "$type": "ModelMakerEngine.MMDimensions, ModelMakerEngine",
                            "$values": []
                          },
                          "EquationOBXInternal": "LOOKUP([Ofwat - PR24 Totex costs revenue adjustment not eligible for tax uplift in 2027-28 CPIH FYA prices], \"WN\")",
                          "NameOfGroup": "Report lookups.Aggregate Adjustments By Price Control.Total adjustments not eligible for tax uplift in financial model.WN",
                          "EquationToParse": "LOOKUP([Ofwat - PR24 Totex costs revenue adjustment not eligible for tax uplift in 2027-28 CPIH FYA prices], \"WN\")",
                          "MostRecentExpectedUnitErrors": null,
                          "Units": {
                            "$id": "2023",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"2024",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"1e29ecea-6dc2-4f26-b3ba-403269ce9d4c",
                          "Dimensions": {
                            "$type": "ModelMakerEngine.MMDimensions, ModelMakerEngine",
                            "$values": []
                          },
                          "EquationOBXInternal": "LOOKUP([Ofwat - PR24 Tax revenue adjustment not eligible for tax uplift in 2027-28 CPIH FYA prices], \"WN\")",
                          "NameOfGroup": "Report lookups.Aggregate Adjustments By Price Control.Total adjustments not eligible for tax uplift in financial model.WN",
                          "EquationToParse": "LOOKUP([Ofwat - PR24 Tax revenue adjustment not eligible for tax uplift in 2027-28 CPIH FYA prices], \"WN\")",
                          "MostRecentExpectedUnitErrors": null,
                          "Units": {
                            "$id": "2025",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"faef2b55-400e-4d3a-8768-1786014baaab",
                          "Dimensions": {
                            "$type": "ModelMakerEngine.MMDimensions, ModelMakerEngine",
                            "$values": []
                          },
                          "EquationOBXInternal": "LOOKUP([Ofwat - PR24 Real price effects revenue adjustment not eligible for tax uplift in 2027-28 CPIH FYA prices], \"WN\")",
                          "NameOfGroup": "Report lookups.Aggregate Adjustments By Price Control.Total adjustments not eligible for tax uplift in financial model.WN",
                          "EquationToParse": "LOOKUP([Ofwat - PR24 Real price effects revenue adjustment not eligible for tax uplift in 2027-28 CPIH FYA prices], \"WN\")",
                          "MostRecentExpectedUnitErrors": null,
                          "Units": {
                            "$id": "2027",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"2028",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"8a09b514-7385-4483-8849-29b6c1846cbd",
                          "Dimensions": {
                            "$type": "ModelMakerEngine.MMDimensions, ModelMakerEngine",
                            "$values": []
                          },
                          "EquationOBXInternal": "LOOKUP([Ofwat - PR24 Major projects revenue adjustment not eligible for tax uplift in 2027-28 CPIH FYA prices], \"WN\")",
                          "NameOfGroup": "Report lookups.Aggregate Adjustments By Price Control.Total adjustments not eligible for tax uplift in financial model.WN",
                          "EquationToParse": "LOOKUP([Ofwat - PR24 Major projects revenue adjustment not eligible for tax uplift in 2027-28 CPIH FYA prices], \"WN\")",
                          "MostRecentExpectedUnitErrors": null,
                          "Units": {
                            "$id": "2029",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"2030",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"54634261-165a-49a0-a9f8-019494908db1",
                          "Dimensions": {
                            "$type": "ModelMakerEngine.MMDimensions, ModelMakerEngine",
                            "$values": []
                          },
                          "EquationOBXInternal": "LOOKUP([Ofwat - PR24 Havant Thicket activities revenue adjustment not eligible for tax uplift in 2027-28 CPIH FYA prices], \"WN\")",
                          "NameOfGroup": "Report lookups.Aggregate Adjustments By Price Control.Total adjustments not eligible for tax uplift in financial model.WN",
                          "EquationToParse": "LOOKUP([Ofwat - PR24 Havant Thicket activities revenue adjustment not eligible for tax uplift in 2027-28 CPIH FYA prices], \"WN\")",
                          "MostRecentExpectedUnitErrors": null,
                          "Units": {
                            "$id": "2031",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"fcb605cc-f8a5-4574-b925-67193662484a",
                          "Dimensions": {
                            "$type": "ModelMakerEngine.MMDimensions, ModelMakerEngine",
                            "$values": []
                          },
                          "EquationOBXInternal": "LOOKUP([Ofwat - PR24 Havant Thicket - cost of debt revenue adjustment not eligible for tax uplift in 2027-28 CPIH FYA prices], \"WN\")",
                          "NameOfGroup": "Report lookups.Aggregate Adjustments By Price Control.Total adjustments not eligible for tax uplift in financial model.WN",
                          "EquationToParse": "LOOKUP([Ofwat - PR24 Havant Thicket - cost of debt revenue adjustment not eligible for tax uplift in 2027-28 CPIH FYA prices], \"WN\")",
                          "MostRecentExpectedUnitErrors": null,
                          "Units": {
                            "$id": "2033",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"3c2c44dd-7f91-4996-af4a-ea647021cefe",
                          "Dimensions": {
                            "$type": "ModelMakerEngine.MMDimensions, ModelMakerEngine",
                            "$values": []
                          },
                          "EquationOBXInternal": "LOOKUP([Ofwat - PR24 Innovation and water efficiency revenue adjustment not eligible for tax uplift in 2027-28 CPIH FYA prices], \"WN\")",
                          "NameOfGroup": "Report lookups.Aggregate Adjustments By Price Control.Total adjustments not eligible for tax uplift in financial model.WN",
                          "EquationToParse": "LOOKUP([Ofwat - PR24 Innovation and water efficiency revenue adjustment not eligible for tax uplift in 2027-28 CPIH FYA prices], \"WN\")",
                          "MostRecentExpectedUnitErrors": null,
                          "Units": {
                            "$id": "2035",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"55f2b387-fdda-4083-82d7-7beb251257a2",
                          "Dimensions": {
                            "$type": "ModelMakerEngine.MMDimensions, ModelMakerEngine",
                            "$values": []
                          },
                          "EquationOBXInternal": "LOOKUP([Ofwat - PR24 QAA revenue adjustment not eligible for tax uplift in 2027-28 CPIH FYA prices], \"WN\")",
                          "NameOfGroup": "Report lookups.Aggregate Adjustments By Price Control.Total adjustments not eligible for tax uplift in financial model.WN",
                          "EquationToParse": "LOOKUP([Ofwat - PR24 QAA revenue adjustment not eligible for tax uplift in 2027-28 CPIH FYA prices], \"WN\")",
                          "MostRecentExpectedUnitErrors": null,
                          "Units": {
                            "$id": "2037",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"4068eab5-2890-4c70-8b3c-99d77af03be2",
                          "Dimensions": {
                            "$type": "ModelMakerEngine.MMDimensions, ModelMakerEngine",
                            "$values": []
                          },
                          "EquationOBXInternal": "LOOKUP([Ofwat - Other revenue adjustment not eligible for tax uplift in 2027-28 CPIH FYA prices], \"WN\")",
                          "NameOfGroup": "Report lookups.Aggregate Adjustments By Price Control.Total adjustments not eligible for tax uplift in financial model.WN",
                          "EquationToParse": "LOOKUP([Ofwat - Other revenue adjustment not eligible for tax uplift in 2027-28 CPIH FYA prices], \"WN\")",
                          "MostRecentExpectedUnitErrors": null,
                          "Units": {
                            "$id": "2039",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"1e8eed83-6c34-41cd-affe-3f8e8dc4802a",
                          "Dimensions": {
                            "$type": "ModelMakerEngine.MMDimensions, ModelMakerEngine",
                            "$values": []
                          },
                          "EquationOBXInternal": "LOOKUP([Ofwat - PR24 Delivery mechanism (DM) revenue adjustment not eligible for tax uplift in 2027-28 CPIH FYA prices], \"WN\")",
                          "NameOfGroup": "Report lookups.Aggregate Adjustments By Price Control.Total adjustments not eligible for tax uplift in financial model.WN",
                          "EquationToParse": "LOOKUP([Ofwat - PR24 Delivery mechanism (DM) revenue adjustment not eligible for tax uplift in 2027-28 CPIH FYA prices], \"WN\")",
                          "MostRecentExpectedUnitErrors": null,
                          "Units": {
                            "$id": "2041",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"2042",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"f5472822-7af5-4828-8155-b3370ae3c6df",
                          "Dimensions": {
                            "$type": "ModelMakerEngine.MMDimensions, ModelMakerEngine",
                            "$values": []
                          },
                          "EquationOBXInternal": "LOOKUP([Ofwat - PR24 Residential retail revenue adjustment not eligible for tax uplift in 2027-28 CPIH FYA prices], \"WN\")",
                          "NameOfGroup": "Report lookups.Aggregate Adjustments By Price Control.Total adjustments not eligible for tax uplift in financial model.WN",
                          "EquationToParse": "LOOKUP([Ofwat - PR24 Residential retail revenue adjustment not eligible for tax uplift in 2027-28 CPIH FYA prices], \"WN\")",
                          "MostRecentExpectedUnitErrors": null,
                          "Units": {
                            "$id": "2043",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"08dd1390-fe61-46ef-b6f1-ee4af9f19eca",
                          "Dimensions": {
                            "$type": "ModelMakerEngine.MMDimensions, ModelMakerEngine",
                            "$values": []
                          },
                          "EquationOBXInternal": "LOOKUP([Ofwat - PR24 RFI revenue adjustment not eligible for tax uplift in 2027-28 CPIH FYA prices], \"WN\")",
                          "NameOfGroup": "Report lookups.Aggregate Adjustments By Price Control.Total adjustments not eligible for tax uplift in financial model.WN",
                          "EquationToParse": "LOOKUP([Ofwat - PR24 RFI revenue adjustment not eligible for tax uplift in 2027-28 CPIH FYA prices], \"WN\")",
                          "MostRecentExpectedUnitErrors": null,
                          "Units": {
                            "$id": "2045",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"a8d3a3be-547c-4ee1-8980-720d8129f8bb",
                          "Dimensions": {
                            "$type": "ModelMakerEngine.MMDimensions, ModelMakerEngine",
                            "$values": []
                          },
                          "EquationOBXInternal": "LOOKUP([Ofwat - PR24 Bioresources revenue adjustment not eligible for tax uplift in 2027-28 CPIH FYA prices], \"WN\")",
                          "NameOfGroup": "Report lookups.Aggregate Adjustments By Price Control.Total adjustments not eligible for tax uplift in financial model.WN",
                          "EquationToParse": "LOOKUP([Ofwat - PR24 Bioresources revenue adjustment not eligible for tax uplift in 2027-28 CPIH FYA prices], \"WN\")",
                          "MostRecentExpectedUnitErrors": null,
                          "Units": {
                            "$id": "2047",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"debf046f-4631-4179-befa-5019cf89f535",
                          "Dimensions": {
                            "$type": "ModelMakerEngine.MMDimensions, ModelMakerEngine",
                            "$values": []
                          },
                          "EquationOBXInternal": "LOOKUP([Ofwat - PR24 Bioresources forecasting accuracy incentive penalty adjustment not eligible for tax uplift in 2027-28 CPIH FYA prices], \"WN\")",
                          "NameOfGroup": "Report lookups.Aggregate Adjustments By Price Control.Total adjustments not eligible for tax uplift in financial model.WN",
                          "EquationToParse": "LOOKUP([Ofwat - PR24 Bioresources forecasting accuracy incentive penalty adjustment not eligible for tax uplift in 2027-28 CPIH FYA prices], \"WN\")",
                          "MostRecentExpectedUnitErrors": null,
                          "Units": {
                            "$id": "2049",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"f5102527-7135-49e9-9ad0-5e3d03598f63",
                          "Dimensions": {
                            "$type": "ModelMakerEngine.MMDimensions, ModelMakerEngine",
                            "$values": []
                          },
                          "EquationOBXInternal": "LOOKUP([Ofwat - PR24 Business customer and retailer measure of experience (BR-MeX) revenue adjustment not eligible for tax uplift in 2027-28 CPIH FYA prices], \"WN\")",
                          "NameOfGroup": "Report lookups.Aggregate Adjustments By Price Control.Total adjustments not eligible for tax uplift in financial model.WN",
                          "EquationToParse": "LOOKUP([Ofwat - PR24 Business customer and retailer measure of experience (BR-MeX) revenue adjustment not eligible for tax uplift in 2027-28 CPIH FYA prices], \"WN\")",
                          "MostRecentExpectedUnitErrors": null,
                          "Units": {
                            "$id": "2051",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"d60684fe-c1b9-475e-8559-996520e275ef",
                          "Dimensions": {
                            "$type": "ModelMakerEngine.MMDimensions, ModelMakerEngine",
                            "$values": []
                          },
                          "EquationOBXInternal": "LOOKUP([Ofwat - PR24 Price control deliverables (PCD) revenue adjustment not eligible for tax uplift in 2027-28 CPIH FYA prices], \"WN\")",
                          "NameOfGroup": "Report lookups.Aggregate Adjustments By Price Control.Total adjustments not eligible for tax uplift in financial model.WN",
                          "EquationToParse": "LOOKUP([Ofwat - PR24 Price control deliverables (PCD) revenue adjustment not eligible for tax uplift in 2027-28 CPIH FYA prices], \"WN\")",
                          "MostRecentExpectedUnitErrors": null,
                          "Units": {
                            "$id": "2053",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"9145c1a9-c746-435d-a732-87338d14e6b3",
                          "Dimensions": {
                            "$type": "ModelMakerEngine.MMDimensions, ModelMakerEngine",
                            "$values": []
                          },
                          "EquationOBXInternal": "LOOKUP([Ofwat - PR24 Wastewater enhancement revenue adjustment not eligible for tax uplift in 2027-28 CPIH FYA prices], \"WN\")",
                          "NameOfGroup": "Report lookups.Aggregate Adjustments By Price Control.Total adjustments not eligible for tax uplift in financial model.WN",
                          "EquationToParse": "LOOKUP([Ofwat - PR24 Wastewater enhancement revenue adjustment not eligible for tax uplift in 2027-28 CPIH FYA prices], \"WN\")",
                          "MostRecentExpectedUnitErrors": null,
                          "Units": {
                            "$id": "2055",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not eligible for tax uplift in 2027-28 CPIH FYA prices (WN)",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"WN",
                    "Name": "WN",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"2056",
                    "$type": "ModelMaker.GroupNode, ModelMaker",
                    "TabOrHeaderColour": "220, 236, 245",
                    "CollapsedByDefault": false,
                    "Comment": "",
                    "NameOfGroup": "Report lookups.Aggregate Adjustments By Price Control.Total adjustments not eligible for tax uplift in financial model",
                    "YPosition": 2,
                    "Folded": false,
                    "Font": null,
                    "Children": {
                      "$type": "ModelMaker.GroupNodeChildCollection, ModelMaker",
                      "$values": [
                        {
                          "$id": "2057",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"82b3ad5e-197d-4b87-b681-4686fdd00975",
                          "Dimensions": {
                            "$type": "ModelMakerEngine.MMDimensions, ModelMakerEngine",
                            "$values": []
                          },
                          "EquationOBXInternal": "LOOKUP([Ofwat - PR24 ODI revenue adjustment not eligible for tax uplift in 2027-28 CPIH FYA prices], \"WWN\")",
                          "NameOfGroup": "Report lookups.Aggregate Adjustments By Price Control.Total adjustments not eligible for tax uplift in financial model.WWN",
                          "EquationToParse": "LOOKUP([Ofwat - PR24 ODI revenue adjustment not eligible for tax uplift in 2027-28 CPIH FYA prices], \"WWN\")",
                          "MostRecentExpectedUnitErrors": null,
                          "Units": {
                            "$id": "2058",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"2059",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"b19a0a86-328e-401c-9f73-8c5a3c91bb49",
                          "Dimensions": {
                            "$type": "ModelMakerEngine.MMDimensions, ModelMakerEngine",
                            "$values": []
                          },
                          "EquationOBXInternal": "LOOKUP([Ofwat - PR24 C-MeX revenue adjustment not eligible for tax uplift in 2027-28 CPIH FYA prices], \"WWN\")",
                          "NameOfGroup": "Report lookups.Aggregate Adjustments By Price Control.Total adjustments not eligible for tax uplift in financial model.WWN",
                          "EquationToParse": "LOOKUP([Ofwat - PR24 C-MeX revenue adjustment not eligible for tax uplift in 2027-28 CPIH FYA prices], \"WWN\")",
                          "MostRecentExpectedUnitErrors": null,
                          "Units": {
                            "$id": "2060",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"d722d755-f6a7-4ce0-850f-5d07d86819ca",
                          "Dimensions": {
                            "$type": "ModelMakerEngine.MMDimensions, ModelMakerEngine",
                            "$values": []
                          },
                          "EquationOBXInternal": "LOOKUP([Ofwat - PR24 D-MeX revenue adjustment not eligible for tax uplift in 2027-28 CPIH FYA prices], \"WWN\")",
                          "NameOfGroup": "Report lookups.Aggregate Adjustments By Price Control.Total adjustments not eligible for tax uplift in financial model.WWN",
                          "EquationToParse": "LOOKUP([Ofwat - PR24 D-MeX revenue adjustment not eligible for tax uplift in 2027-28 CPIH FYA prices], \"WWN\")",
                          "MostRecentExpectedUnitErrors": null,
                          "Units": {
                            "$id": "2062",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"9a7f1bad-4407-4b70-ba77-bf9cacd59baa",
                          "Dimensions": {
                            "$type": "ModelMakerEngine.MMDimensions, ModelMakerEngine",
                            "$values": []
                          },
                          "EquationOBXInternal": "LOOKUP([Ofwat - PR24 Delayed delivery cashflow mechanism (DDCM) revenue adjustment not eligible for tax uplift in 2027-28 CPIH FYA prices], \"WWN\")",
                          "NameOfGroup": "Report lookups.Aggregate Adjustments By Price Control.Total adjustments not eligible for tax uplift in financial model.WWN",
                          "EquationToParse": "LOOKUP([Ofwat - PR24 Delayed delivery cashflow mechanism (DDCM) revenue adjustment not eligible for tax uplift in 2027-28 CPIH FYA prices], \"WWN\")",
                          "MostRecentExpectedUnitErrors": null,
                          "Units": {
                            "$id": "2064",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"052073e2-f2d7-4519-a801-cd568662c77b",
                          "Dimensions": {
                            "$type": "ModelMakerEngine.MMDimensions, ModelMakerEngine",
                            "$values": []
                          },
                          "EquationOBXInternal": "LOOKUP([Ofwat - PR24 Business retail revenue adjustment not eligible for tax uplift in 2027-28 CPIH FYA prices], \"WWN\")",
                          "NameOfGroup": "Report lookups.Aggregate Adjustments By Price Control.Total adjustments not eligible for tax uplift in financial model.WWN",
                          "EquationToParse": "LOOKUP([Ofwat - PR24 Business retail revenue adjustment not eligible for tax uplift in 2027-28 CPIH FYA prices], \"WWN\")",
                          "MostRecentExpectedUnitErrors": null,
                          "Units": {
                            "$id": "2066",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"50822092-0b16-410a-8253-1f4422c965ff",
                          "Dimensions": {
                            "$type": "ModelMakerEngine.MMDimensions, ModelMakerEngine",
                            "$values": []
                          },
                          "EquationOBXInternal": "LOOKUP([Ofwat - PR24 Water trading revenue adjustment not eligible for tax uplift in 2027-28 CPIH FYA prices], \"WWN\")",
                          "NameOfGroup": "Report lookups.Aggregate Adjustments By Price Control.Total adjustments not eligible for tax uplift in financial model.WWN",
                          "EquationToParse": "LOOKUP([Ofwat - PR24 Water trading revenue adjustment not eligible for tax uplift in 2027-28 CPIH FYA prices], \"WWN\")",
                          "MostRecentExpectedUnitErrors": null,
                          "Units": {
                            "$id": "2068",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"765078c6-aafd-4ae1-b813-dd35255ae991",
                          "Dimensions": {
                            "$type": "ModelMakerEngine.MMDimensions, ModelMakerEngine",
                            "$values": []
                          },
                          "EquationOBXInternal": "LOOKUP([Ofwat - PR24 Third party services revenue adjustment not eligible for tax uplift in 2027-28 CPIH FYA prices], \"WWN\")",
                          "NameOfGroup": "Report lookups.Aggregate Adjustments By Price Control.Total adjustments not eligible for tax uplift in financial model.WWN",
                          "EquationToParse": "LOOKUP([Ofwat - PR24 Third party services revenue adjustment not eligible for tax uplift in 2027-28 CPIH FYA prices], \"WWN\")",
                          "MostRecentExpectedUnitErrors": null,
                          "Units": {
                            "$id": "2070",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"f58ea1f3-ac7f-4acc-b70c-56179f68e130",
                          "Dimensions": {
                            "$type": "ModelMakerEngine.MMDimensions, ModelMakerEngine",
                            "$values": []
                          },
                          "EquationOBXInternal": "LOOKUP([Ofwat - PR24 Cost of new debt revenue adjustment not eligible for tax uplift in 2027-28 CPIH FYA prices], \"WWN\")",
                          "NameOfGroup": "Report lookups.Aggregate Adjustments By Price Control.Total adjustments not eligible for tax uplift in financial model.WWN",
                          "EquationToParse": "LOOKUP([Ofwat - PR24 Cost of new debt revenue adjustment not eligible for tax uplift in 2027-28 CPIH FYA prices], \"WWN\")",
                          "MostRecentExpectedUnitErrors": null,
                          "Units": {
                            "$id": "2072",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"2073",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"faa2509f-63dd-4633-81fb-43578122696d",
                          "Dimensions": {
                            "$type": "ModelMakerEngine.MMDimensions, ModelMakerEngine",
                            "$values": []
                          },
                          "EquationOBXInternal": "LOOKUP([Ofwat - PR24 Totex costs revenue adjustment not eligible for tax uplift in 2027-28 CPIH FYA prices], \"WWN\")",
                          "NameOfGroup": "Report lookups.Aggregate Adjustments By Price Control.Total adjustments not eligible for tax uplift in financial model.WWN",
                          "EquationToParse": "LOOKUP([Ofwat - PR24 Totex costs revenue adjustment not eligible for tax uplift in 2027-28 CPIH FYA prices], \"WWN\")",
                          "MostRecentExpectedUnitErrors": null,
                          "Units": {
                            "$id": "2074",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"2151e8a9-4cb1-420a-a273-0cbd55a169a6",
                          "Dimensions": {
                            "$type": "ModelMakerEngine.MMDimensions, ModelMakerEngine",
                            "$values": []
                          },
                          "EquationOBXInternal": "LOOKUP([Ofwat - PR24 Tax revenue adjustment not eligible for tax uplift in 2027-28 CPIH FYA prices], \"WWN\")",
                          "NameOfGroup": "Report lookups.Aggregate Adjustments By Price Control.Total adjustments not eligible for tax uplift in financial model.WWN",
                          "EquationToParse": "LOOKUP([Ofwat - PR24 Tax revenue adjustment not eligible for tax uplift in 2027-28 CPIH FYA prices], \"WWN\")",
                          "MostRecentExpectedUnitErrors": null,
                          "Units": {
                            "$id": "2076",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"7d2334dc-c96a-421d-bd88-4e509c408951",
                          "Dimensions": {
                            "$type": "ModelMakerEngine.MMDimensions, ModelMakerEngine",
                            "$values": []
                          },
                          "EquationOBXInternal": "LOOKUP([Ofwat - PR24 Real price effects revenue adjustment not eligible for tax uplift in 2027-28 CPIH FYA prices], \"WWN\")",
                          "NameOfGroup": "Report lookups.Aggregate Adjustments By Price Control.Total adjustments not eligible for tax uplift in financial model.WWN",
                          "EquationToParse": "LOOKUP([Ofwat - PR24 Real price effects revenue adjustment not eligible for tax uplift in 2027-28 CPIH FYA prices], \"WWN\")",
                          "MostRecentExpectedUnitErrors": null,
                          "Units": {
                            "$id": "2078",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"2079",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"1cd03e52-c1c8-45d5-ba89-91d9ba4e26a4",
                          "Dimensions": {
                            "$type": "ModelMakerEngine.MMDimensions, ModelMakerEngine",
                            "$values": []
                          },
                          "EquationOBXInternal": "LOOKUP([Ofwat - PR24 Major projects revenue adjustment not eligible for tax uplift in 2027-28 CPIH FYA prices], \"WWN\")",
                          "NameOfGroup": "Report lookups.Aggregate Adjustments By Price Control.Total adjustments not eligible for tax uplift in financial model.WWN",
                          "EquationToParse": "LOOKUP([Ofwat - PR24 Major projects revenue adjustment not eligible for tax uplift in 2027-28 CPIH FYA prices], \"WWN\")",
                          "MostRecentExpectedUnitErrors": null,
                          "Units": {
                            "$id": "2080",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"ee9f11cc-8c44-4cb1-bf85-62718b8e5f64",
                          "Dimensions": {
                            "$type": "ModelMakerEngine.MMDimensions, ModelMakerEngine",
                            "$values": []
                          },
                          "EquationOBXInternal": "LOOKUP([Ofwat - PR24 Havant Thicket activities revenue adjustment not eligible for tax uplift in 2027-28 CPIH FYA prices], \"WWN\")",
                          "NameOfGroup": "Report lookups.Aggregate Adjustments By Price Control.Total adjustments not eligible for tax uplift in financial model.WWN",
                          "EquationToParse": "LOOKUP([Ofwat - PR24 Havant Thicket activities revenue adjustment not eligible for tax uplift in 2027-28 CPIH FYA prices], \"WWN\")",
                          "MostRecentExpectedUnitErrors": null,
                          "Units": {
                            "$id": "2082",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"41688aac-5afd-4f8e-885f-a8e26634ad80",
                          "Dimensions": {
                            "$type": "ModelMakerEngine.MMDimensions, ModelMakerEngine",
                            "$values": []
                          },
                          "EquationOBXInternal": "LOOKUP([Ofwat - PR24 Havant Thicket - cost of debt revenue adjustment not eligible for tax uplift in 2027-28 CPIH FYA prices], \"WWN\")",
                          "NameOfGroup": "Report lookups.Aggregate Adjustments By Price Control.Total adjustments not eligible for tax uplift in financial model.WWN",
                          "EquationToParse": "LOOKUP([Ofwat - PR24 Havant Thicket - cost of debt revenue adjustment not eligible for tax uplift in 2027-28 CPIH FYA prices], \"WWN\")",
                          "MostRecentExpectedUnitErrors": null,
                          "Units": {
                            "$id": "2084",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"2085",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"05e197d2-2e82-4ed8-a79b-36f35b164f10",
                          "Dimensions": {
                            "$type": "ModelMakerEngine.MMDimensions, ModelMakerEngine",
                            "$values": []
                          },
                          "EquationOBXInternal": "LOOKUP([Ofwat - PR24 Innovation and water efficiency revenue adjustment not eligible for tax uplift in 2027-28 CPIH FYA prices], \"WWN\")",
                          "NameOfGroup": "Report lookups.Aggregate Adjustments By Price Control.Total adjustments not eligible for tax uplift in financial model.WWN",
                          "EquationToParse": "LOOKUP([Ofwat - PR24 Innovation and water efficiency revenue adjustment not eligible for tax uplift in 2027-28 CPIH FYA prices], \"WWN\")",
                          "MostRecentExpectedUnitErrors": null,
                          "Units": {
                            "$id": "2086",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"2087",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"407cd5d1-8459-471f-8a29-68b54843b32c",
                          "Dimensions": {
                            "$type": "ModelMakerEngine.MMDimensions, ModelMakerEngine",
                            "$values": []
                          },
                          "EquationOBXInternal": "LOOKUP([Ofwat - PR24 QAA revenue adjustment not eligible for tax uplift in 2027-28 CPIH FYA prices], \"WWN\")",
                          "NameOfGroup": "Report lookups.Aggregate Adjustments By Price Control.Total adjustments not eligible for tax uplift in financial model.WWN",
                          "EquationToParse": "LOOKUP([Ofwat - PR24 QAA revenue adjustment not eligible for tax uplift in 2027-28 CPIH FYA prices], \"WWN\")",
                          "MostRecentExpectedUnitErrors": null,
                          "Units": {
                            "$id": "2088",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"2089",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"642a0ee5-6395-4c01-90fc-4eb17e7dc796",
                          "Dimensions": {
                            "$type": "ModelMakerEngine.MMDimensions, ModelMakerEngine",
                            "$values": []
                          },
                          "EquationOBXInternal": "LOOKUP([Ofwat - Other revenue adjustment not eligible for tax uplift in 2027-28 CPIH FYA prices], \"WWN\")",
                          "NameOfGroup": "Report lookups.Aggregate Adjustments By Price Control.Total adjustments not eligible for tax uplift in financial model.WWN",
                          "EquationToParse": "LOOKUP([Ofwat - Other revenue adjustment not eligible for tax uplift in 2027-28 CPIH FYA prices], \"WWN\")",
                          "MostRecentExpectedUnitErrors": null,
                          "Units": {
                            "$id": "2090",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"408998da-1da0-45f2-8153-d07a9392f415",
                          "Dimensions": {
                            "$type": "ModelMakerEngine.MMDimensions, ModelMakerEngine",
                            "$values": []
                          },
                          "EquationOBXInternal": "LOOKUP([Ofwat - PR24 Delivery mechanism (DM) revenue adjustment not eligible for tax uplift in 2027-28 CPIH FYA prices], \"WWN\")",
                          "NameOfGroup": "Report lookups.Aggregate Adjustments By Price Control.Total adjustments not eligible for tax uplift in financial model.WWN",
                          "EquationToParse": "LOOKUP([Ofwat - PR24 Delivery mechanism (DM) revenue adjustment not eligible for tax uplift in 2027-28 CPIH FYA prices], \"WWN\")",
                          "MostRecentExpectedUnitErrors": null,
                          "Units": {
                            "$id": "2092",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"fe81a63d-a80d-48af-a08d-8857cb4b7fbc",
                          "Dimensions": {
                            "$type": "ModelMakerEngine.MMDimensions, ModelMakerEngine",
                            "$values": []
                          },
                          "EquationOBXInternal": "LOOKUP([Ofwat - PR24 Residential retail revenue adjustment not eligible for tax uplift in 2027-28 CPIH FYA prices], \"WWN\")",
                          "NameOfGroup": "Report lookups.Aggregate Adjustments By Price Control.Total adjustments not eligible for tax uplift in financial model.WWN",
                          "EquationToParse": "LOOKUP([Ofwat - PR24 Residential retail revenue adjustment not eligible for tax uplift in 2027-28 CPIH FYA prices], \"WWN\")",
                          "MostRecentExpectedUnitErrors": null,
                          "Units": {
                            "$id": "2094",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"62a020bc-47c2-466a-a295-99a89473c6c0",
                          "Dimensions": {
                            "$type": "ModelMakerEngine.MMDimensions, ModelMakerEngine",
                            "$values": []
                          },
                          "EquationOBXInternal": "LOOKUP([Ofwat - PR24 RFI revenue adjustment not eligible for tax uplift in 2027-28 CPIH FYA prices], \"WWN\")",
                          "NameOfGroup": "Report lookups.Aggregate Adjustments By Price Control.Total adjustments not eligible for tax uplift in financial model.WWN",
                          "EquationToParse": "LOOKUP([Ofwat - PR24 RFI revenue adjustment not eligible for tax uplift in 2027-28 CPIH FYA prices], \"WWN\")",
                          "MostRecentExpectedUnitErrors": null,
                          "Units": {
                            "$id": "2096",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"d94c50bd-aa62-4a75-96cc-1816d340f09c",
                          "Dimensions": {
                            "$type": "ModelMakerEngine.MMDimensions, ModelMakerEngine",
                            "$values": []
                          },
                          "EquationOBXInternal": "LOOKUP([Ofwat - PR24 Bioresources revenue adjustment not eligible for tax uplift in 2027-28 CPIH FYA prices], \"WWN\")",
                          "NameOfGroup": "Report lookups.Aggregate Adjustments By Price Control.Total adjustments not eligible for tax uplift in financial model.WWN",
                          "EquationToParse": "LOOKUP([Ofwat - PR24 Bioresources revenue adjustment not eligible for tax uplift in 2027-28 CPIH FYA prices], \"WWN\")",
                          "MostRecentExpectedUnitErrors": null,
                          "Units": {
                            "$id": "2098",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"297f0578-6688-4b5a-afa5-89dad7fe8771",
                          "Dimensions": {
                            "$type": "ModelMakerEngine.MMDimensions, ModelMakerEngine",
                            "$values": []
                          },
                          "EquationOBXInternal": "LOOKUP([Ofwat - PR24 Bioresources forecasting accuracy incentive penalty adjustment not eligible for tax uplift in 2027-28 CPIH FYA prices], \"WWN\")",
                          "NameOfGroup": "Report lookups.Aggregate Adjustments By Price Control.Total adjustments not eligible for tax uplift in financial model.WWN",
                          "EquationToParse": "LOOKUP([Ofwat - PR24 Bioresources forecasting accuracy incentive penalty adjustment not eligible for tax uplift in 2027-28 CPIH FYA prices], \"WWN\")",
                          "MostRecentExpectedUnitErrors": null,
                          "Units": {
                            "$id": "2100",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"15ebade8-40c2-4771-9e45-00cdf13dc58c",
                          "Dimensions": {
                            "$type": "ModelMakerEngine.MMDimensions, ModelMakerEngine",
                            "$values": []
                          },
                          "EquationOBXInternal": "LOOKUP([Ofwat - PR24 Business customer and retailer measure of experience (BR-MeX) revenue adjustment not eligible for tax uplift in 2027-28 CPIH FYA prices], \"WWN\")",
                          "NameOfGroup": "Report lookups.Aggregate Adjustments By Price Control.Total adjustments not eligible for tax uplift in financial model.WWN",
                          "EquationToParse": "LOOKUP([Ofwat - PR24 Business customer and retailer measure of experience (BR-MeX) revenue adjustment not eligible for tax uplift in 2027-28 CPIH FYA prices], \"WWN\")",
                          "MostRecentExpectedUnitErrors": null,
                          "Units": {
                            "$id": "2102",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"440877f1-2343-4335-b97d-68ceefb5026a",
                          "Dimensions": {
                            "$type": "ModelMakerEngine.MMDimensions, ModelMakerEngine",
                            "$values": []
                          },
                          "EquationOBXInternal": "LOOKUP([Ofwat - PR24 Price control deliverables (PCD) revenue adjustment not eligible for tax uplift in 2027-28 CPIH FYA prices], \"WWN\")",
                          "NameOfGroup": "Report lookups.Aggregate Adjustments By Price Control.Total adjustments not eligible for tax uplift in financial model.WWN",
                          "EquationToParse": "LOOKUP([Ofwat - PR24 Price control deliverables (PCD) revenue adjustment not eligible for tax uplift in 2027-28 CPIH FYA prices], \"WWN\")",
                          "MostRecentExpectedUnitErrors": null,
                          "Units": {
                            "$id": "2104",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"cd7484b0-58a9-48ba-abfd-638fc08c3519",
                          "Dimensions": {
                            "$type": "ModelMakerEngine.MMDimensions, ModelMakerEngine",
                            "$values": []
                          },
                          "EquationOBXInternal": "LOOKUP([Ofwat - PR24 Wastewater enhancement revenue adjustment not eligible for tax uplift in 2027-28 CPIH FYA prices], \"WWN\")",
                          "NameOfGroup": "Report lookups.Aggregate Adjustments By Price Control.Total adjustments not eligible for tax uplift in financial model.WWN",
                          "EquationToParse": "LOOKUP([Ofwat - PR24 Wastewater enhancement revenue adjustment not eligible for tax uplift in 2027-28 CPIH FYA prices], \"WWN\")",
                          "MostRecentExpectedUnitErrors": null,
                          "Units": {
                            "$id": "2106",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not eligible for tax uplift in 2027-28 CPIH FYA prices (WWN)",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"WWN",
                    "Name": "WWN",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"2107",
                    "$type": "ModelMaker.GroupNode, ModelMaker",
                    "TabOrHeaderColour": "220, 236, 245",
                    "CollapsedByDefault": false,
                    "Comment": "",
                    "NameOfGroup": "Report lookups.Aggregate Adjustments By Price Control.Total adjustments not eligible for tax uplift in financial model",
                    "YPosition": 3,
                    "Folded": false,
                    "Font": null,
                    "Children": {
                      "$type": "ModelMaker.GroupNodeChildCollection, ModelMaker",
                      "$values": [
                        {
                          "$id": "2108",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"abecf4da-b2ce-4008-86a6-eb048f0f0621",
                          "Dimensions": {
                            "$type": "ModelMakerEngine.MMDimensions, ModelMakerEngine",
                            "$values": []
                          },
                          "EquationOBXInternal": "LOOKUP([Ofwat - PR24 ODI revenue adjustment not eligible for tax uplift in 2027-28 CPIH FYA prices], \"BR\")",
                          "NameOfGroup": "Report lookups.Aggregate Adjustments By Price Control.Total adjustments not eligible for tax uplift in financial model.BR",
                          "EquationToParse": "LOOKUP([Ofwat - PR24 ODI revenue adjustment not eligible for tax uplift in 2027-28 CPIH FYA prices], \"BR\")",
                          "MostRecentExpectedUnitErrors": null,
                          "Units": {
                            "$id": "2109",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"c6e22805-cbc3-4380-92f6-b7aaa6e3d235",
                          "Dimensions": {
                            "$type": "ModelMakerEngine.MMDimensions, ModelMakerEngine",
                            "$values": []
                          },
                          "EquationOBXInternal": "LOOKUP([Ofwat - PR24 C-MeX revenue adjustment not eligible for tax uplift in 2027-28 CPIH FYA prices], \"BR\")",
                          "NameOfGroup": "Report lookups.Aggregate Adjustments By Price Control.Total adjustments not eligible for tax uplift in financial model.BR",
                          "EquationToParse": "LOOKUP([Ofwat - PR24 C-MeX revenue adjustment not eligible for tax uplift in 2027-28 CPIH FYA prices], \"BR\")",
                          "MostRecentExpectedUnitErrors": null,
                          "Units": {
                            "$id": "2111",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"7586b745-168b-466f-bb37-a998684c8c1b",
                          "Dimensions": {
                            "$type": "ModelMakerEngine.MMDimensions, ModelMakerEngine",
                            "$values": []
                          },
                          "EquationOBXInternal": "LOOKUP([Ofwat - PR24 D-MeX revenue adjustment not eligible for tax uplift in 2027-28 CPIH FYA prices], \"BR\")",
                          "NameOfGroup": "Report lookups.Aggregate Adjustments By Price Control.Total adjustments not eligible for tax uplift in financial model.BR",
                          "EquationToParse": "LOOKUP([Ofwat - PR24 D-MeX revenue adjustment not eligible for tax uplift in 2027-28 CPIH FYA prices], \"BR\")",
                          "MostRecentExpectedUnitErrors": null,
                          "Units": {
                            "$id": "2113",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"2114",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"461887fe-0ad5-4aef-ae4a-96dea72a8363",
                          "Dimensions": {
                            "$type": "ModelMakerEngine.MMDimensions, ModelMakerEngine",
                            "$values": []
                          },
                          "EquationOBXInternal": "LOOKUP([Ofwat - PR24 Delayed delivery cashflow mechanism (DDCM) revenue adjustment not eligible for tax uplift in 2027-28 CPIH FYA prices], \"BR\")",
                          "NameOfGroup": "Report lookups.Aggregate Adjustments By Price Control.Total adjustments not eligible for tax uplift in financial model.BR",
                          "EquationToParse": "LOOKUP([Ofwat - PR24 Delayed delivery cashflow mechanism (DDCM) revenue adjustment not eligible for tax uplift in 2027-28 CPIH FYA prices], \"BR\")",
                          "MostRecentExpectedUnitErrors": null,
                          "Units": {
                            "$id": "2115",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"2116",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"b222c9ee-e0c2-43e8-9d14-83e2d8c5d61e",
                          "Dimensions": {
                            "$type": "ModelMakerEngine.MMDimensions, ModelMakerEngine",
                            "$values": []
                          },
                          "EquationOBXInternal": "LOOKUP([Ofwat - PR24 Business retail revenue adjustment not eligible for tax uplift in 2027-28 CPIH FYA prices], \"BR\")",
                          "NameOfGroup": "Report lookups.Aggregate Adjustments By Price Control.Total adjustments not eligible for tax uplift in financial model.BR",
                          "EquationToParse": "LOOKUP([Ofwat - PR24 Business retail revenue adjustment not eligible for tax uplift in 2027-28 CPIH FYA prices], \"BR\")",
                          "MostRecentExpectedUnitErrors": null,
                          "Units": {
                            "$id": "2117",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"2118",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"1812df00-1376-465b-aa89-2391a5ef7b2b",
                          "Dimensions": {
                            "$type": "ModelMakerEngine.MMDimensions, ModelMakerEngine",
                            "$values": []
                          },
                          "EquationOBXInternal": "LOOKUP([Ofwat - PR24 Water trading revenue adjustment not eligible for tax uplift in 2027-28 CPIH FYA prices], \"BR\")",
                          "NameOfGroup": "Report lookups.Aggregate Adjustments By Price Control.Total adjustments not eligible for tax uplift in financial model.BR",
                          "EquationToParse": "LOOKUP([Ofwat - PR24 Water trading revenue adjustment not eligible for tax uplift in 2027-28 CPIH FYA prices], \"BR\")",
                          "MostRecentExpectedUnitErrors": null,
                          "Units": {
                            "$id": "2119",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"2120",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"8e8228e0-c217-4a98-9b08-7043f7119453",
                          "Dimensions": {
                            "$type": "ModelMakerEngine.MMDimensions, ModelMakerEngine",
                            "$values": []
                          },
                          "EquationOBXInternal": "LOOKUP([Ofwat - PR24 Third party services revenue adjustment not eligible for tax uplift in 2027-28 CPIH FYA prices], \"BR\")",
                          "NameOfGroup": "Report lookups.Aggregate Adjustments By Price Control.Total adjustments not eligible for tax uplift in financial model.BR",
                          "EquationToParse": "LOOKUP([Ofwat - PR24 Third party services revenue adjustment not eligible for tax uplift in 2027-28 CPIH FYA prices], \"BR\")",
                          "MostRecentExpectedUnitErrors": null,
                          "Units": {
                            "$id": "2121",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"2122",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"4f82aada-a657-4f5d-970f-65f40b7d8fb6",
                          "Dimensions": {
                            "$type": "ModelMakerEngine.MMDimensions, ModelMakerEngine",
                            "$values": []
                          },
                          "EquationOBXInternal": "LOOKUP([Ofwat - PR24 Cost of new debt revenue adjustment not eligible for tax uplift in 2027-28 CPIH FYA prices], \"BR\")",
                          "NameOfGroup": "Report lookups.Aggregate Adjustments By Price Control.Total adjustments not eligible for tax uplift in financial model.BR",
                          "EquationToParse": "LOOKUP([Ofwat - PR24 Cost of new debt revenue adjustment not eligible for tax uplift in 2027-28 CPIH FYA prices], \"BR\")",
                          "MostRecentExpectedUnitErrors": null,
                          "Units": {
                            "$id": "2123",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"2124",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"9472506d-816d-4ea3-b724-798c80670fa3",
                          "Dimensions": {
                            "$type": "ModelMakerEngine.MMDimensions, ModelMakerEngine",
                            "$values": []
                          },
                          "EquationOBXInternal": "LOOKUP([Ofwat - PR24 Totex costs revenue adjustment not eligible for tax uplift in 2027-28 CPIH FYA prices], \"BR\")",
                          "NameOfGroup": "Report lookups.Aggregate Adjustments By Price Control.Total adjustments not eligible for tax uplift in financial model.BR",
                          "EquationToParse": "LOOKUP([Ofwat - PR24 Totex costs revenue adjustment not eligible for tax uplift in 2027-28 CPIH FYA prices], \"BR\")",
                          "MostRecentExpectedUnitErrors": null,
                          "Units": {
                            "$id": "2125",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"02253218-a183-456e-b6d1-8af9ca44ccd6",
                          "Dimensions": {
                            "$type": "ModelMakerEngine.MMDimensions, ModelMakerEngine",
                            "$values": []
                          },
                          "EquationOBXInternal": "LOOKUP([Ofwat - PR24 Tax revenue adjustment not eligible for tax uplift in 2027-28 CPIH FYA prices], \"BR\")",
                          "NameOfGroup": "Report lookups.Aggregate Adjustments By Price Control.Total adjustments not eligible for tax uplift in financial model.BR",
                          "EquationToParse": "LOOKUP([Ofwat - PR24 Tax revenue adjustment not eligible for tax uplift in 2027-28 CPIH FYA prices], \"BR\")",
                          "MostRecentExpectedUnitErrors": null,
                          "Units": {
                            "$id": "2127",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"2128",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"7d820c7d-d1e2-4fb7-b70b-b3be271c019f",
                          "Dimensions": {
                            "$type": "ModelMakerEngine.MMDimensions, ModelMakerEngine",
                            "$values": []
                          },
                          "EquationOBXInternal": "LOOKUP([Ofwat - PR24 Real price effects revenue adjustment not eligible for tax uplift in 2027-28 CPIH FYA prices], \"BR\")",
                          "NameOfGroup": "Report lookups.Aggregate Adjustments By Price Control.Total adjustments not eligible for tax uplift in financial model.BR",
                          "EquationToParse": "LOOKUP([Ofwat - PR24 Real price effects revenue adjustment not eligible for tax uplift in 2027-28 CPIH FYA prices], \"BR\")",
                          "MostRecentExpectedUnitErrors": null,
                          "Units": {
                            "$id": "2129",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"2130",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"8a223ee3-19bb-4d20-927f-3d804bc3c518",
                          "Dimensions": {
                            "$type": "ModelMakerEngine.MMDimensions, ModelMakerEngine",
                            "$values": []
                          },
                          "EquationOBXInternal": "LOOKUP([Ofwat - PR24 Major projects revenue adjustment not eligible for tax uplift in 2027-28 CPIH FYA prices], \"BR\")",
                          "NameOfGroup": "Report lookups.Aggregate Adjustments By Price Control.Total adjustments not eligible for tax uplift in financial model.BR",
                          "EquationToParse": "LOOKUP([Ofwat - PR24 Major projects revenue adjustment not eligible for tax uplift in 2027-28 CPIH FYA prices], \"BR\")",
                          "MostRecentExpectedUnitErrors": null,
                          "Units": {
                            "$id": "2131",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"f8808794-a3c6-4a17-a1d2-b6bcb2904d31",
                          "Dimensions": {
                            "$type": "ModelMakerEngine.MMDimensions, ModelMakerEngine",
                            "$values": []
                          },
                          "EquationOBXInternal": "LOOKUP([Ofwat - PR24 Havant Thicket activities revenue adjustment not eligible for tax uplift in 2027-28 CPIH FYA prices], \"BR\")",
                          "NameOfGroup": "Report lookups.Aggregate Adjustments By Price Control.Total adjustments not eligible for tax uplift in financial model.BR",
                          "EquationToParse": "LOOKUP([Ofwat - PR24 Havant Thicket activities revenue adjustment not eligible for tax uplift in 2027-28 CPIH FYA prices], \"BR\")",
                          "MostRecentExpectedUnitErrors": null,
                          "Units": {
                            "$id": "2133",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"34bc0c0b-4858-4ad7-8b96-0d5b1a922ea4",
                          "Dimensions": {
                            "$type": "ModelMakerEngine.MMDimensions, ModelMakerEngine",
                            "$values": []
                          },
                          "EquationOBXInternal": "LOOKUP([Ofwat - PR24 Havant Thicket - cost of debt revenue adjustment not eligible for tax uplift in 2027-28 CPIH FYA prices], \"BR\")",
                          "NameOfGroup": "Report lookups.Aggregate Adjustments By Price Control.Total adjustments not eligible for tax uplift in financial model.BR",
                          "EquationToParse": "LOOKUP([Ofwat - PR24 Havant Thicket - cost of debt revenue adjustment not eligible for tax uplift in 2027-28 CPIH FYA prices], \"BR\")",
                          "MostRecentExpectedUnitErrors": null,
                          "Units": {
                            "$id": "2135",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"a9c0bf82-9db1-4a5f-b8b4-7c893d446649",
                          "Dimensions": {
                            "$type": "ModelMakerEngine.MMDimensions, ModelMakerEngine",
                            "$values": []
                          },
                          "EquationOBXInternal": "LOOKUP([Ofwat - PR24 Innovation and water efficiency revenue adjustment not eligible for tax uplift in 2027-28 CPIH FYA prices], \"BR\")",
                          "NameOfGroup": "Report lookups.Aggregate Adjustments By Price Control.Total adjustments not eligible for tax uplift in financial model.BR",
                          "EquationToParse": "LOOKUP([Ofwat - PR24 Innovation and water efficiency revenue adjustment not eligible for tax uplift in 2027-28 CPIH FYA prices], \"BR\")",
                          "MostRecentExpectedUnitErrors": null,
                          "Units": {
                            "$id": "2137",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"e7066033-0da8-4dbb-9356-4a42e1780694",
                          "Dimensions": {
                            "$type": "ModelMakerEngine.MMDimensions, ModelMakerEngine",
                            "$values": []
                          },
                          "EquationOBXInternal": "LOOKUP([Ofwat - PR24 QAA revenue adjustment not eligible for tax uplift in 2027-28 CPIH FYA prices], \"BR\")",
                          "NameOfGroup": "Report lookups.Aggregate Adjustments By Price Control.Total adjustments not eligible for tax uplift in financial model.BR",
                          "EquationToParse": "LOOKUP([Ofwat - PR24 QAA revenue adjustment not eligible for tax uplift in 2027-28 CPIH FYA prices], \"BR\")",
                          "MostRecentExpectedUnitErrors": null,
                          "Units": {
                            "$id": "2139",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"7f1372c2-080c-47c5-b325-920cecd9fa7d",
                          "Dimensions": {
                            "$type": "ModelMakerEngine.MMDimensions, ModelMakerEngine",
                            "$values": []
                          },
                          "EquationOBXInternal": "LOOKUP([Ofwat - Other revenue adjustment not eligible for tax uplift in 2027-28 CPIH FYA prices], \"BR\")",
                          "NameOfGroup": "Report lookups.Aggregate Adjustments By Price Control.Total adjustments not eligible for tax uplift in financial model.BR",
                          "EquationToParse": "LOOKUP([Ofwat - Other revenue adjustment not eligible for tax uplift in 2027-28 CPIH FYA prices], \"BR\")",
                          "MostRecentExpectedUnitErrors": null,
                          "Units": {
                            "$id": "2141",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"2142",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"7ec32efd-d3c7-4c54-bb1f-9a4c31fdb8e0",
                          "Dimensions": {
                            "$type": "ModelMakerEngine.MMDimensions, ModelMakerEngine",
                            "$values": []
                          },
                          "EquationOBXInternal": "LOOKUP([Ofwat - PR24 Delivery mechanism (DM) revenue adjustment not eligible for tax uplift in 2027-28 CPIH FYA prices], \"BR\")",
                          "NameOfGroup": "Report lookups.Aggregate Adjustments By Price Control.Total adjustments not eligible for tax uplift in financial model.BR",
                          "EquationToParse": "LOOKUP([Ofwat - PR24 Delivery mechanism (DM) revenue adjustment not eligible for tax uplift in 2027-28 CPIH FYA prices], \"BR\")",
                          "MostRecentExpectedUnitErrors": null,
                          "Units": {
                            "$id": "2143",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"175894e0-2454-42af-bc4b-ff423502c44f",
                          "Dimensions": {
                            "$type": "ModelMakerEngine.MMDimensions, ModelMakerEngine",
                            "$values": []
                          },
                          "EquationOBXInternal": "LOOKUP([Ofwat - PR24 Residential retail revenue adjustment not eligible for tax uplift in 2027-28 CPIH FYA prices], \"BR\")",
                          "NameOfGroup": "Report lookups.Aggregate Adjustments By Price Control.Total adjustments not eligible for tax uplift in financial model.BR",
                          "EquationToParse": "LOOKUP([Ofwat - PR24 Residential retail revenue adjustment not eligible for tax uplift in 2027-28 CPIH FYA prices], \"BR\")",
                          "MostRecentExpectedUnitErrors": null,
                          "Units": {
                            "$id": "2145",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"e518d19a-ad9d-4493-901b-0477700df9ba",
                          "Dimensions": {
                            "$type": "ModelMakerEngine.MMDimensions, ModelMakerEngine",
                            "$values": []
                          },
                          "EquationOBXInternal": "LOOKUP([Ofwat - PR24 RFI revenue adjustment not eligible for tax uplift in 2027-28 CPIH FYA prices], \"BR\")",
                          "NameOfGroup": "Report lookups.Aggregate Adjustments By Price Control.Total adjustments not eligible for tax uplift in financial model.BR",
                          "EquationToParse": "LOOKUP([Ofwat - PR24 RFI revenue adjustment not eligible for tax uplift in 2027-28 CPIH FYA prices], \"BR\")",
                          "MostRecentExpectedUnitErrors": null,
                          "Units": {
                            "$id": "2147",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"beaa95b0-c0ce-47f9-b970-58f9347ad167",
                          "Dimensions": {
                            "$type": "ModelMakerEngine.MMDimensions, ModelMakerEngine",
                            "$values": []
                          },
                          "EquationOBXInternal": "LOOKUP([Ofwat - PR24 Bioresources revenue adjustment not eligible for tax uplift in 2027-28 CPIH FYA prices], \"BR\")",
                          "NameOfGroup": "Report lookups.Aggregate Adjustments By Price Control.Total adjustments not eligible for tax uplift in financial model.BR",
                          "EquationToParse": "LOOKUP([Ofwat - PR24 Bioresources revenue adjustment not eligible for tax uplift in 2027-28 CPIH FYA prices], \"BR\")",
                          "MostRecentExpectedUnitErrors": null,
                          "Units": {
                            "$id": "2149",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"e68dabab-190f-401a-8580-5ddcd01b3d97",
                          "Dimensions": {
                            "$type": "ModelMakerEngine.MMDimensions, ModelMakerEngine",
                            "$values": []
                          },
                          "EquationOBXInternal": "LOOKUP([Ofwat - PR24 Bioresources forecasting accuracy incentive penalty adjustment not eligible for tax uplift in 2027-28 CPIH FYA prices], \"BR\")",
                          "NameOfGroup": "Report lookups.Aggregate Adjustments By Price Control.Total adjustments not eligible for tax uplift in financial model.BR",
                          "EquationToParse": "LOOKUP([Ofwat - PR24 Bioresources forecasting accuracy incentive penalty adjustment not eligible for tax uplift in 2027-28 CPIH FYA prices], \"BR\")",
                          "MostRecentExpectedUnitErrors": null,
                          "Units": {
                            "$id": "2151",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"76d85273-82f7-4d56-b0c9-72b709e0d97a",
                          "Dimensions": {
                            "$type": "ModelMakerEngine.MMDimensions, ModelMakerEngine",
                            "$values": []
                          },
                          "EquationOBXInternal": "LOOKUP([Ofwat - PR24 Business customer and retailer measure of experience (BR-MeX) revenue adjustment not eligible for tax uplift in 2027-28 CPIH FYA prices], \"BR\")",
                          "NameOfGroup": "Report lookups.Aggregate Adjustments By Price Control.Total adjustments not eligible for tax uplift in financial model.BR",
                          "EquationToParse": "LOOKUP([Ofwat - PR24 Business customer and retailer measure of experience (BR-MeX) revenue adjustment not eligible for tax uplift in 2027-28 CPIH FYA prices], \"BR\")",
                          "MostRecentExpectedUnitErrors": null,
                          "Units": {
                            "$id": "2153",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"3d438a7f-d37c-45ae-9282-b4a032d8c176",
                          "Dimensions": {
                            "$type": "ModelMakerEngine.MMDimensions, ModelMakerEngine",
                            "$values": []
                          },
                          "EquationOBXInternal": "LOOKUP([Ofwat - PR24 Price control deliverables (PCD) revenue adjustment not eligible for tax uplift in 2027-28 CPIH FYA prices], \"BR\")",
                          "NameOfGroup": "Report lookups.Aggregate Adjustments By Price Control.Total adjustments not eligible for tax uplift in financial model.BR",
                          "EquationToParse": "LOOKUP([Ofwat - PR24 Price control deliverables (PCD) revenue adjustment not eligible for tax uplift in 2027-28 CPIH FYA prices], \"BR\")",
                          "MostRecentExpectedUnitErrors": null,
                          "Units": {
                            "$id": "2155",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"03cf3dd7-8ed1-43fb-b07a-cb2503a5244b",
                          "Dimensions": {
                            "$type": "ModelMakerEngine.MMDimensions, ModelMakerEngine",
                            "$values": []
                          },
                          "EquationOBXInternal": "LOOKUP([Ofwat - PR24 Wastewater enhancement revenue adjustment not eligible for tax uplift in 2027-28 CPIH FYA prices], \"BR\")",
                          "NameOfGroup": "Report lookups.Aggregate Adjustments By Price Control.Total adjustments not eligible for tax uplift in financial model.BR",
                          "EquationToParse": "LOOKUP([Ofwat - PR24 Wastewater enhancement revenue adjustment not eligible for tax uplift in 2027-28 CPIH FYA prices], \"BR\")",
                          "MostRecentExpectedUnitErrors": null,
                          "Units": {
                            "$id": "2157",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not eligible for tax uplift in 2027-28 CPIH FYA prices (BR)",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"BR",
                    "Name": "BR",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"2158",
                    "$type": "ModelMaker.GroupNode, ModelMaker",
                    "TabOrHeaderColour": "220, 236, 245",
                    "CollapsedByDefault": false,
                    "Comment": "",
                    "NameOfGroup": "Report lookups.Aggregate Adjustments By Price Control.Total adjustments not eligible for tax uplift in financial model",
                    "YPosition": 4,
                    "Folded": false,
                    "Font": null,
                    "Children": {
                      "$type": "ModelMaker.GroupNodeChildCollection, ModelMaker",
                      "$values": [
                        {
                          "$id": "2159",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"1a0748b7-4828-477d-92b6-47e68c4a7f74",
                          "Dimensions": {
                            "$type": "ModelMakerEngine.MMDimensions, ModelMakerEngine",
                            "$values": []
                          },
                          "EquationOBXInternal": "LOOKUP([Ofwat - PR24 ODI revenue adjustment not eligible for tax uplift in 2027-28 CPIH FYA prices], \"ADDN1\")",
                          "NameOfGroup": "Report lookups.Aggregate Adjustments By Price Control.Total adjustments not eligible for tax uplift in financial model.ADDN1",
                          "EquationToParse": "LOOKUP([Ofwat - PR24 ODI revenue adjustment not eligible for tax uplift in 2027-28 CPIH FYA prices], \"ADDN1\")",
                          "MostRecentExpectedUnitErrors": null,
                          "Units": {
                            "$id": "2160",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"82a59cff-77a3-497e-a462-da116d83b582",
                          "Dimensions": {
                            "$type": "ModelMakerEngine.MMDimensions, ModelMakerEngine",
                            "$values": []
                          },
                          "EquationOBXInternal": "LOOKUP([Ofwat - PR24 C-MeX revenue adjustment not eligible for tax uplift in 2027-28 CPIH FYA prices], \"ADDN1\")",
                          "NameOfGroup": "Report lookups.Aggregate Adjustments By Price Control.Total adjustments not eligible for tax uplift in financial model.ADDN1",
                          "EquationToParse": "LOOKUP([Ofwat - PR24 C-MeX revenue adjustment not eligible for tax uplift in 2027-28 CPIH FYA prices], \"ADDN1\")",
                          "MostRecentExpectedUnitErrors": null,
                          "Units": {
                            "$id": "2162",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"c49409af-9da8-4378-a1c4-d8c002513b85",
                          "Dimensions": {
                            "$type": "ModelMakerEngine.MMDimensions, ModelMakerEngine",
                            "$values": []
                          },
                          "EquationOBXInternal": "LOOKUP([Ofwat - PR24 D-MeX revenue adjustment not eligible for tax uplift in 2027-28 CPIH FYA prices], \"ADDN1\")",
                          "NameOfGroup": "Report lookups.Aggregate Adjustments By Price Control.Total adjustments not eligible for tax uplift in financial model.ADDN1",
                          "EquationToParse": "LOOKUP([Ofwat - PR24 D-MeX revenue adjustment not eligible for tax uplift in 2027-28 CPIH FYA prices], \"ADDN1\")",
                          "MostRecentExpectedUnitErrors": null,
                          "Units": {
                            "$id": "2164",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"5f04d1b9-adc5-4622-a6b2-0f021a38d376",
                          "Dimensions": {
                            "$type": "ModelMakerEngine.MMDimensions, ModelMakerEngine",
                            "$values": []
                          },
                          "EquationOBXInternal": "LOOKUP([Ofwat - PR24 Delayed delivery cashflow mechanism (DDCM) revenue adjustment not eligible for tax uplift in 2027-28 CPIH FYA prices], \"ADDN1\")",
                          "NameOfGroup": "Report lookups.Aggregate Adjustments By Price Control.Total adjustments not eligible for tax uplift in financial model.ADDN1",
                          "EquationToParse": "LOOKUP([Ofwat - PR24 Delayed delivery cashflow mechanism (DDCM) revenue adjustment not eligible for tax uplift in 2027-28 CPIH FYA prices], \"ADDN1\")",
                          "MostRecentExpectedUnitErrors": null,
                          "Units": {
                            "$id": "2166",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"5fb4bd04-4d87-4696-9300-229dcecf264e",
                          "Dimensions": {
                            "$type": "ModelMakerEngine.MMDimensions, ModelMakerEngine",
                            "$values": []
                          },
                          "EquationOBXInternal": "LOOKUP([Ofwat - PR24 Business retail revenue adjustment not eligible for tax uplift in 2027-28 CPIH FYA prices], \"ADDN1\")",
                          "NameOfGroup": "Report lookups.Aggregate Adjustments By Price Control.Total adjustments not eligible for tax uplift in financial model.ADDN1",
                          "EquationToParse": "LOOKUP([Ofwat - PR24 Business retail revenue adjustment not eligible for tax uplift in 2027-28 CPIH FYA prices], \"ADDN1\")",
                          "MostRecentExpectedUnitErrors": null,
                          "Units": {
                            "$id": "2168",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"fea0c492-b67b-4768-a822-45ca09888e4f",
                          "Dimensions": {
                            "$type": "ModelMakerEngine.MMDimensions, ModelMakerEngine",
                            "$values": []
                          },
                          "EquationOBXInternal": "LOOKUP([Ofwat - PR24 Water trading revenue adjustment not eligible for tax uplift in 2027-28 CPIH FYA prices], \"ADDN1\")",
                          "NameOfGroup": "Report lookups.Aggregate Adjustments By Price Control.Total adjustments not eligible for tax uplift in financial model.ADDN1",
                          "EquationToParse": "LOOKUP([Ofwat - PR24 Water trading revenue adjustment not eligible for tax uplift in 2027-28 CPIH FYA prices], \"ADDN1\")",
                          "MostRecentExpectedUnitErrors": null,
                          "Units": {
                            "$id": "2170",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"edb33276-63bf-43fe-b818-295d3c6c569b",
                          "Dimensions": {
                            "$type": "ModelMakerEngine.MMDimensions, ModelMakerEngine",
                            "$values": []
                          },
                          "EquationOBXInternal": "LOOKUP([Ofwat - PR24 Third party services revenue adjustment not eligible for tax uplift in 2027-28 CPIH FYA prices], \"ADDN1\")",
                          "NameOfGroup": "Report lookups.Aggregate Adjustments By Price Control.Total adjustments not eligible for tax uplift in financial model.ADDN1",
                          "EquationToParse": "LOOKUP([Ofwat - PR24 Third party services revenue adjustment not eligible for tax uplift in 2027-28 CPIH FYA prices], \"ADDN1\")",
                          "MostRecentExpectedUnitErrors": null,
                          "Units": {
                            "$id": "2172",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"2173",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"962cd628-4660-468d-a822-3778b87d0cf0",
                          "Dimensions": {
                            "$type": "ModelMakerEngine.MMDimensions, ModelMakerEngine",
                            "$values": []
                          },
                          "EquationOBXInternal": "LOOKUP([Ofwat - PR24 Cost of new debt revenue adjustment not eligible for tax uplift in 2027-28 CPIH FYA prices], \"ADDN1\")",
                          "NameOfGroup": "Report lookups.Aggregate Adjustments By Price Control.Total adjustments not eligible for tax uplift in financial model.ADDN1",
                          "EquationToParse": "LOOKUP([Ofwat - PR24 Cost of new debt revenue adjustment not eligible for tax uplift in 2027-28 CPIH FYA prices], \"ADDN1\")",
                          "MostRecentExpectedUnitErrors": null,
                          "Units": {
                            "$id": "2174",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"64d9d736-8dbf-4c87-ba34-2238bd04a34f",
                          "Dimensions": {
                            "$type": "ModelMakerEngine.MMDimensions, ModelMakerEngine",
                            "$values": []
                          },
                          "EquationOBXInternal": "LOOKUP([Ofwat - PR24 Totex costs revenue adjustment not eligible for tax uplift in 2027-28 CPIH FYA prices], \"ADDN1\")",
                          "NameOfGroup": "Report lookups.Aggregate Adjustments By Price Control.Total adjustments not eligible for tax uplift in financial model.ADDN1",
                          "EquationToParse": "LOOKUP([Ofwat - PR24 Totex costs revenue adjustment not eligible for tax uplift in 2027-28 CPIH FYA prices], \"ADDN1\")",
                          "MostRecentExpectedUnitErrors": null,
                          "Units": {
                            "$id": "2176",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"a44bc77f-3093-4a85-a237-4c3e9e185789",
                          "Dimensions": {
                            "$type": "ModelMakerEngine.MMDimensions, ModelMakerEngine",
                            "$values": []
                          },
                          "EquationOBXInternal": "LOOKUP([Ofwat - PR24 Tax revenue adjustment not eligible for tax uplift in 2027-28 CPIH FYA prices], \"ADDN1\")",
                          "NameOfGroup": "Report lookups.Aggregate Adjustments By Price Control.Total adjustments not eligible for tax uplift in financial model.ADDN1",
                          "EquationToParse": "LOOKUP([Ofwat - PR24 Tax revenue adjustment not eligible for tax uplift in 2027-28 CPIH FYA prices], \"ADDN1\")",
                          "MostRecentExpectedUnitErrors": null,
                          "Units": {
                            "$id": "2178",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"2179",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"9553eb10-d0f2-4c4c-9725-74b981aaaf92",
                          "Dimensions": {
                            "$type": "ModelMakerEngine.MMDimensions, ModelMakerEngine",
                            "$values": []
                          },
                          "EquationOBXInternal": "LOOKUP([Ofwat - PR24 Real price effects revenue adjustment not eligible for tax uplift in 2027-28 CPIH FYA prices], \"ADDN1\")",
                          "NameOfGroup": "Report lookups.Aggregate Adjustments By Price Control.Total adjustments not eligible for tax uplift in financial model.ADDN1",
                          "EquationToParse": "LOOKUP([Ofwat - PR24 Real price effects revenue adjustment not eligible for tax uplift in 2027-28 CPIH FYA prices], \"ADDN1\")",
                          "MostRecentExpectedUnitErrors": null,
                          "Units": {
                            "$id": "2180",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"b6bc6711-a44b-4a42-bc79-ffe1907d266d",
                          "Dimensions": {
                            "$type": "ModelMakerEngine.MMDimensions, ModelMakerEngine",
                            "$values": []
                          },
                          "EquationOBXInternal": "LOOKUP([Ofwat - PR24 Major projects revenue adjustment not eligible for tax uplift in 2027-28 CPIH FYA prices], \"ADDN1\")",
                          "NameOfGroup": "Report lookups.Aggregate Adjustments By Price Control.Total adjustments not eligible for tax uplift in financial model.ADDN1",
                          "EquationToParse": "LOOKUP([Ofwat - PR24 Major projects revenue adjustment not eligible for tax uplift in 2027-28 CPIH FYA prices], \"ADDN1\")",
                          "MostRecentExpectedUnitErrors": null,
                          "Units": {
                            "$id": "2182",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"48386af6-ffd9-4f0c-95e1-a7c8f298db8a",
                          "Dimensions": {
                            "$type": "ModelMakerEngine.MMDimensions, ModelMakerEngine",
                            "$values": []
                          },
                          "EquationOBXInternal": "LOOKUP([Ofwat - PR24 Havant Thicket activities revenue adjustment not eligible for tax uplift in 2027-28 CPIH FYA prices], \"ADDN1\")",
                          "NameOfGroup": "Report lookups.Aggregate Adjustments By Price Control.Total adjustments not eligible for tax uplift in financial model.ADDN1",
                          "EquationToParse": "LOOKUP([Ofwat - PR24 Havant Thicket activities revenue adjustment not eligible for tax uplift in 2027-28 CPIH FYA prices], \"ADDN1\")",
                          "MostRecentExpectedUnitErrors": null,
                          "Units": {
                            "$id": "2184",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"2185",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"fe70956f-97f1-4811-b5cd-99d63f34fb17",
                          "Dimensions": {
                            "$type": "ModelMakerEngine.MMDimensions, ModelMakerEngine",
                            "$values": []
                          },
                          "EquationOBXInternal": "LOOKUP([Ofwat - PR24 Havant Thicket - cost of debt revenue adjustment not eligible for tax uplift in 2027-28 CPIH FYA prices], \"ADDN1\")",
                          "NameOfGroup": "Report lookups.Aggregate Adjustments By Price Control.Total adjustments not eligible for tax uplift in financial model.ADDN1",
                          "EquationToParse": "LOOKUP([Ofwat - PR24 Havant Thicket - cost of debt revenue adjustment not eligible for tax uplift in 2027-28 CPIH FYA prices], \"ADDN1\")",
                          "MostRecentExpectedUnitErrors": null,
                          "Units": {
                            "$id": "2186",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"2187",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"629c6308-944c-430e-82ff-f39878565b3f",
                          "Dimensions": {
                            "$type": "ModelMakerEngine.MMDimensions, ModelMakerEngine",
                            "$values": []
                          },
                          "EquationOBXInternal": "LOOKUP([Ofwat - PR24 Innovation and water efficiency revenue adjustment not eligible for tax uplift in 2027-28 CPIH FYA prices], \"ADDN1\")",
                          "NameOfGroup": "Report lookups.Aggregate Adjustments By Price Control.Total adjustments not eligible for tax uplift in financial model.ADDN1",
                          "EquationToParse": "LOOKUP([Ofwat - PR24 Innovation and water efficiency revenue adjustment not eligible for tax uplift in 2027-28 CPIH FYA prices], \"ADDN1\")",
                          "MostRecentExpectedUnitErrors": null,
                          "Units": {
                            "$id": "2188",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"2189",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"3137da98-b169-474d-a0bb-cd7f94707d1f",
                          "Dimensions": {
                            "$type": "ModelMakerEngine.MMDimensions, ModelMakerEngine",
                            "$values": []
                          },
                          "EquationOBXInternal": "LOOKUP([Ofwat - PR24 QAA revenue adjustment not eligible for tax uplift in 2027-28 CPIH FYA prices], \"ADDN1\")",
                          "NameOfGroup": "Report lookups.Aggregate Adjustments By Price Control.Total adjustments not eligible for tax uplift in financial model.ADDN1",
                          "EquationToParse": "LOOKUP([Ofwat - PR24 QAA revenue adjustment not eligible for tax uplift in 2027-28 CPIH FYA prices], \"ADDN1\")",
                          "MostRecentExpectedUnitErrors": null,
                          "Units": {
                            "$id": "2190",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"8400d681-b500-4d3e-981f-ad979bd1fca6",
                          "Dimensions": {
                            "$type": "ModelMakerEngine.MMDimensions, ModelMakerEngine",
                            "$values": []
                          },
                          "EquationOBXInternal": "LOOKUP([Ofwat - Other revenue adjustment not eligible for tax uplift in 2027-28 CPIH FYA prices], \"ADDN1\")",
                          "NameOfGroup": "Report lookups.Aggregate Adjustments By Price Control.Total adjustments not eligible for tax uplift in financial model.ADDN1",
                          "EquationToParse": "LOOKUP([Ofwat - Other revenue adjustment not eligible for tax uplift in 2027-28 CPIH FYA prices], \"ADDN1\")",
                          "MostRecentExpectedUnitErrors": null,
                          "Units": {
                            "$id": "2192",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"b5b1b580-5165-42d5-8586-e704f943ae38",
                          "Dimensions": {
                            "$type": "ModelMakerEngine.MMDimensions, ModelMakerEngine",
                            "$values": []
                          },
                          "EquationOBXInternal": "LOOKUP([Ofwat - PR24 Delivery mechanism (DM) revenue adjustment not eligible for tax uplift in 2027-28 CPIH FYA prices], \"ADDN1\")",
                          "NameOfGroup": "Report lookups.Aggregate Adjustments By Price Control.Total adjustments not eligible for tax uplift in financial model.ADDN1",
                          "EquationToParse": "LOOKUP([Ofwat - PR24 Delivery mechanism (DM) revenue adjustment not eligible for tax uplift in 2027-28 CPIH FYA prices], \"ADDN1\")",
                          "MostRecentExpectedUnitErrors": null,
                          "Units": {
                            "$id": "2194",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"f2bc6a9b-b655-4823-8a88-453edea8a120",
                          "Dimensions": {
                            "$type": "ModelMakerEngine.MMDimensions, ModelMakerEngine",
                            "$values": []
                          },
                          "EquationOBXInternal": "LOOKUP([Ofwat - PR24 Residential retail revenue adjustment not eligible for tax uplift in 2027-28 CPIH FYA prices], \"ADDN1\")",
                          "NameOfGroup": "Report lookups.Aggregate Adjustments By Price Control.Total adjustments not eligible for tax uplift in financial model.ADDN1",
                          "EquationToParse": "LOOKUP([Ofwat - PR24 Residential retail revenue adjustment not eligible for tax uplift in 2027-28 CPIH FYA prices], \"ADDN1\")",
                          "MostRecentExpectedUnitErrors": null,
                          "Units": {
                            "$id": "2196",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"8615212a-02d1-4478-8201-3009f3dd1329",
                          "Dimensions": {
                            "$type": "ModelMakerEngine.MMDimensions, ModelMakerEngine",
                            "$values": []
                          },
                          "EquationOBXInternal": "LOOKUP([Ofwat - PR24 RFI revenue adjustment not eligible for tax uplift in 2027-28 CPIH FYA prices], \"ADDN1\")",
                          "NameOfGroup": "Report lookups.Aggregate Adjustments By Price Control.Total adjustments not eligible for tax uplift in financial model.ADDN1",
                          "EquationToParse": "LOOKUP([Ofwat - PR24 RFI revenue adjustment not eligible for tax uplift in 2027-28 CPIH FYA prices], \"ADDN1\")",
                          "MostRecentExpectedUnitErrors": null,
                          "Units": {
                            "$id": "2198",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"e0f9f8a8-f18f-4630-9114-9adcb1b06bce",
                          "Dimensions": {
                            "$type": "ModelMakerEngine.MMDimensions, ModelMakerEngine",
                            "$values": []
                          },
                          "EquationOBXInternal": "LOOKUP([Ofwat - PR24 Bioresources revenue adjustment not eligible for tax uplift in 2027-28 CPIH FYA prices], \"ADDN1\")",
                          "NameOfGroup": "Report lookups.Aggregate Adjustments By Price Control.Total adjustments not eligible for tax uplift in financial model.ADDN1",
                          "EquationToParse": "LOOKUP([Ofwat - PR24 Bioresources revenue adjustment not eligible for tax uplift in 2027-28 CPIH FYA prices], \"ADDN1\")",
                          "MostRecentExpectedUnitErrors": null,
                          "Units": {
                            "$id": "2200",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"8e71a867-a02c-4ea3-9b5d-8c73e3ca0ae6",
                          "Dimensions": {
                            "$type": "ModelMakerEngine.MMDimensions, ModelMakerEngine",
                            "$values": []
                          },
                          "EquationOBXInternal": "LOOKUP([Ofwat - PR24 Bioresources forecasting accuracy incentive penalty adjustment not eligible for tax uplift in 2027-28 CPIH FYA prices], \"ADDN1\")",
                          "NameOfGroup": "Report lookups.Aggregate Adjustments By Price Control.Total adjustments not eligible for tax uplift in financial model.ADDN1",
                          "EquationToParse": "LOOKUP([Ofwat - PR24 Bioresources forecasting accuracy incentive penalty adjustment not eligible for tax uplift in 2027-28 CPIH FYA prices], \"ADDN1\")",
                          "MostRecentExpectedUnitErrors": null,
                          "Units": {
                            "$id": "2202",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"2e0296df-6b7a-45b2-bdf0-b509a06d1f99",
                          "Dimensions": {
                            "$type": "ModelMakerEngine.MMDimensions, ModelMakerEngine",
                            "$values": []
                          },
                          "EquationOBXInternal": "LOOKUP([Ofwat - PR24 Business customer and retailer measure of experience (BR-MeX) revenue adjustment not eligible for tax uplift in 2027-28 CPIH FYA prices], \"ADDN1\")",
                          "NameOfGroup": "Report lookups.Aggregate Adjustments By Price Control.Total adjustments not eligible for tax uplift in financial model.ADDN1",
                          "EquationToParse": "LOOKUP([Ofwat - PR24 Business customer and retailer measure of experience (BR-MeX) revenue adjustment not eligible for tax uplift in 2027-28 CPIH FYA prices], \"ADDN1\")",
                          "MostRecentExpectedUnitErrors": null,
                          "Units": {
                            "$id": "2204",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"8086f39a-365f-45f8-9191-68dee7fdbed3",
                          "Dimensions": {
                            "$type": "ModelMakerEngine.MMDimensions, ModelMakerEngine",
                            "$values": []
                          },
                          "EquationOBXInternal": "LOOKUP([Ofwat - PR24 Price control deliverables (PCD) revenue adjustment not eligible for tax uplift in 2027-28 CPIH FYA prices], \"ADDN1\")",
                          "NameOfGroup": "Report lookups.Aggregate Adjustments By Price Control.Total adjustments not eligible for tax uplift in financial model.ADDN1",
                          "EquationToParse": "LOOKUP([Ofwat - PR24 Price control deliverables (PCD) revenue adjustment not eligible for tax uplift in 2027-28 CPIH FYA prices], \"ADDN1\")",
                          "MostRecentExpectedUnitErrors": null,
                          "Units": {
                            "$id": "2206",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"971bc82e-270c-46f7-904f-14ad03dc30ae",
                          "Dimensions": {
                            "$type": "ModelMakerEngine.MMDimensions, ModelMakerEngine",
                            "$values": []
                          },
                          "EquationOBXInternal": "LOOKUP([Ofwat - PR24 Wastewater enhancement revenue adjustment not eligible for tax uplift in 2027-28 CPIH FYA prices], \"ADDN1\")",
                          "NameOfGroup": "Report lookups.Aggregate Adjustments By Price Control.Total adjustments not eligible for tax uplift in financial model.ADDN1",
                          "EquationToParse": "LOOKUP([Ofwat - PR24 Wastewater enhancement revenue adjustment not eligible for tax uplift in 2027-28 CPIH FYA prices], \"ADDN1\")",
                          "MostRecentExpectedUnitErrors": null,
                          "Units": {
                            "$id": "2208",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not eligible for tax uplift in 2027-28 CPIH FYA prices (ADDN1)",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"ADDN1",
                    "Name": "ADDN1",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"2209",
                    "$type": "ModelMaker.GroupNode, ModelMaker",
                    "TabOrHeaderColour": "220, 236, 245",
                    "CollapsedByDefault": false,
                    "Comment": "",
                    "NameOfGroup": "Report lookups.Aggregate Adjustments By Price Control.Total adjustments not eligible for tax uplift in financial model",
                    "YPosition": 5,
                    "Folded": false,
                    "Font": null,
                    "Children": {
                      "$type": "ModelMaker.GroupNodeChildCollection, ModelMaker",
                      "$values": [
                        {
                          "$id": "2210",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"6610abf3-3e4c-4e45-b2ef-a1d6a79fd6e6",
                          "Dimensions": {
                            "$type": "ModelMakerEngine.MMDimensions, ModelMakerEngine",
                            "$values": []
                          },
                          "EquationOBXInternal": "LOOKUP([Ofwat - PR24 ODI revenue adjustment not eligible for tax uplift in 2027-28 CPIH FYA prices], \"ADDN2\")",
                          "NameOfGroup": "Report lookups.Aggregate Adjustments By Price Control.Total adjustments not eligible for tax uplift in financial model.ADDN2",
                          "EquationToParse": "LOOKUP([Ofwat - PR24 ODI revenue adjustment not eligible for tax uplift in 2027-28 CPIH FYA prices], \"ADDN2\")",
                          "MostRecentExpectedUnitErrors": null,
                          "Units": {
                            "$id": "2211",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"bf4945a9-43ec-401b-bde8-fc13a7ac6bc9",
                          "Dimensions": {
                            "$type": "ModelMakerEngine.MMDimensions, ModelMakerEngine",
                            "$values": []
                          },
                          "EquationOBXInternal": "LOOKUP([Ofwat - PR24 C-MeX revenue adjustment not eligible for tax uplift in 2027-28 CPIH FYA prices], \"ADDN2\")",
                          "NameOfGroup": "Report lookups.Aggregate Adjustments By Price Control.Total adjustments not eligible for tax uplift in financial model.ADDN2",
                          "EquationToParse": "LOOKUP([Ofwat - PR24 C-MeX revenue adjustment not eligible for tax uplift in 2027-28 CPIH FYA prices], \"ADDN2\")",
                          "MostRecentExpectedUnitErrors": null,
                          "Units": {
                            "$id": "2213",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"2214",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"f201a93c-75bd-4abf-81ff-4c9245d1c136",
                          "Dimensions": {
                            "$type": "ModelMakerEngine.MMDimensions, ModelMakerEngine",
                            "$values": []
                          },
                          "EquationOBXInternal": "LOOKUP([Ofwat - PR24 D-MeX revenue adjustment not eligible for tax uplift in 2027-28 CPIH FYA prices], \"ADDN2\")",
                          "NameOfGroup": "Report lookups.Aggregate Adjustments By Price Control.Total adjustments not eligible for tax uplift in financial model.ADDN2",
                          "EquationToParse": "LOOKUP([Ofwat - PR24 D-MeX revenue adjustment not eligible for tax uplift in 2027-28 CPIH FYA prices], \"ADDN2\")",
                          "MostRecentExpectedUnitErrors": null,
                          "Units": {
                            "$id": "2215",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"2216",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"34392ada-c08f-45ca-b9d0-cba66f15c4b5",
                          "Dimensions": {
                            "$type": "ModelMakerEngine.MMDimensions, ModelMakerEngine",
                            "$values": []
                          },
                          "EquationOBXInternal": "LOOKUP([Ofwat - PR24 Delayed delivery cashflow mechanism (DDCM) revenue adjustment not eligible for tax uplift in 2027-28 CPIH FYA prices], \"ADDN2\")",
                          "NameOfGroup": "Report lookups.Aggregate Adjustments By Price Control.Total adjustments not eligible for tax uplift in financial model.ADDN2",
                          "EquationToParse": "LOOKUP([Ofwat - PR24 Delayed delivery cashflow mechanism (DDCM) revenue adjustment not eligible for tax uplift in 2027-28 CPIH FYA prices], \"ADDN2\")",
                          "MostRecentExpectedUnitErrors": null,
                          "Units": {
                            "$id": "2217",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"2218",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"80ff165e-a60e-44f3-bef7-a6f6c817d49b",
                          "Dimensions": {
                            "$type": "ModelMakerEngine.MMDimensions, ModelMakerEngine",
                            "$values": []
                          },
                          "EquationOBXInternal": "LOOKUP([Ofwat - PR24 Business retail revenue adjustment not eligible for tax uplift in 2027-28 CPIH FYA prices], \"ADDN2\")",
                          "NameOfGroup": "Report lookups.Aggregate Adjustments By Price Control.Total adjustments not eligible for tax uplift in financial model.ADDN2",
                          "EquationToParse": "LOOKUP([Ofwat - PR24 Business retail revenue adjustment not eligible for tax uplift in 2027-28 CPIH FYA prices], \"ADDN2\")",
                          "MostRecentExpectedUnitErrors": null,
                          "Units": {
                            "$id": "2219",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"2220",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"77ece132-11cb-4dfb-b02f-78d280eceb27",
                          "Dimensions": {
                            "$type": "ModelMakerEngine.MMDimensions, ModelMakerEngine",
                            "$values": []
                          },
                          "EquationOBXInternal": "LOOKUP([Ofwat - PR24 Water trading revenue adjustment not eligible for tax uplift in 2027-28 CPIH FYA prices], \"ADDN2\")",
                          "NameOfGroup": "Report lookups.Aggregate Adjustments By Price Control.Total adjustments not eligible for tax uplift in financial model.ADDN2",
                          "EquationToParse": "LOOKUP([Ofwat - PR24 Water trading revenue adjustment not eligible for tax uplift in 2027-28 CPIH FYA prices], \"ADDN2\")",
                          "MostRecentExpectedUnitErrors": null,
                          "Units": {
                            "$id": "2221",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"2222",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"d0b5704e-b02a-4f81-8b9a-16f7e21e509e",
                          "Dimensions": {
                            "$type": "ModelMakerEngine.MMDimensions, ModelMakerEngine",
                            "$values": []
                          },
                          "EquationOBXInternal": "LOOKUP([Ofwat - PR24 Third party services revenue adjustment not eligible for tax uplift in 2027-28 CPIH FYA prices], \"ADDN2\")",
                          "NameOfGroup": "Report lookups.Aggregate Adjustments By Price Control.Total adjustments not eligible for tax uplift in financial model.ADDN2",
                          "EquationToParse": "LOOKUP([Ofwat - PR24 Third party services revenue adjustment not eligible for tax uplift in 2027-28 CPIH FYA prices], \"ADDN2\")",
                          "MostRecentExpectedUnitErrors": null,
                          "Units": {
                            "$id": "2223",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"2224",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"210e05ec-ab0e-41cf-a6f2-b9b5e8cd9387",
                          "Dimensions": {
                            "$type": "ModelMakerEngine.MMDimensions, ModelMakerEngine",
                            "$values": []
                          },
                          "EquationOBXInternal": "LOOKUP([Ofwat - PR24 Cost of new debt revenue adjustment not eligible for tax uplift in 2027-28 CPIH FYA prices], \"ADDN2\")",
                          "NameOfGroup": "Report lookups.Aggregate Adjustments By Price Control.Total adjustments not eligible for tax uplift in financial model.ADDN2",
                          "EquationToParse": "LOOKUP([Ofwat - PR24 Cost of new debt revenue adjustment not eligible for tax uplift in 2027-28 CPIH FYA prices], \"ADDN2\")",
                          "MostRecentExpectedUnitErrors": null,
                          "Units": {
                            "$id": "2225",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"f34a0154-8c64-47b1-9bf5-dd06f9cdd144",
                          "Dimensions": {
                            "$type": "ModelMakerEngine.MMDimensions, ModelMakerEngine",
                            "$values": []
                          },
                          "EquationOBXInternal": "LOOKUP([Ofwat - PR24 Totex costs revenue adjustment not eligible for tax uplift in 2027-28 CPIH FYA prices], \"ADDN2\")",
                          "NameOfGroup": "Report lookups.Aggregate Adjustments By Price Control.Total adjustments not eligible for tax uplift in financial model.ADDN2",
                          "EquationToParse": "LOOKUP([Ofwat - PR24 Totex costs revenue adjustment not eligible for tax uplift in 2027-28 CPIH FYA prices], \"ADDN2\")",
                          "MostRecentExpectedUnitErrors": null,
                          "Units": {
                            "$id": "2227",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"2228",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"4b87ba23-9b6a-4e87-9166-147f573f51d2",
                          "Dimensions": {
                            "$type": "ModelMakerEngine.MMDimensions, ModelMakerEngine",
                            "$values": []
                          },
                          "EquationOBXInternal": "LOOKUP([Ofwat - PR24 Tax revenue adjustment not eligible for tax uplift in 2027-28 CPIH FYA prices], \"ADDN2\")",
                          "NameOfGroup": "Report lookups.Aggregate Adjustments By Price Control.Total adjustments not eligible for tax uplift in financial model.ADDN2",
                          "EquationToParse": "LOOKUP([Ofwat - PR24 Tax revenue adjustment not eligible for tax uplift in 2027-28 CPIH FYA prices], \"ADDN2\")",
                          "MostRecentExpectedUnitErrors": null,
                          "Units": {
                            "$id": "2229",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"2230",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"08869ec2-0244-4d9d-935f-ff43c6170975",
                          "Dimensions": {
                            "$type": "ModelMakerEngine.MMDimensions, ModelMakerEngine",
                            "$values": []
                          },
                          "EquationOBXInternal": "LOOKUP([Ofwat - PR24 Real price effects revenue adjustment not eligible for tax uplift in 2027-28 CPIH FYA prices], \"ADDN2\")",
                          "NameOfGroup": "Report lookups.Aggregate Adjustments By Price Control.Total adjustments not eligible for tax uplift in financial model.ADDN2",
                          "EquationToParse": "LOOKUP([Ofwat - PR24 Real price effects revenue adjustment not eligible for tax uplift in 2027-28 CPIH FYA prices], \"ADDN2\")",
                          "MostRecentExpectedUnitErrors": null,
                          "Units": {
                            "$id": "2231",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"a1ac3f30-d162-452e-95ba-567f8bee1647",
                          "Dimensions": {
                            "$type": "ModelMakerEngine.MMDimensions, ModelMakerEngine",
                            "$values": []
                          },
                          "EquationOBXInternal": "LOOKUP([Ofwat - PR24 Major projects revenue adjustment not eligible for tax uplift in 2027-28 CPIH FYA prices], \"ADDN2\")",
                          "NameOfGroup": "Report lookups.Aggregate Adjustments By Price Control.Total adjustments not eligible for tax uplift in financial model.ADDN2",
                          "EquationToParse": "LOOKUP([Ofwat - PR24 Major projects revenue adjustment not eligible for tax uplift in 2027-28 CPIH FYA prices], \"ADDN2\")",
                          "MostRecentExpectedUnitErrors": null,
                          "Units": {
                            "$id": "2233",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"27367603-452b-4acc-b7f9-24cfeb742b82",
                          "Dimensions": {
                            "$type": "ModelMakerEngine.MMDimensions, ModelMakerEngine",
                            "$values": []
                          },
                          "EquationOBXInternal": "LOOKUP([Ofwat - PR24 Havant Thicket activities revenue adjustment not eligible for tax uplift in 2027-28 CPIH FYA prices], \"ADDN2\")",
                          "NameOfGroup": "Report lookups.Aggregate Adjustments By Price Control.Total adjustments not eligible for tax uplift in financial model.ADDN2",
                          "EquationToParse": "LOOKUP([Ofwat - PR24 Havant Thicket activities revenue adjustment not eligible for tax uplift in 2027-28 CPIH FYA prices], \"ADDN2\")",
                          "MostRecentExpectedUnitErrors": null,
                          "Units": {
                            "$id": "2235",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"d3169f32-53e0-4c9c-91e0-f9524d4dad85",
                          "Dimensions": {
                            "$type": "ModelMakerEngine.MMDimensions, ModelMakerEngine",
                            "$values": []
                          },
                          "EquationOBXInternal": "LOOKUP([Ofwat - PR24 Havant Thicket - cost of debt revenue adjustment not eligible for tax uplift in 2027-28 CPIH FYA prices], \"ADDN2\")",
                          "NameOfGroup": "Report lookups.Aggregate Adjustments By Price Control.Total adjustments not eligible for tax uplift in financial model.ADDN2",
                          "EquationToParse": "LOOKUP([Ofwat - PR24 Havant Thicket - cost of debt revenue adjustment not eligible for tax uplift in 2027-28 CPIH FYA prices], \"ADDN2\")",
                          "MostRecentExpectedUnitErrors": null,
                          "Units": {
                            "$id": "2237",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 cost of debt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"3b108383-5d03-44a4-bad5-fb893df6e622",
                          "Dimensions": {
                            "$type": "ModelMakerEngine.MMDimensions, ModelMakerEngine",
                            "$values": []
                          },
                          "EquationOBXInternal": "LOOKUP([Ofwat - PR24 Innovation and water efficiency revenue adjustment not eligible for tax uplift in 2027-28 CPIH FYA prices], \"ADDN2\")",
                          "NameOfGroup": "Report lookups.Aggregate Adjustments By Price Control.Total adjustments not eligible for tax uplift in financial model.ADDN2",
                          "EquationToParse": "LOOKUP([Ofwat - PR24 Innovation and water efficiency revenue adjustment not eligible for tax uplift in 2027-28 CPIH FYA prices], \"ADDN2\")",
                          "MostRecentExpectedUnitErrors": null,
                          "Units": {
                            "$id": "2239",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"57386661-cdf7-4ab5-b7aa-a191e0041e96",
                          "Dimensions": {
                            "$type": "ModelMakerEngine.MMDimensions, ModelMakerEngine",
                            "$values": []
                          },
                          "EquationOBXInternal": "LOOKUP([Ofwat - PR24 QAA revenue adjustment not eligible for tax uplift in 2027-28 CPIH FYA prices], \"ADDN2\")",
                          "NameOfGroup": "Report lookups.Aggregate Adjustments By Price Control.Total adjustments not eligible for tax uplift in financial model.ADDN2",
                          "EquationToParse": "LOOKUP([Ofwat - PR24 QAA revenue adjustment not eligible for tax uplift in 2027-28 CPIH FYA prices], \"ADDN2\")",
                          "MostRecentExpectedUnitErrors": null,
                          "Units": {
                            "$id": "2241",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"2242",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"57b347d9-152f-4af6-b86c-c9fa19c63930",
                          "Dimensions": {
                            "$type": "ModelMakerEngine.MMDimensions, ModelMakerEngine",
                            "$values": []
                          },
                          "EquationOBXInternal": "LOOKUP([Ofwat - Other revenue adjustment not eligible for tax uplift in 2027-28 CPIH FYA prices], \"ADDN2\")",
                          "NameOfGroup": "Report lookups.Aggregate Adjustments By Price Control.Total adjustments not eligible for tax uplift in financial model.ADDN2",
                          "EquationToParse": "LOOKUP([Ofwat - Other revenue adjustment not eligible for tax uplift in 2027-28 CPIH FYA prices], \"ADDN2\")",
                          "MostRecentExpectedUnitErrors": null,
                          "Units": {
                            "$id": "2243",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"a64ac27f-24af-4b46-bff0-70f746d6fcbb",
                          "Dimensions": {
                            "$type": "ModelMakerEngine.MMDimensions, ModelMakerEngine",
                            "$values": []
                          },
                          "EquationOBXInternal": "LOOKUP([Ofwat - PR24 Delivery mechanism (DM) revenue adjustment not eligible for tax uplift in 2027-28 CPIH FYA prices], \"ADDN2\")",
                          "NameOfGroup": "Report lookups.Aggregate Adjustments By Price Control.Total adjustments not eligible for tax uplift in financial model.ADDN2",
                          "EquationToParse": "LOOKUP([Ofwat - PR24 Delivery mechanism (DM) revenue adjustment not eligible for tax uplift in 2027-28 CPIH FYA prices], \"ADDN2\")",
                          "MostRecentExpectedUnitErrors": null,
                          "Units": {
                            "$id": "2245",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"f1fbd63e-12c3-4da3-9d88-5b65132a0ad3",
                          "Dimensions": {
                            "$type": "ModelMakerEngine.MMDimensions, ModelMakerEngine",
                            "$values": []
                          },
                          "EquationOBXInternal": "LOOKUP([Ofwat - PR24 Residential retail revenue adjustment not eligible for tax uplift in 2027-28 CPIH FYA prices], \"ADDN2\")",
                          "NameOfGroup": "Report lookups.Aggregate Adjustments By Price Control.Total adjustments not eligible for tax uplift in financial model.ADDN2",
                          "EquationToParse": "LOOKUP([Ofwat - PR24 Residential retail revenue adjustment not eligible for tax uplift in 2027-28 CPIH FYA prices], \"ADDN2\")",
                          "MostRecentExpectedUnitErrors": null,
                          "Units": {
                            "$id": "2247",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"d1ab14dc-6721-49ad-92fa-922982b097a8",
                          "Dimensions": {
                            "$type": "ModelMakerEngine.MMDimensions, ModelMakerEngine",
                            "$values": []
                          },
                          "EquationOBXInternal": "LOOKUP([Ofwat - PR24 RFI revenue adjustment not eligible for tax uplift in 2027-28 CPIH FYA prices], \"ADDN2\")",
                          "NameOfGroup": "Report lookups.Aggregate Adjustments By Price Control.Total adjustments not eligible for tax uplift in financial model.ADDN2",
                          "EquationToParse": "LOOKUP([Ofwat - PR24 RFI revenue adjustment not eligible for tax uplift in 2027-28 CPIH FYA prices], \"ADDN2\")",
                          "MostRecentExpectedUnitErrors": null,
                          "Units": {
                            "$id": "2249",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"9e32d470-e5f9-4ec4-abbe-617b764bdc8e",
                          "Dimensions": {
                            "$type": "ModelMakerEngine.MMDimensions, ModelMakerEngine",
                            "$values": []
                          },
                          "EquationOBXInternal": "LOOKUP([Ofwat - PR24 Bioresources revenue adjustment not eligible for tax uplift in 2027-28 CPIH FYA prices], \"ADDN2\")",
                          "NameOfGroup": "Report lookups.Aggregate Adjustments By Price Control.Total adjustments not eligible for tax uplift in financial model.ADDN2",
                          "EquationToParse": "LOOKUP([Ofwat - PR24 Bioresources revenue adjustment not eligible for tax uplift in 2027-28 CPIH FYA prices], \"ADDN2\")",
                          "MostRecentExpectedUnitErrors": null,
                          "Units": {
                            "$id": "2251",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"bfa02952-f4df-4193-9820-d9bae9c0f3d3",
                          "Dimensions": {
                            "$type": "ModelMakerEngine.MMDimensions, ModelMakerEngine",
                            "$values": []
                          },
                          "EquationOBXInternal": "LOOKUP([Ofwat - PR24 Bioresources forecasting accuracy incentive penalty adjustment not eligible for tax uplift in 2027-28 CPIH FYA prices], \"ADDN2\")",
                          "NameOfGroup": "Report lookups.Aggregate Adjustments By Price Control.Total adjustments not eligible for tax uplift in financial model.ADDN2",
                          "EquationToParse": "LOOKUP([Ofwat - PR24 Bioresources forecasting accuracy incentive penalty adjustment not eligible for tax uplift in 2027-28 CPIH FYA prices], \"ADDN2\")",
                          "MostRecentExpectedUnitErrors": null,
                          "Units": {
                            "$id": "2253",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"81b3d9a6-e5a1-4016-b251-9364735cdfec",
                          "Dimensions": {
                            "$type": "ModelMakerEngine.MMDimensions, ModelMakerEngine",
                            "$values": []
                          },
                          "EquationOBXInternal": "LOOKUP([Ofwat - PR24 Business customer and retailer measure of experience (BR-MeX) revenue adjustment not eligible for tax uplift in 2027-28 CPIH FYA prices], \"ADDN2\")",
                          "NameOfGroup": "Report lookups.Aggregate Adjustments By Price Control.Total adjustments not eligible for tax uplift in financial model.ADDN2",
                          "EquationToParse": "LOOKUP([Ofwat - PR24 Business customer and retailer measure of experience (BR-MeX) revenue adjustment not eligible for tax uplift in 2027-28 CPIH FYA prices], \"ADDN2\")",
                          "MostRecentExpectedUnitErrors": null,
                          "Units": {
                            "$id": "2255",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customer and retailer measure of experience (BR-MeX)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"19632e22-785f-4c65-8564-534e8f18616b",
                          "Dimensions": {
                            "$type": "ModelMakerEngine.MMDimensions, ModelMakerEngine",
                            "$values": []
                          },
                          "EquationOBXInternal": "LOOKUP([Ofwat - PR24 Price control deliverables (PCD) revenue adjustment not eligible for tax uplift in 2027-28 CPIH FYA prices], \"ADDN2\")",
                          "NameOfGroup": "Report lookups.Aggregate Adjustments By Price Control.Total adjustments not eligible for tax uplift in financial model.ADDN2",
                          "EquationToParse": "LOOKUP([Ofwat - PR24 Price control deliverables (PCD) revenue adjustment not eligible for tax uplift in 2027-28 CPIH FYA prices], \"ADDN2\")",
                          "MostRecentExpectedUnitErrors": null,
                          "Units": {
                            "$id": "2257",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Price control deliverables (PCD)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"80300313-b4f1-4673-8133-bcbcda9c39c9",
                          "Dimensions": {
                            "$type": "ModelMakerEngine.MMDimensions, ModelMakerEngine",
                            "$values": []
                          },
                          "EquationOBXInternal": "LOOKUP([Ofwat - PR24 Wastewater enhancement revenue adjustment not eligible for tax uplift in 2027-28 CPIH FYA prices], \"ADDN2\")",
                          "NameOfGroup": "Report lookups.Aggregate Adjustments By Price Control.Total adjustments not eligible for tax uplift in financial model.ADDN2",
                          "EquationToParse": "LOOKUP([Ofwat - PR24 Wastewater enhancement revenue adjustment not eligible for tax uplift in 2027-28 CPIH FYA prices], \"ADDN2\")",
                          "MostRecentExpectedUnitErrors": null,
                          "Units": {
                            "$id": "2259",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Wastewater enhancement revenue adjustment not eligible for tax uplift in 2027-28 CPIH FYA prices (ADDN2)",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"ADDN2",
                    "Name": "ADDN2",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"2260",
                    "$type": "ModelMaker.GroupNode, ModelMaker",
                    "TabOrHeaderColour": "220, 236, 245",
                    "CollapsedByDefault": false,
                    "Comment": "",
                    "NameOfGroup": "Report lookups.Aggregate Adjustments By Price Control.Total adjustments not eligible for tax uplift in financial model",
                    "YPosition": 6,
                    "Folded": false,
                    "Font": null,
                    "Children": {
                      "$type": "ModelMaker.GroupNodeChildCollection, ModelMaker",
                      "$values": [
                        {
                          "$id": "2261",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"ddff7954-70fd-4bca-8b95-2141262bca31",
                          "Dimensions": {
                            "$type": "ModelMakerEngine.MMDimensions, ModelMakerEngine",
                            "$values": []
                          },
                          "EquationOBXInternal": "LOOKUP([Ofwat - PR24 ODI revenue adjustment not eligible for tax uplift in 2027-28 CPIH FYA prices], \"Residential retail\")",
                          "NameOfGroup": "Report lookups.Aggregate Adjustments By Price Control.Total adjustments not eligible for tax uplift in financial model.Residential retail",
                          "EquationToParse": "LOOKUP([Ofwat - PR24 ODI revenue adjustment not eligible for tax uplift in 2027-28 CPIH FYA prices], \"Residential retail\")",
                          "MostRecentExpectedUnitErrors": null,
                          "Units": {
                            "$id": "2262",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"c3b1f19a-6b02-41c7-a295-65cfdd946f79",
                          "Dimensions": {
                            "$type": "ModelMakerEngine.MMDimensions, ModelMakerEngine",
                            "$values": []
                          },
                          "EquationOBXInternal": "LOOKUP([Ofwat - PR24 ODI revenue adjustment adjusted for tax uplift in 2027-28 CPIH FYA prices], \"Residential retail\")",
                          "NameOfGroup": "Report lookups.Aggregate Adjustments By Price Control.Total adjustments not eligible for tax uplift in financial model.Residential retail",
                          "EquationToParse": "LOOKUP([Ofwat - PR24 ODI revenue adjustment adjusted for tax uplift in 2027-28 CPIH FYA prices], \"Residential retail\")",
                          "MostRecentExpectedUnitErrors": null,
                          "Units": {
                            "$id": "2264",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adjusted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"89dc4b58-8be0-4db5-ac89-f48030163c3e",
                          "Dimensions": {
                            "$type": "ModelMakerEngine.MMDimensions, ModelMakerEngine",
                            "$values": []
                          },
                          "EquationOBXInternal": "LOOKUP([Ofwat - PR24 C-MeX revenue adjustment not eligible for tax uplift in 2027-28 CPIH FYA prices], \"Residential retail\")",
                          "NameOfGroup": "Report lookups.Aggregate Adjustments By Price Control.Total adjustments not eligible for tax uplift in financial model.Residential retail",
                          "EquationToParse": "LOOKUP([Ofwat - PR24 C-MeX revenue adjustment not eligible for tax uplift in 2027-28 CPIH FYA prices], \"Residential retail\")",
                          "MostRecentExpectedUnitErrors": null,
                          "Units": {
                            "$id": "2266",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"694cd953-8597-4bd9-8db5-6115ae4261e1",
                          "Dimensions": {
                            "$type": "ModelMakerEngine.MMDimensions, ModelMakerEngine",
                            "$values": []
                          },
                          "EquationOBXInternal": "LOOKUP([Ofwat - PR24 D-MeX revenue adjustment not eligible for tax uplift in 2027-28 CPIH FYA prices], \"Residential retail\")",
                          "NameOfGroup": "Report lookups.Aggregate Adjustments By Price Control.Total adjustments not eligible for tax uplift in financial model.Residential retail",
                          "EquationToParse": "LOOKUP([Ofwat - PR24 D-MeX revenue adjustment not eligible for tax uplift in 2027-28 CPIH FYA prices], \"Residential retail\")",
                          "MostRecentExpectedUnitErrors": null,
                          "Units": {
                            "$id": "2268",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"90c73672-222b-4382-a4ef-2ef4b0c04616",
                          "Dimensions": {
                            "$type": "ModelMakerEngine.MMDimensions, ModelMakerEngine",
                            "$values": []
                          },
                          "EquationOBXInternal": "LOOKUP([Ofwat - PR24 Delayed delivery cashflow mechanism (DDCM) revenue adjustment not eligible for tax uplift in 2027-28 CPIH FYA prices], \"Residential retail\")",
                          "NameOfGroup": "Report lookups.Aggregate Adjustments By Price Control.Total adjustments not eligible for tax uplift in financial model.Residential retail",
                          "EquationToParse": "LOOKUP([Ofwat - PR24 Delayed delivery cashflow mechanism (DDCM) revenue adjustment not eligible for tax uplift in 2027-28 CPIH FYA prices], \"Residential retail\")",
                          "MostRecentExpectedUnitErrors": null,
                          "Units": {
                            "$id": "2270",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"dca1ecb5-caab-4547-8d48-e80f32671ddb",
                          "Dimensions": {
                            "$type": "ModelMakerEngine.MMDimensions, ModelMakerEngine",
                            "$values": []
                          },
                          "EquationOBXInternal": "LOOKUP([Ofwat - PR24 Business retail revenue adjustment not eligible for tax uplift in 2027-28 CPIH FYA prices], \"Residential retail\")",
                          "NameOfGroup": "Report lookups.Aggregate Adjustments By Price Control.Total adjustments not eligible for tax uplift in financial model.Residential retail",
                          "EquationToParse": "LOOKUP([Ofwat - PR24 Business retail revenue adjustment not eligible for tax uplift in 2027-28 CPIH FYA prices], \"Residential retail\")",
                          "MostRecentExpectedUnitErrors": null,
                          "Units": {
                            "$id": "2272",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"2273",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"574f7fd8-c82f-4e52-bb53-b5ad8bd08ad0",
                          "Dimensions": {
                            "$type": "ModelMakerEngine.MMDimensions, ModelMakerEngine",
                            "$values": []
                          },
                          "EquationOBXInternal": "LOOKUP([Ofwat - PR24 Water trading revenue adjustment not eligible for tax uplift in 2027-28 CPIH FYA prices], \"Residential retail\")",
                          "NameOfGroup": "Report lookups.Aggregate Adjustments By Price Control.Total adjustments not eligible for tax uplift in financial model.Residential retail",
                          "EquationToParse": "LOOKUP([Ofwat - PR24 Water trading revenue adjustment not eligible for tax uplift in 2027-28 CPIH FYA prices], \"Residential retail\")",
                          "MostRecentExpectedUnitErrors": null,
                          "Units": {
                            "$id": "2274",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"984caa39-25cf-4cf0-9df9-6d7ad274443f",
                          "Dimensions": {
                            "$type": "ModelMakerEngine.MMDimensions, ModelMakerEngine",
                            "$values": []
                          },
                          "EquationOBXInternal": "LOOKUP([Ofwat - PR24 Third party services revenue adjustment not eligible for tax uplift in 2027-28 CPIH FYA prices], \"Residential retail\")",
                          "NameOfGroup": "Report lookups.Aggregate Adjustments By Price Control.Total adjustments not eligible for tax uplift in financial model.Residential retail",
                          "EquationToParse": "LOOKUP([Ofwat - PR24 Third party services revenue adjustment not eligible for tax uplift in 2027-28 CPIH FYA prices], \"Residential retail\")",
                          "MostRecentExpectedUnitErrors": null,
                          "Units": {
                            "$id": "2276",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"1a324e5c-3528-46f7-86a5-897d55c2d3e4",
                          "Dimensions": {
                            "$type": "ModelMakerEngine.MMDimensions, ModelMakerEngine",
                            "$values": []
                          },
                          "EquationOBXInternal": "LOOKUP([Ofwat - PR24 Cost of new debt revenue adjustment not eligible for tax uplift in 2027-28 CPIH FYA prices], \"Residential retail\")",
                          "NameOfGroup": "Report lookups.Aggregate Adjustments By Price Control.Total adjustments not eligible for tax uplift in financial model.Residential retail",
                          "EquationToParse": "LOOKUP([Ofwat - PR24 Cost of new debt revenue adjustment not eligible for tax uplift in 2027-28 CPIH FYA prices], \"Residential retail\")",
                          "MostRecentExpectedUnitErrors": null,
                          "Units": {
                            "$id": "2278",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"2279",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"02d814a2-e1c2-44f9-99bb-03b1cf2053f2",
                          "Dimensions": {
                            "$type": "ModelMakerEngine.MMDimensions, ModelMakerEngine",
                            "$values": []
                          },
                          "EquationOBXInternal": "LOOKUP([Ofwat - PR24 Totex costs revenue adjustment not eligible for tax uplift in 2027-28 CPIH FYA prices], \"Residential retail\")",
                          "NameOfGroup": "Report lookups.Aggregate Adjustments By Price Control.Total adjustments not eligible for tax uplift in financial model.Residential retail",
                          "EquationToParse": "LOOKUP([Ofwat - PR24 Totex costs revenue adjustment not eligible for tax uplift in 2027-28 CPIH FYA prices], \"Residential retail\")",
                          "MostRecentExpectedUnitErrors": null,
                          "Units": {
                            "$id": "2280",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"d203449f-8ff4-443a-87bb-4badc5776b32",
                          "Dimensions": {
                            "$type": "ModelMakerEngine.MMDimensions, ModelMakerEngine",
                            "$values": []
                          },
                          "EquationOBXInternal": "LOOKUP([Ofwat - PR24 Tax revenue adjustment not eligible for tax uplift in 2027-28 CPIH FYA prices], \"Residential retail\")",
                          "NameOfGroup": "Report lookups.Aggregate Adjustments By Price Control.Total adjustments not eligible for tax uplift in financial model.Residential retail",
                          "EquationToParse": "LOOKUP([Ofwat - PR24 Tax revenue adjustment not eligible for tax uplift in 2027-28 CPIH FYA prices], \"Residential retail\")",
                          "MostRecentExpectedUnitErrors": null,
                          "Units": {
                            "$id": "2282",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"7fe7dca4-8eae-4125-8ea7-5437b805fc6b",
                          "Dimensions": {
                            "$type": "ModelMakerEngine.MMDimensions, ModelMakerEngine",
                            "$values": []
                          },
                          "EquationOBXInternal": "LOOKUP([Ofwat - PR24 Real price effects revenue adjustment not eligible for tax uplift in 2027-28 CPIH FYA prices], \"Residential retail\")",
                          "NameOfGroup": "Report lookups.Aggregate Adjustments By Price Control.Total adjustments not eligible for tax uplift in financial model.Residential retail",
                          "EquationToParse": "LOOKUP([Ofwat - PR24 Real price effects revenue adjustment not eligible for tax uplift in 2027-28 CPIH FYA prices], \"Residential retail\")",
                          "MostRecentExpectedUnitErrors": null,
                          "Units": {
                            "$id": "2284",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"2285",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"a0aedaa4-b89f-45ec-9221-d031263a3c1f",
                          "Dimensions": {
                            "$type": "ModelMakerEngine.MMDimensions, ModelMakerEngine",
                            "$values": []
                          },
                          "EquationOBXInternal": "LOOKUP([Ofwat - PR24 Major projects revenue adjustment not eligible for tax uplift in 2027-28 CPIH FYA prices], \"Residential retail\")",
                          "NameOfGroup": "Report lookups.Aggregate Adjustments By Price Control.Total adjustments not eligible for tax uplift in financial model.Residential retail",
                          "EquationToParse": "LOOKUP([Ofwat - PR24 Major projects revenue adjustment not eligible for tax uplift in 2027-28 CPIH FYA prices], \"Residential retail\")",
                          "MostRecentExpectedUnitErrors": null,
                          "Units": {
                            "$id": "2286",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"2287",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"64332c89-77fd-4257-82b1-42eebd91d91c",
                          "Dimensions": {
                            "$type": "ModelMakerEngine.MMDimensions, ModelMakerEngine",
                            "$values": []
                          },
                          "EquationOBXInternal": "LOOKUP([Ofwat - PR24 Havant Thicket activities revenue adjustment not eligible for tax uplift in 2027-28 CPIH FYA prices], \"Residential retail\")",
                          "NameOfGroup": "Report lookups.Aggregate Adjustments By Price Control.Total adjustments not eligible for tax uplift in financial model.Residential retail",
                          "EquationToParse": "LOOKUP([Ofwat - PR24 Havant Thicket activities revenue adjustment not eligible for tax uplift in 2027-28 CPIH FYA prices], \"Residential retail\")",
                          "MostRecentExpectedUnitErrors": null,
                          "Units": {
                            "$id": "2288",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"2289",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"f6fe7c4b-055d-49f3-8e4d-ad5e7ad528fe",
                          "Dimensions": {
                            "$type": "ModelMakerEngine.MMDimensions, ModelMakerEngine",
                            "$values": []
                          },
                          "EquationOBXInternal": "LOOKUP([Ofwat - PR24 Innovation and water efficiency revenue adjustment not eligible for tax uplift in 2027-28 CPIH FYA prices], \"Residential retail\")",
                          "NameOfGroup": "Report lookups.Aggregate Adjustments By Price Control.Total adjustments not eligible for tax uplift in financial model.Residential retail",
                          "EquationToParse": "LOOKUP([Ofwat - PR24 Innovation and water efficiency revenue adjustment not eligible for tax uplift in 2027-28 CPIH FYA prices], \"Residential retail\")",
                          "MostRecentExpectedUnitErrors": null,
                          "Units": {
                            "$id": "2290",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"1b607cdd-630f-48b1-a6f1-f5489e055995",
                          "Dimensions": {
                            "$type": "ModelMakerEngine.MMDimensions, ModelMakerEngine",
                            "$values": []
                          },
                          "EquationOBXInternal": "LOOKUP([Ofwat - PR24 QAA revenue adjustment not eligible for tax uplift in 2027-28 CPIH FYA prices], \"Residential retail\")",
                          "NameOfGroup": "Report lookups.Aggregate Adjustments By Price Control.Total adjustments not eligible for tax uplift in financial model.Residential retail",
                          "EquationToParse": "LOOKUP([Ofwat - PR24 QAA revenue adjustment not eligible for tax uplift in 2027-28 CPIH FYA prices], \"Residential retail\")",
                          "MostRecentExpectedUnitErrors": null,
                          "Units": {
                            "$id": "2292",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"80e126fc-b5c0-46de-a051-d6ca64d914bc",
                          "Dimensions": {
                            "$type": "ModelMakerEngine.MMDimensions, ModelMakerEngine",
                            "$values": []
                          },
                          "EquationOBXInternal": "LOOKUP([Ofwat - Other revenue adjustment not eligible for tax uplift in 2027-28 CPIH FYA prices], \"Residential retail\")",
                          "NameOfGroup": "Report lookups.Aggregate Adjustments By Price Control.Total adjustments not eligible for tax uplift in financial model.Residential retail",
                          "EquationToParse": "LOOKUP([Ofwat - Other revenue adjustment not eligible for tax uplift in 2027-28 CPIH FYA prices], \"Residential retail\")",
                          "MostRecentExpectedUnitErrors": null,
                          "Units": {
                            "$id": "2294",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"c6e61ec8-e3f7-49b2-9d10-6dc9e0652c53",
                          "Dimensions": {
                            "$type": "ModelMakerEngine.MMDimensions, ModelMakerEngine",
                            "$values": []
                          },
                          "EquationOBXInternal": "LOOKUP([Ofwat - PR24 Delivery mechanism (DM) revenue adjustment not eligible for tax uplift in 2027-28 CPIH FYA prices], \"Residential retail\")",
                          "NameOfGroup": "Report lookups.Aggregate Adjustments By Price Control.Total adjustments not eligible for tax uplift in financial model.Residential retail",
                          "EquationToParse": "LOOKUP([Ofwat - PR24 Delivery mechanism (DM) revenue adjustment not eligible for tax uplift in 2027-28 CPIH FYA prices], \"Residential retail\")",
                          "MostRecentExpectedUnitErrors": null,
                          "Units": {
                            "$id": "2296",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"7f52990e-1660-40a1-9254-785428574189",
                          "Dimensions": {
                            "$type": "ModelMakerEngine.MMDimensions, ModelMakerEngine",
                            "$values": []
                          },
                          "EquationOBXInternal": "LOOKUP([Ofwat - PR24 Residential retail revenue adjustment not eligible for tax uplift in 2027-28 CPIH FYA prices], \"Residential retail\")",
                          "NameOfGroup": "Report lookups.Aggregate Adjustments By Price Control.Total adjustments not eligible for tax uplift in financial model.Residential retail",
                          "EquationToParse": "LOOKUP([Ofwat - PR24 Residential retail revenue adjustment not eligible for tax uplift in 2027-28 CPIH FYA prices], \"Residential retail\")",
                          "MostRecentExpectedUnitErrors": null,
                          "Units": {
                            "$id": "2298",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"a2534edd-6fba-461c-a162-f3d8a16a1df3",
                          "Dimensions": {
                            "$type": "ModelMakerEngine.MMDimensions, ModelMakerEngine",
                            "$values": []
                          },
                          "EquationOBXInternal": "LOOKUP([Ofwat - PR24 RFI revenue adjustment not eligible for tax uplift in 2027-28 CPIH FYA prices], \"Residential retail\")",
                          "NameOfGroup": "Report lookups.Aggregate Adjustments By Price Control.Total adjustments not eligible for tax uplift in financial model.Residential retail",
                          "EquationToParse": "LOOKUP([Ofwat - PR24 RFI revenue adjustment not eligible for tax uplift in 2027-28 CPIH FYA prices], \"Residential retail\")",
                          "MostRecentExpectedUnitErrors": null,
                          "Units": {
                            "$id": "2300",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"b9b94d1e-63d0-447c-909e-6f90b586b7f2",
                          "Dimensions": {
                            "$type": "ModelMakerEngine.MMDimensions, ModelMakerEngine",
                            "$values": []
                          },
                          "EquationOBXInternal": "LOOKUP([Ofwat - PR24 Bioresources revenue adjustment not eligible for tax uplift in 2027-28 CPIH FYA prices], \"Residential retail\")",
                          "NameOfGroup": "Report lookups.Aggregate Adjustments By Price Control.Total adjustments not eligible for tax uplift in financial model.Residential retail",
                          "EquationToParse": "LOOKUP([Ofwat - PR24 Bioresources revenue adjustment not eligible for tax uplift in 2027-28 CPIH FYA prices], \"Residential retail\")",
                          "MostRecentExpectedUnitErrors": null,
                          "Units": {
                            "$id": "2302",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"7d7d0e59-19c0-4a58-98cf-384c00053a17",
                          "Dimensions": {
                            "$type": "ModelMakerEngine.MMDimensions, ModelMakerEngine",
                            "$values": []
                          },
                          "EquationOBXInternal": "LOOKUP([Ofwat - PR24 Bioresources forecasting accuracy incentive penalty adjustment not eligible for tax uplift in 2027-28 CPIH FYA prices], \"Residential retail\")",
                          "NameOfGroup": "Report lookups.Aggregate Adjustments By Price Control.Total adjustments not eligible for tax uplift in financial model.Residential retail",
                          "EquationToParse": "LOOKUP([Ofwat - PR24 Bioresources forecasting accuracy incentive penalty adjustment not eligible for tax uplift in 2027-28 CPIH FYA prices], \"Residential retail\")",
                          "MostRecentExpectedUnitErrors": null,
                          "Units": {
                            "$id": "2304",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not eligible for tax uplift in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"Residential retail",
                    "Name": "Residential retail",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"2305",
                    "$type": "ModelMaker.GroupNode, ModelMaker",
                    "TabOrHeaderColour": "220, 236, 245",
                    "CollapsedByDefault": false,
                    "Comment": "",
                    "NameOfGroup": "Report lookups.Aggregate Adjustments By Price Control.Total adjustments not eligible for tax uplift in financial model",
                    "YPosition": 7,
                    "Folded": false,
                    "Font": null,
                    "Children": {
                      "$type": "ModelMaker.GroupNodeChildCollection, ModelMaker",
                      "$values": [
                        {
                          "$id": "2306",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"78ab9ac8-43fc-4354-87f3-17bf0baea3b6",
                          "Dimensions": {
                            "$type": "ModelMakerEngine.MMDimensions, ModelMakerEngine",
                            "$values": []
                          },
                          "EquationOBXInternal": "LOOKUP([Ofwat - PR24 ODI revenue adjustment not eligible for tax uplift in 2027-28 CPIH FYA prices], \"Business retail\")",
                          "NameOfGroup": "Report lookups.Aggregate Adjustments By Price Control.Total adjustments not eligible for tax uplift in financial model.Business retail",
                          "EquationToParse": "LOOKUP([Ofwat - PR24 ODI revenue adjustment not eligible for tax uplift in 2027-28 CPIH FYA prices], \"Business retail\")",
                          "MostRecentExpectedUnitErrors": null,
                          "Units": {
                            "$id": "2307",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"2308",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"1298001d-d3f1-448e-8d03-d40646f01aba",
                          "Dimensions": {
                            "$type": "ModelMakerEngine.MMDimensions, ModelMakerEngine",
                            "$values": []
                          },
                          "EquationOBXInternal": "LOOKUP([Ofwat - PR24 ODI revenue adjustment adjusted for tax uplift in 2027-28 CPIH FYA prices], \"Business retail\")",
                          "NameOfGroup": "Report lookups.Aggregate Adjustments By Price Control.Total adjustments not eligible for tax uplift in financial model.Business retail",
                          "EquationToParse": "LOOKUP([Ofwat - PR24 ODI revenue adjustment adjusted for tax uplift in 2027-28 CPIH FYA prices], \"Business retail\")",
                          "MostRecentExpectedUnitErrors": null,
                          "Units": {
                            "$id": "2309",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ODI revenue adjustment adjusted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"e0ac5b14-5d89-4158-b46d-354df6e5272a",
                          "Dimensions": {
                            "$type": "ModelMakerEngine.MMDimensions, ModelMakerEngine",
                            "$values": []
                          },
                          "EquationOBXInternal": "LOOKUP([Ofwat - PR24 C-MeX revenue adjustment not eligible for tax uplift in 2027-28 CPIH FYA prices], \"Business retail\")",
                          "NameOfGroup": "Report lookups.Aggregate Adjustments By Price Control.Total adjustments not eligible for tax uplift in financial model.Business retail",
                          "EquationToParse": "LOOKUP([Ofwat - PR24 C-MeX revenue adjustment not eligible for tax uplift in 2027-28 CPIH FYA prices], \"Business retail\")",
                          "MostRecentExpectedUnitErrors": null,
                          "Units": {
                            "$id": "2311",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C-MeX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"e7ec6962-4955-4445-8245-ec7d07d904bd",
                          "Dimensions": {
                            "$type": "ModelMakerEngine.MMDimensions, ModelMakerEngine",
                            "$values": []
                          },
                          "EquationOBXInternal": "LOOKUP([Ofwat - PR24 D-MeX revenue adjustment not eligible for tax uplift in 2027-28 CPIH FYA prices], \"Business retail\")",
                          "NameOfGroup": "Report lookups.Aggregate Adjustments By Price Control.Total adjustments not eligible for tax uplift in financial model.Business retail",
                          "EquationToParse": "LOOKUP([Ofwat - PR24 D-MeX revenue adjustment not eligible for tax uplift in 2027-28 CPIH FYA prices], \"Business retail\")",
                          "MostRecentExpectedUnitErrors": null,
                          "Units": {
                            "$id": "2313",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D-MeX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"2314",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"9c2fb522-89ed-4cfa-ab97-514566b704d7",
                          "Dimensions": {
                            "$type": "ModelMakerEngine.MMDimensions, ModelMakerEngine",
                            "$values": []
                          },
                          "EquationOBXInternal": "LOOKUP([Ofwat - PR24 Delayed delivery cashflow mechanism (DDCM) revenue adjustment not eligible for tax uplift in 2027-28 CPIH FYA prices], \"Business retail\")",
                          "NameOfGroup": "Report lookups.Aggregate Adjustments By Price Control.Total adjustments not eligible for tax uplift in financial model.Business retail",
                          "EquationToParse": "LOOKUP([Ofwat - PR24 Delayed delivery cashflow mechanism (DDCM) revenue adjustment not eligible for tax uplift in 2027-28 CPIH FYA prices], \"Business retail\")",
                          "MostRecentExpectedUnitErrors": null,
                          "Units": {
                            "$id": "2315",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Delayed delivery cashflow mechanism (DDCM)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"2316",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"253affff-a461-429e-9c24-45ad483c38fa",
                          "Dimensions": {
                            "$type": "ModelMakerEngine.MMDimensions, ModelMakerEngine",
                            "$values": []
                          },
                          "EquationOBXInternal": "LOOKUP([Ofwat - PR24 Business retail revenue adjustment not eligible for tax uplift in 2027-28 CPIH FYA prices], \"Business retail\")",
                          "NameOfGroup": "Report lookups.Aggregate Adjustments By Price Control.Total adjustments not eligible for tax uplift in financial model.Business retail",
                          "EquationToParse": "LOOKUP([Ofwat - PR24 Business retail revenue adjustment not eligible for tax uplift in 2027-28 CPIH FYA prices], \"Business retail\")",
                          "MostRecentExpectedUnitErrors": null,
                          "Units": {
                            "$id": "2317",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Business retail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"2318",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"9db54a6e-82bc-4cf3-ac8d-bb6d9101b760",
                          "Dimensions": {
                            "$type": "ModelMakerEngine.MMDimensions, ModelMakerEngine",
                            "$values": []
                          },
                          "EquationOBXInternal": "LOOKUP([Ofwat - PR24 Water trading revenue adjustment not eligible for tax uplift in 2027-28 CPIH FYA prices], \"Business retail\")",
                          "NameOfGroup": "Report lookups.Aggregate Adjustments By Price Control.Total adjustments not eligible for tax uplift in financial model.Business retail",
                          "EquationToParse": "LOOKUP([Ofwat - PR24 Water trading revenue adjustment not eligible for tax uplift in 2027-28 CPIH FYA prices], \"Business retail\")",
                          "MostRecentExpectedUnitErrors": null,
                          "Units": {
                            "$id": "2319",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Water trading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"2320",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"12e7b391-8189-4c74-9844-7cc4bbecde25",
                          "Dimensions": {
                            "$type": "ModelMakerEngine.MMDimensions, ModelMakerEngine",
                            "$values": []
                          },
                          "EquationOBXInternal": "LOOKUP([Ofwat - PR24 Third party services revenue adjustment not eligible for tax uplift in 2027-28 CPIH FYA prices], \"Business retail\")",
                          "NameOfGroup": "Report lookups.Aggregate Adjustments By Price Control.Total adjustments not eligible for tax uplift in financial model.Business retail",
                          "EquationToParse": "LOOKUP([Ofwat - PR24 Third party services revenue adjustment not eligible for tax uplift in 2027-28 CPIH FYA prices], \"Business retail\")",
                          "MostRecentExpectedUnitErrors": null,
                          "Units": {
                            "$id": "2321",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Third party services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"2322",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"27d803b7-6896-4c27-89a2-2ee1439a9ad7",
                          "Dimensions": {
                            "$type": "ModelMakerEngine.MMDimensions, ModelMakerEngine",
                            "$values": []
                          },
                          "EquationOBXInternal": "LOOKUP([Ofwat - PR24 Cost of new debt revenue adjustment not eligible for tax uplift in 2027-28 CPIH FYA prices], \"Business retail\")",
                          "NameOfGroup": "Report lookups.Aggregate Adjustments By Price Control.Total adjustments not eligible for tax uplift in financial model.Business retail",
                          "EquationToParse": "LOOKUP([Ofwat - PR24 Cost of new debt revenue adjustment not eligible for tax uplift in 2027-28 CPIH FYA prices], \"Business retail\")",
                          "MostRecentExpectedUnitErrors": null,
                          "Units": {
                            "$id": "2323",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Cost of new debt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"2324",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"45a1a6c9-30b8-4669-99a2-38331673d70b",
                          "Dimensions": {
                            "$type": "ModelMakerEngine.MMDimensions, ModelMakerEngine",
                            "$values": []
                          },
                          "EquationOBXInternal": "LOOKUP([Ofwat - PR24 Totex costs revenue adjustment not eligible for tax uplift in 2027-28 CPIH FYA prices], \"Business retail\")",
                          "NameOfGroup": "Report lookups.Aggregate Adjustments By Price Control.Total adjustments not eligible for tax uplift in financial model.Business retail",
                          "EquationToParse": "LOOKUP([Ofwat - PR24 Totex costs revenue adjustment not eligible for tax uplift in 2027-28 CPIH FYA prices], \"Business retail\")",
                          "MostRecentExpectedUnitErrors": null,
                          "Units": {
                            "$id": "2325",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Totex costs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"87fe89b7-7072-4465-a29a-47d2d1cabdca",
                          "Dimensions": {
                            "$type": "ModelMakerEngine.MMDimensions, ModelMakerEngine",
                            "$values": []
                          },
                          "EquationOBXInternal": "LOOKUP([Ofwat - PR24 Tax revenue adjustment not eligible for tax uplift in 2027-28 CPIH FYA prices], \"Business retail\")",
                          "NameOfGroup": "Report lookups.Aggregate Adjustments By Price Control.Total adjustments not eligible for tax uplift in financial model.Business retail",
                          "EquationToParse": "LOOKUP([Ofwat - PR24 Tax revenue adjustment not eligible for tax uplift in 2027-28 CPIH FYA prices], \"Business retail\")",
                          "MostRecentExpectedUnitErrors": null,
                          "Units": {
                            "$id": "2327",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Tax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"2328",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"511b49f5-1d5c-4b79-8d4f-9c40599dee1d",
                          "Dimensions": {
                            "$type": "ModelMakerEngine.MMDimensions, ModelMakerEngine",
                            "$values": []
                          },
                          "EquationOBXInternal": "LOOKUP([Ofwat - PR24 Real price effects revenue adjustment not eligible for tax uplift in 2027-28 CPIH FYA prices], \"Business retail\")",
                          "NameOfGroup": "Report lookups.Aggregate Adjustments By Price Control.Total adjustments not eligible for tax uplift in financial model.Business retail",
                          "EquationToParse": "LOOKUP([Ofwat - PR24 Real price effects revenue adjustment not eligible for tax uplift in 2027-28 CPIH FYA prices], \"Business retail\")",
                          "MostRecentExpectedUnitErrors": null,
                          "Units": {
                            "$id": "2329",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Real price effects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"2330",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"a71342c1-381a-48f3-a1cd-9ddfe4a2c0dc",
                          "Dimensions": {
                            "$type": "ModelMakerEngine.MMDimensions, ModelMakerEngine",
                            "$values": []
                          },
                          "EquationOBXInternal": "LOOKUP([Ofwat - PR24 Major projects revenue adjustment not eligible for tax uplift in 2027-28 CPIH FYA prices], \"Business retail\")",
                          "NameOfGroup": "Report lookups.Aggregate Adjustments By Price Control.Total adjustments not eligible for tax uplift in financial model.Business retail",
                          "EquationToParse": "LOOKUP([Ofwat - PR24 Major projects revenue adjustment not eligible for tax uplift in 2027-28 CPIH FYA prices], \"Business retail\")",
                          "MostRecentExpectedUnitErrors": null,
                          "Units": {
                            "$id": "2331",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Major projects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"69be0b1c-8e77-4ea8-b374-9585e1cb346d",
                          "Dimensions": {
                            "$type": "ModelMakerEngine.MMDimensions, ModelMakerEngine",
                            "$values": []
                          },
                          "EquationOBXInternal": "LOOKUP([Ofwat - PR24 Havant Thicket activities revenue adjustment not eligible for tax uplift in 2027-28 CPIH FYA prices], \"Business retail\")",
                          "NameOfGroup": "Report lookups.Aggregate Adjustments By Price Control.Total adjustments not eligible for tax uplift in financial model.Business retail",
                          "EquationToParse": "LOOKUP([Ofwat - PR24 Havant Thicket activities revenue adjustment not eligible for tax uplift in 2027-28 CPIH FYA prices], \"Business retail\")",
                          "MostRecentExpectedUnitErrors": null,
                          "Units": {
                            "$id": "2333",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Havant Thicket activities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"5e923d0c-f9f8-432e-aa2d-80423d1e455f",
                          "Dimensions": {
                            "$type": "ModelMakerEngine.MMDimensions, ModelMakerEngine",
                            "$values": []
                          },
                          "EquationOBXInternal": "LOOKUP([Ofwat - PR24 Innovation and water efficiency revenue adjustment not eligible for tax uplift in 2027-28 CPIH FYA prices], \"Business retail\")",
                          "NameOfGroup": "Report lookups.Aggregate Adjustments By Price Control.Total adjustments not eligible for tax uplift in financial model.Business retail",
                          "EquationToParse": "LOOKUP([Ofwat - PR24 Innovation and water efficiency revenue adjustment not eligible for tax uplift in 2027-28 CPIH FYA prices], \"Business retail\")",
                          "MostRecentExpectedUnitErrors": null,
                          "Units": {
                            "$id": "2335",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Innovation and water efficiency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"14f79808-dc4e-4128-a2bf-16ed046eed4c",
                          "Dimensions": {
                            "$type": "ModelMakerEngine.MMDimensions, ModelMakerEngine",
                            "$values": []
                          },
                          "EquationOBXInternal": "LOOKUP([Ofwat - PR24 QAA revenue adjustment not eligible for tax uplift in 2027-28 CPIH FYA prices], \"Business retail\")",
                          "NameOfGroup": "Report lookups.Aggregate Adjustments By Price Control.Total adjustments not eligible for tax uplift in financial model.Business retail",
                          "EquationToParse": "LOOKUP([Ofwat - PR24 QAA revenue adjustment not eligible for tax uplift in 2027-28 CPIH FYA prices], \"Business retail\")",
                          "MostRecentExpectedUnitErrors": null,
                          "Units": {
                            "$id": "2337",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QAA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"d8570d37-c3e1-49d3-aa00-3e2540941bb9",
                          "Dimensions": {
                            "$type": "ModelMakerEngine.MMDimensions, ModelMakerEngine",
                            "$values": []
                          },
                          "EquationOBXInternal": "LOOKUP([Ofwat - Other revenue adjustment not eligible for tax uplift in 2027-28 CPIH FYA prices], \"Business retail\")",
                          "NameOfGroup": "Report lookups.Aggregate Adjustments By Price Control.Total adjustments not eligible for tax uplift in financial model.Business retail",
                          "EquationToParse": "LOOKUP([Ofwat - Other revenue adjustment not eligible for tax uplift in 2027-28 CPIH FYA prices], \"Business retail\")",
                          "MostRecentExpectedUnitErrors": null,
                          "Units": {
                            "$id": "2339",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Other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"23b68723-d630-4b7f-a984-a027e519d58a",
                          "Dimensions": {
                            "$type": "ModelMakerEngine.MMDimensions, ModelMakerEngine",
                            "$values": []
                          },
                          "EquationOBXInternal": "LOOKUP([Ofwat - PR24 Delivery mechanism (DM) revenue adjustment not eligible for tax uplift in 2027-28 CPIH FYA prices], \"Business retail\")",
                          "NameOfGroup": "Report lookups.Aggregate Adjustments By Price Control.Total adjustments not eligible for tax uplift in financial model.Business retail",
                          "EquationToParse": "LOOKUP([Ofwat - PR24 Delivery mechanism (DM) revenue adjustment not eligible for tax uplift in 2027-28 CPIH FYA prices], \"Business retail\")",
                          "MostRecentExpectedUnitErrors": null,
                          "Units": {
                            "$id": "2341",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Delivery mechanism (DM)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"2342",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"f1a03064-d4cf-400a-a737-5538247a38a5",
                          "Dimensions": {
                            "$type": "ModelMakerEngine.MMDimensions, ModelMakerEngine",
                            "$values": []
                          },
                          "EquationOBXInternal": "LOOKUP([Ofwat - PR24 Residential retail revenue adjustment not eligible for tax uplift in 2027-28 CPIH FYA prices], \"Business retail\")",
                          "NameOfGroup": "Report lookups.Aggregate Adjustments By Price Control.Total adjustments not eligible for tax uplift in financial model.Business retail",
                          "EquationToParse": "LOOKUP([Ofwat - PR24 Residential retail revenue adjustment not eligible for tax uplift in 2027-28 CPIH FYA prices], \"Business retail\")",
                          "MostRecentExpectedUnitErrors": null,
                          "Units": {
                            "$id": "2343",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Residential retail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"4b16de3f-f434-4734-ade8-f5e7197c5a2a",
                          "Dimensions": {
                            "$type": "ModelMakerEngine.MMDimensions, ModelMakerEngine",
                            "$values": []
                          },
                          "EquationOBXInternal": "LOOKUP([Ofwat - PR24 RFI revenue adjustment not eligible for tax uplift in 2027-28 CPIH FYA prices], \"Business retail\")",
                          "NameOfGroup": "Report lookups.Aggregate Adjustments By Price Control.Total adjustments not eligible for tax uplift in financial model.Business retail",
                          "EquationToParse": "LOOKUP([Ofwat - PR24 RFI revenue adjustment not eligible for tax uplift in 2027-28 CPIH FYA prices], \"Business retail\")",
                          "MostRecentExpectedUnitErrors": null,
                          "Units": {
                            "$id": "2345",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RFI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"7ae1751f-8172-4c59-9e7a-de7a5be68b72",
                          "Dimensions": {
                            "$type": "ModelMakerEngine.MMDimensions, ModelMakerEngine",
                            "$values": []
                          },
                          "EquationOBXInternal": "LOOKUP([Ofwat - PR24 Bioresources revenue adjustment not eligible for tax uplift in 2027-28 CPIH FYA prices], \"Business retail\")",
                          "NameOfGroup": "Report lookups.Aggregate Adjustments By Price Control.Total adjustments not eligible for tax uplift in financial model.Business retail",
                          "EquationToParse": "LOOKUP([Ofwat - PR24 Bioresources revenue adjustment not eligible for tax uplift in 2027-28 CPIH FYA prices], \"Business retail\")",
                          "MostRecentExpectedUnitErrors": null,
                          "Units": {
                            "$id": "2347",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revenue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"930bc4cb-a8fe-4f6e-be16-f51e374b5b27",
                          "Dimensions": {
                            "$type": "ModelMakerEngine.MMDimensions, ModelMakerEngine",
                            "$values": []
                          },
                          "EquationOBXInternal": "LOOKUP([Ofwat - PR24 Bioresources forecasting accuracy incentive penalty adjustment not eligible for tax uplift in 2027-28 CPIH FYA prices], \"Business retail\")",
                          "NameOfGroup": "Report lookups.Aggregate Adjustments By Price Control.Total adjustments not eligible for tax uplift in financial model.Business retail",
                          "EquationToParse": "LOOKUP([Ofwat - PR24 Bioresources forecasting accuracy incentive penalty adjustment not eligible for tax uplift in 2027-28 CPIH FYA prices], \"Business retail\")",
                          "MostRecentExpectedUnitErrors": null,
                          "Units": {
                            "$id": "2349",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PR24 Bioresources forecasting accuracy incentive penalty adjustment not eligible for tax uplift in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"Business retail",
                    "Name": "Business retail",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 adjustments not eligible for tax uplift in financial model",
              "Name": "Total adjustments not eligible for tax uplift in financial model",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"Aggregate Adjustments By Price Control",
        "Name": "Aggregate Adjustments By Price Control",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"1539"
      },
      {
        "$ref": "1499"
      },
      {
        "$ref": "1504"
      },
      {
        "$ref": "1525"
      },
      {
        "$id": "2350",
        "$type": "ModelMaker.GroupNode, ModelMaker",
        "TabOrHeaderColour": "216, 216, 216",
        "CollapsedByDefault": false,
        "Comment": "",
        "NameOfGroup": null,
        "YPosition": 0,
        "Folded": false,
        "Font": null,
        "Children": {
          "$type": "ModelMaker.GroupNodeChildCollection, ModelMaker",
          "$values": [
            {
              "$id": "2351",
              "$type": "ModelMaker.GroupNode, ModelMaker",
              "TabOrHeaderColour": "220, 236, 245",
              "CollapsedByDefault": false,
              "Comment": "",
              "NameOfGroup": "Profiling",
              "YPosition": 0,
              "Folded": false,
              "Font": null,
              "Children": {
                "$type": "ModelMaker.GroupNodeChildCollection, ModelMaker",
                "$values": [
                  {
                    "$id": "2352",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"316cdd02-ed4f-43f9-a333-c5c890590e8a",
                    "Dimensions": {
                      "$type": "ModelMakerEngine.MMDimensions, ModelMakerEngine",
                      "$values": []
                    },
                    "EquationOBXInternal": "[AMP period flag] + PREVIOUSVALUE()",
                    "NameOfGroup": "Profiling.Discount Rate For 2025-30 Period",
                    "EquationToParse": "[AMP period flag] + PREVIOUSVALUE()",
                    "MostRecentExpectedUnitErrors": null,
                    "Units": {
                      "$id": "2353",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"Years from valuation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"2354",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"5adc2aa9-59d6-4231-900d-89d3a9777f1c",
                    "Dimensions": {
                      "$type": "ModelMakerEngine.MMDimensions, ModelMakerEngine",
                      "$values": [
                        {
                          "$ref": "2"
                        }
                      ]
                    },
                    "EquationOBXInternal": "IF( [Years from valuation date] < 1, 0, 1 / ( 1 + [Discount rate] ) ^ [Years from valuation date] )\r\n",
                    "NameOfGroup": "Profiling.Discount Rate For 2025-30 Period",
                    "EquationToParse": "IF( [Years from valuation date] < 1, 0, 1 / ( 1 + [Discount rate] ) ^ [Years from valuation date] )\r\n",
                    "MostRecentExpectedUnitErrors": null,
                    "Units": {
                      "$id": "2355",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V discount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56",
                    "$type": "ModelMaker.VariableNode, ModelMaker",
                    "RowTotalDependent": null,
                    "ScenarioSelectorDependent": null,
                    "ValidValues": null,
                    "PutCalculationOnReport": false,
                    "CalculateOnThisReport": null,
                    "PivotTableLink": null,
                    "ExcelNameName": "_2022_23_ODI_payments_deferred_until_next_reporting_year__tvm_adjusted__expressed_in_2022_23_CPIH_FYA_prices__WR_",
                    "ExcelNameNames": {
                      "$type": "ModelMakerEngine.ExcelNameDictionary, ModelMakerEngine",
                      "$values": [
                        {
                          "Key": {
                            "$type": "ModelMakerEngine.MMElements, ModelMakerEngine",
                            "$values": [
                              {
                                "$ref": "105"
                              }
                            ]
                          },
                          "Value": "Pre_2020_RCV___Closing_RCV_at_31_March_2025_in_2017_18_FYA_RPI_prices__from_PR19_FD_as_updated_by_the_CMA_redetermination_and_IDoKs____RPI_inflated_RCV.WR"
                        },
                        {
                          "Key": {
                            "$type": "ModelMakerEngine.MMElements, ModelMakerEngine",
                            "$values": [
                              {
                                "$ref": "107"
                              }
                            ]
                          },
                          "Value": "Pre_2020_RCV___Closing_RCV_at_31_March_2025_in_2017_18_FYA_RPI_prices__from_PR19_FD_as_updated_by_the_CMA_redetermination_and_IDoKs____RPI_inflated_RCV.WN"
                        },
                        {
                          "Key": {
                            "$type": "ModelMakerEngine.MMElements, ModelMakerEngine",
                            "$values": [
                              {
                                "$ref": "108"
                              }
                            ]
                          },
                          "Value": "Pre_2020_RCV___Closing_RCV_at_31_March_2025_in_2017_18_FYA_RPI_prices__from_PR19_FD_as_updated_by_the_CMA_redetermination_and_IDoKs____RPI_inflated_RCV.WWN"
                        },
                        {
                          "Key": {
                            "$type": "ModelMakerEngine.MMElements, ModelMakerEngine",
                            "$values": [
                              {
                                "$ref": "109"
                              }
                            ]
                          },
                          "Value": "Pre_2020_RCV___Closing_RCV_at_31_March_2025_in_2017_18_FYA_RPI_prices__from_PR19_FD_as_updated_by_the_CMA_redetermination_and_IDoKs____RPI_inflated_RCV.BR"
                        },
                        {
                          "Key": {
                            "$type": "ModelMakerEngine.MMElements, ModelMakerEngine",
                            "$values": [
                              {
                                "$ref": "110"
                              }
                            ]
                          },
                          "Value": "Pre_2020_RCV___Closing_RCV_at_31_March_2025_in_2017_18_FYA_RPI_prices__from_PR19_FD_as_updated_by_the_CMA_redetermination_and_IDoKs____RPI_inflated_RCV.ADDN1"
                        },
                        {
                          "Key": {
                            "$type": "ModelMakerEngine.MMElements, ModelMakerEngine",
                            "$values": [
                              {
                                "$ref": "111"
                              }
                            ]
                          },
                          "Value": "Pre_2020_RCV___Closing_RCV_at_31_March_2025_in_2017_18_FYA_RPI_prices__from_PR19_FD_as_updated_by_the_CMA_redetermination_and_IDoKs____RPI_inflated_RCV.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NonPrimaryInput": false,
                    "Max": "NaN",
                    "Min": "NaN",
                    "IsBalanceButNotCorkscrew": false,
                    "IsEditable": true,
                    "IsConstant": false,
                    "UniqueID": "59f82185-e937-4592-aeec-3bcb2b294f00",
                    "Dimensions": {
                      "$type": "ModelMakerEngine.MMDimensions, ModelMakerEngine",
                      "$values": [
                        {
                          "$ref": "2"
                        }
                      ]
                    },
                    "EquationOBXInternal": "SUM(ALLVALUES([PV discount factor]))\r\n",
                    "NameOfGroup": "Profiling.Discount Rate For 2025-30 Period",
                    "EquationToParse": "SUM(ALLVALUES([PV discount factor]))\r\n",
                    "MostRecentExpectedUnitErrors": null,
                    "Units": {
                      "$id": "2357",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Equivalent Annual Cost (EAC)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Discount Rate For 2030-35 Period",
              "Name": "Discount Rate For 2030-35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358",
              "$type": "ModelMaker.GroupNode, ModelMaker",
              "TabOrHeaderColour": "220, 236, 245",
              "CollapsedByDefault": false,
              "Comment": "",
              "NameOfGroup": "Profiling",
              "YPosition": 1,
              "Folded": false,
              "Font": null,
              "Children": {
                "$type": "ModelMaker.GroupNodeChildCollection, ModelMaker",
                "$values": [
                  {
                    "$id": "2359",
                    "$type": "ModelMaker.GroupNode, ModelMaker",
                    "TabOrHeaderColour": "220, 236, 245",
                    "CollapsedByDefault": false,
                    "Comment": "",
                    "NameOfGroup": "Profiling.Profiles",
                    "YPosition": 0,
                    "Folded": false,
                    "Font": null,
                    "Children": {
                      "$type": "ModelMaker.GroupNodeChildCollection, ModelMaker",
                      "$values": [
                        {
                          "$id": "23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NonPrimaryInput": false,
                          "Max": "NaN",
                          "Min": "NaN",
                          "IsBalanceButNotCorkscrew": false,
                          "IsEditable": true,
                          "IsConstant": false,
                          "UniqueID": "4dd5f57b-410f-4c08-94f2-4ecbc9176e3e",
                          "Dimensions": {
                            "$type": "ModelMakerEngine.MMDimensions, ModelMakerEngine",
                            "$values": [
                              {
                                "$ref": "2"
                              }
                            ]
                          },
                          "EquationOBXInternal": "IF( [Forecast start period flag] = 1, [PV discount factor], 0 )",
                          "NameOfGroup": "Profiling.Profiles",
                          "EquationToParse": "IF( [Forecast start period flag] = 1, [PV discount factor], 0 )",
                          "MostRecentExpectedUnitErrors": null,
                          "Units": {
                            "$id": "2361",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V discount factor at base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2d5d689-e0ab-46f3-b8b6-d85580e6b503",
                          "Dimensions": {
                            "$type": "ModelMakerEngine.MMDimensions, ModelMakerEngine",
                            "$values": [
                              {
                                "$ref": "2"
                              }
                            ]
                          },
                          "EquationOBXInternal": "IF( [Forecast start period flag] = 1, [Ofwat - Unprofiled post financeability adjustments eligible for tax uplift - real (2027-28 CPIH FYA prices)] * ( 1 / [PV discount factor at base date] ), 0 )",
                          "NameOfGroup": "Profiling.Profiles.Profile 1 - Apply in first year",
                          "EquationToParse": "IF( [Forecast start period flag] = 1, [Ofwat - Unprofiled post financeability adjustments eligible for tax uplift - real (2027-28 CPIH FYA prices)] * ( 1 / [PV discount factor at base date] ), 0 )",
                          "MostRecentExpectedUnitErrors": null,
                          "Units": {
                            "$id": "236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ost financeability adjustment eligible for tax uplift applied in first yea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e67840e-3556-4796-9cf1-13f741ae6590",
                          "Dimensions": {
                            "$type": "ModelMakerEngine.MMDimensions, ModelMakerEngine",
                            "$values": [
                              {
                                "$ref": "2"
                              }
                            ]
                          },
                          "EquationOBXInternal": "IF( [Forecast start period flag] = 1, [Ofwat - Unprofiled post financeability adjustments not eligible for tax uplift - real (2027-28 CPIH FYA prices)] * ( 1 / [PV discount factor at base date] ), 0 )",
                          "NameOfGroup": "Profiling.Profiles.Profile 1 - Apply in first year",
                          "EquationToParse": "IF( [Forecast start period flag] = 1, [Ofwat - Unprofiled post financeability adjustments not eligible for tax uplift - real (2027-28 CPIH FYA prices)] * ( 1 / [PV discount factor at base date] ), 0 )",
                          "MostRecentExpectedUnitErrors": null,
                          "Units": {
                            "$id": "236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ost financeability adjustment not eligible for tax uplift applied in first yea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Currency",
                          "HasOpeningBalanceFlag": false,
                          "OpeningBalanceFlagAppliedName": "",
                          "Deletable": true,
                          "Comment": "",
                          "HasSwitchSignLine": false,
                          "SwitchSignForReport": false,
                          "MultipleInputValues": null,
                          "NonPrimaryInput": false,
                          "Max": "NaN",
                          "Min": "NaN",
                          "IsBalanceButNotCorkscrew": false,
                          "IsEditable": true,
                          "IsConstant": false,
                          "UniqueID": "87420e76-4fdb-4fef-a06f-34e70d267bf5",
                          "Dimensions": {
                            "$type": "ModelMakerEngine.MMDimensions, ModelMakerEngine",
                            "$values": []
                          },
                          "EquationOBXInternal": "IF( [Forecast start period flag] = 1, [Ofwat - Unprofiled - Residential retail revenue adjustment - real (2027-28 CPIH FYA prices)] * ( 1 / LOOKUP([PV discount factor at base date], \"Residential retail\") ), 0 )",
                          "NameOfGroup": "Profiling.Profiles.Profile 1 - Apply in first year",
                          "EquationToParse": "IF( [Forecast start period flag] = 1, [Ofwat - Unprofiled - Residential retail revenue adjustment - real (2027-28 CPIH FYA prices)] * ( 1 / LOOKUP([PV discount factor at base date], \"Residential retail\") ), 0 )",
                          "MostRecentExpectedUnitErrors": null,
                          "Units": {
                            "$id": "236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Revenue adjustment applied in first year - real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Currency",
                          "HasOpeningBalanceFlag": false,
                          "OpeningBalanceFlagAppliedName": "",
                          "Deletable": true,
                          "Comment": "",
                          "HasSwitchSignLine": false,
                          "SwitchSignForReport": false,
                          "MultipleInputValues": null,
                          "NonPrimaryInput": false,
                          "Max": "NaN",
                          "Min": "NaN",
                          "IsBalanceButNotCorkscrew": false,
                          "IsEditable": true,
                          "IsConstant": false,
                          "UniqueID": "2a102051-7f56-4295-9f8f-01c99fe77d30",
                          "Dimensions": {
                            "$type": "ModelMakerEngine.MMDimensions, ModelMakerEngine",
                            "$values": []
                          },
                          "EquationOBXInternal": "IF( [Forecast start period flag] = 1, [Ofwat - Unprofiled - Business retail revenue adjustment - real (2027-28 CPIH FYA prices)] * ( 1 / LOOKUP([PV discount factor at base date], \"Business retail\") ), 0 )",
                          "NameOfGroup": "Profiling.Profiles.Profile 1 - Apply in first year",
                          "EquationToParse": "IF( [Forecast start period flag] = 1, [Ofwat - Unprofiled - Business retail revenue adjustment - real (2027-28 CPIH FYA prices)] * ( 1 / LOOKUP([PV discount factor at base date], \"Business retail\") ), 0 )",
                          "MostRecentExpectedUnitErrors": null,
                          "Units": {
                            "$id": "23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Revenue adjustment applied in first year - real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ofile 1 - Apply in first year",
                    "Name": "Profile 1 - Apply in first yea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370",
                    "$type": "ModelMaker.GroupNode, ModelMaker",
                    "TabOrHeaderColour": "220, 236, 245",
                    "CollapsedByDefault": false,
                    "Comment": "",
                    "NameOfGroup": "Profiling.Profiles",
                    "YPosition": 1,
                    "Folded": false,
                    "Font": null,
                    "Children": {
                      "$type": "ModelMaker.GroupNodeChildCollection, ModelMaker",
                      "$values": [
                        {
                          "$id": "23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eebd729-897d-4d65-b054-74e6e4b8a933",
                          "Dimensions": {
                            "$type": "ModelMakerEngine.MMDimensions, ModelMakerEngine",
                            "$values": [
                              {
                                "$ref": "2"
                              }
                            ]
                          },
                          "EquationOBXInternal": "( [Ofwat - Unprofiled post financeability adjustments eligible for tax uplift - real (2027-28 CPIH FYA prices)] / [Equivalent Annual Cost (EAC) factor] ) * [AMP period flag]",
                          "NameOfGroup": "Profiling.Profiles.Profile 2 - Constant annuity 2025-30",
                          "EquationToParse": "( [Ofwat - Unprofiled post financeability adjustments eligible for tax uplift - real (2027-28 CPIH FYA prices)] / [Equivalent Annual Cost (EAC) factor] ) * [AMP period flag]",
                          "MostRecentExpectedUnitErrors": null,
                          "Units": {
                            "$id": "23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ost financeability adjustment eligible for tax uplift - EAC factor adjus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7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086e6cd-c05c-4a60-9faf-0d6bd00fb080",
                          "Dimensions": {
                            "$type": "ModelMakerEngine.MMDimensions, ModelMakerEngine",
                            "$values": [
                              {
                                "$ref": "2"
                              }
                            ]
                          },
                          "EquationOBXInternal": "( [Ofwat - Unprofiled post financeability adjustments not eligible for tax uplift - real (2027-28 CPIH FYA prices)] / [Equivalent Annual Cost (EAC) factor] ) * [AMP period flag]",
                          "NameOfGroup": "Profiling.Profiles.Profile 2 - Constant annuity 2025-30",
                          "EquationToParse": "( [Ofwat - Unprofiled post financeability adjustments not eligible for tax uplift - real (2027-28 CPIH FYA prices)] / [Equivalent Annual Cost (EAC) factor] ) * [AMP period flag]",
                          "MostRecentExpectedUnitErrors": null,
                          "Units": {
                            "$id": "237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ost financeability adjustment not eligible for tax uplift - EAC factor adjus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Currency",
                          "HasOpeningBalanceFlag": false,
                          "OpeningBalanceFlagAppliedName": "",
                          "Deletable": true,
                          "Comment": "",
                          "HasSwitchSignLine": false,
                          "SwitchSignForReport": false,
                          "MultipleInputValues": null,
                          "NonPrimaryInput": false,
                          "Max": "NaN",
                          "Min": "NaN",
                          "IsBalanceButNotCorkscrew": false,
                          "IsEditable": true,
                          "IsConstant": false,
                          "UniqueID": "0f8cef1f-f1c0-4fe3-a4fe-578a0cecd189",
                          "Dimensions": {
                            "$type": "ModelMakerEngine.MMDimensions, ModelMakerEngine",
                            "$values": []
                          },
                          "EquationOBXInternal": "( [Ofwat - Unprofiled - Residential retail revenue adjustment - real (2027-28 CPIH FYA prices)] / LOOKUP([Equivalent Annual Cost (EAC) factor], \"Residential retail\") ) * [AMP period flag]",
                          "NameOfGroup": "Profiling.Profiles.Profile 2 - Constant annuity 2025-30",
                          "EquationToParse": "( [Ofwat - Unprofiled - Residential retail revenue adjustment - real (2027-28 CPIH FYA prices)] / LOOKUP([Equivalent Annual Cost (EAC) factor], \"Residential retail\") ) * [AMP period flag]",
                          "MostRecentExpectedUnitErrors": null,
                          "Units": {
                            "$id": "237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Revenue adjustment - EAC factor adjusted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Currency",
                          "HasOpeningBalanceFlag": false,
                          "OpeningBalanceFlagAppliedName": "",
                          "Deletable": true,
                          "Comment": "",
                          "HasSwitchSignLine": false,
                          "SwitchSignForReport": false,
                          "MultipleInputValues": null,
                          "NonPrimaryInput": false,
                          "Max": "NaN",
                          "Min": "NaN",
                          "IsBalanceButNotCorkscrew": false,
                          "IsEditable": true,
                          "IsConstant": false,
                          "UniqueID": "55d759ef-d059-497c-b2d6-10c76678dba8",
                          "Dimensions": {
                            "$type": "ModelMakerEngine.MMDimensions, ModelMakerEngine",
                            "$values": []
                          },
                          "EquationOBXInternal": "( [Ofwat - Unprofiled - Business retail revenue adjustment - real (2027-28 CPIH FYA prices)] / LOOKUP( [Equivalent Annual Cost (EAC) factor], \"Business retail\") ) * [AMP period flag]",
                          "NameOfGroup": "Profiling.Profiles.Profile 2 - Constant annuity 2025-30",
                          "EquationToParse": "( [Ofwat - Unprofiled - Business retail revenue adjustment - real (2027-28 CPIH FYA prices)] / LOOKUP( [Equivalent Annual Cost (EAC) factor], \"Business retail\") ) * [AMP period flag]",
                          "MostRecentExpectedUnitErrors": null,
                          "Units": {
                            "$id": "237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Revenue adjustment - EAC factor adjusted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ofile 2 - Constant annuity 2030-35",
                    "Name": "Profile 2 - Constant annuity 2030-35",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379",
                    "$type": "ModelMaker.GroupNode, ModelMaker",
                    "TabOrHeaderColour": "220, 236, 245",
                    "CollapsedByDefault": false,
                    "Comment": "",
                    "NameOfGroup": "Profiling.Profiles",
                    "YPosition": 2,
                    "Folded": false,
                    "Font": null,
                    "Children": {
                      "$type": "ModelMaker.GroupNodeChildCollection, ModelMaker",
                      "$values": [
                        {
                          "$id": "23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ac18d5d-274e-4807-8914-2638e8096e5e",
                          "Dimensions": {
                            "$type": "ModelMakerEngine.MMDimensions, ModelMakerEngine",
                            "$values": [
                              {
                                "$ref": "2"
                              }
                            ]
                          },
                          "EquationOBXInternal": "IF( [Years from valuation date] <= [Number of years to profile over (used with profile selector option 2)], (( [Ofwat - Unprofiled post financeability adjustments not eligible for tax uplift - real (2027-28 CPIH FYA prices)] / [Number of years to profile over (used with profile selector option 2)] ) * ( 1 + [Discount rate]) ^ [Years from valuation date] ), 0 ) * [AMP period flag]",
                          "NameOfGroup": "Profiling.Profiles.Profile 3 - Even allocation - NPV neutral",
                          "EquationToParse": "IF( [Years from valuation date] <= [Number of years to profile over (used with profile selector option 2)], (( [Ofwat - Unprofiled post financeability adjustments not eligible for tax uplift - real (2027-28 CPIH FYA prices)] / [Number of years to profile over (used with profile selector option 2)] ) * ( 1 + [Discount rate]) ^ [Years from valuation date] ), 0 ) * [AMP period flag]",
                          "MostRecentExpectedUnitErrors": {
                            "$type": "System.Collections.Generic.List`1[[System.String, mscorlib]], mscorlib",
                            "$values": [
                              "You are comparing something measured in year with something measured in nr"
                            ]
                          },
                          "Units": {
                            "$id": "23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ost financeability adjustment not eligible for tax uplift - NPV adjus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You are comparing something measured in year with something measured in nr",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9bc10b9-d763-49e2-be50-847dc1edf078",
                          "Dimensions": {
                            "$type": "ModelMakerEngine.MMDimensions, ModelMakerEngine",
                            "$values": [
                              {
                                "$ref": "2"
                              }
                            ]
                          },
                          "EquationOBXInternal": "IF( [Years from valuation date] <= [Number of years to profile over (used with profile selector option 2)], (( [Ofwat - Unprofiled post financeability adjustments eligible for tax uplift - real (2027-28 CPIH FYA prices)] / [Number of years to profile over (used with profile selector option 2)] ) * ( 1 + [Discount rate]) ^ [Years from valuation date] ), 0 ) * [AMP period flag]",
                          "NameOfGroup": "Profiling.Profiles.Profile 3 - Even allocation - NPV neutral",
                          "EquationToParse": "IF( [Years from valuation date] <= [Number of years to profile over (used with profile selector option 2)], (( [Ofwat - Unprofiled post financeability adjustments eligible for tax uplift - real (2027-28 CPIH FYA prices)] / [Number of years to profile over (used with profile selector option 2)] ) * ( 1 + [Discount rate]) ^ [Years from valuation date] ), 0 ) * [AMP period flag]",
                          "MostRecentExpectedUnitErrors": {
                            "$type": "System.Collections.Generic.List`1[[System.String, mscorlib]], mscorlib",
                            "$values": [
                              "You are comparing something measured in year with something measured in nr"
                            ]
                          },
                          "Units": {
                            "$id": "23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ost financeability adjustment eligible for tax uplift - NPV adjus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You are comparing something measured in year with something measured in nr",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Currency",
                          "HasOpeningBalanceFlag": false,
                          "OpeningBalanceFlagAppliedName": "",
                          "Deletable": true,
                          "Comment": "",
                          "HasSwitchSignLine": false,
                          "SwitchSignForReport": false,
                          "MultipleInputValues": null,
                          "NonPrimaryInput": false,
                          "Max": "NaN",
                          "Min": "NaN",
                          "IsBalanceButNotCorkscrew": false,
                          "IsEditable": true,
                          "IsConstant": false,
                          "UniqueID": "81b93f3a-81dc-4803-9842-be30269600e4",
                          "Dimensions": {
                            "$type": "ModelMakerEngine.MMDimensions, ModelMakerEngine",
                            "$values": []
                          },
                          "EquationOBXInternal": "IF( [Years from valuation date] <= [Number of years to profile over (used with profile selector option 2)], (( [Ofwat - Unprofiled - Residential retail revenue adjustment - real (2027-28 CPIH FYA prices)] / [Number of years to profile over (used with profile selector option 2)] ) * ( 1 + LOOKUP( [Discount rate], \"Residential retail\") ) ^ [Years from valuation date] ), 0 ) * [AMP period flag]",
                          "NameOfGroup": "Profiling.Profiles.Profile 3 - Even allocation - NPV neutral",
                          "EquationToParse": "IF( [Years from valuation date] <= [Number of years to profile over (used with profile selector option 2)], (( [Ofwat - Unprofiled - Residential retail revenue adjustment - real (2027-28 CPIH FYA prices)] / [Number of years to profile over (used with profile selector option 2)] ) * ( 1 + LOOKUP( [Discount rate], \"Residential retail\") ) ^ [Years from valuation date] ), 0 ) * [AMP period flag]",
                          "MostRecentExpectedUnitErrors": {
                            "$type": "System.Collections.Generic.List`1[[System.String, mscorlib]], mscorlib",
                            "$values": [
                              "You are comparing something measured in year with something measured in nr"
                            ]
                          },
                          "Units": {
                            "$id": "238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Revenue adjustment - NPV adjusted - real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You are comparing something measured in year with something measured in nr",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Currency",
                          "HasOpeningBalanceFlag": false,
                          "OpeningBalanceFlagAppliedName": "",
                          "Deletable": true,
                          "Comment": "",
                          "HasSwitchSignLine": false,
                          "SwitchSignForReport": false,
                          "MultipleInputValues": null,
                          "NonPrimaryInput": false,
                          "Max": "NaN",
                          "Min": "NaN",
                          "IsBalanceButNotCorkscrew": false,
                          "IsEditable": true,
                          "IsConstant": false,
                          "UniqueID": "421bfeff-0d67-45c2-be9e-a9f411c6c371",
                          "Dimensions": {
                            "$type": "ModelMakerEngine.MMDimensions, ModelMakerEngine",
                            "$values": []
                          },
                          "EquationOBXInternal": "IF( [Years from valuation date] <= [Number of years to profile over (used with profile selector option 2)], (( [Ofwat - Unprofiled - Business retail revenue adjustment - real (2027-28 CPIH FYA prices)] / [Number of years to profile over (used with profile selector option 2)] ) * ( 1 + LOOKUP( [Discount rate], \"Business retail\") ) ^ [Years from valuation date] ), 0 ) * [AMP period flag]",
                          "NameOfGroup": "Profiling.Profiles.Profile 3 - Even allocation - NPV neutral",
                          "EquationToParse": "IF( [Years from valuation date] <= [Number of years to profile over (used with profile selector option 2)], (( [Ofwat - Unprofiled - Business retail revenue adjustment - real (2027-28 CPIH FYA prices)] / [Number of years to profile over (used with profile selector option 2)] ) * ( 1 + LOOKUP( [Discount rate], \"Business retail\") ) ^ [Years from valuation date] ), 0 ) * [AMP period flag]",
                          "MostRecentExpectedUnitErrors": {
                            "$type": "System.Collections.Generic.List`1[[System.String, mscorlib]], mscorlib",
                            "$values": [
                              "You are comparing something measured in year with something measured in nr"
                            ]
                          },
                          "Units": {
                            "$id": "23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Revenue adjustment - NPV adjusted - real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You are comparing something measured in year with something measured in nr",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ofile 3 - Even allocation - NPV neutral",
                    "Name": "Profile 3 - Even allocation - NPV neutral",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ofiles",
              "Name": "Profil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388",
              "$type": "ModelMaker.GroupNode, ModelMaker",
              "TabOrHeaderColour": "220, 236, 245",
              "CollapsedByDefault": false,
              "Comment": "",
              "NameOfGroup": "Profiling",
              "YPosition": 2,
              "Folded": false,
              "Font": null,
              "Children": {
                "$type": "ModelMaker.GroupNodeChildCollection, ModelMaker",
                "$values": [
                  {
                    "$id": "2389",
                    "$type": "ModelMaker.GroupNode, ModelMaker",
                    "TabOrHeaderColour": "220, 236, 245",
                    "CollapsedByDefault": false,
                    "Comment": "",
                    "NameOfGroup": "Profiling.Profiles Selection",
                    "YPosition": 0,
                    "Folded": false,
                    "Font": null,
                    "Children": {
                      "$type": "ModelMaker.GroupNodeChildCollection, ModelMaker",
                      "$values": [
                        {
                          "$id": "23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923b7eb-f50e-4c52-9b0f-36a13fd6f479",
                          "Dimensions": {
                            "$type": "ModelMakerEngine.MMDimensions, ModelMakerEngine",
                            "$values": [
                              {
                                "$ref": "2"
                              }
                            ]
                          },
                          "EquationOBXInternal": "CHOOSE( [Selector], [Ofwat - Post financeability adjustment eligible for tax uplift applied in first year - real], [Ofwat - Post financeability adjustment eligible for tax uplift - EAC factor adjusted], [Ofwat - Post financeability adjustment eligible for tax uplift - NPV adjusted] )",
                          "NameOfGroup": "Profiling.Profiles Selection",
                          "EquationToParse": "CHOOSE( [Selector], [Ofwat - Post financeability adjustment eligible for tax uplift applied in first year - real], [Ofwat - Post financeability adjustment eligible for tax uplift - EAC factor adjusted], [Ofwat - Post financeability adjustment eligible for tax uplift - NPV adjusted] )",
                          "MostRecentExpectedUnitErrors": null,
                          "Units": {
                            "$id": "239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venue adjustment eligibile for tax uplift - activ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9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9993d7c-3597-4e55-9e61-57e068f18782",
                          "Dimensions": {
                            "$type": "ModelMakerEngine.MMDimensions, ModelMakerEngine",
                            "$values": [
                              {
                                "$ref": "2"
                              }
                            ]
                          },
                          "EquationOBXInternal": "CHOOSE( [Selector], [Ofwat - Post financeability adjustment not eligible for tax uplift applied in first year - real], [Ofwat - Post financeability adjustment not eligible for tax uplift - EAC factor adjusted], [Ofwat - Post financeability adjustment not eligible for tax uplift - NPV adjusted] )",
                          "NameOfGroup": "Profiling.Profiles Selection",
                          "EquationToParse": "CHOOSE( [Selector], [Ofwat - Post financeability adjustment not eligible for tax uplift applied in first year - real], [Ofwat - Post financeability adjustment not eligible for tax uplift - EAC factor adjusted], [Ofwat - Post financeability adjustment not eligible for tax uplift - NPV adjusted] )",
                          "MostRecentExpectedUnitErrors": null,
                          "Units": {
                            "$id": "23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venue adjustment not eligibile for tax uplift - activ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9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Currency",
                          "HasOpeningBalanceFlag": false,
                          "OpeningBalanceFlagAppliedName": "",
                          "Deletable": true,
                          "Comment": "",
                          "HasSwitchSignLine": false,
                          "SwitchSignForReport": false,
                          "MultipleInputValues": null,
                          "NonPrimaryInput": false,
                          "Max": "NaN",
                          "Min": "NaN",
                          "IsBalanceButNotCorkscrew": false,
                          "IsEditable": true,
                          "IsConstant": false,
                          "UniqueID": "70e1c52c-22df-41ec-977e-7d5b988ffeb8",
                          "Dimensions": {
                            "$type": "ModelMakerEngine.MMDimensions, ModelMakerEngine",
                            "$values": []
                          },
                          "EquationOBXInternal": "CHOOSE( LOOKUP([Selector],\"Residential retail\"), [Ofwat - Revenue adjustment applied in first year - real (Residential retail)], [Ofwat - Revenue adjustment - EAC factor adjusted (Residential retail)], [Ofwat - Revenue adjustment - NPV adjusted - real (Residential retail)] )",
                          "NameOfGroup": "Profiling.Profiles Selection.This section replicates the PR19 revenue adjustments feeder model",
                          "EquationToParse": "CHOOSE( LOOKUP([Selector],\"Residential retail\"), [Ofwat - Revenue adjustment applied in first year - real (Residential retail)], [Ofwat - Revenue adjustment - EAC factor adjusted (Residential retail)], [Ofwat - Revenue adjustment - NPV adjusted - real (Residential retail)] )",
                          "MostRecentExpectedUnitErrors": null,
                          "Units": {
                            "$id": "239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venue adjustment - active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Currency",
                          "HasOpeningBalanceFlag": false,
                          "OpeningBalanceFlagAppliedName": "",
                          "Deletable": true,
                          "Comment": "",
                          "HasSwitchSignLine": false,
                          "SwitchSignForReport": false,
                          "MultipleInputValues": null,
                          "NonPrimaryInput": false,
                          "Max": "NaN",
                          "Min": "NaN",
                          "IsBalanceButNotCorkscrew": false,
                          "IsEditable": true,
                          "IsConstant": false,
                          "UniqueID": "d21fcb18-d37c-4e76-b659-bdd11025bf44",
                          "Dimensions": {
                            "$type": "ModelMakerEngine.MMDimensions, ModelMakerEngine",
                            "$values": []
                          },
                          "EquationOBXInternal": "CHOOSE( LOOKUP([Selector],\"Business retail\"), [Ofwat - Revenue adjustment applied in first year - real (Business retail)], [Ofwat - Revenue adjustment - EAC factor adjusted (Business retail)], [Ofwat - Revenue adjustment - NPV adjusted - real (Business retail)] )",
                          "NameOfGroup": "Profiling.Profiles Selection.This section replicates the PR19 revenue adjustments feeder model",
                          "EquationToParse": "CHOOSE( LOOKUP([Selector],\"Business retail\"), [Ofwat - Revenue adjustment applied in first year - real (Business retail)], [Ofwat - Revenue adjustment - EAC factor adjusted (Business retail)], [Ofwat - Revenue adjustment - NPV adjusted - real (Business retail)] )",
                          "MostRecentExpectedUnitErrors": null,
                          "Units": {
                            "$id": "239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venue adjustment - active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his section replicates the PR24 revenue adjustments feeder model",
                    "Name": "This section replicates the PR24 revenue adjustments feeder mode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ofiles Selection",
              "Name": "Profiles Selec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398",
              "$type": "ModelMaker.GroupNode, ModelMaker",
              "TabOrHeaderColour": "220, 236, 245",
              "CollapsedByDefault": false,
              "Comment": "",
              "NameOfGroup": "Profiling",
              "YPosition": 3,
              "Folded": false,
              "Font": null,
              "Children": {
                "$type": "ModelMaker.GroupNodeChildCollection, ModelMaker",
                "$values": [
                  {
                    "$id": "2399",
                    "$type": "ModelMaker.GroupNode, ModelMaker",
                    "TabOrHeaderColour": "220, 236, 245",
                    "CollapsedByDefault": false,
                    "Comment": "",
                    "NameOfGroup": "Profiling.Add PR19 In-period ODI Items For 2023-24 And 2024-25 With Prescribed 2 Year Lag",
                    "YPosition": 0,
                    "Folded": false,
                    "Font": null,
                    "Children": {
                      "$type": "ModelMaker.GroupNodeChildCollection, ModelMaker",
                      "$values": [
                        {
                          "$id": "240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36e7be5-27bd-4415-b1b4-81699c64da02",
                          "Dimensions": {
                            "$type": "ModelMakerEngine.MMDimensions, ModelMakerEngine",
                            "$values": [
                              {
                                "$ref": "2"
                              }
                            ]
                          },
                          "EquationOBXInternal": "IF( [Contract year (year ending March) label] = [2030-31 year ending March], [In-period revenue adjustments to be applied in 2030-31 allowed revenues eligible for tax uplift - real (2027-28 CPIH FYA prices)], 0 )\r\n",
                          "NameOfGroup": "Profiling.Add PR19 In-period ODI Items For 2023-24 And 2024-25 With Prescribed 2 Year Lag",
                          "EquationToParse": "IF( [Contract year (year ending March) label] = [2030-31 year ending March], [In-period revenue adjustments to be applied in 2030-31 allowed revenues eligible for tax uplift - real (2027-28 CPIH FYA prices)], 0 )\r\n",
                          "MostRecentExpectedUnitErrors": null,
                          "Units": {
                            "$id": "240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applied in 2030-31 allowed revenues eligible for tax uplift - real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0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96cd33b-89ad-4ebf-936f-f11afe0c54b9",
                          "Dimensions": {
                            "$type": "ModelMakerEngine.MMDimensions, ModelMakerEngine",
                            "$values": []
                          },
                          "EquationOBXInternal": "IF( [Contract year (year ending March) label] = [2030-31 year ending March], [In-period revenue adjustments to be applied in 2030-31 allowed revenues eligible for tax uplift - real (2027-28 CPIH FYA prices) (Residential retail)], 0 )",
                          "NameOfGroup": "Profiling.Add PR19 In-period ODI Items For 2023-24 And 2024-25 With Prescribed 2 Year Lag.Revenue adjustments in respect of in-period ODI payments to be applied in 2025-26 allowed revenue",
                          "EquationToParse": "IF( [Contract year (year ending March) label] = [2030-31 year ending March], [In-period revenue adjustments to be applied in 2030-31 allowed revenues eligible for tax uplift - real (2027-28 CPIH FYA prices) (Residential retail)], 0 )",
                          "MostRecentExpectedUnitErrors": null,
                          "Units": {
                            "$id": "240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applied in 2030-31 allowed revenues eligible for tax uplift - real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0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988f259-8b54-47fd-be5e-caea3951648f",
                          "Dimensions": {
                            "$type": "ModelMakerEngine.MMDimensions, ModelMakerEngine",
                            "$values": []
                          },
                          "EquationOBXInternal": "IF( [Contract year (year ending March) label] = [2030-31 year ending March], [In-period revenue adjustments to be applied in 2030-31 allowed revenues eligible for tax uplift - real (2027-28 CPIH FYA prices) (Business retail)], 0 )",
                          "NameOfGroup": "Profiling.Add PR19 In-period ODI Items For 2023-24 And 2024-25 With Prescribed 2 Year Lag.Revenue adjustments in respect of in-period ODI payments to be applied in 2025-26 allowed revenue",
                          "EquationToParse": "IF( [Contract year (year ending March) label] = [2030-31 year ending March], [In-period revenue adjustments to be applied in 2030-31 allowed revenues eligible for tax uplift - real (2027-28 CPIH FYA prices) (Business retail)], 0 )",
                          "MostRecentExpectedUnitErrors": null,
                          "Units": {
                            "$id": "240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applied in 2030-31 allowed revenues eligible for tax uplift - real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0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b2df291-ee12-419a-a6a4-65f215e694ab",
                          "Dimensions": {
                            "$type": "ModelMakerEngine.MMDimensions, ModelMakerEngine",
                            "$values": [
                              {
                                "$ref": "2"
                              }
                            ]
                          },
                          "EquationOBXInternal": "IF( [Contract year (year ending March) label] = [2030-31 year ending March], [In-period revenue adjustments to be applied in 2030-31 allowed revenues not eligible for tax uplift - real (2027-28 CPIH FYA prices)], 0 )\r\n",
                          "NameOfGroup": "Profiling.Add PR19 In-period ODI Items For 2023-24 And 2024-25 With Prescribed 2 Year Lag.Revenue adjustments in respect of in-period ODI payments to be applied in 2025-26 allowed revenue",
                          "EquationToParse": "IF( [Contract year (year ending March) label] = [2030-31 year ending March], [In-period revenue adjustments to be applied in 2030-31 allowed revenues not eligible for tax uplift - real (2027-28 CPIH FYA prices)], 0 )\r\n",
                          "MostRecentExpectedUnitErrors": null,
                          "Units": {
                            "$id": "240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applied in 2030-31 allowed revenues not eligible for tax uplift - real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0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a15d9c0-99dd-4360-b85c-1033811e1c63",
                          "Dimensions": {
                            "$type": "ModelMakerEngine.MMDimensions, ModelMakerEngine",
                            "$values": []
                          },
                          "EquationOBXInternal": "IF( [Contract year (year ending March) label] = [2030-31 year ending March], [In-period revenue adjustments to be applied in 2030-31 allowed revenues not eligible for tax uplift - real (2027-28 CPIH FYA prices) (Residential retail)], 0 )",
                          "NameOfGroup": "Profiling.Add PR19 In-period ODI Items For 2023-24 And 2024-25 With Prescribed 2 Year Lag.Revenue adjustments in respect of in-period ODI payments to be applied in 2025-26 allowed revenue",
                          "EquationToParse": "IF( [Contract year (year ending March) label] = [2030-31 year ending March], [In-period revenue adjustments to be applied in 2030-31 allowed revenues not eligible for tax uplift - real (2027-28 CPIH FYA prices) (Residential retail)], 0 )",
                          "MostRecentExpectedUnitErrors": null,
                          "Units": {
                            "$id": "240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applied in 2030-31 allowed revenues not eligible for tax uplift - real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93310a7-7be8-45b5-90fc-d197ad34fdfb",
                          "Dimensions": {
                            "$type": "ModelMakerEngine.MMDimensions, ModelMakerEngine",
                            "$values": []
                          },
                          "EquationOBXInternal": "IF( [Contract year (year ending March) label] = [2030-31 year ending March], [In-period revenue adjustments to be applied in 2030-31 allowed revenues not eligible for tax uplift - real (2027-28 CPIH FYA prices) (Business retail)], 0 )",
                          "NameOfGroup": "Profiling.Add PR19 In-period ODI Items For 2023-24 And 2024-25 With Prescribed 2 Year Lag.Revenue adjustments in respect of in-period ODI payments to be applied in 2025-26 allowed revenue",
                          "EquationToParse": "IF( [Contract year (year ending March) label] = [2030-31 year ending March], [In-period revenue adjustments to be applied in 2030-31 allowed revenues not eligible for tax uplift - real (2027-28 CPIH FYA prices) (Business retail)], 0 )",
                          "MostRecentExpectedUnitErrors": null,
                          "Units": {
                            "$id": "241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applied in 2030-31 allowed revenues not eligible for tax uplift - real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in respect of in-period ODI payments to be applied in 2030-31 allowed revenue",
                    "Name": "Revenue adjustments in respect of in-period ODI payments to be applied in 2030-31 allowed revenu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412",
                    "$type": "ModelMaker.GroupNode, ModelMaker",
                    "TabOrHeaderColour": "220, 236, 245",
                    "CollapsedByDefault": false,
                    "Comment": "",
                    "NameOfGroup": "Profiling.Add PR19 In-period ODI Items For 2023-24 And 2024-25 With Prescribed 2 Year Lag",
                    "YPosition": 1,
                    "Folded": false,
                    "Font": null,
                    "Children": {
                      "$type": "ModelMaker.GroupNodeChildCollection, ModelMaker",
                      "$values": [
                        {
                          "$id": "241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5703794-e1d4-41e0-aa44-3c5fb82e4117",
                          "Dimensions": {
                            "$type": "ModelMakerEngine.MMDimensions, ModelMakerEngine",
                            "$values": [
                              {
                                "$ref": "2"
                              }
                            ]
                          },
                          "EquationOBXInternal": "IF( [Contract year (year ending March) label] = [2031-32 year ending March], [In-period revenue adjustments to be applied in 2031-32 allowed revenues eligible for tax uplift - real (2027-28 CPIH FYA prices)], 0 )\r\n",
                          "NameOfGroup": "Profiling.Add PR19 In-period ODI Items For 2023-24 And 2024-25 With Prescribed 2 Year Lag",
                          "EquationToParse": "IF( [Contract year (year ending March) label] = [2031-32 year ending March], [In-period revenue adjustments to be applied in 2031-32 allowed revenues eligible for tax uplift - real (2027-28 CPIH FYA prices)], 0 )\r\n",
                          "MostRecentExpectedUnitErrors": null,
                          "Units": {
                            "$id": "241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applied in 2031-32 allowed revenues eligible for tax uplift - real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1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114283e-0ce9-45e7-8a0b-a9af649a9127",
                          "Dimensions": {
                            "$type": "ModelMakerEngine.MMDimensions, ModelMakerEngine",
                            "$values": []
                          },
                          "EquationOBXInternal": "IF( [Contract year (year ending March) label] = [2031-32 year ending March], [In-period revenue adjustments to be applied in 2031-32 allowed revenues eligible for tax uplift - real (2027-28 CPIH FYA prices) (Residential retail)], 0 )",
                          "NameOfGroup": "Profiling.Add PR19 In-period ODI Items For 2023-24 And 2024-25 With Prescribed 2 Year Lag.Revenue adjustments in respect of in-period ODI payments to be applied in 2026-27 allowed revenue",
                          "EquationToParse": "IF( [Contract year (year ending March) label] = [2031-32 year ending March], [In-period revenue adjustments to be applied in 2031-32 allowed revenues eligible for tax uplift - real (2027-28 CPIH FYA prices) (Residential retail)], 0 )",
                          "MostRecentExpectedUnitErrors": null,
                          "Units": {
                            "$id": "241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applied in 2031-32 allowed revenues eligible for tax uplift - real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1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0a7aedd-40a4-4ef2-ac70-3c30c7fe993c",
                          "Dimensions": {
                            "$type": "ModelMakerEngine.MMDimensions, ModelMakerEngine",
                            "$values": []
                          },
                          "EquationOBXInternal": "IF( [Contract year (year ending March) label] = [2031-32 year ending March], [In-period revenue adjustments to be applied in 2031-32 allowed revenues eligible for tax uplift - real (2027-28 CPIH FYA prices) (Business retail)], 0 )",
                          "NameOfGroup": "Profiling.Add PR19 In-period ODI Items For 2023-24 And 2024-25 With Prescribed 2 Year Lag.Revenue adjustments in respect of in-period ODI payments to be applied in 2026-27 allowed revenue",
                          "EquationToParse": "IF( [Contract year (year ending March) label] = [2031-32 year ending March], [In-period revenue adjustments to be applied in 2031-32 allowed revenues eligible for tax uplift - real (2027-28 CPIH FYA prices) (Business retail)], 0 )",
                          "MostRecentExpectedUnitErrors": null,
                          "Units": {
                            "$id": "241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applied in 2031-32 allowed revenues eligible for tax uplift - real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1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61c18f3-7822-478f-bdab-a0917cf46e7c",
                          "Dimensions": {
                            "$type": "ModelMakerEngine.MMDimensions, ModelMakerEngine",
                            "$values": [
                              {
                                "$ref": "2"
                              }
                            ]
                          },
                          "EquationOBXInternal": "IF( [Contract year (year ending March) label] = [2031-32 year ending March], [In-period revenue adjustments to be applied in 2031-32 allowed revenues not eligible for tax uplift - real (2027-28 CPIH FYA prices)], 0 )\r\n",
                          "NameOfGroup": "Profiling.Add PR19 In-period ODI Items For 2023-24 And 2024-25 With Prescribed 2 Year Lag.Revenue adjustments in respect of in-period ODI payments to be applied in 2026-27 allowed revenue",
                          "EquationToParse": "IF( [Contract year (year ending March) label] = [2031-32 year ending March], [In-period revenue adjustments to be applied in 2031-32 allowed revenues not eligible for tax uplift - real (2027-28 CPIH FYA prices)], 0 )\r\n",
                          "MostRecentExpectedUnitErrors": null,
                          "Units": {
                            "$id": "242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applied in 2031-32 allowed revenues not eligible for tax uplift - real (2027-28 CPIH FYA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bacdac3-9275-47aa-ad53-9b9e17f6a1f3",
                          "Dimensions": {
                            "$type": "ModelMakerEngine.MMDimensions, ModelMakerEngine",
                            "$values": []
                          },
                          "EquationOBXInternal": "IF( [Contract year (year ending March) label] = [2031-32 year ending March], [In-period revenue adjustments to be applied in 2031-32 allowed revenues not eligible for tax uplift - real (2027-28 CPIH FYA prices) (Residential retail)], 0 )",
                          "NameOfGroup": "Profiling.Add PR19 In-period ODI Items For 2023-24 And 2024-25 With Prescribed 2 Year Lag.Revenue adjustments in respect of in-period ODI payments to be applied in 2026-27 allowed revenue",
                          "EquationToParse": "IF( [Contract year (year ending March) label] = [2031-32 year ending March], [In-period revenue adjustments to be applied in 2031-32 allowed revenues not eligible for tax uplift - real (2027-28 CPIH FYA prices) (Residential retail)], 0 )",
                          "MostRecentExpectedUnitErrors": null,
                          "Units": {
                            "$id": "242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applied in 2031-32 allowed revenues not eligible for tax uplift - real (2027-28 CPIH FYA prices)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bd420e5-de8a-4864-848a-1d80e6d697e6",
                          "Dimensions": {
                            "$type": "ModelMakerEngine.MMDimensions, ModelMakerEngine",
                            "$values": []
                          },
                          "EquationOBXInternal": "IF( [Contract year (year ending March) label] = [2031-32 year ending March], [In-period revenue adjustments to be applied in 2031-32 allowed revenues not eligible for tax uplift - real (2027-28 CPIH FYA prices) (Business retail)], 0 )",
                          "NameOfGroup": "Profiling.Add PR19 In-period ODI Items For 2023-24 And 2024-25 With Prescribed 2 Year Lag.Revenue adjustments in respect of in-period ODI payments to be applied in 2026-27 allowed revenue",
                          "EquationToParse": "IF( [Contract year (year ending March) label] = [2031-32 year ending March], [In-period revenue adjustments to be applied in 2031-32 allowed revenues not eligible for tax uplift - real (2027-28 CPIH FYA prices) (Business retail)], 0 )",
                          "MostRecentExpectedUnitErrors": null,
                          "Units": {
                            "$id": "242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n-period revenue adjustments applied in 2031-32 allowed revenues not eligible for tax uplift - real (2027-28 CPIH FYA prices)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in respect of in-period ODI payments to be applied in 2031-32 allowed revenue",
                    "Name": "Revenue adjustments in respect of in-period ODI payments to be applied in 2031-32 allowed revenu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425",
                    "$type": "ModelMaker.GroupNode, ModelMaker",
                    "TabOrHeaderColour": "220, 236, 245",
                    "CollapsedByDefault": false,
                    "Comment": "",
                    "NameOfGroup": "Profiling.Add PR19 In-period ODI Items For 2023-24 And 2024-25 With Prescribed 2 Year Lag",
                    "YPosition": 2,
                    "Folded": false,
                    "Font": null,
                    "Children": {
                      "$type": "ModelMaker.GroupNodeChildCollection, ModelMaker",
                      "$values": [
                        {
                          "$ref": "925"
                        },
                        {
                          "$ref": "929"
                        },
                        {
                          "$ref": "933"
                        },
                        {
                          "$ref": "936"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ost financeability revenue adjustments inputs (aggregate \"active\" and PR24 In-period ODI)",
                    "Name": "Post financeability revenue adjustments inputs (aggregate \"active\" and PR24 In-period ODI)",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dd PR24 In-period ODI Items For 2028-29 And 2029-30 With Prescribed 2 Year Lag",
              "Name": "Add PR24 In-period ODI Items For 2028-29 And 2029-30 With Prescribed 2 Year La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6,
        "HasOneSheetPerElem": false,
        "OneSheetPerElem": null,
        "DisplayName": "Profiling",
        "Name": "Profilin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2351"
      },
      {
        "$ref": "2358"
      },
      {
        "$ref": "2388"
      },
      {
        "$ref": "2398"
      },
      {
        "$ref": "1541"
      },
      {
        "$id": "2426",
        "$type": "ModelMaker.GroupNode, ModelMaker",
        "TabOrHeaderColour": "",
        "CollapsedByDefault": false,
        "Comment": "",
        "NameOfGroup": null,
        "YPosition": 0,
        "Folded": false,
        "Font": null,
        "Children": {
          "$type": "ModelMaker.GroupNodeChildCollection, ModelMaker",
          "$values": [
            {
              "$ref": "1538"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7,
        "HasOneSheetPerElem": false,
        "OneSheetPerElem": null,
        "DisplayName": "Report lookups",
        "Name": "Report lookup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942"
      },
      {
        "$ref": "1022"
      },
      {
        "$ref": "1102"
      },
      {
        "$ref": "1182"
      },
      {
        "$ref": "1540"
      },
      {
        "$ref": "1548"
      },
      {
        "$ref": "952"
      },
      {
        "$ref": "1032"
      },
      {
        "$ref": "1112"
      },
      {
        "$ref": "1192"
      },
      {
        "$ref": "1547"
      },
      {
        "$ref": "1555"
      },
      {
        "$ref": "962"
      },
      {
        "$ref": "1042"
      },
      {
        "$ref": "1122"
      },
      {
        "$ref": "1202"
      },
      {
        "$ref": "1554"
      },
      {
        "$ref": "1562"
      },
      {
        "$ref": "972"
      },
      {
        "$ref": "1052"
      },
      {
        "$ref": "1132"
      },
      {
        "$ref": "1212"
      },
      {
        "$ref": "1561"
      },
      {
        "$ref": "1569"
      },
      {
        "$ref": "982"
      },
      {
        "$ref": "1062"
      },
      {
        "$ref": "1142"
      },
      {
        "$ref": "1222"
      },
      {
        "$ref": "1568"
      },
      {
        "$ref": "1576"
      },
      {
        "$ref": "992"
      },
      {
        "$ref": "1072"
      },
      {
        "$ref": "1152"
      },
      {
        "$ref": "1232"
      },
      {
        "$ref": "1575"
      },
      {
        "$ref": "1583"
      },
      {
        "$ref": "1002"
      },
      {
        "$ref": "1082"
      },
      {
        "$ref": "1162"
      },
      {
        "$ref": "1242"
      },
      {
        "$ref": "1582"
      },
      {
        "$ref": "1543"
      },
      {
        "$ref": "1545"
      },
      {
        "$ref": "1552"
      },
      {
        "$ref": "1550"
      },
      {
        "$ref": "1557"
      },
      {
        "$ref": "1559"
      },
      {
        "$ref": "1564"
      },
      {
        "$ref": "1566"
      },
      {
        "$ref": "1571"
      },
      {
        "$ref": "1573"
      },
      {
        "$ref": "1578"
      },
      {
        "$ref": "1580"
      },
      {
        "$ref": "1585"
      },
      {
        "$ref": "1587"
      },
      {
        "$ref": "1590"
      },
      {
        "$ref": "1012"
      },
      {
        "$ref": "1592"
      },
      {
        "$ref": "1594"
      },
      {
        "$ref": "1092"
      },
      {
        "$ref": "1172"
      },
      {
        "$ref": "1252"
      },
      {
        "$ref": "1589"
      },
      {
        "$ref": "1597"
      },
      {
        "$ref": "945"
      },
      {
        "$ref": "1598"
      },
      {
        "$ref": "1600"
      },
      {
        "$ref": "1025"
      },
      {
        "$ref": "1105"
      },
      {
        "$ref": "1185"
      },
      {
        "$ref": "1602"
      },
      {
        "$ref": "1607"
      },
      {
        "$ref": "1612"
      },
      {
        "$ref": "1617"
      },
      {
        "$ref": "1622"
      },
      {
        "$ref": "1596"
      },
      {
        "$ref": "1466"
      },
      {
        "$ref": "1467"
      },
      {
        "$ref": "1468"
      },
      {
        "$ref": "1470"
      },
      {
        "$ref": "1472"
      },
      {
        "$ref": "1474"
      },
      {
        "$ref": "1476"
      },
      {
        "$ref": "1478"
      },
      {
        "$ref": "1480"
      },
      {
        "$ref": "1482"
      },
      {
        "$ref": "955"
      },
      {
        "$ref": "1603"
      },
      {
        "$ref": "1605"
      },
      {
        "$ref": "1035"
      },
      {
        "$ref": "1115"
      },
      {
        "$ref": "1195"
      },
      {
        "$ref": "965"
      },
      {
        "$ref": "1608"
      },
      {
        "$ref": "1610"
      },
      {
        "$ref": "1045"
      },
      {
        "$ref": "1125"
      },
      {
        "$ref": "1205"
      },
      {
        "$ref": "975"
      },
      {
        "$ref": "1613"
      },
      {
        "$ref": "1615"
      },
      {
        "$ref": "1055"
      },
      {
        "$ref": "1135"
      },
      {
        "$ref": "1215"
      },
      {
        "$ref": "985"
      },
      {
        "$ref": "1618"
      },
      {
        "$ref": "1620"
      },
      {
        "$ref": "1065"
      },
      {
        "$ref": "1145"
      },
      {
        "$ref": "1225"
      },
      {
        "$ref": "995"
      },
      {
        "$ref": "1623"
      },
      {
        "$ref": "1625"
      },
      {
        "$ref": "1075"
      },
      {
        "$ref": "1155"
      },
      {
        "$ref": "1235"
      },
      {
        "$ref": "1005"
      },
      {
        "$ref": "1628"
      },
      {
        "$ref": "1630"
      },
      {
        "$ref": "1085"
      },
      {
        "$ref": "1165"
      },
      {
        "$ref": "1245"
      },
      {
        "$ref": "1627"
      },
      {
        "$ref": "1015"
      },
      {
        "$ref": "1633"
      },
      {
        "$ref": "1635"
      },
      {
        "$ref": "1095"
      },
      {
        "$ref": "1175"
      },
      {
        "$ref": "1255"
      },
      {
        "$ref": "1632"
      },
      {
        "$ref": "1485"
      },
      {
        "$ref": "1484"
      },
      {
        "$ref": "1487"
      },
      {
        "$ref": "1489"
      },
      {
        "$ref": "1491"
      },
      {
        "$ref": "1493"
      },
      {
        "$ref": "1495"
      },
      {
        "$ref": "1497"
      },
      {
        "$ref": "1505"
      },
      {
        "$ref": "1500"
      },
      {
        "$ref": "1502"
      },
      {
        "$ref": "1507"
      },
      {
        "$ref": "1526"
      },
      {
        "$ref": "1528"
      },
      {
        "$ref": "1509"
      },
      {
        "$ref": "1511"
      },
      {
        "$ref": "1517"
      },
      {
        "$ref": "1519"
      },
      {
        "$ref": "1521"
      },
      {
        "$ref": "1523"
      },
      {
        "$ref": "1530"
      },
      {
        "$ref": "1532"
      },
      {
        "$ref": "1534"
      },
      {
        "$ref": "1536"
      },
      {
        "$ref": "2354"
      },
      {
        "$ref": "2352"
      },
      {
        "$ref": "2356"
      },
      {
        "$ref": "2360"
      },
      {
        "$ref": "2359"
      },
      {
        "$ref": "2362"
      },
      {
        "$ref": "2364"
      },
      {
        "$ref": "2371"
      },
      {
        "$ref": "2370"
      },
      {
        "$ref": "2373"
      },
      {
        "$ref": "2382"
      },
      {
        "$ref": "2379"
      },
      {
        "$ref": "2380"
      },
      {
        "$ref": "2390"
      },
      {
        "$ref": "2392"
      },
      {
        "$ref": "2389"
      },
      {
        "$ref": "2400"
      },
      {
        "$ref": "2413"
      },
      {
        "$ref": "2406"
      },
      {
        "$ref": "2419"
      },
      {
        "$ref": "2399"
      },
      {
        "$ref": "2412"
      },
      {
        "$ref": "925"
      },
      {
        "$ref": "2425"
      },
      {
        "$ref": "929"
      },
      {
        "$ref": "1638"
      },
      {
        "$ref": "978"
      },
      {
        "$ref": "1639"
      },
      {
        "$ref": "1640"
      },
      {
        "$ref": "1641"
      },
      {
        "$ref": "1642"
      },
      {
        "$ref": "1643"
      },
      {
        "$ref": "1644"
      },
      {
        "$ref": "1645"
      },
      {
        "$ref": "1637"
      },
      {
        "$ref": "958"
      },
      {
        "$ref": "968"
      },
      {
        "$ref": "948"
      },
      {
        "$ref": "988"
      },
      {
        "$ref": "998"
      },
      {
        "$ref": "1008"
      },
      {
        "$ref": "1018"
      },
      {
        "$ref": "1028"
      },
      {
        "$ref": "1038"
      },
      {
        "$ref": "1048"
      },
      {
        "$ref": "1058"
      },
      {
        "$ref": "1068"
      },
      {
        "$ref": "1078"
      },
      {
        "$ref": "1088"
      },
      {
        "$ref": "1098"
      },
      {
        "$ref": "1108"
      },
      {
        "$ref": "1118"
      },
      {
        "$ref": "1128"
      },
      {
        "$ref": "1138"
      },
      {
        "$ref": "1148"
      },
      {
        "$ref": "1158"
      },
      {
        "$ref": "1168"
      },
      {
        "$ref": "1178"
      },
      {
        "$ref": "933"
      },
      {
        "$ref": "1188"
      },
      {
        "$ref": "1198"
      },
      {
        "$ref": "1208"
      },
      {
        "$ref": "1228"
      },
      {
        "$ref": "1238"
      },
      {
        "$ref": "1248"
      },
      {
        "$ref": "1258"
      },
      {
        "$ref": "1218"
      },
      {
        "$ref": "936"
      },
      {
        "$ref": "1337"
      },
      {
        "$ref": "1336"
      },
      {
        "$ref": "1648"
      },
      {
        "$ref": "1652"
      },
      {
        "$ref": "1654"
      },
      {
        "$ref": "1656"
      },
      {
        "$ref": "1658"
      },
      {
        "$ref": "1660"
      },
      {
        "$ref": "1662"
      },
      {
        "$ref": "1664"
      },
      {
        "$ref": "1666"
      },
      {
        "$ref": "1668"
      },
      {
        "$ref": "1670"
      },
      {
        "$ref": "1672"
      },
      {
        "$ref": "1674"
      },
      {
        "$ref": "1678"
      },
      {
        "$ref": "1680"
      },
      {
        "$ref": "1682"
      },
      {
        "$ref": "1684"
      },
      {
        "$ref": "1686"
      },
      {
        "$ref": "1650"
      },
      {
        "$ref": "1688"
      },
      {
        "$ref": "1690"
      },
      {
        "$ref": "1647"
      },
      {
        "$ref": "1646"
      },
      {
        "$ref": "1699"
      },
      {
        "$ref": "1701"
      },
      {
        "$ref": "1703"
      },
      {
        "$ref": "1705"
      },
      {
        "$ref": "1707"
      },
      {
        "$ref": "1709"
      },
      {
        "$ref": "1711"
      },
      {
        "$ref": "1713"
      },
      {
        "$ref": "1715"
      },
      {
        "$ref": "1717"
      },
      {
        "$ref": "1719"
      },
      {
        "$ref": "1721"
      },
      {
        "$ref": "1723"
      },
      {
        "$ref": "1727"
      },
      {
        "$ref": "1729"
      },
      {
        "$ref": "1731"
      },
      {
        "$ref": "1733"
      },
      {
        "$ref": "1735"
      },
      {
        "$ref": "1737"
      },
      {
        "$ref": "1739"
      },
      {
        "$ref": "1741"
      },
      {
        "$ref": "1698"
      },
      {
        "$ref": "1750"
      },
      {
        "$ref": "1752"
      },
      {
        "$ref": "1754"
      },
      {
        "$ref": "1756"
      },
      {
        "$ref": "1758"
      },
      {
        "$ref": "1760"
      },
      {
        "$ref": "1762"
      },
      {
        "$ref": "1764"
      },
      {
        "$ref": "1766"
      },
      {
        "$ref": "1768"
      },
      {
        "$ref": "1770"
      },
      {
        "$ref": "1772"
      },
      {
        "$ref": "1774"
      },
      {
        "$ref": "1778"
      },
      {
        "$ref": "1780"
      },
      {
        "$ref": "1782"
      },
      {
        "$ref": "1784"
      },
      {
        "$ref": "1786"
      },
      {
        "$ref": "1788"
      },
      {
        "$ref": "1790"
      },
      {
        "$ref": "1792"
      },
      {
        "$ref": "1749"
      },
      {
        "$ref": "1801"
      },
      {
        "$ref": "1803"
      },
      {
        "$ref": "1805"
      },
      {
        "$ref": "1807"
      },
      {
        "$ref": "1809"
      },
      {
        "$ref": "1811"
      },
      {
        "$ref": "1813"
      },
      {
        "$ref": "1815"
      },
      {
        "$ref": "1817"
      },
      {
        "$ref": "1819"
      },
      {
        "$ref": "1821"
      },
      {
        "$ref": "1823"
      },
      {
        "$ref": "1825"
      },
      {
        "$ref": "1829"
      },
      {
        "$ref": "1831"
      },
      {
        "$ref": "1833"
      },
      {
        "$ref": "1835"
      },
      {
        "$ref": "1837"
      },
      {
        "$ref": "1839"
      },
      {
        "$ref": "1841"
      },
      {
        "$ref": "1843"
      },
      {
        "$ref": "1800"
      },
      {
        "$ref": "1852"
      },
      {
        "$ref": "1854"
      },
      {
        "$ref": "1856"
      },
      {
        "$ref": "1858"
      },
      {
        "$ref": "1860"
      },
      {
        "$ref": "1862"
      },
      {
        "$ref": "1864"
      },
      {
        "$ref": "1866"
      },
      {
        "$ref": "1868"
      },
      {
        "$ref": "1870"
      },
      {
        "$ref": "1872"
      },
      {
        "$ref": "1874"
      },
      {
        "$ref": "1876"
      },
      {
        "$ref": "1880"
      },
      {
        "$ref": "1882"
      },
      {
        "$ref": "1884"
      },
      {
        "$ref": "1886"
      },
      {
        "$ref": "1888"
      },
      {
        "$ref": "1890"
      },
      {
        "$ref": "1892"
      },
      {
        "$ref": "1894"
      },
      {
        "$ref": "1851"
      },
      {
        "$ref": "1903"
      },
      {
        "$ref": "1905"
      },
      {
        "$ref": "1907"
      },
      {
        "$ref": "1909"
      },
      {
        "$ref": "1911"
      },
      {
        "$ref": "1913"
      },
      {
        "$ref": "1915"
      },
      {
        "$ref": "1917"
      },
      {
        "$ref": "1919"
      },
      {
        "$ref": "1921"
      },
      {
        "$ref": "1923"
      },
      {
        "$ref": "1925"
      },
      {
        "$ref": "1927"
      },
      {
        "$ref": "1931"
      },
      {
        "$ref": "1933"
      },
      {
        "$ref": "1935"
      },
      {
        "$ref": "1937"
      },
      {
        "$ref": "1939"
      },
      {
        "$ref": "1941"
      },
      {
        "$ref": "1943"
      },
      {
        "$ref": "1945"
      },
      {
        "$ref": "1902"
      },
      {
        "$ref": "1339"
      },
      {
        "$ref": "1341"
      },
      {
        "$ref": "1343"
      },
      {
        "$ref": "1345"
      },
      {
        "$ref": "1347"
      },
      {
        "$ref": "1401"
      },
      {
        "$ref": "1403"
      },
      {
        "$ref": "1405"
      },
      {
        "$ref": "1407"
      },
      {
        "$ref": "1409"
      },
      {
        "$ref": "1411"
      },
      {
        "$ref": "1400"
      },
      {
        "$ref": "1954"
      },
      {
        "$ref": "1955"
      },
      {
        "$ref": "1957"
      },
      {
        "$ref": "1959"
      },
      {
        "$ref": "1961"
      },
      {
        "$ref": "1963"
      },
      {
        "$ref": "1965"
      },
      {
        "$ref": "1967"
      },
      {
        "$ref": "1969"
      },
      {
        "$ref": "1971"
      },
      {
        "$ref": "1973"
      },
      {
        "$ref": "1975"
      },
      {
        "$ref": "1977"
      },
      {
        "$ref": "1979"
      },
      {
        "$ref": "1983"
      },
      {
        "$ref": "1985"
      },
      {
        "$ref": "1987"
      },
      {
        "$ref": "1989"
      },
      {
        "$ref": "1991"
      },
      {
        "$ref": "1993"
      },
      {
        "$ref": "1995"
      },
      {
        "$ref": "1997"
      },
      {
        "$ref": "2005"
      },
      {
        "$ref": "2006"
      },
      {
        "$ref": "2008"
      },
      {
        "$ref": "2010"
      },
      {
        "$ref": "2012"
      },
      {
        "$ref": "2014"
      },
      {
        "$ref": "2016"
      },
      {
        "$ref": "2018"
      },
      {
        "$ref": "2020"
      },
      {
        "$ref": "2022"
      },
      {
        "$ref": "2024"
      },
      {
        "$ref": "2026"
      },
      {
        "$ref": "2028"
      },
      {
        "$ref": "2030"
      },
      {
        "$ref": "2034"
      },
      {
        "$ref": "2036"
      },
      {
        "$ref": "2038"
      },
      {
        "$ref": "2040"
      },
      {
        "$ref": "2042"
      },
      {
        "$ref": "2044"
      },
      {
        "$ref": "2046"
      },
      {
        "$ref": "2048"
      },
      {
        "$ref": "2056"
      },
      {
        "$ref": "2057"
      },
      {
        "$ref": "2059"
      },
      {
        "$ref": "2061"
      },
      {
        "$ref": "2063"
      },
      {
        "$ref": "2065"
      },
      {
        "$ref": "2067"
      },
      {
        "$ref": "2069"
      },
      {
        "$ref": "2071"
      },
      {
        "$ref": "2073"
      },
      {
        "$ref": "2075"
      },
      {
        "$ref": "2077"
      },
      {
        "$ref": "2079"
      },
      {
        "$ref": "2081"
      },
      {
        "$ref": "2085"
      },
      {
        "$ref": "2087"
      },
      {
        "$ref": "2089"
      },
      {
        "$ref": "2091"
      },
      {
        "$ref": "2093"
      },
      {
        "$ref": "2095"
      },
      {
        "$ref": "2097"
      },
      {
        "$ref": "2099"
      },
      {
        "$ref": "2107"
      },
      {
        "$ref": "2108"
      },
      {
        "$ref": "2110"
      },
      {
        "$ref": "2112"
      },
      {
        "$ref": "2114"
      },
      {
        "$ref": "2116"
      },
      {
        "$ref": "2118"
      },
      {
        "$ref": "2120"
      },
      {
        "$ref": "2122"
      },
      {
        "$ref": "2124"
      },
      {
        "$ref": "2126"
      },
      {
        "$ref": "2128"
      },
      {
        "$ref": "2130"
      },
      {
        "$ref": "2132"
      },
      {
        "$ref": "2136"
      },
      {
        "$ref": "2138"
      },
      {
        "$ref": "2140"
      },
      {
        "$ref": "2142"
      },
      {
        "$ref": "2144"
      },
      {
        "$ref": "2146"
      },
      {
        "$ref": "2148"
      },
      {
        "$ref": "2150"
      },
      {
        "$ref": "2158"
      },
      {
        "$ref": "2159"
      },
      {
        "$ref": "2161"
      },
      {
        "$ref": "2163"
      },
      {
        "$ref": "2165"
      },
      {
        "$ref": "2167"
      },
      {
        "$ref": "2169"
      },
      {
        "$ref": "2171"
      },
      {
        "$ref": "2173"
      },
      {
        "$ref": "2175"
      },
      {
        "$ref": "2177"
      },
      {
        "$ref": "2179"
      },
      {
        "$ref": "2181"
      },
      {
        "$ref": "2183"
      },
      {
        "$ref": "2187"
      },
      {
        "$ref": "2189"
      },
      {
        "$ref": "2191"
      },
      {
        "$ref": "2193"
      },
      {
        "$ref": "2195"
      },
      {
        "$ref": "2197"
      },
      {
        "$ref": "2199"
      },
      {
        "$ref": "2201"
      },
      {
        "$ref": "2209"
      },
      {
        "$ref": "2210"
      },
      {
        "$ref": "2212"
      },
      {
        "$ref": "2214"
      },
      {
        "$ref": "2216"
      },
      {
        "$ref": "2218"
      },
      {
        "$ref": "2220"
      },
      {
        "$ref": "2222"
      },
      {
        "$ref": "2224"
      },
      {
        "$ref": "2226"
      },
      {
        "$ref": "2228"
      },
      {
        "$ref": "2230"
      },
      {
        "$ref": "2232"
      },
      {
        "$ref": "2234"
      },
      {
        "$ref": "2238"
      },
      {
        "$ref": "2240"
      },
      {
        "$ref": "2242"
      },
      {
        "$ref": "2244"
      },
      {
        "$ref": "2246"
      },
      {
        "$ref": "2248"
      },
      {
        "$ref": "2250"
      },
      {
        "$ref": "2252"
      },
      {
        "$ref": "1953"
      },
      {
        "$ref": "2261"
      },
      {
        "$ref": "2265"
      },
      {
        "$ref": "2267"
      },
      {
        "$ref": "2269"
      },
      {
        "$ref": "2271"
      },
      {
        "$ref": "2273"
      },
      {
        "$ref": "2275"
      },
      {
        "$ref": "2277"
      },
      {
        "$ref": "2279"
      },
      {
        "$ref": "2281"
      },
      {
        "$ref": "2283"
      },
      {
        "$ref": "2285"
      },
      {
        "$ref": "2287"
      },
      {
        "$ref": "2289"
      },
      {
        "$ref": "2291"
      },
      {
        "$ref": "2293"
      },
      {
        "$ref": "2295"
      },
      {
        "$ref": "2297"
      },
      {
        "$ref": "2299"
      },
      {
        "$ref": "2301"
      },
      {
        "$ref": "2303"
      },
      {
        "$ref": "2260"
      },
      {
        "$ref": "2263"
      },
      {
        "$ref": "916"
      },
      {
        "$ref": "2306"
      },
      {
        "$ref": "2308"
      },
      {
        "$ref": "2310"
      },
      {
        "$ref": "2312"
      },
      {
        "$ref": "2314"
      },
      {
        "$ref": "2316"
      },
      {
        "$ref": "2318"
      },
      {
        "$ref": "2320"
      },
      {
        "$ref": "2322"
      },
      {
        "$ref": "2324"
      },
      {
        "$ref": "2326"
      },
      {
        "$ref": "2328"
      },
      {
        "$ref": "2330"
      },
      {
        "$ref": "2332"
      },
      {
        "$ref": "2334"
      },
      {
        "$ref": "2336"
      },
      {
        "$ref": "2338"
      },
      {
        "$ref": "2340"
      },
      {
        "$ref": "2342"
      },
      {
        "$ref": "2344"
      },
      {
        "$ref": "2346"
      },
      {
        "$ref": "2348"
      },
      {
        "$ref": "2305"
      },
      {
        "$ref": "919"
      },
      {
        "$ref": "1513"
      },
      {
        "$ref": "1515"
      },
      {
        "$ref": "2402"
      },
      {
        "$ref": "2408"
      },
      {
        "$ref": "2404"
      },
      {
        "$ref": "2410"
      },
      {
        "$ref": "2415"
      },
      {
        "$ref": "2417"
      },
      {
        "$ref": "2421"
      },
      {
        "$ref": "2423"
      },
      {
        "$ref": "2366"
      },
      {
        "$ref": "2394"
      },
      {
        "$ref": "2368"
      },
      {
        "$ref": "2375"
      },
      {
        "$ref": "2377"
      },
      {
        "$ref": "2384"
      },
      {
        "$ref": "2386"
      },
      {
        "$ref": "2396"
      },
      {
        "$id": "2427",
        "$type": "ModelMaker.TimeNode, ModelMaker",
        "ForceUpdate": 1,
        "Axis": 0,
        "EndDate": "2035-03-31T00:00:00",
        "MonthsPerPeriod": 12,
        "StartDate": "2021-04-01T00:00:00",
        "NumberOfPeriods": 14,
        "TimeStep": 8,
        "YearEndBasis": 0,
        "YearEndMonth": 0,
        "YPosition": -1,
        "Parent": {
          "$ref": "1"
        },
        "Visible": false,
        "ToolTip": "",
        "OpeningBalanceFlagAppliedName": "",
        "Font": null,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283"
      },
      {
        "$ref": "860"
      },
      {
        "$ref": "857"
      },
      {
        "$ref": "1386"
      },
      {
        "$ref": "552"
      },
      {
        "$ref": "1322"
      },
      {
        "$ref": "1676"
      },
      {
        "$ref": "1725"
      },
      {
        "$ref": "1776"
      },
      {
        "$ref": "1827"
      },
      {
        "$ref": "1878"
      },
      {
        "$ref": "1929"
      },
      {
        "$ref": "1981"
      },
      {
        "$ref": "2032"
      },
      {
        "$ref": "2083"
      },
      {
        "$ref": "2134"
      },
      {
        "$ref": "2185"
      },
      {
        "$ref": "2236"
      },
      {
        "$ref": "291"
      },
      {
        "$ref": "293"
      },
      {
        "$ref": "295"
      },
      {
        "$ref": "885"
      },
      {
        "$ref": "892"
      },
      {
        "$ref": "899"
      },
      {
        "$ref": "1330"
      },
      {
        "$ref": "1332"
      },
      {
        "$ref": "1334"
      },
      {
        "$ref": "888"
      },
      {
        "$ref": "895"
      },
      {
        "$ref": "902"
      },
      {
        "$ref": "580"
      },
      {
        "$ref": "582"
      },
      {
        "$ref": "584"
      },
      {
        "$ref": "1692"
      },
      {
        "$ref": "1694"
      },
      {
        "$ref": "1696"
      },
      {
        "$ref": "1743"
      },
      {
        "$ref": "1745"
      },
      {
        "$ref": "1747"
      },
      {
        "$ref": "1794"
      },
      {
        "$ref": "1796"
      },
      {
        "$ref": "1798"
      },
      {
        "$ref": "1845"
      },
      {
        "$ref": "1847"
      },
      {
        "$ref": "1849"
      },
      {
        "$ref": "1896"
      },
      {
        "$ref": "1898"
      },
      {
        "$ref": "1900"
      },
      {
        "$ref": "1947"
      },
      {
        "$ref": "1949"
      },
      {
        "$ref": "1951"
      },
      {
        "$ref": "1394"
      },
      {
        "$ref": "1396"
      },
      {
        "$ref": "1398"
      },
      {
        "$ref": "1999"
      },
      {
        "$ref": "2001"
      },
      {
        "$ref": "2003"
      },
      {
        "$ref": "2050"
      },
      {
        "$ref": "2052"
      },
      {
        "$ref": "2054"
      },
      {
        "$ref": "2101"
      },
      {
        "$ref": "2103"
      },
      {
        "$ref": "2105"
      },
      {
        "$ref": "2152"
      },
      {
        "$ref": "2154"
      },
      {
        "$ref": "2156"
      },
      {
        "$ref": "2203"
      },
      {
        "$ref": "2205"
      },
      {
        "$ref": "2207"
      },
      {
        "$ref": "2254"
      },
      {
        "$ref": "2256"
      },
      {
        "$ref": "2258"
      }
    ]
  },
  "Reports": {
    "$type": "ModelMaker.UndoableCollection`1[[ModelMakerEngine.IReport, ModelMakerEngine]], ModelMaker.Undo",
    "$values": [
      {
        "$ref": "715"
      }
    ]
  },
  "TopLevelNodes": {
    "$type": "ModelMaker.UndoableCollection`1[[ModelMakerEngine.INode, ModelMakerEngine]], ModelMaker.Undo",
    "$values": [
      {
        "$ref": "12"
      },
      {
        "$ref": "13"
      },
      {
        "$ref": "637"
      },
      {
        "$ref": "660"
      },
      {
        "$ref": "710"
      },
      {
        "$ref": "1451"
      },
      {
        "$ref": "2350"
      },
      {
        "$ref": "2426"
      },
      {
        "$ref": "658"
      },
      {
        "$ref": "659"
      }
    ]
  },
  "OptimisationGroup": {
    "$ref": "659"
  },
  "HistoricsGroup": {
    "$id": "2428",
    "$type": "ModelMaker.GroupNode, ModelMaker",
    "TabOrHeaderColour": "",
    "CollapsedByDefault": false,
    "Comment": "",
    "NameOfGroup": "Optimisation",
    "YPosition": 0,
    "Folded": tru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0,
    "HasOneSheetPerElem": false,
    "OneSheetPerElem": null,
    "DisplayName": "Historics",
    "Name": "Historics",
    "Parent": null,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NumberOfBuiltInGroups": 4,
  "Password": null,
  "ProtectBook": false,
  "Description": null,
  "ActualsHelper": null,
  "ProblemsSuppressedByUser": {
    "$type": "System.Collections.Generic.List`1[[System.String, mscorlib]], mscorlib",
    "$values": []
  },
  "StandardNumberFormats": {
    "$id": "2429",
    "$type": "System.Collections.Generic.Dictionary`2[[ModelMakerEngine.NamedNumberFormat, ModelMakerEngine],[System.String, mscorlib]], mscorlib",
    "Currency": "#,##0.000_);(#,##0.000);\"-  \";\" \"@\" \"",
    "Factor": "#,##0.000_);(#,##0.000);\"-  \";\" \"@\" \""
  },
  "UseHybridTimeline": false,
  "MessageChoices": {
    "$id": "2430",
    "$type": "System.Collections.Generic.Dictionary`2[[System.String, mscorlib],[System.Int32, mscorlib]], mscorlib",
    "UnusedItems": 2
  },
  "UnitNumberFormatMapping": {
    "$id": "2431",
    "$type": "ModelMakerEngine.UnitNumberFormatMapping, ModelMakerEngine"
  },
  "TableSections": {
    "$type": "System.Linq.Enumerable+WhereEnumerableIterator`1[[ModelMakerEngine.IGroupNode, ModelMakerEngine]], System.Core",
    "$values": []
  },
  "CasesInModel": {
    "$type": "System.Collections.Generic.List`1[[System.String, mscorlib]], mscorlib",
    "$values": []
  },
  "ScenariosInModel": {
    "$type": "System.Collections.Generic.List`1[[System.String, mscorlib]], mscorlib",
    "$values": []
  }
}]]></ModelMaker>
</file>

<file path=customXml/item2.xml><?xml version="1.0" encoding="utf-8"?>
<ct:contentTypeSchema xmlns:ct="http://schemas.microsoft.com/office/2006/metadata/contentType" xmlns:ma="http://schemas.microsoft.com/office/2006/metadata/properties/metaAttributes" ct:_="" ma:_="" ma:contentTypeName="Document" ma:contentTypeID="0x010100135C3EC3BBEE9445A7073DFDFBA033BC" ma:contentTypeVersion="8" ma:contentTypeDescription="Create a new document." ma:contentTypeScope="" ma:versionID="ebb4913b7f469b7b472998f4f8d2c347">
  <xsd:schema xmlns:xsd="http://www.w3.org/2001/XMLSchema" xmlns:xs="http://www.w3.org/2001/XMLSchema" xmlns:p="http://schemas.microsoft.com/office/2006/metadata/properties" xmlns:ns2="94867cf5-b762-480a-9fe3-d3796f716960" targetNamespace="http://schemas.microsoft.com/office/2006/metadata/properties" ma:root="true" ma:fieldsID="c6bb482886efd4b6126b2e7c2e49a9f8" ns2:_="">
    <xsd:import namespace="94867cf5-b762-480a-9fe3-d3796f7169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67cf5-b762-480a-9fe3-d3796f71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F0440A-2AA4-4775-BFD5-7510CF1B4488}">
  <ds:schemaRefs/>
</ds:datastoreItem>
</file>

<file path=customXml/itemProps2.xml><?xml version="1.0" encoding="utf-8"?>
<ds:datastoreItem xmlns:ds="http://schemas.openxmlformats.org/officeDocument/2006/customXml" ds:itemID="{229992CE-8654-456E-A1DE-8152C6DF1C3F}"/>
</file>

<file path=customXml/itemProps3.xml><?xml version="1.0" encoding="utf-8"?>
<ds:datastoreItem xmlns:ds="http://schemas.openxmlformats.org/officeDocument/2006/customXml" ds:itemID="{01DF48DF-F59F-423B-B4DC-F8D39C2C56B9}"/>
</file>

<file path=customXml/itemProps4.xml><?xml version="1.0" encoding="utf-8"?>
<ds:datastoreItem xmlns:ds="http://schemas.openxmlformats.org/officeDocument/2006/customXml" ds:itemID="{85108DCA-1444-4000-AEDB-105265B83565}"/>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16</vt:i4>
      </vt:variant>
      <vt:variant>
        <vt:lpstr>Named Ranges</vt:lpstr>
      </vt:variant>
      <vt:variant>
        <vt:i4>156</vt:i4>
      </vt:variant>
    </vt:vector>
  </HeadingPairs>
  <TitlesOfParts>
    <vt:vector size="172" baseType="lpstr">
      <vt:lpstr>Cover</vt:lpstr>
      <vt:lpstr>Map &amp; Key</vt:lpstr>
      <vt:lpstr>Change log</vt:lpstr>
      <vt:lpstr>Inputs &amp; outputs log</vt:lpstr>
      <vt:lpstr>FAST</vt:lpstr>
      <vt:lpstr>Contents</vt:lpstr>
      <vt:lpstr>Inputs</vt:lpstr>
      <vt:lpstr>Time</vt:lpstr>
      <vt:lpstr>Indexation</vt:lpstr>
      <vt:lpstr>Calc_In-periodODI</vt:lpstr>
      <vt:lpstr>Calc</vt:lpstr>
      <vt:lpstr>Profiling</vt:lpstr>
      <vt:lpstr>Report lookups</vt:lpstr>
      <vt:lpstr>Outputs</vt:lpstr>
      <vt:lpstr>FD Revenue by price control</vt:lpstr>
      <vt:lpstr>PowerBi table</vt:lpstr>
      <vt:lpstr>Constants</vt:lpstr>
      <vt:lpstr>Consumer_price_index__including_housing_costs____Consumer_Price_Index__with_housing__for_April</vt:lpstr>
      <vt:lpstr>Consumer_price_index__including_housing_costs____Consumer_Price_Index__with_housing__for_August</vt:lpstr>
      <vt:lpstr>Consumer_price_index__including_housing_costs____Consumer_Price_Index__with_housing__for_December</vt:lpstr>
      <vt:lpstr>Consumer_price_index__including_housing_costs____Consumer_Price_Index__with_housing__for_February</vt:lpstr>
      <vt:lpstr>Consumer_price_index__including_housing_costs____Consumer_Price_Index__with_housing__for_January</vt:lpstr>
      <vt:lpstr>Consumer_price_index__including_housing_costs____Consumer_Price_Index__with_housing__for_July</vt:lpstr>
      <vt:lpstr>Consumer_price_index__including_housing_costs____Consumer_Price_Index__with_housing__for_June</vt:lpstr>
      <vt:lpstr>Consumer_price_index__including_housing_costs____Consumer_Price_Index__with_housing__for_March</vt:lpstr>
      <vt:lpstr>Consumer_price_index__including_housing_costs____Consumer_Price_Index__with_housing__for_May</vt:lpstr>
      <vt:lpstr>Consumer_price_index__including_housing_costs____Consumer_Price_Index__with_housing__for_November</vt:lpstr>
      <vt:lpstr>Consumer_price_index__including_housing_costs____Consumer_Price_Index__with_housing__for_October</vt:lpstr>
      <vt:lpstr>Consumer_price_index__including_housing_costs____Consumer_Price_Index__with_housing__for_September</vt:lpstr>
      <vt:lpstr>FirstRow</vt:lpstr>
      <vt:lpstr>FirstTime</vt:lpstr>
      <vt:lpstr>Label</vt:lpstr>
      <vt:lpstr>Inputs!MasterCHK</vt:lpstr>
      <vt:lpstr>Model_period_end</vt:lpstr>
      <vt:lpstr>Model_period_start</vt:lpstr>
      <vt:lpstr>Ofwat___Business_retail_revenue_adjustment___real</vt:lpstr>
      <vt:lpstr>Ofwat___Post_financeability_adjustments_eligible_for_tax_uplift___real.ADDN1</vt:lpstr>
      <vt:lpstr>Ofwat___Post_financeability_adjustments_eligible_for_tax_uplift___real.ADDN2</vt:lpstr>
      <vt:lpstr>Ofwat___Post_financeability_adjustments_eligible_for_tax_uplift___real.BR</vt:lpstr>
      <vt:lpstr>Ofwat___Post_financeability_adjustments_eligible_for_tax_uplift___real.Business.retail</vt:lpstr>
      <vt:lpstr>Ofwat___Post_financeability_adjustments_eligible_for_tax_uplift___real.Residential.retail</vt:lpstr>
      <vt:lpstr>Ofwat___Post_financeability_adjustments_eligible_for_tax_uplift___real.WN</vt:lpstr>
      <vt:lpstr>Ofwat___Post_financeability_adjustments_eligible_for_tax_uplift___real.WR</vt:lpstr>
      <vt:lpstr>Ofwat___Post_financeability_adjustments_eligible_for_tax_uplift___real.WWN</vt:lpstr>
      <vt:lpstr>Ofwat___Post_financeability_adjustments_not_eligible_for_tax_uplift___real.ADDN1</vt:lpstr>
      <vt:lpstr>Ofwat___Post_financeability_adjustments_not_eligible_for_tax_uplift___real.ADDN2</vt:lpstr>
      <vt:lpstr>Ofwat___Post_financeability_adjustments_not_eligible_for_tax_uplift___real.BR</vt:lpstr>
      <vt:lpstr>Ofwat___Post_financeability_adjustments_not_eligible_for_tax_uplift___real.Business.retail</vt:lpstr>
      <vt:lpstr>Ofwat___Post_financeability_adjustments_not_eligible_for_tax_uplift___real.Residential.retail</vt:lpstr>
      <vt:lpstr>Ofwat___Post_financeability_adjustments_not_eligible_for_tax_uplift___real.WN</vt:lpstr>
      <vt:lpstr>Ofwat___Post_financeability_adjustments_not_eligible_for_tax_uplift___real.WR</vt:lpstr>
      <vt:lpstr>Ofwat___Post_financeability_adjustments_not_eligible_for_tax_uplift___real.WWN</vt:lpstr>
      <vt:lpstr>Ofwat___Residential_retail_revenue_adjustment___real</vt:lpstr>
      <vt:lpstr>Period_number</vt:lpstr>
      <vt:lpstr>ReportBarFormat</vt:lpstr>
      <vt:lpstr>TimeRow</vt:lpstr>
      <vt:lpstr>TOCFirstLine</vt:lpstr>
      <vt:lpstr>TOCobxCalc</vt:lpstr>
      <vt:lpstr>TOCobxCalc.Adjust_Reconciliation_Adjustments_To_PR29_Base_Year__2027_28__FYA_Prices</vt:lpstr>
      <vt:lpstr>TOCobxCalc.Separate_Adjustments_Into_Those_Eligible___Not_Eligible_For_Tax_Uplift_In_Financial_Model</vt:lpstr>
      <vt:lpstr>TOCobxCalc.Separate_Adjustments_Into_Those_Eligible___Not_Eligible_For_Tax_Uplift_In_Financial_Model.Adjustments_eligible_for_tax_uplift_in_financial_model</vt:lpstr>
      <vt:lpstr>TOCobxCalc.Separate_Adjustments_Into_Those_Eligible___Not_Eligible_For_Tax_Uplift_In_Financial_Model.Adjustments_not_eligible_for_tax_uplift_in_financial_model</vt:lpstr>
      <vt:lpstr>TOCobxCalc.Separate_Adjustments_Into_Those_Eligible___Not_Eligible_For_Tax_Uplift_In_Financial_Model.Total_adjustments_eligible_for_tax_uplift_in_financial_model</vt:lpstr>
      <vt:lpstr>TOCobxCalc.Separate_Adjustments_Into_Those_Eligible___Not_Eligible_For_Tax_Uplift_In_Financial_Model.Total_adjustments_not_eligible_for_tax_uplift_in_financial_model</vt:lpstr>
      <vt:lpstr>TOCobxCalc.Unprofiled_Post_Financeability_Adjustments_In_2027_28_CPIH_FYA_Prices__Excluding_PR24_In_period_ODI_Items_</vt:lpstr>
      <vt:lpstr>TOCobxCalc.Unprofiled_Post_Financeability_Adjustments_In_2027_28_CPIH_FYA_Prices__Excluding_PR24_In_period_ODI_Items_.Total_adjustments_eligible_for_tax_uplift_in_financial_model_before_profiling</vt:lpstr>
      <vt:lpstr>TOCobxCalc.Unprofiled_Post_Financeability_Adjustments_In_2027_28_CPIH_FYA_Prices__Excluding_PR24_In_period_ODI_Items_.Total_adjustments_not_eligible_for_tax_uplift_in_financial_model_before_profiling</vt:lpstr>
      <vt:lpstr>TOCobxCalc_In_periodODI</vt:lpstr>
      <vt:lpstr>TOCobxCalc_In_periodODI.Adjust_Reconciliation_Adjustments_To_PR29_Base_Year__2027_28__FYA_Prices</vt:lpstr>
      <vt:lpstr>TOCobxCalc_In_periodODI.Aggregate_Adjustments_By_Price_Control</vt:lpstr>
      <vt:lpstr>TOCobxCalc_In_periodODI.Aggregate_Adjustments_By_Price_Control.Revenue_adjustments_in_respect_of_in_period_ODI_payments_to_be_applied_in_2026_27_allowed_revenue</vt:lpstr>
      <vt:lpstr>TOCobxCalc_In_periodODI.Aggregate_Adjustments_By_Price_Control.Revenue_adjustments_in_respect_of_in_period_ODI_payments_to_be_applied_in_2030_31_allowed_revenue</vt:lpstr>
      <vt:lpstr>TOCobxCalc_In_periodODI.In_period_reconciliation_totals_in_2027_28_CPIH_FYA_prices</vt:lpstr>
      <vt:lpstr>TOCobxCalc_In_periodODI.In_period_reconciliation_totals_in_2027_28_CPIH_FYA_prices.Totals___In_period_ODI_payments__excluding_C_MeX_and_D_MeX__</vt:lpstr>
      <vt:lpstr>TOCobxCalc_In_periodODI.Separate_price_Control_Adjustments_Into_Those_Eligible___Not_Eligible_For_Tax_Uplift_In_Financial_Model</vt:lpstr>
      <vt:lpstr>TOCobxCalc_In_periodODI.Separate_price_Control_Adjustments_Into_Those_Eligible___Not_Eligible_For_Tax_Uplift_In_Financial_Model.Adjustments_eligible_for_tax_uplift_in_financial_model</vt:lpstr>
      <vt:lpstr>TOCobxCalc_In_periodODI.Separate_price_Control_Adjustments_Into_Those_Eligible___Not_Eligible_For_Tax_Uplift_In_Financial_Model.Adjustments_not_eligible_for_tax_uplift_in_financial_model</vt:lpstr>
      <vt:lpstr>TOCobxCalc_In_periodODI.Total_ODI_reconciliation_adjustments_by_price_control_in_2027_28_CPIH_FYA_prices_for_draft_determination_documentation</vt:lpstr>
      <vt:lpstr>TOCobxCalc_In_periodODI.Total_ODI_reconciliation_adjustments_by_price_control_in_2027_28_CPIH_FYA_prices_for_draft_determination_documentation.Reconciliation_adjustments_calculated_in_2027_28_CPI_H__FYA_prices</vt:lpstr>
      <vt:lpstr>TOCobxIndexation</vt:lpstr>
      <vt:lpstr>TOCobxIndexation.CPIH_Index_Calculations</vt:lpstr>
      <vt:lpstr>TOCobxIndexation.CPIH_INFLATORS</vt:lpstr>
      <vt:lpstr>TOCobxIndexation.CPIH_INFLATORS.Inflate_from_2022_23_FYA_to_2027_28_FYA</vt:lpstr>
      <vt:lpstr>TOCobxIndexation.CPIH_INFLATORS.Inflate_from_2027_28_FYA_to_2027_28_FYA</vt:lpstr>
      <vt:lpstr>TOCobxIndexation.CPIH_INFLATORS.Inflate_from_2029_30_Basket_year_to_2027_28_FYA</vt:lpstr>
      <vt:lpstr>TOCobxIndexation.CPIH_INFLATORS.Inflate_from_2029_30_FYA_to_2027_28_FYA</vt:lpstr>
      <vt:lpstr>TOCobxIndexation.CPIH_Monthly_Index</vt:lpstr>
      <vt:lpstr>TOCobxInputs</vt:lpstr>
      <vt:lpstr>TOCobxInputs.Indexation</vt:lpstr>
      <vt:lpstr>TOCobxInputs.Indexation.CPI_H_</vt:lpstr>
      <vt:lpstr>TOCobxInputs.Indexation.CPI_H__2027_28</vt:lpstr>
      <vt:lpstr>TOCobxInputs.Indexation.Reference_years</vt:lpstr>
      <vt:lpstr>TOCobxInputs.Model_Constants</vt:lpstr>
      <vt:lpstr>TOCobxInputs.Profiling_Inputs</vt:lpstr>
      <vt:lpstr>TOCobxInputs.Profiling_Inputs.Discounting</vt:lpstr>
      <vt:lpstr>TOCobxInputs.Profiling_Inputs.Number_of_years__used_with_profile_selector_option_2_</vt:lpstr>
      <vt:lpstr>TOCobxInputs.Profiling_Inputs.Profile_selector</vt:lpstr>
      <vt:lpstr>TOCobxInputs.Revenue_Adjustments</vt:lpstr>
      <vt:lpstr>TOCobxInputs.Revenue_Adjustments.2028_29_in_period_ODI_payments_to_be_applied_in_2030_31_allowed_revenue</vt:lpstr>
      <vt:lpstr>TOCobxInputs.Revenue_Adjustments.2029_30_in_period_ODI_payments_to_be_applied_in_2031_32_allowed_revenue</vt:lpstr>
      <vt:lpstr>TOCobxInputs.Revenue_Adjustments.Application_years</vt:lpstr>
      <vt:lpstr>TOCobxInputs.Revenue_Adjustments.Deferred_2027_28_in_period_ODI_payments__tvm_adjusted_amounts_to_be_applied_with_2028_29_ODI_payments_in_2030_31_allowed_revenue_</vt:lpstr>
      <vt:lpstr>TOCobxInputs.Revenue_Adjustments.PR24_reconciliation_revenue_adjustments</vt:lpstr>
      <vt:lpstr>TOCobxInputs.Tax_Uplift_Eligibility_Switches</vt:lpstr>
      <vt:lpstr>TOCobxInputs.Tax_Uplift_Eligibility_Switches.PR24_In_period_ODI_revenue_adjustments__eligibile_for_tax_uplift_per_tax_treatment_applied_in_the_In_period_adjustments_model__</vt:lpstr>
      <vt:lpstr>TOCobxInputs.Tax_Uplift_Eligibility_Switches.PR24_reconciliation_revenue_adjustments</vt:lpstr>
      <vt:lpstr>TOCobxInputs.Time</vt:lpstr>
      <vt:lpstr>TOCobxProfiling</vt:lpstr>
      <vt:lpstr>TOCobxProfiling.Add_PR24_In_period_ODI_Items_For_2028_29_And_2029_30_With_Prescribed_2_Year_Lag</vt:lpstr>
      <vt:lpstr>TOCobxProfiling.Add_PR24_In_period_ODI_Items_For_2028_29_And_2029_30_With_Prescribed_2_Year_Lag.Post_financeability_revenue_adjustments_inputs__aggregate__active__and_PR24_In_period_ODI_</vt:lpstr>
      <vt:lpstr>TOCobxProfiling.Add_PR24_In_period_ODI_Items_For_2028_29_And_2029_30_With_Prescribed_2_Year_Lag.Revenue_adjustments_in_respect_of_in_period_ODI_payments_to_be_applied_in_2030_31_allowed_revenue</vt:lpstr>
      <vt:lpstr>TOCobxProfiling.Add_PR24_In_period_ODI_Items_For_2028_29_And_2029_30_With_Prescribed_2_Year_Lag.Revenue_adjustments_in_respect_of_in_period_ODI_payments_to_be_applied_in_2031_32_allowed_revenue</vt:lpstr>
      <vt:lpstr>TOCobxProfiling.Profiles</vt:lpstr>
      <vt:lpstr>TOCobxProfiling.Profiles.Profile_1___Apply_in_first_year</vt:lpstr>
      <vt:lpstr>TOCobxProfiling.Profiles.Profile_2___Constant_annuity_2030_35</vt:lpstr>
      <vt:lpstr>TOCobxProfiling.Profiles.Profile_3___Even_allocation___NPV_neutral</vt:lpstr>
      <vt:lpstr>TOCobxProfiling.Profiles_Selection</vt:lpstr>
      <vt:lpstr>TOCobxProfiling.Profiles_Selection.This_section_replicates_the_PR24_revenue_adjustments_feeder_model</vt:lpstr>
      <vt:lpstr>TOCobxReport_lookups</vt:lpstr>
      <vt:lpstr>TOCobxReport_lookups.Aggregate_Adjustments_By_Price_Control</vt:lpstr>
      <vt:lpstr>TOCobxReport_lookups.Aggregate_Adjustments_By_Price_Control.Revenue_adjustments_in_respect_of_in_period_ODI_payments_to_be_applied_in_2030_31_allowed_revenue</vt:lpstr>
      <vt:lpstr>TOCobxReport_lookups.Aggregate_Adjustments_By_Price_Control.Revenue_adjustments_in_respect_of_in_period_ODI_payments_to_be_applied_in_2030_31_allowed_revenue.ADDN1</vt:lpstr>
      <vt:lpstr>TOCobxReport_lookups.Aggregate_Adjustments_By_Price_Control.Revenue_adjustments_in_respect_of_in_period_ODI_payments_to_be_applied_in_2030_31_allowed_revenue.ADDN2</vt:lpstr>
      <vt:lpstr>TOCobxReport_lookups.Aggregate_Adjustments_By_Price_Control.Revenue_adjustments_in_respect_of_in_period_ODI_payments_to_be_applied_in_2030_31_allowed_revenue.BR</vt:lpstr>
      <vt:lpstr>TOCobxReport_lookups.Aggregate_Adjustments_By_Price_Control.Revenue_adjustments_in_respect_of_in_period_ODI_payments_to_be_applied_in_2030_31_allowed_revenue.Business_Retail</vt:lpstr>
      <vt:lpstr>TOCobxReport_lookups.Aggregate_Adjustments_By_Price_Control.Revenue_adjustments_in_respect_of_in_period_ODI_payments_to_be_applied_in_2030_31_allowed_revenue.Residential_Retail</vt:lpstr>
      <vt:lpstr>TOCobxReport_lookups.Aggregate_Adjustments_By_Price_Control.Revenue_adjustments_in_respect_of_in_period_ODI_payments_to_be_applied_in_2030_31_allowed_revenue.WN</vt:lpstr>
      <vt:lpstr>TOCobxReport_lookups.Aggregate_Adjustments_By_Price_Control.Revenue_adjustments_in_respect_of_in_period_ODI_payments_to_be_applied_in_2030_31_allowed_revenue.WR</vt:lpstr>
      <vt:lpstr>TOCobxReport_lookups.Aggregate_Adjustments_By_Price_Control.Revenue_adjustments_in_respect_of_in_period_ODI_payments_to_be_applied_in_2030_31_allowed_revenue.WWN</vt:lpstr>
      <vt:lpstr>TOCobxReport_lookups.Aggregate_Adjustments_By_Price_Control.Revenue_adjustments_in_respect_of_in_period_ODI_payments_to_be_applied_in_2031_32_allowed_revenue</vt:lpstr>
      <vt:lpstr>TOCobxReport_lookups.Aggregate_Adjustments_By_Price_Control.Revenue_adjustments_in_respect_of_in_period_ODI_payments_to_be_applied_in_2031_32_allowed_revenue.ADDN1</vt:lpstr>
      <vt:lpstr>TOCobxReport_lookups.Aggregate_Adjustments_By_Price_Control.Revenue_adjustments_in_respect_of_in_period_ODI_payments_to_be_applied_in_2031_32_allowed_revenue.ADDN2</vt:lpstr>
      <vt:lpstr>TOCobxReport_lookups.Aggregate_Adjustments_By_Price_Control.Revenue_adjustments_in_respect_of_in_period_ODI_payments_to_be_applied_in_2031_32_allowed_revenue.BR</vt:lpstr>
      <vt:lpstr>TOCobxReport_lookups.Aggregate_Adjustments_By_Price_Control.Revenue_adjustments_in_respect_of_in_period_ODI_payments_to_be_applied_in_2031_32_allowed_revenue.Business_Retail</vt:lpstr>
      <vt:lpstr>TOCobxReport_lookups.Aggregate_Adjustments_By_Price_Control.Revenue_adjustments_in_respect_of_in_period_ODI_payments_to_be_applied_in_2031_32_allowed_revenue.Residential_Retail</vt:lpstr>
      <vt:lpstr>TOCobxReport_lookups.Aggregate_Adjustments_By_Price_Control.Revenue_adjustments_in_respect_of_in_period_ODI_payments_to_be_applied_in_2031_32_allowed_revenue.WN</vt:lpstr>
      <vt:lpstr>TOCobxReport_lookups.Aggregate_Adjustments_By_Price_Control.Revenue_adjustments_in_respect_of_in_period_ODI_payments_to_be_applied_in_2031_32_allowed_revenue.WR</vt:lpstr>
      <vt:lpstr>TOCobxReport_lookups.Aggregate_Adjustments_By_Price_Control.Revenue_adjustments_in_respect_of_in_period_ODI_payments_to_be_applied_in_2031_32_allowed_revenue.WWN</vt:lpstr>
      <vt:lpstr>TOCobxReport_lookups.Aggregate_Adjustments_By_Price_Control.Total_adjustments_eligible_for_tax_uplift_in_financial_model</vt:lpstr>
      <vt:lpstr>TOCobxReport_lookups.Aggregate_Adjustments_By_Price_Control.Total_adjustments_eligible_for_tax_uplift_in_financial_model.ADDN1</vt:lpstr>
      <vt:lpstr>TOCobxReport_lookups.Aggregate_Adjustments_By_Price_Control.Total_adjustments_eligible_for_tax_uplift_in_financial_model.ADDN2</vt:lpstr>
      <vt:lpstr>TOCobxReport_lookups.Aggregate_Adjustments_By_Price_Control.Total_adjustments_eligible_for_tax_uplift_in_financial_model.BR</vt:lpstr>
      <vt:lpstr>TOCobxReport_lookups.Aggregate_Adjustments_By_Price_Control.Total_adjustments_eligible_for_tax_uplift_in_financial_model.WN</vt:lpstr>
      <vt:lpstr>TOCobxReport_lookups.Aggregate_Adjustments_By_Price_Control.Total_adjustments_eligible_for_tax_uplift_in_financial_model.WR</vt:lpstr>
      <vt:lpstr>TOCobxReport_lookups.Aggregate_Adjustments_By_Price_Control.Total_adjustments_eligible_for_tax_uplift_in_financial_model.WWN</vt:lpstr>
      <vt:lpstr>TOCobxReport_lookups.Aggregate_Adjustments_By_Price_Control.Total_adjustments_not_eligible_for_tax_uplift_in_financial_model</vt:lpstr>
      <vt:lpstr>TOCobxReport_lookups.Aggregate_Adjustments_By_Price_Control.Total_adjustments_not_eligible_for_tax_uplift_in_financial_model.ADDN1</vt:lpstr>
      <vt:lpstr>TOCobxReport_lookups.Aggregate_Adjustments_By_Price_Control.Total_adjustments_not_eligible_for_tax_uplift_in_financial_model.ADDN2</vt:lpstr>
      <vt:lpstr>TOCobxReport_lookups.Aggregate_Adjustments_By_Price_Control.Total_adjustments_not_eligible_for_tax_uplift_in_financial_model.BR</vt:lpstr>
      <vt:lpstr>TOCobxReport_lookups.Aggregate_Adjustments_By_Price_Control.Total_adjustments_not_eligible_for_tax_uplift_in_financial_model.Business_retail</vt:lpstr>
      <vt:lpstr>TOCobxReport_lookups.Aggregate_Adjustments_By_Price_Control.Total_adjustments_not_eligible_for_tax_uplift_in_financial_model.Residential_retail</vt:lpstr>
      <vt:lpstr>TOCobxReport_lookups.Aggregate_Adjustments_By_Price_Control.Total_adjustments_not_eligible_for_tax_uplift_in_financial_model.WN</vt:lpstr>
      <vt:lpstr>TOCobxReport_lookups.Aggregate_Adjustments_By_Price_Control.Total_adjustments_not_eligible_for_tax_uplift_in_financial_model.WR</vt:lpstr>
      <vt:lpstr>TOCobxReport_lookups.Aggregate_Adjustments_By_Price_Control.Total_adjustments_not_eligible_for_tax_uplift_in_financial_model.WWN</vt:lpstr>
      <vt:lpstr>TOCobxReport_lookups.Aggregate_Adjustments_By_Price_Control.Totals___In_period_ODI_payments</vt:lpstr>
      <vt:lpstr>TOCobxReport_lookups.Aggregate_Adjustments_By_Price_Control.Totals___In_period_ODI_payments.ADDN1</vt:lpstr>
      <vt:lpstr>TOCobxReport_lookups.Aggregate_Adjustments_By_Price_Control.Totals___In_period_ODI_payments.ADDN2</vt:lpstr>
      <vt:lpstr>TOCobxReport_lookups.Aggregate_Adjustments_By_Price_Control.Totals___In_period_ODI_payments.BR</vt:lpstr>
      <vt:lpstr>TOCobxReport_lookups.Aggregate_Adjustments_By_Price_Control.Totals___In_period_ODI_payments.Business_Retail</vt:lpstr>
      <vt:lpstr>TOCobxReport_lookups.Aggregate_Adjustments_By_Price_Control.Totals___In_period_ODI_payments.Residential_Retail</vt:lpstr>
      <vt:lpstr>TOCobxReport_lookups.Aggregate_Adjustments_By_Price_Control.Totals___In_period_ODI_payments.WN</vt:lpstr>
      <vt:lpstr>TOCobxReport_lookups.Aggregate_Adjustments_By_Price_Control.Totals___In_period_ODI_payments.WR</vt:lpstr>
      <vt:lpstr>TOCobxReport_lookups.Aggregate_Adjustments_By_Price_Control.Totals___In_period_ODI_payments.WWN</vt:lpstr>
      <vt:lpstr>TOCobxTime</vt:lpstr>
      <vt:lpstr>TOCobxTime.AMP_period_flag</vt:lpstr>
      <vt:lpstr>TOCobxTime.Forecast_start_period_flag</vt:lpstr>
      <vt:lpstr>TOCobxTime.Headers</vt:lpstr>
      <vt:lpstr>TOCobxTime.Model_period_start</vt:lpstr>
      <vt:lpstr>TOCrepobxOutputs_Year_</vt:lpstr>
      <vt:lpstr>Totals</vt:lpstr>
      <vt:lpstr>Units</vt:lpstr>
      <vt:lpstr>Year_on_year___change___CPI_H___Financial_year_average_indices_year_on_year__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
  <dcterms:created xsi:type="dcterms:W3CDTF">2025-11-26T17:02:41Z</dcterms:created>
  <dcterms:modified xsi:type="dcterms:W3CDTF">2025-11-26T17:03:19Z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0x010100135C3EC3BBEE9445A7073DFDFBA033BC</vt:lpwstr>
  </property>
</Properties>
</file>